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Objects="placeholders" updateLinks="never" codeName="ThisWorkbook"/>
  <mc:AlternateContent xmlns:mc="http://schemas.openxmlformats.org/markup-compatibility/2006">
    <mc:Choice Requires="x15">
      <x15ac:absPath xmlns:x15ac="http://schemas.microsoft.com/office/spreadsheetml/2010/11/ac" url="R:\Jody\LOTUS -data\DATA\BUDGET\FY2026\"/>
    </mc:Choice>
  </mc:AlternateContent>
  <xr:revisionPtr revIDLastSave="0" documentId="13_ncr:1_{7D2E2D1C-0F47-4D79-8AB0-BC8717D55A56}" xr6:coauthVersionLast="36" xr6:coauthVersionMax="36" xr10:uidLastSave="{00000000-0000-0000-0000-000000000000}"/>
  <bookViews>
    <workbookView xWindow="0" yWindow="0" windowWidth="33276" windowHeight="12360" tabRatio="828"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 i="70" l="1"/>
  <c r="K5" i="70"/>
  <c r="H14" i="70"/>
  <c r="Y13" i="70" s="1"/>
  <c r="P14" i="70"/>
  <c r="C16" i="70"/>
  <c r="E24" i="70"/>
  <c r="N24" i="70"/>
  <c r="D28" i="70" s="1"/>
  <c r="I25" i="70"/>
  <c r="E37" i="70" s="1"/>
  <c r="N25" i="70"/>
  <c r="J37" i="70" s="1"/>
  <c r="H27" i="70"/>
  <c r="C71" i="70"/>
  <c r="A3" i="73"/>
  <c r="C6" i="73"/>
  <c r="C94" i="73" s="1"/>
  <c r="G15" i="73"/>
  <c r="G103" i="73" s="1"/>
  <c r="E18" i="73"/>
  <c r="E106" i="73" s="1"/>
  <c r="K18" i="73"/>
  <c r="K106" i="73" s="1"/>
  <c r="C20" i="73"/>
  <c r="D20" i="73"/>
  <c r="E20" i="73"/>
  <c r="F20" i="73"/>
  <c r="G20" i="73"/>
  <c r="H20" i="73"/>
  <c r="J20" i="73"/>
  <c r="K20" i="73"/>
  <c r="D31" i="73"/>
  <c r="D32" i="73"/>
  <c r="E33" i="73"/>
  <c r="E46" i="73" s="1"/>
  <c r="E113" i="73" s="1"/>
  <c r="E39" i="73"/>
  <c r="E40" i="73"/>
  <c r="E41" i="73"/>
  <c r="E42" i="73"/>
  <c r="H43" i="73"/>
  <c r="H46" i="73" s="1"/>
  <c r="H113" i="73" s="1"/>
  <c r="C46" i="73"/>
  <c r="D46" i="73"/>
  <c r="D113" i="73" s="1"/>
  <c r="F46" i="73"/>
  <c r="G46" i="73"/>
  <c r="I46" i="73"/>
  <c r="J46" i="73"/>
  <c r="K46" i="73"/>
  <c r="K80" i="73" s="1"/>
  <c r="K117" i="73" s="1"/>
  <c r="I50" i="73"/>
  <c r="I51" i="73"/>
  <c r="C79" i="73"/>
  <c r="C80" i="73" s="1"/>
  <c r="D79" i="73"/>
  <c r="E79" i="73"/>
  <c r="E116" i="73" s="1"/>
  <c r="F79" i="73"/>
  <c r="G79" i="73"/>
  <c r="H79" i="73"/>
  <c r="J79" i="73"/>
  <c r="J116" i="73" s="1"/>
  <c r="K79" i="73"/>
  <c r="K116" i="73" s="1"/>
  <c r="E80" i="73"/>
  <c r="E117" i="73" s="1"/>
  <c r="F80" i="73"/>
  <c r="F117" i="73" s="1"/>
  <c r="G80" i="73"/>
  <c r="H80" i="73"/>
  <c r="H117" i="73" s="1"/>
  <c r="A81" i="73"/>
  <c r="A83" i="73"/>
  <c r="C85" i="73"/>
  <c r="A89" i="73"/>
  <c r="A91" i="73"/>
  <c r="C91" i="73"/>
  <c r="D91" i="73"/>
  <c r="E91" i="73"/>
  <c r="F91" i="73"/>
  <c r="G91" i="73"/>
  <c r="H91" i="73"/>
  <c r="I91" i="73"/>
  <c r="J91" i="73"/>
  <c r="K91" i="73"/>
  <c r="C98" i="73"/>
  <c r="C108" i="73" s="1"/>
  <c r="D98" i="73"/>
  <c r="E98" i="73"/>
  <c r="E108" i="73" s="1"/>
  <c r="F98" i="73"/>
  <c r="G98" i="73"/>
  <c r="H98" i="73"/>
  <c r="J98" i="73"/>
  <c r="K98" i="73"/>
  <c r="K108" i="73" s="1"/>
  <c r="D108" i="73"/>
  <c r="F108" i="73"/>
  <c r="G108" i="73"/>
  <c r="H108" i="73"/>
  <c r="J108" i="73"/>
  <c r="C113" i="73"/>
  <c r="F113" i="73"/>
  <c r="G113" i="73"/>
  <c r="I113" i="73"/>
  <c r="J113" i="73"/>
  <c r="K113" i="73"/>
  <c r="D116" i="73"/>
  <c r="F116" i="73"/>
  <c r="G116" i="73"/>
  <c r="H116" i="73"/>
  <c r="C117" i="73"/>
  <c r="G117" i="73"/>
  <c r="A118" i="73"/>
  <c r="F124" i="73"/>
  <c r="F125" i="73"/>
  <c r="C128" i="73"/>
  <c r="H128" i="73"/>
  <c r="A3" i="97"/>
  <c r="C10" i="97"/>
  <c r="C31" i="97" s="1"/>
  <c r="D10" i="97"/>
  <c r="D31" i="97" s="1"/>
  <c r="E10" i="97"/>
  <c r="F10" i="97"/>
  <c r="G10" i="97"/>
  <c r="H10" i="97"/>
  <c r="I10" i="97"/>
  <c r="J10" i="97"/>
  <c r="K10" i="97"/>
  <c r="C19" i="97"/>
  <c r="C35" i="97" s="1"/>
  <c r="D19" i="97"/>
  <c r="D35" i="97" s="1"/>
  <c r="E19" i="97"/>
  <c r="F19" i="97"/>
  <c r="G19" i="97"/>
  <c r="H19" i="97"/>
  <c r="I19" i="97"/>
  <c r="J19" i="97"/>
  <c r="K19" i="97"/>
  <c r="A21" i="97"/>
  <c r="A23" i="97"/>
  <c r="C24" i="97"/>
  <c r="C25" i="97"/>
  <c r="A27" i="97"/>
  <c r="A29" i="97"/>
  <c r="C29" i="97"/>
  <c r="D29" i="97"/>
  <c r="E29" i="97"/>
  <c r="F29" i="97"/>
  <c r="G29" i="97"/>
  <c r="H29" i="97"/>
  <c r="I29" i="97"/>
  <c r="J29" i="97"/>
  <c r="K29" i="97"/>
  <c r="E31" i="97"/>
  <c r="F31" i="97"/>
  <c r="G31" i="97"/>
  <c r="H31" i="97"/>
  <c r="I31" i="97"/>
  <c r="J31" i="97"/>
  <c r="K31" i="97"/>
  <c r="E35" i="97"/>
  <c r="F35" i="97"/>
  <c r="G35" i="97"/>
  <c r="H35" i="97"/>
  <c r="I35" i="97"/>
  <c r="J35" i="97"/>
  <c r="K35" i="97"/>
  <c r="A37" i="97"/>
  <c r="C12" i="14"/>
  <c r="C112" i="14" s="1"/>
  <c r="D12" i="14"/>
  <c r="E12" i="14"/>
  <c r="F12" i="14"/>
  <c r="G12" i="14"/>
  <c r="H12" i="14"/>
  <c r="I12" i="14"/>
  <c r="J12" i="14"/>
  <c r="K12" i="14"/>
  <c r="C18" i="14"/>
  <c r="D18" i="14"/>
  <c r="E18" i="14"/>
  <c r="F18" i="14"/>
  <c r="G18" i="14"/>
  <c r="H18" i="14"/>
  <c r="I18" i="14"/>
  <c r="J18" i="14"/>
  <c r="K18" i="14"/>
  <c r="C40" i="14"/>
  <c r="F63" i="14"/>
  <c r="C68" i="14"/>
  <c r="D68" i="14"/>
  <c r="E68" i="14"/>
  <c r="F68" i="14"/>
  <c r="G68" i="14"/>
  <c r="H68" i="14"/>
  <c r="I68" i="14"/>
  <c r="J68" i="14"/>
  <c r="K68" i="14"/>
  <c r="K112" i="14" s="1"/>
  <c r="C76" i="14"/>
  <c r="C84" i="14"/>
  <c r="C85" i="14" s="1"/>
  <c r="C113" i="14" s="1"/>
  <c r="B7304" i="87" s="1"/>
  <c r="C7304" i="87" s="1"/>
  <c r="D84" i="14"/>
  <c r="C96" i="14"/>
  <c r="C111" i="14"/>
  <c r="D111" i="14"/>
  <c r="E111" i="14"/>
  <c r="E112" i="14" s="1"/>
  <c r="E5" i="73" s="1"/>
  <c r="F111" i="14"/>
  <c r="G111" i="14"/>
  <c r="H111" i="14"/>
  <c r="I111" i="14"/>
  <c r="J111" i="14"/>
  <c r="K111" i="14"/>
  <c r="H112" i="14"/>
  <c r="H5" i="73" s="1"/>
  <c r="C118" i="14"/>
  <c r="D118" i="14"/>
  <c r="D6" i="73" s="1"/>
  <c r="F118" i="14"/>
  <c r="F6" i="73" s="1"/>
  <c r="E10" i="89" s="1"/>
  <c r="G118" i="14"/>
  <c r="G6" i="73" s="1"/>
  <c r="G94" i="73" s="1"/>
  <c r="C124" i="14"/>
  <c r="D124" i="14"/>
  <c r="E124" i="14"/>
  <c r="F124" i="14"/>
  <c r="F165" i="14" s="1"/>
  <c r="F7" i="73" s="1"/>
  <c r="G124" i="14"/>
  <c r="H124" i="14"/>
  <c r="H165" i="14" s="1"/>
  <c r="H7" i="73" s="1"/>
  <c r="H95" i="73" s="1"/>
  <c r="J124" i="14"/>
  <c r="K124" i="14"/>
  <c r="K165" i="14" s="1"/>
  <c r="K7" i="73" s="1"/>
  <c r="K95" i="73" s="1"/>
  <c r="C131" i="14"/>
  <c r="D131" i="14"/>
  <c r="F131" i="14"/>
  <c r="F164" i="14" s="1"/>
  <c r="C140" i="14"/>
  <c r="D140" i="14"/>
  <c r="G140" i="14"/>
  <c r="C150" i="14"/>
  <c r="D150" i="14"/>
  <c r="F150" i="14"/>
  <c r="G150" i="14"/>
  <c r="C164" i="14"/>
  <c r="C165" i="14" s="1"/>
  <c r="C7" i="73" s="1"/>
  <c r="D164" i="14"/>
  <c r="D165" i="14" s="1"/>
  <c r="D7" i="73" s="1"/>
  <c r="E164" i="14"/>
  <c r="G164" i="14"/>
  <c r="H164" i="14"/>
  <c r="I164" i="14"/>
  <c r="I165" i="14" s="1"/>
  <c r="I7" i="73" s="1"/>
  <c r="J164" i="14"/>
  <c r="K164" i="14"/>
  <c r="E165" i="14"/>
  <c r="E7" i="73" s="1"/>
  <c r="E95" i="73" s="1"/>
  <c r="G165" i="14"/>
  <c r="G7" i="73" s="1"/>
  <c r="G95" i="73" s="1"/>
  <c r="J165" i="14"/>
  <c r="J7" i="73" s="1"/>
  <c r="J95" i="73" s="1"/>
  <c r="C170" i="14"/>
  <c r="D170" i="14"/>
  <c r="E170" i="14"/>
  <c r="F170" i="14"/>
  <c r="G170" i="14"/>
  <c r="H170" i="14"/>
  <c r="I170" i="14"/>
  <c r="J170" i="14"/>
  <c r="K170" i="14"/>
  <c r="C176" i="14"/>
  <c r="D176" i="14"/>
  <c r="F176" i="14"/>
  <c r="G176" i="14"/>
  <c r="H176" i="14"/>
  <c r="K176" i="14"/>
  <c r="C183" i="14"/>
  <c r="C238" i="14" s="1"/>
  <c r="C239" i="14" s="1"/>
  <c r="C8" i="73" s="1"/>
  <c r="C96" i="73" s="1"/>
  <c r="D183" i="14"/>
  <c r="F183" i="14"/>
  <c r="G183" i="14"/>
  <c r="G238" i="14" s="1"/>
  <c r="C193" i="14"/>
  <c r="G193" i="14"/>
  <c r="C199" i="14"/>
  <c r="D199" i="14"/>
  <c r="F199" i="14"/>
  <c r="G199" i="14"/>
  <c r="C205" i="14"/>
  <c r="D205" i="14"/>
  <c r="F205" i="14"/>
  <c r="G205" i="14"/>
  <c r="C213" i="14"/>
  <c r="D213" i="14"/>
  <c r="F213" i="14"/>
  <c r="G213" i="14"/>
  <c r="C217" i="14"/>
  <c r="D217" i="14"/>
  <c r="G217" i="14"/>
  <c r="C223" i="14"/>
  <c r="D223" i="14"/>
  <c r="E223" i="14"/>
  <c r="F223" i="14"/>
  <c r="G223" i="14"/>
  <c r="H223" i="14"/>
  <c r="H238" i="14" s="1"/>
  <c r="J223" i="14"/>
  <c r="J238" i="14" s="1"/>
  <c r="K223" i="14"/>
  <c r="K238" i="14" s="1"/>
  <c r="K239" i="14" s="1"/>
  <c r="K8" i="73" s="1"/>
  <c r="K96" i="73" s="1"/>
  <c r="E238" i="14"/>
  <c r="E239" i="14"/>
  <c r="E8" i="73" s="1"/>
  <c r="E96" i="73" s="1"/>
  <c r="I239" i="14"/>
  <c r="I8" i="73" s="1"/>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C87" i="73" s="1"/>
  <c r="C26" i="97" s="1"/>
  <c r="C34" i="30"/>
  <c r="D34" i="30"/>
  <c r="E34" i="30"/>
  <c r="F34" i="30"/>
  <c r="G34" i="30"/>
  <c r="H34" i="30"/>
  <c r="I34" i="30"/>
  <c r="J34" i="30"/>
  <c r="C35" i="30"/>
  <c r="D35" i="30"/>
  <c r="E35" i="30"/>
  <c r="F35" i="30"/>
  <c r="G35" i="30"/>
  <c r="H35" i="30"/>
  <c r="I35" i="30"/>
  <c r="J35" i="30"/>
  <c r="K38" i="30"/>
  <c r="K39" i="30"/>
  <c r="K40" i="30"/>
  <c r="K41" i="30"/>
  <c r="K42" i="30"/>
  <c r="K43" i="30"/>
  <c r="C44" i="30"/>
  <c r="D44" i="30"/>
  <c r="E44" i="30"/>
  <c r="E76" i="30" s="1"/>
  <c r="F44" i="30"/>
  <c r="G44" i="30"/>
  <c r="H44" i="30"/>
  <c r="I44" i="30"/>
  <c r="J44" i="30"/>
  <c r="K46" i="30"/>
  <c r="K49" i="30" s="1"/>
  <c r="K47" i="30"/>
  <c r="K48" i="30"/>
  <c r="C49" i="30"/>
  <c r="D49" i="30"/>
  <c r="E49" i="30"/>
  <c r="F49" i="30"/>
  <c r="F76" i="30" s="1"/>
  <c r="F116" i="30" s="1"/>
  <c r="C127" i="73" s="1"/>
  <c r="G49" i="30"/>
  <c r="H49" i="30"/>
  <c r="I49" i="30"/>
  <c r="J49" i="30"/>
  <c r="K51" i="30"/>
  <c r="K52" i="30"/>
  <c r="K55" i="30" s="1"/>
  <c r="K53" i="30"/>
  <c r="I18" i="99" s="1"/>
  <c r="K54" i="30"/>
  <c r="C55" i="30"/>
  <c r="D55" i="30"/>
  <c r="E55" i="30"/>
  <c r="F55" i="30"/>
  <c r="G55" i="30"/>
  <c r="H55" i="30"/>
  <c r="H76" i="30" s="1"/>
  <c r="I55" i="30"/>
  <c r="J55" i="30"/>
  <c r="K57" i="30"/>
  <c r="K59" i="30" s="1"/>
  <c r="K58" i="30"/>
  <c r="C59" i="30"/>
  <c r="D59" i="30"/>
  <c r="E59" i="30"/>
  <c r="F59" i="30"/>
  <c r="G59" i="30"/>
  <c r="H59" i="30"/>
  <c r="I59" i="30"/>
  <c r="J59" i="30"/>
  <c r="K61" i="30"/>
  <c r="K62" i="30"/>
  <c r="K63" i="30"/>
  <c r="K64" i="30"/>
  <c r="K65" i="30"/>
  <c r="K66" i="30"/>
  <c r="C67" i="30"/>
  <c r="D67" i="30"/>
  <c r="E67" i="30"/>
  <c r="F67" i="30"/>
  <c r="G67" i="30"/>
  <c r="H67" i="30"/>
  <c r="I67" i="30"/>
  <c r="J67" i="30"/>
  <c r="K67" i="30"/>
  <c r="K69" i="30"/>
  <c r="K74" i="30" s="1"/>
  <c r="K70" i="30"/>
  <c r="K71" i="30"/>
  <c r="K72" i="30"/>
  <c r="K73" i="30"/>
  <c r="C74" i="30"/>
  <c r="D74" i="30"/>
  <c r="E74" i="30"/>
  <c r="F74" i="30"/>
  <c r="G74" i="30"/>
  <c r="H74" i="30"/>
  <c r="I74" i="30"/>
  <c r="J74" i="30"/>
  <c r="J76" i="30" s="1"/>
  <c r="J117" i="30" s="1"/>
  <c r="K75" i="30"/>
  <c r="C76" i="30"/>
  <c r="C117" i="30" s="1"/>
  <c r="G76" i="30"/>
  <c r="K77" i="30"/>
  <c r="C15" i="73" s="1"/>
  <c r="K80" i="30"/>
  <c r="K81" i="30"/>
  <c r="K82" i="30"/>
  <c r="K83" i="30"/>
  <c r="K84" i="30"/>
  <c r="K85" i="30"/>
  <c r="E86" i="30"/>
  <c r="H86" i="30"/>
  <c r="K87" i="30"/>
  <c r="K88" i="30"/>
  <c r="K89" i="30"/>
  <c r="K90" i="30"/>
  <c r="K91" i="30"/>
  <c r="K92" i="30"/>
  <c r="K94" i="30" s="1"/>
  <c r="K93" i="30"/>
  <c r="H94" i="30"/>
  <c r="K95" i="30"/>
  <c r="K102" i="30" s="1"/>
  <c r="K96" i="30"/>
  <c r="K97" i="30"/>
  <c r="K98" i="30"/>
  <c r="K99" i="30"/>
  <c r="K100" i="30"/>
  <c r="K101" i="30"/>
  <c r="E102" i="30"/>
  <c r="E104" i="30" s="1"/>
  <c r="H102" i="30"/>
  <c r="H104" i="30" s="1"/>
  <c r="K103" i="30"/>
  <c r="K107" i="30"/>
  <c r="K108" i="30"/>
  <c r="K109" i="30"/>
  <c r="K110" i="30"/>
  <c r="K111" i="30"/>
  <c r="H112" i="30"/>
  <c r="H114" i="30" s="1"/>
  <c r="K112" i="30"/>
  <c r="K114" i="30" s="1"/>
  <c r="C17" i="73" s="1"/>
  <c r="K113" i="30"/>
  <c r="K115" i="30"/>
  <c r="C18" i="73" s="1"/>
  <c r="G116" i="30"/>
  <c r="J116" i="30"/>
  <c r="C131" i="73" s="1"/>
  <c r="G117" i="30"/>
  <c r="K124" i="30"/>
  <c r="K126" i="30"/>
  <c r="K127" i="30"/>
  <c r="K128" i="30"/>
  <c r="K129" i="30"/>
  <c r="K130" i="30"/>
  <c r="C131" i="30"/>
  <c r="D131" i="30"/>
  <c r="D133" i="30" s="1"/>
  <c r="D155" i="30" s="1"/>
  <c r="D125" i="73" s="1"/>
  <c r="E131" i="30"/>
  <c r="E133" i="30" s="1"/>
  <c r="F131" i="30"/>
  <c r="G131" i="30"/>
  <c r="G133" i="30" s="1"/>
  <c r="G155" i="30" s="1"/>
  <c r="D128" i="73" s="1"/>
  <c r="H131" i="30"/>
  <c r="H133" i="30" s="1"/>
  <c r="I131" i="30"/>
  <c r="J131" i="30"/>
  <c r="K131" i="30"/>
  <c r="K133" i="30" s="1"/>
  <c r="K132" i="30"/>
  <c r="C133" i="30"/>
  <c r="F133" i="30"/>
  <c r="F155" i="30" s="1"/>
  <c r="D127" i="73" s="1"/>
  <c r="I133" i="30"/>
  <c r="I155" i="30" s="1"/>
  <c r="D130" i="73" s="1"/>
  <c r="J133" i="30"/>
  <c r="K134" i="30"/>
  <c r="D15" i="73" s="1"/>
  <c r="D103" i="73" s="1"/>
  <c r="K137" i="30"/>
  <c r="K141" i="30" s="1"/>
  <c r="K143" i="30" s="1"/>
  <c r="D16" i="73" s="1"/>
  <c r="K138" i="30"/>
  <c r="K139" i="30"/>
  <c r="K140" i="30"/>
  <c r="E141" i="30"/>
  <c r="H141" i="30"/>
  <c r="H143" i="30" s="1"/>
  <c r="K142" i="30"/>
  <c r="E143" i="30"/>
  <c r="K146" i="30"/>
  <c r="K147" i="30"/>
  <c r="K148" i="30"/>
  <c r="K149" i="30"/>
  <c r="K150" i="30"/>
  <c r="H151" i="30"/>
  <c r="K151" i="30"/>
  <c r="K153" i="30" s="1"/>
  <c r="D17" i="73" s="1"/>
  <c r="K152" i="30"/>
  <c r="H153" i="30"/>
  <c r="K154" i="30"/>
  <c r="D18" i="73" s="1"/>
  <c r="D106" i="73" s="1"/>
  <c r="C155" i="30"/>
  <c r="D124" i="73" s="1"/>
  <c r="E155" i="30"/>
  <c r="D126" i="73" s="1"/>
  <c r="J155" i="30"/>
  <c r="D131" i="73" s="1"/>
  <c r="K161" i="30"/>
  <c r="K162" i="30"/>
  <c r="K163" i="30"/>
  <c r="H164" i="30"/>
  <c r="K164" i="30"/>
  <c r="E16" i="73" s="1"/>
  <c r="K167" i="30"/>
  <c r="K168" i="30"/>
  <c r="K169" i="30"/>
  <c r="K170" i="30"/>
  <c r="K171" i="30"/>
  <c r="K172" i="30" s="1"/>
  <c r="K176" i="30" s="1"/>
  <c r="E17" i="73" s="1"/>
  <c r="E105" i="73" s="1"/>
  <c r="H172" i="30"/>
  <c r="K173" i="30"/>
  <c r="K174" i="30"/>
  <c r="K175" i="30"/>
  <c r="E176" i="30"/>
  <c r="E178" i="30" s="1"/>
  <c r="E126" i="73" s="1"/>
  <c r="E132" i="73" s="1"/>
  <c r="H176" i="30"/>
  <c r="H178" i="30" s="1"/>
  <c r="E129" i="73" s="1"/>
  <c r="K177" i="30"/>
  <c r="K184" i="30"/>
  <c r="K186" i="30"/>
  <c r="K187" i="30"/>
  <c r="C188" i="30"/>
  <c r="D188" i="30"/>
  <c r="E188" i="30"/>
  <c r="E214" i="30" s="1"/>
  <c r="F126" i="73" s="1"/>
  <c r="F188" i="30"/>
  <c r="G188" i="30"/>
  <c r="H188" i="30"/>
  <c r="I188" i="30"/>
  <c r="J188" i="30"/>
  <c r="J214" i="30" s="1"/>
  <c r="F131" i="73" s="1"/>
  <c r="K189" i="30"/>
  <c r="F15" i="73" s="1"/>
  <c r="K192" i="30"/>
  <c r="K198" i="30" s="1"/>
  <c r="K200" i="30" s="1"/>
  <c r="F16" i="73" s="1"/>
  <c r="K193" i="30"/>
  <c r="K194" i="30"/>
  <c r="K195" i="30"/>
  <c r="K196" i="30"/>
  <c r="K197" i="30"/>
  <c r="E198" i="30"/>
  <c r="H198" i="30"/>
  <c r="K199" i="30"/>
  <c r="E200" i="30"/>
  <c r="H200" i="30"/>
  <c r="H214" i="30" s="1"/>
  <c r="F129" i="73" s="1"/>
  <c r="K203" i="30"/>
  <c r="K204" i="30"/>
  <c r="K205" i="30"/>
  <c r="K206" i="30"/>
  <c r="K207" i="30"/>
  <c r="H208" i="30"/>
  <c r="H212" i="30" s="1"/>
  <c r="K209" i="30"/>
  <c r="K210" i="30"/>
  <c r="K211" i="30"/>
  <c r="K213" i="30"/>
  <c r="F18" i="73" s="1"/>
  <c r="F106" i="73" s="1"/>
  <c r="C214" i="30"/>
  <c r="D214" i="30"/>
  <c r="F214" i="30"/>
  <c r="F127" i="73" s="1"/>
  <c r="G214" i="30"/>
  <c r="F128" i="73" s="1"/>
  <c r="I214" i="30"/>
  <c r="F130" i="73" s="1"/>
  <c r="K219" i="30"/>
  <c r="K220" i="30"/>
  <c r="K221" i="30"/>
  <c r="K222" i="30"/>
  <c r="K223" i="30"/>
  <c r="K224" i="30"/>
  <c r="K225" i="30"/>
  <c r="K226" i="30"/>
  <c r="K227" i="30"/>
  <c r="K228" i="30"/>
  <c r="K229" i="30"/>
  <c r="K230" i="30"/>
  <c r="K231" i="30"/>
  <c r="K232" i="30"/>
  <c r="D233" i="30"/>
  <c r="K236" i="30"/>
  <c r="K242" i="30" s="1"/>
  <c r="K237" i="30"/>
  <c r="K238" i="30"/>
  <c r="K239" i="30"/>
  <c r="K240" i="30"/>
  <c r="K241" i="30"/>
  <c r="D242" i="30"/>
  <c r="K244" i="30"/>
  <c r="K247" i="30" s="1"/>
  <c r="K245" i="30"/>
  <c r="K246" i="30"/>
  <c r="D247" i="30"/>
  <c r="K249" i="30"/>
  <c r="K254" i="30" s="1"/>
  <c r="K250" i="30"/>
  <c r="K251" i="30"/>
  <c r="K252" i="30"/>
  <c r="K253" i="30"/>
  <c r="D254" i="30"/>
  <c r="K256" i="30"/>
  <c r="K258" i="30" s="1"/>
  <c r="K257" i="30"/>
  <c r="D258" i="30"/>
  <c r="K260" i="30"/>
  <c r="K267" i="30" s="1"/>
  <c r="K261" i="30"/>
  <c r="K262" i="30"/>
  <c r="K263" i="30"/>
  <c r="K264" i="30"/>
  <c r="K265" i="30"/>
  <c r="K266" i="30"/>
  <c r="D267" i="30"/>
  <c r="K269" i="30"/>
  <c r="K274" i="30" s="1"/>
  <c r="K270" i="30"/>
  <c r="K271" i="30"/>
  <c r="K272" i="30"/>
  <c r="K273" i="30"/>
  <c r="D274" i="30"/>
  <c r="K275" i="30"/>
  <c r="D276" i="30"/>
  <c r="K277" i="30"/>
  <c r="K279" i="30"/>
  <c r="K282" i="30" s="1"/>
  <c r="G16" i="73" s="1"/>
  <c r="G104" i="73" s="1"/>
  <c r="K280" i="30"/>
  <c r="K281" i="30"/>
  <c r="D282" i="30"/>
  <c r="K285" i="30"/>
  <c r="K286" i="30"/>
  <c r="K287" i="30"/>
  <c r="K288" i="30"/>
  <c r="K289" i="30"/>
  <c r="H290" i="30"/>
  <c r="H292" i="30" s="1"/>
  <c r="G129" i="73" s="1"/>
  <c r="K291" i="30"/>
  <c r="G18" i="73" s="1"/>
  <c r="G106" i="73" s="1"/>
  <c r="D292" i="30"/>
  <c r="G125" i="73" s="1"/>
  <c r="G132" i="73" s="1"/>
  <c r="K298" i="30"/>
  <c r="K300" i="30" s="1"/>
  <c r="K299" i="30"/>
  <c r="C300" i="30"/>
  <c r="D300" i="30"/>
  <c r="E300" i="30"/>
  <c r="F300" i="30"/>
  <c r="F309" i="30" s="1"/>
  <c r="H127" i="73" s="1"/>
  <c r="G300" i="30"/>
  <c r="H300" i="30"/>
  <c r="H309" i="30" s="1"/>
  <c r="H129" i="73" s="1"/>
  <c r="I300" i="30"/>
  <c r="I309" i="30" s="1"/>
  <c r="H130" i="73" s="1"/>
  <c r="K303" i="30"/>
  <c r="K304" i="30"/>
  <c r="K307" i="30" s="1"/>
  <c r="H16" i="73" s="1"/>
  <c r="H104" i="73" s="1"/>
  <c r="K305" i="30"/>
  <c r="K306" i="30"/>
  <c r="E307" i="30"/>
  <c r="H307" i="30"/>
  <c r="K308" i="30"/>
  <c r="H18" i="73" s="1"/>
  <c r="H106" i="73" s="1"/>
  <c r="C309" i="30"/>
  <c r="H124" i="73" s="1"/>
  <c r="D309" i="30"/>
  <c r="H125" i="73" s="1"/>
  <c r="E309" i="30"/>
  <c r="H126" i="73" s="1"/>
  <c r="G309"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3" i="30"/>
  <c r="C344" i="30"/>
  <c r="D344" i="30"/>
  <c r="E344" i="30"/>
  <c r="F344" i="30"/>
  <c r="G344" i="30"/>
  <c r="H344" i="30"/>
  <c r="I344" i="30"/>
  <c r="J344" i="30"/>
  <c r="K347" i="30"/>
  <c r="K353" i="30" s="1"/>
  <c r="K348" i="30"/>
  <c r="K349" i="30"/>
  <c r="K350" i="30"/>
  <c r="K351" i="30"/>
  <c r="K352" i="30"/>
  <c r="C353" i="30"/>
  <c r="D353" i="30"/>
  <c r="E353" i="30"/>
  <c r="F353" i="30"/>
  <c r="G353" i="30"/>
  <c r="H353" i="30"/>
  <c r="I353" i="30"/>
  <c r="I387" i="30" s="1"/>
  <c r="I428" i="30" s="1"/>
  <c r="J130" i="73" s="1"/>
  <c r="J353" i="30"/>
  <c r="K355" i="30"/>
  <c r="K356" i="30"/>
  <c r="K357" i="30"/>
  <c r="C358" i="30"/>
  <c r="D358" i="30"/>
  <c r="E358" i="30"/>
  <c r="F358" i="30"/>
  <c r="G358" i="30"/>
  <c r="H358" i="30"/>
  <c r="I358" i="30"/>
  <c r="J358" i="30"/>
  <c r="J387" i="30" s="1"/>
  <c r="J428" i="30" s="1"/>
  <c r="J131" i="73" s="1"/>
  <c r="K360" i="30"/>
  <c r="K365" i="30" s="1"/>
  <c r="K361" i="30"/>
  <c r="K362" i="30"/>
  <c r="K363" i="30"/>
  <c r="K364" i="30"/>
  <c r="C365" i="30"/>
  <c r="D365" i="30"/>
  <c r="E365" i="30"/>
  <c r="F365" i="30"/>
  <c r="G365" i="30"/>
  <c r="H365" i="30"/>
  <c r="I365" i="30"/>
  <c r="J365" i="30"/>
  <c r="K367" i="30"/>
  <c r="K368" i="30"/>
  <c r="C369" i="30"/>
  <c r="C387" i="30" s="1"/>
  <c r="D369" i="30"/>
  <c r="E369" i="30"/>
  <c r="F369" i="30"/>
  <c r="G369" i="30"/>
  <c r="H369" i="30"/>
  <c r="H387" i="30" s="1"/>
  <c r="H428" i="30" s="1"/>
  <c r="J129" i="73" s="1"/>
  <c r="I369" i="30"/>
  <c r="J369" i="30"/>
  <c r="K369" i="30"/>
  <c r="K371" i="30"/>
  <c r="K372" i="30"/>
  <c r="K373" i="30"/>
  <c r="K374" i="30"/>
  <c r="K375" i="30"/>
  <c r="K376" i="30"/>
  <c r="K377" i="30"/>
  <c r="C378" i="30"/>
  <c r="D378" i="30"/>
  <c r="D387" i="30" s="1"/>
  <c r="K387" i="30" s="1"/>
  <c r="J14" i="73" s="1"/>
  <c r="J102" i="73" s="1"/>
  <c r="E378" i="30"/>
  <c r="F378" i="30"/>
  <c r="G378" i="30"/>
  <c r="H378" i="30"/>
  <c r="I378" i="30"/>
  <c r="J378" i="30"/>
  <c r="K378" i="30"/>
  <c r="K380" i="30"/>
  <c r="K381" i="30"/>
  <c r="K382" i="30"/>
  <c r="K383" i="30"/>
  <c r="K384" i="30"/>
  <c r="C385" i="30"/>
  <c r="D385" i="30"/>
  <c r="E385" i="30"/>
  <c r="E387" i="30" s="1"/>
  <c r="F385" i="30"/>
  <c r="F387" i="30" s="1"/>
  <c r="F428" i="30" s="1"/>
  <c r="J127" i="73" s="1"/>
  <c r="G385" i="30"/>
  <c r="H385" i="30"/>
  <c r="I385" i="30"/>
  <c r="J385" i="30"/>
  <c r="K386" i="30"/>
  <c r="G387" i="30"/>
  <c r="K388" i="30"/>
  <c r="J15" i="73" s="1"/>
  <c r="J103" i="73" s="1"/>
  <c r="K391" i="30"/>
  <c r="K392" i="30"/>
  <c r="K393" i="30"/>
  <c r="K394" i="30"/>
  <c r="K395" i="30"/>
  <c r="K396" i="30"/>
  <c r="E397" i="30"/>
  <c r="E415" i="30" s="1"/>
  <c r="E428" i="30" s="1"/>
  <c r="J126" i="73" s="1"/>
  <c r="H397" i="30"/>
  <c r="K398" i="30"/>
  <c r="K399" i="30"/>
  <c r="K405" i="30" s="1"/>
  <c r="K400" i="30"/>
  <c r="K401" i="30"/>
  <c r="K402" i="30"/>
  <c r="K403" i="30"/>
  <c r="K404" i="30"/>
  <c r="H405" i="30"/>
  <c r="K406" i="30"/>
  <c r="K407" i="30"/>
  <c r="K413" i="30" s="1"/>
  <c r="K408" i="30"/>
  <c r="K409" i="30"/>
  <c r="K410" i="30"/>
  <c r="K411" i="30"/>
  <c r="K412" i="30"/>
  <c r="E413" i="30"/>
  <c r="H413" i="30"/>
  <c r="K414" i="30"/>
  <c r="H415" i="30"/>
  <c r="K418" i="30"/>
  <c r="K419" i="30"/>
  <c r="K420" i="30"/>
  <c r="K426" i="30" s="1"/>
  <c r="J17" i="73" s="1"/>
  <c r="J105" i="73" s="1"/>
  <c r="K421" i="30"/>
  <c r="K422" i="30"/>
  <c r="K423" i="30"/>
  <c r="K424" i="30"/>
  <c r="K425" i="30"/>
  <c r="E426" i="30"/>
  <c r="H426" i="30"/>
  <c r="K427" i="30"/>
  <c r="J18" i="73" s="1"/>
  <c r="J106" i="73" s="1"/>
  <c r="K434" i="30"/>
  <c r="K436" i="30" s="1"/>
  <c r="K438" i="30" s="1"/>
  <c r="K435" i="30"/>
  <c r="C436" i="30"/>
  <c r="D436" i="30"/>
  <c r="E436" i="30"/>
  <c r="E438" i="30" s="1"/>
  <c r="E453" i="30" s="1"/>
  <c r="K126" i="73" s="1"/>
  <c r="F436" i="30"/>
  <c r="G436" i="30"/>
  <c r="G438" i="30" s="1"/>
  <c r="H436" i="30"/>
  <c r="I436" i="30"/>
  <c r="K437" i="30"/>
  <c r="C438" i="30"/>
  <c r="C453" i="30" s="1"/>
  <c r="K124" i="73" s="1"/>
  <c r="K132" i="73" s="1"/>
  <c r="D438" i="30"/>
  <c r="D453" i="30" s="1"/>
  <c r="K125" i="73" s="1"/>
  <c r="F438" i="30"/>
  <c r="H438" i="30"/>
  <c r="H453" i="30" s="1"/>
  <c r="K129" i="73" s="1"/>
  <c r="I438" i="30"/>
  <c r="K440" i="30"/>
  <c r="K441" i="30"/>
  <c r="K442" i="30"/>
  <c r="K443" i="30" s="1"/>
  <c r="K16" i="73" s="1"/>
  <c r="K104" i="73" s="1"/>
  <c r="H443" i="30"/>
  <c r="K446" i="30"/>
  <c r="K447" i="30"/>
  <c r="H448" i="30"/>
  <c r="K449" i="30"/>
  <c r="K450" i="30"/>
  <c r="H451" i="30"/>
  <c r="K452" i="30"/>
  <c r="F453" i="30"/>
  <c r="K127" i="73" s="1"/>
  <c r="G453" i="30"/>
  <c r="K128" i="73" s="1"/>
  <c r="I453" i="30"/>
  <c r="K130" i="73" s="1"/>
  <c r="C5" i="103"/>
  <c r="A5" i="103" s="1"/>
  <c r="G5" i="103"/>
  <c r="I5" i="103"/>
  <c r="C6" i="103"/>
  <c r="A6" i="103" s="1"/>
  <c r="G6" i="103"/>
  <c r="I6" i="103" s="1"/>
  <c r="A7" i="103"/>
  <c r="C7" i="103"/>
  <c r="G7" i="103"/>
  <c r="I7" i="103" s="1"/>
  <c r="C8" i="103"/>
  <c r="A8" i="103" s="1"/>
  <c r="G8" i="103"/>
  <c r="I8" i="103"/>
  <c r="A9" i="103"/>
  <c r="C9" i="103"/>
  <c r="G9" i="103"/>
  <c r="I9" i="103" s="1"/>
  <c r="A10" i="103"/>
  <c r="C10" i="103"/>
  <c r="G10" i="103"/>
  <c r="I10" i="103" s="1"/>
  <c r="C11" i="103"/>
  <c r="A11" i="103" s="1"/>
  <c r="G11" i="103"/>
  <c r="I11" i="103"/>
  <c r="C12" i="103"/>
  <c r="A12" i="103" s="1"/>
  <c r="G12" i="103"/>
  <c r="I12" i="103" s="1"/>
  <c r="A13" i="103"/>
  <c r="C13" i="103"/>
  <c r="G13" i="103"/>
  <c r="I13" i="103"/>
  <c r="C14" i="103"/>
  <c r="A14" i="103" s="1"/>
  <c r="G14" i="103"/>
  <c r="I14" i="103"/>
  <c r="C15" i="103"/>
  <c r="A15" i="103" s="1"/>
  <c r="G15" i="103"/>
  <c r="I15" i="103" s="1"/>
  <c r="A16" i="103"/>
  <c r="C16" i="103"/>
  <c r="G16" i="103"/>
  <c r="I16" i="103" s="1"/>
  <c r="C17" i="103"/>
  <c r="A17" i="103" s="1"/>
  <c r="G17" i="103"/>
  <c r="I17" i="103"/>
  <c r="C18" i="103"/>
  <c r="A18" i="103" s="1"/>
  <c r="G18" i="103"/>
  <c r="I18" i="103" s="1"/>
  <c r="A19" i="103"/>
  <c r="C19" i="103"/>
  <c r="G19" i="103"/>
  <c r="I19" i="103"/>
  <c r="C20" i="103"/>
  <c r="A20" i="103" s="1"/>
  <c r="G20" i="103"/>
  <c r="I20" i="103"/>
  <c r="C21" i="103"/>
  <c r="A21" i="103" s="1"/>
  <c r="G21" i="103"/>
  <c r="I21" i="103" s="1"/>
  <c r="A22" i="103"/>
  <c r="C22" i="103"/>
  <c r="G22" i="103"/>
  <c r="I22" i="103" s="1"/>
  <c r="C23" i="103"/>
  <c r="A23" i="103" s="1"/>
  <c r="G23" i="103"/>
  <c r="I23" i="103"/>
  <c r="C24" i="103"/>
  <c r="A24" i="103" s="1"/>
  <c r="G24" i="103"/>
  <c r="I24" i="103" s="1"/>
  <c r="A25" i="103"/>
  <c r="C25" i="103"/>
  <c r="G25" i="103"/>
  <c r="I25" i="103" s="1"/>
  <c r="C26" i="103"/>
  <c r="A26" i="103" s="1"/>
  <c r="G26" i="103"/>
  <c r="I26" i="103"/>
  <c r="A27" i="103"/>
  <c r="C27" i="103"/>
  <c r="G27" i="103"/>
  <c r="I27" i="103" s="1"/>
  <c r="A28" i="103"/>
  <c r="C28" i="103"/>
  <c r="G28" i="103"/>
  <c r="I28" i="103" s="1"/>
  <c r="C29" i="103"/>
  <c r="A29" i="103" s="1"/>
  <c r="G29" i="103"/>
  <c r="I29" i="103"/>
  <c r="C30" i="103"/>
  <c r="A30" i="103" s="1"/>
  <c r="G30" i="103"/>
  <c r="I30" i="103" s="1"/>
  <c r="G31" i="103"/>
  <c r="I31" i="103" s="1"/>
  <c r="G32" i="103"/>
  <c r="I32" i="103" s="1"/>
  <c r="G33" i="103"/>
  <c r="I33" i="103"/>
  <c r="G34" i="103"/>
  <c r="I34" i="103"/>
  <c r="G35" i="103"/>
  <c r="I35" i="103"/>
  <c r="G36" i="103"/>
  <c r="I36" i="103" s="1"/>
  <c r="G37" i="103"/>
  <c r="I37" i="103" s="1"/>
  <c r="G38" i="103"/>
  <c r="I38" i="103" s="1"/>
  <c r="G39" i="103"/>
  <c r="I39" i="103"/>
  <c r="G40" i="103"/>
  <c r="I40" i="103"/>
  <c r="G41" i="103"/>
  <c r="I41" i="103"/>
  <c r="G42" i="103"/>
  <c r="I42" i="103" s="1"/>
  <c r="G43" i="103"/>
  <c r="I43" i="103" s="1"/>
  <c r="G44" i="103"/>
  <c r="I44" i="103"/>
  <c r="G45" i="103"/>
  <c r="I45" i="103"/>
  <c r="G46" i="103"/>
  <c r="I46" i="103"/>
  <c r="G47" i="103"/>
  <c r="I47" i="103"/>
  <c r="G48" i="103"/>
  <c r="I48" i="103" s="1"/>
  <c r="B6" i="93"/>
  <c r="B8" i="93"/>
  <c r="B13" i="93"/>
  <c r="C3" i="89"/>
  <c r="H3" i="89"/>
  <c r="M3" i="89"/>
  <c r="R3" i="89"/>
  <c r="A5" i="89"/>
  <c r="W6" i="89"/>
  <c r="X6" i="89"/>
  <c r="Y6" i="89"/>
  <c r="Z6" i="89"/>
  <c r="C7" i="89"/>
  <c r="G7" i="89" s="1"/>
  <c r="W7" i="89" s="1"/>
  <c r="D7" i="89"/>
  <c r="E7" i="89"/>
  <c r="F7" i="89"/>
  <c r="L9" i="89"/>
  <c r="X9" i="89" s="1"/>
  <c r="Q9" i="89"/>
  <c r="V9" i="89"/>
  <c r="Y9" i="89"/>
  <c r="Z9" i="89"/>
  <c r="C10" i="89"/>
  <c r="L10" i="89"/>
  <c r="Q10" i="89"/>
  <c r="Y10" i="89" s="1"/>
  <c r="V10" i="89"/>
  <c r="X10" i="89"/>
  <c r="Z10" i="89"/>
  <c r="L11" i="89"/>
  <c r="Q11" i="89"/>
  <c r="Y11" i="89" s="1"/>
  <c r="V11" i="89"/>
  <c r="X11" i="89"/>
  <c r="Z11" i="89"/>
  <c r="C12" i="89"/>
  <c r="L12" i="89"/>
  <c r="Q12" i="89"/>
  <c r="Y12" i="89" s="1"/>
  <c r="V12" i="89"/>
  <c r="X12" i="89"/>
  <c r="Z12" i="89"/>
  <c r="H13" i="89"/>
  <c r="I13" i="89"/>
  <c r="J13" i="89"/>
  <c r="K13" i="89"/>
  <c r="L13" i="89"/>
  <c r="X13" i="89" s="1"/>
  <c r="M13" i="89"/>
  <c r="N13" i="89"/>
  <c r="O13" i="89"/>
  <c r="P13" i="89"/>
  <c r="R13" i="89"/>
  <c r="S13" i="89"/>
  <c r="V13" i="89" s="1"/>
  <c r="A30" i="89" s="1"/>
  <c r="T13" i="89"/>
  <c r="U13" i="89"/>
  <c r="L15" i="89"/>
  <c r="Q15" i="89"/>
  <c r="V15" i="89"/>
  <c r="Z15" i="89" s="1"/>
  <c r="X15" i="89"/>
  <c r="Y15" i="89"/>
  <c r="L16" i="89"/>
  <c r="X16" i="89" s="1"/>
  <c r="Q16" i="89"/>
  <c r="V16" i="89"/>
  <c r="Y16" i="89"/>
  <c r="Z16" i="89"/>
  <c r="D17" i="89"/>
  <c r="L17" i="89"/>
  <c r="X17" i="89" s="1"/>
  <c r="Q17" i="89"/>
  <c r="Y17" i="89" s="1"/>
  <c r="V17" i="89"/>
  <c r="Z17" i="89"/>
  <c r="L18" i="89"/>
  <c r="X18" i="89" s="1"/>
  <c r="Q18" i="89"/>
  <c r="V18" i="89"/>
  <c r="Z18" i="89" s="1"/>
  <c r="Y18" i="89"/>
  <c r="L19" i="89"/>
  <c r="Q19" i="89"/>
  <c r="Y19" i="89" s="1"/>
  <c r="V19" i="89"/>
  <c r="Z19" i="89" s="1"/>
  <c r="X19" i="89"/>
  <c r="D20" i="89"/>
  <c r="E20" i="89"/>
  <c r="L20" i="89"/>
  <c r="X20" i="89" s="1"/>
  <c r="Q20" i="89"/>
  <c r="V20" i="89"/>
  <c r="Z20" i="89" s="1"/>
  <c r="Y20" i="89"/>
  <c r="H21" i="89"/>
  <c r="I21" i="89"/>
  <c r="L21" i="89" s="1"/>
  <c r="X21" i="89" s="1"/>
  <c r="J21" i="89"/>
  <c r="M21" i="89"/>
  <c r="N21" i="89"/>
  <c r="O21" i="89"/>
  <c r="R21" i="89"/>
  <c r="S21" i="89"/>
  <c r="S22" i="89" s="1"/>
  <c r="T21" i="89"/>
  <c r="H22" i="89"/>
  <c r="I22" i="89"/>
  <c r="J22" i="89"/>
  <c r="K22" i="89"/>
  <c r="L22" i="89"/>
  <c r="M22" i="89"/>
  <c r="Q22" i="89" s="1"/>
  <c r="Y22" i="89" s="1"/>
  <c r="N22" i="89"/>
  <c r="O22" i="89"/>
  <c r="P22" i="89"/>
  <c r="R22" i="89"/>
  <c r="U22" i="89"/>
  <c r="X22" i="89"/>
  <c r="C24" i="89"/>
  <c r="D24" i="89"/>
  <c r="G24" i="89" s="1"/>
  <c r="E24" i="89"/>
  <c r="F24" i="89"/>
  <c r="L24" i="89"/>
  <c r="Q24" i="89"/>
  <c r="Y24" i="89" s="1"/>
  <c r="V24" i="89"/>
  <c r="Z24" i="89" s="1"/>
  <c r="W24" i="89"/>
  <c r="X24" i="89"/>
  <c r="C25" i="89"/>
  <c r="D25" i="89"/>
  <c r="E25" i="89"/>
  <c r="L25" i="89"/>
  <c r="Q25" i="89"/>
  <c r="Y25" i="89" s="1"/>
  <c r="V25" i="89"/>
  <c r="Z25" i="89" s="1"/>
  <c r="X25" i="89"/>
  <c r="C26" i="89"/>
  <c r="D26" i="89"/>
  <c r="E26" i="89"/>
  <c r="H26" i="89"/>
  <c r="I26" i="89"/>
  <c r="J26" i="89"/>
  <c r="K26" i="89"/>
  <c r="L26" i="89" s="1"/>
  <c r="X26" i="89" s="1"/>
  <c r="M26" i="89"/>
  <c r="N26" i="89"/>
  <c r="Q26" i="89" s="1"/>
  <c r="Y26" i="89" s="1"/>
  <c r="O26" i="89"/>
  <c r="P26" i="89"/>
  <c r="R26" i="89"/>
  <c r="S26" i="89"/>
  <c r="T26" i="89"/>
  <c r="U26" i="89"/>
  <c r="V26" i="89"/>
  <c r="Z26" i="89" s="1"/>
  <c r="B2" i="95"/>
  <c r="B3" i="95"/>
  <c r="A2" i="109"/>
  <c r="N7" i="109"/>
  <c r="E144" i="109" s="1"/>
  <c r="N11" i="109"/>
  <c r="E145" i="109" s="1"/>
  <c r="A13" i="109"/>
  <c r="B13" i="109"/>
  <c r="N13" i="109" s="1"/>
  <c r="E146" i="109" s="1"/>
  <c r="N31" i="109"/>
  <c r="N35" i="109"/>
  <c r="N37" i="109"/>
  <c r="N43" i="109"/>
  <c r="B45" i="109"/>
  <c r="N44" i="109" s="1"/>
  <c r="E151" i="109" s="1"/>
  <c r="G51" i="109"/>
  <c r="G65" i="109"/>
  <c r="H65" i="109"/>
  <c r="G75" i="109"/>
  <c r="H75" i="109"/>
  <c r="B144" i="106" s="1"/>
  <c r="G88" i="109"/>
  <c r="H88" i="109"/>
  <c r="I89" i="109"/>
  <c r="L90" i="109" s="1"/>
  <c r="G90" i="109"/>
  <c r="N90" i="109"/>
  <c r="N93" i="109"/>
  <c r="B94" i="109"/>
  <c r="N100" i="109"/>
  <c r="E154" i="109" s="1"/>
  <c r="N101" i="109"/>
  <c r="N102" i="109"/>
  <c r="B109" i="109"/>
  <c r="N108" i="109" s="1"/>
  <c r="E158" i="109" s="1"/>
  <c r="B116" i="109"/>
  <c r="N115" i="109" s="1"/>
  <c r="E160" i="109" s="1"/>
  <c r="N122" i="109"/>
  <c r="B123" i="109"/>
  <c r="D130" i="109"/>
  <c r="N130" i="109"/>
  <c r="E163" i="109" s="1"/>
  <c r="D133" i="109"/>
  <c r="N133" i="109"/>
  <c r="E164" i="109" s="1"/>
  <c r="D135" i="109"/>
  <c r="N135" i="109" s="1"/>
  <c r="E165" i="109" s="1"/>
  <c r="D137" i="109"/>
  <c r="N137" i="109"/>
  <c r="E166" i="109" s="1"/>
  <c r="N138" i="109"/>
  <c r="E147" i="109"/>
  <c r="E148" i="109"/>
  <c r="E149" i="109"/>
  <c r="E150" i="109"/>
  <c r="E152" i="109"/>
  <c r="E153" i="109"/>
  <c r="E155" i="109"/>
  <c r="E156" i="109"/>
  <c r="E162" i="109"/>
  <c r="E167" i="109"/>
  <c r="A5" i="99"/>
  <c r="J11" i="99"/>
  <c r="E14" i="99"/>
  <c r="I14" i="99"/>
  <c r="H17" i="99"/>
  <c r="I17" i="99"/>
  <c r="L17" i="99" s="1"/>
  <c r="K17" i="99"/>
  <c r="H18" i="99"/>
  <c r="K18" i="99"/>
  <c r="H19" i="99"/>
  <c r="I19" i="99"/>
  <c r="L19" i="99" s="1"/>
  <c r="K19" i="99"/>
  <c r="H20" i="99"/>
  <c r="I20" i="99"/>
  <c r="J20" i="99"/>
  <c r="K20" i="99"/>
  <c r="L20" i="99"/>
  <c r="H21" i="99"/>
  <c r="I21" i="99"/>
  <c r="K21" i="99"/>
  <c r="H22" i="99"/>
  <c r="I22" i="99"/>
  <c r="L22" i="99" s="1"/>
  <c r="K22" i="99"/>
  <c r="H23" i="99"/>
  <c r="L23" i="99"/>
  <c r="E24" i="99"/>
  <c r="F24" i="99"/>
  <c r="G24" i="99"/>
  <c r="H24" i="99"/>
  <c r="J24" i="99"/>
  <c r="B25" i="99"/>
  <c r="B26" i="99"/>
  <c r="C9" i="76"/>
  <c r="F9" i="76" s="1"/>
  <c r="J9" i="76"/>
  <c r="K9" i="76"/>
  <c r="C10" i="76"/>
  <c r="F10" i="76" s="1"/>
  <c r="J10" i="76"/>
  <c r="K10" i="76"/>
  <c r="C11" i="76"/>
  <c r="F11" i="76" s="1"/>
  <c r="J11" i="76"/>
  <c r="K11" i="76"/>
  <c r="C12" i="76" a="1"/>
  <c r="C12" i="76" s="1"/>
  <c r="F12" i="76" s="1"/>
  <c r="J12" i="76"/>
  <c r="K12" i="76"/>
  <c r="C14" i="76"/>
  <c r="F14" i="76" s="1"/>
  <c r="C15" i="76"/>
  <c r="F15" i="76" s="1"/>
  <c r="C16" i="76"/>
  <c r="F16" i="76" s="1"/>
  <c r="C17" i="76"/>
  <c r="F17" i="76" s="1"/>
  <c r="C18" i="76"/>
  <c r="F18" i="76" s="1"/>
  <c r="C19" i="76"/>
  <c r="F19" i="76" s="1"/>
  <c r="C20" i="76"/>
  <c r="F20" i="76" s="1"/>
  <c r="C21" i="76"/>
  <c r="F21" i="76"/>
  <c r="C22" i="76"/>
  <c r="F22" i="76" s="1"/>
  <c r="F23" i="76"/>
  <c r="C24" i="76"/>
  <c r="F24" i="76" s="1"/>
  <c r="C25" i="76"/>
  <c r="F25" i="76" s="1"/>
  <c r="C26" i="76"/>
  <c r="F26" i="76"/>
  <c r="C27" i="76"/>
  <c r="F27" i="76"/>
  <c r="C28" i="76"/>
  <c r="F28" i="76" s="1"/>
  <c r="C29" i="76"/>
  <c r="F29" i="76"/>
  <c r="C30" i="76"/>
  <c r="F30" i="76"/>
  <c r="C31" i="76"/>
  <c r="F31" i="76" s="1"/>
  <c r="C32" i="76"/>
  <c r="F32" i="76"/>
  <c r="C33" i="76"/>
  <c r="F33" i="76"/>
  <c r="F34" i="76"/>
  <c r="F44" i="76"/>
  <c r="C45" i="76"/>
  <c r="F45" i="76"/>
  <c r="C46" i="76"/>
  <c r="F46" i="76"/>
  <c r="F47" i="76"/>
  <c r="F49" i="76"/>
  <c r="F51" i="76"/>
  <c r="B4" i="106"/>
  <c r="B6" i="106"/>
  <c r="B7" i="106"/>
  <c r="B8" i="106"/>
  <c r="B9" i="106"/>
  <c r="B10" i="106"/>
  <c r="B22" i="106"/>
  <c r="B23" i="106"/>
  <c r="B24" i="106"/>
  <c r="B25" i="106"/>
  <c r="B26" i="106"/>
  <c r="B27" i="106"/>
  <c r="B28" i="106"/>
  <c r="B29" i="106"/>
  <c r="B30" i="106"/>
  <c r="B31" i="106"/>
  <c r="B32" i="106"/>
  <c r="B33" i="106"/>
  <c r="B34" i="106"/>
  <c r="B35" i="106"/>
  <c r="B36" i="106"/>
  <c r="B37" i="106"/>
  <c r="B38" i="106"/>
  <c r="B39" i="106"/>
  <c r="B40" i="106"/>
  <c r="B41" i="106"/>
  <c r="B42" i="106"/>
  <c r="B43" i="106"/>
  <c r="B82" i="106"/>
  <c r="B83" i="106"/>
  <c r="B84" i="106"/>
  <c r="B85" i="106"/>
  <c r="B86" i="106"/>
  <c r="B87" i="106"/>
  <c r="B88" i="106"/>
  <c r="B89" i="106"/>
  <c r="B90" i="106"/>
  <c r="B91" i="106"/>
  <c r="B92" i="106"/>
  <c r="B93" i="106"/>
  <c r="B94" i="106"/>
  <c r="B95" i="106"/>
  <c r="B96" i="106"/>
  <c r="B97" i="106"/>
  <c r="B98" i="106"/>
  <c r="B99" i="106"/>
  <c r="B100" i="106"/>
  <c r="B101" i="106"/>
  <c r="B102" i="106"/>
  <c r="B103" i="106"/>
  <c r="B104" i="106"/>
  <c r="B105" i="106"/>
  <c r="B106" i="106"/>
  <c r="B107" i="106"/>
  <c r="B108" i="106"/>
  <c r="B109" i="106"/>
  <c r="B110" i="106"/>
  <c r="B111" i="106"/>
  <c r="B112" i="106"/>
  <c r="B113" i="106"/>
  <c r="B114" i="106"/>
  <c r="B115" i="106"/>
  <c r="B116" i="106"/>
  <c r="B117" i="106"/>
  <c r="B118" i="106"/>
  <c r="B119" i="106"/>
  <c r="B120" i="106"/>
  <c r="B121" i="106"/>
  <c r="B122" i="106"/>
  <c r="B123" i="106"/>
  <c r="B124" i="106"/>
  <c r="B125" i="106"/>
  <c r="B126" i="106"/>
  <c r="B127" i="106"/>
  <c r="B128" i="106"/>
  <c r="B129" i="106"/>
  <c r="B130" i="106"/>
  <c r="B131" i="106"/>
  <c r="B132" i="106"/>
  <c r="B133" i="106"/>
  <c r="B135" i="106"/>
  <c r="B136" i="106"/>
  <c r="B137" i="106"/>
  <c r="B138" i="106"/>
  <c r="B139" i="106"/>
  <c r="B140" i="106"/>
  <c r="B141" i="106"/>
  <c r="B142" i="106"/>
  <c r="B143" i="106"/>
  <c r="B145" i="106"/>
  <c r="B146" i="106"/>
  <c r="B147" i="106"/>
  <c r="B148" i="106"/>
  <c r="B149" i="106"/>
  <c r="B150" i="106"/>
  <c r="B151" i="106"/>
  <c r="B152" i="106"/>
  <c r="B153" i="106"/>
  <c r="B154" i="106"/>
  <c r="B155" i="106"/>
  <c r="B156" i="106"/>
  <c r="B157" i="106"/>
  <c r="B158" i="106"/>
  <c r="B160" i="106"/>
  <c r="B161" i="106"/>
  <c r="B162" i="106"/>
  <c r="B163" i="106"/>
  <c r="B164" i="106"/>
  <c r="B165" i="106"/>
  <c r="B166" i="106"/>
  <c r="B167" i="106"/>
  <c r="B168" i="106"/>
  <c r="B169" i="106"/>
  <c r="B170" i="106"/>
  <c r="B171" i="106"/>
  <c r="B172" i="106"/>
  <c r="B173" i="106"/>
  <c r="B174" i="106"/>
  <c r="B175" i="106"/>
  <c r="B176" i="106"/>
  <c r="B177" i="106"/>
  <c r="B178" i="106"/>
  <c r="B179" i="106"/>
  <c r="B180" i="106"/>
  <c r="B181" i="106"/>
  <c r="B182" i="106"/>
  <c r="B183" i="106"/>
  <c r="B184" i="106"/>
  <c r="B185" i="106"/>
  <c r="B186" i="106"/>
  <c r="B187" i="106"/>
  <c r="B188" i="106"/>
  <c r="B189" i="106"/>
  <c r="B190" i="106"/>
  <c r="B191" i="106"/>
  <c r="B192" i="106"/>
  <c r="B193" i="106"/>
  <c r="B194" i="106"/>
  <c r="B195" i="106"/>
  <c r="B196" i="106"/>
  <c r="B197" i="106"/>
  <c r="B198" i="106"/>
  <c r="B199" i="106"/>
  <c r="B200" i="106"/>
  <c r="B201" i="106"/>
  <c r="B202" i="106"/>
  <c r="B203" i="106"/>
  <c r="B204" i="106"/>
  <c r="B1" i="87"/>
  <c r="F1" i="87" a="1"/>
  <c r="B2" i="87"/>
  <c r="F2" i="87" a="1"/>
  <c r="B3" i="87"/>
  <c r="F3" i="87" a="1"/>
  <c r="F6" i="87" a="1"/>
  <c r="B7" i="87"/>
  <c r="C7" i="87"/>
  <c r="F7" i="87" a="1"/>
  <c r="B8" i="87"/>
  <c r="C8" i="87"/>
  <c r="F8" i="87" a="1"/>
  <c r="B9" i="87"/>
  <c r="C9" i="87" s="1"/>
  <c r="F9" i="87" a="1"/>
  <c r="B10" i="87"/>
  <c r="C10" i="87"/>
  <c r="F10" i="87" a="1"/>
  <c r="B11" i="87"/>
  <c r="C11" i="87"/>
  <c r="F11" i="87" a="1"/>
  <c r="B12" i="87"/>
  <c r="C12" i="87" s="1"/>
  <c r="F12" i="87" a="1"/>
  <c r="F13" i="87" a="1"/>
  <c r="B14" i="87"/>
  <c r="C14" i="87"/>
  <c r="F14" i="87" a="1"/>
  <c r="B15" i="87"/>
  <c r="C15" i="87" s="1"/>
  <c r="F15" i="87" a="1"/>
  <c r="F16" i="87" a="1"/>
  <c r="F17" i="87" a="1"/>
  <c r="F18" i="87" a="1"/>
  <c r="B19" i="87"/>
  <c r="C19" i="87"/>
  <c r="F19" i="87" a="1"/>
  <c r="B20" i="87"/>
  <c r="C20" i="87"/>
  <c r="F20" i="87" a="1"/>
  <c r="F21" i="87" a="1"/>
  <c r="F21" i="87"/>
  <c r="B22" i="87"/>
  <c r="C22" i="87"/>
  <c r="F22" i="87" a="1"/>
  <c r="B23" i="87"/>
  <c r="C23" i="87"/>
  <c r="F23" i="87" a="1"/>
  <c r="F24" i="87" a="1"/>
  <c r="F24" i="87"/>
  <c r="F25" i="87" a="1"/>
  <c r="F25" i="87"/>
  <c r="B26" i="87"/>
  <c r="C26" i="87" s="1"/>
  <c r="F26" i="87" a="1"/>
  <c r="B27" i="87"/>
  <c r="C27" i="87" s="1"/>
  <c r="F27" i="87" a="1"/>
  <c r="F28" i="87" a="1"/>
  <c r="F29" i="87" a="1"/>
  <c r="F30" i="87" a="1"/>
  <c r="B31" i="87"/>
  <c r="C31" i="87"/>
  <c r="F31" i="87" a="1"/>
  <c r="B32" i="87"/>
  <c r="C32" i="87" s="1"/>
  <c r="F32" i="87" a="1"/>
  <c r="F33" i="87" a="1"/>
  <c r="F34" i="87" a="1"/>
  <c r="F35" i="87" a="1"/>
  <c r="B36" i="87"/>
  <c r="C36" i="87" s="1"/>
  <c r="F36" i="87" a="1"/>
  <c r="B37" i="87"/>
  <c r="C37" i="87"/>
  <c r="F37" i="87" a="1"/>
  <c r="F38" i="87" a="1"/>
  <c r="F38" i="87"/>
  <c r="B39" i="87"/>
  <c r="C39" i="87" s="1"/>
  <c r="F39" i="87" a="1"/>
  <c r="F40" i="87" a="1"/>
  <c r="F40" i="87"/>
  <c r="F41" i="87" a="1"/>
  <c r="F41" i="87"/>
  <c r="F42" i="87" a="1"/>
  <c r="F42" i="87"/>
  <c r="B43" i="87"/>
  <c r="C43" i="87"/>
  <c r="F43" i="87" a="1"/>
  <c r="B44" i="87"/>
  <c r="C44" i="87" s="1"/>
  <c r="F44" i="87" a="1"/>
  <c r="F45" i="87" a="1"/>
  <c r="F46" i="87" a="1"/>
  <c r="F47" i="87" a="1"/>
  <c r="B48" i="87"/>
  <c r="C48" i="87" s="1"/>
  <c r="F48" i="87" a="1"/>
  <c r="F49" i="87" a="1"/>
  <c r="F50" i="87" a="1"/>
  <c r="F51" i="87" a="1"/>
  <c r="B52" i="87"/>
  <c r="C52" i="87"/>
  <c r="F52" i="87" a="1"/>
  <c r="F53" i="87" a="1"/>
  <c r="F53" i="87"/>
  <c r="F54" i="87" a="1"/>
  <c r="F54" i="87"/>
  <c r="B55" i="87"/>
  <c r="C55" i="87"/>
  <c r="F55" i="87" a="1"/>
  <c r="F56" i="87" a="1"/>
  <c r="F56" i="87"/>
  <c r="B57" i="87"/>
  <c r="C57" i="87" s="1"/>
  <c r="F57" i="87" a="1"/>
  <c r="B58" i="87"/>
  <c r="C58" i="87"/>
  <c r="F58" i="87" a="1"/>
  <c r="F59" i="87" a="1"/>
  <c r="F60" i="87" a="1"/>
  <c r="F61" i="87" a="1"/>
  <c r="B62" i="87"/>
  <c r="C62" i="87"/>
  <c r="F62" i="87" a="1"/>
  <c r="B63" i="87"/>
  <c r="C63" i="87" s="1"/>
  <c r="F63" i="87" a="1"/>
  <c r="F64" i="87" a="1"/>
  <c r="F65" i="87" a="1"/>
  <c r="F66" i="87" a="1"/>
  <c r="B67" i="87"/>
  <c r="C67" i="87" s="1"/>
  <c r="F67" i="87" a="1"/>
  <c r="B68" i="87"/>
  <c r="C68" i="87"/>
  <c r="F68" i="87" a="1"/>
  <c r="F69" i="87" a="1"/>
  <c r="F69" i="87"/>
  <c r="B70" i="87"/>
  <c r="C70" i="87" s="1"/>
  <c r="F70" i="87" a="1"/>
  <c r="F71" i="87" a="1"/>
  <c r="F71" i="87"/>
  <c r="F72" i="87" a="1"/>
  <c r="F72" i="87"/>
  <c r="F73" i="87" a="1"/>
  <c r="F73" i="87"/>
  <c r="B74" i="87"/>
  <c r="C74" i="87"/>
  <c r="F74" i="87" a="1"/>
  <c r="B75" i="87"/>
  <c r="C75" i="87" s="1"/>
  <c r="F75" i="87" a="1"/>
  <c r="F76" i="87" a="1"/>
  <c r="F77" i="87" a="1"/>
  <c r="F78" i="87" a="1"/>
  <c r="B79" i="87"/>
  <c r="C79" i="87" s="1"/>
  <c r="F79" i="87" a="1"/>
  <c r="F80" i="87" a="1"/>
  <c r="F81" i="87" a="1"/>
  <c r="F82" i="87" a="1"/>
  <c r="B83" i="87"/>
  <c r="C83" i="87" s="1"/>
  <c r="F83" i="87" a="1"/>
  <c r="F84" i="87" a="1"/>
  <c r="F84" i="87"/>
  <c r="B85" i="87"/>
  <c r="C85" i="87"/>
  <c r="F85" i="87" a="1"/>
  <c r="F86" i="87" a="1"/>
  <c r="F86" i="87"/>
  <c r="F87" i="87" a="1"/>
  <c r="F87" i="87"/>
  <c r="B88" i="87"/>
  <c r="C88" i="87" s="1"/>
  <c r="F88" i="87" a="1"/>
  <c r="B89" i="87"/>
  <c r="C89" i="87" s="1"/>
  <c r="F89" i="87" a="1"/>
  <c r="F90" i="87" a="1"/>
  <c r="F91" i="87" a="1"/>
  <c r="F92" i="87" a="1"/>
  <c r="B93" i="87"/>
  <c r="C93" i="87"/>
  <c r="F93" i="87" a="1"/>
  <c r="F94" i="87" a="1"/>
  <c r="F95" i="87" a="1"/>
  <c r="F96" i="87" a="1"/>
  <c r="B97" i="87"/>
  <c r="C97" i="87"/>
  <c r="F97" i="87" a="1"/>
  <c r="F98" i="87" a="1"/>
  <c r="F98" i="87"/>
  <c r="B99" i="87"/>
  <c r="C99" i="87"/>
  <c r="F99" i="87" a="1"/>
  <c r="F100" i="87" a="1"/>
  <c r="F101" i="87" a="1"/>
  <c r="F102" i="87" a="1"/>
  <c r="B103" i="87"/>
  <c r="C103" i="87" s="1"/>
  <c r="F103" i="87" a="1"/>
  <c r="B104" i="87"/>
  <c r="C104" i="87" s="1"/>
  <c r="F104" i="87" a="1"/>
  <c r="F105" i="87" a="1"/>
  <c r="F106" i="87" a="1"/>
  <c r="F107" i="87" a="1"/>
  <c r="B108" i="87"/>
  <c r="C108" i="87" s="1"/>
  <c r="F108" i="87" a="1"/>
  <c r="F109" i="87" a="1"/>
  <c r="F109" i="87"/>
  <c r="B110" i="87"/>
  <c r="C110" i="87"/>
  <c r="F110" i="87" a="1"/>
  <c r="F111" i="87" a="1"/>
  <c r="F112" i="87" a="1"/>
  <c r="F113" i="87" a="1"/>
  <c r="F113" i="87"/>
  <c r="F114" i="87" a="1"/>
  <c r="F114" i="87"/>
  <c r="F115" i="87" a="1"/>
  <c r="F115" i="87"/>
  <c r="F116" i="87" a="1"/>
  <c r="F116" i="87"/>
  <c r="F117" i="87" a="1"/>
  <c r="F117" i="87"/>
  <c r="F118" i="87" a="1"/>
  <c r="F118" i="87"/>
  <c r="F119" i="87" a="1"/>
  <c r="F119" i="87"/>
  <c r="F120" i="87" a="1"/>
  <c r="F120" i="87"/>
  <c r="F121" i="87" a="1"/>
  <c r="F121" i="87"/>
  <c r="F122" i="87" a="1"/>
  <c r="F122" i="87"/>
  <c r="F123" i="87" a="1"/>
  <c r="F123" i="87"/>
  <c r="F124" i="87" a="1"/>
  <c r="F124" i="87"/>
  <c r="F125" i="87" a="1"/>
  <c r="B126" i="87"/>
  <c r="C126" i="87" s="1"/>
  <c r="F126" i="87" a="1"/>
  <c r="F127" i="87" a="1"/>
  <c r="F128" i="87" a="1"/>
  <c r="F129" i="87" a="1"/>
  <c r="B130" i="87"/>
  <c r="C130" i="87" s="1"/>
  <c r="F130" i="87" a="1"/>
  <c r="F131" i="87" a="1"/>
  <c r="F131" i="87"/>
  <c r="B132" i="87"/>
  <c r="C132" i="87" s="1"/>
  <c r="F132" i="87" a="1"/>
  <c r="F133" i="87" a="1"/>
  <c r="F133" i="87"/>
  <c r="F134" i="87" a="1"/>
  <c r="F134" i="87"/>
  <c r="B135" i="87"/>
  <c r="C135" i="87" s="1"/>
  <c r="F135" i="87" a="1"/>
  <c r="F136" i="87" a="1"/>
  <c r="F137" i="87" a="1"/>
  <c r="F138" i="87" a="1"/>
  <c r="F138" i="87"/>
  <c r="F139" i="87" a="1"/>
  <c r="F139" i="87"/>
  <c r="F140" i="87" a="1"/>
  <c r="F140" i="87"/>
  <c r="F141" i="87" a="1"/>
  <c r="F141" i="87"/>
  <c r="F142" i="87" a="1"/>
  <c r="F142" i="87"/>
  <c r="B143" i="87"/>
  <c r="C143" i="87"/>
  <c r="F143" i="87" a="1"/>
  <c r="F144" i="87" a="1"/>
  <c r="F144" i="87"/>
  <c r="F145" i="87" a="1"/>
  <c r="F145" i="87"/>
  <c r="B146" i="87"/>
  <c r="C146" i="87" s="1"/>
  <c r="F146" i="87" a="1"/>
  <c r="B147" i="87"/>
  <c r="C147" i="87"/>
  <c r="F147" i="87" a="1"/>
  <c r="B148" i="87"/>
  <c r="C148" i="87" s="1"/>
  <c r="F148" i="87" a="1"/>
  <c r="B149" i="87"/>
  <c r="C149" i="87"/>
  <c r="F149" i="87" a="1"/>
  <c r="B150" i="87"/>
  <c r="C150" i="87" s="1"/>
  <c r="F150" i="87" a="1"/>
  <c r="B151" i="87"/>
  <c r="C151" i="87" s="1"/>
  <c r="F151" i="87" a="1"/>
  <c r="B152" i="87"/>
  <c r="C152" i="87" s="1"/>
  <c r="F152" i="87" a="1"/>
  <c r="B153" i="87"/>
  <c r="C153" i="87" s="1"/>
  <c r="F153" i="87" a="1"/>
  <c r="B154" i="87"/>
  <c r="C154" i="87" s="1"/>
  <c r="F154" i="87" a="1"/>
  <c r="B155" i="87"/>
  <c r="C155" i="87"/>
  <c r="F155" i="87" a="1"/>
  <c r="B156" i="87"/>
  <c r="C156" i="87" s="1"/>
  <c r="F156" i="87" a="1"/>
  <c r="B157" i="87"/>
  <c r="C157" i="87" s="1"/>
  <c r="F157" i="87" a="1"/>
  <c r="B158" i="87"/>
  <c r="C158" i="87" s="1"/>
  <c r="F158" i="87" a="1"/>
  <c r="B159" i="87"/>
  <c r="C159" i="87" s="1"/>
  <c r="F159" i="87" a="1"/>
  <c r="F160" i="87" a="1"/>
  <c r="F160" i="87"/>
  <c r="F161" i="87" a="1"/>
  <c r="F161" i="87"/>
  <c r="F162" i="87" a="1"/>
  <c r="F162" i="87"/>
  <c r="F163" i="87" a="1"/>
  <c r="F163" i="87"/>
  <c r="F164" i="87" a="1"/>
  <c r="F164" i="87"/>
  <c r="F165" i="87" a="1"/>
  <c r="F165" i="87"/>
  <c r="F166" i="87" a="1"/>
  <c r="F166" i="87"/>
  <c r="F167" i="87" a="1"/>
  <c r="F167" i="87"/>
  <c r="F168" i="87" a="1"/>
  <c r="F168" i="87"/>
  <c r="F169" i="87" a="1"/>
  <c r="F169" i="87"/>
  <c r="F170" i="87" a="1"/>
  <c r="F170" i="87"/>
  <c r="F171" i="87" a="1"/>
  <c r="F171" i="87"/>
  <c r="F172" i="87" a="1"/>
  <c r="F172" i="87"/>
  <c r="F173" i="87" a="1"/>
  <c r="F173" i="87"/>
  <c r="F174" i="87" a="1"/>
  <c r="F174" i="87"/>
  <c r="F175" i="87" a="1"/>
  <c r="F175" i="87"/>
  <c r="F176" i="87" a="1"/>
  <c r="F176" i="87"/>
  <c r="F177" i="87" a="1"/>
  <c r="F177" i="87"/>
  <c r="F178" i="87" a="1"/>
  <c r="F178" i="87"/>
  <c r="F179" i="87" a="1"/>
  <c r="F179" i="87"/>
  <c r="F180" i="87" a="1"/>
  <c r="F180" i="87"/>
  <c r="F181" i="87" a="1"/>
  <c r="F181" i="87"/>
  <c r="F182" i="87" a="1"/>
  <c r="F182" i="87"/>
  <c r="F183" i="87" a="1"/>
  <c r="F183" i="87"/>
  <c r="F184" i="87" a="1"/>
  <c r="F184" i="87"/>
  <c r="F185" i="87" a="1"/>
  <c r="F185" i="87"/>
  <c r="F186" i="87" a="1"/>
  <c r="F186" i="87"/>
  <c r="F187" i="87" a="1"/>
  <c r="F187" i="87"/>
  <c r="F188" i="87" a="1"/>
  <c r="F188" i="87"/>
  <c r="F189" i="87" a="1"/>
  <c r="F189" i="87"/>
  <c r="F190" i="87" a="1"/>
  <c r="F190" i="87"/>
  <c r="F191" i="87" a="1"/>
  <c r="F191" i="87"/>
  <c r="F192" i="87" a="1"/>
  <c r="F192" i="87"/>
  <c r="F193" i="87" a="1"/>
  <c r="F193" i="87"/>
  <c r="F194" i="87" a="1"/>
  <c r="F194" i="87"/>
  <c r="F195" i="87" a="1"/>
  <c r="F195" i="87"/>
  <c r="F196" i="87" a="1"/>
  <c r="F196" i="87"/>
  <c r="F197" i="87" a="1"/>
  <c r="F197" i="87"/>
  <c r="F198" i="87" a="1"/>
  <c r="F198" i="87"/>
  <c r="F199" i="87" a="1"/>
  <c r="F199" i="87"/>
  <c r="F200" i="87" a="1"/>
  <c r="F200" i="87"/>
  <c r="F201" i="87" a="1"/>
  <c r="F201" i="87"/>
  <c r="F202" i="87" a="1"/>
  <c r="F202" i="87"/>
  <c r="F203" i="87" a="1"/>
  <c r="F203" i="87"/>
  <c r="F204" i="87" a="1"/>
  <c r="F204" i="87"/>
  <c r="F205" i="87" a="1"/>
  <c r="F205" i="87"/>
  <c r="F206" i="87" a="1"/>
  <c r="F206" i="87"/>
  <c r="F207" i="87" a="1"/>
  <c r="F207" i="87"/>
  <c r="F208" i="87" a="1"/>
  <c r="F208" i="87"/>
  <c r="F209" i="87" a="1"/>
  <c r="F209" i="87"/>
  <c r="F210" i="87" a="1"/>
  <c r="F210" i="87"/>
  <c r="F211" i="87" a="1"/>
  <c r="F211" i="87"/>
  <c r="F212" i="87" a="1"/>
  <c r="F212" i="87"/>
  <c r="F213" i="87" a="1"/>
  <c r="F213" i="87"/>
  <c r="F214" i="87" a="1"/>
  <c r="F214" i="87"/>
  <c r="F215" i="87" a="1"/>
  <c r="F215" i="87"/>
  <c r="F216" i="87" a="1"/>
  <c r="F216" i="87"/>
  <c r="F217" i="87" a="1"/>
  <c r="F217" i="87"/>
  <c r="F218" i="87" a="1"/>
  <c r="F218" i="87"/>
  <c r="F219" i="87" a="1"/>
  <c r="F219" i="87"/>
  <c r="F220" i="87" a="1"/>
  <c r="F220" i="87"/>
  <c r="F221" i="87" a="1"/>
  <c r="F221" i="87"/>
  <c r="F222" i="87" a="1"/>
  <c r="F222" i="87"/>
  <c r="F223" i="87" a="1"/>
  <c r="F223" i="87"/>
  <c r="F224" i="87" a="1"/>
  <c r="F224" i="87"/>
  <c r="F225" i="87" a="1"/>
  <c r="F225" i="87"/>
  <c r="F226" i="87" a="1"/>
  <c r="F226" i="87"/>
  <c r="F227" i="87" a="1"/>
  <c r="F227" i="87"/>
  <c r="F228" i="87" a="1"/>
  <c r="F228" i="87"/>
  <c r="F229" i="87" a="1"/>
  <c r="F229" i="87"/>
  <c r="F230" i="87" a="1"/>
  <c r="F230" i="87"/>
  <c r="F231" i="87" a="1"/>
  <c r="F231" i="87"/>
  <c r="F232" i="87" a="1"/>
  <c r="F232" i="87"/>
  <c r="F233" i="87" a="1"/>
  <c r="F233" i="87"/>
  <c r="F234" i="87" a="1"/>
  <c r="F234" i="87"/>
  <c r="F235" i="87" a="1"/>
  <c r="F235" i="87"/>
  <c r="F236" i="87" a="1"/>
  <c r="F236" i="87"/>
  <c r="F237" i="87" a="1"/>
  <c r="F237" i="87"/>
  <c r="F238" i="87" a="1"/>
  <c r="F238" i="87"/>
  <c r="F239" i="87" a="1"/>
  <c r="F239" i="87"/>
  <c r="F240" i="87" a="1"/>
  <c r="F240" i="87"/>
  <c r="F241" i="87" a="1"/>
  <c r="F241" i="87"/>
  <c r="F242" i="87" a="1"/>
  <c r="F242" i="87"/>
  <c r="F243" i="87" a="1"/>
  <c r="F243" i="87"/>
  <c r="F244" i="87" a="1"/>
  <c r="F244" i="87"/>
  <c r="F245" i="87" a="1"/>
  <c r="F245" i="87"/>
  <c r="F246" i="87" a="1"/>
  <c r="F246" i="87"/>
  <c r="F247" i="87" a="1"/>
  <c r="F247" i="87"/>
  <c r="F248" i="87" a="1"/>
  <c r="F248" i="87"/>
  <c r="F249" i="87" a="1"/>
  <c r="F249" i="87"/>
  <c r="F250" i="87" a="1"/>
  <c r="F250" i="87"/>
  <c r="F251" i="87" a="1"/>
  <c r="F251" i="87"/>
  <c r="F252" i="87" a="1"/>
  <c r="F252" i="87"/>
  <c r="F253" i="87" a="1"/>
  <c r="F253" i="87"/>
  <c r="F254" i="87" a="1"/>
  <c r="F254" i="87"/>
  <c r="F255" i="87" a="1"/>
  <c r="F255" i="87"/>
  <c r="F256" i="87" a="1"/>
  <c r="F256" i="87"/>
  <c r="F257" i="87" a="1"/>
  <c r="F257" i="87"/>
  <c r="F258" i="87" a="1"/>
  <c r="F258" i="87"/>
  <c r="F259" i="87" a="1"/>
  <c r="F259" i="87"/>
  <c r="F260" i="87" a="1"/>
  <c r="F260" i="87"/>
  <c r="F261" i="87" a="1"/>
  <c r="F261" i="87"/>
  <c r="F262" i="87" a="1"/>
  <c r="F262" i="87"/>
  <c r="F263" i="87" a="1"/>
  <c r="F263" i="87"/>
  <c r="B264" i="87"/>
  <c r="C264" i="87" s="1"/>
  <c r="F264" i="87" a="1"/>
  <c r="B265" i="87"/>
  <c r="C265" i="87" s="1"/>
  <c r="F265" i="87" a="1"/>
  <c r="F266" i="87" a="1"/>
  <c r="F266" i="87"/>
  <c r="B267" i="87"/>
  <c r="C267" i="87" s="1"/>
  <c r="F267" i="87" a="1"/>
  <c r="B268" i="87"/>
  <c r="C268" i="87" s="1"/>
  <c r="F268" i="87" a="1"/>
  <c r="B269" i="87"/>
  <c r="C269" i="87" s="1"/>
  <c r="F269" i="87" a="1"/>
  <c r="F270" i="87" a="1"/>
  <c r="F270" i="87"/>
  <c r="F271" i="87" a="1"/>
  <c r="F271" i="87"/>
  <c r="F272" i="87" a="1"/>
  <c r="F272" i="87"/>
  <c r="F273" i="87" a="1"/>
  <c r="F273" i="87"/>
  <c r="F274" i="87" a="1"/>
  <c r="F274" i="87"/>
  <c r="F275" i="87" a="1"/>
  <c r="F275" i="87"/>
  <c r="F276" i="87" a="1"/>
  <c r="F276" i="87"/>
  <c r="F277" i="87" a="1"/>
  <c r="F277" i="87"/>
  <c r="F278" i="87" a="1"/>
  <c r="F278" i="87"/>
  <c r="F279" i="87" a="1"/>
  <c r="F279" i="87"/>
  <c r="F280" i="87" a="1"/>
  <c r="F280" i="87"/>
  <c r="F281" i="87" a="1"/>
  <c r="F281" i="87"/>
  <c r="F282" i="87" a="1"/>
  <c r="F282" i="87"/>
  <c r="F283" i="87" a="1"/>
  <c r="F283" i="87"/>
  <c r="F284" i="87" a="1"/>
  <c r="F284" i="87"/>
  <c r="F285" i="87" a="1"/>
  <c r="F285" i="87"/>
  <c r="F286" i="87" a="1"/>
  <c r="F286" i="87"/>
  <c r="F287" i="87" a="1"/>
  <c r="F287" i="87"/>
  <c r="F288" i="87" a="1"/>
  <c r="F288" i="87"/>
  <c r="F289" i="87" a="1"/>
  <c r="F289" i="87"/>
  <c r="F290" i="87" a="1"/>
  <c r="F290" i="87"/>
  <c r="F291" i="87" a="1"/>
  <c r="F291" i="87"/>
  <c r="F292" i="87" a="1"/>
  <c r="F292" i="87"/>
  <c r="F293" i="87" a="1"/>
  <c r="F293" i="87"/>
  <c r="F294" i="87" a="1"/>
  <c r="F294" i="87"/>
  <c r="F295" i="87" a="1"/>
  <c r="F295" i="87"/>
  <c r="F296" i="87" a="1"/>
  <c r="F296" i="87"/>
  <c r="F297" i="87" a="1"/>
  <c r="F297" i="87"/>
  <c r="F298" i="87" a="1"/>
  <c r="F298" i="87"/>
  <c r="F299" i="87" a="1"/>
  <c r="F299" i="87"/>
  <c r="F300" i="87" a="1"/>
  <c r="F300" i="87"/>
  <c r="F301" i="87" a="1"/>
  <c r="F301" i="87"/>
  <c r="F302" i="87" a="1"/>
  <c r="F302" i="87"/>
  <c r="F303" i="87" a="1"/>
  <c r="F303" i="87"/>
  <c r="F304" i="87" a="1"/>
  <c r="F304" i="87"/>
  <c r="F305" i="87" a="1"/>
  <c r="F305" i="87"/>
  <c r="F306" i="87" a="1"/>
  <c r="F306" i="87"/>
  <c r="F307" i="87" a="1"/>
  <c r="F307" i="87"/>
  <c r="F308" i="87" a="1"/>
  <c r="F308" i="87"/>
  <c r="F309" i="87" a="1"/>
  <c r="F309" i="87"/>
  <c r="F310" i="87" a="1"/>
  <c r="F310" i="87"/>
  <c r="F311" i="87" a="1"/>
  <c r="F311" i="87"/>
  <c r="F312" i="87" a="1"/>
  <c r="F312" i="87"/>
  <c r="F313" i="87" a="1"/>
  <c r="F313" i="87"/>
  <c r="F314" i="87" a="1"/>
  <c r="F314" i="87"/>
  <c r="F315" i="87" a="1"/>
  <c r="F315" i="87"/>
  <c r="F316" i="87" a="1"/>
  <c r="F316" i="87"/>
  <c r="F317" i="87" a="1"/>
  <c r="F317" i="87"/>
  <c r="F318" i="87" a="1"/>
  <c r="F318" i="87"/>
  <c r="F319" i="87" a="1"/>
  <c r="F319" i="87"/>
  <c r="F320" i="87" a="1"/>
  <c r="F320" i="87"/>
  <c r="F321" i="87" a="1"/>
  <c r="F321" i="87"/>
  <c r="F322" i="87" a="1"/>
  <c r="F322" i="87"/>
  <c r="F323" i="87" a="1"/>
  <c r="F323" i="87"/>
  <c r="F324" i="87" a="1"/>
  <c r="F324" i="87"/>
  <c r="F325" i="87" a="1"/>
  <c r="F325" i="87"/>
  <c r="F326" i="87" a="1"/>
  <c r="F326" i="87"/>
  <c r="F327" i="87" a="1"/>
  <c r="F327" i="87"/>
  <c r="F328" i="87" a="1"/>
  <c r="F328" i="87"/>
  <c r="F329" i="87" a="1"/>
  <c r="F329" i="87"/>
  <c r="F330" i="87" a="1"/>
  <c r="F330" i="87"/>
  <c r="F331" i="87" a="1"/>
  <c r="F331" i="87"/>
  <c r="F332" i="87" a="1"/>
  <c r="F332" i="87"/>
  <c r="F333" i="87" a="1"/>
  <c r="F333" i="87"/>
  <c r="F334" i="87" a="1"/>
  <c r="F334" i="87"/>
  <c r="F335" i="87" a="1"/>
  <c r="F335" i="87"/>
  <c r="F336" i="87" a="1"/>
  <c r="F336" i="87"/>
  <c r="F337" i="87" a="1"/>
  <c r="F337" i="87"/>
  <c r="F338" i="87" a="1"/>
  <c r="F338" i="87"/>
  <c r="F339" i="87" a="1"/>
  <c r="F339" i="87"/>
  <c r="F340" i="87" a="1"/>
  <c r="F340" i="87"/>
  <c r="F341" i="87" a="1"/>
  <c r="F341" i="87"/>
  <c r="F342" i="87" a="1"/>
  <c r="F342" i="87"/>
  <c r="F343" i="87" a="1"/>
  <c r="F343" i="87"/>
  <c r="F344" i="87" a="1"/>
  <c r="F344" i="87"/>
  <c r="F345" i="87" a="1"/>
  <c r="F345" i="87"/>
  <c r="F346" i="87" a="1"/>
  <c r="F346" i="87"/>
  <c r="F347" i="87" a="1"/>
  <c r="F347" i="87"/>
  <c r="F348" i="87" a="1"/>
  <c r="F348" i="87"/>
  <c r="F349" i="87" a="1"/>
  <c r="F349" i="87"/>
  <c r="F350" i="87" a="1"/>
  <c r="F350" i="87"/>
  <c r="F351" i="87" a="1"/>
  <c r="F351" i="87"/>
  <c r="F352" i="87" a="1"/>
  <c r="F352" i="87"/>
  <c r="F353" i="87" a="1"/>
  <c r="F353" i="87"/>
  <c r="F354" i="87" a="1"/>
  <c r="F354" i="87"/>
  <c r="F355" i="87" a="1"/>
  <c r="F355" i="87"/>
  <c r="F356" i="87" a="1"/>
  <c r="F356" i="87"/>
  <c r="F357" i="87" a="1"/>
  <c r="F357" i="87"/>
  <c r="F358" i="87" a="1"/>
  <c r="F358" i="87"/>
  <c r="F359" i="87" a="1"/>
  <c r="F359" i="87"/>
  <c r="F360" i="87" a="1"/>
  <c r="F360" i="87"/>
  <c r="F361" i="87" a="1"/>
  <c r="F361" i="87"/>
  <c r="F362" i="87" a="1"/>
  <c r="F362" i="87"/>
  <c r="F363" i="87" a="1"/>
  <c r="F363" i="87"/>
  <c r="F364" i="87" a="1"/>
  <c r="F364" i="87"/>
  <c r="F365" i="87" a="1"/>
  <c r="F365" i="87"/>
  <c r="F366" i="87" a="1"/>
  <c r="F366" i="87"/>
  <c r="F367" i="87" a="1"/>
  <c r="F367" i="87"/>
  <c r="F368" i="87" a="1"/>
  <c r="F368" i="87"/>
  <c r="F369" i="87" a="1"/>
  <c r="F369" i="87"/>
  <c r="F370" i="87" a="1"/>
  <c r="F370" i="87"/>
  <c r="F371" i="87" a="1"/>
  <c r="F371" i="87"/>
  <c r="F372" i="87" a="1"/>
  <c r="F372" i="87"/>
  <c r="F373" i="87" a="1"/>
  <c r="F373" i="87"/>
  <c r="F374" i="87" a="1"/>
  <c r="F374" i="87"/>
  <c r="F375" i="87" a="1"/>
  <c r="F375" i="87"/>
  <c r="B376" i="87"/>
  <c r="C376" i="87"/>
  <c r="F376" i="87" a="1"/>
  <c r="F377" i="87" a="1"/>
  <c r="F377" i="87"/>
  <c r="F378" i="87" a="1"/>
  <c r="F378" i="87"/>
  <c r="F379" i="87" a="1"/>
  <c r="F379" i="87"/>
  <c r="F380" i="87" a="1"/>
  <c r="F380" i="87"/>
  <c r="F381" i="87" a="1"/>
  <c r="F381" i="87"/>
  <c r="F382" i="87" a="1"/>
  <c r="F382" i="87"/>
  <c r="F383" i="87" a="1"/>
  <c r="F383" i="87"/>
  <c r="F384" i="87" a="1"/>
  <c r="F384" i="87"/>
  <c r="F385" i="87" a="1"/>
  <c r="F385" i="87"/>
  <c r="F386" i="87" a="1"/>
  <c r="F386" i="87"/>
  <c r="F387" i="87" a="1"/>
  <c r="F387" i="87"/>
  <c r="F388" i="87" a="1"/>
  <c r="F388" i="87"/>
  <c r="F389" i="87" a="1"/>
  <c r="F389" i="87"/>
  <c r="F390" i="87" a="1"/>
  <c r="F390" i="87"/>
  <c r="F391" i="87" a="1"/>
  <c r="F391" i="87"/>
  <c r="F392" i="87" a="1"/>
  <c r="F392" i="87"/>
  <c r="F393" i="87" a="1"/>
  <c r="F393" i="87"/>
  <c r="F394" i="87" a="1"/>
  <c r="F394" i="87"/>
  <c r="F395" i="87" a="1"/>
  <c r="F395" i="87"/>
  <c r="F396" i="87" a="1"/>
  <c r="F396" i="87"/>
  <c r="F397" i="87" a="1"/>
  <c r="F397" i="87"/>
  <c r="F398" i="87" a="1"/>
  <c r="F398" i="87"/>
  <c r="F399" i="87" a="1"/>
  <c r="F399" i="87"/>
  <c r="F400" i="87" a="1"/>
  <c r="F400" i="87"/>
  <c r="F401" i="87" a="1"/>
  <c r="F401" i="87"/>
  <c r="F402" i="87" a="1"/>
  <c r="F402" i="87"/>
  <c r="F403" i="87" a="1"/>
  <c r="F403" i="87"/>
  <c r="F404" i="87" a="1"/>
  <c r="F404" i="87"/>
  <c r="F405" i="87" a="1"/>
  <c r="F405" i="87"/>
  <c r="F406" i="87" a="1"/>
  <c r="F406" i="87"/>
  <c r="F407" i="87" a="1"/>
  <c r="F407" i="87"/>
  <c r="F408" i="87" a="1"/>
  <c r="F408" i="87"/>
  <c r="F409" i="87" a="1"/>
  <c r="F409" i="87"/>
  <c r="F410" i="87" a="1"/>
  <c r="F410" i="87"/>
  <c r="F411" i="87" a="1"/>
  <c r="F411" i="87"/>
  <c r="F412" i="87" a="1"/>
  <c r="F412" i="87"/>
  <c r="F413" i="87" a="1"/>
  <c r="F413" i="87"/>
  <c r="F414" i="87" a="1"/>
  <c r="F414" i="87"/>
  <c r="F415" i="87" a="1"/>
  <c r="F415" i="87"/>
  <c r="F416" i="87" a="1"/>
  <c r="F416" i="87"/>
  <c r="F417" i="87" a="1"/>
  <c r="F417" i="87"/>
  <c r="F418" i="87" a="1"/>
  <c r="F418" i="87"/>
  <c r="F419" i="87" a="1"/>
  <c r="F419" i="87"/>
  <c r="F420" i="87" a="1"/>
  <c r="F420" i="87"/>
  <c r="F421" i="87" a="1"/>
  <c r="F421" i="87"/>
  <c r="F422" i="87" a="1"/>
  <c r="F422" i="87"/>
  <c r="F423" i="87" a="1"/>
  <c r="F423" i="87"/>
  <c r="F424" i="87" a="1"/>
  <c r="F424" i="87"/>
  <c r="F425" i="87" a="1"/>
  <c r="F425" i="87"/>
  <c r="F426" i="87" a="1"/>
  <c r="F426" i="87"/>
  <c r="F427" i="87" a="1"/>
  <c r="F427" i="87"/>
  <c r="F428" i="87" a="1"/>
  <c r="F428" i="87"/>
  <c r="F429" i="87" a="1"/>
  <c r="F429" i="87"/>
  <c r="F430" i="87" a="1"/>
  <c r="F430" i="87"/>
  <c r="F431" i="87" a="1"/>
  <c r="F431" i="87"/>
  <c r="F432" i="87" a="1"/>
  <c r="F432" i="87"/>
  <c r="F433" i="87" a="1"/>
  <c r="F433" i="87"/>
  <c r="F434" i="87" a="1"/>
  <c r="F434" i="87"/>
  <c r="F435" i="87" a="1"/>
  <c r="F435" i="87"/>
  <c r="F436" i="87" a="1"/>
  <c r="F436" i="87"/>
  <c r="F437" i="87" a="1"/>
  <c r="F437" i="87"/>
  <c r="F438" i="87" a="1"/>
  <c r="F438" i="87"/>
  <c r="F439" i="87" a="1"/>
  <c r="F439" i="87"/>
  <c r="F440" i="87" a="1"/>
  <c r="F440" i="87"/>
  <c r="F441" i="87" a="1"/>
  <c r="F441" i="87"/>
  <c r="F442" i="87" a="1"/>
  <c r="F442" i="87"/>
  <c r="F443" i="87" a="1"/>
  <c r="F443" i="87"/>
  <c r="B444" i="87"/>
  <c r="C444" i="87"/>
  <c r="F444" i="87" a="1"/>
  <c r="B445" i="87"/>
  <c r="C445" i="87"/>
  <c r="F445" i="87" a="1"/>
  <c r="F446" i="87" a="1"/>
  <c r="F446" i="87"/>
  <c r="F447" i="87" a="1"/>
  <c r="F447" i="87"/>
  <c r="F448" i="87" a="1"/>
  <c r="F448" i="87"/>
  <c r="F449" i="87" a="1"/>
  <c r="F449" i="87"/>
  <c r="F450" i="87" a="1"/>
  <c r="F450" i="87"/>
  <c r="F451" i="87" a="1"/>
  <c r="F451" i="87"/>
  <c r="F452" i="87" a="1"/>
  <c r="F452" i="87"/>
  <c r="F453" i="87" a="1"/>
  <c r="F453" i="87"/>
  <c r="F454" i="87" a="1"/>
  <c r="F454" i="87"/>
  <c r="F455" i="87" a="1"/>
  <c r="F455" i="87"/>
  <c r="F456" i="87" a="1"/>
  <c r="F456" i="87"/>
  <c r="F457" i="87" a="1"/>
  <c r="F457" i="87"/>
  <c r="F458" i="87" a="1"/>
  <c r="F458" i="87"/>
  <c r="F459" i="87" a="1"/>
  <c r="F459" i="87"/>
  <c r="F460" i="87" a="1"/>
  <c r="F460" i="87"/>
  <c r="F461" i="87" a="1"/>
  <c r="F461" i="87"/>
  <c r="F462" i="87" a="1"/>
  <c r="F462" i="87"/>
  <c r="F463" i="87" a="1"/>
  <c r="F463" i="87"/>
  <c r="F464" i="87" a="1"/>
  <c r="F464" i="87"/>
  <c r="F465" i="87" a="1"/>
  <c r="F465" i="87"/>
  <c r="F466" i="87" a="1"/>
  <c r="F466" i="87"/>
  <c r="F467" i="87" a="1"/>
  <c r="F467" i="87"/>
  <c r="F468" i="87" a="1"/>
  <c r="F468" i="87"/>
  <c r="F469" i="87" a="1"/>
  <c r="F469" i="87"/>
  <c r="F470" i="87" a="1"/>
  <c r="F470" i="87"/>
  <c r="F471" i="87" a="1"/>
  <c r="F471" i="87"/>
  <c r="F472" i="87" a="1"/>
  <c r="F472" i="87"/>
  <c r="F473" i="87" a="1"/>
  <c r="F473" i="87"/>
  <c r="F474" i="87" a="1"/>
  <c r="F474" i="87"/>
  <c r="F475" i="87" a="1"/>
  <c r="F475" i="87"/>
  <c r="F476" i="87" a="1"/>
  <c r="F476" i="87"/>
  <c r="F477" i="87" a="1"/>
  <c r="F477" i="87"/>
  <c r="F478" i="87" a="1"/>
  <c r="F478" i="87"/>
  <c r="F479" i="87" a="1"/>
  <c r="F479" i="87"/>
  <c r="F480" i="87" a="1"/>
  <c r="F480" i="87"/>
  <c r="F481" i="87" a="1"/>
  <c r="F481" i="87"/>
  <c r="F482" i="87" a="1"/>
  <c r="F482" i="87"/>
  <c r="F483" i="87" a="1"/>
  <c r="F483" i="87"/>
  <c r="F484" i="87" a="1"/>
  <c r="F484" i="87"/>
  <c r="F485" i="87" a="1"/>
  <c r="F485" i="87"/>
  <c r="F486" i="87" a="1"/>
  <c r="F486" i="87"/>
  <c r="F487" i="87" a="1"/>
  <c r="F487" i="87"/>
  <c r="F488" i="87" a="1"/>
  <c r="F488" i="87"/>
  <c r="F489" i="87" a="1"/>
  <c r="F489" i="87"/>
  <c r="F490" i="87" a="1"/>
  <c r="F490" i="87"/>
  <c r="F491" i="87" a="1"/>
  <c r="F491" i="87"/>
  <c r="F492" i="87" a="1"/>
  <c r="F492" i="87"/>
  <c r="F493" i="87" a="1"/>
  <c r="F493" i="87"/>
  <c r="F494" i="87" a="1"/>
  <c r="F494" i="87"/>
  <c r="F495" i="87" a="1"/>
  <c r="F495" i="87"/>
  <c r="F496" i="87" a="1"/>
  <c r="F496" i="87"/>
  <c r="F497" i="87" a="1"/>
  <c r="F497" i="87"/>
  <c r="F498" i="87" a="1"/>
  <c r="F498" i="87"/>
  <c r="F499" i="87" a="1"/>
  <c r="F499" i="87"/>
  <c r="F500" i="87" a="1"/>
  <c r="F500" i="87"/>
  <c r="F501" i="87" a="1"/>
  <c r="F501" i="87"/>
  <c r="F502" i="87" a="1"/>
  <c r="F502" i="87"/>
  <c r="F503" i="87" a="1"/>
  <c r="F503" i="87"/>
  <c r="F504" i="87" a="1"/>
  <c r="F504" i="87"/>
  <c r="F505" i="87" a="1"/>
  <c r="F505" i="87"/>
  <c r="F506" i="87" a="1"/>
  <c r="F506" i="87"/>
  <c r="F507" i="87" a="1"/>
  <c r="F507" i="87"/>
  <c r="F508" i="87" a="1"/>
  <c r="F508" i="87"/>
  <c r="F509" i="87" a="1"/>
  <c r="F509" i="87"/>
  <c r="F510" i="87" a="1"/>
  <c r="F510" i="87"/>
  <c r="F511" i="87" a="1"/>
  <c r="F511" i="87"/>
  <c r="F512" i="87" a="1"/>
  <c r="F512" i="87"/>
  <c r="F513" i="87" a="1"/>
  <c r="F513" i="87"/>
  <c r="F514" i="87" a="1"/>
  <c r="F514" i="87"/>
  <c r="F515" i="87" a="1"/>
  <c r="F515" i="87"/>
  <c r="F516" i="87" a="1"/>
  <c r="F516" i="87"/>
  <c r="F517" i="87" a="1"/>
  <c r="F517" i="87"/>
  <c r="F518" i="87" a="1"/>
  <c r="F518" i="87"/>
  <c r="F519" i="87" a="1"/>
  <c r="F519" i="87"/>
  <c r="F520" i="87" a="1"/>
  <c r="F520" i="87"/>
  <c r="F521" i="87" a="1"/>
  <c r="F521" i="87"/>
  <c r="F522" i="87" a="1"/>
  <c r="F522" i="87"/>
  <c r="F523" i="87" a="1"/>
  <c r="F523" i="87"/>
  <c r="F524" i="87" a="1"/>
  <c r="F524" i="87"/>
  <c r="F525" i="87" a="1"/>
  <c r="F525" i="87"/>
  <c r="F526" i="87" a="1"/>
  <c r="F526" i="87"/>
  <c r="F527" i="87" a="1"/>
  <c r="F527" i="87"/>
  <c r="F528" i="87" a="1"/>
  <c r="F528" i="87"/>
  <c r="F529" i="87" a="1"/>
  <c r="F529" i="87"/>
  <c r="F530" i="87" a="1"/>
  <c r="F530" i="87"/>
  <c r="F531" i="87" a="1"/>
  <c r="F531" i="87"/>
  <c r="F532" i="87" a="1"/>
  <c r="F532" i="87"/>
  <c r="F533" i="87" a="1"/>
  <c r="F533" i="87"/>
  <c r="F534" i="87" a="1"/>
  <c r="F534" i="87"/>
  <c r="F535" i="87" a="1"/>
  <c r="F535" i="87"/>
  <c r="F536" i="87" a="1"/>
  <c r="F536" i="87"/>
  <c r="F537" i="87" a="1"/>
  <c r="F537" i="87"/>
  <c r="F538" i="87" a="1"/>
  <c r="F538" i="87"/>
  <c r="F539" i="87" a="1"/>
  <c r="F539" i="87"/>
  <c r="F540" i="87" a="1"/>
  <c r="F540" i="87"/>
  <c r="F541" i="87" a="1"/>
  <c r="F541" i="87"/>
  <c r="F542" i="87" a="1"/>
  <c r="F542" i="87"/>
  <c r="F543" i="87" a="1"/>
  <c r="F543" i="87"/>
  <c r="F544" i="87" a="1"/>
  <c r="F544" i="87"/>
  <c r="F545" i="87" a="1"/>
  <c r="F545" i="87"/>
  <c r="F546" i="87" a="1"/>
  <c r="F546" i="87"/>
  <c r="F547" i="87" a="1"/>
  <c r="F547" i="87"/>
  <c r="F548" i="87" a="1"/>
  <c r="F548" i="87"/>
  <c r="F549" i="87" a="1"/>
  <c r="F549" i="87"/>
  <c r="F550" i="87" a="1"/>
  <c r="F550" i="87"/>
  <c r="F551" i="87" a="1"/>
  <c r="F551" i="87"/>
  <c r="F552" i="87" a="1"/>
  <c r="F552" i="87"/>
  <c r="F553" i="87" a="1"/>
  <c r="F553" i="87"/>
  <c r="F554" i="87" a="1"/>
  <c r="F554" i="87"/>
  <c r="F555" i="87" a="1"/>
  <c r="F555" i="87"/>
  <c r="F556" i="87" a="1"/>
  <c r="F556" i="87"/>
  <c r="F557" i="87" a="1"/>
  <c r="F557" i="87"/>
  <c r="F558" i="87" a="1"/>
  <c r="F558" i="87"/>
  <c r="F559" i="87" a="1"/>
  <c r="F559" i="87"/>
  <c r="F560" i="87" a="1"/>
  <c r="F560" i="87"/>
  <c r="F561" i="87" a="1"/>
  <c r="F561" i="87"/>
  <c r="B562" i="87"/>
  <c r="C562" i="87" s="1"/>
  <c r="F562" i="87" a="1"/>
  <c r="B563" i="87"/>
  <c r="C563" i="87" s="1"/>
  <c r="F563" i="87" a="1"/>
  <c r="B564" i="87"/>
  <c r="C564" i="87"/>
  <c r="F564" i="87" a="1"/>
  <c r="F565" i="87" a="1"/>
  <c r="F565" i="87"/>
  <c r="F566" i="87" a="1"/>
  <c r="F566" i="87"/>
  <c r="F567" i="87" a="1"/>
  <c r="F567" i="87"/>
  <c r="F568" i="87" a="1"/>
  <c r="F568" i="87"/>
  <c r="F569" i="87" a="1"/>
  <c r="F569" i="87"/>
  <c r="F570" i="87" a="1"/>
  <c r="F570" i="87"/>
  <c r="F571" i="87" a="1"/>
  <c r="F571" i="87"/>
  <c r="F572" i="87" a="1"/>
  <c r="F572" i="87"/>
  <c r="F573" i="87" a="1"/>
  <c r="F573" i="87"/>
  <c r="F574" i="87" a="1"/>
  <c r="F574" i="87"/>
  <c r="F575" i="87" a="1"/>
  <c r="F575" i="87"/>
  <c r="F576" i="87" a="1"/>
  <c r="F576" i="87"/>
  <c r="F577" i="87" a="1"/>
  <c r="F577" i="87"/>
  <c r="F578" i="87" a="1"/>
  <c r="F578" i="87"/>
  <c r="F579" i="87" a="1"/>
  <c r="F579" i="87"/>
  <c r="F580" i="87" a="1"/>
  <c r="F580" i="87"/>
  <c r="F581" i="87" a="1"/>
  <c r="F581" i="87"/>
  <c r="F582" i="87" a="1"/>
  <c r="F582" i="87"/>
  <c r="F583" i="87" a="1"/>
  <c r="F583" i="87"/>
  <c r="F584" i="87" a="1"/>
  <c r="F584" i="87"/>
  <c r="F585" i="87" a="1"/>
  <c r="F585" i="87"/>
  <c r="F586" i="87" a="1"/>
  <c r="F586" i="87"/>
  <c r="F587" i="87" a="1"/>
  <c r="F587" i="87"/>
  <c r="F588" i="87" a="1"/>
  <c r="F588" i="87"/>
  <c r="F589" i="87" a="1"/>
  <c r="F589" i="87"/>
  <c r="F590" i="87" a="1"/>
  <c r="F590" i="87"/>
  <c r="F591" i="87" a="1"/>
  <c r="F591" i="87"/>
  <c r="F592" i="87" a="1"/>
  <c r="F592" i="87"/>
  <c r="F593" i="87" a="1"/>
  <c r="F593" i="87"/>
  <c r="F594" i="87" a="1"/>
  <c r="F594" i="87"/>
  <c r="B595" i="87"/>
  <c r="C595" i="87" s="1"/>
  <c r="F595" i="87" a="1"/>
  <c r="B596" i="87"/>
  <c r="C596" i="87"/>
  <c r="F596" i="87" a="1"/>
  <c r="B597" i="87"/>
  <c r="C597" i="87" s="1"/>
  <c r="F597" i="87" a="1"/>
  <c r="F598" i="87" a="1"/>
  <c r="F598" i="87"/>
  <c r="F599" i="87" a="1"/>
  <c r="F599" i="87"/>
  <c r="F600" i="87" a="1"/>
  <c r="F600" i="87"/>
  <c r="F601" i="87" a="1"/>
  <c r="F601" i="87"/>
  <c r="F602" i="87" a="1"/>
  <c r="F602" i="87"/>
  <c r="F603" i="87" a="1"/>
  <c r="F603" i="87"/>
  <c r="F604" i="87" a="1"/>
  <c r="F604" i="87"/>
  <c r="F605" i="87" a="1"/>
  <c r="F605" i="87"/>
  <c r="F606" i="87" a="1"/>
  <c r="F606" i="87"/>
  <c r="F607" i="87" a="1"/>
  <c r="F607" i="87"/>
  <c r="F608" i="87" a="1"/>
  <c r="F608" i="87"/>
  <c r="F609" i="87" a="1"/>
  <c r="F609" i="87"/>
  <c r="F610" i="87" a="1"/>
  <c r="F610" i="87"/>
  <c r="F611" i="87" a="1"/>
  <c r="F611" i="87"/>
  <c r="F612" i="87" a="1"/>
  <c r="F612" i="87"/>
  <c r="F613" i="87" a="1"/>
  <c r="F613" i="87"/>
  <c r="F614" i="87" a="1"/>
  <c r="F614" i="87"/>
  <c r="F615" i="87" a="1"/>
  <c r="F615" i="87"/>
  <c r="F616" i="87" a="1"/>
  <c r="F616" i="87"/>
  <c r="F617" i="87" a="1"/>
  <c r="F617" i="87"/>
  <c r="F618" i="87" a="1"/>
  <c r="F618" i="87"/>
  <c r="F619" i="87" a="1"/>
  <c r="F619" i="87"/>
  <c r="F620" i="87" a="1"/>
  <c r="F620" i="87"/>
  <c r="F621" i="87" a="1"/>
  <c r="F621" i="87"/>
  <c r="F622" i="87" a="1"/>
  <c r="F622" i="87"/>
  <c r="F623" i="87" a="1"/>
  <c r="F623" i="87"/>
  <c r="F624" i="87" a="1"/>
  <c r="F624" i="87"/>
  <c r="F625" i="87" a="1"/>
  <c r="F625" i="87"/>
  <c r="F626" i="87" a="1"/>
  <c r="F626" i="87"/>
  <c r="F627" i="87" a="1"/>
  <c r="F627" i="87"/>
  <c r="F628" i="87" a="1"/>
  <c r="F628" i="87"/>
  <c r="F629" i="87" a="1"/>
  <c r="F629" i="87"/>
  <c r="F630" i="87" a="1"/>
  <c r="F630" i="87"/>
  <c r="F631" i="87" a="1"/>
  <c r="F631" i="87"/>
  <c r="F632" i="87" a="1"/>
  <c r="F632" i="87"/>
  <c r="F633" i="87" a="1"/>
  <c r="F633" i="87"/>
  <c r="F634" i="87" a="1"/>
  <c r="F634" i="87"/>
  <c r="F635" i="87" a="1"/>
  <c r="F635" i="87"/>
  <c r="F636" i="87" a="1"/>
  <c r="F636" i="87"/>
  <c r="F637" i="87" a="1"/>
  <c r="F637" i="87"/>
  <c r="F638" i="87" a="1"/>
  <c r="F638" i="87"/>
  <c r="F639" i="87" a="1"/>
  <c r="F639" i="87"/>
  <c r="F640" i="87" a="1"/>
  <c r="F640" i="87"/>
  <c r="F641" i="87" a="1"/>
  <c r="F641" i="87"/>
  <c r="F642" i="87" a="1"/>
  <c r="F642" i="87"/>
  <c r="F643" i="87" a="1"/>
  <c r="F643" i="87"/>
  <c r="F644" i="87" a="1"/>
  <c r="F644" i="87"/>
  <c r="F645" i="87" a="1"/>
  <c r="F645" i="87"/>
  <c r="F646" i="87" a="1"/>
  <c r="F646" i="87"/>
  <c r="F647" i="87" a="1"/>
  <c r="F647" i="87"/>
  <c r="F648" i="87" a="1"/>
  <c r="F648" i="87"/>
  <c r="B649" i="87"/>
  <c r="C649" i="87" s="1"/>
  <c r="F649" i="87" a="1"/>
  <c r="B650" i="87"/>
  <c r="C650" i="87" s="1"/>
  <c r="F650" i="87" a="1"/>
  <c r="F651" i="87" a="1"/>
  <c r="F651" i="87"/>
  <c r="F652" i="87" a="1"/>
  <c r="F652" i="87"/>
  <c r="F653" i="87" a="1"/>
  <c r="F653" i="87"/>
  <c r="F654" i="87" a="1"/>
  <c r="F654" i="87"/>
  <c r="F655" i="87" a="1"/>
  <c r="F655" i="87"/>
  <c r="B656" i="87"/>
  <c r="C656" i="87"/>
  <c r="F656" i="87" a="1"/>
  <c r="F657" i="87" a="1"/>
  <c r="F657" i="87"/>
  <c r="F658" i="87" a="1"/>
  <c r="F658" i="87"/>
  <c r="F659" i="87" a="1"/>
  <c r="F659" i="87"/>
  <c r="B660" i="87"/>
  <c r="C660" i="87" s="1"/>
  <c r="F660" i="87" a="1"/>
  <c r="B661" i="87"/>
  <c r="C661" i="87" s="1"/>
  <c r="F661" i="87" a="1"/>
  <c r="B662" i="87"/>
  <c r="C662" i="87" s="1"/>
  <c r="F662" i="87" a="1"/>
  <c r="B663" i="87"/>
  <c r="C663" i="87"/>
  <c r="F663" i="87" a="1"/>
  <c r="B664" i="87"/>
  <c r="C664" i="87" s="1"/>
  <c r="F664" i="87" a="1"/>
  <c r="B665" i="87"/>
  <c r="C665" i="87"/>
  <c r="F665" i="87" a="1"/>
  <c r="B666" i="87"/>
  <c r="C666" i="87"/>
  <c r="F666" i="87" a="1"/>
  <c r="B667" i="87"/>
  <c r="C667" i="87"/>
  <c r="F667" i="87" a="1"/>
  <c r="B668" i="87"/>
  <c r="C668" i="87" s="1"/>
  <c r="F668" i="87" a="1"/>
  <c r="B669" i="87"/>
  <c r="C669" i="87"/>
  <c r="F669" i="87" a="1"/>
  <c r="B670" i="87"/>
  <c r="C670" i="87"/>
  <c r="F670" i="87" a="1"/>
  <c r="B671" i="87"/>
  <c r="C671" i="87"/>
  <c r="F671" i="87" a="1"/>
  <c r="B672" i="87"/>
  <c r="C672" i="87"/>
  <c r="F672" i="87" a="1"/>
  <c r="B673" i="87"/>
  <c r="C673" i="87" s="1"/>
  <c r="F673" i="87" a="1"/>
  <c r="B674" i="87"/>
  <c r="C674" i="87" s="1"/>
  <c r="F674" i="87" a="1"/>
  <c r="B675" i="87"/>
  <c r="C675" i="87" s="1"/>
  <c r="F675" i="87" a="1"/>
  <c r="B676" i="87"/>
  <c r="C676" i="87" s="1"/>
  <c r="F676" i="87" a="1"/>
  <c r="B677" i="87"/>
  <c r="C677" i="87" s="1"/>
  <c r="F677" i="87" a="1"/>
  <c r="B678" i="87"/>
  <c r="C678" i="87" s="1"/>
  <c r="F678" i="87" a="1"/>
  <c r="B679" i="87"/>
  <c r="C679" i="87" s="1"/>
  <c r="F679" i="87" a="1"/>
  <c r="B680" i="87"/>
  <c r="C680" i="87"/>
  <c r="F680" i="87" a="1"/>
  <c r="B681" i="87"/>
  <c r="C681" i="87"/>
  <c r="F681" i="87" a="1"/>
  <c r="B682" i="87"/>
  <c r="C682" i="87"/>
  <c r="F682" i="87" a="1"/>
  <c r="B683" i="87"/>
  <c r="C683" i="87"/>
  <c r="F683" i="87" a="1"/>
  <c r="B684" i="87"/>
  <c r="C684" i="87"/>
  <c r="F684" i="87" a="1"/>
  <c r="B685" i="87"/>
  <c r="C685" i="87" s="1"/>
  <c r="F685" i="87" a="1"/>
  <c r="B686" i="87"/>
  <c r="C686" i="87" s="1"/>
  <c r="F686" i="87" a="1"/>
  <c r="B687" i="87"/>
  <c r="C687" i="87" s="1"/>
  <c r="F687" i="87" a="1"/>
  <c r="F688" i="87" a="1"/>
  <c r="F688" i="87"/>
  <c r="B689" i="87"/>
  <c r="C689" i="87" s="1"/>
  <c r="F689" i="87" a="1"/>
  <c r="B690" i="87"/>
  <c r="C690" i="87" s="1"/>
  <c r="F690" i="87" a="1"/>
  <c r="B691" i="87"/>
  <c r="C691" i="87" s="1"/>
  <c r="F691" i="87" a="1"/>
  <c r="B692" i="87"/>
  <c r="C692" i="87" s="1"/>
  <c r="F692" i="87" a="1"/>
  <c r="B693" i="87"/>
  <c r="C693" i="87"/>
  <c r="F693" i="87" a="1"/>
  <c r="F694" i="87" a="1"/>
  <c r="F694" i="87"/>
  <c r="B695" i="87"/>
  <c r="C695" i="87" s="1"/>
  <c r="F695" i="87" a="1"/>
  <c r="F696" i="87" a="1"/>
  <c r="F696" i="87"/>
  <c r="B697" i="87"/>
  <c r="C697" i="87" s="1"/>
  <c r="F697" i="87" a="1"/>
  <c r="B698" i="87"/>
  <c r="C698" i="87" s="1"/>
  <c r="F698" i="87" a="1"/>
  <c r="B699" i="87"/>
  <c r="C699" i="87"/>
  <c r="F699" i="87" a="1"/>
  <c r="B700" i="87"/>
  <c r="C700" i="87"/>
  <c r="F700" i="87" a="1"/>
  <c r="F701" i="87" a="1"/>
  <c r="F702" i="87" a="1"/>
  <c r="F702" i="87"/>
  <c r="F703" i="87" a="1"/>
  <c r="F703" i="87"/>
  <c r="F704" i="87" a="1"/>
  <c r="F704" i="87"/>
  <c r="F705" i="87" a="1"/>
  <c r="F705" i="87"/>
  <c r="F706" i="87" a="1"/>
  <c r="F706" i="87"/>
  <c r="B707" i="87"/>
  <c r="C707" i="87"/>
  <c r="F707" i="87" a="1"/>
  <c r="B708" i="87"/>
  <c r="C708" i="87"/>
  <c r="F708" i="87" a="1"/>
  <c r="F709" i="87" a="1"/>
  <c r="F709" i="87"/>
  <c r="F710" i="87" a="1"/>
  <c r="F710" i="87"/>
  <c r="F711" i="87" a="1"/>
  <c r="F711" i="87"/>
  <c r="F712" i="87" a="1"/>
  <c r="F712" i="87"/>
  <c r="F713" i="87" a="1"/>
  <c r="F713" i="87"/>
  <c r="B714" i="87"/>
  <c r="C714" i="87" s="1"/>
  <c r="F714" i="87" a="1"/>
  <c r="F715" i="87" a="1"/>
  <c r="F715" i="87"/>
  <c r="F716" i="87" a="1"/>
  <c r="F716" i="87"/>
  <c r="F717" i="87" a="1"/>
  <c r="F717" i="87"/>
  <c r="B718" i="87"/>
  <c r="C718" i="87"/>
  <c r="F718" i="87" a="1"/>
  <c r="B719" i="87"/>
  <c r="C719" i="87"/>
  <c r="F719" i="87" a="1"/>
  <c r="B720" i="87"/>
  <c r="C720" i="87"/>
  <c r="F720" i="87" a="1"/>
  <c r="B721" i="87"/>
  <c r="C721" i="87" s="1"/>
  <c r="F721" i="87" a="1"/>
  <c r="B722" i="87"/>
  <c r="C722" i="87" s="1"/>
  <c r="F722" i="87" a="1"/>
  <c r="B723" i="87"/>
  <c r="C723" i="87" s="1"/>
  <c r="F723" i="87" a="1"/>
  <c r="B724" i="87"/>
  <c r="C724" i="87" s="1"/>
  <c r="F724" i="87" a="1"/>
  <c r="B725" i="87"/>
  <c r="C725" i="87" s="1"/>
  <c r="F725" i="87" a="1"/>
  <c r="B726" i="87"/>
  <c r="C726" i="87"/>
  <c r="F726" i="87" a="1"/>
  <c r="B727" i="87"/>
  <c r="C727" i="87"/>
  <c r="F727" i="87" a="1"/>
  <c r="B728" i="87"/>
  <c r="C728" i="87"/>
  <c r="F728" i="87" a="1"/>
  <c r="B729" i="87"/>
  <c r="C729" i="87"/>
  <c r="F729" i="87" a="1"/>
  <c r="B730" i="87"/>
  <c r="C730" i="87"/>
  <c r="F730" i="87" a="1"/>
  <c r="B731" i="87"/>
  <c r="C731" i="87"/>
  <c r="F731" i="87" a="1"/>
  <c r="B732" i="87"/>
  <c r="C732" i="87"/>
  <c r="F732" i="87" a="1"/>
  <c r="B733" i="87"/>
  <c r="C733" i="87" s="1"/>
  <c r="F733" i="87" a="1"/>
  <c r="B734" i="87"/>
  <c r="C734" i="87" s="1"/>
  <c r="F734" i="87" a="1"/>
  <c r="B735" i="87"/>
  <c r="C735" i="87" s="1"/>
  <c r="F735" i="87" a="1"/>
  <c r="B736" i="87"/>
  <c r="C736" i="87" s="1"/>
  <c r="F736" i="87" a="1"/>
  <c r="B737" i="87"/>
  <c r="C737" i="87" s="1"/>
  <c r="F737" i="87" a="1"/>
  <c r="B738" i="87"/>
  <c r="C738" i="87" s="1"/>
  <c r="F738" i="87" a="1"/>
  <c r="B739" i="87"/>
  <c r="C739" i="87"/>
  <c r="F739" i="87" a="1"/>
  <c r="B740" i="87"/>
  <c r="C740" i="87"/>
  <c r="F740" i="87" a="1"/>
  <c r="B741" i="87"/>
  <c r="C741" i="87"/>
  <c r="F741" i="87" a="1"/>
  <c r="B742" i="87"/>
  <c r="C742" i="87"/>
  <c r="F742" i="87" a="1"/>
  <c r="B743" i="87"/>
  <c r="C743" i="87"/>
  <c r="F743" i="87" a="1"/>
  <c r="B744" i="87"/>
  <c r="C744" i="87"/>
  <c r="F744" i="87" a="1"/>
  <c r="B745" i="87"/>
  <c r="C745" i="87" s="1"/>
  <c r="F745" i="87" a="1"/>
  <c r="F746" i="87" a="1"/>
  <c r="F746" i="87"/>
  <c r="B747" i="87"/>
  <c r="C747" i="87"/>
  <c r="F747" i="87" a="1"/>
  <c r="B748" i="87"/>
  <c r="C748" i="87" s="1"/>
  <c r="F748" i="87" a="1"/>
  <c r="B749" i="87"/>
  <c r="C749" i="87" s="1"/>
  <c r="F749" i="87" a="1"/>
  <c r="B750" i="87"/>
  <c r="C750" i="87" s="1"/>
  <c r="F750" i="87" a="1"/>
  <c r="B751" i="87"/>
  <c r="C751" i="87" s="1"/>
  <c r="F751" i="87" a="1"/>
  <c r="F752" i="87" a="1"/>
  <c r="F752" i="87"/>
  <c r="B753" i="87"/>
  <c r="C753" i="87" s="1"/>
  <c r="F753" i="87" a="1"/>
  <c r="F754" i="87" a="1"/>
  <c r="F754" i="87"/>
  <c r="B755" i="87"/>
  <c r="C755" i="87" s="1"/>
  <c r="F755" i="87" a="1"/>
  <c r="B756" i="87"/>
  <c r="C756" i="87" s="1"/>
  <c r="F756" i="87" a="1"/>
  <c r="F757" i="87" a="1"/>
  <c r="B758" i="87"/>
  <c r="C758" i="87" s="1"/>
  <c r="F758" i="87" a="1"/>
  <c r="F759" i="87" a="1"/>
  <c r="F760" i="87" a="1"/>
  <c r="F760" i="87"/>
  <c r="F761" i="87" a="1"/>
  <c r="F761" i="87"/>
  <c r="F762" i="87" a="1"/>
  <c r="F762" i="87"/>
  <c r="F763" i="87" a="1"/>
  <c r="F763" i="87"/>
  <c r="F764" i="87" a="1"/>
  <c r="F764" i="87"/>
  <c r="B765" i="87"/>
  <c r="C765" i="87" s="1"/>
  <c r="F765" i="87" a="1"/>
  <c r="B766" i="87"/>
  <c r="C766" i="87"/>
  <c r="F766" i="87" a="1"/>
  <c r="F767" i="87" a="1"/>
  <c r="F767" i="87"/>
  <c r="F768" i="87" a="1"/>
  <c r="F768" i="87"/>
  <c r="F769" i="87" a="1"/>
  <c r="F769" i="87"/>
  <c r="F770" i="87" a="1"/>
  <c r="F770" i="87"/>
  <c r="F771" i="87" a="1"/>
  <c r="F771" i="87"/>
  <c r="B772" i="87"/>
  <c r="C772" i="87" s="1"/>
  <c r="F772" i="87" a="1"/>
  <c r="F773" i="87" a="1"/>
  <c r="F773" i="87"/>
  <c r="F774" i="87" a="1"/>
  <c r="F774" i="87"/>
  <c r="F775" i="87" a="1"/>
  <c r="F775" i="87"/>
  <c r="B776" i="87"/>
  <c r="C776" i="87"/>
  <c r="F776" i="87" a="1"/>
  <c r="B777" i="87"/>
  <c r="C777" i="87" s="1"/>
  <c r="F777" i="87" a="1"/>
  <c r="B778" i="87"/>
  <c r="C778" i="87" s="1"/>
  <c r="F778" i="87" a="1"/>
  <c r="B779" i="87"/>
  <c r="C779" i="87"/>
  <c r="F779" i="87" a="1"/>
  <c r="B780" i="87"/>
  <c r="C780" i="87" s="1"/>
  <c r="F780" i="87" a="1"/>
  <c r="B781" i="87"/>
  <c r="C781" i="87" s="1"/>
  <c r="F781" i="87" a="1"/>
  <c r="B782" i="87"/>
  <c r="C782" i="87" s="1"/>
  <c r="F782" i="87" a="1"/>
  <c r="B783" i="87"/>
  <c r="C783" i="87"/>
  <c r="F783" i="87" a="1"/>
  <c r="B784" i="87"/>
  <c r="C784" i="87" s="1"/>
  <c r="F784" i="87" a="1"/>
  <c r="B785" i="87"/>
  <c r="C785" i="87" s="1"/>
  <c r="F785" i="87" a="1"/>
  <c r="B786" i="87"/>
  <c r="C786" i="87" s="1"/>
  <c r="F786" i="87" a="1"/>
  <c r="B787" i="87"/>
  <c r="C787" i="87" s="1"/>
  <c r="F787" i="87" a="1"/>
  <c r="B788" i="87"/>
  <c r="C788" i="87"/>
  <c r="F788" i="87" a="1"/>
  <c r="B789" i="87"/>
  <c r="C789" i="87" s="1"/>
  <c r="F789" i="87" a="1"/>
  <c r="B790" i="87"/>
  <c r="C790" i="87" s="1"/>
  <c r="F790" i="87" a="1"/>
  <c r="B791" i="87"/>
  <c r="C791" i="87"/>
  <c r="F791" i="87" a="1"/>
  <c r="B792" i="87"/>
  <c r="C792" i="87" s="1"/>
  <c r="F792" i="87" a="1"/>
  <c r="B793" i="87"/>
  <c r="C793" i="87" s="1"/>
  <c r="F793" i="87" a="1"/>
  <c r="B794" i="87"/>
  <c r="C794" i="87" s="1"/>
  <c r="F794" i="87" a="1"/>
  <c r="B795" i="87"/>
  <c r="C795" i="87" s="1"/>
  <c r="F795" i="87" a="1"/>
  <c r="B796" i="87"/>
  <c r="C796" i="87" s="1"/>
  <c r="F796" i="87" a="1"/>
  <c r="B797" i="87"/>
  <c r="C797" i="87" s="1"/>
  <c r="F797" i="87" a="1"/>
  <c r="B798" i="87"/>
  <c r="C798" i="87" s="1"/>
  <c r="F798" i="87" a="1"/>
  <c r="B799" i="87"/>
  <c r="C799" i="87" s="1"/>
  <c r="F799" i="87" a="1"/>
  <c r="B800" i="87"/>
  <c r="C800" i="87"/>
  <c r="F800" i="87" a="1"/>
  <c r="B801" i="87"/>
  <c r="C801" i="87" s="1"/>
  <c r="F801" i="87" a="1"/>
  <c r="B802" i="87"/>
  <c r="C802" i="87"/>
  <c r="F802" i="87" a="1"/>
  <c r="B803" i="87"/>
  <c r="C803" i="87"/>
  <c r="F803" i="87" a="1"/>
  <c r="F804" i="87" a="1"/>
  <c r="F804" i="87"/>
  <c r="B805" i="87"/>
  <c r="C805" i="87" s="1"/>
  <c r="F805" i="87" a="1"/>
  <c r="B806" i="87"/>
  <c r="C806" i="87"/>
  <c r="F806" i="87" a="1"/>
  <c r="B807" i="87"/>
  <c r="C807" i="87"/>
  <c r="F807" i="87" a="1"/>
  <c r="B808" i="87"/>
  <c r="C808" i="87" s="1"/>
  <c r="F808" i="87" a="1"/>
  <c r="B809" i="87"/>
  <c r="C809" i="87"/>
  <c r="F809" i="87" a="1"/>
  <c r="F810" i="87" a="1"/>
  <c r="F810" i="87"/>
  <c r="B811" i="87"/>
  <c r="C811" i="87" s="1"/>
  <c r="F811" i="87" a="1"/>
  <c r="F812" i="87" a="1"/>
  <c r="F812" i="87"/>
  <c r="B813" i="87"/>
  <c r="C813" i="87"/>
  <c r="F813" i="87" a="1"/>
  <c r="B814" i="87"/>
  <c r="C814" i="87" s="1"/>
  <c r="F814" i="87" a="1"/>
  <c r="B815" i="87"/>
  <c r="C815" i="87" s="1"/>
  <c r="F815" i="87" a="1"/>
  <c r="B816" i="87"/>
  <c r="C816" i="87"/>
  <c r="F816" i="87" a="1"/>
  <c r="F817" i="87" a="1"/>
  <c r="F818" i="87" a="1"/>
  <c r="F818" i="87"/>
  <c r="F819" i="87" a="1"/>
  <c r="F819" i="87"/>
  <c r="F820" i="87" a="1"/>
  <c r="F820" i="87"/>
  <c r="F821" i="87" a="1"/>
  <c r="F821" i="87"/>
  <c r="F822" i="87" a="1"/>
  <c r="F822" i="87"/>
  <c r="B823" i="87"/>
  <c r="C823" i="87"/>
  <c r="F823" i="87" a="1"/>
  <c r="B824" i="87"/>
  <c r="C824" i="87"/>
  <c r="F824" i="87" a="1"/>
  <c r="F825" i="87" a="1"/>
  <c r="F825" i="87"/>
  <c r="F826" i="87" a="1"/>
  <c r="F826" i="87"/>
  <c r="F827" i="87" a="1"/>
  <c r="F827" i="87"/>
  <c r="F828" i="87" a="1"/>
  <c r="F828" i="87"/>
  <c r="F829" i="87" a="1"/>
  <c r="F829" i="87"/>
  <c r="B830" i="87"/>
  <c r="C830" i="87"/>
  <c r="F830" i="87" a="1"/>
  <c r="F831" i="87" a="1"/>
  <c r="F831" i="87"/>
  <c r="F832" i="87" a="1"/>
  <c r="F832" i="87"/>
  <c r="F833" i="87" a="1"/>
  <c r="F833" i="87"/>
  <c r="B834" i="87"/>
  <c r="C834" i="87" s="1"/>
  <c r="F834" i="87" a="1"/>
  <c r="B835" i="87"/>
  <c r="C835" i="87" s="1"/>
  <c r="F835" i="87" a="1"/>
  <c r="B836" i="87"/>
  <c r="C836" i="87"/>
  <c r="F836" i="87" a="1"/>
  <c r="B837" i="87"/>
  <c r="C837" i="87"/>
  <c r="F837" i="87" a="1"/>
  <c r="B838" i="87"/>
  <c r="C838" i="87"/>
  <c r="F838" i="87" a="1"/>
  <c r="B839" i="87"/>
  <c r="C839" i="87"/>
  <c r="F839" i="87" a="1"/>
  <c r="B840" i="87"/>
  <c r="C840" i="87"/>
  <c r="F840" i="87" a="1"/>
  <c r="B841" i="87"/>
  <c r="C841" i="87" s="1"/>
  <c r="F841" i="87" a="1"/>
  <c r="B842" i="87"/>
  <c r="C842" i="87" s="1"/>
  <c r="F842" i="87" a="1"/>
  <c r="B843" i="87"/>
  <c r="C843" i="87" s="1"/>
  <c r="F843" i="87" a="1"/>
  <c r="B844" i="87"/>
  <c r="C844" i="87" s="1"/>
  <c r="F844" i="87" a="1"/>
  <c r="B845" i="87"/>
  <c r="C845" i="87" s="1"/>
  <c r="F845" i="87" a="1"/>
  <c r="B846" i="87"/>
  <c r="C846" i="87" s="1"/>
  <c r="F846" i="87" a="1"/>
  <c r="B847" i="87"/>
  <c r="C847" i="87"/>
  <c r="F847" i="87" a="1"/>
  <c r="B848" i="87"/>
  <c r="C848" i="87"/>
  <c r="F848" i="87" a="1"/>
  <c r="B849" i="87"/>
  <c r="C849" i="87"/>
  <c r="F849" i="87" a="1"/>
  <c r="B850" i="87"/>
  <c r="C850" i="87"/>
  <c r="F850" i="87" a="1"/>
  <c r="B851" i="87"/>
  <c r="C851" i="87"/>
  <c r="F851" i="87" a="1"/>
  <c r="B852" i="87"/>
  <c r="C852" i="87" s="1"/>
  <c r="F852" i="87" a="1"/>
  <c r="B853" i="87"/>
  <c r="C853" i="87" s="1"/>
  <c r="F853" i="87" a="1"/>
  <c r="B854" i="87"/>
  <c r="C854" i="87" s="1"/>
  <c r="F854" i="87" a="1"/>
  <c r="B855" i="87"/>
  <c r="C855" i="87"/>
  <c r="F855" i="87" a="1"/>
  <c r="B856" i="87"/>
  <c r="C856" i="87" s="1"/>
  <c r="F856" i="87" a="1"/>
  <c r="B857" i="87"/>
  <c r="C857" i="87" s="1"/>
  <c r="F857" i="87" a="1"/>
  <c r="B858" i="87"/>
  <c r="C858" i="87"/>
  <c r="F858" i="87" a="1"/>
  <c r="B859" i="87"/>
  <c r="C859" i="87" s="1"/>
  <c r="F859" i="87" a="1"/>
  <c r="B860" i="87"/>
  <c r="C860" i="87"/>
  <c r="F860" i="87" a="1"/>
  <c r="B861" i="87"/>
  <c r="C861" i="87"/>
  <c r="F861" i="87" a="1"/>
  <c r="F862" i="87" a="1"/>
  <c r="F862" i="87"/>
  <c r="B863" i="87"/>
  <c r="C863" i="87"/>
  <c r="F863" i="87" a="1"/>
  <c r="B864" i="87"/>
  <c r="C864" i="87"/>
  <c r="F864" i="87" a="1"/>
  <c r="B865" i="87"/>
  <c r="C865" i="87"/>
  <c r="F865" i="87" a="1"/>
  <c r="B866" i="87"/>
  <c r="C866" i="87"/>
  <c r="F866" i="87" a="1"/>
  <c r="B867" i="87"/>
  <c r="C867" i="87"/>
  <c r="F867" i="87" a="1"/>
  <c r="F868" i="87" a="1"/>
  <c r="F868" i="87"/>
  <c r="B869" i="87"/>
  <c r="C869" i="87"/>
  <c r="F869" i="87" a="1"/>
  <c r="F870" i="87" a="1"/>
  <c r="F870" i="87"/>
  <c r="B871" i="87"/>
  <c r="C871" i="87"/>
  <c r="F871" i="87" a="1"/>
  <c r="B872" i="87"/>
  <c r="C872" i="87"/>
  <c r="F872" i="87" a="1"/>
  <c r="B873" i="87"/>
  <c r="C873" i="87"/>
  <c r="F873" i="87" a="1"/>
  <c r="B874" i="87"/>
  <c r="C874" i="87" s="1"/>
  <c r="F874" i="87" a="1"/>
  <c r="B875" i="87"/>
  <c r="C875" i="87"/>
  <c r="F875" i="87" a="1"/>
  <c r="F876" i="87" a="1"/>
  <c r="F876" i="87"/>
  <c r="F877" i="87" a="1"/>
  <c r="F877" i="87"/>
  <c r="F878" i="87" a="1"/>
  <c r="F878" i="87"/>
  <c r="F879" i="87" a="1"/>
  <c r="F879" i="87"/>
  <c r="F880" i="87" a="1"/>
  <c r="F880" i="87"/>
  <c r="B881" i="87"/>
  <c r="C881" i="87" s="1"/>
  <c r="F881" i="87" a="1"/>
  <c r="B882" i="87"/>
  <c r="C882" i="87" s="1"/>
  <c r="F882" i="87" a="1"/>
  <c r="F883" i="87" a="1"/>
  <c r="F883" i="87"/>
  <c r="F884" i="87" a="1"/>
  <c r="F884" i="87"/>
  <c r="F885" i="87" a="1"/>
  <c r="F885" i="87"/>
  <c r="F886" i="87" a="1"/>
  <c r="F886" i="87"/>
  <c r="F887" i="87" a="1"/>
  <c r="F887" i="87"/>
  <c r="B888" i="87"/>
  <c r="C888" i="87"/>
  <c r="F888" i="87" a="1"/>
  <c r="F889" i="87" a="1"/>
  <c r="F889" i="87"/>
  <c r="F890" i="87" a="1"/>
  <c r="F890" i="87"/>
  <c r="F891" i="87" a="1"/>
  <c r="F891" i="87"/>
  <c r="B892" i="87"/>
  <c r="C892" i="87" s="1"/>
  <c r="F892" i="87" a="1"/>
  <c r="B893" i="87"/>
  <c r="C893" i="87" s="1"/>
  <c r="F893" i="87" a="1"/>
  <c r="B894" i="87"/>
  <c r="C894" i="87" s="1"/>
  <c r="F894" i="87" a="1"/>
  <c r="B895" i="87"/>
  <c r="C895" i="87" s="1"/>
  <c r="F895" i="87" a="1"/>
  <c r="B896" i="87"/>
  <c r="C896" i="87"/>
  <c r="F896" i="87" a="1"/>
  <c r="B897" i="87"/>
  <c r="C897" i="87"/>
  <c r="F897" i="87" a="1"/>
  <c r="B898" i="87"/>
  <c r="C898" i="87"/>
  <c r="F898" i="87" a="1"/>
  <c r="B899" i="87"/>
  <c r="C899" i="87"/>
  <c r="F899" i="87" a="1"/>
  <c r="B900" i="87"/>
  <c r="C900" i="87"/>
  <c r="F900" i="87" a="1"/>
  <c r="B901" i="87"/>
  <c r="C901" i="87" s="1"/>
  <c r="F901" i="87" a="1"/>
  <c r="B902" i="87"/>
  <c r="C902" i="87" s="1"/>
  <c r="F902" i="87" a="1"/>
  <c r="B903" i="87"/>
  <c r="C903" i="87" s="1"/>
  <c r="F903" i="87" a="1"/>
  <c r="B904" i="87"/>
  <c r="C904" i="87" s="1"/>
  <c r="F904" i="87" a="1"/>
  <c r="B905" i="87"/>
  <c r="C905" i="87" s="1"/>
  <c r="F905" i="87" a="1"/>
  <c r="B906" i="87"/>
  <c r="C906" i="87" s="1"/>
  <c r="F906" i="87" a="1"/>
  <c r="B907" i="87"/>
  <c r="C907" i="87" s="1"/>
  <c r="F907" i="87" a="1"/>
  <c r="B908" i="87"/>
  <c r="C908" i="87"/>
  <c r="F908" i="87" a="1"/>
  <c r="B909" i="87"/>
  <c r="C909" i="87" s="1"/>
  <c r="F909" i="87" a="1"/>
  <c r="B910" i="87"/>
  <c r="C910" i="87" s="1"/>
  <c r="F910" i="87" a="1"/>
  <c r="B911" i="87"/>
  <c r="C911" i="87"/>
  <c r="F911" i="87" a="1"/>
  <c r="B912" i="87"/>
  <c r="C912" i="87"/>
  <c r="F912" i="87" a="1"/>
  <c r="B913" i="87"/>
  <c r="C913" i="87" s="1"/>
  <c r="F913" i="87" a="1"/>
  <c r="B914" i="87"/>
  <c r="C914" i="87" s="1"/>
  <c r="F914" i="87" a="1"/>
  <c r="B915" i="87"/>
  <c r="C915" i="87" s="1"/>
  <c r="F915" i="87" a="1"/>
  <c r="B916" i="87"/>
  <c r="C916" i="87" s="1"/>
  <c r="F916" i="87" a="1"/>
  <c r="B917" i="87"/>
  <c r="C917" i="87" s="1"/>
  <c r="F917" i="87" a="1"/>
  <c r="B918" i="87"/>
  <c r="C918" i="87"/>
  <c r="F918" i="87" a="1"/>
  <c r="B919" i="87"/>
  <c r="C919" i="87" s="1"/>
  <c r="F919" i="87" a="1"/>
  <c r="F920" i="87" a="1"/>
  <c r="F920" i="87"/>
  <c r="B921" i="87"/>
  <c r="C921" i="87"/>
  <c r="F921" i="87" a="1"/>
  <c r="B922" i="87"/>
  <c r="C922" i="87" s="1"/>
  <c r="F922" i="87" a="1"/>
  <c r="B923" i="87"/>
  <c r="C923" i="87"/>
  <c r="F923" i="87" a="1"/>
  <c r="B924" i="87"/>
  <c r="C924" i="87"/>
  <c r="F924" i="87" a="1"/>
  <c r="B925" i="87"/>
  <c r="C925" i="87"/>
  <c r="F925" i="87" a="1"/>
  <c r="F926" i="87" a="1"/>
  <c r="F926" i="87"/>
  <c r="B927" i="87"/>
  <c r="C927" i="87"/>
  <c r="F927" i="87" a="1"/>
  <c r="F928" i="87" a="1"/>
  <c r="F928" i="87"/>
  <c r="B929" i="87"/>
  <c r="C929" i="87"/>
  <c r="F929" i="87" a="1"/>
  <c r="B930" i="87"/>
  <c r="C930" i="87"/>
  <c r="F930" i="87" a="1"/>
  <c r="B931" i="87"/>
  <c r="C931" i="87"/>
  <c r="F931" i="87" a="1"/>
  <c r="B932" i="87"/>
  <c r="C932" i="87"/>
  <c r="F932" i="87" a="1"/>
  <c r="B933" i="87"/>
  <c r="C933" i="87"/>
  <c r="F933" i="87" a="1"/>
  <c r="F934" i="87" a="1"/>
  <c r="F934" i="87"/>
  <c r="F935" i="87" a="1"/>
  <c r="F935" i="87"/>
  <c r="F936" i="87" a="1"/>
  <c r="F936" i="87"/>
  <c r="F937" i="87" a="1"/>
  <c r="F937" i="87"/>
  <c r="F938" i="87" a="1"/>
  <c r="F938" i="87"/>
  <c r="B939" i="87"/>
  <c r="C939" i="87"/>
  <c r="F939" i="87" a="1"/>
  <c r="B940" i="87"/>
  <c r="C940" i="87" s="1"/>
  <c r="F940" i="87" a="1"/>
  <c r="F941" i="87" a="1"/>
  <c r="F941" i="87"/>
  <c r="F942" i="87" a="1"/>
  <c r="F942" i="87"/>
  <c r="F943" i="87" a="1"/>
  <c r="F943" i="87"/>
  <c r="F944" i="87" a="1"/>
  <c r="F944" i="87"/>
  <c r="F945" i="87" a="1"/>
  <c r="F945" i="87"/>
  <c r="B946" i="87"/>
  <c r="C946" i="87"/>
  <c r="F946" i="87" a="1"/>
  <c r="F947" i="87" a="1"/>
  <c r="F947" i="87"/>
  <c r="F948" i="87" a="1"/>
  <c r="F948" i="87"/>
  <c r="F949" i="87" a="1"/>
  <c r="F949" i="87"/>
  <c r="B950" i="87"/>
  <c r="C950" i="87"/>
  <c r="F950" i="87" a="1"/>
  <c r="B951" i="87"/>
  <c r="C951" i="87" s="1"/>
  <c r="F951" i="87" a="1"/>
  <c r="B952" i="87"/>
  <c r="C952" i="87" s="1"/>
  <c r="F952" i="87" a="1"/>
  <c r="B953" i="87"/>
  <c r="C953" i="87" s="1"/>
  <c r="F953" i="87" a="1"/>
  <c r="B954" i="87"/>
  <c r="C954" i="87"/>
  <c r="F954" i="87" a="1"/>
  <c r="B955" i="87"/>
  <c r="C955" i="87"/>
  <c r="F955" i="87" a="1"/>
  <c r="B956" i="87"/>
  <c r="C956" i="87"/>
  <c r="F956" i="87" a="1"/>
  <c r="B957" i="87"/>
  <c r="C957" i="87" s="1"/>
  <c r="F957" i="87" a="1"/>
  <c r="B958" i="87"/>
  <c r="C958" i="87" s="1"/>
  <c r="F958" i="87" a="1"/>
  <c r="B959" i="87"/>
  <c r="C959" i="87"/>
  <c r="F959" i="87" a="1"/>
  <c r="B960" i="87"/>
  <c r="C960" i="87" s="1"/>
  <c r="F960" i="87" a="1"/>
  <c r="B961" i="87"/>
  <c r="C961" i="87" s="1"/>
  <c r="F961" i="87" a="1"/>
  <c r="B962" i="87"/>
  <c r="C962" i="87" s="1"/>
  <c r="F962" i="87" a="1"/>
  <c r="B963" i="87"/>
  <c r="C963" i="87" s="1"/>
  <c r="F963" i="87" a="1"/>
  <c r="B964" i="87"/>
  <c r="C964" i="87"/>
  <c r="F964" i="87" a="1"/>
  <c r="B965" i="87"/>
  <c r="C965" i="87" s="1"/>
  <c r="F965" i="87" a="1"/>
  <c r="B966" i="87"/>
  <c r="C966" i="87"/>
  <c r="F966" i="87" a="1"/>
  <c r="B967" i="87"/>
  <c r="C967" i="87"/>
  <c r="F967" i="87" a="1"/>
  <c r="B968" i="87"/>
  <c r="C968" i="87"/>
  <c r="F968" i="87" a="1"/>
  <c r="B969" i="87"/>
  <c r="C969" i="87" s="1"/>
  <c r="F969" i="87" a="1"/>
  <c r="B970" i="87"/>
  <c r="C970" i="87"/>
  <c r="F970" i="87" a="1"/>
  <c r="B971" i="87"/>
  <c r="C971" i="87"/>
  <c r="F971" i="87" a="1"/>
  <c r="B972" i="87"/>
  <c r="C972" i="87" s="1"/>
  <c r="F972" i="87" a="1"/>
  <c r="B973" i="87"/>
  <c r="C973" i="87" s="1"/>
  <c r="F973" i="87" a="1"/>
  <c r="B974" i="87"/>
  <c r="C974" i="87" s="1"/>
  <c r="F974" i="87" a="1"/>
  <c r="B975" i="87"/>
  <c r="C975" i="87" s="1"/>
  <c r="F975" i="87" a="1"/>
  <c r="B976" i="87"/>
  <c r="C976" i="87"/>
  <c r="F976" i="87" a="1"/>
  <c r="B977" i="87"/>
  <c r="C977" i="87" s="1"/>
  <c r="F977" i="87" a="1"/>
  <c r="F978" i="87" a="1"/>
  <c r="F978" i="87"/>
  <c r="B979" i="87"/>
  <c r="C979" i="87" s="1"/>
  <c r="F979" i="87" a="1"/>
  <c r="B980" i="87"/>
  <c r="C980" i="87" s="1"/>
  <c r="F980" i="87" a="1"/>
  <c r="B981" i="87"/>
  <c r="C981" i="87"/>
  <c r="F981" i="87" a="1"/>
  <c r="B982" i="87"/>
  <c r="C982" i="87" s="1"/>
  <c r="F982" i="87" a="1"/>
  <c r="B983" i="87"/>
  <c r="C983" i="87"/>
  <c r="F983" i="87" a="1"/>
  <c r="F984" i="87" a="1"/>
  <c r="F984" i="87"/>
  <c r="B985" i="87"/>
  <c r="C985" i="87" s="1"/>
  <c r="F985" i="87" a="1"/>
  <c r="F986" i="87" a="1"/>
  <c r="F986" i="87"/>
  <c r="B987" i="87"/>
  <c r="C987" i="87"/>
  <c r="F987" i="87" a="1"/>
  <c r="B988" i="87"/>
  <c r="C988" i="87" s="1"/>
  <c r="F988" i="87" a="1"/>
  <c r="B989" i="87"/>
  <c r="C989" i="87"/>
  <c r="F989" i="87" a="1"/>
  <c r="B990" i="87"/>
  <c r="C990" i="87"/>
  <c r="F990" i="87" a="1"/>
  <c r="B991" i="87"/>
  <c r="C991" i="87"/>
  <c r="F991" i="87" a="1"/>
  <c r="B992" i="87"/>
  <c r="C992" i="87"/>
  <c r="F992" i="87" a="1"/>
  <c r="B993" i="87"/>
  <c r="C993" i="87"/>
  <c r="F993" i="87" a="1"/>
  <c r="F994" i="87" a="1"/>
  <c r="F994" i="87"/>
  <c r="B995" i="87"/>
  <c r="C995" i="87" s="1"/>
  <c r="F995" i="87" a="1"/>
  <c r="F996" i="87" a="1"/>
  <c r="F996" i="87"/>
  <c r="B997" i="87"/>
  <c r="C997" i="87" s="1"/>
  <c r="F997" i="87" a="1"/>
  <c r="F998" i="87" a="1"/>
  <c r="F999" i="87" a="1"/>
  <c r="F999" i="87"/>
  <c r="F1000" i="87" a="1"/>
  <c r="F1000" i="87"/>
  <c r="F1001" i="87" a="1"/>
  <c r="F1001" i="87"/>
  <c r="F1002" i="87" a="1"/>
  <c r="F1002" i="87"/>
  <c r="F1003" i="87" a="1"/>
  <c r="F1003" i="87"/>
  <c r="F1004" i="87" a="1"/>
  <c r="F1004" i="87"/>
  <c r="F1005" i="87" a="1"/>
  <c r="F1005" i="87"/>
  <c r="F1006" i="87" a="1"/>
  <c r="F1006" i="87"/>
  <c r="F1007" i="87" a="1"/>
  <c r="F1007" i="87"/>
  <c r="F1008" i="87" a="1"/>
  <c r="F1008" i="87"/>
  <c r="F1009" i="87" a="1"/>
  <c r="F1009" i="87"/>
  <c r="F1010" i="87" a="1"/>
  <c r="F1010" i="87"/>
  <c r="F1011" i="87" a="1"/>
  <c r="F1011" i="87"/>
  <c r="F1012" i="87" a="1"/>
  <c r="F1012" i="87"/>
  <c r="F1013" i="87" a="1"/>
  <c r="F1013" i="87"/>
  <c r="F1014" i="87" a="1"/>
  <c r="F1014" i="87"/>
  <c r="F1015" i="87" a="1"/>
  <c r="F1015" i="87"/>
  <c r="F1016" i="87" a="1"/>
  <c r="F1016" i="87"/>
  <c r="F1017" i="87" a="1"/>
  <c r="F1017" i="87"/>
  <c r="F1018" i="87" a="1"/>
  <c r="F1018" i="87"/>
  <c r="F1019" i="87" a="1"/>
  <c r="F1019" i="87"/>
  <c r="F1020" i="87" a="1"/>
  <c r="F1020" i="87"/>
  <c r="F1021" i="87" a="1"/>
  <c r="F1021" i="87"/>
  <c r="F1022" i="87" a="1"/>
  <c r="F1022" i="87"/>
  <c r="F1023" i="87" a="1"/>
  <c r="F1023" i="87"/>
  <c r="F1024" i="87" a="1"/>
  <c r="F1024" i="87"/>
  <c r="F1025" i="87" a="1"/>
  <c r="F1025" i="87"/>
  <c r="F1026" i="87" a="1"/>
  <c r="F1026" i="87"/>
  <c r="F1027" i="87" a="1"/>
  <c r="F1027" i="87"/>
  <c r="F1028" i="87" a="1"/>
  <c r="F1028" i="87"/>
  <c r="F1029" i="87" a="1"/>
  <c r="F1029" i="87"/>
  <c r="F1030" i="87" a="1"/>
  <c r="F1030" i="87"/>
  <c r="F1031" i="87" a="1"/>
  <c r="F1031" i="87"/>
  <c r="F1032" i="87" a="1"/>
  <c r="F1032" i="87"/>
  <c r="F1033" i="87" a="1"/>
  <c r="F1033" i="87"/>
  <c r="F1034" i="87" a="1"/>
  <c r="F1034" i="87"/>
  <c r="F1035" i="87" a="1"/>
  <c r="F1035" i="87"/>
  <c r="F1036" i="87" a="1"/>
  <c r="F1036" i="87"/>
  <c r="B1037" i="87"/>
  <c r="C1037" i="87"/>
  <c r="F1037" i="87" a="1"/>
  <c r="B1038" i="87"/>
  <c r="C1038" i="87" s="1"/>
  <c r="F1038" i="87" a="1"/>
  <c r="F1039" i="87" a="1"/>
  <c r="F1039" i="87"/>
  <c r="F1040" i="87" a="1"/>
  <c r="F1040" i="87"/>
  <c r="F1041" i="87" a="1"/>
  <c r="F1041" i="87"/>
  <c r="F1042" i="87" a="1"/>
  <c r="F1042" i="87"/>
  <c r="F1043" i="87" a="1"/>
  <c r="F1043" i="87"/>
  <c r="B1044" i="87"/>
  <c r="C1044" i="87" s="1"/>
  <c r="F1044" i="87" a="1"/>
  <c r="F1045" i="87" a="1"/>
  <c r="F1045" i="87"/>
  <c r="F1046" i="87" a="1"/>
  <c r="F1046" i="87"/>
  <c r="F1047" i="87" a="1"/>
  <c r="F1047" i="87"/>
  <c r="B1048" i="87"/>
  <c r="C1048" i="87" s="1"/>
  <c r="F1048" i="87" a="1"/>
  <c r="B1049" i="87"/>
  <c r="C1049" i="87"/>
  <c r="F1049" i="87" a="1"/>
  <c r="B1050" i="87"/>
  <c r="C1050" i="87"/>
  <c r="F1050" i="87" a="1"/>
  <c r="B1051" i="87"/>
  <c r="C1051" i="87"/>
  <c r="F1051" i="87" a="1"/>
  <c r="F1052" i="87" a="1"/>
  <c r="B1053" i="87"/>
  <c r="C1053" i="87"/>
  <c r="F1053" i="87" a="1"/>
  <c r="B1054" i="87"/>
  <c r="C1054" i="87" s="1"/>
  <c r="F1054" i="87" a="1"/>
  <c r="B1055" i="87"/>
  <c r="C1055" i="87"/>
  <c r="F1055" i="87" a="1"/>
  <c r="B1056" i="87"/>
  <c r="C1056" i="87"/>
  <c r="F1056" i="87" a="1"/>
  <c r="B1057" i="87"/>
  <c r="C1057" i="87"/>
  <c r="F1057" i="87" a="1"/>
  <c r="B1058" i="87"/>
  <c r="C1058" i="87" s="1"/>
  <c r="F1058" i="87" a="1"/>
  <c r="F1059" i="87" a="1"/>
  <c r="B1060" i="87"/>
  <c r="C1060" i="87" s="1"/>
  <c r="F1060" i="87" a="1"/>
  <c r="B1061" i="87"/>
  <c r="C1061" i="87"/>
  <c r="F1061" i="87" a="1"/>
  <c r="B1062" i="87"/>
  <c r="C1062" i="87" s="1"/>
  <c r="F1062" i="87" a="1"/>
  <c r="B1063" i="87"/>
  <c r="C1063" i="87"/>
  <c r="F1063" i="87" a="1"/>
  <c r="B1064" i="87"/>
  <c r="C1064" i="87" s="1"/>
  <c r="F1064" i="87" a="1"/>
  <c r="B1065" i="87"/>
  <c r="C1065" i="87"/>
  <c r="F1065" i="87" a="1"/>
  <c r="B1066" i="87"/>
  <c r="C1066" i="87" s="1"/>
  <c r="F1066" i="87" a="1"/>
  <c r="B1067" i="87"/>
  <c r="C1067" i="87" s="1"/>
  <c r="F1067" i="87" a="1"/>
  <c r="B1068" i="87"/>
  <c r="C1068" i="87" s="1"/>
  <c r="F1068" i="87" a="1"/>
  <c r="B1069" i="87"/>
  <c r="C1069" i="87" s="1"/>
  <c r="F1069" i="87" a="1"/>
  <c r="B1070" i="87"/>
  <c r="C1070" i="87" s="1"/>
  <c r="F1070" i="87" a="1"/>
  <c r="B1071" i="87"/>
  <c r="C1071" i="87" s="1"/>
  <c r="F1071" i="87" a="1"/>
  <c r="B1072" i="87"/>
  <c r="C1072" i="87" s="1"/>
  <c r="F1072" i="87" a="1"/>
  <c r="B1073" i="87"/>
  <c r="C1073" i="87"/>
  <c r="F1073" i="87" a="1"/>
  <c r="B1074" i="87"/>
  <c r="C1074" i="87"/>
  <c r="F1074" i="87" a="1"/>
  <c r="B1075" i="87"/>
  <c r="C1075" i="87"/>
  <c r="F1075" i="87" a="1"/>
  <c r="F1076" i="87" a="1"/>
  <c r="F1076" i="87"/>
  <c r="B1077" i="87"/>
  <c r="C1077" i="87"/>
  <c r="F1077" i="87" a="1"/>
  <c r="B1078" i="87"/>
  <c r="C1078" i="87" s="1"/>
  <c r="F1078" i="87" a="1"/>
  <c r="B1079" i="87"/>
  <c r="C1079" i="87" s="1"/>
  <c r="F1079" i="87" a="1"/>
  <c r="B1080" i="87"/>
  <c r="C1080" i="87"/>
  <c r="F1080" i="87" a="1"/>
  <c r="B1081" i="87"/>
  <c r="C1081" i="87" s="1"/>
  <c r="F1081" i="87" a="1"/>
  <c r="F1082" i="87" a="1"/>
  <c r="F1082" i="87"/>
  <c r="B1083" i="87"/>
  <c r="C1083" i="87"/>
  <c r="F1083" i="87" a="1"/>
  <c r="F1084" i="87" a="1"/>
  <c r="F1084" i="87"/>
  <c r="B1085" i="87"/>
  <c r="C1085" i="87" s="1"/>
  <c r="F1085" i="87" a="1"/>
  <c r="B1086" i="87"/>
  <c r="C1086" i="87" s="1"/>
  <c r="F1086" i="87" a="1"/>
  <c r="F1087" i="87" a="1"/>
  <c r="B1088" i="87"/>
  <c r="C1088" i="87" s="1"/>
  <c r="F1088" i="87" a="1"/>
  <c r="F1089" i="87" a="1"/>
  <c r="B1090" i="87"/>
  <c r="C1090" i="87" s="1"/>
  <c r="F1090" i="87" a="1"/>
  <c r="B1091" i="87"/>
  <c r="C1091" i="87" s="1"/>
  <c r="F1091" i="87" a="1"/>
  <c r="F1092" i="87" a="1"/>
  <c r="F1092" i="87"/>
  <c r="B1093" i="87"/>
  <c r="C1093" i="87" s="1"/>
  <c r="F1093" i="87" a="1"/>
  <c r="F1094" i="87" a="1"/>
  <c r="F1094" i="87"/>
  <c r="B1095" i="87"/>
  <c r="C1095" i="87"/>
  <c r="F1095" i="87" a="1"/>
  <c r="F1096" i="87" a="1"/>
  <c r="F1097" i="87" a="1"/>
  <c r="F1098" i="87" a="1"/>
  <c r="F1098" i="87"/>
  <c r="F1099" i="87" a="1"/>
  <c r="F1099" i="87"/>
  <c r="F1100" i="87" a="1"/>
  <c r="F1100" i="87"/>
  <c r="F1101" i="87" a="1"/>
  <c r="F1101" i="87"/>
  <c r="F1102" i="87" a="1"/>
  <c r="F1102" i="87"/>
  <c r="F1103" i="87" a="1"/>
  <c r="F1103" i="87"/>
  <c r="F1104" i="87" a="1"/>
  <c r="F1104" i="87"/>
  <c r="F1105" i="87" a="1"/>
  <c r="F1105" i="87"/>
  <c r="F1106" i="87" a="1"/>
  <c r="F1106" i="87"/>
  <c r="F1107" i="87" a="1"/>
  <c r="F1107" i="87"/>
  <c r="F1108" i="87" a="1"/>
  <c r="F1108" i="87"/>
  <c r="F1109" i="87" a="1"/>
  <c r="F1109" i="87"/>
  <c r="F1110" i="87" a="1"/>
  <c r="F1110" i="87"/>
  <c r="F1111" i="87" a="1"/>
  <c r="F1111" i="87"/>
  <c r="F1112" i="87" a="1"/>
  <c r="F1112" i="87"/>
  <c r="F1113" i="87" a="1"/>
  <c r="F1113" i="87"/>
  <c r="F1114" i="87" a="1"/>
  <c r="F1114" i="87"/>
  <c r="F1115" i="87" a="1"/>
  <c r="F1115" i="87"/>
  <c r="F1116" i="87" a="1"/>
  <c r="F1116" i="87"/>
  <c r="F1117" i="87" a="1"/>
  <c r="F1117" i="87"/>
  <c r="F1118" i="87" a="1"/>
  <c r="F1118" i="87"/>
  <c r="F1119" i="87" a="1"/>
  <c r="F1119" i="87"/>
  <c r="F1120" i="87" a="1"/>
  <c r="F1120" i="87"/>
  <c r="F1121" i="87" a="1"/>
  <c r="F1121" i="87"/>
  <c r="F1122" i="87" a="1"/>
  <c r="F1122" i="87"/>
  <c r="F1123" i="87" a="1"/>
  <c r="F1123" i="87"/>
  <c r="F1124" i="87" a="1"/>
  <c r="F1124" i="87"/>
  <c r="F1125" i="87" a="1"/>
  <c r="F1125" i="87"/>
  <c r="F1126" i="87" a="1"/>
  <c r="F1126" i="87"/>
  <c r="F1127" i="87" a="1"/>
  <c r="F1127" i="87"/>
  <c r="F1128" i="87" a="1"/>
  <c r="F1128" i="87"/>
  <c r="F1129" i="87" a="1"/>
  <c r="F1129" i="87"/>
  <c r="F1130" i="87" a="1"/>
  <c r="F1130" i="87"/>
  <c r="F1131" i="87" a="1"/>
  <c r="F1131" i="87"/>
  <c r="F1132" i="87" a="1"/>
  <c r="F1132" i="87"/>
  <c r="F1133" i="87" a="1"/>
  <c r="F1133" i="87"/>
  <c r="F1134" i="87" a="1"/>
  <c r="F1134" i="87"/>
  <c r="F1135" i="87" a="1"/>
  <c r="F1135" i="87"/>
  <c r="F1136" i="87" a="1"/>
  <c r="F1136" i="87"/>
  <c r="F1137" i="87" a="1"/>
  <c r="F1137" i="87"/>
  <c r="F1138" i="87" a="1"/>
  <c r="F1138" i="87"/>
  <c r="F1139" i="87" a="1"/>
  <c r="F1139" i="87"/>
  <c r="F1140" i="87" a="1"/>
  <c r="F1140" i="87"/>
  <c r="F1141" i="87" a="1"/>
  <c r="F1141" i="87"/>
  <c r="F1142" i="87" a="1"/>
  <c r="F1142" i="87"/>
  <c r="F1143" i="87" a="1"/>
  <c r="F1143" i="87"/>
  <c r="F1144" i="87" a="1"/>
  <c r="F1144" i="87"/>
  <c r="F1145" i="87" a="1"/>
  <c r="F1145" i="87"/>
  <c r="F1146" i="87" a="1"/>
  <c r="F1146" i="87"/>
  <c r="F1147" i="87" a="1"/>
  <c r="F1147" i="87"/>
  <c r="F1148" i="87" a="1"/>
  <c r="F1148" i="87"/>
  <c r="F1149" i="87" a="1"/>
  <c r="F1149" i="87"/>
  <c r="F1150" i="87" a="1"/>
  <c r="F1150" i="87"/>
  <c r="F1151" i="87" a="1"/>
  <c r="F1151" i="87"/>
  <c r="F1152" i="87" a="1"/>
  <c r="F1152" i="87"/>
  <c r="F1153" i="87" a="1"/>
  <c r="F1153" i="87"/>
  <c r="F1154" i="87" a="1"/>
  <c r="F1154" i="87"/>
  <c r="F1155" i="87" a="1"/>
  <c r="F1155" i="87"/>
  <c r="F1156" i="87" a="1"/>
  <c r="F1156" i="87"/>
  <c r="F1157" i="87" a="1"/>
  <c r="F1157" i="87"/>
  <c r="F1158" i="87" a="1"/>
  <c r="F1158" i="87"/>
  <c r="F1159" i="87" a="1"/>
  <c r="F1159" i="87"/>
  <c r="F1160" i="87" a="1"/>
  <c r="F1160" i="87"/>
  <c r="F1161" i="87" a="1"/>
  <c r="F1161" i="87"/>
  <c r="F1162" i="87" a="1"/>
  <c r="F1162" i="87"/>
  <c r="B1163" i="87"/>
  <c r="C1163" i="87"/>
  <c r="F1163" i="87" a="1"/>
  <c r="B1164" i="87"/>
  <c r="C1164" i="87" s="1"/>
  <c r="F1164" i="87" a="1"/>
  <c r="B1165" i="87"/>
  <c r="C1165" i="87"/>
  <c r="F1165" i="87" a="1"/>
  <c r="F1166" i="87" a="1"/>
  <c r="F1166" i="87"/>
  <c r="B1167" i="87"/>
  <c r="C1167" i="87" s="1"/>
  <c r="F1167" i="87" a="1"/>
  <c r="B1168" i="87"/>
  <c r="C1168" i="87"/>
  <c r="F1168" i="87" a="1"/>
  <c r="B1169" i="87"/>
  <c r="C1169" i="87" s="1"/>
  <c r="F1169" i="87" a="1"/>
  <c r="B1170" i="87"/>
  <c r="C1170" i="87"/>
  <c r="F1170" i="87" a="1"/>
  <c r="B1171" i="87"/>
  <c r="C1171" i="87" s="1"/>
  <c r="F1171" i="87" a="1"/>
  <c r="B1172" i="87"/>
  <c r="C1172" i="87"/>
  <c r="F1172" i="87" a="1"/>
  <c r="B1173" i="87"/>
  <c r="C1173" i="87" s="1"/>
  <c r="F1173" i="87" a="1"/>
  <c r="F1174" i="87" a="1"/>
  <c r="F1174" i="87"/>
  <c r="B1175" i="87"/>
  <c r="C1175" i="87"/>
  <c r="F1175" i="87" a="1"/>
  <c r="B1176" i="87"/>
  <c r="C1176" i="87" s="1"/>
  <c r="F1176" i="87" a="1"/>
  <c r="B1177" i="87"/>
  <c r="C1177" i="87"/>
  <c r="F1177" i="87" a="1"/>
  <c r="B1178" i="87"/>
  <c r="C1178" i="87" s="1"/>
  <c r="F1178" i="87" a="1"/>
  <c r="B1179" i="87"/>
  <c r="C1179" i="87"/>
  <c r="F1179" i="87" a="1"/>
  <c r="B1180" i="87"/>
  <c r="C1180" i="87" s="1"/>
  <c r="F1180" i="87" a="1"/>
  <c r="B1181" i="87"/>
  <c r="C1181" i="87"/>
  <c r="F1181" i="87" a="1"/>
  <c r="F1182" i="87" a="1"/>
  <c r="F1182" i="87"/>
  <c r="B1183" i="87"/>
  <c r="C1183" i="87" s="1"/>
  <c r="F1183" i="87" a="1"/>
  <c r="B1184" i="87"/>
  <c r="C1184" i="87"/>
  <c r="F1184" i="87" a="1"/>
  <c r="B1185" i="87"/>
  <c r="C1185" i="87" s="1"/>
  <c r="F1185" i="87" a="1"/>
  <c r="B1186" i="87"/>
  <c r="C1186" i="87"/>
  <c r="F1186" i="87" a="1"/>
  <c r="B1187" i="87"/>
  <c r="C1187" i="87" s="1"/>
  <c r="F1187" i="87" a="1"/>
  <c r="B1188" i="87"/>
  <c r="C1188" i="87"/>
  <c r="F1188" i="87" a="1"/>
  <c r="B1189" i="87"/>
  <c r="C1189" i="87" s="1"/>
  <c r="F1189" i="87" a="1"/>
  <c r="F1190" i="87" a="1"/>
  <c r="F1190" i="87"/>
  <c r="B1191" i="87"/>
  <c r="C1191" i="87"/>
  <c r="F1191" i="87" a="1"/>
  <c r="B1192" i="87"/>
  <c r="C1192" i="87"/>
  <c r="F1192" i="87" a="1"/>
  <c r="B1193" i="87"/>
  <c r="C1193" i="87"/>
  <c r="F1193" i="87" a="1"/>
  <c r="B1194" i="87"/>
  <c r="C1194" i="87"/>
  <c r="F1194" i="87" a="1"/>
  <c r="B1195" i="87"/>
  <c r="C1195" i="87"/>
  <c r="F1195" i="87" a="1"/>
  <c r="B1196" i="87"/>
  <c r="C1196" i="87"/>
  <c r="F1196" i="87" a="1"/>
  <c r="B1197" i="87"/>
  <c r="C1197" i="87"/>
  <c r="F1197" i="87" a="1"/>
  <c r="B1198" i="87"/>
  <c r="C1198" i="87" s="1"/>
  <c r="F1198" i="87" a="1"/>
  <c r="F1199" i="87" a="1"/>
  <c r="F1199" i="87"/>
  <c r="B1200" i="87"/>
  <c r="C1200" i="87"/>
  <c r="F1200" i="87" a="1"/>
  <c r="B1201" i="87"/>
  <c r="C1201" i="87" s="1"/>
  <c r="F1201" i="87" a="1"/>
  <c r="B1202" i="87"/>
  <c r="C1202" i="87" s="1"/>
  <c r="F1202" i="87" a="1"/>
  <c r="B1203" i="87"/>
  <c r="C1203" i="87"/>
  <c r="F1203" i="87" a="1"/>
  <c r="B1204" i="87"/>
  <c r="C1204" i="87" s="1"/>
  <c r="F1204" i="87" a="1"/>
  <c r="B1205" i="87"/>
  <c r="C1205" i="87" s="1"/>
  <c r="F1205" i="87" a="1"/>
  <c r="B1206" i="87"/>
  <c r="C1206" i="87" s="1"/>
  <c r="F1206" i="87" a="1"/>
  <c r="F1207" i="87" a="1"/>
  <c r="F1207" i="87"/>
  <c r="B1208" i="87"/>
  <c r="C1208" i="87" s="1"/>
  <c r="F1208" i="87" a="1"/>
  <c r="B1209" i="87"/>
  <c r="C1209" i="87" s="1"/>
  <c r="F1209" i="87" a="1"/>
  <c r="B1210" i="87"/>
  <c r="C1210" i="87" s="1"/>
  <c r="F1210" i="87" a="1"/>
  <c r="B1211" i="87"/>
  <c r="C1211" i="87"/>
  <c r="F1211" i="87" a="1"/>
  <c r="B1212" i="87"/>
  <c r="C1212" i="87"/>
  <c r="F1212" i="87" a="1"/>
  <c r="B1213" i="87"/>
  <c r="C1213" i="87" s="1"/>
  <c r="F1213" i="87" a="1"/>
  <c r="B1214" i="87"/>
  <c r="C1214" i="87"/>
  <c r="F1214" i="87" a="1"/>
  <c r="F1215" i="87" a="1"/>
  <c r="F1215" i="87"/>
  <c r="B1216" i="87"/>
  <c r="C1216" i="87" s="1"/>
  <c r="F1216" i="87" a="1"/>
  <c r="F1217" i="87" a="1"/>
  <c r="B1218" i="87"/>
  <c r="C1218" i="87"/>
  <c r="F1218" i="87" a="1"/>
  <c r="B1219" i="87"/>
  <c r="C1219" i="87" s="1"/>
  <c r="F1219" i="87" a="1"/>
  <c r="B1220" i="87"/>
  <c r="C1220" i="87" s="1"/>
  <c r="F1220" i="87" a="1"/>
  <c r="B1221" i="87"/>
  <c r="C1221" i="87"/>
  <c r="F1221" i="87" a="1"/>
  <c r="F1222" i="87" a="1"/>
  <c r="F1222" i="87"/>
  <c r="B1223" i="87"/>
  <c r="C1223" i="87" s="1"/>
  <c r="F1223" i="87" a="1"/>
  <c r="B1224" i="87"/>
  <c r="C1224" i="87"/>
  <c r="F1224" i="87" a="1"/>
  <c r="B1225" i="87"/>
  <c r="C1225" i="87" s="1"/>
  <c r="F1225" i="87" a="1"/>
  <c r="B1226" i="87"/>
  <c r="C1226" i="87" s="1"/>
  <c r="F1226" i="87" a="1"/>
  <c r="B1227" i="87"/>
  <c r="C1227" i="87"/>
  <c r="F1227" i="87" a="1"/>
  <c r="B1228" i="87"/>
  <c r="C1228" i="87" s="1"/>
  <c r="F1228" i="87" a="1"/>
  <c r="B1229" i="87"/>
  <c r="C1229" i="87"/>
  <c r="F1229" i="87" a="1"/>
  <c r="F1230" i="87" a="1"/>
  <c r="F1230" i="87"/>
  <c r="B1231" i="87"/>
  <c r="C1231" i="87" s="1"/>
  <c r="F1231" i="87" a="1"/>
  <c r="F1232" i="87" a="1"/>
  <c r="F1233" i="87" a="1"/>
  <c r="F1234" i="87" a="1"/>
  <c r="F1234" i="87"/>
  <c r="F1235" i="87" a="1"/>
  <c r="F1235" i="87"/>
  <c r="F1236" i="87" a="1"/>
  <c r="F1236" i="87"/>
  <c r="F1237" i="87" a="1"/>
  <c r="F1237" i="87"/>
  <c r="F1238" i="87" a="1"/>
  <c r="F1238" i="87"/>
  <c r="F1239" i="87" a="1"/>
  <c r="F1239" i="87"/>
  <c r="F1240" i="87" a="1"/>
  <c r="F1240" i="87"/>
  <c r="F1241" i="87" a="1"/>
  <c r="F1241" i="87"/>
  <c r="F1242" i="87" a="1"/>
  <c r="F1242" i="87"/>
  <c r="F1243" i="87" a="1"/>
  <c r="F1243" i="87"/>
  <c r="F1244" i="87" a="1"/>
  <c r="F1244" i="87"/>
  <c r="F1245" i="87" a="1"/>
  <c r="F1245" i="87"/>
  <c r="F1246" i="87" a="1"/>
  <c r="F1246" i="87"/>
  <c r="F1247" i="87" a="1"/>
  <c r="F1247" i="87"/>
  <c r="F1248" i="87" a="1"/>
  <c r="F1248" i="87"/>
  <c r="F1249" i="87" a="1"/>
  <c r="F1249" i="87"/>
  <c r="F1250" i="87" a="1"/>
  <c r="F1250" i="87"/>
  <c r="B1251" i="87"/>
  <c r="C1251" i="87"/>
  <c r="F1251" i="87" a="1"/>
  <c r="B1252" i="87"/>
  <c r="C1252" i="87" s="1"/>
  <c r="F1252" i="87" a="1"/>
  <c r="B1253" i="87"/>
  <c r="C1253" i="87" s="1"/>
  <c r="F1253" i="87" a="1"/>
  <c r="B1254" i="87"/>
  <c r="C1254" i="87"/>
  <c r="F1254" i="87" a="1"/>
  <c r="B1255" i="87"/>
  <c r="C1255" i="87" s="1"/>
  <c r="F1255" i="87" a="1"/>
  <c r="B1256" i="87"/>
  <c r="C1256" i="87" s="1"/>
  <c r="F1256" i="87" a="1"/>
  <c r="B1257" i="87"/>
  <c r="C1257" i="87"/>
  <c r="F1257" i="87" a="1"/>
  <c r="B1258" i="87"/>
  <c r="C1258" i="87" s="1"/>
  <c r="F1258" i="87" a="1"/>
  <c r="B1259" i="87"/>
  <c r="C1259" i="87"/>
  <c r="F1259" i="87" a="1"/>
  <c r="B1260" i="87"/>
  <c r="C1260" i="87"/>
  <c r="F1260" i="87" a="1"/>
  <c r="B1261" i="87"/>
  <c r="C1261" i="87"/>
  <c r="F1261" i="87" a="1"/>
  <c r="B1262" i="87"/>
  <c r="C1262" i="87"/>
  <c r="F1262" i="87" a="1"/>
  <c r="F1263" i="87" a="1"/>
  <c r="F1263" i="87"/>
  <c r="F1264" i="87" a="1"/>
  <c r="F1264" i="87"/>
  <c r="F1265" i="87" a="1"/>
  <c r="F1265" i="87"/>
  <c r="F1266" i="87" a="1"/>
  <c r="F1266" i="87"/>
  <c r="F1267" i="87" a="1"/>
  <c r="F1267" i="87"/>
  <c r="B1268" i="87"/>
  <c r="C1268" i="87" s="1"/>
  <c r="F1268" i="87" a="1"/>
  <c r="B1269" i="87"/>
  <c r="C1269" i="87"/>
  <c r="F1269" i="87" a="1"/>
  <c r="B1270" i="87"/>
  <c r="C1270" i="87" s="1"/>
  <c r="F1270" i="87" a="1"/>
  <c r="B1271" i="87"/>
  <c r="C1271" i="87" s="1"/>
  <c r="F1271" i="87" a="1"/>
  <c r="B1272" i="87"/>
  <c r="C1272" i="87"/>
  <c r="F1272" i="87" a="1"/>
  <c r="B1273" i="87"/>
  <c r="C1273" i="87" s="1"/>
  <c r="F1273" i="87" a="1"/>
  <c r="B1274" i="87"/>
  <c r="C1274" i="87"/>
  <c r="F1274" i="87" a="1"/>
  <c r="B1275" i="87"/>
  <c r="C1275" i="87"/>
  <c r="F1275" i="87" a="1"/>
  <c r="F1276" i="87" a="1"/>
  <c r="F1277" i="87" a="1"/>
  <c r="F1278" i="87" a="1"/>
  <c r="F1278" i="87"/>
  <c r="B1279" i="87"/>
  <c r="C1279" i="87"/>
  <c r="F1279" i="87" a="1"/>
  <c r="F1280" i="87" a="1"/>
  <c r="F1280" i="87"/>
  <c r="F1281" i="87" a="1"/>
  <c r="F1281" i="87"/>
  <c r="B1282" i="87"/>
  <c r="C1282" i="87" s="1"/>
  <c r="F1282" i="87" a="1"/>
  <c r="B1283" i="87"/>
  <c r="C1283" i="87"/>
  <c r="F1283" i="87" a="1"/>
  <c r="B1284" i="87"/>
  <c r="C1284" i="87"/>
  <c r="F1284" i="87" a="1"/>
  <c r="B1285" i="87"/>
  <c r="C1285" i="87"/>
  <c r="F1285" i="87" a="1"/>
  <c r="F1286" i="87" a="1"/>
  <c r="F1286" i="87"/>
  <c r="F1287" i="87" a="1"/>
  <c r="F1287" i="87"/>
  <c r="B1288" i="87"/>
  <c r="C1288" i="87" s="1"/>
  <c r="F1288" i="87" a="1"/>
  <c r="B1289" i="87"/>
  <c r="C1289" i="87"/>
  <c r="F1289" i="87" a="1"/>
  <c r="B1290" i="87"/>
  <c r="C1290" i="87"/>
  <c r="F1290" i="87" a="1"/>
  <c r="B1291" i="87"/>
  <c r="C1291" i="87"/>
  <c r="F1291" i="87" a="1"/>
  <c r="F1292" i="87" a="1"/>
  <c r="F1292" i="87"/>
  <c r="F1293" i="87" a="1"/>
  <c r="F1293" i="87"/>
  <c r="B1294" i="87"/>
  <c r="C1294" i="87" s="1"/>
  <c r="F1294" i="87" a="1"/>
  <c r="B1295" i="87"/>
  <c r="C1295" i="87"/>
  <c r="F1295" i="87" a="1"/>
  <c r="B1296" i="87"/>
  <c r="C1296" i="87"/>
  <c r="F1296" i="87" a="1"/>
  <c r="B1297" i="87"/>
  <c r="C1297" i="87"/>
  <c r="F1297" i="87" a="1"/>
  <c r="B1298" i="87"/>
  <c r="C1298" i="87"/>
  <c r="F1298" i="87" a="1"/>
  <c r="F1299" i="87" a="1"/>
  <c r="F1299" i="87"/>
  <c r="F1300" i="87" a="1"/>
  <c r="F1300" i="87"/>
  <c r="B1301" i="87"/>
  <c r="C1301" i="87"/>
  <c r="F1301" i="87" a="1"/>
  <c r="B1302" i="87"/>
  <c r="C1302" i="87"/>
  <c r="F1302" i="87" a="1"/>
  <c r="B1303" i="87"/>
  <c r="C1303" i="87"/>
  <c r="F1303" i="87" a="1"/>
  <c r="B1304" i="87"/>
  <c r="C1304" i="87"/>
  <c r="F1304" i="87" a="1"/>
  <c r="F1305" i="87" a="1"/>
  <c r="F1305" i="87"/>
  <c r="F1306" i="87" a="1"/>
  <c r="F1306" i="87"/>
  <c r="B1307" i="87"/>
  <c r="C1307" i="87"/>
  <c r="F1307" i="87" a="1"/>
  <c r="B1308" i="87"/>
  <c r="C1308" i="87"/>
  <c r="F1308" i="87" a="1"/>
  <c r="B1309" i="87"/>
  <c r="C1309" i="87"/>
  <c r="F1309" i="87" a="1"/>
  <c r="B1310" i="87"/>
  <c r="C1310" i="87"/>
  <c r="F1310" i="87" a="1"/>
  <c r="F1311" i="87" a="1"/>
  <c r="F1311" i="87"/>
  <c r="F1312" i="87" a="1"/>
  <c r="F1312" i="87"/>
  <c r="B1313" i="87"/>
  <c r="C1313" i="87"/>
  <c r="F1313" i="87" a="1"/>
  <c r="B1314" i="87"/>
  <c r="C1314" i="87"/>
  <c r="F1314" i="87" a="1"/>
  <c r="B1315" i="87"/>
  <c r="C1315" i="87"/>
  <c r="F1315" i="87" a="1"/>
  <c r="B1316" i="87"/>
  <c r="C1316" i="87"/>
  <c r="F1316" i="87" a="1"/>
  <c r="B1317" i="87"/>
  <c r="C1317" i="87"/>
  <c r="F1317" i="87" a="1"/>
  <c r="F1318" i="87" a="1"/>
  <c r="F1318" i="87"/>
  <c r="B1319" i="87"/>
  <c r="C1319" i="87"/>
  <c r="F1319" i="87" a="1"/>
  <c r="B1320" i="87"/>
  <c r="C1320" i="87"/>
  <c r="F1320" i="87" a="1"/>
  <c r="B1321" i="87"/>
  <c r="C1321" i="87"/>
  <c r="F1321" i="87" a="1"/>
  <c r="F1322" i="87" a="1"/>
  <c r="F1322" i="87"/>
  <c r="F1323" i="87" a="1"/>
  <c r="F1323" i="87"/>
  <c r="B1324" i="87"/>
  <c r="C1324" i="87"/>
  <c r="F1324" i="87" a="1"/>
  <c r="F1325" i="87" a="1"/>
  <c r="B1326" i="87"/>
  <c r="C1326" i="87"/>
  <c r="F1326" i="87" a="1"/>
  <c r="B1327" i="87"/>
  <c r="C1327" i="87"/>
  <c r="F1327" i="87" a="1"/>
  <c r="B1328" i="87"/>
  <c r="C1328" i="87" s="1"/>
  <c r="F1328" i="87" a="1"/>
  <c r="B1329" i="87"/>
  <c r="C1329" i="87" s="1"/>
  <c r="F1329" i="87" a="1"/>
  <c r="F1330" i="87" a="1"/>
  <c r="F1330" i="87"/>
  <c r="F1331" i="87" a="1"/>
  <c r="F1332" i="87" a="1"/>
  <c r="F1333" i="87" a="1"/>
  <c r="F1334" i="87" a="1"/>
  <c r="F1334" i="87"/>
  <c r="F1335" i="87" a="1"/>
  <c r="F1335" i="87"/>
  <c r="F1336" i="87" a="1"/>
  <c r="F1336" i="87"/>
  <c r="F1337" i="87" a="1"/>
  <c r="F1337" i="87"/>
  <c r="F1338" i="87" a="1"/>
  <c r="F1338" i="87"/>
  <c r="F1339" i="87" a="1"/>
  <c r="F1339" i="87"/>
  <c r="B1340" i="87"/>
  <c r="C1340" i="87" s="1"/>
  <c r="F1340" i="87" a="1"/>
  <c r="F1341" i="87" a="1"/>
  <c r="F1341" i="87"/>
  <c r="F1342" i="87" a="1"/>
  <c r="F1342" i="87"/>
  <c r="F1343" i="87" a="1"/>
  <c r="F1343" i="87"/>
  <c r="F1344" i="87" a="1"/>
  <c r="F1344" i="87"/>
  <c r="F1345" i="87" a="1"/>
  <c r="F1345" i="87"/>
  <c r="B1346" i="87"/>
  <c r="C1346" i="87" s="1"/>
  <c r="F1346" i="87" a="1"/>
  <c r="F1347" i="87" a="1"/>
  <c r="F1347" i="87"/>
  <c r="F1348" i="87" a="1"/>
  <c r="F1348" i="87"/>
  <c r="F1349" i="87" a="1"/>
  <c r="F1349" i="87"/>
  <c r="B1350" i="87"/>
  <c r="C1350" i="87" s="1"/>
  <c r="F1350" i="87" a="1"/>
  <c r="B1351" i="87"/>
  <c r="C1351" i="87" s="1"/>
  <c r="F1351" i="87" a="1"/>
  <c r="B1352" i="87"/>
  <c r="C1352" i="87" s="1"/>
  <c r="F1352" i="87" a="1"/>
  <c r="B1353" i="87"/>
  <c r="C1353" i="87" s="1"/>
  <c r="F1353" i="87" a="1"/>
  <c r="B1354" i="87"/>
  <c r="C1354" i="87" s="1"/>
  <c r="F1354" i="87" a="1"/>
  <c r="B1355" i="87"/>
  <c r="C1355" i="87" s="1"/>
  <c r="F1355" i="87" a="1"/>
  <c r="B1356" i="87"/>
  <c r="C1356" i="87"/>
  <c r="F1356" i="87" a="1"/>
  <c r="B1357" i="87"/>
  <c r="C1357" i="87"/>
  <c r="F1357" i="87" a="1"/>
  <c r="B1358" i="87"/>
  <c r="C1358" i="87"/>
  <c r="F1358" i="87" a="1"/>
  <c r="B1359" i="87"/>
  <c r="C1359" i="87"/>
  <c r="F1359" i="87" a="1"/>
  <c r="B1360" i="87"/>
  <c r="C1360" i="87" s="1"/>
  <c r="F1360" i="87" a="1"/>
  <c r="B1361" i="87"/>
  <c r="C1361" i="87" s="1"/>
  <c r="F1361" i="87" a="1"/>
  <c r="B1362" i="87"/>
  <c r="C1362" i="87" s="1"/>
  <c r="F1362" i="87" a="1"/>
  <c r="B1363" i="87"/>
  <c r="C1363" i="87" s="1"/>
  <c r="F1363" i="87" a="1"/>
  <c r="B1364" i="87"/>
  <c r="C1364" i="87" s="1"/>
  <c r="F1364" i="87" a="1"/>
  <c r="B1365" i="87"/>
  <c r="C1365" i="87" s="1"/>
  <c r="F1365" i="87" a="1"/>
  <c r="B1366" i="87"/>
  <c r="C1366" i="87" s="1"/>
  <c r="F1366" i="87" a="1"/>
  <c r="B1367" i="87"/>
  <c r="C1367" i="87" s="1"/>
  <c r="F1367" i="87" a="1"/>
  <c r="B1368" i="87"/>
  <c r="C1368" i="87"/>
  <c r="F1368" i="87" a="1"/>
  <c r="B1369" i="87"/>
  <c r="C1369" i="87"/>
  <c r="F1369" i="87" a="1"/>
  <c r="B1370" i="87"/>
  <c r="C1370" i="87"/>
  <c r="F1370" i="87" a="1"/>
  <c r="B1371" i="87"/>
  <c r="C1371" i="87"/>
  <c r="F1371" i="87" a="1"/>
  <c r="B1372" i="87"/>
  <c r="C1372" i="87" s="1"/>
  <c r="F1372" i="87" a="1"/>
  <c r="B1373" i="87"/>
  <c r="C1373" i="87" s="1"/>
  <c r="F1373" i="87" a="1"/>
  <c r="B1374" i="87"/>
  <c r="C1374" i="87"/>
  <c r="F1374" i="87" a="1"/>
  <c r="B1375" i="87"/>
  <c r="C1375" i="87" s="1"/>
  <c r="F1375" i="87" a="1"/>
  <c r="B1376" i="87"/>
  <c r="C1376" i="87" s="1"/>
  <c r="F1376" i="87" a="1"/>
  <c r="B1377" i="87"/>
  <c r="C1377" i="87" s="1"/>
  <c r="F1377" i="87" a="1"/>
  <c r="B1378" i="87"/>
  <c r="C1378" i="87" s="1"/>
  <c r="F1378" i="87" a="1"/>
  <c r="F1379" i="87" a="1"/>
  <c r="F1379" i="87"/>
  <c r="B1380" i="87"/>
  <c r="C1380" i="87" s="1"/>
  <c r="F1380" i="87" a="1"/>
  <c r="B1381" i="87"/>
  <c r="C1381" i="87" s="1"/>
  <c r="F1381" i="87" a="1"/>
  <c r="B1382" i="87"/>
  <c r="C1382" i="87" s="1"/>
  <c r="F1382" i="87" a="1"/>
  <c r="B1383" i="87"/>
  <c r="C1383" i="87"/>
  <c r="F1383" i="87" a="1"/>
  <c r="B1384" i="87"/>
  <c r="C1384" i="87"/>
  <c r="F1384" i="87" a="1"/>
  <c r="F1385" i="87" a="1"/>
  <c r="F1385" i="87"/>
  <c r="B1386" i="87"/>
  <c r="C1386" i="87"/>
  <c r="F1386" i="87" a="1"/>
  <c r="F1387" i="87" a="1"/>
  <c r="F1387" i="87"/>
  <c r="B1388" i="87"/>
  <c r="C1388" i="87" s="1"/>
  <c r="F1388" i="87" a="1"/>
  <c r="B1389" i="87"/>
  <c r="C1389" i="87"/>
  <c r="F1389" i="87" a="1"/>
  <c r="B1390" i="87"/>
  <c r="C1390" i="87"/>
  <c r="F1390" i="87" a="1"/>
  <c r="B1391" i="87"/>
  <c r="C1391" i="87"/>
  <c r="F1391" i="87" a="1"/>
  <c r="B1392" i="87"/>
  <c r="C1392" i="87"/>
  <c r="F1392" i="87" a="1"/>
  <c r="B1393" i="87"/>
  <c r="C1393" i="87"/>
  <c r="F1393" i="87" a="1"/>
  <c r="B1394" i="87"/>
  <c r="C1394" i="87" s="1"/>
  <c r="F1394" i="87" a="1"/>
  <c r="B1395" i="87"/>
  <c r="C1395" i="87"/>
  <c r="F1395" i="87" a="1"/>
  <c r="B1396" i="87"/>
  <c r="C1396" i="87" s="1"/>
  <c r="F1396" i="87" a="1"/>
  <c r="F1397" i="87" a="1"/>
  <c r="F1397" i="87"/>
  <c r="B1398" i="87"/>
  <c r="C1398" i="87"/>
  <c r="F1398" i="87" a="1"/>
  <c r="F1399" i="87" a="1"/>
  <c r="F1399" i="87"/>
  <c r="F1400" i="87" a="1"/>
  <c r="F1400" i="87"/>
  <c r="F1401" i="87" a="1"/>
  <c r="F1401" i="87"/>
  <c r="F1402" i="87" a="1"/>
  <c r="F1402" i="87"/>
  <c r="F1403" i="87" a="1"/>
  <c r="F1403" i="87"/>
  <c r="B1404" i="87"/>
  <c r="C1404" i="87"/>
  <c r="F1404" i="87" a="1"/>
  <c r="F1405" i="87" a="1"/>
  <c r="F1405" i="87"/>
  <c r="F1406" i="87" a="1"/>
  <c r="F1406" i="87"/>
  <c r="F1407" i="87" a="1"/>
  <c r="F1407" i="87"/>
  <c r="F1408" i="87" a="1"/>
  <c r="F1408" i="87"/>
  <c r="F1409" i="87" a="1"/>
  <c r="F1409" i="87"/>
  <c r="B1410" i="87"/>
  <c r="C1410" i="87"/>
  <c r="F1410" i="87" a="1"/>
  <c r="F1411" i="87" a="1"/>
  <c r="F1411" i="87"/>
  <c r="F1412" i="87" a="1"/>
  <c r="F1412" i="87"/>
  <c r="F1413" i="87" a="1"/>
  <c r="F1413" i="87"/>
  <c r="B1414" i="87"/>
  <c r="C1414" i="87" s="1"/>
  <c r="F1414" i="87" a="1"/>
  <c r="B1415" i="87"/>
  <c r="C1415" i="87"/>
  <c r="F1415" i="87" a="1"/>
  <c r="B1416" i="87"/>
  <c r="C1416" i="87"/>
  <c r="F1416" i="87" a="1"/>
  <c r="B1417" i="87"/>
  <c r="C1417" i="87"/>
  <c r="F1417" i="87" a="1"/>
  <c r="F1418" i="87" a="1"/>
  <c r="B1419" i="87"/>
  <c r="C1419" i="87"/>
  <c r="F1419" i="87" a="1"/>
  <c r="B1420" i="87"/>
  <c r="C1420" i="87" s="1"/>
  <c r="F1420" i="87" a="1"/>
  <c r="B1421" i="87"/>
  <c r="C1421" i="87"/>
  <c r="F1421" i="87" a="1"/>
  <c r="B1422" i="87"/>
  <c r="C1422" i="87" s="1"/>
  <c r="F1422" i="87" a="1"/>
  <c r="B1423" i="87"/>
  <c r="C1423" i="87" s="1"/>
  <c r="F1423" i="87" a="1"/>
  <c r="B1424" i="87"/>
  <c r="C1424" i="87" s="1"/>
  <c r="F1424" i="87" a="1"/>
  <c r="B1425" i="87"/>
  <c r="C1425" i="87"/>
  <c r="F1425" i="87" a="1"/>
  <c r="B1426" i="87"/>
  <c r="C1426" i="87" s="1"/>
  <c r="F1426" i="87" a="1"/>
  <c r="B1427" i="87"/>
  <c r="C1427" i="87"/>
  <c r="F1427" i="87" a="1"/>
  <c r="B1428" i="87"/>
  <c r="C1428" i="87"/>
  <c r="F1428" i="87" a="1"/>
  <c r="B1429" i="87"/>
  <c r="C1429" i="87" s="1"/>
  <c r="F1429" i="87" a="1"/>
  <c r="B1430" i="87"/>
  <c r="C1430" i="87" s="1"/>
  <c r="F1430" i="87" a="1"/>
  <c r="B1431" i="87"/>
  <c r="C1431" i="87"/>
  <c r="F1431" i="87" a="1"/>
  <c r="B1432" i="87"/>
  <c r="C1432" i="87" s="1"/>
  <c r="F1432" i="87" a="1"/>
  <c r="B1433" i="87"/>
  <c r="C1433" i="87"/>
  <c r="F1433" i="87" a="1"/>
  <c r="B1434" i="87"/>
  <c r="C1434" i="87" s="1"/>
  <c r="F1434" i="87" a="1"/>
  <c r="B1435" i="87"/>
  <c r="C1435" i="87" s="1"/>
  <c r="F1435" i="87" a="1"/>
  <c r="B1436" i="87"/>
  <c r="C1436" i="87" s="1"/>
  <c r="F1436" i="87" a="1"/>
  <c r="B1437" i="87"/>
  <c r="C1437" i="87"/>
  <c r="F1437" i="87" a="1"/>
  <c r="B1438" i="87"/>
  <c r="C1438" i="87" s="1"/>
  <c r="F1438" i="87" a="1"/>
  <c r="B1439" i="87"/>
  <c r="C1439" i="87" s="1"/>
  <c r="F1439" i="87" a="1"/>
  <c r="B1440" i="87"/>
  <c r="C1440" i="87"/>
  <c r="F1440" i="87" a="1"/>
  <c r="B1441" i="87"/>
  <c r="C1441" i="87" s="1"/>
  <c r="F1441" i="87" a="1"/>
  <c r="B1442" i="87"/>
  <c r="C1442" i="87" s="1"/>
  <c r="F1442" i="87" a="1"/>
  <c r="F1443" i="87" a="1"/>
  <c r="F1443" i="87"/>
  <c r="B1444" i="87"/>
  <c r="C1444" i="87" s="1"/>
  <c r="F1444" i="87" a="1"/>
  <c r="B1445" i="87"/>
  <c r="C1445" i="87"/>
  <c r="F1445" i="87" a="1"/>
  <c r="B1446" i="87"/>
  <c r="C1446" i="87"/>
  <c r="F1446" i="87" a="1"/>
  <c r="B1447" i="87"/>
  <c r="C1447" i="87" s="1"/>
  <c r="F1447" i="87" a="1"/>
  <c r="B1448" i="87"/>
  <c r="C1448" i="87"/>
  <c r="F1448" i="87" a="1"/>
  <c r="F1449" i="87" a="1"/>
  <c r="F1449" i="87"/>
  <c r="B1450" i="87"/>
  <c r="C1450" i="87" s="1"/>
  <c r="F1450" i="87" a="1"/>
  <c r="F1451" i="87" a="1"/>
  <c r="F1451" i="87"/>
  <c r="B1452" i="87"/>
  <c r="C1452" i="87"/>
  <c r="F1452" i="87" a="1"/>
  <c r="B1453" i="87"/>
  <c r="C1453" i="87"/>
  <c r="F1453" i="87" a="1"/>
  <c r="F1454" i="87" a="1"/>
  <c r="B1455" i="87"/>
  <c r="C1455" i="87"/>
  <c r="F1455" i="87" a="1"/>
  <c r="B1456" i="87"/>
  <c r="C1456" i="87"/>
  <c r="F1456" i="87" a="1"/>
  <c r="B1457" i="87"/>
  <c r="C1457" i="87" s="1"/>
  <c r="F1457" i="87" a="1"/>
  <c r="B1458" i="87"/>
  <c r="C1458" i="87" s="1"/>
  <c r="F1458" i="87" a="1"/>
  <c r="F1459" i="87" a="1"/>
  <c r="F1460" i="87" a="1"/>
  <c r="F1460" i="87"/>
  <c r="F1461" i="87" a="1"/>
  <c r="F1462" i="87" a="1"/>
  <c r="B1463" i="87"/>
  <c r="C1463" i="87"/>
  <c r="F1463" i="87" a="1"/>
  <c r="F1464" i="87" a="1"/>
  <c r="F1464" i="87"/>
  <c r="F1465" i="87" a="1"/>
  <c r="F1465" i="87"/>
  <c r="B1466" i="87"/>
  <c r="C1466" i="87" s="1"/>
  <c r="F1466" i="87" a="1"/>
  <c r="B1467" i="87"/>
  <c r="C1467" i="87" s="1"/>
  <c r="F1467" i="87" a="1"/>
  <c r="B1468" i="87"/>
  <c r="C1468" i="87" s="1"/>
  <c r="F1468" i="87" a="1"/>
  <c r="B1469" i="87"/>
  <c r="C1469" i="87"/>
  <c r="F1469" i="87" a="1"/>
  <c r="F1470" i="87" a="1"/>
  <c r="F1470" i="87"/>
  <c r="F1471" i="87" a="1"/>
  <c r="F1471" i="87"/>
  <c r="B1472" i="87"/>
  <c r="C1472" i="87" s="1"/>
  <c r="F1472" i="87" a="1"/>
  <c r="B1473" i="87"/>
  <c r="C1473" i="87" s="1"/>
  <c r="F1473" i="87" a="1"/>
  <c r="B1474" i="87"/>
  <c r="C1474" i="87" s="1"/>
  <c r="F1474" i="87" a="1"/>
  <c r="B1475" i="87"/>
  <c r="C1475" i="87"/>
  <c r="F1475" i="87" a="1"/>
  <c r="F1476" i="87" a="1"/>
  <c r="F1476" i="87"/>
  <c r="F1477" i="87" a="1"/>
  <c r="F1477" i="87"/>
  <c r="B1478" i="87"/>
  <c r="C1478" i="87" s="1"/>
  <c r="F1478" i="87" a="1"/>
  <c r="B1479" i="87"/>
  <c r="C1479" i="87" s="1"/>
  <c r="F1479" i="87" a="1"/>
  <c r="B1480" i="87"/>
  <c r="C1480" i="87" s="1"/>
  <c r="F1480" i="87" a="1"/>
  <c r="B1481" i="87"/>
  <c r="C1481" i="87"/>
  <c r="F1481" i="87" a="1"/>
  <c r="F1482" i="87" a="1"/>
  <c r="F1482" i="87"/>
  <c r="F1483" i="87" a="1"/>
  <c r="F1483" i="87"/>
  <c r="B1484" i="87"/>
  <c r="C1484" i="87" s="1"/>
  <c r="F1484" i="87" a="1"/>
  <c r="B1485" i="87"/>
  <c r="C1485" i="87" s="1"/>
  <c r="F1485" i="87" a="1"/>
  <c r="B1486" i="87"/>
  <c r="C1486" i="87" s="1"/>
  <c r="F1486" i="87" a="1"/>
  <c r="B1487" i="87"/>
  <c r="C1487" i="87"/>
  <c r="F1487" i="87" a="1"/>
  <c r="F1488" i="87" a="1"/>
  <c r="F1488" i="87"/>
  <c r="F1489" i="87" a="1"/>
  <c r="F1489" i="87"/>
  <c r="B1490" i="87"/>
  <c r="C1490" i="87" s="1"/>
  <c r="F1490" i="87" a="1"/>
  <c r="B1491" i="87"/>
  <c r="C1491" i="87" s="1"/>
  <c r="F1491" i="87" a="1"/>
  <c r="B1492" i="87"/>
  <c r="C1492" i="87" s="1"/>
  <c r="F1492" i="87" a="1"/>
  <c r="B1493" i="87"/>
  <c r="C1493" i="87"/>
  <c r="F1493" i="87" a="1"/>
  <c r="F1494" i="87" a="1"/>
  <c r="F1494" i="87"/>
  <c r="F1495" i="87" a="1"/>
  <c r="F1495" i="87"/>
  <c r="B1496" i="87"/>
  <c r="C1496" i="87" s="1"/>
  <c r="F1496" i="87" a="1"/>
  <c r="B1497" i="87"/>
  <c r="C1497" i="87" s="1"/>
  <c r="F1497" i="87" a="1"/>
  <c r="B1498" i="87"/>
  <c r="C1498" i="87" s="1"/>
  <c r="F1498" i="87" a="1"/>
  <c r="B1499" i="87"/>
  <c r="C1499" i="87"/>
  <c r="F1499" i="87" a="1"/>
  <c r="F1500" i="87" a="1"/>
  <c r="F1500" i="87"/>
  <c r="F1501" i="87" a="1"/>
  <c r="F1501" i="87"/>
  <c r="B1502" i="87"/>
  <c r="C1502" i="87" s="1"/>
  <c r="F1502" i="87" a="1"/>
  <c r="B1503" i="87"/>
  <c r="C1503" i="87" s="1"/>
  <c r="F1503" i="87" a="1"/>
  <c r="F1504" i="87" a="1"/>
  <c r="F1505" i="87" a="1"/>
  <c r="F1506" i="87" a="1"/>
  <c r="F1506" i="87"/>
  <c r="F1507" i="87" a="1"/>
  <c r="F1507" i="87"/>
  <c r="F1508" i="87" a="1"/>
  <c r="F1508" i="87"/>
  <c r="F1509" i="87" a="1"/>
  <c r="F1509" i="87"/>
  <c r="F1510" i="87" a="1"/>
  <c r="F1510" i="87"/>
  <c r="F1511" i="87" a="1"/>
  <c r="F1511" i="87"/>
  <c r="F1512" i="87" a="1"/>
  <c r="F1512" i="87"/>
  <c r="F1513" i="87" a="1"/>
  <c r="F1513" i="87"/>
  <c r="F1514" i="87" a="1"/>
  <c r="F1514" i="87"/>
  <c r="F1515" i="87" a="1"/>
  <c r="F1515" i="87"/>
  <c r="F1516" i="87" a="1"/>
  <c r="F1516" i="87"/>
  <c r="F1517" i="87" a="1"/>
  <c r="F1517" i="87"/>
  <c r="F1518" i="87" a="1"/>
  <c r="F1518" i="87"/>
  <c r="F1519" i="87" a="1"/>
  <c r="F1519" i="87"/>
  <c r="F1520" i="87" a="1"/>
  <c r="F1520" i="87"/>
  <c r="F1521" i="87" a="1"/>
  <c r="F1521" i="87"/>
  <c r="F1522" i="87" a="1"/>
  <c r="F1522" i="87"/>
  <c r="F1523" i="87" a="1"/>
  <c r="F1523" i="87"/>
  <c r="F1524" i="87" a="1"/>
  <c r="F1524" i="87"/>
  <c r="F1525" i="87" a="1"/>
  <c r="F1525" i="87"/>
  <c r="F1526" i="87" a="1"/>
  <c r="F1526" i="87"/>
  <c r="F1527" i="87" a="1"/>
  <c r="F1527" i="87"/>
  <c r="F1528" i="87" a="1"/>
  <c r="F1528" i="87"/>
  <c r="F1529" i="87" a="1"/>
  <c r="F1529" i="87"/>
  <c r="F1530" i="87" a="1"/>
  <c r="F1530" i="87"/>
  <c r="F1531" i="87" a="1"/>
  <c r="F1531" i="87"/>
  <c r="F1532" i="87" a="1"/>
  <c r="F1532" i="87"/>
  <c r="F1533" i="87" a="1"/>
  <c r="F1533" i="87"/>
  <c r="F1534" i="87" a="1"/>
  <c r="F1534" i="87"/>
  <c r="F1535" i="87" a="1"/>
  <c r="F1535" i="87"/>
  <c r="F1536" i="87" a="1"/>
  <c r="F1536" i="87"/>
  <c r="F1537" i="87" a="1"/>
  <c r="F1537" i="87"/>
  <c r="F1538" i="87" a="1"/>
  <c r="F1538" i="87"/>
  <c r="F1539" i="87" a="1"/>
  <c r="F1539" i="87"/>
  <c r="F1540" i="87" a="1"/>
  <c r="F1540" i="87"/>
  <c r="F1541" i="87" a="1"/>
  <c r="F1541" i="87"/>
  <c r="F1542" i="87" a="1"/>
  <c r="F1542" i="87"/>
  <c r="F1543" i="87" a="1"/>
  <c r="F1543" i="87"/>
  <c r="F1544" i="87" a="1"/>
  <c r="F1544" i="87"/>
  <c r="F1545" i="87" a="1"/>
  <c r="F1545" i="87"/>
  <c r="F1546" i="87" a="1"/>
  <c r="F1546" i="87"/>
  <c r="F1547" i="87" a="1"/>
  <c r="F1547" i="87"/>
  <c r="F1548" i="87" a="1"/>
  <c r="F1548" i="87"/>
  <c r="F1549" i="87" a="1"/>
  <c r="F1549" i="87"/>
  <c r="F1550" i="87" a="1"/>
  <c r="F1550" i="87"/>
  <c r="F1551" i="87" a="1"/>
  <c r="F1551" i="87"/>
  <c r="F1552" i="87" a="1"/>
  <c r="F1552" i="87"/>
  <c r="F1553" i="87" a="1"/>
  <c r="F1553" i="87"/>
  <c r="F1554" i="87" a="1"/>
  <c r="F1554" i="87"/>
  <c r="F1555" i="87" a="1"/>
  <c r="F1555" i="87"/>
  <c r="F1556" i="87" a="1"/>
  <c r="F1556" i="87"/>
  <c r="F1557" i="87" a="1"/>
  <c r="F1557" i="87"/>
  <c r="F1558" i="87" a="1"/>
  <c r="F1558" i="87"/>
  <c r="F1559" i="87" a="1"/>
  <c r="F1559" i="87"/>
  <c r="F1560" i="87" a="1"/>
  <c r="F1560" i="87"/>
  <c r="B1561" i="87"/>
  <c r="C1561" i="87" s="1"/>
  <c r="F1561" i="87" a="1"/>
  <c r="F1562" i="87" a="1"/>
  <c r="F1562" i="87"/>
  <c r="F1563" i="87" a="1"/>
  <c r="F1563" i="87"/>
  <c r="F1564" i="87" a="1"/>
  <c r="F1564" i="87"/>
  <c r="F1565" i="87" a="1"/>
  <c r="F1565" i="87"/>
  <c r="F1566" i="87" a="1"/>
  <c r="F1566" i="87"/>
  <c r="F1567" i="87" a="1"/>
  <c r="F1567" i="87"/>
  <c r="F1568" i="87" a="1"/>
  <c r="F1568" i="87"/>
  <c r="F1569" i="87" a="1"/>
  <c r="F1569" i="87"/>
  <c r="F1570" i="87" a="1"/>
  <c r="F1570" i="87"/>
  <c r="F1571" i="87" a="1"/>
  <c r="F1571" i="87"/>
  <c r="F1572" i="87" a="1"/>
  <c r="F1572" i="87"/>
  <c r="F1573" i="87" a="1"/>
  <c r="F1573" i="87"/>
  <c r="F1574" i="87" a="1"/>
  <c r="B1575" i="87"/>
  <c r="C1575" i="87"/>
  <c r="F1575" i="87" a="1"/>
  <c r="F1576" i="87" a="1"/>
  <c r="F1576" i="87"/>
  <c r="F1577" i="87" a="1"/>
  <c r="F1577" i="87"/>
  <c r="F1578" i="87" a="1"/>
  <c r="F1578" i="87"/>
  <c r="F1579" i="87" a="1"/>
  <c r="F1579" i="87"/>
  <c r="F1580" i="87" a="1"/>
  <c r="F1580" i="87"/>
  <c r="F1581" i="87" a="1"/>
  <c r="F1581" i="87"/>
  <c r="F1582" i="87" a="1"/>
  <c r="F1582" i="87"/>
  <c r="F1583" i="87" a="1"/>
  <c r="F1583" i="87"/>
  <c r="F1584" i="87" a="1"/>
  <c r="F1584" i="87"/>
  <c r="F1585" i="87" a="1"/>
  <c r="F1585" i="87"/>
  <c r="F1586" i="87" a="1"/>
  <c r="F1586" i="87"/>
  <c r="F1587" i="87" a="1"/>
  <c r="F1587" i="87"/>
  <c r="F1588" i="87" a="1"/>
  <c r="B1589" i="87"/>
  <c r="C1589" i="87"/>
  <c r="F1589" i="87" a="1"/>
  <c r="F1590" i="87" a="1"/>
  <c r="F1590" i="87"/>
  <c r="F1591" i="87" a="1"/>
  <c r="F1591" i="87"/>
  <c r="F1592" i="87" a="1"/>
  <c r="F1592" i="87"/>
  <c r="F1593" i="87" a="1"/>
  <c r="F1593" i="87"/>
  <c r="F1594" i="87" a="1"/>
  <c r="F1594" i="87"/>
  <c r="F1595" i="87" a="1"/>
  <c r="F1595" i="87"/>
  <c r="F1596" i="87" a="1"/>
  <c r="F1596" i="87"/>
  <c r="F1597" i="87" a="1"/>
  <c r="F1597" i="87"/>
  <c r="F1598" i="87" a="1"/>
  <c r="F1598" i="87"/>
  <c r="F1599" i="87" a="1"/>
  <c r="F1599" i="87"/>
  <c r="F1600" i="87" a="1"/>
  <c r="F1600" i="87"/>
  <c r="F1601" i="87" a="1"/>
  <c r="F1601" i="87"/>
  <c r="F1602" i="87" a="1"/>
  <c r="B1603" i="87"/>
  <c r="C1603" i="87" s="1"/>
  <c r="F1603" i="87" a="1"/>
  <c r="F1604" i="87" a="1"/>
  <c r="F1604" i="87"/>
  <c r="F1605" i="87" a="1"/>
  <c r="F1605" i="87"/>
  <c r="F1606" i="87" a="1"/>
  <c r="F1606" i="87"/>
  <c r="F1607" i="87" a="1"/>
  <c r="F1607" i="87"/>
  <c r="F1608" i="87" a="1"/>
  <c r="F1608" i="87"/>
  <c r="F1609" i="87" a="1"/>
  <c r="F1609" i="87"/>
  <c r="F1610" i="87" a="1"/>
  <c r="F1610" i="87"/>
  <c r="F1611" i="87" a="1"/>
  <c r="F1611" i="87"/>
  <c r="F1612" i="87" a="1"/>
  <c r="F1612" i="87"/>
  <c r="F1613" i="87" a="1"/>
  <c r="F1613" i="87"/>
  <c r="F1614" i="87" a="1"/>
  <c r="F1614" i="87"/>
  <c r="F1615" i="87" a="1"/>
  <c r="F1615" i="87"/>
  <c r="F1616" i="87" a="1"/>
  <c r="B1617" i="87"/>
  <c r="C1617" i="87" s="1"/>
  <c r="F1617" i="87" a="1"/>
  <c r="F1618" i="87" a="1"/>
  <c r="F1618" i="87"/>
  <c r="F1619" i="87" a="1"/>
  <c r="F1619" i="87"/>
  <c r="F1620" i="87" a="1"/>
  <c r="F1620" i="87"/>
  <c r="F1621" i="87" a="1"/>
  <c r="F1621" i="87"/>
  <c r="F1622" i="87" a="1"/>
  <c r="F1622" i="87"/>
  <c r="F1623" i="87" a="1"/>
  <c r="F1623" i="87"/>
  <c r="F1624" i="87" a="1"/>
  <c r="F1624" i="87"/>
  <c r="F1625" i="87" a="1"/>
  <c r="F1625" i="87"/>
  <c r="F1626" i="87" a="1"/>
  <c r="F1626" i="87"/>
  <c r="F1627" i="87" a="1"/>
  <c r="F1627" i="87"/>
  <c r="F1628" i="87" a="1"/>
  <c r="F1628" i="87"/>
  <c r="F1629" i="87" a="1"/>
  <c r="F1629" i="87"/>
  <c r="F1630" i="87" a="1"/>
  <c r="B1631" i="87"/>
  <c r="C1631" i="87" s="1"/>
  <c r="F1631" i="87" a="1"/>
  <c r="F1632" i="87" a="1"/>
  <c r="F1632" i="87"/>
  <c r="F1633" i="87" a="1"/>
  <c r="F1633" i="87"/>
  <c r="F1634" i="87" a="1"/>
  <c r="F1634" i="87"/>
  <c r="F1635" i="87" a="1"/>
  <c r="F1635" i="87"/>
  <c r="F1636" i="87" a="1"/>
  <c r="F1636" i="87"/>
  <c r="F1637" i="87" a="1"/>
  <c r="F1637" i="87"/>
  <c r="F1638" i="87" a="1"/>
  <c r="F1638" i="87"/>
  <c r="F1639" i="87" a="1"/>
  <c r="F1639" i="87"/>
  <c r="F1640" i="87" a="1"/>
  <c r="F1640" i="87"/>
  <c r="F1641" i="87" a="1"/>
  <c r="F1641" i="87"/>
  <c r="F1642" i="87" a="1"/>
  <c r="F1642" i="87"/>
  <c r="F1643" i="87" a="1"/>
  <c r="F1643" i="87"/>
  <c r="F1644" i="87" a="1"/>
  <c r="F1645" i="87" a="1"/>
  <c r="F1645" i="87"/>
  <c r="F1646" i="87" a="1"/>
  <c r="F1646" i="87"/>
  <c r="F1647" i="87" a="1"/>
  <c r="F1647" i="87"/>
  <c r="F1648" i="87" a="1"/>
  <c r="F1648" i="87"/>
  <c r="F1649" i="87" a="1"/>
  <c r="F1649" i="87"/>
  <c r="F1650" i="87" a="1"/>
  <c r="F1650" i="87"/>
  <c r="F1651" i="87" a="1"/>
  <c r="F1651" i="87"/>
  <c r="F1652" i="87" a="1"/>
  <c r="F1652" i="87"/>
  <c r="F1653" i="87" a="1"/>
  <c r="F1653" i="87"/>
  <c r="F1654" i="87" a="1"/>
  <c r="F1654" i="87"/>
  <c r="F1655" i="87" a="1"/>
  <c r="F1655" i="87"/>
  <c r="F1656" i="87" a="1"/>
  <c r="F1656" i="87"/>
  <c r="F1657" i="87" a="1"/>
  <c r="F1657" i="87"/>
  <c r="F1658" i="87" a="1"/>
  <c r="F1658" i="87"/>
  <c r="F1659" i="87" a="1"/>
  <c r="F1659" i="87"/>
  <c r="F1660" i="87" a="1"/>
  <c r="F1660" i="87"/>
  <c r="F1661" i="87" a="1"/>
  <c r="F1661" i="87"/>
  <c r="F1662" i="87" a="1"/>
  <c r="F1662" i="87"/>
  <c r="F1663" i="87" a="1"/>
  <c r="F1663" i="87"/>
  <c r="F1664" i="87" a="1"/>
  <c r="F1664" i="87"/>
  <c r="F1665" i="87" a="1"/>
  <c r="F1665" i="87"/>
  <c r="F1666" i="87" a="1"/>
  <c r="F1666" i="87"/>
  <c r="F1667" i="87" a="1"/>
  <c r="F1667" i="87"/>
  <c r="F1668" i="87" a="1"/>
  <c r="F1668" i="87"/>
  <c r="F1669" i="87" a="1"/>
  <c r="F1669" i="87"/>
  <c r="F1670" i="87" a="1"/>
  <c r="F1670" i="87"/>
  <c r="F1671" i="87" a="1"/>
  <c r="F1671" i="87"/>
  <c r="F1672" i="87" a="1"/>
  <c r="F1672" i="87"/>
  <c r="F1673" i="87" a="1"/>
  <c r="F1673" i="87"/>
  <c r="F1674" i="87" a="1"/>
  <c r="F1674" i="87"/>
  <c r="F1675" i="87" a="1"/>
  <c r="F1675" i="87"/>
  <c r="F1676" i="87" a="1"/>
  <c r="F1676" i="87"/>
  <c r="F1677" i="87" a="1"/>
  <c r="F1677" i="87"/>
  <c r="F1678" i="87" a="1"/>
  <c r="F1678" i="87"/>
  <c r="F1679" i="87" a="1"/>
  <c r="F1679" i="87"/>
  <c r="F1680" i="87" a="1"/>
  <c r="F1680" i="87"/>
  <c r="F1681" i="87" a="1"/>
  <c r="F1681" i="87"/>
  <c r="F1682" i="87" a="1"/>
  <c r="F1682" i="87"/>
  <c r="F1683" i="87" a="1"/>
  <c r="F1683" i="87"/>
  <c r="F1684" i="87" a="1"/>
  <c r="F1684" i="87"/>
  <c r="F1685" i="87" a="1"/>
  <c r="F1685" i="87"/>
  <c r="F1686" i="87" a="1"/>
  <c r="F1686" i="87"/>
  <c r="F1687" i="87" a="1"/>
  <c r="F1687" i="87"/>
  <c r="F1688" i="87" a="1"/>
  <c r="F1688" i="87"/>
  <c r="F1689" i="87" a="1"/>
  <c r="F1689" i="87"/>
  <c r="F1690" i="87" a="1"/>
  <c r="F1690" i="87"/>
  <c r="F1691" i="87" a="1"/>
  <c r="F1691" i="87"/>
  <c r="F1692" i="87" a="1"/>
  <c r="F1692" i="87"/>
  <c r="F1693" i="87" a="1"/>
  <c r="F1693" i="87"/>
  <c r="F1694" i="87" a="1"/>
  <c r="F1694" i="87"/>
  <c r="F1695" i="87" a="1"/>
  <c r="F1695" i="87"/>
  <c r="F1696" i="87" a="1"/>
  <c r="F1696" i="87"/>
  <c r="F1697" i="87" a="1"/>
  <c r="F1697" i="87"/>
  <c r="F1698" i="87" a="1"/>
  <c r="F1698" i="87"/>
  <c r="F1699" i="87" a="1"/>
  <c r="F1699" i="87"/>
  <c r="F1700" i="87" a="1"/>
  <c r="F1700" i="87"/>
  <c r="F1701" i="87" a="1"/>
  <c r="F1701" i="87"/>
  <c r="F1702" i="87" a="1"/>
  <c r="F1702" i="87"/>
  <c r="F1703" i="87" a="1"/>
  <c r="F1703" i="87"/>
  <c r="F1704" i="87" a="1"/>
  <c r="F1704" i="87"/>
  <c r="F1705" i="87" a="1"/>
  <c r="F1705" i="87"/>
  <c r="F1706" i="87" a="1"/>
  <c r="F1706" i="87"/>
  <c r="F1707" i="87" a="1"/>
  <c r="F1707" i="87"/>
  <c r="F1708" i="87" a="1"/>
  <c r="F1708" i="87"/>
  <c r="F1709" i="87" a="1"/>
  <c r="F1709" i="87"/>
  <c r="F1710" i="87" a="1"/>
  <c r="F1710" i="87"/>
  <c r="F1711" i="87" a="1"/>
  <c r="F1711" i="87"/>
  <c r="F1712" i="87" a="1"/>
  <c r="F1712" i="87"/>
  <c r="F1713" i="87" a="1"/>
  <c r="F1713" i="87"/>
  <c r="F1714" i="87" a="1"/>
  <c r="F1714" i="87"/>
  <c r="F1715" i="87" a="1"/>
  <c r="F1715" i="87"/>
  <c r="F1716" i="87" a="1"/>
  <c r="F1716" i="87"/>
  <c r="F1717" i="87" a="1"/>
  <c r="F1717" i="87"/>
  <c r="F1718" i="87" a="1"/>
  <c r="F1718" i="87"/>
  <c r="F1719" i="87" a="1"/>
  <c r="F1719" i="87"/>
  <c r="F1720" i="87" a="1"/>
  <c r="F1720" i="87"/>
  <c r="F1721" i="87" a="1"/>
  <c r="F1721" i="87"/>
  <c r="F1722" i="87" a="1"/>
  <c r="F1722" i="87"/>
  <c r="F1723" i="87" a="1"/>
  <c r="F1723" i="87"/>
  <c r="F1724" i="87" a="1"/>
  <c r="F1724" i="87"/>
  <c r="F1725" i="87" a="1"/>
  <c r="F1725" i="87"/>
  <c r="F1726" i="87" a="1"/>
  <c r="F1726" i="87"/>
  <c r="F1727" i="87" a="1"/>
  <c r="F1727" i="87"/>
  <c r="F1728" i="87" a="1"/>
  <c r="F1728" i="87"/>
  <c r="F1729" i="87" a="1"/>
  <c r="F1729" i="87"/>
  <c r="F1730" i="87" a="1"/>
  <c r="F1730" i="87"/>
  <c r="F1731" i="87" a="1"/>
  <c r="F1731" i="87"/>
  <c r="F1732" i="87" a="1"/>
  <c r="F1732" i="87"/>
  <c r="F1733" i="87" a="1"/>
  <c r="F1733" i="87"/>
  <c r="F1734" i="87" a="1"/>
  <c r="F1734" i="87"/>
  <c r="F1735" i="87" a="1"/>
  <c r="F1735" i="87"/>
  <c r="F1736" i="87" a="1"/>
  <c r="F1736" i="87"/>
  <c r="F1737" i="87" a="1"/>
  <c r="F1737" i="87"/>
  <c r="F1738" i="87" a="1"/>
  <c r="F1738" i="87"/>
  <c r="F1739" i="87" a="1"/>
  <c r="F1739" i="87"/>
  <c r="F1740" i="87" a="1"/>
  <c r="F1740" i="87"/>
  <c r="F1741" i="87" a="1"/>
  <c r="F1741" i="87"/>
  <c r="F1742" i="87" a="1"/>
  <c r="F1742" i="87"/>
  <c r="F1743" i="87" a="1"/>
  <c r="F1743" i="87"/>
  <c r="F1744" i="87" a="1"/>
  <c r="F1744" i="87"/>
  <c r="F1745" i="87" a="1"/>
  <c r="F1745" i="87"/>
  <c r="F1746" i="87" a="1"/>
  <c r="F1746" i="87"/>
  <c r="F1747" i="87" a="1"/>
  <c r="F1747" i="87"/>
  <c r="F1748" i="87" a="1"/>
  <c r="F1748" i="87"/>
  <c r="F1749" i="87" a="1"/>
  <c r="F1749" i="87"/>
  <c r="F1750" i="87" a="1"/>
  <c r="F1750" i="87"/>
  <c r="F1751" i="87" a="1"/>
  <c r="F1751" i="87"/>
  <c r="F1752" i="87" a="1"/>
  <c r="F1752" i="87"/>
  <c r="F1753" i="87" a="1"/>
  <c r="F1753" i="87"/>
  <c r="F1754" i="87" a="1"/>
  <c r="F1754" i="87"/>
  <c r="F1755" i="87" a="1"/>
  <c r="F1755" i="87"/>
  <c r="F1756" i="87" a="1"/>
  <c r="F1756" i="87"/>
  <c r="F1757" i="87" a="1"/>
  <c r="F1757" i="87"/>
  <c r="F1758" i="87" a="1"/>
  <c r="F1758" i="87"/>
  <c r="F1759" i="87" a="1"/>
  <c r="F1759" i="87"/>
  <c r="F1760" i="87" a="1"/>
  <c r="F1760" i="87"/>
  <c r="F1761" i="87" a="1"/>
  <c r="F1761" i="87"/>
  <c r="F1762" i="87" a="1"/>
  <c r="F1762" i="87"/>
  <c r="F1763" i="87" a="1"/>
  <c r="F1763" i="87"/>
  <c r="F1764" i="87" a="1"/>
  <c r="F1764" i="87"/>
  <c r="F1765" i="87" a="1"/>
  <c r="F1765" i="87"/>
  <c r="F1766" i="87" a="1"/>
  <c r="F1766" i="87"/>
  <c r="F1767" i="87" a="1"/>
  <c r="F1767" i="87"/>
  <c r="F1768" i="87" a="1"/>
  <c r="F1768" i="87"/>
  <c r="F1769" i="87" a="1"/>
  <c r="F1769" i="87"/>
  <c r="F1770" i="87" a="1"/>
  <c r="F1770" i="87"/>
  <c r="F1771" i="87" a="1"/>
  <c r="F1771" i="87"/>
  <c r="F1772" i="87" a="1"/>
  <c r="F1772" i="87"/>
  <c r="F1773" i="87" a="1"/>
  <c r="F1773" i="87"/>
  <c r="F1774" i="87" a="1"/>
  <c r="F1774" i="87"/>
  <c r="F1775" i="87" a="1"/>
  <c r="F1775" i="87"/>
  <c r="F1776" i="87" a="1"/>
  <c r="F1776" i="87"/>
  <c r="F1777" i="87" a="1"/>
  <c r="F1777" i="87"/>
  <c r="F1778" i="87" a="1"/>
  <c r="F1778" i="87"/>
  <c r="F1779" i="87" a="1"/>
  <c r="F1779" i="87"/>
  <c r="F1780" i="87" a="1"/>
  <c r="F1780" i="87"/>
  <c r="F1781" i="87" a="1"/>
  <c r="F1781" i="87"/>
  <c r="F1782" i="87" a="1"/>
  <c r="F1782" i="87"/>
  <c r="F1783" i="87" a="1"/>
  <c r="F1783" i="87"/>
  <c r="F1784" i="87" a="1"/>
  <c r="F1784" i="87"/>
  <c r="F1785" i="87" a="1"/>
  <c r="F1785" i="87"/>
  <c r="F1786" i="87" a="1"/>
  <c r="F1786" i="87"/>
  <c r="F1787" i="87" a="1"/>
  <c r="F1787" i="87"/>
  <c r="F1788" i="87" a="1"/>
  <c r="F1788" i="87"/>
  <c r="F1789" i="87" a="1"/>
  <c r="F1789" i="87"/>
  <c r="F1790" i="87" a="1"/>
  <c r="F1790" i="87"/>
  <c r="F1791" i="87" a="1"/>
  <c r="F1791" i="87"/>
  <c r="F1792" i="87" a="1"/>
  <c r="F1792" i="87"/>
  <c r="F1793" i="87" a="1"/>
  <c r="F1793" i="87"/>
  <c r="F1794" i="87" a="1"/>
  <c r="F1794" i="87"/>
  <c r="F1795" i="87" a="1"/>
  <c r="F1795" i="87"/>
  <c r="F1796" i="87" a="1"/>
  <c r="F1796" i="87"/>
  <c r="F1797" i="87" a="1"/>
  <c r="F1797" i="87"/>
  <c r="F1798" i="87" a="1"/>
  <c r="F1798" i="87"/>
  <c r="F1799" i="87" a="1"/>
  <c r="F1799" i="87"/>
  <c r="F1800" i="87" a="1"/>
  <c r="F1800" i="87"/>
  <c r="F1801" i="87" a="1"/>
  <c r="F1801" i="87"/>
  <c r="F1802" i="87" a="1"/>
  <c r="F1802" i="87"/>
  <c r="F1803" i="87" a="1"/>
  <c r="F1803" i="87"/>
  <c r="F1804" i="87" a="1"/>
  <c r="F1804" i="87"/>
  <c r="F1805" i="87" a="1"/>
  <c r="F1805" i="87"/>
  <c r="F1806" i="87" a="1"/>
  <c r="F1806" i="87"/>
  <c r="F1807" i="87" a="1"/>
  <c r="F1807" i="87"/>
  <c r="F1808" i="87" a="1"/>
  <c r="F1808" i="87"/>
  <c r="F1809" i="87" a="1"/>
  <c r="F1809" i="87"/>
  <c r="F1810" i="87" a="1"/>
  <c r="F1810" i="87"/>
  <c r="F1811" i="87" a="1"/>
  <c r="F1811" i="87"/>
  <c r="F1812" i="87" a="1"/>
  <c r="F1812" i="87"/>
  <c r="F1813" i="87" a="1"/>
  <c r="F1813" i="87"/>
  <c r="F1814" i="87" a="1"/>
  <c r="F1814" i="87"/>
  <c r="F1815" i="87" a="1"/>
  <c r="F1815" i="87"/>
  <c r="F1816" i="87" a="1"/>
  <c r="F1816" i="87"/>
  <c r="F1817" i="87" a="1"/>
  <c r="F1817" i="87"/>
  <c r="F1818" i="87" a="1"/>
  <c r="F1818" i="87"/>
  <c r="F1819" i="87" a="1"/>
  <c r="F1819" i="87"/>
  <c r="F1820" i="87" a="1"/>
  <c r="F1820" i="87"/>
  <c r="F1821" i="87" a="1"/>
  <c r="F1821" i="87"/>
  <c r="F1822" i="87" a="1"/>
  <c r="F1822" i="87"/>
  <c r="F1823" i="87" a="1"/>
  <c r="F1823" i="87"/>
  <c r="F1824" i="87" a="1"/>
  <c r="F1824" i="87"/>
  <c r="F1825" i="87" a="1"/>
  <c r="F1825" i="87"/>
  <c r="F1826" i="87" a="1"/>
  <c r="F1826" i="87"/>
  <c r="F1827" i="87" a="1"/>
  <c r="F1827" i="87"/>
  <c r="F1828" i="87" a="1"/>
  <c r="F1828" i="87"/>
  <c r="F1829" i="87" a="1"/>
  <c r="F1829" i="87"/>
  <c r="F1830" i="87" a="1"/>
  <c r="F1830" i="87"/>
  <c r="F1831" i="87" a="1"/>
  <c r="F1831" i="87"/>
  <c r="F1832" i="87" a="1"/>
  <c r="F1832" i="87"/>
  <c r="F1833" i="87" a="1"/>
  <c r="F1833" i="87"/>
  <c r="F1834" i="87" a="1"/>
  <c r="F1834" i="87"/>
  <c r="F1835" i="87" a="1"/>
  <c r="F1835" i="87"/>
  <c r="F1836" i="87" a="1"/>
  <c r="F1836" i="87"/>
  <c r="F1837" i="87" a="1"/>
  <c r="F1837" i="87"/>
  <c r="F1838" i="87" a="1"/>
  <c r="F1838" i="87"/>
  <c r="F1839" i="87" a="1"/>
  <c r="F1839" i="87"/>
  <c r="F1840" i="87" a="1"/>
  <c r="F1840" i="87"/>
  <c r="F1841" i="87" a="1"/>
  <c r="F1841" i="87"/>
  <c r="F1842" i="87" a="1"/>
  <c r="F1842" i="87"/>
  <c r="F1843" i="87" a="1"/>
  <c r="F1843" i="87"/>
  <c r="F1844" i="87" a="1"/>
  <c r="F1844" i="87"/>
  <c r="F1845" i="87" a="1"/>
  <c r="F1845" i="87"/>
  <c r="F1846" i="87" a="1"/>
  <c r="F1846" i="87"/>
  <c r="F1847" i="87" a="1"/>
  <c r="F1847" i="87"/>
  <c r="F1848" i="87" a="1"/>
  <c r="F1848" i="87"/>
  <c r="F1849" i="87" a="1"/>
  <c r="F1849" i="87"/>
  <c r="F1850" i="87" a="1"/>
  <c r="F1850" i="87"/>
  <c r="F1851" i="87" a="1"/>
  <c r="F1851" i="87"/>
  <c r="F1852" i="87" a="1"/>
  <c r="F1852" i="87"/>
  <c r="F1853" i="87" a="1"/>
  <c r="F1853" i="87"/>
  <c r="F1854" i="87" a="1"/>
  <c r="F1854" i="87"/>
  <c r="F1855" i="87" a="1"/>
  <c r="F1855" i="87"/>
  <c r="F1856" i="87" a="1"/>
  <c r="F1856" i="87"/>
  <c r="F1857" i="87" a="1"/>
  <c r="F1857" i="87"/>
  <c r="F1858" i="87" a="1"/>
  <c r="F1858" i="87"/>
  <c r="F1859" i="87" a="1"/>
  <c r="F1859" i="87"/>
  <c r="F1860" i="87" a="1"/>
  <c r="F1860" i="87"/>
  <c r="F1861" i="87" a="1"/>
  <c r="F1861" i="87"/>
  <c r="F1862" i="87" a="1"/>
  <c r="F1862" i="87"/>
  <c r="F1863" i="87" a="1"/>
  <c r="F1863" i="87"/>
  <c r="F1864" i="87" a="1"/>
  <c r="F1864" i="87"/>
  <c r="F1865" i="87" a="1"/>
  <c r="F1865" i="87"/>
  <c r="F1866" i="87" a="1"/>
  <c r="F1866" i="87"/>
  <c r="F1867" i="87" a="1"/>
  <c r="F1867" i="87"/>
  <c r="F1868" i="87" a="1"/>
  <c r="F1868" i="87"/>
  <c r="F1869" i="87" a="1"/>
  <c r="F1869" i="87"/>
  <c r="F1870" i="87" a="1"/>
  <c r="F1870" i="87"/>
  <c r="F1871" i="87" a="1"/>
  <c r="F1871" i="87"/>
  <c r="F1872" i="87" a="1"/>
  <c r="F1872" i="87"/>
  <c r="F1873" i="87" a="1"/>
  <c r="F1873" i="87"/>
  <c r="F1874" i="87" a="1"/>
  <c r="F1874" i="87"/>
  <c r="F1875" i="87" a="1"/>
  <c r="F1875" i="87"/>
  <c r="F1876" i="87" a="1"/>
  <c r="F1876" i="87"/>
  <c r="F1877" i="87" a="1"/>
  <c r="F1877" i="87"/>
  <c r="F1878" i="87" a="1"/>
  <c r="F1878" i="87"/>
  <c r="F1879" i="87" a="1"/>
  <c r="F1879" i="87"/>
  <c r="F1880" i="87" a="1"/>
  <c r="F1880" i="87"/>
  <c r="F1881" i="87" a="1"/>
  <c r="F1881" i="87"/>
  <c r="F1882" i="87" a="1"/>
  <c r="F1882" i="87"/>
  <c r="F1883" i="87" a="1"/>
  <c r="F1883" i="87"/>
  <c r="F1884" i="87" a="1"/>
  <c r="F1884" i="87"/>
  <c r="F1885" i="87" a="1"/>
  <c r="F1885" i="87"/>
  <c r="F1886" i="87" a="1"/>
  <c r="F1886" i="87"/>
  <c r="F1887" i="87" a="1"/>
  <c r="F1887" i="87"/>
  <c r="F1888" i="87" a="1"/>
  <c r="F1888" i="87"/>
  <c r="F1889" i="87" a="1"/>
  <c r="F1889" i="87"/>
  <c r="F1890" i="87" a="1"/>
  <c r="F1890" i="87"/>
  <c r="F1891" i="87" a="1"/>
  <c r="F1891" i="87"/>
  <c r="F1892" i="87" a="1"/>
  <c r="F1892" i="87"/>
  <c r="F1893" i="87" a="1"/>
  <c r="F1893" i="87"/>
  <c r="F1894" i="87" a="1"/>
  <c r="F1894" i="87"/>
  <c r="F1895" i="87" a="1"/>
  <c r="F1895" i="87"/>
  <c r="F1896" i="87" a="1"/>
  <c r="F1896" i="87"/>
  <c r="F1897" i="87" a="1"/>
  <c r="F1897" i="87"/>
  <c r="F1898" i="87" a="1"/>
  <c r="F1898" i="87"/>
  <c r="F1899" i="87" a="1"/>
  <c r="F1899" i="87"/>
  <c r="F1900" i="87" a="1"/>
  <c r="F1900" i="87"/>
  <c r="F1901" i="87" a="1"/>
  <c r="F1901" i="87"/>
  <c r="F1902" i="87" a="1"/>
  <c r="F1902" i="87"/>
  <c r="F1903" i="87" a="1"/>
  <c r="F1903" i="87"/>
  <c r="F1904" i="87" a="1"/>
  <c r="F1904" i="87"/>
  <c r="F1905" i="87" a="1"/>
  <c r="F1905" i="87"/>
  <c r="F1906" i="87" a="1"/>
  <c r="F1906" i="87"/>
  <c r="F1907" i="87" a="1"/>
  <c r="F1907" i="87"/>
  <c r="F1908" i="87" a="1"/>
  <c r="F1908" i="87"/>
  <c r="F1909" i="87" a="1"/>
  <c r="F1909" i="87"/>
  <c r="F1910" i="87" a="1"/>
  <c r="F1910" i="87"/>
  <c r="F1911" i="87" a="1"/>
  <c r="F1911" i="87"/>
  <c r="F1912" i="87" a="1"/>
  <c r="F1912" i="87"/>
  <c r="F1913" i="87" a="1"/>
  <c r="F1913" i="87"/>
  <c r="F1914" i="87" a="1"/>
  <c r="F1914" i="87"/>
  <c r="F1915" i="87" a="1"/>
  <c r="F1915" i="87"/>
  <c r="F1916" i="87" a="1"/>
  <c r="F1916" i="87"/>
  <c r="F1917" i="87" a="1"/>
  <c r="F1917" i="87"/>
  <c r="F1918" i="87" a="1"/>
  <c r="F1918" i="87"/>
  <c r="F1919" i="87" a="1"/>
  <c r="F1919" i="87"/>
  <c r="F1920" i="87" a="1"/>
  <c r="F1920" i="87"/>
  <c r="F1921" i="87" a="1"/>
  <c r="F1921" i="87"/>
  <c r="F1922" i="87" a="1"/>
  <c r="F1922" i="87"/>
  <c r="F1923" i="87" a="1"/>
  <c r="F1923" i="87"/>
  <c r="F1924" i="87" a="1"/>
  <c r="F1924" i="87"/>
  <c r="F1925" i="87" a="1"/>
  <c r="F1925" i="87"/>
  <c r="F1926" i="87" a="1"/>
  <c r="F1926" i="87"/>
  <c r="F1927" i="87" a="1"/>
  <c r="F1927" i="87"/>
  <c r="F1928" i="87" a="1"/>
  <c r="F1928" i="87"/>
  <c r="F1929" i="87" a="1"/>
  <c r="F1929" i="87"/>
  <c r="F1930" i="87" a="1"/>
  <c r="F1930" i="87"/>
  <c r="F1931" i="87" a="1"/>
  <c r="F1931" i="87"/>
  <c r="F1932" i="87" a="1"/>
  <c r="F1932" i="87"/>
  <c r="F1933" i="87" a="1"/>
  <c r="F1933" i="87"/>
  <c r="F1934" i="87" a="1"/>
  <c r="F1934" i="87"/>
  <c r="F1935" i="87" a="1"/>
  <c r="F1935" i="87"/>
  <c r="F1936" i="87" a="1"/>
  <c r="F1936" i="87"/>
  <c r="F1937" i="87" a="1"/>
  <c r="F1937" i="87"/>
  <c r="F1938" i="87" a="1"/>
  <c r="F1938" i="87"/>
  <c r="F1939" i="87" a="1"/>
  <c r="F1939" i="87"/>
  <c r="F1940" i="87" a="1"/>
  <c r="F1940" i="87"/>
  <c r="F1941" i="87" a="1"/>
  <c r="F1941" i="87"/>
  <c r="F1942" i="87" a="1"/>
  <c r="F1942" i="87"/>
  <c r="F1943" i="87" a="1"/>
  <c r="F1943" i="87"/>
  <c r="F1944" i="87" a="1"/>
  <c r="F1944" i="87"/>
  <c r="F1945" i="87" a="1"/>
  <c r="F1945" i="87"/>
  <c r="F1946" i="87" a="1"/>
  <c r="F1946" i="87"/>
  <c r="F1947" i="87" a="1"/>
  <c r="F1947" i="87"/>
  <c r="F1948" i="87" a="1"/>
  <c r="F1948" i="87"/>
  <c r="F1949" i="87" a="1"/>
  <c r="F1949" i="87"/>
  <c r="F1950" i="87" a="1"/>
  <c r="F1950" i="87"/>
  <c r="F1951" i="87" a="1"/>
  <c r="F1951" i="87"/>
  <c r="F1952" i="87" a="1"/>
  <c r="F1952" i="87"/>
  <c r="F1953" i="87" a="1"/>
  <c r="F1953" i="87"/>
  <c r="F1954" i="87" a="1"/>
  <c r="F1954" i="87"/>
  <c r="F1955" i="87" a="1"/>
  <c r="F1955" i="87"/>
  <c r="F1956" i="87" a="1"/>
  <c r="F1956" i="87"/>
  <c r="F1957" i="87" a="1"/>
  <c r="F1957" i="87"/>
  <c r="F1958" i="87" a="1"/>
  <c r="F1958" i="87"/>
  <c r="F1959" i="87" a="1"/>
  <c r="F1959" i="87"/>
  <c r="F1960" i="87" a="1"/>
  <c r="F1960" i="87"/>
  <c r="F1961" i="87" a="1"/>
  <c r="F1961" i="87"/>
  <c r="F1962" i="87" a="1"/>
  <c r="F1962" i="87"/>
  <c r="F1963" i="87" a="1"/>
  <c r="F1963" i="87"/>
  <c r="F1964" i="87" a="1"/>
  <c r="F1964" i="87"/>
  <c r="F1965" i="87" a="1"/>
  <c r="F1965" i="87"/>
  <c r="F1966" i="87" a="1"/>
  <c r="F1966" i="87"/>
  <c r="F1967" i="87" a="1"/>
  <c r="F1967" i="87"/>
  <c r="F1968" i="87" a="1"/>
  <c r="F1968" i="87"/>
  <c r="F1969" i="87" a="1"/>
  <c r="F1969" i="87"/>
  <c r="F1970" i="87" a="1"/>
  <c r="F1970" i="87"/>
  <c r="F1971" i="87" a="1"/>
  <c r="F1971" i="87"/>
  <c r="F1972" i="87" a="1"/>
  <c r="F1972" i="87"/>
  <c r="F1973" i="87" a="1"/>
  <c r="F1973" i="87"/>
  <c r="F1974" i="87" a="1"/>
  <c r="F1974" i="87"/>
  <c r="F1975" i="87" a="1"/>
  <c r="F1975" i="87"/>
  <c r="F1976" i="87" a="1"/>
  <c r="F1976" i="87"/>
  <c r="F1977" i="87" a="1"/>
  <c r="F1977" i="87"/>
  <c r="F1978" i="87" a="1"/>
  <c r="F1978" i="87"/>
  <c r="F1979" i="87" a="1"/>
  <c r="F1979" i="87"/>
  <c r="F1980" i="87" a="1"/>
  <c r="F1980" i="87"/>
  <c r="F1981" i="87" a="1"/>
  <c r="F1981" i="87"/>
  <c r="F1982" i="87" a="1"/>
  <c r="F1982" i="87"/>
  <c r="F1983" i="87" a="1"/>
  <c r="F1983" i="87"/>
  <c r="F1984" i="87" a="1"/>
  <c r="F1984" i="87"/>
  <c r="F1985" i="87" a="1"/>
  <c r="F1985" i="87"/>
  <c r="F1986" i="87" a="1"/>
  <c r="F1986" i="87"/>
  <c r="F1987" i="87" a="1"/>
  <c r="F1987" i="87"/>
  <c r="F1988" i="87" a="1"/>
  <c r="F1988" i="87"/>
  <c r="F1989" i="87" a="1"/>
  <c r="F1989" i="87"/>
  <c r="F1990" i="87" a="1"/>
  <c r="F1990" i="87"/>
  <c r="F1991" i="87" a="1"/>
  <c r="F1991" i="87"/>
  <c r="F1992" i="87" a="1"/>
  <c r="F1992" i="87"/>
  <c r="F1993" i="87" a="1"/>
  <c r="F1993" i="87"/>
  <c r="F1994" i="87" a="1"/>
  <c r="F1994" i="87"/>
  <c r="F1995" i="87" a="1"/>
  <c r="F1995" i="87"/>
  <c r="F1996" i="87" a="1"/>
  <c r="F1996" i="87"/>
  <c r="F1997" i="87" a="1"/>
  <c r="F1997" i="87"/>
  <c r="F1998" i="87" a="1"/>
  <c r="F1998" i="87"/>
  <c r="F1999" i="87" a="1"/>
  <c r="F1999" i="87"/>
  <c r="F2000" i="87" a="1"/>
  <c r="F2000" i="87"/>
  <c r="F2001" i="87" a="1"/>
  <c r="F2001" i="87"/>
  <c r="F2002" i="87" a="1"/>
  <c r="F2002" i="87"/>
  <c r="F2003" i="87" a="1"/>
  <c r="F2003" i="87"/>
  <c r="F2004" i="87" a="1"/>
  <c r="F2004" i="87"/>
  <c r="F2005" i="87" a="1"/>
  <c r="F2005" i="87"/>
  <c r="F2006" i="87" a="1"/>
  <c r="F2006" i="87"/>
  <c r="F2007" i="87" a="1"/>
  <c r="F2007" i="87"/>
  <c r="F2008" i="87" a="1"/>
  <c r="F2008" i="87"/>
  <c r="F2009" i="87" a="1"/>
  <c r="F2009" i="87"/>
  <c r="F2010" i="87" a="1"/>
  <c r="F2010" i="87"/>
  <c r="F2011" i="87" a="1"/>
  <c r="F2011" i="87"/>
  <c r="F2012" i="87" a="1"/>
  <c r="F2012" i="87"/>
  <c r="F2013" i="87" a="1"/>
  <c r="F2013" i="87"/>
  <c r="F2014" i="87" a="1"/>
  <c r="F2014" i="87"/>
  <c r="F2015" i="87" a="1"/>
  <c r="F2015" i="87"/>
  <c r="F2016" i="87" a="1"/>
  <c r="F2016" i="87"/>
  <c r="F2017" i="87" a="1"/>
  <c r="F2017" i="87"/>
  <c r="F2018" i="87" a="1"/>
  <c r="F2018" i="87"/>
  <c r="F2019" i="87" a="1"/>
  <c r="F2019" i="87"/>
  <c r="F2020" i="87" a="1"/>
  <c r="F2020" i="87"/>
  <c r="F2021" i="87" a="1"/>
  <c r="F2021" i="87"/>
  <c r="F2022" i="87" a="1"/>
  <c r="F2022" i="87"/>
  <c r="F2023" i="87" a="1"/>
  <c r="F2023" i="87"/>
  <c r="F2024" i="87" a="1"/>
  <c r="F2024" i="87"/>
  <c r="B2025" i="87"/>
  <c r="C2025" i="87"/>
  <c r="F2025" i="87" a="1"/>
  <c r="F2026" i="87" a="1"/>
  <c r="F2026" i="87"/>
  <c r="F2027" i="87" a="1"/>
  <c r="F2027" i="87"/>
  <c r="F2028" i="87" a="1"/>
  <c r="F2028" i="87"/>
  <c r="F2029" i="87" a="1"/>
  <c r="F2029" i="87"/>
  <c r="F2030" i="87" a="1"/>
  <c r="F2030" i="87"/>
  <c r="B2031" i="87"/>
  <c r="C2031" i="87" s="1"/>
  <c r="F2031" i="87" a="1"/>
  <c r="F2032" i="87" a="1"/>
  <c r="B2033" i="87"/>
  <c r="C2033" i="87" s="1"/>
  <c r="F2033" i="87" a="1"/>
  <c r="B2034" i="87"/>
  <c r="C2034" i="87"/>
  <c r="F2034" i="87" a="1"/>
  <c r="B2035" i="87"/>
  <c r="C2035" i="87" s="1"/>
  <c r="F2035" i="87" a="1"/>
  <c r="B2036" i="87"/>
  <c r="C2036" i="87"/>
  <c r="F2036" i="87" a="1"/>
  <c r="B2037" i="87"/>
  <c r="C2037" i="87"/>
  <c r="F2037" i="87" a="1"/>
  <c r="B2038" i="87"/>
  <c r="C2038" i="87"/>
  <c r="F2038" i="87" a="1"/>
  <c r="F2039" i="87" a="1"/>
  <c r="F2039" i="87"/>
  <c r="F2040" i="87" a="1"/>
  <c r="F2040" i="87"/>
  <c r="F2041" i="87" a="1"/>
  <c r="F2041" i="87"/>
  <c r="F2042" i="87" a="1"/>
  <c r="F2042" i="87"/>
  <c r="F2043" i="87" a="1"/>
  <c r="F2043" i="87"/>
  <c r="F2044" i="87" a="1"/>
  <c r="F2044" i="87"/>
  <c r="F2045" i="87" a="1"/>
  <c r="F2045" i="87"/>
  <c r="B2046" i="87"/>
  <c r="C2046" i="87"/>
  <c r="F2046" i="87" a="1"/>
  <c r="F2047" i="87" a="1"/>
  <c r="F2047" i="87"/>
  <c r="F2048" i="87" a="1"/>
  <c r="F2048" i="87"/>
  <c r="B2049" i="87"/>
  <c r="C2049" i="87"/>
  <c r="F2049" i="87" a="1"/>
  <c r="B2050" i="87"/>
  <c r="C2050" i="87" s="1"/>
  <c r="F2050" i="87" a="1"/>
  <c r="F2051" i="87" a="1"/>
  <c r="F2051" i="87"/>
  <c r="F2052" i="87" a="1"/>
  <c r="F2052" i="87"/>
  <c r="F2053" i="87" a="1"/>
  <c r="F2053" i="87"/>
  <c r="F2054" i="87" a="1"/>
  <c r="F2054" i="87"/>
  <c r="F2055" i="87" a="1"/>
  <c r="F2055" i="87"/>
  <c r="F2056" i="87" a="1"/>
  <c r="F2056" i="87"/>
  <c r="F2057" i="87" a="1"/>
  <c r="F2057" i="87"/>
  <c r="F2058" i="87" a="1"/>
  <c r="F2058" i="87"/>
  <c r="F2059" i="87" a="1"/>
  <c r="F2059" i="87"/>
  <c r="F2060" i="87" a="1"/>
  <c r="F2060" i="87"/>
  <c r="F2061" i="87" a="1"/>
  <c r="F2061" i="87"/>
  <c r="F2062" i="87" a="1"/>
  <c r="F2062" i="87"/>
  <c r="F2063" i="87" a="1"/>
  <c r="F2063" i="87"/>
  <c r="F2064" i="87" a="1"/>
  <c r="F2064" i="87"/>
  <c r="F2065" i="87" a="1"/>
  <c r="F2065" i="87"/>
  <c r="F2066" i="87" a="1"/>
  <c r="F2066" i="87"/>
  <c r="F2067" i="87" a="1"/>
  <c r="F2067" i="87"/>
  <c r="F2068" i="87" a="1"/>
  <c r="F2068" i="87"/>
  <c r="F2069" i="87" a="1"/>
  <c r="F2069" i="87"/>
  <c r="F2070" i="87" a="1"/>
  <c r="F2070" i="87"/>
  <c r="F2071" i="87" a="1"/>
  <c r="F2071" i="87"/>
  <c r="F2072" i="87" a="1"/>
  <c r="F2072" i="87"/>
  <c r="F2073" i="87" a="1"/>
  <c r="F2073" i="87"/>
  <c r="F2074" i="87" a="1"/>
  <c r="F2074" i="87"/>
  <c r="F2075" i="87" a="1"/>
  <c r="F2075" i="87"/>
  <c r="F2076" i="87" a="1"/>
  <c r="F2076" i="87"/>
  <c r="F2077" i="87" a="1"/>
  <c r="F2077" i="87"/>
  <c r="F2078" i="87" a="1"/>
  <c r="F2078" i="87"/>
  <c r="F2079" i="87" a="1"/>
  <c r="F2079" i="87"/>
  <c r="F2080" i="87" a="1"/>
  <c r="F2080" i="87"/>
  <c r="F2081" i="87" a="1"/>
  <c r="F2081" i="87"/>
  <c r="F2082" i="87" a="1"/>
  <c r="F2082" i="87"/>
  <c r="F2083" i="87" a="1"/>
  <c r="F2083" i="87"/>
  <c r="F2084" i="87" a="1"/>
  <c r="F2084" i="87"/>
  <c r="F2085" i="87" a="1"/>
  <c r="F2085" i="87"/>
  <c r="F2086" i="87" a="1"/>
  <c r="F2086" i="87"/>
  <c r="F2087" i="87" a="1"/>
  <c r="F2087" i="87"/>
  <c r="F2088" i="87" a="1"/>
  <c r="F2088" i="87"/>
  <c r="F2089" i="87" a="1"/>
  <c r="F2089" i="87"/>
  <c r="F2090" i="87" a="1"/>
  <c r="F2090" i="87"/>
  <c r="F2091" i="87" a="1"/>
  <c r="F2091" i="87"/>
  <c r="F2092" i="87" a="1"/>
  <c r="F2092" i="87"/>
  <c r="F2093" i="87" a="1"/>
  <c r="F2093" i="87"/>
  <c r="F2094" i="87" a="1"/>
  <c r="F2094" i="87"/>
  <c r="F2095" i="87" a="1"/>
  <c r="F2095" i="87"/>
  <c r="F2096" i="87" a="1"/>
  <c r="F2096" i="87"/>
  <c r="F2097" i="87" a="1"/>
  <c r="F2097" i="87"/>
  <c r="F2098" i="87" a="1"/>
  <c r="F2098" i="87"/>
  <c r="F2099" i="87" a="1"/>
  <c r="F2099" i="87"/>
  <c r="F2100" i="87" a="1"/>
  <c r="F2100" i="87"/>
  <c r="F2101" i="87" a="1"/>
  <c r="F2101" i="87"/>
  <c r="F2102" i="87" a="1"/>
  <c r="F2102" i="87"/>
  <c r="F2103" i="87" a="1"/>
  <c r="F2103" i="87"/>
  <c r="F2104" i="87" a="1"/>
  <c r="F2104" i="87"/>
  <c r="F2105" i="87" a="1"/>
  <c r="F2105" i="87"/>
  <c r="F2106" i="87" a="1"/>
  <c r="F2106" i="87"/>
  <c r="F2107" i="87" a="1"/>
  <c r="F2107" i="87"/>
  <c r="F2108" i="87" a="1"/>
  <c r="F2108" i="87"/>
  <c r="F2109" i="87" a="1"/>
  <c r="F2109" i="87"/>
  <c r="F2110" i="87" a="1"/>
  <c r="F2110" i="87"/>
  <c r="F2111" i="87" a="1"/>
  <c r="F2111" i="87"/>
  <c r="F2112" i="87" a="1"/>
  <c r="F2112" i="87"/>
  <c r="F2113" i="87" a="1"/>
  <c r="F2113" i="87"/>
  <c r="F2114" i="87" a="1"/>
  <c r="F2114" i="87"/>
  <c r="F2115" i="87" a="1"/>
  <c r="F2115" i="87"/>
  <c r="F2116" i="87" a="1"/>
  <c r="F2116" i="87"/>
  <c r="F2117" i="87" a="1"/>
  <c r="F2117" i="87"/>
  <c r="F2118" i="87" a="1"/>
  <c r="F2118" i="87"/>
  <c r="F2119" i="87" a="1"/>
  <c r="F2119" i="87"/>
  <c r="F2120" i="87" a="1"/>
  <c r="F2120" i="87"/>
  <c r="F2121" i="87" a="1"/>
  <c r="F2121" i="87"/>
  <c r="F2122" i="87" a="1"/>
  <c r="F2122" i="87"/>
  <c r="F2123" i="87" a="1"/>
  <c r="F2123" i="87"/>
  <c r="F2124" i="87" a="1"/>
  <c r="F2124" i="87"/>
  <c r="F2125" i="87" a="1"/>
  <c r="F2125" i="87"/>
  <c r="F2126" i="87" a="1"/>
  <c r="F2126" i="87"/>
  <c r="F2127" i="87" a="1"/>
  <c r="F2127" i="87"/>
  <c r="F2128" i="87" a="1"/>
  <c r="F2128" i="87"/>
  <c r="F2129" i="87" a="1"/>
  <c r="F2129" i="87"/>
  <c r="F2130" i="87" a="1"/>
  <c r="F2130" i="87"/>
  <c r="F2131" i="87" a="1"/>
  <c r="F2131" i="87"/>
  <c r="F2132" i="87" a="1"/>
  <c r="F2132" i="87"/>
  <c r="F2133" i="87" a="1"/>
  <c r="F2133" i="87"/>
  <c r="F2134" i="87" a="1"/>
  <c r="F2134" i="87"/>
  <c r="F2135" i="87" a="1"/>
  <c r="F2135" i="87"/>
  <c r="F2136" i="87" a="1"/>
  <c r="F2136" i="87"/>
  <c r="F2137" i="87" a="1"/>
  <c r="F2137" i="87"/>
  <c r="F2138" i="87" a="1"/>
  <c r="F2138" i="87"/>
  <c r="F2139" i="87" a="1"/>
  <c r="F2139" i="87"/>
  <c r="F2140" i="87" a="1"/>
  <c r="F2140" i="87"/>
  <c r="F2141" i="87" a="1"/>
  <c r="F2141" i="87"/>
  <c r="F2142" i="87" a="1"/>
  <c r="F2142" i="87"/>
  <c r="F2143" i="87" a="1"/>
  <c r="F2143" i="87"/>
  <c r="F2144" i="87" a="1"/>
  <c r="F2144" i="87"/>
  <c r="F2145" i="87" a="1"/>
  <c r="F2145" i="87"/>
  <c r="F2146" i="87" a="1"/>
  <c r="F2146" i="87"/>
  <c r="F2147" i="87" a="1"/>
  <c r="F2147" i="87"/>
  <c r="F2148" i="87" a="1"/>
  <c r="F2148" i="87"/>
  <c r="F2149" i="87" a="1"/>
  <c r="F2149" i="87"/>
  <c r="F2150" i="87" a="1"/>
  <c r="F2150" i="87"/>
  <c r="F2151" i="87" a="1"/>
  <c r="F2151" i="87"/>
  <c r="F2152" i="87" a="1"/>
  <c r="F2152" i="87"/>
  <c r="F2153" i="87" a="1"/>
  <c r="F2153" i="87"/>
  <c r="F2154" i="87" a="1"/>
  <c r="F2154" i="87"/>
  <c r="F2155" i="87" a="1"/>
  <c r="F2155" i="87"/>
  <c r="F2156" i="87" a="1"/>
  <c r="F2156" i="87"/>
  <c r="F2157" i="87" a="1"/>
  <c r="F2157" i="87"/>
  <c r="F2158" i="87" a="1"/>
  <c r="F2158" i="87"/>
  <c r="F2159" i="87" a="1"/>
  <c r="F2159" i="87"/>
  <c r="F2160" i="87" a="1"/>
  <c r="F2160" i="87"/>
  <c r="F2161" i="87" a="1"/>
  <c r="F2161" i="87"/>
  <c r="F2162" i="87" a="1"/>
  <c r="F2162" i="87"/>
  <c r="F2163" i="87" a="1"/>
  <c r="F2163" i="87"/>
  <c r="F2164" i="87" a="1"/>
  <c r="F2164" i="87"/>
  <c r="F2165" i="87" a="1"/>
  <c r="F2165" i="87"/>
  <c r="F2166" i="87" a="1"/>
  <c r="F2166" i="87"/>
  <c r="F2167" i="87" a="1"/>
  <c r="F2167" i="87"/>
  <c r="F2168" i="87" a="1"/>
  <c r="F2168" i="87"/>
  <c r="F2169" i="87" a="1"/>
  <c r="F2169" i="87"/>
  <c r="F2170" i="87" a="1"/>
  <c r="F2170" i="87"/>
  <c r="F2171" i="87" a="1"/>
  <c r="F2171" i="87"/>
  <c r="F2172" i="87" a="1"/>
  <c r="F2172" i="87"/>
  <c r="F2173" i="87" a="1"/>
  <c r="F2173" i="87"/>
  <c r="F2174" i="87" a="1"/>
  <c r="F2174" i="87"/>
  <c r="F2175" i="87" a="1"/>
  <c r="F2175" i="87"/>
  <c r="F2176" i="87" a="1"/>
  <c r="F2176" i="87"/>
  <c r="F2177" i="87" a="1"/>
  <c r="F2177" i="87"/>
  <c r="F2178" i="87" a="1"/>
  <c r="F2178" i="87"/>
  <c r="F2179" i="87" a="1"/>
  <c r="F2179" i="87"/>
  <c r="F2180" i="87" a="1"/>
  <c r="F2180" i="87"/>
  <c r="F2181" i="87" a="1"/>
  <c r="F2181" i="87"/>
  <c r="F2182" i="87" a="1"/>
  <c r="F2182" i="87"/>
  <c r="F2183" i="87" a="1"/>
  <c r="F2183" i="87"/>
  <c r="F2184" i="87" a="1"/>
  <c r="F2184" i="87"/>
  <c r="F2185" i="87" a="1"/>
  <c r="F2185" i="87"/>
  <c r="F2186" i="87" a="1"/>
  <c r="F2186" i="87"/>
  <c r="F2187" i="87" a="1"/>
  <c r="F2187" i="87"/>
  <c r="F2188" i="87" a="1"/>
  <c r="F2188" i="87"/>
  <c r="F2189" i="87" a="1"/>
  <c r="F2189" i="87"/>
  <c r="F2190" i="87" a="1"/>
  <c r="F2190" i="87"/>
  <c r="F2191" i="87" a="1"/>
  <c r="F2191" i="87"/>
  <c r="F2192" i="87" a="1"/>
  <c r="F2192" i="87"/>
  <c r="F2193" i="87" a="1"/>
  <c r="F2193" i="87"/>
  <c r="F2194" i="87" a="1"/>
  <c r="F2194" i="87"/>
  <c r="F2195" i="87" a="1"/>
  <c r="F2195" i="87"/>
  <c r="F2196" i="87" a="1"/>
  <c r="F2196" i="87"/>
  <c r="F2197" i="87" a="1"/>
  <c r="F2197" i="87"/>
  <c r="F2198" i="87" a="1"/>
  <c r="F2198" i="87"/>
  <c r="F2199" i="87" a="1"/>
  <c r="F2199" i="87"/>
  <c r="F2200" i="87" a="1"/>
  <c r="F2200" i="87"/>
  <c r="F2201" i="87" a="1"/>
  <c r="F2201" i="87"/>
  <c r="F2202" i="87" a="1"/>
  <c r="F2202" i="87"/>
  <c r="F2203" i="87" a="1"/>
  <c r="F2203" i="87"/>
  <c r="F2204" i="87" a="1"/>
  <c r="F2204" i="87"/>
  <c r="F2205" i="87" a="1"/>
  <c r="F2205" i="87"/>
  <c r="F2206" i="87" a="1"/>
  <c r="F2206" i="87"/>
  <c r="F2207" i="87" a="1"/>
  <c r="F2207" i="87"/>
  <c r="F2208" i="87" a="1"/>
  <c r="F2208" i="87"/>
  <c r="F2209" i="87" a="1"/>
  <c r="F2209" i="87"/>
  <c r="F2210" i="87" a="1"/>
  <c r="F2210" i="87"/>
  <c r="F2211" i="87" a="1"/>
  <c r="F2211" i="87"/>
  <c r="F2212" i="87" a="1"/>
  <c r="F2212" i="87"/>
  <c r="F2213" i="87" a="1"/>
  <c r="F2213" i="87"/>
  <c r="F2214" i="87" a="1"/>
  <c r="F2214" i="87"/>
  <c r="F2215" i="87" a="1"/>
  <c r="F2215" i="87"/>
  <c r="F2216" i="87" a="1"/>
  <c r="F2216" i="87"/>
  <c r="F2217" i="87" a="1"/>
  <c r="F2217" i="87"/>
  <c r="F2218" i="87" a="1"/>
  <c r="F2218" i="87"/>
  <c r="F2219" i="87" a="1"/>
  <c r="F2219" i="87"/>
  <c r="F2220" i="87" a="1"/>
  <c r="F2220" i="87"/>
  <c r="F2221" i="87" a="1"/>
  <c r="F2221" i="87"/>
  <c r="F2222" i="87" a="1"/>
  <c r="F2222" i="87"/>
  <c r="F2223" i="87" a="1"/>
  <c r="F2223" i="87"/>
  <c r="F2224" i="87" a="1"/>
  <c r="F2224" i="87"/>
  <c r="F2225" i="87" a="1"/>
  <c r="F2225" i="87"/>
  <c r="F2226" i="87" a="1"/>
  <c r="F2226" i="87"/>
  <c r="F2227" i="87" a="1"/>
  <c r="F2227" i="87"/>
  <c r="F2228" i="87" a="1"/>
  <c r="F2228" i="87"/>
  <c r="F2229" i="87" a="1"/>
  <c r="F2229" i="87"/>
  <c r="F2230" i="87" a="1"/>
  <c r="F2230" i="87"/>
  <c r="F2231" i="87" a="1"/>
  <c r="F2231" i="87"/>
  <c r="F2232" i="87" a="1"/>
  <c r="F2232" i="87"/>
  <c r="F2233" i="87" a="1"/>
  <c r="F2233" i="87"/>
  <c r="F2234" i="87" a="1"/>
  <c r="F2234" i="87"/>
  <c r="F2235" i="87" a="1"/>
  <c r="F2235" i="87"/>
  <c r="F2236" i="87" a="1"/>
  <c r="F2236" i="87"/>
  <c r="F2237" i="87" a="1"/>
  <c r="F2237" i="87"/>
  <c r="F2238" i="87" a="1"/>
  <c r="F2238" i="87"/>
  <c r="F2239" i="87" a="1"/>
  <c r="F2239" i="87"/>
  <c r="F2240" i="87" a="1"/>
  <c r="F2240" i="87"/>
  <c r="F2241" i="87" a="1"/>
  <c r="F2241" i="87"/>
  <c r="F2242" i="87" a="1"/>
  <c r="F2242" i="87"/>
  <c r="F2243" i="87" a="1"/>
  <c r="F2243" i="87"/>
  <c r="F2244" i="87" a="1"/>
  <c r="F2244" i="87"/>
  <c r="F2245" i="87" a="1"/>
  <c r="F2245" i="87"/>
  <c r="F2246" i="87" a="1"/>
  <c r="F2246" i="87"/>
  <c r="F2247" i="87" a="1"/>
  <c r="F2247" i="87"/>
  <c r="F2248" i="87" a="1"/>
  <c r="F2248" i="87"/>
  <c r="F2249" i="87" a="1"/>
  <c r="F2249" i="87"/>
  <c r="F2250" i="87" a="1"/>
  <c r="F2250" i="87"/>
  <c r="F2251" i="87" a="1"/>
  <c r="F2251" i="87"/>
  <c r="F2252" i="87" a="1"/>
  <c r="F2252" i="87"/>
  <c r="F2253" i="87" a="1"/>
  <c r="F2253" i="87"/>
  <c r="F2254" i="87" a="1"/>
  <c r="F2254" i="87"/>
  <c r="F2255" i="87" a="1"/>
  <c r="F2255" i="87"/>
  <c r="F2256" i="87" a="1"/>
  <c r="F2256" i="87"/>
  <c r="F2257" i="87" a="1"/>
  <c r="F2257" i="87"/>
  <c r="F2258" i="87" a="1"/>
  <c r="F2258" i="87"/>
  <c r="F2259" i="87" a="1"/>
  <c r="F2259" i="87"/>
  <c r="F2260" i="87" a="1"/>
  <c r="F2260" i="87"/>
  <c r="F2261" i="87" a="1"/>
  <c r="F2261" i="87"/>
  <c r="F2262" i="87" a="1"/>
  <c r="F2262" i="87"/>
  <c r="F2263" i="87" a="1"/>
  <c r="F2263" i="87"/>
  <c r="F2264" i="87" a="1"/>
  <c r="F2264" i="87"/>
  <c r="F2265" i="87" a="1"/>
  <c r="F2265" i="87"/>
  <c r="F2266" i="87" a="1"/>
  <c r="F2266" i="87"/>
  <c r="F2267" i="87" a="1"/>
  <c r="F2267" i="87"/>
  <c r="F2268" i="87" a="1"/>
  <c r="F2268" i="87"/>
  <c r="F2269" i="87" a="1"/>
  <c r="F2269" i="87"/>
  <c r="F2270" i="87" a="1"/>
  <c r="F2270" i="87"/>
  <c r="F2271" i="87" a="1"/>
  <c r="F2271" i="87"/>
  <c r="F2272" i="87" a="1"/>
  <c r="F2272" i="87"/>
  <c r="F2273" i="87" a="1"/>
  <c r="F2273" i="87"/>
  <c r="F2274" i="87" a="1"/>
  <c r="F2274" i="87"/>
  <c r="F2275" i="87" a="1"/>
  <c r="F2275" i="87"/>
  <c r="F2276" i="87" a="1"/>
  <c r="F2276" i="87"/>
  <c r="F2277" i="87" a="1"/>
  <c r="F2277" i="87"/>
  <c r="F2278" i="87" a="1"/>
  <c r="F2278" i="87"/>
  <c r="F2279" i="87" a="1"/>
  <c r="F2279" i="87"/>
  <c r="F2280" i="87" a="1"/>
  <c r="F2280" i="87"/>
  <c r="F2281" i="87" a="1"/>
  <c r="F2281" i="87"/>
  <c r="F2282" i="87" a="1"/>
  <c r="F2282" i="87"/>
  <c r="F2283" i="87" a="1"/>
  <c r="F2283" i="87"/>
  <c r="F2284" i="87" a="1"/>
  <c r="F2284" i="87"/>
  <c r="F2285" i="87" a="1"/>
  <c r="F2285" i="87"/>
  <c r="F2286" i="87" a="1"/>
  <c r="F2286" i="87"/>
  <c r="F2287" i="87" a="1"/>
  <c r="F2287" i="87"/>
  <c r="F2288" i="87" a="1"/>
  <c r="F2288" i="87"/>
  <c r="F2289" i="87" a="1"/>
  <c r="F2289" i="87"/>
  <c r="F2290" i="87" a="1"/>
  <c r="F2290" i="87"/>
  <c r="F2291" i="87" a="1"/>
  <c r="F2291" i="87"/>
  <c r="F2292" i="87" a="1"/>
  <c r="F2292" i="87"/>
  <c r="F2293" i="87" a="1"/>
  <c r="F2293" i="87"/>
  <c r="F2294" i="87" a="1"/>
  <c r="F2294" i="87"/>
  <c r="F2295" i="87" a="1"/>
  <c r="F2295" i="87"/>
  <c r="F2296" i="87" a="1"/>
  <c r="F2296" i="87"/>
  <c r="F2297" i="87" a="1"/>
  <c r="F2297" i="87"/>
  <c r="F2298" i="87" a="1"/>
  <c r="F2298" i="87"/>
  <c r="F2299" i="87" a="1"/>
  <c r="F2299" i="87"/>
  <c r="F2300" i="87" a="1"/>
  <c r="F2300" i="87"/>
  <c r="F2301" i="87" a="1"/>
  <c r="F2301" i="87"/>
  <c r="F2302" i="87" a="1"/>
  <c r="F2302" i="87"/>
  <c r="F2303" i="87" a="1"/>
  <c r="F2303" i="87"/>
  <c r="F2304" i="87" a="1"/>
  <c r="F2304" i="87"/>
  <c r="F2305" i="87" a="1"/>
  <c r="F2305" i="87"/>
  <c r="F2306" i="87" a="1"/>
  <c r="F2306" i="87"/>
  <c r="F2307" i="87" a="1"/>
  <c r="F2307" i="87"/>
  <c r="F2308" i="87" a="1"/>
  <c r="F2308" i="87"/>
  <c r="F2309" i="87" a="1"/>
  <c r="F2309" i="87"/>
  <c r="F2310" i="87" a="1"/>
  <c r="F2310" i="87"/>
  <c r="F2311" i="87" a="1"/>
  <c r="F2311" i="87"/>
  <c r="F2312" i="87" a="1"/>
  <c r="F2312" i="87"/>
  <c r="F2313" i="87" a="1"/>
  <c r="F2313" i="87"/>
  <c r="F2314" i="87" a="1"/>
  <c r="F2314" i="87"/>
  <c r="F2315" i="87" a="1"/>
  <c r="F2315" i="87"/>
  <c r="F2316" i="87" a="1"/>
  <c r="F2316" i="87"/>
  <c r="F2317" i="87" a="1"/>
  <c r="F2317" i="87"/>
  <c r="F2318" i="87" a="1"/>
  <c r="F2318" i="87"/>
  <c r="F2319" i="87" a="1"/>
  <c r="F2319" i="87"/>
  <c r="F2320" i="87" a="1"/>
  <c r="F2320" i="87"/>
  <c r="F2321" i="87" a="1"/>
  <c r="F2321" i="87"/>
  <c r="F2322" i="87" a="1"/>
  <c r="F2322" i="87"/>
  <c r="F2323" i="87" a="1"/>
  <c r="F2323" i="87"/>
  <c r="F2324" i="87" a="1"/>
  <c r="F2324" i="87"/>
  <c r="F2325" i="87" a="1"/>
  <c r="F2325" i="87"/>
  <c r="F2326" i="87" a="1"/>
  <c r="F2326" i="87"/>
  <c r="F2327" i="87" a="1"/>
  <c r="F2327" i="87"/>
  <c r="F2328" i="87" a="1"/>
  <c r="F2328" i="87"/>
  <c r="F2329" i="87" a="1"/>
  <c r="F2329" i="87"/>
  <c r="F2330" i="87" a="1"/>
  <c r="F2330" i="87"/>
  <c r="F2331" i="87" a="1"/>
  <c r="F2331" i="87"/>
  <c r="F2332" i="87" a="1"/>
  <c r="F2332" i="87"/>
  <c r="F2333" i="87" a="1"/>
  <c r="F2333" i="87"/>
  <c r="F2334" i="87" a="1"/>
  <c r="F2334" i="87"/>
  <c r="F2335" i="87" a="1"/>
  <c r="F2335" i="87"/>
  <c r="F2336" i="87" a="1"/>
  <c r="F2336" i="87"/>
  <c r="F2337" i="87" a="1"/>
  <c r="F2337" i="87"/>
  <c r="F2338" i="87" a="1"/>
  <c r="F2338" i="87"/>
  <c r="F2339" i="87" a="1"/>
  <c r="F2339" i="87"/>
  <c r="F2340" i="87" a="1"/>
  <c r="F2340" i="87"/>
  <c r="F2341" i="87" a="1"/>
  <c r="F2341" i="87"/>
  <c r="F2342" i="87" a="1"/>
  <c r="F2342" i="87"/>
  <c r="F2343" i="87" a="1"/>
  <c r="F2343" i="87"/>
  <c r="F2344" i="87" a="1"/>
  <c r="F2344" i="87"/>
  <c r="F2345" i="87" a="1"/>
  <c r="F2345" i="87"/>
  <c r="F2346" i="87" a="1"/>
  <c r="F2346" i="87"/>
  <c r="F2347" i="87" a="1"/>
  <c r="F2347" i="87"/>
  <c r="F2348" i="87" a="1"/>
  <c r="F2348" i="87"/>
  <c r="F2349" i="87" a="1"/>
  <c r="F2349" i="87"/>
  <c r="F2350" i="87" a="1"/>
  <c r="F2350" i="87"/>
  <c r="F2351" i="87" a="1"/>
  <c r="F2351" i="87"/>
  <c r="F2352" i="87" a="1"/>
  <c r="F2352" i="87"/>
  <c r="F2353" i="87" a="1"/>
  <c r="F2353" i="87"/>
  <c r="F2354" i="87" a="1"/>
  <c r="F2354" i="87"/>
  <c r="F2355" i="87" a="1"/>
  <c r="F2355" i="87"/>
  <c r="F2356" i="87" a="1"/>
  <c r="F2356" i="87"/>
  <c r="F2357" i="87" a="1"/>
  <c r="F2357" i="87"/>
  <c r="F2358" i="87" a="1"/>
  <c r="F2358" i="87"/>
  <c r="F2359" i="87" a="1"/>
  <c r="F2359" i="87"/>
  <c r="F2360" i="87" a="1"/>
  <c r="F2360" i="87"/>
  <c r="F2361" i="87" a="1"/>
  <c r="F2361" i="87"/>
  <c r="F2362" i="87" a="1"/>
  <c r="F2362" i="87"/>
  <c r="F2363" i="87" a="1"/>
  <c r="F2363" i="87"/>
  <c r="F2364" i="87" a="1"/>
  <c r="F2364" i="87"/>
  <c r="F2365" i="87" a="1"/>
  <c r="F2365" i="87"/>
  <c r="F2366" i="87" a="1"/>
  <c r="F2366" i="87"/>
  <c r="F2367" i="87" a="1"/>
  <c r="F2367" i="87"/>
  <c r="F2368" i="87" a="1"/>
  <c r="F2368" i="87"/>
  <c r="F2369" i="87" a="1"/>
  <c r="F2369" i="87"/>
  <c r="F2370" i="87" a="1"/>
  <c r="F2370" i="87"/>
  <c r="F2371" i="87" a="1"/>
  <c r="F2371" i="87"/>
  <c r="F2372" i="87" a="1"/>
  <c r="F2372" i="87"/>
  <c r="F2373" i="87" a="1"/>
  <c r="F2373" i="87"/>
  <c r="F2374" i="87" a="1"/>
  <c r="F2374" i="87"/>
  <c r="F2375" i="87" a="1"/>
  <c r="F2375" i="87"/>
  <c r="F2376" i="87" a="1"/>
  <c r="F2376" i="87"/>
  <c r="F2377" i="87" a="1"/>
  <c r="F2377" i="87"/>
  <c r="F2378" i="87" a="1"/>
  <c r="F2378" i="87"/>
  <c r="F2379" i="87" a="1"/>
  <c r="F2379" i="87"/>
  <c r="F2380" i="87" a="1"/>
  <c r="F2380" i="87"/>
  <c r="F2381" i="87" a="1"/>
  <c r="F2381" i="87"/>
  <c r="F2382" i="87" a="1"/>
  <c r="F2382" i="87"/>
  <c r="F2383" i="87" a="1"/>
  <c r="F2383" i="87"/>
  <c r="F2384" i="87" a="1"/>
  <c r="F2384" i="87"/>
  <c r="F2385" i="87" a="1"/>
  <c r="F2385" i="87"/>
  <c r="F2386" i="87" a="1"/>
  <c r="F2386" i="87"/>
  <c r="F2387" i="87" a="1"/>
  <c r="F2387" i="87"/>
  <c r="F2388" i="87" a="1"/>
  <c r="F2388" i="87"/>
  <c r="F2389" i="87" a="1"/>
  <c r="F2389" i="87"/>
  <c r="F2390" i="87" a="1"/>
  <c r="F2390" i="87"/>
  <c r="F2391" i="87" a="1"/>
  <c r="F2391" i="87"/>
  <c r="F2392" i="87" a="1"/>
  <c r="F2392" i="87"/>
  <c r="F2393" i="87" a="1"/>
  <c r="F2393" i="87"/>
  <c r="F2394" i="87" a="1"/>
  <c r="F2394" i="87"/>
  <c r="F2395" i="87" a="1"/>
  <c r="F2395" i="87"/>
  <c r="F2396" i="87" a="1"/>
  <c r="F2396" i="87"/>
  <c r="F2397" i="87" a="1"/>
  <c r="F2397" i="87"/>
  <c r="F2398" i="87" a="1"/>
  <c r="F2398" i="87"/>
  <c r="F2399" i="87" a="1"/>
  <c r="F2399" i="87"/>
  <c r="F2400" i="87" a="1"/>
  <c r="F2400" i="87"/>
  <c r="F2401" i="87" a="1"/>
  <c r="F2401" i="87"/>
  <c r="F2402" i="87" a="1"/>
  <c r="F2402" i="87"/>
  <c r="F2403" i="87" a="1"/>
  <c r="F2403" i="87"/>
  <c r="F2404" i="87" a="1"/>
  <c r="F2404" i="87"/>
  <c r="F2405" i="87" a="1"/>
  <c r="F2405" i="87"/>
  <c r="F2406" i="87" a="1"/>
  <c r="F2406" i="87"/>
  <c r="F2407" i="87" a="1"/>
  <c r="F2407" i="87"/>
  <c r="F2408" i="87" a="1"/>
  <c r="F2408" i="87"/>
  <c r="F2409" i="87" a="1"/>
  <c r="F2409" i="87"/>
  <c r="F2410" i="87" a="1"/>
  <c r="F2410" i="87"/>
  <c r="F2411" i="87" a="1"/>
  <c r="F2411" i="87"/>
  <c r="F2412" i="87" a="1"/>
  <c r="F2412" i="87"/>
  <c r="F2413" i="87" a="1"/>
  <c r="F2413" i="87"/>
  <c r="F2414" i="87" a="1"/>
  <c r="F2414" i="87"/>
  <c r="F2415" i="87" a="1"/>
  <c r="F2415" i="87"/>
  <c r="F2416" i="87" a="1"/>
  <c r="F2416" i="87"/>
  <c r="F2417" i="87" a="1"/>
  <c r="F2417" i="87"/>
  <c r="F2418" i="87" a="1"/>
  <c r="F2418" i="87"/>
  <c r="F2419" i="87" a="1"/>
  <c r="F2419" i="87"/>
  <c r="F2420" i="87" a="1"/>
  <c r="F2420" i="87"/>
  <c r="F2421" i="87" a="1"/>
  <c r="F2421" i="87"/>
  <c r="F2422" i="87" a="1"/>
  <c r="F2422" i="87"/>
  <c r="F2423" i="87" a="1"/>
  <c r="F2423" i="87"/>
  <c r="F2424" i="87" a="1"/>
  <c r="F2424" i="87"/>
  <c r="F2425" i="87" a="1"/>
  <c r="F2425" i="87"/>
  <c r="F2426" i="87" a="1"/>
  <c r="F2426" i="87"/>
  <c r="F2427" i="87" a="1"/>
  <c r="F2427" i="87"/>
  <c r="F2428" i="87" a="1"/>
  <c r="F2428" i="87"/>
  <c r="F2429" i="87" a="1"/>
  <c r="F2429" i="87"/>
  <c r="F2430" i="87" a="1"/>
  <c r="F2430" i="87"/>
  <c r="F2431" i="87" a="1"/>
  <c r="F2431" i="87"/>
  <c r="F2432" i="87" a="1"/>
  <c r="F2432" i="87"/>
  <c r="F2433" i="87" a="1"/>
  <c r="F2433" i="87"/>
  <c r="F2434" i="87" a="1"/>
  <c r="F2434" i="87"/>
  <c r="F2435" i="87" a="1"/>
  <c r="F2435" i="87"/>
  <c r="F2436" i="87" a="1"/>
  <c r="F2436" i="87"/>
  <c r="F2437" i="87" a="1"/>
  <c r="F2437" i="87"/>
  <c r="F2438" i="87" a="1"/>
  <c r="F2438" i="87"/>
  <c r="F2439" i="87" a="1"/>
  <c r="F2439" i="87"/>
  <c r="F2440" i="87" a="1"/>
  <c r="F2440" i="87"/>
  <c r="F2441" i="87" a="1"/>
  <c r="F2441" i="87"/>
  <c r="F2442" i="87" a="1"/>
  <c r="F2442" i="87"/>
  <c r="F2443" i="87" a="1"/>
  <c r="F2443" i="87"/>
  <c r="F2444" i="87" a="1"/>
  <c r="F2444" i="87"/>
  <c r="F2445" i="87" a="1"/>
  <c r="F2445" i="87"/>
  <c r="F2446" i="87" a="1"/>
  <c r="F2446" i="87"/>
  <c r="F2447" i="87" a="1"/>
  <c r="F2447" i="87"/>
  <c r="F2448" i="87" a="1"/>
  <c r="F2448" i="87"/>
  <c r="F2449" i="87" a="1"/>
  <c r="F2449" i="87"/>
  <c r="F2450" i="87" a="1"/>
  <c r="F2450" i="87"/>
  <c r="F2451" i="87" a="1"/>
  <c r="F2451" i="87"/>
  <c r="F2452" i="87" a="1"/>
  <c r="F2452" i="87"/>
  <c r="F2453" i="87" a="1"/>
  <c r="F2453" i="87"/>
  <c r="F2454" i="87" a="1"/>
  <c r="F2454" i="87"/>
  <c r="F2455" i="87" a="1"/>
  <c r="F2455" i="87"/>
  <c r="F2456" i="87" a="1"/>
  <c r="F2456" i="87"/>
  <c r="F2457" i="87" a="1"/>
  <c r="F2457" i="87"/>
  <c r="F2458" i="87" a="1"/>
  <c r="F2458" i="87"/>
  <c r="F2459" i="87" a="1"/>
  <c r="F2459" i="87"/>
  <c r="F2460" i="87" a="1"/>
  <c r="F2460" i="87"/>
  <c r="F2461" i="87" a="1"/>
  <c r="F2461" i="87"/>
  <c r="F2462" i="87" a="1"/>
  <c r="F2462" i="87"/>
  <c r="F2463" i="87" a="1"/>
  <c r="F2463" i="87"/>
  <c r="F2464" i="87" a="1"/>
  <c r="F2464" i="87"/>
  <c r="F2465" i="87" a="1"/>
  <c r="F2465" i="87"/>
  <c r="F2466" i="87" a="1"/>
  <c r="F2466" i="87"/>
  <c r="F2467" i="87" a="1"/>
  <c r="F2467" i="87"/>
  <c r="F2468" i="87" a="1"/>
  <c r="F2468" i="87"/>
  <c r="F2469" i="87" a="1"/>
  <c r="F2469" i="87"/>
  <c r="F2470" i="87" a="1"/>
  <c r="F2470" i="87"/>
  <c r="F2471" i="87" a="1"/>
  <c r="F2471" i="87"/>
  <c r="F2472" i="87" a="1"/>
  <c r="F2472" i="87"/>
  <c r="F2473" i="87" a="1"/>
  <c r="F2473" i="87"/>
  <c r="F2474" i="87" a="1"/>
  <c r="F2474" i="87"/>
  <c r="F2475" i="87" a="1"/>
  <c r="F2475" i="87"/>
  <c r="F2476" i="87" a="1"/>
  <c r="F2476" i="87"/>
  <c r="F2477" i="87" a="1"/>
  <c r="F2477" i="87"/>
  <c r="F2478" i="87" a="1"/>
  <c r="F2478" i="87"/>
  <c r="F2479" i="87" a="1"/>
  <c r="F2479" i="87"/>
  <c r="F2480" i="87" a="1"/>
  <c r="F2480" i="87"/>
  <c r="F2481" i="87" a="1"/>
  <c r="F2481" i="87"/>
  <c r="F2482" i="87" a="1"/>
  <c r="F2482" i="87"/>
  <c r="F2483" i="87" a="1"/>
  <c r="F2483" i="87"/>
  <c r="F2484" i="87" a="1"/>
  <c r="F2484" i="87"/>
  <c r="F2485" i="87" a="1"/>
  <c r="F2485" i="87"/>
  <c r="F2486" i="87" a="1"/>
  <c r="F2486" i="87"/>
  <c r="F2487" i="87" a="1"/>
  <c r="F2487" i="87"/>
  <c r="F2488" i="87" a="1"/>
  <c r="F2488" i="87"/>
  <c r="F2489" i="87" a="1"/>
  <c r="F2489" i="87"/>
  <c r="F2490" i="87" a="1"/>
  <c r="F2490" i="87"/>
  <c r="F2491" i="87" a="1"/>
  <c r="F2491" i="87"/>
  <c r="F2492" i="87" a="1"/>
  <c r="F2492" i="87"/>
  <c r="F2493" i="87" a="1"/>
  <c r="F2493" i="87"/>
  <c r="F2494" i="87" a="1"/>
  <c r="F2494" i="87"/>
  <c r="F2495" i="87" a="1"/>
  <c r="F2496" i="87" a="1"/>
  <c r="F2496" i="87"/>
  <c r="F2497" i="87" a="1"/>
  <c r="B2498" i="87"/>
  <c r="C2498" i="87"/>
  <c r="F2498" i="87" a="1"/>
  <c r="F2499" i="87" a="1"/>
  <c r="F2500" i="87" a="1"/>
  <c r="F2501" i="87" a="1"/>
  <c r="B2502" i="87"/>
  <c r="C2502" i="87"/>
  <c r="F2502" i="87" a="1"/>
  <c r="F2503" i="87" a="1"/>
  <c r="B2504" i="87"/>
  <c r="C2504" i="87" s="1"/>
  <c r="F2504" i="87" a="1"/>
  <c r="F2505" i="87" a="1"/>
  <c r="F2506" i="87" a="1"/>
  <c r="F2507" i="87" a="1"/>
  <c r="F2507" i="87"/>
  <c r="F2508" i="87" a="1"/>
  <c r="F2509" i="87" a="1"/>
  <c r="F2509" i="87"/>
  <c r="B2510" i="87"/>
  <c r="C2510" i="87" s="1"/>
  <c r="F2510" i="87" a="1"/>
  <c r="F2511" i="87" a="1"/>
  <c r="F2512" i="87" a="1"/>
  <c r="F2513" i="87" a="1"/>
  <c r="B2514" i="87"/>
  <c r="C2514" i="87"/>
  <c r="F2514" i="87" a="1"/>
  <c r="B2515" i="87"/>
  <c r="C2515" i="87" s="1"/>
  <c r="F2515" i="87" a="1"/>
  <c r="B2516" i="87"/>
  <c r="C2516" i="87"/>
  <c r="F2516" i="87" a="1"/>
  <c r="F2517" i="87" a="1"/>
  <c r="F2518" i="87" a="1"/>
  <c r="F2519" i="87" a="1"/>
  <c r="F2519" i="87"/>
  <c r="F2520" i="87" a="1"/>
  <c r="F2520" i="87"/>
  <c r="F2521" i="87" a="1"/>
  <c r="F2521" i="87"/>
  <c r="F2522" i="87" a="1"/>
  <c r="F2522" i="87"/>
  <c r="F2523" i="87" a="1"/>
  <c r="F2523" i="87"/>
  <c r="F2524" i="87" a="1"/>
  <c r="F2524" i="87"/>
  <c r="F2525" i="87" a="1"/>
  <c r="F2525" i="87"/>
  <c r="F2526" i="87" a="1"/>
  <c r="F2526" i="87"/>
  <c r="F2527" i="87" a="1"/>
  <c r="F2527" i="87"/>
  <c r="F2528" i="87" a="1"/>
  <c r="F2528" i="87"/>
  <c r="F2529" i="87" a="1"/>
  <c r="F2529" i="87"/>
  <c r="F2530" i="87" a="1"/>
  <c r="F2530" i="87"/>
  <c r="F2531" i="87" a="1"/>
  <c r="F2531" i="87"/>
  <c r="F2532" i="87" a="1"/>
  <c r="F2532" i="87"/>
  <c r="F2533" i="87" a="1"/>
  <c r="F2533" i="87"/>
  <c r="F2534" i="87" a="1"/>
  <c r="F2534" i="87"/>
  <c r="F2535" i="87" a="1"/>
  <c r="F2536" i="87" a="1"/>
  <c r="F2536" i="87"/>
  <c r="B2537" i="87"/>
  <c r="C2537" i="87" s="1"/>
  <c r="F2537" i="87" a="1"/>
  <c r="F2538" i="87" a="1"/>
  <c r="F2539" i="87" a="1"/>
  <c r="F2540" i="87" a="1"/>
  <c r="B2541" i="87"/>
  <c r="C2541" i="87"/>
  <c r="F2541" i="87" a="1"/>
  <c r="B2542" i="87"/>
  <c r="C2542" i="87" s="1"/>
  <c r="F2542" i="87" a="1"/>
  <c r="F2543" i="87" a="1"/>
  <c r="F2544" i="87" a="1"/>
  <c r="F2545" i="87" a="1"/>
  <c r="F2546" i="87" a="1"/>
  <c r="F2546" i="87"/>
  <c r="F2547" i="87" a="1"/>
  <c r="B2548" i="87"/>
  <c r="C2548" i="87"/>
  <c r="F2548" i="87" a="1"/>
  <c r="F2549" i="87" a="1"/>
  <c r="F2550" i="87" a="1"/>
  <c r="F2551" i="87" a="1"/>
  <c r="F2552" i="87" a="1"/>
  <c r="B2553" i="87"/>
  <c r="C2553" i="87" s="1"/>
  <c r="F2553" i="87" a="1"/>
  <c r="F2554" i="87" a="1"/>
  <c r="F2554" i="87"/>
  <c r="F2555" i="87" a="1"/>
  <c r="F2556" i="87" a="1"/>
  <c r="F2557" i="87" a="1"/>
  <c r="F2558" i="87" a="1"/>
  <c r="F2558" i="87"/>
  <c r="F2559" i="87" a="1"/>
  <c r="F2559" i="87"/>
  <c r="F2560" i="87" a="1"/>
  <c r="F2560" i="87"/>
  <c r="F2561" i="87" a="1"/>
  <c r="F2561" i="87"/>
  <c r="F2562" i="87" a="1"/>
  <c r="F2562" i="87"/>
  <c r="F2563" i="87" a="1"/>
  <c r="F2563" i="87"/>
  <c r="F2564" i="87" a="1"/>
  <c r="F2564" i="87"/>
  <c r="F2565" i="87" a="1"/>
  <c r="F2565" i="87"/>
  <c r="F2566" i="87" a="1"/>
  <c r="F2566" i="87"/>
  <c r="F2567" i="87" a="1"/>
  <c r="F2567" i="87"/>
  <c r="F2568" i="87" a="1"/>
  <c r="F2568" i="87"/>
  <c r="F2569" i="87" a="1"/>
  <c r="F2569" i="87"/>
  <c r="F2570" i="87" a="1"/>
  <c r="F2570" i="87"/>
  <c r="F2571" i="87" a="1"/>
  <c r="F2571" i="87"/>
  <c r="F2572" i="87" a="1"/>
  <c r="F2572" i="87"/>
  <c r="F2573" i="87" a="1"/>
  <c r="F2573" i="87"/>
  <c r="B2574" i="87"/>
  <c r="C2574" i="87"/>
  <c r="F2574" i="87" a="1"/>
  <c r="B2575" i="87"/>
  <c r="C2575" i="87"/>
  <c r="F2575" i="87" a="1"/>
  <c r="F2576" i="87" a="1"/>
  <c r="B2577" i="87"/>
  <c r="C2577" i="87"/>
  <c r="F2577" i="87" a="1"/>
  <c r="B2578" i="87"/>
  <c r="C2578" i="87" s="1"/>
  <c r="F2578" i="87" a="1"/>
  <c r="F2579" i="87" a="1"/>
  <c r="F2580" i="87" a="1"/>
  <c r="F2581" i="87" a="1"/>
  <c r="F2581" i="87"/>
  <c r="F2582" i="87" a="1"/>
  <c r="F2582" i="87"/>
  <c r="F2583" i="87" a="1"/>
  <c r="F2583" i="87"/>
  <c r="F2584" i="87" a="1"/>
  <c r="F2584" i="87"/>
  <c r="F2585" i="87" a="1"/>
  <c r="F2585" i="87"/>
  <c r="F2586" i="87" a="1"/>
  <c r="F2586" i="87"/>
  <c r="F2587" i="87" a="1"/>
  <c r="F2587" i="87"/>
  <c r="F2588" i="87" a="1"/>
  <c r="F2588" i="87"/>
  <c r="F2589" i="87" a="1"/>
  <c r="F2589" i="87"/>
  <c r="F2590" i="87" a="1"/>
  <c r="F2590" i="87"/>
  <c r="F2591" i="87" a="1"/>
  <c r="F2591" i="87"/>
  <c r="F2592" i="87" a="1"/>
  <c r="F2592" i="87"/>
  <c r="F2593" i="87" a="1"/>
  <c r="F2593" i="87"/>
  <c r="F2594" i="87" a="1"/>
  <c r="F2594" i="87"/>
  <c r="F2595" i="87" a="1"/>
  <c r="F2595" i="87"/>
  <c r="F2596" i="87" a="1"/>
  <c r="F2596" i="87"/>
  <c r="F2597" i="87" a="1"/>
  <c r="F2597" i="87"/>
  <c r="F2598" i="87" a="1"/>
  <c r="F2598" i="87"/>
  <c r="F2599" i="87" a="1"/>
  <c r="B2600" i="87"/>
  <c r="C2600" i="87" s="1"/>
  <c r="F2600" i="87" a="1"/>
  <c r="F2601" i="87" a="1"/>
  <c r="F2602" i="87" a="1"/>
  <c r="F2603" i="87" a="1"/>
  <c r="B2604" i="87"/>
  <c r="C2604" i="87"/>
  <c r="F2604" i="87" a="1"/>
  <c r="F2605" i="87" a="1"/>
  <c r="F2606" i="87" a="1"/>
  <c r="F2607" i="87" a="1"/>
  <c r="F2607" i="87"/>
  <c r="F2608" i="87" a="1"/>
  <c r="F2608" i="87"/>
  <c r="F2609" i="87" a="1"/>
  <c r="F2609" i="87"/>
  <c r="F2610" i="87" a="1"/>
  <c r="F2610" i="87"/>
  <c r="F2611" i="87" a="1"/>
  <c r="F2611" i="87"/>
  <c r="F2612" i="87" a="1"/>
  <c r="F2612" i="87"/>
  <c r="F2613" i="87" a="1"/>
  <c r="F2613" i="87"/>
  <c r="F2614" i="87" a="1"/>
  <c r="F2614" i="87"/>
  <c r="F2615" i="87" a="1"/>
  <c r="F2615" i="87"/>
  <c r="F2616" i="87" a="1"/>
  <c r="F2616" i="87"/>
  <c r="F2617" i="87" a="1"/>
  <c r="F2617" i="87"/>
  <c r="F2618" i="87" a="1"/>
  <c r="F2618" i="87"/>
  <c r="F2619" i="87" a="1"/>
  <c r="F2619" i="87"/>
  <c r="F2620" i="87" a="1"/>
  <c r="F2620" i="87"/>
  <c r="F2621" i="87" a="1"/>
  <c r="F2621" i="87"/>
  <c r="F2622" i="87" a="1"/>
  <c r="F2622" i="87"/>
  <c r="F2623" i="87" a="1"/>
  <c r="F2623" i="87"/>
  <c r="F2624" i="87" a="1"/>
  <c r="F2624" i="87"/>
  <c r="F2625" i="87" a="1"/>
  <c r="F2625" i="87"/>
  <c r="F2626" i="87" a="1"/>
  <c r="F2626" i="87"/>
  <c r="F2627" i="87" a="1"/>
  <c r="F2627" i="87"/>
  <c r="F2628" i="87" a="1"/>
  <c r="F2628" i="87"/>
  <c r="F2629" i="87" a="1"/>
  <c r="F2629" i="87"/>
  <c r="F2630" i="87" a="1"/>
  <c r="F2630" i="87"/>
  <c r="F2631" i="87" a="1"/>
  <c r="F2631" i="87"/>
  <c r="F2632" i="87" a="1"/>
  <c r="F2632" i="87"/>
  <c r="F2633" i="87" a="1"/>
  <c r="F2633" i="87"/>
  <c r="F2634" i="87" a="1"/>
  <c r="F2634" i="87"/>
  <c r="F2635" i="87" a="1"/>
  <c r="F2635" i="87"/>
  <c r="F2636" i="87" a="1"/>
  <c r="F2636" i="87"/>
  <c r="F2637" i="87" a="1"/>
  <c r="F2637" i="87"/>
  <c r="F2638" i="87" a="1"/>
  <c r="F2638" i="87"/>
  <c r="F2639" i="87" a="1"/>
  <c r="F2639" i="87"/>
  <c r="F2640" i="87" a="1"/>
  <c r="F2640" i="87"/>
  <c r="F2641" i="87" a="1"/>
  <c r="F2641" i="87"/>
  <c r="F2642" i="87" a="1"/>
  <c r="F2642" i="87"/>
  <c r="F2643" i="87" a="1"/>
  <c r="F2643" i="87"/>
  <c r="F2644" i="87" a="1"/>
  <c r="F2644" i="87"/>
  <c r="F2645" i="87" a="1"/>
  <c r="F2645" i="87"/>
  <c r="F2646" i="87" a="1"/>
  <c r="F2646" i="87"/>
  <c r="F2647" i="87" a="1"/>
  <c r="F2647" i="87"/>
  <c r="F2648" i="87" a="1"/>
  <c r="F2648" i="87"/>
  <c r="F2649" i="87" a="1"/>
  <c r="F2649" i="87"/>
  <c r="F2650" i="87" a="1"/>
  <c r="F2650" i="87"/>
  <c r="F2651" i="87" a="1"/>
  <c r="F2651" i="87"/>
  <c r="F2652" i="87" a="1"/>
  <c r="F2652" i="87"/>
  <c r="F2653" i="87" a="1"/>
  <c r="F2653" i="87"/>
  <c r="F2654" i="87" a="1"/>
  <c r="F2654" i="87"/>
  <c r="F2655" i="87" a="1"/>
  <c r="F2655" i="87"/>
  <c r="F2656" i="87" a="1"/>
  <c r="F2656" i="87"/>
  <c r="F2657" i="87" a="1"/>
  <c r="F2657" i="87"/>
  <c r="F2658" i="87" a="1"/>
  <c r="F2658" i="87"/>
  <c r="F2659" i="87" a="1"/>
  <c r="F2659" i="87"/>
  <c r="F2660" i="87" a="1"/>
  <c r="F2660" i="87"/>
  <c r="F2661" i="87" a="1"/>
  <c r="F2661" i="87"/>
  <c r="B2662" i="87"/>
  <c r="C2662" i="87"/>
  <c r="F2662" i="87" a="1"/>
  <c r="B2663" i="87"/>
  <c r="C2663" i="87"/>
  <c r="F2663" i="87" a="1"/>
  <c r="B2664" i="87"/>
  <c r="C2664" i="87"/>
  <c r="F2664" i="87" a="1"/>
  <c r="B2665" i="87"/>
  <c r="C2665" i="87" s="1"/>
  <c r="F2665" i="87" a="1"/>
  <c r="B2666" i="87"/>
  <c r="C2666" i="87" s="1"/>
  <c r="F2666" i="87" a="1"/>
  <c r="B2667" i="87"/>
  <c r="C2667" i="87" s="1"/>
  <c r="F2667" i="87" a="1"/>
  <c r="B2668" i="87"/>
  <c r="C2668" i="87" s="1"/>
  <c r="F2668" i="87" a="1"/>
  <c r="B2669" i="87"/>
  <c r="C2669" i="87" s="1"/>
  <c r="F2669" i="87" a="1"/>
  <c r="B2670" i="87"/>
  <c r="C2670" i="87"/>
  <c r="F2670" i="87" a="1"/>
  <c r="F2671" i="87" a="1"/>
  <c r="F2671" i="87"/>
  <c r="F2672" i="87" a="1"/>
  <c r="F2672" i="87"/>
  <c r="F2673" i="87" a="1"/>
  <c r="F2673" i="87"/>
  <c r="F2674" i="87" a="1"/>
  <c r="F2674" i="87"/>
  <c r="F2675" i="87" a="1"/>
  <c r="F2675" i="87"/>
  <c r="F2676" i="87" a="1"/>
  <c r="F2676" i="87"/>
  <c r="F2677" i="87" a="1"/>
  <c r="F2677" i="87"/>
  <c r="F2678" i="87" a="1"/>
  <c r="F2678" i="87"/>
  <c r="F2679" i="87" a="1"/>
  <c r="F2679" i="87"/>
  <c r="F2680" i="87" a="1"/>
  <c r="F2680" i="87"/>
  <c r="F2681" i="87" a="1"/>
  <c r="F2681" i="87"/>
  <c r="F2682" i="87" a="1"/>
  <c r="F2682" i="87"/>
  <c r="F2683" i="87" a="1"/>
  <c r="F2683" i="87"/>
  <c r="F2684" i="87" a="1"/>
  <c r="F2684" i="87"/>
  <c r="F2685" i="87" a="1"/>
  <c r="F2685" i="87"/>
  <c r="F2686" i="87" a="1"/>
  <c r="F2686" i="87"/>
  <c r="F2687" i="87" a="1"/>
  <c r="F2687" i="87"/>
  <c r="F2688" i="87" a="1"/>
  <c r="F2688" i="87"/>
  <c r="F2689" i="87" a="1"/>
  <c r="F2689" i="87"/>
  <c r="F2690" i="87" a="1"/>
  <c r="F2690" i="87"/>
  <c r="F2691" i="87" a="1"/>
  <c r="F2691" i="87"/>
  <c r="F2692" i="87" a="1"/>
  <c r="F2692" i="87"/>
  <c r="F2693" i="87" a="1"/>
  <c r="F2693" i="87"/>
  <c r="F2694" i="87" a="1"/>
  <c r="F2694" i="87"/>
  <c r="F2695" i="87" a="1"/>
  <c r="F2695" i="87"/>
  <c r="F2696" i="87" a="1"/>
  <c r="F2696" i="87"/>
  <c r="F2697" i="87" a="1"/>
  <c r="F2697" i="87"/>
  <c r="F2698" i="87" a="1"/>
  <c r="F2698" i="87"/>
  <c r="F2699" i="87" a="1"/>
  <c r="F2699" i="87"/>
  <c r="F2700" i="87" a="1"/>
  <c r="F2700" i="87"/>
  <c r="B2701" i="87"/>
  <c r="C2701" i="87" s="1"/>
  <c r="F2701" i="87" a="1"/>
  <c r="B2702" i="87"/>
  <c r="C2702" i="87" s="1"/>
  <c r="F2702" i="87" a="1"/>
  <c r="F2703" i="87" a="1"/>
  <c r="F2703" i="87"/>
  <c r="B2704" i="87"/>
  <c r="C2704" i="87" s="1"/>
  <c r="F2704" i="87" a="1"/>
  <c r="F2705" i="87" a="1"/>
  <c r="F2705" i="87"/>
  <c r="B2706" i="87"/>
  <c r="C2706" i="87"/>
  <c r="F2706" i="87" a="1"/>
  <c r="B2707" i="87"/>
  <c r="C2707" i="87" s="1"/>
  <c r="F2707" i="87" a="1"/>
  <c r="F2708" i="87" a="1"/>
  <c r="F2708" i="87"/>
  <c r="F2709" i="87" a="1"/>
  <c r="F2709" i="87"/>
  <c r="B2710" i="87"/>
  <c r="C2710" i="87" s="1"/>
  <c r="F2710" i="87" a="1"/>
  <c r="F2711" i="87" a="1"/>
  <c r="F2711" i="87"/>
  <c r="F2712" i="87" a="1"/>
  <c r="F2712" i="87"/>
  <c r="B2713" i="87"/>
  <c r="C2713" i="87" s="1"/>
  <c r="F2713" i="87" a="1"/>
  <c r="F2714" i="87" a="1"/>
  <c r="F2714" i="87"/>
  <c r="F2715" i="87" a="1"/>
  <c r="F2715" i="87"/>
  <c r="B2716" i="87"/>
  <c r="C2716" i="87"/>
  <c r="F2716" i="87" a="1"/>
  <c r="F2717" i="87" a="1"/>
  <c r="F2717" i="87"/>
  <c r="F2718" i="87" a="1"/>
  <c r="F2718" i="87"/>
  <c r="F2719" i="87" a="1"/>
  <c r="F2719" i="87"/>
  <c r="F2720" i="87" a="1"/>
  <c r="F2720" i="87"/>
  <c r="F2721" i="87" a="1"/>
  <c r="F2721" i="87"/>
  <c r="F2722" i="87" a="1"/>
  <c r="F2722" i="87"/>
  <c r="F2723" i="87" a="1"/>
  <c r="F2723" i="87"/>
  <c r="F2724" i="87" a="1"/>
  <c r="F2724" i="87"/>
  <c r="F2725" i="87" a="1"/>
  <c r="F2725" i="87"/>
  <c r="F2726" i="87" a="1"/>
  <c r="F2726" i="87"/>
  <c r="F2727" i="87" a="1"/>
  <c r="F2727" i="87"/>
  <c r="F2728" i="87" a="1"/>
  <c r="F2728" i="87"/>
  <c r="F2729" i="87" a="1"/>
  <c r="F2729" i="87"/>
  <c r="F2730" i="87" a="1"/>
  <c r="F2730" i="87"/>
  <c r="F2731" i="87" a="1"/>
  <c r="F2731" i="87"/>
  <c r="F2732" i="87" a="1"/>
  <c r="F2732" i="87"/>
  <c r="B2733" i="87"/>
  <c r="C2733" i="87" s="1"/>
  <c r="F2733" i="87" a="1"/>
  <c r="B2734" i="87"/>
  <c r="C2734" i="87" s="1"/>
  <c r="F2734" i="87" a="1"/>
  <c r="B2735" i="87"/>
  <c r="C2735" i="87" s="1"/>
  <c r="F2735" i="87" a="1"/>
  <c r="B2736" i="87"/>
  <c r="C2736" i="87"/>
  <c r="F2736" i="87" a="1"/>
  <c r="F2737" i="87" a="1"/>
  <c r="F2737" i="87"/>
  <c r="B2738" i="87"/>
  <c r="C2738" i="87" s="1"/>
  <c r="F2738" i="87" a="1"/>
  <c r="B2739" i="87"/>
  <c r="C2739" i="87"/>
  <c r="F2739" i="87" a="1"/>
  <c r="B2740" i="87"/>
  <c r="C2740" i="87" s="1"/>
  <c r="F2740" i="87" a="1"/>
  <c r="B2741" i="87"/>
  <c r="C2741" i="87"/>
  <c r="F2741" i="87" a="1"/>
  <c r="B2742" i="87"/>
  <c r="C2742" i="87"/>
  <c r="F2742" i="87" a="1"/>
  <c r="B2743" i="87"/>
  <c r="C2743" i="87"/>
  <c r="F2743" i="87" a="1"/>
  <c r="B2744" i="87"/>
  <c r="C2744" i="87"/>
  <c r="F2744" i="87" a="1"/>
  <c r="B2745" i="87"/>
  <c r="C2745" i="87"/>
  <c r="F2745" i="87" a="1"/>
  <c r="B2746" i="87"/>
  <c r="C2746" i="87" s="1"/>
  <c r="F2746" i="87" a="1"/>
  <c r="F2747" i="87" a="1"/>
  <c r="F2747" i="87"/>
  <c r="F2748" i="87" a="1"/>
  <c r="F2748" i="87"/>
  <c r="B2749" i="87"/>
  <c r="C2749" i="87"/>
  <c r="F2749" i="87" a="1"/>
  <c r="B2750" i="87"/>
  <c r="C2750" i="87" s="1"/>
  <c r="F2750" i="87" a="1"/>
  <c r="B2751" i="87"/>
  <c r="C2751" i="87"/>
  <c r="F2751" i="87" a="1"/>
  <c r="B2752" i="87"/>
  <c r="C2752" i="87" s="1"/>
  <c r="F2752" i="87" a="1"/>
  <c r="F2753" i="87" a="1"/>
  <c r="F2753" i="87"/>
  <c r="B2754" i="87"/>
  <c r="C2754" i="87"/>
  <c r="F2754" i="87" a="1"/>
  <c r="B2755" i="87"/>
  <c r="C2755" i="87" s="1"/>
  <c r="F2755" i="87" a="1"/>
  <c r="B2756" i="87"/>
  <c r="C2756" i="87"/>
  <c r="F2756" i="87" a="1"/>
  <c r="B2757" i="87"/>
  <c r="C2757" i="87" s="1"/>
  <c r="F2757" i="87" a="1"/>
  <c r="F2758" i="87" a="1"/>
  <c r="F2758" i="87"/>
  <c r="F2759" i="87" a="1"/>
  <c r="F2759" i="87"/>
  <c r="F2760" i="87" a="1"/>
  <c r="F2760" i="87"/>
  <c r="B2761" i="87"/>
  <c r="C2761" i="87"/>
  <c r="F2761" i="87" a="1"/>
  <c r="B2762" i="87"/>
  <c r="C2762" i="87" s="1"/>
  <c r="F2762" i="87" a="1"/>
  <c r="B2763" i="87"/>
  <c r="C2763" i="87"/>
  <c r="F2763" i="87" a="1"/>
  <c r="B2764" i="87"/>
  <c r="C2764" i="87" s="1"/>
  <c r="F2764" i="87" a="1"/>
  <c r="B2765" i="87"/>
  <c r="C2765" i="87"/>
  <c r="F2765" i="87" a="1"/>
  <c r="B2766" i="87"/>
  <c r="C2766" i="87"/>
  <c r="F2766" i="87" a="1"/>
  <c r="B2767" i="87"/>
  <c r="C2767" i="87" s="1"/>
  <c r="F2767" i="87" a="1"/>
  <c r="B2768" i="87"/>
  <c r="C2768" i="87" s="1"/>
  <c r="F2768" i="87" a="1"/>
  <c r="B2769" i="87"/>
  <c r="C2769" i="87"/>
  <c r="F2769" i="87" a="1"/>
  <c r="B2770" i="87"/>
  <c r="C2770" i="87" s="1"/>
  <c r="F2770" i="87" a="1"/>
  <c r="B2771" i="87"/>
  <c r="C2771" i="87" s="1"/>
  <c r="F2771" i="87" a="1"/>
  <c r="B2772" i="87"/>
  <c r="C2772" i="87"/>
  <c r="F2772" i="87" a="1"/>
  <c r="B2773" i="87"/>
  <c r="C2773" i="87"/>
  <c r="F2773" i="87" a="1"/>
  <c r="B2774" i="87"/>
  <c r="C2774" i="87"/>
  <c r="F2774" i="87" a="1"/>
  <c r="B2775" i="87"/>
  <c r="C2775" i="87"/>
  <c r="F2775" i="87" a="1"/>
  <c r="B2776" i="87"/>
  <c r="C2776" i="87" s="1"/>
  <c r="F2776" i="87" a="1"/>
  <c r="F2777" i="87" a="1"/>
  <c r="F2777" i="87"/>
  <c r="F2778" i="87" a="1"/>
  <c r="F2778" i="87"/>
  <c r="F2779" i="87" a="1"/>
  <c r="F2779" i="87"/>
  <c r="B2780" i="87"/>
  <c r="C2780" i="87" s="1"/>
  <c r="F2780" i="87" a="1"/>
  <c r="B2781" i="87"/>
  <c r="C2781" i="87" s="1"/>
  <c r="F2781" i="87" a="1"/>
  <c r="F2782" i="87" a="1"/>
  <c r="F2782" i="87"/>
  <c r="B2783" i="87"/>
  <c r="C2783" i="87" s="1"/>
  <c r="F2783" i="87" a="1"/>
  <c r="B2784" i="87"/>
  <c r="C2784" i="87"/>
  <c r="F2784" i="87" a="1"/>
  <c r="B2785" i="87"/>
  <c r="C2785" i="87"/>
  <c r="F2785" i="87" a="1"/>
  <c r="B2786" i="87"/>
  <c r="C2786" i="87" s="1"/>
  <c r="F2786" i="87" a="1"/>
  <c r="B2787" i="87"/>
  <c r="C2787" i="87"/>
  <c r="F2787" i="87" a="1"/>
  <c r="B2788" i="87"/>
  <c r="C2788" i="87" s="1"/>
  <c r="F2788" i="87" a="1"/>
  <c r="B2789" i="87"/>
  <c r="C2789" i="87" s="1"/>
  <c r="F2789" i="87" a="1"/>
  <c r="B2790" i="87"/>
  <c r="C2790" i="87" s="1"/>
  <c r="F2790" i="87" a="1"/>
  <c r="F2791" i="87" a="1"/>
  <c r="F2791" i="87"/>
  <c r="B2792" i="87"/>
  <c r="C2792" i="87" s="1"/>
  <c r="F2792" i="87" a="1"/>
  <c r="F2793" i="87" a="1"/>
  <c r="F2793" i="87"/>
  <c r="F2794" i="87" a="1"/>
  <c r="F2794" i="87"/>
  <c r="F2795" i="87" a="1"/>
  <c r="F2795" i="87"/>
  <c r="F2796" i="87" a="1"/>
  <c r="F2796" i="87"/>
  <c r="F2797" i="87" a="1"/>
  <c r="F2797" i="87"/>
  <c r="F2798" i="87" a="1"/>
  <c r="F2798" i="87"/>
  <c r="F2799" i="87" a="1"/>
  <c r="F2799" i="87"/>
  <c r="F2800" i="87" a="1"/>
  <c r="F2800" i="87"/>
  <c r="F2801" i="87" a="1"/>
  <c r="F2801" i="87"/>
  <c r="F2802" i="87" a="1"/>
  <c r="F2802" i="87"/>
  <c r="F2803" i="87" a="1"/>
  <c r="F2803" i="87"/>
  <c r="F2804" i="87" a="1"/>
  <c r="F2804" i="87"/>
  <c r="F2805" i="87" a="1"/>
  <c r="F2805" i="87"/>
  <c r="F2806" i="87" a="1"/>
  <c r="F2806" i="87"/>
  <c r="F2807" i="87" a="1"/>
  <c r="F2807" i="87"/>
  <c r="F2808" i="87" a="1"/>
  <c r="F2808" i="87"/>
  <c r="F2809" i="87" a="1"/>
  <c r="F2809" i="87"/>
  <c r="F2810" i="87" a="1"/>
  <c r="F2810" i="87"/>
  <c r="F2811" i="87" a="1"/>
  <c r="F2811" i="87"/>
  <c r="F2812" i="87" a="1"/>
  <c r="F2812" i="87"/>
  <c r="F2813" i="87" a="1"/>
  <c r="F2813" i="87"/>
  <c r="F2814" i="87" a="1"/>
  <c r="F2814" i="87"/>
  <c r="F2815" i="87" a="1"/>
  <c r="F2815" i="87"/>
  <c r="F2816" i="87" a="1"/>
  <c r="F2816" i="87"/>
  <c r="F2817" i="87" a="1"/>
  <c r="F2817" i="87"/>
  <c r="F2818" i="87" a="1"/>
  <c r="F2818" i="87"/>
  <c r="F2819" i="87" a="1"/>
  <c r="F2819" i="87"/>
  <c r="F2820" i="87" a="1"/>
  <c r="F2820" i="87"/>
  <c r="F2821" i="87" a="1"/>
  <c r="F2821" i="87"/>
  <c r="F2822" i="87" a="1"/>
  <c r="F2822" i="87"/>
  <c r="F2823" i="87" a="1"/>
  <c r="F2823" i="87"/>
  <c r="F2824" i="87" a="1"/>
  <c r="F2824" i="87"/>
  <c r="F2825" i="87" a="1"/>
  <c r="F2825" i="87"/>
  <c r="F2826" i="87" a="1"/>
  <c r="F2826" i="87"/>
  <c r="F2827" i="87" a="1"/>
  <c r="F2827" i="87"/>
  <c r="F2828" i="87" a="1"/>
  <c r="F2828" i="87"/>
  <c r="F2829" i="87" a="1"/>
  <c r="F2829" i="87"/>
  <c r="F2830" i="87" a="1"/>
  <c r="F2830" i="87"/>
  <c r="F2831" i="87" a="1"/>
  <c r="F2831" i="87"/>
  <c r="F2832" i="87" a="1"/>
  <c r="F2832" i="87"/>
  <c r="F2833" i="87" a="1"/>
  <c r="F2833" i="87"/>
  <c r="F2834" i="87" a="1"/>
  <c r="F2834" i="87"/>
  <c r="F2835" i="87" a="1"/>
  <c r="F2835" i="87"/>
  <c r="F2836" i="87" a="1"/>
  <c r="F2836" i="87"/>
  <c r="F2837" i="87" a="1"/>
  <c r="F2837" i="87"/>
  <c r="F2838" i="87" a="1"/>
  <c r="F2838" i="87"/>
  <c r="F2839" i="87" a="1"/>
  <c r="F2839" i="87"/>
  <c r="F2840" i="87" a="1"/>
  <c r="F2840" i="87"/>
  <c r="F2841" i="87" a="1"/>
  <c r="F2841" i="87"/>
  <c r="F2842" i="87" a="1"/>
  <c r="F2842" i="87"/>
  <c r="F2843" i="87" a="1"/>
  <c r="F2843" i="87"/>
  <c r="F2844" i="87" a="1"/>
  <c r="F2844" i="87"/>
  <c r="F2845" i="87" a="1"/>
  <c r="F2845" i="87"/>
  <c r="F2846" i="87" a="1"/>
  <c r="F2846" i="87"/>
  <c r="F2847" i="87" a="1"/>
  <c r="F2847" i="87"/>
  <c r="F2848" i="87" a="1"/>
  <c r="F2848" i="87"/>
  <c r="F2849" i="87" a="1"/>
  <c r="F2849" i="87"/>
  <c r="F2850" i="87" a="1"/>
  <c r="F2850" i="87"/>
  <c r="F2851" i="87" a="1"/>
  <c r="F2851" i="87"/>
  <c r="F2852" i="87" a="1"/>
  <c r="F2852" i="87"/>
  <c r="F2853" i="87" a="1"/>
  <c r="F2853" i="87"/>
  <c r="F2854" i="87" a="1"/>
  <c r="F2854" i="87"/>
  <c r="F2855" i="87" a="1"/>
  <c r="F2855" i="87"/>
  <c r="F2856" i="87" a="1"/>
  <c r="F2856" i="87"/>
  <c r="F2857" i="87" a="1"/>
  <c r="F2857" i="87"/>
  <c r="F2858" i="87" a="1"/>
  <c r="F2858" i="87"/>
  <c r="F2859" i="87" a="1"/>
  <c r="F2859" i="87"/>
  <c r="F2860" i="87" a="1"/>
  <c r="F2860" i="87"/>
  <c r="F2861" i="87" a="1"/>
  <c r="F2861" i="87"/>
  <c r="F2862" i="87" a="1"/>
  <c r="F2862" i="87"/>
  <c r="F2863" i="87" a="1"/>
  <c r="F2863" i="87"/>
  <c r="F2864" i="87" a="1"/>
  <c r="F2864" i="87"/>
  <c r="F2865" i="87" a="1"/>
  <c r="F2865" i="87"/>
  <c r="F2866" i="87" a="1"/>
  <c r="F2866" i="87"/>
  <c r="F2867" i="87" a="1"/>
  <c r="F2867" i="87"/>
  <c r="F2868" i="87" a="1"/>
  <c r="F2868" i="87"/>
  <c r="F2869" i="87" a="1"/>
  <c r="F2869" i="87"/>
  <c r="F2870" i="87" a="1"/>
  <c r="F2870" i="87"/>
  <c r="F2871" i="87" a="1"/>
  <c r="F2871" i="87"/>
  <c r="F2872" i="87" a="1"/>
  <c r="F2872" i="87"/>
  <c r="F2873" i="87" a="1"/>
  <c r="F2873" i="87"/>
  <c r="F2874" i="87" a="1"/>
  <c r="F2874" i="87"/>
  <c r="F2875" i="87" a="1"/>
  <c r="F2875" i="87"/>
  <c r="F2876" i="87" a="1"/>
  <c r="F2876" i="87"/>
  <c r="F2877" i="87" a="1"/>
  <c r="F2877" i="87"/>
  <c r="F2878" i="87" a="1"/>
  <c r="F2878" i="87"/>
  <c r="F2879" i="87" a="1"/>
  <c r="F2879" i="87"/>
  <c r="F2880" i="87" a="1"/>
  <c r="F2880" i="87"/>
  <c r="F2881" i="87" a="1"/>
  <c r="F2881" i="87"/>
  <c r="F2882" i="87" a="1"/>
  <c r="F2882" i="87"/>
  <c r="F2883" i="87" a="1"/>
  <c r="F2883" i="87"/>
  <c r="F2884" i="87" a="1"/>
  <c r="F2884" i="87"/>
  <c r="F2885" i="87" a="1"/>
  <c r="F2885" i="87"/>
  <c r="F2886" i="87" a="1"/>
  <c r="F2886" i="87"/>
  <c r="F2887" i="87" a="1"/>
  <c r="F2887" i="87"/>
  <c r="F2888" i="87" a="1"/>
  <c r="F2888" i="87"/>
  <c r="F2889" i="87" a="1"/>
  <c r="F2889" i="87"/>
  <c r="F2890" i="87" a="1"/>
  <c r="F2890" i="87"/>
  <c r="B2891" i="87"/>
  <c r="C2891" i="87" s="1"/>
  <c r="F2891" i="87" a="1"/>
  <c r="F2892" i="87" a="1"/>
  <c r="F2892" i="87"/>
  <c r="B2893" i="87"/>
  <c r="C2893" i="87" s="1"/>
  <c r="F2893" i="87" a="1"/>
  <c r="B2894" i="87"/>
  <c r="C2894" i="87" s="1"/>
  <c r="F2894" i="87" a="1"/>
  <c r="B2895" i="87"/>
  <c r="C2895" i="87" s="1"/>
  <c r="F2895" i="87" a="1"/>
  <c r="B2896" i="87"/>
  <c r="C2896" i="87"/>
  <c r="F2896" i="87" a="1"/>
  <c r="B2897" i="87"/>
  <c r="C2897" i="87" s="1"/>
  <c r="F2897" i="87" a="1"/>
  <c r="B2898" i="87"/>
  <c r="C2898" i="87"/>
  <c r="F2898" i="87" a="1"/>
  <c r="B2899" i="87"/>
  <c r="C2899" i="87" s="1"/>
  <c r="F2899" i="87" a="1"/>
  <c r="B2900" i="87"/>
  <c r="C2900" i="87"/>
  <c r="F2900" i="87" a="1"/>
  <c r="B2901" i="87"/>
  <c r="C2901" i="87" s="1"/>
  <c r="F2901" i="87" a="1"/>
  <c r="B2902" i="87"/>
  <c r="C2902" i="87"/>
  <c r="F2902" i="87" a="1"/>
  <c r="B2903" i="87"/>
  <c r="C2903" i="87"/>
  <c r="F2903" i="87" a="1"/>
  <c r="B2904" i="87"/>
  <c r="C2904" i="87"/>
  <c r="F2904" i="87" a="1"/>
  <c r="F2905" i="87" a="1"/>
  <c r="F2905" i="87"/>
  <c r="F2906" i="87" a="1"/>
  <c r="F2906" i="87"/>
  <c r="F2907" i="87" a="1"/>
  <c r="F2907" i="87"/>
  <c r="F2908" i="87" a="1"/>
  <c r="F2908" i="87"/>
  <c r="F2909" i="87" a="1"/>
  <c r="F2909" i="87"/>
  <c r="F2910" i="87" a="1"/>
  <c r="F2910" i="87"/>
  <c r="F2911" i="87" a="1"/>
  <c r="F2911" i="87"/>
  <c r="F2912" i="87" a="1"/>
  <c r="F2912" i="87"/>
  <c r="F2913" i="87" a="1"/>
  <c r="F2913" i="87"/>
  <c r="F2914" i="87" a="1"/>
  <c r="F2914" i="87"/>
  <c r="F2915" i="87" a="1"/>
  <c r="F2915" i="87"/>
  <c r="F2916" i="87" a="1"/>
  <c r="F2916" i="87"/>
  <c r="B2917" i="87"/>
  <c r="C2917" i="87" s="1"/>
  <c r="F2917" i="87" a="1"/>
  <c r="B2918" i="87"/>
  <c r="C2918" i="87" s="1"/>
  <c r="F2918" i="87" a="1"/>
  <c r="B2919" i="87"/>
  <c r="C2919" i="87" s="1"/>
  <c r="F2919" i="87" a="1"/>
  <c r="B2920" i="87"/>
  <c r="C2920" i="87" s="1"/>
  <c r="F2920" i="87" a="1"/>
  <c r="B2921" i="87"/>
  <c r="C2921" i="87" s="1"/>
  <c r="F2921" i="87" a="1"/>
  <c r="B2922" i="87"/>
  <c r="C2922" i="87"/>
  <c r="F2922" i="87" a="1"/>
  <c r="B2923" i="87"/>
  <c r="C2923" i="87" s="1"/>
  <c r="F2923" i="87" a="1"/>
  <c r="B2924" i="87"/>
  <c r="C2924" i="87"/>
  <c r="F2924" i="87" a="1"/>
  <c r="B2925" i="87"/>
  <c r="C2925" i="87" s="1"/>
  <c r="F2925" i="87" a="1"/>
  <c r="F2926" i="87" a="1"/>
  <c r="F2926" i="87"/>
  <c r="F2927" i="87" a="1"/>
  <c r="F2927" i="87"/>
  <c r="F2928" i="87" a="1"/>
  <c r="F2928" i="87"/>
  <c r="F2929" i="87" a="1"/>
  <c r="F2929" i="87"/>
  <c r="B2930" i="87"/>
  <c r="C2930" i="87" s="1"/>
  <c r="F2930" i="87" a="1"/>
  <c r="B2931" i="87"/>
  <c r="C2931" i="87" s="1"/>
  <c r="F2931" i="87" a="1"/>
  <c r="B2932" i="87"/>
  <c r="C2932" i="87"/>
  <c r="F2932" i="87" a="1"/>
  <c r="B2933" i="87"/>
  <c r="C2933" i="87" s="1"/>
  <c r="F2933" i="87" a="1"/>
  <c r="B2934" i="87"/>
  <c r="C2934" i="87"/>
  <c r="F2934" i="87" a="1"/>
  <c r="B2935" i="87"/>
  <c r="C2935" i="87" s="1"/>
  <c r="F2935" i="87" a="1"/>
  <c r="B2936" i="87"/>
  <c r="C2936" i="87"/>
  <c r="F2936" i="87" a="1"/>
  <c r="B2937" i="87"/>
  <c r="C2937" i="87" s="1"/>
  <c r="F2937" i="87" a="1"/>
  <c r="B2938" i="87"/>
  <c r="C2938" i="87"/>
  <c r="F2938" i="87" a="1"/>
  <c r="B2939" i="87"/>
  <c r="C2939" i="87"/>
  <c r="F2939" i="87" a="1"/>
  <c r="B2940" i="87"/>
  <c r="C2940" i="87"/>
  <c r="F2940" i="87" a="1"/>
  <c r="B2941" i="87"/>
  <c r="C2941" i="87" s="1"/>
  <c r="F2941" i="87" a="1"/>
  <c r="B2942" i="87"/>
  <c r="C2942" i="87" s="1"/>
  <c r="F2942" i="87" a="1"/>
  <c r="B2943" i="87"/>
  <c r="C2943" i="87" s="1"/>
  <c r="F2943" i="87" a="1"/>
  <c r="B2944" i="87"/>
  <c r="C2944" i="87" s="1"/>
  <c r="F2944" i="87" a="1"/>
  <c r="F2945" i="87" a="1"/>
  <c r="F2945" i="87"/>
  <c r="F2946" i="87" a="1"/>
  <c r="F2946" i="87"/>
  <c r="F2947" i="87" a="1"/>
  <c r="F2947" i="87"/>
  <c r="F2948" i="87" a="1"/>
  <c r="F2948" i="87"/>
  <c r="F2949" i="87" a="1"/>
  <c r="F2949" i="87"/>
  <c r="F2950" i="87" a="1"/>
  <c r="F2950" i="87"/>
  <c r="B2951" i="87"/>
  <c r="C2951" i="87"/>
  <c r="F2951" i="87" a="1"/>
  <c r="B2952" i="87"/>
  <c r="C2952" i="87" s="1"/>
  <c r="F2952" i="87" a="1"/>
  <c r="B2953" i="87"/>
  <c r="C2953" i="87"/>
  <c r="F2953" i="87" a="1"/>
  <c r="B2954" i="87"/>
  <c r="C2954" i="87"/>
  <c r="F2954" i="87" a="1"/>
  <c r="B2955" i="87"/>
  <c r="C2955" i="87"/>
  <c r="F2955" i="87" a="1"/>
  <c r="B2956" i="87"/>
  <c r="C2956" i="87"/>
  <c r="F2956" i="87" a="1"/>
  <c r="F2957" i="87" a="1"/>
  <c r="F2957" i="87"/>
  <c r="F2958" i="87" a="1"/>
  <c r="F2958" i="87"/>
  <c r="F2959" i="87" a="1"/>
  <c r="F2959" i="87"/>
  <c r="F2960" i="87" a="1"/>
  <c r="F2960" i="87"/>
  <c r="F2961" i="87" a="1"/>
  <c r="F2961" i="87"/>
  <c r="F2962" i="87" a="1"/>
  <c r="F2962" i="87"/>
  <c r="F2963" i="87" a="1"/>
  <c r="F2963" i="87"/>
  <c r="F2964" i="87" a="1"/>
  <c r="F2964" i="87"/>
  <c r="F2965" i="87" a="1"/>
  <c r="F2965" i="87"/>
  <c r="F2966" i="87" a="1"/>
  <c r="F2966" i="87"/>
  <c r="F2967" i="87" a="1"/>
  <c r="F2967" i="87"/>
  <c r="F2968" i="87" a="1"/>
  <c r="F2968" i="87"/>
  <c r="F2969" i="87" a="1"/>
  <c r="F2969" i="87"/>
  <c r="F2970" i="87" a="1"/>
  <c r="F2970" i="87"/>
  <c r="F2971" i="87" a="1"/>
  <c r="F2971" i="87"/>
  <c r="F2972" i="87" a="1"/>
  <c r="F2972" i="87"/>
  <c r="F2973" i="87" a="1"/>
  <c r="F2973" i="87"/>
  <c r="F2974" i="87" a="1"/>
  <c r="F2974" i="87"/>
  <c r="F2975" i="87" a="1"/>
  <c r="F2975" i="87"/>
  <c r="F2976" i="87" a="1"/>
  <c r="F2976" i="87"/>
  <c r="F2977" i="87" a="1"/>
  <c r="F2977" i="87"/>
  <c r="F2978" i="87" a="1"/>
  <c r="F2978" i="87"/>
  <c r="F2979" i="87" a="1"/>
  <c r="F2979" i="87"/>
  <c r="F2980" i="87" a="1"/>
  <c r="F2980" i="87"/>
  <c r="F2981" i="87" a="1"/>
  <c r="F2981" i="87"/>
  <c r="F2982" i="87" a="1"/>
  <c r="F2982" i="87"/>
  <c r="F2983" i="87" a="1"/>
  <c r="F2983" i="87"/>
  <c r="F2984" i="87" a="1"/>
  <c r="F2984" i="87"/>
  <c r="F2985" i="87" a="1"/>
  <c r="F2985" i="87"/>
  <c r="F2986" i="87" a="1"/>
  <c r="F2986" i="87"/>
  <c r="F2987" i="87" a="1"/>
  <c r="F2987" i="87"/>
  <c r="F2988" i="87" a="1"/>
  <c r="F2988" i="87"/>
  <c r="F2989" i="87" a="1"/>
  <c r="F2989" i="87"/>
  <c r="F2990" i="87" a="1"/>
  <c r="F2990" i="87"/>
  <c r="F2991" i="87" a="1"/>
  <c r="F2991" i="87"/>
  <c r="F2992" i="87" a="1"/>
  <c r="F2992" i="87"/>
  <c r="F2993" i="87" a="1"/>
  <c r="F2993" i="87"/>
  <c r="F2994" i="87" a="1"/>
  <c r="F2994" i="87"/>
  <c r="F2995" i="87" a="1"/>
  <c r="F2995" i="87"/>
  <c r="F2996" i="87" a="1"/>
  <c r="F2996" i="87"/>
  <c r="F2997" i="87" a="1"/>
  <c r="F2997" i="87"/>
  <c r="F2998" i="87" a="1"/>
  <c r="F2998" i="87"/>
  <c r="B2999" i="87"/>
  <c r="C2999" i="87"/>
  <c r="F2999" i="87" a="1"/>
  <c r="B3000" i="87"/>
  <c r="C3000" i="87" s="1"/>
  <c r="F3000" i="87" a="1"/>
  <c r="B3001" i="87"/>
  <c r="C3001" i="87" s="1"/>
  <c r="F3001" i="87" a="1"/>
  <c r="B3002" i="87"/>
  <c r="C3002" i="87" s="1"/>
  <c r="F3002" i="87" a="1"/>
  <c r="B3003" i="87"/>
  <c r="C3003" i="87" s="1"/>
  <c r="F3003" i="87" a="1"/>
  <c r="B3004" i="87"/>
  <c r="C3004" i="87" s="1"/>
  <c r="F3004" i="87" a="1"/>
  <c r="F3005" i="87" a="1"/>
  <c r="F3005" i="87"/>
  <c r="B3006" i="87"/>
  <c r="C3006" i="87" s="1"/>
  <c r="F3006" i="87" a="1"/>
  <c r="F3007" i="87" a="1"/>
  <c r="F3007" i="87"/>
  <c r="B3008" i="87"/>
  <c r="C3008" i="87" s="1"/>
  <c r="F3008" i="87" a="1"/>
  <c r="B3009" i="87"/>
  <c r="C3009" i="87" s="1"/>
  <c r="F3009" i="87" a="1"/>
  <c r="F3010" i="87" a="1"/>
  <c r="F3010" i="87"/>
  <c r="F3011" i="87" a="1"/>
  <c r="F3011" i="87"/>
  <c r="F3012" i="87" a="1"/>
  <c r="F3012" i="87"/>
  <c r="F3013" i="87" a="1"/>
  <c r="F3013" i="87"/>
  <c r="F3014" i="87" a="1"/>
  <c r="F3014" i="87"/>
  <c r="F3015" i="87" a="1"/>
  <c r="F3015" i="87"/>
  <c r="F3016" i="87" a="1"/>
  <c r="F3016" i="87"/>
  <c r="F3017" i="87" a="1"/>
  <c r="F3017" i="87"/>
  <c r="F3018" i="87" a="1"/>
  <c r="F3018" i="87"/>
  <c r="F3019" i="87" a="1"/>
  <c r="F3019" i="87"/>
  <c r="F3020" i="87" a="1"/>
  <c r="F3020" i="87"/>
  <c r="F3021" i="87" a="1"/>
  <c r="F3021" i="87"/>
  <c r="B3022" i="87"/>
  <c r="C3022" i="87" s="1"/>
  <c r="F3022" i="87" a="1"/>
  <c r="B3023" i="87"/>
  <c r="C3023" i="87"/>
  <c r="F3023" i="87" a="1"/>
  <c r="B3024" i="87"/>
  <c r="C3024" i="87"/>
  <c r="F3024" i="87" a="1"/>
  <c r="F3025" i="87" a="1"/>
  <c r="F3025" i="87"/>
  <c r="B3026" i="87"/>
  <c r="C3026" i="87" s="1"/>
  <c r="F3026" i="87" a="1"/>
  <c r="B3027" i="87"/>
  <c r="C3027" i="87"/>
  <c r="F3027" i="87" a="1"/>
  <c r="B3028" i="87"/>
  <c r="C3028" i="87"/>
  <c r="F3028" i="87" a="1"/>
  <c r="B3029" i="87"/>
  <c r="C3029" i="87"/>
  <c r="F3029" i="87" a="1"/>
  <c r="F3030" i="87" a="1"/>
  <c r="F3030" i="87"/>
  <c r="F3031" i="87" a="1"/>
  <c r="F3031" i="87"/>
  <c r="F3032" i="87" a="1"/>
  <c r="F3032" i="87"/>
  <c r="F3033" i="87" a="1"/>
  <c r="F3033" i="87"/>
  <c r="F3034" i="87" a="1"/>
  <c r="F3034" i="87"/>
  <c r="F3035" i="87" a="1"/>
  <c r="F3035" i="87"/>
  <c r="F3036" i="87" a="1"/>
  <c r="F3036" i="87"/>
  <c r="F3037" i="87" a="1"/>
  <c r="F3037" i="87"/>
  <c r="F3038" i="87" a="1"/>
  <c r="F3038" i="87"/>
  <c r="F3039" i="87" a="1"/>
  <c r="F3039" i="87"/>
  <c r="F3040" i="87" a="1"/>
  <c r="F3040" i="87"/>
  <c r="F3041" i="87" a="1"/>
  <c r="F3041" i="87"/>
  <c r="F3042" i="87" a="1"/>
  <c r="F3042" i="87"/>
  <c r="F3043" i="87" a="1"/>
  <c r="F3043" i="87"/>
  <c r="F3044" i="87" a="1"/>
  <c r="F3044" i="87"/>
  <c r="F3045" i="87" a="1"/>
  <c r="F3045" i="87"/>
  <c r="F3046" i="87" a="1"/>
  <c r="F3046" i="87"/>
  <c r="F3047" i="87" a="1"/>
  <c r="F3047" i="87"/>
  <c r="F3048" i="87" a="1"/>
  <c r="F3048" i="87"/>
  <c r="F3049" i="87" a="1"/>
  <c r="F3049" i="87"/>
  <c r="F3050" i="87" a="1"/>
  <c r="F3050" i="87"/>
  <c r="F3051" i="87" a="1"/>
  <c r="F3051" i="87"/>
  <c r="F3052" i="87" a="1"/>
  <c r="F3052" i="87"/>
  <c r="F3053" i="87" a="1"/>
  <c r="F3053" i="87"/>
  <c r="F3054" i="87" a="1"/>
  <c r="F3054" i="87"/>
  <c r="F3055" i="87" a="1"/>
  <c r="F3055" i="87"/>
  <c r="F3056" i="87" a="1"/>
  <c r="F3056" i="87"/>
  <c r="F3057" i="87" a="1"/>
  <c r="F3057" i="87"/>
  <c r="F3058" i="87" a="1"/>
  <c r="F3058" i="87"/>
  <c r="F3059" i="87" a="1"/>
  <c r="F3059" i="87"/>
  <c r="F3060" i="87" a="1"/>
  <c r="F3060" i="87"/>
  <c r="F3061" i="87" a="1"/>
  <c r="F3061" i="87"/>
  <c r="F3062" i="87" a="1"/>
  <c r="F3062" i="87"/>
  <c r="F3063" i="87" a="1"/>
  <c r="F3063" i="87"/>
  <c r="F3064" i="87" a="1"/>
  <c r="F3064" i="87"/>
  <c r="F3065" i="87" a="1"/>
  <c r="F3065" i="87"/>
  <c r="F3066" i="87" a="1"/>
  <c r="F3066" i="87"/>
  <c r="F3067" i="87" a="1"/>
  <c r="F3067" i="87"/>
  <c r="F3068" i="87" a="1"/>
  <c r="F3068" i="87"/>
  <c r="F3069" i="87" a="1"/>
  <c r="F3069" i="87"/>
  <c r="F3070" i="87" a="1"/>
  <c r="F3070" i="87"/>
  <c r="F3071" i="87" a="1"/>
  <c r="F3071" i="87"/>
  <c r="F3072" i="87" a="1"/>
  <c r="F3072" i="87"/>
  <c r="F3073" i="87" a="1"/>
  <c r="F3073" i="87"/>
  <c r="F3074" i="87" a="1"/>
  <c r="F3074" i="87"/>
  <c r="F3075" i="87" a="1"/>
  <c r="F3075" i="87"/>
  <c r="F3076" i="87" a="1"/>
  <c r="F3076" i="87"/>
  <c r="F3077" i="87" a="1"/>
  <c r="F3077" i="87"/>
  <c r="F3078" i="87" a="1"/>
  <c r="F3078" i="87"/>
  <c r="F3079" i="87" a="1"/>
  <c r="F3079" i="87"/>
  <c r="F3080" i="87" a="1"/>
  <c r="F3080" i="87"/>
  <c r="F3081" i="87" a="1"/>
  <c r="F3081" i="87"/>
  <c r="F3082" i="87" a="1"/>
  <c r="F3082" i="87"/>
  <c r="F3083" i="87" a="1"/>
  <c r="F3083" i="87"/>
  <c r="F3084" i="87" a="1"/>
  <c r="F3084" i="87"/>
  <c r="F3085" i="87" a="1"/>
  <c r="F3085" i="87"/>
  <c r="F3086" i="87" a="1"/>
  <c r="F3086" i="87"/>
  <c r="F3087" i="87" a="1"/>
  <c r="F3087" i="87"/>
  <c r="F3088" i="87" a="1"/>
  <c r="F3088" i="87"/>
  <c r="F3089" i="87" a="1"/>
  <c r="F3089" i="87"/>
  <c r="F3090" i="87" a="1"/>
  <c r="F3090" i="87"/>
  <c r="F3091" i="87" a="1"/>
  <c r="F3091" i="87"/>
  <c r="F3092" i="87" a="1"/>
  <c r="F3092" i="87"/>
  <c r="F3093" i="87" a="1"/>
  <c r="F3093" i="87"/>
  <c r="F3094" i="87" a="1"/>
  <c r="F3094" i="87"/>
  <c r="F3095" i="87" a="1"/>
  <c r="F3095" i="87"/>
  <c r="F3096" i="87" a="1"/>
  <c r="F3096" i="87"/>
  <c r="F3097" i="87" a="1"/>
  <c r="F3097" i="87"/>
  <c r="F3098" i="87" a="1"/>
  <c r="F3098" i="87"/>
  <c r="F3099" i="87" a="1"/>
  <c r="F3099" i="87"/>
  <c r="F3100" i="87" a="1"/>
  <c r="F3100" i="87"/>
  <c r="F3101" i="87" a="1"/>
  <c r="F3101" i="87"/>
  <c r="F3102" i="87" a="1"/>
  <c r="F3102" i="87"/>
  <c r="F3103" i="87" a="1"/>
  <c r="F3103" i="87"/>
  <c r="F3104" i="87" a="1"/>
  <c r="F3104" i="87"/>
  <c r="B3105" i="87"/>
  <c r="C3105" i="87" s="1"/>
  <c r="F3105" i="87" a="1"/>
  <c r="F3106" i="87" a="1"/>
  <c r="F3106" i="87"/>
  <c r="F3107" i="87" a="1"/>
  <c r="F3107" i="87"/>
  <c r="F3108" i="87" a="1"/>
  <c r="F3108" i="87"/>
  <c r="F3109" i="87" a="1"/>
  <c r="F3109" i="87"/>
  <c r="F3110" i="87" a="1"/>
  <c r="F3110" i="87"/>
  <c r="F3111" i="87" a="1"/>
  <c r="F3111" i="87"/>
  <c r="F3112" i="87" a="1"/>
  <c r="F3112" i="87"/>
  <c r="F3113" i="87" a="1"/>
  <c r="F3113" i="87"/>
  <c r="B3114" i="87"/>
  <c r="C3114" i="87" s="1"/>
  <c r="F3114" i="87" a="1"/>
  <c r="F3115" i="87" a="1"/>
  <c r="F3115" i="87"/>
  <c r="F3116" i="87" a="1"/>
  <c r="F3116" i="87"/>
  <c r="F3117" i="87" a="1"/>
  <c r="F3117" i="87"/>
  <c r="F3118" i="87" a="1"/>
  <c r="F3118" i="87"/>
  <c r="F3119" i="87" a="1"/>
  <c r="F3119" i="87"/>
  <c r="F3120" i="87" a="1"/>
  <c r="F3120" i="87"/>
  <c r="F3121" i="87" a="1"/>
  <c r="F3121" i="87"/>
  <c r="F3122" i="87" a="1"/>
  <c r="F3122" i="87"/>
  <c r="F3123" i="87" a="1"/>
  <c r="F3123" i="87"/>
  <c r="F3124" i="87" a="1"/>
  <c r="F3124" i="87"/>
  <c r="F3125" i="87" a="1"/>
  <c r="F3125" i="87"/>
  <c r="F3126" i="87" a="1"/>
  <c r="F3126" i="87"/>
  <c r="F3127" i="87" a="1"/>
  <c r="F3127" i="87"/>
  <c r="F3128" i="87" a="1"/>
  <c r="F3128" i="87"/>
  <c r="F3129" i="87" a="1"/>
  <c r="F3129" i="87"/>
  <c r="F3130" i="87" a="1"/>
  <c r="F3130" i="87"/>
  <c r="F3131" i="87" a="1"/>
  <c r="F3131" i="87"/>
  <c r="F3132" i="87" a="1"/>
  <c r="F3132" i="87"/>
  <c r="F3133" i="87" a="1"/>
  <c r="F3133" i="87"/>
  <c r="F3134" i="87" a="1"/>
  <c r="F3134" i="87"/>
  <c r="F3135" i="87" a="1"/>
  <c r="F3135" i="87"/>
  <c r="F3136" i="87" a="1"/>
  <c r="F3136" i="87"/>
  <c r="F3137" i="87" a="1"/>
  <c r="F3137" i="87"/>
  <c r="F3138" i="87" a="1"/>
  <c r="F3138" i="87"/>
  <c r="F3139" i="87" a="1"/>
  <c r="F3139" i="87"/>
  <c r="F3140" i="87" a="1"/>
  <c r="F3140" i="87"/>
  <c r="F3141" i="87" a="1"/>
  <c r="F3141" i="87"/>
  <c r="F3142" i="87" a="1"/>
  <c r="F3142" i="87"/>
  <c r="F3143" i="87" a="1"/>
  <c r="F3143" i="87"/>
  <c r="F3144" i="87" a="1"/>
  <c r="F3144" i="87"/>
  <c r="F3145" i="87" a="1"/>
  <c r="F3145" i="87"/>
  <c r="F3146" i="87" a="1"/>
  <c r="F3146" i="87"/>
  <c r="F3147" i="87" a="1"/>
  <c r="F3147" i="87"/>
  <c r="F3148" i="87" a="1"/>
  <c r="F3148" i="87"/>
  <c r="F3149" i="87" a="1"/>
  <c r="F3149" i="87"/>
  <c r="F3150" i="87" a="1"/>
  <c r="F3150" i="87"/>
  <c r="F3151" i="87" a="1"/>
  <c r="F3151" i="87"/>
  <c r="F3152" i="87" a="1"/>
  <c r="F3152" i="87"/>
  <c r="F3153" i="87" a="1"/>
  <c r="F3153" i="87"/>
  <c r="F3154" i="87" a="1"/>
  <c r="F3154" i="87"/>
  <c r="F3155" i="87" a="1"/>
  <c r="F3155" i="87"/>
  <c r="F3156" i="87" a="1"/>
  <c r="F3156" i="87"/>
  <c r="F3157" i="87" a="1"/>
  <c r="F3157" i="87"/>
  <c r="F3158" i="87" a="1"/>
  <c r="F3158" i="87"/>
  <c r="F3159" i="87" a="1"/>
  <c r="F3159" i="87"/>
  <c r="F3160" i="87" a="1"/>
  <c r="F3160" i="87"/>
  <c r="F3161" i="87" a="1"/>
  <c r="F3161" i="87"/>
  <c r="F3162" i="87" a="1"/>
  <c r="F3162" i="87"/>
  <c r="F3163" i="87" a="1"/>
  <c r="F3163" i="87"/>
  <c r="F3164" i="87" a="1"/>
  <c r="F3164" i="87"/>
  <c r="F3165" i="87" a="1"/>
  <c r="F3165" i="87"/>
  <c r="F3166" i="87" a="1"/>
  <c r="F3166" i="87"/>
  <c r="F3167" i="87" a="1"/>
  <c r="F3167" i="87"/>
  <c r="F3168" i="87" a="1"/>
  <c r="F3168" i="87"/>
  <c r="F3169" i="87" a="1"/>
  <c r="F3170" i="87" a="1"/>
  <c r="F3171" i="87" a="1"/>
  <c r="B3172" i="87"/>
  <c r="C3172" i="87" s="1"/>
  <c r="F3172" i="87" a="1"/>
  <c r="B3173" i="87"/>
  <c r="C3173" i="87"/>
  <c r="F3173" i="87" a="1"/>
  <c r="B3174" i="87"/>
  <c r="C3174" i="87" s="1"/>
  <c r="F3174" i="87" a="1"/>
  <c r="B3175" i="87"/>
  <c r="C3175" i="87"/>
  <c r="F3175" i="87" a="1"/>
  <c r="B3176" i="87"/>
  <c r="C3176" i="87"/>
  <c r="F3176" i="87" a="1"/>
  <c r="F3177" i="87" a="1"/>
  <c r="F3177" i="87"/>
  <c r="B3178" i="87"/>
  <c r="C3178" i="87"/>
  <c r="F3178" i="87" a="1"/>
  <c r="B3179" i="87"/>
  <c r="C3179" i="87"/>
  <c r="F3179" i="87" a="1"/>
  <c r="B3180" i="87"/>
  <c r="C3180" i="87"/>
  <c r="F3180" i="87" a="1"/>
  <c r="B3181" i="87"/>
  <c r="C3181" i="87"/>
  <c r="F3181" i="87" a="1"/>
  <c r="F3182" i="87" a="1"/>
  <c r="F3183" i="87" a="1"/>
  <c r="F3183" i="87"/>
  <c r="F3184" i="87" a="1"/>
  <c r="F3184" i="87"/>
  <c r="F3185" i="87" a="1"/>
  <c r="F3185" i="87"/>
  <c r="F3186" i="87" a="1"/>
  <c r="F3186" i="87"/>
  <c r="F3187" i="87" a="1"/>
  <c r="F3187" i="87"/>
  <c r="F3188" i="87" a="1"/>
  <c r="F3188" i="87"/>
  <c r="F3189" i="87" a="1"/>
  <c r="F3189" i="87"/>
  <c r="F3190" i="87" a="1"/>
  <c r="F3190" i="87"/>
  <c r="F3191" i="87" a="1"/>
  <c r="F3191" i="87"/>
  <c r="F3192" i="87" a="1"/>
  <c r="F3192" i="87"/>
  <c r="F3193" i="87" a="1"/>
  <c r="F3193" i="87"/>
  <c r="F3194" i="87" a="1"/>
  <c r="F3194" i="87"/>
  <c r="B3195" i="87"/>
  <c r="C3195" i="87" s="1"/>
  <c r="F3195" i="87" a="1"/>
  <c r="B3196" i="87"/>
  <c r="C3196" i="87" s="1"/>
  <c r="F3196" i="87" a="1"/>
  <c r="B3197" i="87"/>
  <c r="C3197" i="87" s="1"/>
  <c r="F3197" i="87" a="1"/>
  <c r="B3198" i="87"/>
  <c r="C3198" i="87" s="1"/>
  <c r="F3198" i="87" a="1"/>
  <c r="B3199" i="87"/>
  <c r="C3199" i="87" s="1"/>
  <c r="F3199" i="87" a="1"/>
  <c r="F3200" i="87" a="1"/>
  <c r="F3200" i="87"/>
  <c r="B3201" i="87"/>
  <c r="C3201" i="87" s="1"/>
  <c r="F3201" i="87" a="1"/>
  <c r="B3202" i="87"/>
  <c r="C3202" i="87" s="1"/>
  <c r="F3202" i="87" a="1"/>
  <c r="B3203" i="87"/>
  <c r="C3203" i="87"/>
  <c r="F3203" i="87" a="1"/>
  <c r="B3204" i="87"/>
  <c r="C3204" i="87"/>
  <c r="F3204" i="87" a="1"/>
  <c r="B3205" i="87"/>
  <c r="C3205" i="87"/>
  <c r="F3205" i="87" a="1"/>
  <c r="F3206" i="87" a="1"/>
  <c r="F3206" i="87"/>
  <c r="F3207" i="87" a="1"/>
  <c r="F3207" i="87"/>
  <c r="F3208" i="87" a="1"/>
  <c r="F3208" i="87"/>
  <c r="F3209" i="87" a="1"/>
  <c r="F3209" i="87"/>
  <c r="F3210" i="87" a="1"/>
  <c r="F3210" i="87"/>
  <c r="F3211" i="87" a="1"/>
  <c r="F3211" i="87"/>
  <c r="F3212" i="87" a="1"/>
  <c r="F3212" i="87"/>
  <c r="F3213" i="87" a="1"/>
  <c r="F3213" i="87"/>
  <c r="F3214" i="87" a="1"/>
  <c r="F3214" i="87"/>
  <c r="F3215" i="87" a="1"/>
  <c r="F3215" i="87"/>
  <c r="F3216" i="87" a="1"/>
  <c r="F3216" i="87"/>
  <c r="B3217" i="87"/>
  <c r="C3217" i="87" s="1"/>
  <c r="F3217" i="87" a="1"/>
  <c r="B3218" i="87"/>
  <c r="C3218" i="87" s="1"/>
  <c r="F3218" i="87" a="1"/>
  <c r="B3219" i="87"/>
  <c r="C3219" i="87" s="1"/>
  <c r="F3219" i="87" a="1"/>
  <c r="B3220" i="87"/>
  <c r="C3220" i="87" s="1"/>
  <c r="F3220" i="87" a="1"/>
  <c r="B3221" i="87"/>
  <c r="C3221" i="87" s="1"/>
  <c r="F3221" i="87" a="1"/>
  <c r="F3222" i="87" a="1"/>
  <c r="F3222" i="87"/>
  <c r="F3223" i="87" a="1"/>
  <c r="F3223" i="87"/>
  <c r="F3224" i="87" a="1"/>
  <c r="F3224" i="87"/>
  <c r="F3225" i="87" a="1"/>
  <c r="F3225" i="87"/>
  <c r="F3226" i="87" a="1"/>
  <c r="F3226" i="87"/>
  <c r="F3227" i="87" a="1"/>
  <c r="F3227" i="87"/>
  <c r="F3228" i="87" a="1"/>
  <c r="F3228" i="87"/>
  <c r="F3229" i="87" a="1"/>
  <c r="F3229" i="87"/>
  <c r="F3230" i="87" a="1"/>
  <c r="F3230" i="87"/>
  <c r="F3231" i="87" a="1"/>
  <c r="F3231" i="87"/>
  <c r="F3232" i="87" a="1"/>
  <c r="F3232" i="87"/>
  <c r="F3233" i="87" a="1"/>
  <c r="F3233" i="87"/>
  <c r="F3234" i="87" a="1"/>
  <c r="F3234" i="87"/>
  <c r="F3235" i="87" a="1"/>
  <c r="F3235" i="87"/>
  <c r="F3236" i="87" a="1"/>
  <c r="F3236" i="87"/>
  <c r="F3237" i="87" a="1"/>
  <c r="F3237" i="87"/>
  <c r="F3238" i="87" a="1"/>
  <c r="F3238" i="87"/>
  <c r="B3239" i="87"/>
  <c r="C3239" i="87"/>
  <c r="F3239" i="87" a="1"/>
  <c r="B3240" i="87"/>
  <c r="C3240" i="87"/>
  <c r="F3240" i="87" a="1"/>
  <c r="B3241" i="87"/>
  <c r="C3241" i="87"/>
  <c r="F3241" i="87" a="1"/>
  <c r="B3242" i="87"/>
  <c r="C3242" i="87"/>
  <c r="F3242" i="87" a="1"/>
  <c r="B3243" i="87"/>
  <c r="C3243" i="87"/>
  <c r="F3243" i="87" a="1"/>
  <c r="F3244" i="87" a="1"/>
  <c r="F3244" i="87"/>
  <c r="F3245" i="87" a="1"/>
  <c r="F3245" i="87"/>
  <c r="F3246" i="87" a="1"/>
  <c r="F3246" i="87"/>
  <c r="F3247" i="87" a="1"/>
  <c r="F3247" i="87"/>
  <c r="F3248" i="87" a="1"/>
  <c r="F3248" i="87"/>
  <c r="F3249" i="87" a="1"/>
  <c r="F3249" i="87"/>
  <c r="F3250" i="87" a="1"/>
  <c r="F3250" i="87"/>
  <c r="F3251" i="87" a="1"/>
  <c r="F3251" i="87"/>
  <c r="F3252" i="87" a="1"/>
  <c r="F3252" i="87"/>
  <c r="F3253" i="87" a="1"/>
  <c r="F3253" i="87"/>
  <c r="F3254" i="87" a="1"/>
  <c r="F3254" i="87"/>
  <c r="F3255" i="87" a="1"/>
  <c r="F3255" i="87"/>
  <c r="F3256" i="87" a="1"/>
  <c r="F3256" i="87"/>
  <c r="F3257" i="87" a="1"/>
  <c r="F3257" i="87"/>
  <c r="F3258" i="87" a="1"/>
  <c r="F3258" i="87"/>
  <c r="F3259" i="87" a="1"/>
  <c r="F3259" i="87"/>
  <c r="B3260" i="87"/>
  <c r="C3260" i="87" s="1"/>
  <c r="F3260" i="87" a="1"/>
  <c r="B3261" i="87"/>
  <c r="C3261" i="87" s="1"/>
  <c r="F3261" i="87" a="1"/>
  <c r="F3262" i="87" a="1"/>
  <c r="F3263" i="87" a="1"/>
  <c r="F3264" i="87" a="1"/>
  <c r="F3264" i="87"/>
  <c r="B3265" i="87"/>
  <c r="C3265" i="87" s="1"/>
  <c r="F3265" i="87" a="1"/>
  <c r="F3266" i="87" a="1"/>
  <c r="F3266" i="87"/>
  <c r="F3267" i="87" a="1"/>
  <c r="F3268" i="87" a="1"/>
  <c r="F3268" i="87"/>
  <c r="F3269" i="87" a="1"/>
  <c r="F3269" i="87"/>
  <c r="F3270" i="87" a="1"/>
  <c r="F3270" i="87"/>
  <c r="F3271" i="87" a="1"/>
  <c r="F3271" i="87"/>
  <c r="F3272" i="87" a="1"/>
  <c r="F3272" i="87"/>
  <c r="F3273" i="87" a="1"/>
  <c r="F3273" i="87"/>
  <c r="F3274" i="87" a="1"/>
  <c r="F3274" i="87"/>
  <c r="F3275" i="87" a="1"/>
  <c r="F3275" i="87"/>
  <c r="F3276" i="87" a="1"/>
  <c r="F3276" i="87"/>
  <c r="F3277" i="87" a="1"/>
  <c r="F3277" i="87"/>
  <c r="F3278" i="87" a="1"/>
  <c r="F3278" i="87"/>
  <c r="F3279" i="87" a="1"/>
  <c r="F3279" i="87"/>
  <c r="F3280" i="87" a="1"/>
  <c r="F3280" i="87"/>
  <c r="F3281" i="87" a="1"/>
  <c r="F3281" i="87"/>
  <c r="F3282" i="87" a="1"/>
  <c r="F3282" i="87"/>
  <c r="F3283" i="87" a="1"/>
  <c r="F3283" i="87"/>
  <c r="F3284" i="87" a="1"/>
  <c r="F3284" i="87"/>
  <c r="F3285" i="87" a="1"/>
  <c r="F3285" i="87"/>
  <c r="F3286" i="87" a="1"/>
  <c r="F3286" i="87"/>
  <c r="F3287" i="87" a="1"/>
  <c r="F3287" i="87"/>
  <c r="F3288" i="87" a="1"/>
  <c r="F3288" i="87"/>
  <c r="F3289" i="87" a="1"/>
  <c r="F3289" i="87"/>
  <c r="F3290" i="87" a="1"/>
  <c r="F3290" i="87"/>
  <c r="F3291" i="87" a="1"/>
  <c r="F3291" i="87"/>
  <c r="F3292" i="87" a="1"/>
  <c r="F3292" i="87"/>
  <c r="F3293" i="87" a="1"/>
  <c r="F3293" i="87"/>
  <c r="F3294" i="87" a="1"/>
  <c r="F3294" i="87"/>
  <c r="F3295" i="87" a="1"/>
  <c r="F3295" i="87"/>
  <c r="F3296" i="87" a="1"/>
  <c r="F3296" i="87"/>
  <c r="F3297" i="87" a="1"/>
  <c r="F3297" i="87"/>
  <c r="F3298" i="87" a="1"/>
  <c r="F3298" i="87"/>
  <c r="F3299" i="87" a="1"/>
  <c r="F3299" i="87"/>
  <c r="F3300" i="87" a="1"/>
  <c r="F3300" i="87"/>
  <c r="F3301" i="87" a="1"/>
  <c r="F3301" i="87"/>
  <c r="F3302" i="87" a="1"/>
  <c r="F3302" i="87"/>
  <c r="F3303" i="87" a="1"/>
  <c r="F3303" i="87"/>
  <c r="F3304" i="87" a="1"/>
  <c r="F3304" i="87"/>
  <c r="F3305" i="87" a="1"/>
  <c r="F3305" i="87"/>
  <c r="F3306" i="87" a="1"/>
  <c r="F3306" i="87"/>
  <c r="F3307" i="87" a="1"/>
  <c r="F3307" i="87"/>
  <c r="F3308" i="87" a="1"/>
  <c r="F3308" i="87"/>
  <c r="F3309" i="87" a="1"/>
  <c r="F3309" i="87"/>
  <c r="B3310" i="87"/>
  <c r="C3310" i="87"/>
  <c r="F3310" i="87" a="1"/>
  <c r="B3311" i="87"/>
  <c r="C3311" i="87"/>
  <c r="F3311" i="87" a="1"/>
  <c r="B3312" i="87"/>
  <c r="C3312" i="87"/>
  <c r="F3312" i="87" a="1"/>
  <c r="B3313" i="87"/>
  <c r="C3313" i="87" s="1"/>
  <c r="F3313" i="87" a="1"/>
  <c r="B3314" i="87"/>
  <c r="C3314" i="87"/>
  <c r="F3314" i="87" a="1"/>
  <c r="B3315" i="87"/>
  <c r="C3315" i="87"/>
  <c r="F3315" i="87" a="1"/>
  <c r="B3316" i="87"/>
  <c r="C3316" i="87" s="1"/>
  <c r="F3316" i="87" a="1"/>
  <c r="B3317" i="87"/>
  <c r="C3317" i="87" s="1"/>
  <c r="F3317" i="87" a="1"/>
  <c r="B3318" i="87"/>
  <c r="C3318" i="87"/>
  <c r="F3318" i="87" a="1"/>
  <c r="B3319" i="87"/>
  <c r="C3319" i="87" s="1"/>
  <c r="F3319" i="87" a="1"/>
  <c r="B3320" i="87"/>
  <c r="C3320" i="87" s="1"/>
  <c r="F3320" i="87" a="1"/>
  <c r="B3321" i="87"/>
  <c r="C3321" i="87" s="1"/>
  <c r="F3321" i="87" a="1"/>
  <c r="F3322" i="87" a="1"/>
  <c r="F3322" i="87"/>
  <c r="F3323" i="87" a="1"/>
  <c r="F3323" i="87"/>
  <c r="B3324" i="87"/>
  <c r="C3324" i="87"/>
  <c r="F3324" i="87" a="1"/>
  <c r="B3325" i="87"/>
  <c r="C3325" i="87" s="1"/>
  <c r="F3325" i="87" a="1"/>
  <c r="F3326" i="87" a="1"/>
  <c r="F3326" i="87"/>
  <c r="F3327" i="87" a="1"/>
  <c r="F3327" i="87"/>
  <c r="F3328" i="87" a="1"/>
  <c r="F3328" i="87"/>
  <c r="F3329" i="87" a="1"/>
  <c r="F3329" i="87"/>
  <c r="F3330" i="87" a="1"/>
  <c r="F3330" i="87"/>
  <c r="B3331" i="87"/>
  <c r="C3331" i="87"/>
  <c r="F3331" i="87" a="1"/>
  <c r="B3332" i="87"/>
  <c r="C3332" i="87"/>
  <c r="F3332" i="87" a="1"/>
  <c r="B3333" i="87"/>
  <c r="C3333" i="87"/>
  <c r="F3333" i="87" a="1"/>
  <c r="B3334" i="87"/>
  <c r="C3334" i="87" s="1"/>
  <c r="F3334" i="87" a="1"/>
  <c r="B3335" i="87"/>
  <c r="C3335" i="87"/>
  <c r="F3335" i="87" a="1"/>
  <c r="B3336" i="87"/>
  <c r="C3336" i="87"/>
  <c r="F3336" i="87" a="1"/>
  <c r="F3337" i="87" a="1"/>
  <c r="F3337" i="87"/>
  <c r="F3338" i="87" a="1"/>
  <c r="F3338" i="87"/>
  <c r="F3339" i="87" a="1"/>
  <c r="F3339" i="87"/>
  <c r="F3340" i="87" a="1"/>
  <c r="F3340" i="87"/>
  <c r="F3341" i="87" a="1"/>
  <c r="F3341" i="87"/>
  <c r="F3342" i="87" a="1"/>
  <c r="F3342" i="87"/>
  <c r="F3343" i="87" a="1"/>
  <c r="F3343" i="87"/>
  <c r="F3344" i="87" a="1"/>
  <c r="F3344" i="87"/>
  <c r="F3345" i="87" a="1"/>
  <c r="F3345" i="87"/>
  <c r="F3346" i="87" a="1"/>
  <c r="F3346" i="87"/>
  <c r="F3347" i="87" a="1"/>
  <c r="F3347" i="87"/>
  <c r="F3348" i="87" a="1"/>
  <c r="F3348" i="87"/>
  <c r="B3349" i="87"/>
  <c r="C3349" i="87" s="1"/>
  <c r="F3349" i="87" a="1"/>
  <c r="B3350" i="87"/>
  <c r="C3350" i="87" s="1"/>
  <c r="F3350" i="87" a="1"/>
  <c r="F3351" i="87" a="1"/>
  <c r="F3351" i="87"/>
  <c r="B3352" i="87"/>
  <c r="C3352" i="87" s="1"/>
  <c r="F3352" i="87" a="1"/>
  <c r="B3353" i="87"/>
  <c r="C3353" i="87" s="1"/>
  <c r="F3353" i="87" a="1"/>
  <c r="F3354" i="87" a="1"/>
  <c r="F3354" i="87"/>
  <c r="B3355" i="87"/>
  <c r="C3355" i="87" s="1"/>
  <c r="F3355" i="87" a="1"/>
  <c r="F3356" i="87" a="1"/>
  <c r="F3356" i="87"/>
  <c r="F3357" i="87" a="1"/>
  <c r="F3357" i="87"/>
  <c r="B3358" i="87"/>
  <c r="C3358" i="87" s="1"/>
  <c r="F3358" i="87" a="1"/>
  <c r="F3359" i="87" a="1"/>
  <c r="F3359" i="87"/>
  <c r="F3360" i="87" a="1"/>
  <c r="F3360" i="87"/>
  <c r="B3361" i="87"/>
  <c r="C3361" i="87" s="1"/>
  <c r="F3361" i="87" a="1"/>
  <c r="F3362" i="87" a="1"/>
  <c r="F3362" i="87"/>
  <c r="B3363" i="87"/>
  <c r="C3363" i="87" s="1"/>
  <c r="F3363" i="87" a="1"/>
  <c r="F3364" i="87" a="1"/>
  <c r="F3364" i="87"/>
  <c r="F3365" i="87" a="1"/>
  <c r="F3365" i="87"/>
  <c r="B3366" i="87"/>
  <c r="C3366" i="87" s="1"/>
  <c r="F3366" i="87" a="1"/>
  <c r="F3367" i="87" a="1"/>
  <c r="F3367" i="87"/>
  <c r="F3368" i="87" a="1"/>
  <c r="F3368" i="87"/>
  <c r="B3369" i="87"/>
  <c r="C3369" i="87" s="1"/>
  <c r="F3369" i="87" a="1"/>
  <c r="F3370" i="87" a="1"/>
  <c r="F3370" i="87"/>
  <c r="B3371" i="87"/>
  <c r="C3371" i="87"/>
  <c r="F3371" i="87" a="1"/>
  <c r="F3372" i="87" a="1"/>
  <c r="F3372" i="87"/>
  <c r="F3373" i="87" a="1"/>
  <c r="F3373" i="87"/>
  <c r="F3374" i="87" a="1"/>
  <c r="F3374" i="87"/>
  <c r="F3375" i="87" a="1"/>
  <c r="F3375" i="87"/>
  <c r="F3376" i="87" a="1"/>
  <c r="F3376" i="87"/>
  <c r="F3377" i="87" a="1"/>
  <c r="F3377" i="87"/>
  <c r="F3378" i="87" a="1"/>
  <c r="F3378" i="87"/>
  <c r="F3379" i="87" a="1"/>
  <c r="F3379" i="87"/>
  <c r="F3380" i="87" a="1"/>
  <c r="F3380" i="87"/>
  <c r="F3381" i="87" a="1"/>
  <c r="F3381" i="87"/>
  <c r="F3382" i="87" a="1"/>
  <c r="F3382" i="87"/>
  <c r="F3383" i="87" a="1"/>
  <c r="F3383" i="87"/>
  <c r="F3384" i="87" a="1"/>
  <c r="F3384" i="87"/>
  <c r="F3385" i="87" a="1"/>
  <c r="F3385" i="87"/>
  <c r="F3386" i="87" a="1"/>
  <c r="F3386" i="87"/>
  <c r="F3387" i="87" a="1"/>
  <c r="F3387" i="87"/>
  <c r="F3388" i="87" a="1"/>
  <c r="F3388" i="87"/>
  <c r="F3389" i="87" a="1"/>
  <c r="F3389" i="87"/>
  <c r="F3390" i="87" a="1"/>
  <c r="F3390" i="87"/>
  <c r="F3391" i="87" a="1"/>
  <c r="F3391" i="87"/>
  <c r="F3392" i="87" a="1"/>
  <c r="F3392" i="87"/>
  <c r="F3393" i="87" a="1"/>
  <c r="F3393" i="87"/>
  <c r="F3394" i="87" a="1"/>
  <c r="F3394" i="87"/>
  <c r="F3395" i="87" a="1"/>
  <c r="F3395" i="87"/>
  <c r="F3396" i="87" a="1"/>
  <c r="F3396" i="87"/>
  <c r="F3397" i="87" a="1"/>
  <c r="F3397" i="87"/>
  <c r="F3398" i="87" a="1"/>
  <c r="F3398" i="87"/>
  <c r="F3399" i="87" a="1"/>
  <c r="F3399" i="87"/>
  <c r="F3400" i="87" a="1"/>
  <c r="F3400" i="87"/>
  <c r="F3401" i="87" a="1"/>
  <c r="F3401" i="87"/>
  <c r="F3402" i="87" a="1"/>
  <c r="F3402" i="87"/>
  <c r="F3403" i="87" a="1"/>
  <c r="F3403" i="87"/>
  <c r="F3404" i="87" a="1"/>
  <c r="F3404" i="87"/>
  <c r="F3405" i="87" a="1"/>
  <c r="F3405" i="87"/>
  <c r="F3406" i="87" a="1"/>
  <c r="F3406" i="87"/>
  <c r="F3407" i="87" a="1"/>
  <c r="F3407" i="87"/>
  <c r="F3408" i="87" a="1"/>
  <c r="F3408" i="87"/>
  <c r="F3409" i="87" a="1"/>
  <c r="F3409" i="87"/>
  <c r="F3410" i="87" a="1"/>
  <c r="F3410" i="87"/>
  <c r="F3411" i="87" a="1"/>
  <c r="F3411" i="87"/>
  <c r="F3412" i="87" a="1"/>
  <c r="F3412" i="87"/>
  <c r="F3413" i="87" a="1"/>
  <c r="F3413" i="87"/>
  <c r="F3414" i="87" a="1"/>
  <c r="F3414" i="87"/>
  <c r="F3415" i="87" a="1"/>
  <c r="F3415" i="87"/>
  <c r="F3416" i="87" a="1"/>
  <c r="F3416" i="87"/>
  <c r="F3417" i="87" a="1"/>
  <c r="F3417" i="87"/>
  <c r="F3418" i="87" a="1"/>
  <c r="F3418" i="87"/>
  <c r="F3419" i="87" a="1"/>
  <c r="F3419" i="87"/>
  <c r="F3420" i="87" a="1"/>
  <c r="F3420" i="87"/>
  <c r="F3421" i="87" a="1"/>
  <c r="F3421" i="87"/>
  <c r="F3422" i="87" a="1"/>
  <c r="F3422" i="87"/>
  <c r="F3423" i="87" a="1"/>
  <c r="F3423" i="87"/>
  <c r="F3424" i="87" a="1"/>
  <c r="F3424" i="87"/>
  <c r="F3425" i="87" a="1"/>
  <c r="F3425" i="87"/>
  <c r="B3426" i="87"/>
  <c r="C3426" i="87"/>
  <c r="F3426" i="87" a="1"/>
  <c r="B3427" i="87"/>
  <c r="C3427" i="87" s="1"/>
  <c r="F3427" i="87" a="1"/>
  <c r="B3428" i="87"/>
  <c r="C3428" i="87"/>
  <c r="F3428" i="87" a="1"/>
  <c r="B3429" i="87"/>
  <c r="C3429" i="87" s="1"/>
  <c r="F3429" i="87" a="1"/>
  <c r="B3430" i="87"/>
  <c r="C3430" i="87" s="1"/>
  <c r="F3430" i="87" a="1"/>
  <c r="B3431" i="87"/>
  <c r="C3431" i="87" s="1"/>
  <c r="F3431" i="87" a="1"/>
  <c r="B3432" i="87"/>
  <c r="C3432" i="87" s="1"/>
  <c r="F3432" i="87" a="1"/>
  <c r="F3433" i="87" a="1"/>
  <c r="F3433" i="87"/>
  <c r="B3434" i="87"/>
  <c r="C3434" i="87" s="1"/>
  <c r="F3434" i="87" a="1"/>
  <c r="F3435" i="87" a="1"/>
  <c r="F3435" i="87"/>
  <c r="B3436" i="87"/>
  <c r="C3436" i="87" s="1"/>
  <c r="F3436" i="87" a="1"/>
  <c r="B3437" i="87"/>
  <c r="C3437" i="87" s="1"/>
  <c r="F3437" i="87" a="1"/>
  <c r="F3438" i="87" a="1"/>
  <c r="F3438" i="87"/>
  <c r="F3439" i="87" a="1"/>
  <c r="F3439" i="87"/>
  <c r="F3440" i="87" a="1"/>
  <c r="F3440" i="87"/>
  <c r="F3441" i="87" a="1"/>
  <c r="F3441" i="87"/>
  <c r="F3442" i="87" a="1"/>
  <c r="F3442" i="87"/>
  <c r="F3443" i="87" a="1"/>
  <c r="F3443" i="87"/>
  <c r="F3444" i="87" a="1"/>
  <c r="F3444" i="87"/>
  <c r="F3445" i="87" a="1"/>
  <c r="F3445" i="87"/>
  <c r="F3446" i="87" a="1"/>
  <c r="F3446" i="87"/>
  <c r="F3447" i="87" a="1"/>
  <c r="F3447" i="87"/>
  <c r="F3448" i="87" a="1"/>
  <c r="F3448" i="87"/>
  <c r="F3449" i="87" a="1"/>
  <c r="F3449" i="87"/>
  <c r="F3450" i="87" a="1"/>
  <c r="F3450" i="87"/>
  <c r="F3451" i="87" a="1"/>
  <c r="F3451" i="87"/>
  <c r="F3452" i="87" a="1"/>
  <c r="F3452" i="87"/>
  <c r="F3453" i="87" a="1"/>
  <c r="F3453" i="87"/>
  <c r="F3454" i="87" a="1"/>
  <c r="F3454" i="87"/>
  <c r="F3455" i="87" a="1"/>
  <c r="F3455" i="87"/>
  <c r="F3456" i="87" a="1"/>
  <c r="F3456" i="87"/>
  <c r="F3457" i="87" a="1"/>
  <c r="F3457" i="87"/>
  <c r="F3458" i="87" a="1"/>
  <c r="F3458" i="87"/>
  <c r="F3459" i="87" a="1"/>
  <c r="F3459" i="87"/>
  <c r="F3460" i="87" a="1"/>
  <c r="F3460" i="87"/>
  <c r="F3461" i="87" a="1"/>
  <c r="F3461" i="87"/>
  <c r="F3462" i="87" a="1"/>
  <c r="F3462" i="87"/>
  <c r="F3463" i="87" a="1"/>
  <c r="F3463" i="87"/>
  <c r="F3464" i="87" a="1"/>
  <c r="F3464" i="87"/>
  <c r="F3465" i="87" a="1"/>
  <c r="F3465" i="87"/>
  <c r="F3466" i="87" a="1"/>
  <c r="F3466" i="87"/>
  <c r="F3467" i="87" a="1"/>
  <c r="F3467" i="87"/>
  <c r="F3468" i="87" a="1"/>
  <c r="F3468" i="87"/>
  <c r="F3469" i="87" a="1"/>
  <c r="F3469" i="87"/>
  <c r="F3470" i="87" a="1"/>
  <c r="F3470" i="87"/>
  <c r="F3471" i="87" a="1"/>
  <c r="F3471" i="87"/>
  <c r="F3472" i="87" a="1"/>
  <c r="F3472" i="87"/>
  <c r="F3473" i="87" a="1"/>
  <c r="F3473" i="87"/>
  <c r="B3474" i="87"/>
  <c r="C3474" i="87" s="1"/>
  <c r="F3474" i="87" a="1"/>
  <c r="B3475" i="87"/>
  <c r="C3475" i="87" s="1"/>
  <c r="F3475" i="87" a="1"/>
  <c r="B3476" i="87"/>
  <c r="C3476" i="87"/>
  <c r="F3476" i="87" a="1"/>
  <c r="B3477" i="87"/>
  <c r="C3477" i="87" s="1"/>
  <c r="F3477" i="87" a="1"/>
  <c r="B3478" i="87"/>
  <c r="C3478" i="87"/>
  <c r="F3478" i="87" a="1"/>
  <c r="F3479" i="87" a="1"/>
  <c r="F3479" i="87"/>
  <c r="F3480" i="87" a="1"/>
  <c r="F3480" i="87"/>
  <c r="F3481" i="87" a="1"/>
  <c r="F3481" i="87"/>
  <c r="F3482" i="87" a="1"/>
  <c r="F3482" i="87"/>
  <c r="F3483" i="87" a="1"/>
  <c r="F3483" i="87"/>
  <c r="F3484" i="87" a="1"/>
  <c r="F3484" i="87"/>
  <c r="F3485" i="87" a="1"/>
  <c r="F3485" i="87"/>
  <c r="F3486" i="87" a="1"/>
  <c r="F3486" i="87"/>
  <c r="F3487" i="87" a="1"/>
  <c r="F3487" i="87"/>
  <c r="F3488" i="87" a="1"/>
  <c r="F3488" i="87"/>
  <c r="F3489" i="87" a="1"/>
  <c r="F3489" i="87"/>
  <c r="B3490" i="87"/>
  <c r="C3490" i="87" s="1"/>
  <c r="F3490" i="87" a="1"/>
  <c r="F3491" i="87" a="1"/>
  <c r="F3491" i="87"/>
  <c r="F3492" i="87" a="1"/>
  <c r="F3492" i="87"/>
  <c r="F3493" i="87" a="1"/>
  <c r="F3493" i="87"/>
  <c r="F3494" i="87" a="1"/>
  <c r="F3494" i="87"/>
  <c r="F3495" i="87" a="1"/>
  <c r="F3495" i="87"/>
  <c r="F3496" i="87" a="1"/>
  <c r="F3496" i="87"/>
  <c r="F3497" i="87" a="1"/>
  <c r="F3497" i="87"/>
  <c r="F3498" i="87" a="1"/>
  <c r="F3498" i="87"/>
  <c r="F3499" i="87" a="1"/>
  <c r="F3499" i="87"/>
  <c r="F3500" i="87" a="1"/>
  <c r="F3500" i="87"/>
  <c r="F3501" i="87" a="1"/>
  <c r="F3501" i="87"/>
  <c r="F3502" i="87" a="1"/>
  <c r="F3502" i="87"/>
  <c r="F3503" i="87" a="1"/>
  <c r="F3503" i="87"/>
  <c r="F3504" i="87" a="1"/>
  <c r="F3504" i="87"/>
  <c r="F3505" i="87" a="1"/>
  <c r="F3505" i="87"/>
  <c r="F3506" i="87" a="1"/>
  <c r="F3506" i="87"/>
  <c r="F3507" i="87" a="1"/>
  <c r="F3507" i="87"/>
  <c r="F3508" i="87" a="1"/>
  <c r="F3508" i="87"/>
  <c r="F3509" i="87" a="1"/>
  <c r="F3509" i="87"/>
  <c r="F3510" i="87" a="1"/>
  <c r="F3510" i="87"/>
  <c r="F3511" i="87" a="1"/>
  <c r="F3511" i="87"/>
  <c r="F3512" i="87" a="1"/>
  <c r="F3512" i="87"/>
  <c r="F3513" i="87" a="1"/>
  <c r="B3514" i="87"/>
  <c r="C3514" i="87" s="1"/>
  <c r="F3514" i="87" a="1"/>
  <c r="F3515" i="87" a="1"/>
  <c r="F3516" i="87" a="1"/>
  <c r="B3517" i="87"/>
  <c r="C3517" i="87" s="1"/>
  <c r="F3517" i="87" a="1"/>
  <c r="F3518" i="87" a="1"/>
  <c r="F3519" i="87" a="1"/>
  <c r="F3520" i="87" a="1"/>
  <c r="B3521" i="87"/>
  <c r="C3521" i="87"/>
  <c r="F3521" i="87" a="1"/>
  <c r="B3522" i="87"/>
  <c r="C3522" i="87" s="1"/>
  <c r="F3522" i="87" a="1"/>
  <c r="B3523" i="87"/>
  <c r="C3523" i="87" s="1"/>
  <c r="F3523" i="87" a="1"/>
  <c r="B3524" i="87"/>
  <c r="C3524" i="87" s="1"/>
  <c r="F3524" i="87" a="1"/>
  <c r="B3525" i="87"/>
  <c r="C3525" i="87" s="1"/>
  <c r="F3525" i="87" a="1"/>
  <c r="B3526" i="87"/>
  <c r="C3526" i="87" s="1"/>
  <c r="F3526" i="87" a="1"/>
  <c r="B3527" i="87"/>
  <c r="C3527" i="87"/>
  <c r="F3527" i="87" a="1"/>
  <c r="B3528" i="87"/>
  <c r="C3528" i="87" s="1"/>
  <c r="F3528" i="87" a="1"/>
  <c r="F3529" i="87" a="1"/>
  <c r="F3529" i="87"/>
  <c r="B3530" i="87"/>
  <c r="C3530" i="87"/>
  <c r="F3530" i="87" a="1"/>
  <c r="B3531" i="87"/>
  <c r="C3531" i="87" s="1"/>
  <c r="F3531" i="87" a="1"/>
  <c r="F3532" i="87" a="1"/>
  <c r="F3532" i="87"/>
  <c r="B3533" i="87"/>
  <c r="C3533" i="87"/>
  <c r="F3533" i="87" a="1"/>
  <c r="F3534" i="87" a="1"/>
  <c r="F3534" i="87"/>
  <c r="F3535" i="87" a="1"/>
  <c r="F3536" i="87" a="1"/>
  <c r="F3536" i="87"/>
  <c r="F3537" i="87" a="1"/>
  <c r="F3537" i="87"/>
  <c r="F3538" i="87" a="1"/>
  <c r="F3538" i="87"/>
  <c r="F3539" i="87" a="1"/>
  <c r="F3539" i="87"/>
  <c r="F3540" i="87" a="1"/>
  <c r="F3540" i="87"/>
  <c r="F3541" i="87" a="1"/>
  <c r="F3541" i="87"/>
  <c r="F3542" i="87" a="1"/>
  <c r="F3542" i="87"/>
  <c r="F3543" i="87" a="1"/>
  <c r="F3543" i="87"/>
  <c r="F3544" i="87" a="1"/>
  <c r="F3544" i="87"/>
  <c r="F3545" i="87" a="1"/>
  <c r="F3545" i="87"/>
  <c r="F3546" i="87" a="1"/>
  <c r="F3546" i="87"/>
  <c r="F3547" i="87" a="1"/>
  <c r="F3547" i="87"/>
  <c r="F3548" i="87" a="1"/>
  <c r="F3548" i="87"/>
  <c r="F3549" i="87" a="1"/>
  <c r="F3549" i="87"/>
  <c r="F3550" i="87" a="1"/>
  <c r="F3550" i="87"/>
  <c r="F3551" i="87" a="1"/>
  <c r="F3551" i="87"/>
  <c r="F3552" i="87" a="1"/>
  <c r="F3552" i="87"/>
  <c r="F3553" i="87" a="1"/>
  <c r="F3553" i="87"/>
  <c r="F3554" i="87" a="1"/>
  <c r="F3554" i="87"/>
  <c r="F3555" i="87" a="1"/>
  <c r="F3555" i="87"/>
  <c r="F3556" i="87" a="1"/>
  <c r="F3556" i="87"/>
  <c r="F3557" i="87" a="1"/>
  <c r="F3557" i="87"/>
  <c r="F3558" i="87" a="1"/>
  <c r="F3558" i="87"/>
  <c r="F3559" i="87" a="1"/>
  <c r="F3559" i="87"/>
  <c r="F3560" i="87" a="1"/>
  <c r="F3560" i="87"/>
  <c r="B3561" i="87"/>
  <c r="C3561" i="87" s="1"/>
  <c r="F3561" i="87" a="1"/>
  <c r="B3562" i="87"/>
  <c r="C3562" i="87" s="1"/>
  <c r="F3562" i="87" a="1"/>
  <c r="B3563" i="87"/>
  <c r="C3563" i="87"/>
  <c r="F3563" i="87" a="1"/>
  <c r="B3564" i="87"/>
  <c r="C3564" i="87" s="1"/>
  <c r="F3564" i="87" a="1"/>
  <c r="B3565" i="87"/>
  <c r="C3565" i="87"/>
  <c r="F3565" i="87" a="1"/>
  <c r="B3566" i="87"/>
  <c r="C3566" i="87"/>
  <c r="F3566" i="87" a="1"/>
  <c r="F3567" i="87" a="1"/>
  <c r="F3567" i="87"/>
  <c r="B3568" i="87"/>
  <c r="C3568" i="87"/>
  <c r="F3568" i="87" a="1"/>
  <c r="B3569" i="87"/>
  <c r="C3569" i="87"/>
  <c r="F3569" i="87" a="1"/>
  <c r="B3570" i="87"/>
  <c r="C3570" i="87"/>
  <c r="F3570" i="87" a="1"/>
  <c r="B3571" i="87"/>
  <c r="C3571" i="87" s="1"/>
  <c r="F3571" i="87" a="1"/>
  <c r="B3572" i="87"/>
  <c r="C3572" i="87"/>
  <c r="F3572" i="87" a="1"/>
  <c r="B3573" i="87"/>
  <c r="C3573" i="87" s="1"/>
  <c r="F3573" i="87" a="1"/>
  <c r="F3574" i="87" a="1"/>
  <c r="F3574" i="87"/>
  <c r="B3575" i="87"/>
  <c r="C3575" i="87"/>
  <c r="F3575" i="87" a="1"/>
  <c r="B3576" i="87"/>
  <c r="C3576" i="87" s="1"/>
  <c r="F3576" i="87" a="1"/>
  <c r="B3577" i="87"/>
  <c r="C3577" i="87" s="1"/>
  <c r="F3577" i="87" a="1"/>
  <c r="B3578" i="87"/>
  <c r="C3578" i="87" s="1"/>
  <c r="F3578" i="87" a="1"/>
  <c r="B3579" i="87"/>
  <c r="C3579" i="87" s="1"/>
  <c r="F3579" i="87" a="1"/>
  <c r="B3580" i="87"/>
  <c r="C3580" i="87"/>
  <c r="F3580" i="87" a="1"/>
  <c r="F3581" i="87" a="1"/>
  <c r="F3581" i="87"/>
  <c r="B3582" i="87"/>
  <c r="C3582" i="87" s="1"/>
  <c r="F3582" i="87" a="1"/>
  <c r="B3583" i="87"/>
  <c r="C3583" i="87"/>
  <c r="F3583" i="87" a="1"/>
  <c r="B3584" i="87"/>
  <c r="C3584" i="87"/>
  <c r="F3584" i="87" a="1"/>
  <c r="B3585" i="87"/>
  <c r="C3585" i="87" s="1"/>
  <c r="F3585" i="87" a="1"/>
  <c r="B3586" i="87"/>
  <c r="C3586" i="87"/>
  <c r="F3586" i="87" a="1"/>
  <c r="B3587" i="87"/>
  <c r="C3587" i="87"/>
  <c r="F3587" i="87" a="1"/>
  <c r="F3588" i="87" a="1"/>
  <c r="F3588" i="87"/>
  <c r="B3589" i="87"/>
  <c r="C3589" i="87" s="1"/>
  <c r="F3589" i="87" a="1"/>
  <c r="B3590" i="87"/>
  <c r="C3590" i="87"/>
  <c r="F3590" i="87" a="1"/>
  <c r="B3591" i="87"/>
  <c r="C3591" i="87"/>
  <c r="F3591" i="87" a="1"/>
  <c r="B3592" i="87"/>
  <c r="C3592" i="87" s="1"/>
  <c r="F3592" i="87" a="1"/>
  <c r="B3593" i="87"/>
  <c r="C3593" i="87"/>
  <c r="F3593" i="87" a="1"/>
  <c r="B3594" i="87"/>
  <c r="C3594" i="87" s="1"/>
  <c r="F3594" i="87" a="1"/>
  <c r="F3595" i="87" a="1"/>
  <c r="F3595" i="87"/>
  <c r="B3596" i="87"/>
  <c r="C3596" i="87" s="1"/>
  <c r="F3596" i="87" a="1"/>
  <c r="B3597" i="87"/>
  <c r="C3597" i="87" s="1"/>
  <c r="F3597" i="87" a="1"/>
  <c r="B3598" i="87"/>
  <c r="C3598" i="87" s="1"/>
  <c r="F3598" i="87" a="1"/>
  <c r="B3599" i="87"/>
  <c r="C3599" i="87" s="1"/>
  <c r="F3599" i="87" a="1"/>
  <c r="B3600" i="87"/>
  <c r="C3600" i="87" s="1"/>
  <c r="F3600" i="87" a="1"/>
  <c r="B3601" i="87"/>
  <c r="C3601" i="87" s="1"/>
  <c r="F3601" i="87" a="1"/>
  <c r="B3602" i="87"/>
  <c r="C3602" i="87"/>
  <c r="F3602" i="87" a="1"/>
  <c r="F3603" i="87" a="1"/>
  <c r="F3603" i="87"/>
  <c r="B3604" i="87"/>
  <c r="C3604" i="87" s="1"/>
  <c r="F3604" i="87" a="1"/>
  <c r="F3605" i="87" a="1"/>
  <c r="F3605" i="87"/>
  <c r="B3606" i="87"/>
  <c r="C3606" i="87" s="1"/>
  <c r="F3606" i="87" a="1"/>
  <c r="B3607" i="87"/>
  <c r="C3607" i="87" s="1"/>
  <c r="F3607" i="87" a="1"/>
  <c r="F3608" i="87" a="1"/>
  <c r="F3608" i="87"/>
  <c r="F3609" i="87" a="1"/>
  <c r="F3609" i="87"/>
  <c r="F3610" i="87" a="1"/>
  <c r="F3610" i="87"/>
  <c r="F3611" i="87" a="1"/>
  <c r="F3611" i="87"/>
  <c r="B3612" i="87"/>
  <c r="C3612" i="87" s="1"/>
  <c r="F3612" i="87" a="1"/>
  <c r="B3613" i="87"/>
  <c r="C3613" i="87" s="1"/>
  <c r="F3613" i="87" a="1"/>
  <c r="B3614" i="87"/>
  <c r="C3614" i="87"/>
  <c r="F3614" i="87" a="1"/>
  <c r="B3615" i="87"/>
  <c r="C3615" i="87" s="1"/>
  <c r="F3615" i="87" a="1"/>
  <c r="B3616" i="87"/>
  <c r="C3616" i="87" s="1"/>
  <c r="F3616" i="87" a="1"/>
  <c r="B3617" i="87"/>
  <c r="C3617" i="87" s="1"/>
  <c r="F3617" i="87" a="1"/>
  <c r="B3618" i="87"/>
  <c r="C3618" i="87" s="1"/>
  <c r="F3618" i="87" a="1"/>
  <c r="B3619" i="87"/>
  <c r="C3619" i="87" s="1"/>
  <c r="F3619" i="87" a="1"/>
  <c r="F3620" i="87" a="1"/>
  <c r="F3621" i="87" a="1"/>
  <c r="F3621" i="87"/>
  <c r="F3622" i="87" a="1"/>
  <c r="F3623" i="87" a="1"/>
  <c r="F3623" i="87"/>
  <c r="F3624" i="87" a="1"/>
  <c r="F3624" i="87"/>
  <c r="F3625" i="87" a="1"/>
  <c r="F3626" i="87" a="1"/>
  <c r="F3626" i="87"/>
  <c r="F3627" i="87" a="1"/>
  <c r="F3627" i="87"/>
  <c r="F3628" i="87" a="1"/>
  <c r="F3628" i="87"/>
  <c r="F3629" i="87" a="1"/>
  <c r="F3629" i="87"/>
  <c r="F3630" i="87" a="1"/>
  <c r="F3630" i="87"/>
  <c r="F3631" i="87" a="1"/>
  <c r="F3631" i="87"/>
  <c r="F3632" i="87" a="1"/>
  <c r="F3632" i="87"/>
  <c r="F3633" i="87" a="1"/>
  <c r="F3633" i="87"/>
  <c r="F3634" i="87" a="1"/>
  <c r="F3634" i="87"/>
  <c r="F3635" i="87" a="1"/>
  <c r="F3635" i="87"/>
  <c r="F3636" i="87" a="1"/>
  <c r="F3636" i="87"/>
  <c r="F3637" i="87" a="1"/>
  <c r="F3637" i="87"/>
  <c r="F3638" i="87" a="1"/>
  <c r="F3638" i="87"/>
  <c r="F3639" i="87" a="1"/>
  <c r="F3639" i="87"/>
  <c r="F3640" i="87" a="1"/>
  <c r="F3640" i="87"/>
  <c r="F3641" i="87" a="1"/>
  <c r="F3641" i="87"/>
  <c r="B3642" i="87"/>
  <c r="C3642" i="87"/>
  <c r="F3642" i="87" a="1"/>
  <c r="B3643" i="87"/>
  <c r="C3643" i="87" s="1"/>
  <c r="F3643" i="87" a="1"/>
  <c r="F3644" i="87" a="1"/>
  <c r="F3644" i="87"/>
  <c r="F3645" i="87" a="1"/>
  <c r="F3645" i="87"/>
  <c r="B3646" i="87"/>
  <c r="C3646" i="87" s="1"/>
  <c r="F3646" i="87" a="1"/>
  <c r="B3647" i="87"/>
  <c r="C3647" i="87"/>
  <c r="F3647" i="87" a="1"/>
  <c r="F3648" i="87" a="1"/>
  <c r="F3648" i="87"/>
  <c r="F3649" i="87" a="1"/>
  <c r="F3649" i="87"/>
  <c r="F3650" i="87" a="1"/>
  <c r="F3650" i="87"/>
  <c r="F3651" i="87" a="1"/>
  <c r="F3651" i="87"/>
  <c r="F3652" i="87" a="1"/>
  <c r="F3652" i="87"/>
  <c r="F3653" i="87" a="1"/>
  <c r="F3653" i="87"/>
  <c r="F3654" i="87" a="1"/>
  <c r="F3654" i="87"/>
  <c r="F3655" i="87" a="1"/>
  <c r="F3655" i="87"/>
  <c r="F3656" i="87" a="1"/>
  <c r="F3656" i="87"/>
  <c r="F3657" i="87" a="1"/>
  <c r="F3657" i="87"/>
  <c r="F3658" i="87" a="1"/>
  <c r="F3658" i="87"/>
  <c r="F3659" i="87" a="1"/>
  <c r="F3659" i="87"/>
  <c r="F3660" i="87" a="1"/>
  <c r="F3660" i="87"/>
  <c r="B3661" i="87"/>
  <c r="C3661" i="87"/>
  <c r="F3661" i="87" a="1"/>
  <c r="B3662" i="87"/>
  <c r="C3662" i="87"/>
  <c r="F3662" i="87" a="1"/>
  <c r="F3663" i="87" a="1"/>
  <c r="F3663" i="87"/>
  <c r="F3664" i="87" a="1"/>
  <c r="F3664" i="87"/>
  <c r="B3665" i="87"/>
  <c r="C3665" i="87"/>
  <c r="F3665" i="87" a="1"/>
  <c r="B3666" i="87"/>
  <c r="C3666" i="87" s="1"/>
  <c r="F3666" i="87" a="1"/>
  <c r="B3667" i="87"/>
  <c r="C3667" i="87"/>
  <c r="F3667" i="87" a="1"/>
  <c r="B3668" i="87"/>
  <c r="C3668" i="87"/>
  <c r="F3668" i="87" a="1"/>
  <c r="F3669" i="87" a="1"/>
  <c r="F3669" i="87"/>
  <c r="F3670" i="87" a="1"/>
  <c r="F3670" i="87"/>
  <c r="F3671" i="87" a="1"/>
  <c r="F3671" i="87"/>
  <c r="F3672" i="87" a="1"/>
  <c r="F3672" i="87"/>
  <c r="F3673" i="87" a="1"/>
  <c r="F3673" i="87"/>
  <c r="F3674" i="87" a="1"/>
  <c r="F3674" i="87"/>
  <c r="F3675" i="87" a="1"/>
  <c r="F3675" i="87"/>
  <c r="F3676" i="87" a="1"/>
  <c r="F3676" i="87"/>
  <c r="F3677" i="87" a="1"/>
  <c r="F3677" i="87"/>
  <c r="F3678" i="87" a="1"/>
  <c r="F3678" i="87"/>
  <c r="F3679" i="87" a="1"/>
  <c r="F3679" i="87"/>
  <c r="F3680" i="87" a="1"/>
  <c r="F3680" i="87"/>
  <c r="F3681" i="87" a="1"/>
  <c r="F3681" i="87"/>
  <c r="F3682" i="87" a="1"/>
  <c r="F3682" i="87"/>
  <c r="F3683" i="87" a="1"/>
  <c r="F3683" i="87"/>
  <c r="F3684" i="87" a="1"/>
  <c r="F3684" i="87"/>
  <c r="F3685" i="87" a="1"/>
  <c r="F3685" i="87"/>
  <c r="F3686" i="87" a="1"/>
  <c r="F3686" i="87"/>
  <c r="F3687" i="87" a="1"/>
  <c r="F3687" i="87"/>
  <c r="F3688" i="87" a="1"/>
  <c r="F3688" i="87"/>
  <c r="F3689" i="87" a="1"/>
  <c r="F3689" i="87"/>
  <c r="F3690" i="87" a="1"/>
  <c r="F3690" i="87"/>
  <c r="F3691" i="87" a="1"/>
  <c r="F3691" i="87"/>
  <c r="F3692" i="87" a="1"/>
  <c r="F3692" i="87"/>
  <c r="F3693" i="87" a="1"/>
  <c r="F3693" i="87"/>
  <c r="F3694" i="87" a="1"/>
  <c r="F3694" i="87"/>
  <c r="F3695" i="87" a="1"/>
  <c r="F3695" i="87"/>
  <c r="F3696" i="87" a="1"/>
  <c r="F3696" i="87"/>
  <c r="F3697" i="87" a="1"/>
  <c r="F3697" i="87"/>
  <c r="F3698" i="87" a="1"/>
  <c r="F3698" i="87"/>
  <c r="F3699" i="87" a="1"/>
  <c r="F3699" i="87"/>
  <c r="F3700" i="87" a="1"/>
  <c r="F3700" i="87"/>
  <c r="F3701" i="87" a="1"/>
  <c r="F3701" i="87"/>
  <c r="F3702" i="87" a="1"/>
  <c r="F3702" i="87"/>
  <c r="F3703" i="87" a="1"/>
  <c r="F3703" i="87"/>
  <c r="F3704" i="87" a="1"/>
  <c r="F3704" i="87"/>
  <c r="F3705" i="87" a="1"/>
  <c r="F3705" i="87"/>
  <c r="F3706" i="87" a="1"/>
  <c r="F3706" i="87"/>
  <c r="F3707" i="87" a="1"/>
  <c r="F3707" i="87"/>
  <c r="F3708" i="87" a="1"/>
  <c r="F3708" i="87"/>
  <c r="F3709" i="87" a="1"/>
  <c r="F3709" i="87"/>
  <c r="F3710" i="87" a="1"/>
  <c r="F3710" i="87"/>
  <c r="F3711" i="87" a="1"/>
  <c r="F3711" i="87"/>
  <c r="F3712" i="87" a="1"/>
  <c r="F3712" i="87"/>
  <c r="F3713" i="87" a="1"/>
  <c r="F3713" i="87"/>
  <c r="F3714" i="87" a="1"/>
  <c r="F3714" i="87"/>
  <c r="F3715" i="87" a="1"/>
  <c r="F3715" i="87"/>
  <c r="F3716" i="87" a="1"/>
  <c r="F3716" i="87"/>
  <c r="F3717" i="87" a="1"/>
  <c r="F3717" i="87"/>
  <c r="F3718" i="87" a="1"/>
  <c r="F3718" i="87"/>
  <c r="F3719" i="87" a="1"/>
  <c r="F3719" i="87"/>
  <c r="F3720" i="87" a="1"/>
  <c r="F3720" i="87"/>
  <c r="F3721" i="87" a="1"/>
  <c r="F3721" i="87"/>
  <c r="F3722" i="87" a="1"/>
  <c r="F3722" i="87"/>
  <c r="F3723" i="87" a="1"/>
  <c r="F3723" i="87"/>
  <c r="F3724" i="87" a="1"/>
  <c r="F3724" i="87"/>
  <c r="F3725" i="87" a="1"/>
  <c r="F3725" i="87"/>
  <c r="F3726" i="87" a="1"/>
  <c r="F3726" i="87"/>
  <c r="F3727" i="87" a="1"/>
  <c r="F3727" i="87"/>
  <c r="F3728" i="87" a="1"/>
  <c r="F3728" i="87"/>
  <c r="F3729" i="87" a="1"/>
  <c r="F3729" i="87"/>
  <c r="F3730" i="87" a="1"/>
  <c r="F3730" i="87"/>
  <c r="F3731" i="87" a="1"/>
  <c r="F3731" i="87"/>
  <c r="F3732" i="87" a="1"/>
  <c r="F3732" i="87"/>
  <c r="F3733" i="87" a="1"/>
  <c r="F3733" i="87"/>
  <c r="F3734" i="87" a="1"/>
  <c r="F3734" i="87"/>
  <c r="F3735" i="87" a="1"/>
  <c r="F3735" i="87"/>
  <c r="F3736" i="87" a="1"/>
  <c r="F3736" i="87"/>
  <c r="F3737" i="87" a="1"/>
  <c r="F3737" i="87"/>
  <c r="F3738" i="87" a="1"/>
  <c r="F3738" i="87"/>
  <c r="F3739" i="87" a="1"/>
  <c r="F3739" i="87"/>
  <c r="F3740" i="87" a="1"/>
  <c r="F3740" i="87"/>
  <c r="F3741" i="87" a="1"/>
  <c r="F3741" i="87"/>
  <c r="F3742" i="87" a="1"/>
  <c r="F3742" i="87"/>
  <c r="F3743" i="87" a="1"/>
  <c r="F3743" i="87"/>
  <c r="F3744" i="87" a="1"/>
  <c r="F3744" i="87"/>
  <c r="F3745" i="87" a="1"/>
  <c r="F3745" i="87"/>
  <c r="F3746" i="87" a="1"/>
  <c r="F3746" i="87"/>
  <c r="F3747" i="87" a="1"/>
  <c r="F3747" i="87"/>
  <c r="F3748" i="87" a="1"/>
  <c r="F3748" i="87"/>
  <c r="F3749" i="87" a="1"/>
  <c r="F3749" i="87"/>
  <c r="F3750" i="87" a="1"/>
  <c r="F3750" i="87"/>
  <c r="F3751" i="87" a="1"/>
  <c r="F3751" i="87"/>
  <c r="F3752" i="87" a="1"/>
  <c r="F3752" i="87"/>
  <c r="F3753" i="87" a="1"/>
  <c r="F3753" i="87"/>
  <c r="F3754" i="87" a="1"/>
  <c r="F3754" i="87"/>
  <c r="F3755" i="87" a="1"/>
  <c r="F3755" i="87"/>
  <c r="F3756" i="87" a="1"/>
  <c r="F3756" i="87"/>
  <c r="F3757" i="87" a="1"/>
  <c r="F3757" i="87"/>
  <c r="F3758" i="87" a="1"/>
  <c r="F3758" i="87"/>
  <c r="F3759" i="87" a="1"/>
  <c r="F3759" i="87"/>
  <c r="F3760" i="87" a="1"/>
  <c r="F3760" i="87"/>
  <c r="F3761" i="87" a="1"/>
  <c r="F3761" i="87"/>
  <c r="F3762" i="87" a="1"/>
  <c r="F3762" i="87"/>
  <c r="F3763" i="87" a="1"/>
  <c r="F3763" i="87"/>
  <c r="F3764" i="87" a="1"/>
  <c r="F3764" i="87"/>
  <c r="F3765" i="87" a="1"/>
  <c r="F3765" i="87"/>
  <c r="F3766" i="87" a="1"/>
  <c r="F3766" i="87"/>
  <c r="F3767" i="87" a="1"/>
  <c r="F3767" i="87"/>
  <c r="F3768" i="87" a="1"/>
  <c r="F3768" i="87"/>
  <c r="F3769" i="87" a="1"/>
  <c r="F3769" i="87"/>
  <c r="F3770" i="87" a="1"/>
  <c r="F3770" i="87"/>
  <c r="F3771" i="87" a="1"/>
  <c r="F3771" i="87"/>
  <c r="F3772" i="87" a="1"/>
  <c r="F3772" i="87"/>
  <c r="F3773" i="87" a="1"/>
  <c r="F3773" i="87"/>
  <c r="F3774" i="87" a="1"/>
  <c r="F3774" i="87"/>
  <c r="F3775" i="87" a="1"/>
  <c r="F3775" i="87"/>
  <c r="F3776" i="87" a="1"/>
  <c r="F3776" i="87"/>
  <c r="F3777" i="87" a="1"/>
  <c r="F3777" i="87"/>
  <c r="F3778" i="87" a="1"/>
  <c r="F3778" i="87"/>
  <c r="F3779" i="87" a="1"/>
  <c r="F3779" i="87"/>
  <c r="F3780" i="87" a="1"/>
  <c r="F3780" i="87"/>
  <c r="F3781" i="87" a="1"/>
  <c r="F3781" i="87"/>
  <c r="F3782" i="87" a="1"/>
  <c r="F3782" i="87"/>
  <c r="F3783" i="87" a="1"/>
  <c r="F3783" i="87"/>
  <c r="F3784" i="87" a="1"/>
  <c r="F3784" i="87"/>
  <c r="F3785" i="87" a="1"/>
  <c r="F3785" i="87"/>
  <c r="F3786" i="87" a="1"/>
  <c r="F3786" i="87"/>
  <c r="F3787" i="87" a="1"/>
  <c r="F3787" i="87"/>
  <c r="F3788" i="87" a="1"/>
  <c r="F3788" i="87"/>
  <c r="F3789" i="87" a="1"/>
  <c r="F3789" i="87"/>
  <c r="F3790" i="87" a="1"/>
  <c r="F3790" i="87"/>
  <c r="F3791" i="87" a="1"/>
  <c r="F3791" i="87"/>
  <c r="F3792" i="87" a="1"/>
  <c r="F3792" i="87"/>
  <c r="F3793" i="87" a="1"/>
  <c r="F3793" i="87"/>
  <c r="F3794" i="87" a="1"/>
  <c r="F3794" i="87"/>
  <c r="F3795" i="87" a="1"/>
  <c r="F3795" i="87"/>
  <c r="F3796" i="87" a="1"/>
  <c r="F3796" i="87"/>
  <c r="F3797" i="87" a="1"/>
  <c r="F3797" i="87"/>
  <c r="F3798" i="87" a="1"/>
  <c r="F3798" i="87"/>
  <c r="F3799" i="87" a="1"/>
  <c r="F3799" i="87"/>
  <c r="F3800" i="87" a="1"/>
  <c r="F3800" i="87"/>
  <c r="F3801" i="87" a="1"/>
  <c r="F3801" i="87"/>
  <c r="F3802" i="87" a="1"/>
  <c r="F3802" i="87"/>
  <c r="F3803" i="87" a="1"/>
  <c r="F3803" i="87"/>
  <c r="F3804" i="87" a="1"/>
  <c r="F3804" i="87"/>
  <c r="F3805" i="87" a="1"/>
  <c r="F3805" i="87"/>
  <c r="F3806" i="87" a="1"/>
  <c r="F3806" i="87"/>
  <c r="F3807" i="87" a="1"/>
  <c r="F3807" i="87"/>
  <c r="F3808" i="87" a="1"/>
  <c r="F3808" i="87"/>
  <c r="F3809" i="87" a="1"/>
  <c r="F3809" i="87"/>
  <c r="F3810" i="87" a="1"/>
  <c r="F3810" i="87"/>
  <c r="F3811" i="87" a="1"/>
  <c r="F3811" i="87"/>
  <c r="F3812" i="87" a="1"/>
  <c r="F3812" i="87"/>
  <c r="F3813" i="87" a="1"/>
  <c r="F3813" i="87"/>
  <c r="F3814" i="87" a="1"/>
  <c r="F3814" i="87"/>
  <c r="F3815" i="87" a="1"/>
  <c r="F3815" i="87"/>
  <c r="F3816" i="87" a="1"/>
  <c r="F3816" i="87"/>
  <c r="F3817" i="87" a="1"/>
  <c r="F3817" i="87"/>
  <c r="F3818" i="87" a="1"/>
  <c r="F3818" i="87"/>
  <c r="F3819" i="87" a="1"/>
  <c r="F3819" i="87"/>
  <c r="F3820" i="87" a="1"/>
  <c r="F3820" i="87"/>
  <c r="F3821" i="87" a="1"/>
  <c r="F3821" i="87"/>
  <c r="F3822" i="87" a="1"/>
  <c r="F3822" i="87"/>
  <c r="F3823" i="87" a="1"/>
  <c r="F3823" i="87"/>
  <c r="F3824" i="87" a="1"/>
  <c r="F3824" i="87"/>
  <c r="F3825" i="87" a="1"/>
  <c r="F3825" i="87"/>
  <c r="F3826" i="87" a="1"/>
  <c r="F3826" i="87"/>
  <c r="F3827" i="87" a="1"/>
  <c r="F3827" i="87"/>
  <c r="F3828" i="87" a="1"/>
  <c r="F3828" i="87"/>
  <c r="F3829" i="87" a="1"/>
  <c r="F3829" i="87"/>
  <c r="F3830" i="87" a="1"/>
  <c r="F3830" i="87"/>
  <c r="F3831" i="87" a="1"/>
  <c r="F3831" i="87"/>
  <c r="F3832" i="87" a="1"/>
  <c r="F3832" i="87"/>
  <c r="F3833" i="87" a="1"/>
  <c r="F3833" i="87"/>
  <c r="F3834" i="87" a="1"/>
  <c r="F3834" i="87"/>
  <c r="F3835" i="87" a="1"/>
  <c r="F3835" i="87"/>
  <c r="F3836" i="87" a="1"/>
  <c r="F3836" i="87"/>
  <c r="F3837" i="87" a="1"/>
  <c r="F3837" i="87"/>
  <c r="F3838" i="87" a="1"/>
  <c r="F3838" i="87"/>
  <c r="F3839" i="87" a="1"/>
  <c r="F3839" i="87"/>
  <c r="F3840" i="87" a="1"/>
  <c r="F3840" i="87"/>
  <c r="F3841" i="87" a="1"/>
  <c r="F3841" i="87"/>
  <c r="F3842" i="87" a="1"/>
  <c r="F3842" i="87"/>
  <c r="F3843" i="87" a="1"/>
  <c r="F3843" i="87"/>
  <c r="F3844" i="87" a="1"/>
  <c r="F3844" i="87"/>
  <c r="F3845" i="87" a="1"/>
  <c r="F3845" i="87"/>
  <c r="F3846" i="87" a="1"/>
  <c r="F3846" i="87"/>
  <c r="F3847" i="87" a="1"/>
  <c r="F3847" i="87"/>
  <c r="F3848" i="87" a="1"/>
  <c r="F3848" i="87"/>
  <c r="F3849" i="87" a="1"/>
  <c r="F3849" i="87"/>
  <c r="F3850" i="87" a="1"/>
  <c r="F3850" i="87"/>
  <c r="F3851" i="87" a="1"/>
  <c r="F3851" i="87"/>
  <c r="F3852" i="87" a="1"/>
  <c r="F3852" i="87"/>
  <c r="F3853" i="87" a="1"/>
  <c r="F3853" i="87"/>
  <c r="F3854" i="87" a="1"/>
  <c r="F3854" i="87"/>
  <c r="F3855" i="87" a="1"/>
  <c r="F3855" i="87"/>
  <c r="F3856" i="87" a="1"/>
  <c r="F3856" i="87"/>
  <c r="F3857" i="87" a="1"/>
  <c r="F3857" i="87"/>
  <c r="F3858" i="87" a="1"/>
  <c r="F3858" i="87"/>
  <c r="F3859" i="87" a="1"/>
  <c r="F3859" i="87"/>
  <c r="F3860" i="87" a="1"/>
  <c r="F3860" i="87"/>
  <c r="F3861" i="87" a="1"/>
  <c r="F3861" i="87"/>
  <c r="F3862" i="87" a="1"/>
  <c r="F3862" i="87"/>
  <c r="F3863" i="87" a="1"/>
  <c r="F3863" i="87"/>
  <c r="F3864" i="87" a="1"/>
  <c r="F3864" i="87"/>
  <c r="F3865" i="87" a="1"/>
  <c r="F3865" i="87"/>
  <c r="F3866" i="87" a="1"/>
  <c r="F3866" i="87"/>
  <c r="F3867" i="87" a="1"/>
  <c r="F3867" i="87"/>
  <c r="F3868" i="87" a="1"/>
  <c r="F3868" i="87"/>
  <c r="F3869" i="87" a="1"/>
  <c r="F3869" i="87"/>
  <c r="F3870" i="87" a="1"/>
  <c r="F3870" i="87"/>
  <c r="F3871" i="87" a="1"/>
  <c r="F3871" i="87"/>
  <c r="F3872" i="87" a="1"/>
  <c r="F3872" i="87"/>
  <c r="F3873" i="87" a="1"/>
  <c r="F3873" i="87"/>
  <c r="F3874" i="87" a="1"/>
  <c r="F3874" i="87"/>
  <c r="F3875" i="87" a="1"/>
  <c r="F3875" i="87"/>
  <c r="F3876" i="87" a="1"/>
  <c r="F3876" i="87"/>
  <c r="F3877" i="87" a="1"/>
  <c r="F3877" i="87"/>
  <c r="F3878" i="87" a="1"/>
  <c r="F3878" i="87"/>
  <c r="F3879" i="87" a="1"/>
  <c r="F3879" i="87"/>
  <c r="F3880" i="87" a="1"/>
  <c r="F3880" i="87"/>
  <c r="F3881" i="87" a="1"/>
  <c r="F3881" i="87"/>
  <c r="F3882" i="87" a="1"/>
  <c r="F3882" i="87"/>
  <c r="F3883" i="87" a="1"/>
  <c r="F3883" i="87"/>
  <c r="F3884" i="87" a="1"/>
  <c r="F3884" i="87"/>
  <c r="F3885" i="87" a="1"/>
  <c r="F3885" i="87"/>
  <c r="F3886" i="87" a="1"/>
  <c r="F3886" i="87"/>
  <c r="F3887" i="87" a="1"/>
  <c r="F3887" i="87"/>
  <c r="F3888" i="87" a="1"/>
  <c r="F3888" i="87"/>
  <c r="F3889" i="87" a="1"/>
  <c r="F3889" i="87"/>
  <c r="F3890" i="87" a="1"/>
  <c r="F3890" i="87"/>
  <c r="F3891" i="87" a="1"/>
  <c r="F3891" i="87"/>
  <c r="F3892" i="87" a="1"/>
  <c r="F3892" i="87"/>
  <c r="F3893" i="87" a="1"/>
  <c r="F3893" i="87"/>
  <c r="F3894" i="87" a="1"/>
  <c r="F3894" i="87"/>
  <c r="F3895" i="87" a="1"/>
  <c r="F3895" i="87"/>
  <c r="F3896" i="87" a="1"/>
  <c r="F3896" i="87"/>
  <c r="F3897" i="87" a="1"/>
  <c r="F3897" i="87"/>
  <c r="F3898" i="87" a="1"/>
  <c r="F3898" i="87"/>
  <c r="F3899" i="87" a="1"/>
  <c r="F3899" i="87"/>
  <c r="F3900" i="87" a="1"/>
  <c r="F3900" i="87"/>
  <c r="F3901" i="87" a="1"/>
  <c r="F3901" i="87"/>
  <c r="F3902" i="87" a="1"/>
  <c r="F3902" i="87"/>
  <c r="F3903" i="87" a="1"/>
  <c r="F3903" i="87"/>
  <c r="F3904" i="87" a="1"/>
  <c r="F3904" i="87"/>
  <c r="F3905" i="87" a="1"/>
  <c r="F3905" i="87"/>
  <c r="F3906" i="87" a="1"/>
  <c r="F3906" i="87"/>
  <c r="F3907" i="87" a="1"/>
  <c r="F3907" i="87"/>
  <c r="F3908" i="87" a="1"/>
  <c r="F3908" i="87"/>
  <c r="F3909" i="87" a="1"/>
  <c r="F3909" i="87"/>
  <c r="F3910" i="87" a="1"/>
  <c r="F3910" i="87"/>
  <c r="F3911" i="87" a="1"/>
  <c r="F3911" i="87"/>
  <c r="F3912" i="87" a="1"/>
  <c r="F3912" i="87"/>
  <c r="F3913" i="87" a="1"/>
  <c r="F3913" i="87"/>
  <c r="F3914" i="87" a="1"/>
  <c r="F3914" i="87"/>
  <c r="F3915" i="87" a="1"/>
  <c r="F3915" i="87"/>
  <c r="F3916" i="87" a="1"/>
  <c r="F3916" i="87"/>
  <c r="F3917" i="87" a="1"/>
  <c r="F3917" i="87"/>
  <c r="F3918" i="87" a="1"/>
  <c r="F3918" i="87"/>
  <c r="F3919" i="87" a="1"/>
  <c r="F3919" i="87"/>
  <c r="F3920" i="87" a="1"/>
  <c r="F3920" i="87"/>
  <c r="F3921" i="87" a="1"/>
  <c r="F3921" i="87"/>
  <c r="F3922" i="87" a="1"/>
  <c r="F3922" i="87"/>
  <c r="F3923" i="87" a="1"/>
  <c r="F3923" i="87"/>
  <c r="F3924" i="87" a="1"/>
  <c r="F3924" i="87"/>
  <c r="F3925" i="87" a="1"/>
  <c r="F3925" i="87"/>
  <c r="F3926" i="87" a="1"/>
  <c r="F3926" i="87"/>
  <c r="F3927" i="87" a="1"/>
  <c r="F3927" i="87"/>
  <c r="F3928" i="87" a="1"/>
  <c r="F3928" i="87"/>
  <c r="F3929" i="87" a="1"/>
  <c r="F3929" i="87"/>
  <c r="F3930" i="87" a="1"/>
  <c r="F3930" i="87"/>
  <c r="F3931" i="87" a="1"/>
  <c r="F3931" i="87"/>
  <c r="F3932" i="87" a="1"/>
  <c r="F3932" i="87"/>
  <c r="F3933" i="87" a="1"/>
  <c r="F3933" i="87"/>
  <c r="F3934" i="87" a="1"/>
  <c r="F3934" i="87"/>
  <c r="F3935" i="87" a="1"/>
  <c r="F3935" i="87"/>
  <c r="F3936" i="87" a="1"/>
  <c r="F3936" i="87"/>
  <c r="F3937" i="87" a="1"/>
  <c r="F3937" i="87"/>
  <c r="F3938" i="87" a="1"/>
  <c r="F3938" i="87"/>
  <c r="F3939" i="87" a="1"/>
  <c r="F3939" i="87"/>
  <c r="F3940" i="87" a="1"/>
  <c r="F3940" i="87"/>
  <c r="F3941" i="87" a="1"/>
  <c r="F3941" i="87"/>
  <c r="F3942" i="87" a="1"/>
  <c r="F3942" i="87"/>
  <c r="F3943" i="87" a="1"/>
  <c r="F3943" i="87"/>
  <c r="F3944" i="87" a="1"/>
  <c r="F3944" i="87"/>
  <c r="F3945" i="87" a="1"/>
  <c r="F3945" i="87"/>
  <c r="F3946" i="87" a="1"/>
  <c r="F3946" i="87"/>
  <c r="F3947" i="87" a="1"/>
  <c r="F3947" i="87"/>
  <c r="F3948" i="87" a="1"/>
  <c r="F3948" i="87"/>
  <c r="F3949" i="87" a="1"/>
  <c r="F3949" i="87"/>
  <c r="F3950" i="87" a="1"/>
  <c r="F3950" i="87"/>
  <c r="F3951" i="87" a="1"/>
  <c r="F3951" i="87"/>
  <c r="F3952" i="87" a="1"/>
  <c r="F3952" i="87"/>
  <c r="F3953" i="87" a="1"/>
  <c r="F3953" i="87"/>
  <c r="F3954" i="87" a="1"/>
  <c r="F3954" i="87"/>
  <c r="F3955" i="87" a="1"/>
  <c r="F3955" i="87"/>
  <c r="F3956" i="87" a="1"/>
  <c r="F3956" i="87"/>
  <c r="F3957" i="87" a="1"/>
  <c r="F3957" i="87"/>
  <c r="F3958" i="87" a="1"/>
  <c r="F3958" i="87"/>
  <c r="F3959" i="87" a="1"/>
  <c r="F3959" i="87"/>
  <c r="F3960" i="87" a="1"/>
  <c r="F3960" i="87"/>
  <c r="F3961" i="87" a="1"/>
  <c r="F3961" i="87"/>
  <c r="F3962" i="87" a="1"/>
  <c r="F3962" i="87"/>
  <c r="F3963" i="87" a="1"/>
  <c r="F3963" i="87"/>
  <c r="F3964" i="87" a="1"/>
  <c r="F3964" i="87"/>
  <c r="F3965" i="87" a="1"/>
  <c r="F3965" i="87"/>
  <c r="F3966" i="87" a="1"/>
  <c r="F3966" i="87"/>
  <c r="F3967" i="87" a="1"/>
  <c r="F3967" i="87"/>
  <c r="F3968" i="87" a="1"/>
  <c r="F3968" i="87"/>
  <c r="F3969" i="87" a="1"/>
  <c r="F3969" i="87"/>
  <c r="F3970" i="87" a="1"/>
  <c r="F3970" i="87"/>
  <c r="F3971" i="87" a="1"/>
  <c r="F3971" i="87"/>
  <c r="F3972" i="87" a="1"/>
  <c r="F3972" i="87"/>
  <c r="F3973" i="87" a="1"/>
  <c r="F3973" i="87"/>
  <c r="F3974" i="87" a="1"/>
  <c r="F3974" i="87"/>
  <c r="F3975" i="87" a="1"/>
  <c r="F3975" i="87"/>
  <c r="F3976" i="87" a="1"/>
  <c r="F3976" i="87"/>
  <c r="F3977" i="87" a="1"/>
  <c r="F3977" i="87"/>
  <c r="F3978" i="87" a="1"/>
  <c r="F3978" i="87"/>
  <c r="F3979" i="87" a="1"/>
  <c r="F3979" i="87"/>
  <c r="F3980" i="87" a="1"/>
  <c r="F3980" i="87"/>
  <c r="F3981" i="87" a="1"/>
  <c r="F3981" i="87"/>
  <c r="F3982" i="87" a="1"/>
  <c r="F3982" i="87"/>
  <c r="F3983" i="87" a="1"/>
  <c r="F3983" i="87"/>
  <c r="F3984" i="87" a="1"/>
  <c r="F3984" i="87"/>
  <c r="F3985" i="87" a="1"/>
  <c r="F3985" i="87"/>
  <c r="F3986" i="87" a="1"/>
  <c r="F3986" i="87"/>
  <c r="F3987" i="87" a="1"/>
  <c r="F3987" i="87"/>
  <c r="F3988" i="87" a="1"/>
  <c r="F3988" i="87"/>
  <c r="F3989" i="87" a="1"/>
  <c r="F3989" i="87"/>
  <c r="F3990" i="87" a="1"/>
  <c r="F3990" i="87"/>
  <c r="F3991" i="87" a="1"/>
  <c r="F3991" i="87"/>
  <c r="F3992" i="87" a="1"/>
  <c r="F3992" i="87"/>
  <c r="F3993" i="87" a="1"/>
  <c r="F3993" i="87"/>
  <c r="F3994" i="87" a="1"/>
  <c r="F3994" i="87"/>
  <c r="F3995" i="87" a="1"/>
  <c r="F3995" i="87"/>
  <c r="F3996" i="87" a="1"/>
  <c r="F3996" i="87"/>
  <c r="F3997" i="87" a="1"/>
  <c r="F3997" i="87"/>
  <c r="F3998" i="87" a="1"/>
  <c r="F3998" i="87"/>
  <c r="F3999" i="87" a="1"/>
  <c r="F3999" i="87"/>
  <c r="F4000" i="87" a="1"/>
  <c r="F4000" i="87"/>
  <c r="F4001" i="87" a="1"/>
  <c r="F4001" i="87"/>
  <c r="F4002" i="87" a="1"/>
  <c r="F4002" i="87"/>
  <c r="F4003" i="87" a="1"/>
  <c r="F4003" i="87"/>
  <c r="F4004" i="87" a="1"/>
  <c r="F4004" i="87"/>
  <c r="F4005" i="87" a="1"/>
  <c r="F4005" i="87"/>
  <c r="F4006" i="87" a="1"/>
  <c r="F4006" i="87"/>
  <c r="F4007" i="87" a="1"/>
  <c r="F4007" i="87"/>
  <c r="F4008" i="87" a="1"/>
  <c r="F4008" i="87"/>
  <c r="F4009" i="87" a="1"/>
  <c r="F4009" i="87"/>
  <c r="F4010" i="87" a="1"/>
  <c r="F4010" i="87"/>
  <c r="F4011" i="87" a="1"/>
  <c r="F4011" i="87"/>
  <c r="F4012" i="87" a="1"/>
  <c r="F4012" i="87"/>
  <c r="F4013" i="87" a="1"/>
  <c r="F4013" i="87"/>
  <c r="F4014" i="87" a="1"/>
  <c r="F4014" i="87"/>
  <c r="F4015" i="87" a="1"/>
  <c r="F4015" i="87"/>
  <c r="F4016" i="87" a="1"/>
  <c r="F4016" i="87"/>
  <c r="F4017" i="87" a="1"/>
  <c r="F4017" i="87"/>
  <c r="B4018" i="87"/>
  <c r="C4018" i="87"/>
  <c r="F4018" i="87" a="1"/>
  <c r="B4019" i="87"/>
  <c r="C4019" i="87"/>
  <c r="F4019" i="87" a="1"/>
  <c r="B4020" i="87"/>
  <c r="C4020" i="87"/>
  <c r="F4020" i="87" a="1"/>
  <c r="B4021" i="87"/>
  <c r="C4021" i="87" s="1"/>
  <c r="F4021" i="87" a="1"/>
  <c r="B4022" i="87"/>
  <c r="C4022" i="87"/>
  <c r="F4022" i="87" a="1"/>
  <c r="B4023" i="87"/>
  <c r="C4023" i="87" s="1"/>
  <c r="F4023" i="87" a="1"/>
  <c r="B4024" i="87"/>
  <c r="C4024" i="87"/>
  <c r="F4024" i="87" a="1"/>
  <c r="B4025" i="87"/>
  <c r="C4025" i="87" s="1"/>
  <c r="F4025" i="87" a="1"/>
  <c r="B4026" i="87"/>
  <c r="C4026" i="87"/>
  <c r="F4026" i="87" a="1"/>
  <c r="B4027" i="87"/>
  <c r="C4027" i="87" s="1"/>
  <c r="F4027" i="87" a="1"/>
  <c r="B4028" i="87"/>
  <c r="C4028" i="87"/>
  <c r="F4028" i="87" a="1"/>
  <c r="B4029" i="87"/>
  <c r="C4029" i="87" s="1"/>
  <c r="F4029" i="87" a="1"/>
  <c r="B4030" i="87"/>
  <c r="C4030" i="87"/>
  <c r="F4030" i="87" a="1"/>
  <c r="B4031" i="87"/>
  <c r="C4031" i="87"/>
  <c r="F4031" i="87" a="1"/>
  <c r="F4032" i="87" a="1"/>
  <c r="F4032" i="87"/>
  <c r="F4033" i="87" a="1"/>
  <c r="F4033" i="87"/>
  <c r="F4034" i="87" a="1"/>
  <c r="F4034" i="87"/>
  <c r="F4035" i="87" a="1"/>
  <c r="F4035" i="87"/>
  <c r="F4036" i="87" a="1"/>
  <c r="F4036" i="87"/>
  <c r="F4037" i="87" a="1"/>
  <c r="F4037" i="87"/>
  <c r="F4038" i="87" a="1"/>
  <c r="F4038" i="87"/>
  <c r="F4039" i="87" a="1"/>
  <c r="F4039" i="87"/>
  <c r="F4040" i="87" a="1"/>
  <c r="F4040" i="87"/>
  <c r="F4041" i="87" a="1"/>
  <c r="F4041" i="87"/>
  <c r="F4042" i="87" a="1"/>
  <c r="F4042" i="87"/>
  <c r="B4043" i="87"/>
  <c r="C4043" i="87"/>
  <c r="F4043" i="87" a="1"/>
  <c r="B4044" i="87"/>
  <c r="C4044" i="87" s="1"/>
  <c r="F4044" i="87" a="1"/>
  <c r="F4045" i="87" a="1"/>
  <c r="F4045" i="87"/>
  <c r="F4046" i="87" a="1"/>
  <c r="F4046" i="87"/>
  <c r="F4047" i="87" a="1"/>
  <c r="F4047" i="87"/>
  <c r="F4048" i="87" a="1"/>
  <c r="F4048" i="87"/>
  <c r="F4049" i="87" a="1"/>
  <c r="F4049" i="87"/>
  <c r="F4050" i="87" a="1"/>
  <c r="F4050" i="87"/>
  <c r="F4051" i="87" a="1"/>
  <c r="F4051" i="87"/>
  <c r="F4052" i="87" a="1"/>
  <c r="F4052" i="87"/>
  <c r="F4053" i="87" a="1"/>
  <c r="F4053" i="87"/>
  <c r="F4054" i="87" a="1"/>
  <c r="F4054" i="87"/>
  <c r="F4055" i="87" a="1"/>
  <c r="F4055" i="87"/>
  <c r="F4056" i="87" a="1"/>
  <c r="F4056" i="87"/>
  <c r="B4057" i="87"/>
  <c r="C4057" i="87" s="1"/>
  <c r="F4057" i="87" a="1"/>
  <c r="B4058" i="87"/>
  <c r="C4058" i="87" s="1"/>
  <c r="F4058" i="87" a="1"/>
  <c r="B4059" i="87"/>
  <c r="C4059" i="87"/>
  <c r="F4059" i="87" a="1"/>
  <c r="B4060" i="87"/>
  <c r="C4060" i="87" s="1"/>
  <c r="F4060" i="87" a="1"/>
  <c r="B4061" i="87"/>
  <c r="C4061" i="87"/>
  <c r="F4061" i="87" a="1"/>
  <c r="B4062" i="87"/>
  <c r="C4062" i="87" s="1"/>
  <c r="F4062" i="87" a="1"/>
  <c r="F4063" i="87" a="1"/>
  <c r="F4063" i="87"/>
  <c r="F4064" i="87" a="1"/>
  <c r="F4064" i="87"/>
  <c r="B4065" i="87"/>
  <c r="C4065" i="87"/>
  <c r="F4065" i="87" a="1"/>
  <c r="F4066" i="87" a="1"/>
  <c r="F4067" i="87" a="1"/>
  <c r="F4068" i="87" a="1"/>
  <c r="F4069" i="87" a="1"/>
  <c r="F4070" i="87" a="1"/>
  <c r="F4071" i="87" a="1"/>
  <c r="F4072" i="87" a="1"/>
  <c r="F4073" i="87" a="1"/>
  <c r="F4073" i="87"/>
  <c r="F4074" i="87" a="1"/>
  <c r="B4075" i="87"/>
  <c r="C4075" i="87" s="1"/>
  <c r="F4075" i="87" a="1"/>
  <c r="B4076" i="87"/>
  <c r="C4076" i="87"/>
  <c r="F4076" i="87" a="1"/>
  <c r="B4077" i="87"/>
  <c r="C4077" i="87" s="1"/>
  <c r="F4077" i="87" a="1"/>
  <c r="B4078" i="87"/>
  <c r="C4078" i="87" s="1"/>
  <c r="F4078" i="87" a="1"/>
  <c r="B4079" i="87"/>
  <c r="C4079" i="87" s="1"/>
  <c r="F4079" i="87" a="1"/>
  <c r="F4080" i="87" a="1"/>
  <c r="F4081" i="87" a="1"/>
  <c r="F4082" i="87" a="1"/>
  <c r="F4083" i="87" a="1"/>
  <c r="F4084" i="87" a="1"/>
  <c r="F4085" i="87" a="1"/>
  <c r="F4086" i="87" a="1"/>
  <c r="F4086" i="87"/>
  <c r="F4087" i="87" a="1"/>
  <c r="F4087" i="87"/>
  <c r="F4088" i="87" a="1"/>
  <c r="F4089" i="87" a="1"/>
  <c r="F4089" i="87"/>
  <c r="F4090" i="87" a="1"/>
  <c r="F4090" i="87"/>
  <c r="F4091" i="87" a="1"/>
  <c r="F4091" i="87"/>
  <c r="F4092" i="87" a="1"/>
  <c r="F4092" i="87"/>
  <c r="F4093" i="87" a="1"/>
  <c r="F4093" i="87"/>
  <c r="F4094" i="87" a="1"/>
  <c r="F4094" i="87"/>
  <c r="F4095" i="87" a="1"/>
  <c r="F4095" i="87"/>
  <c r="F4096" i="87" a="1"/>
  <c r="F4096" i="87"/>
  <c r="F4097" i="87" a="1"/>
  <c r="F4097" i="87"/>
  <c r="F4098" i="87" a="1"/>
  <c r="F4098" i="87"/>
  <c r="F4099" i="87" a="1"/>
  <c r="F4099" i="87"/>
  <c r="B4100" i="87"/>
  <c r="C4100" i="87"/>
  <c r="F4100" i="87" a="1"/>
  <c r="F4101" i="87" a="1"/>
  <c r="F4102" i="87" a="1"/>
  <c r="F4102" i="87"/>
  <c r="F4103" i="87" a="1"/>
  <c r="F4103" i="87"/>
  <c r="F4104" i="87" a="1"/>
  <c r="F4104" i="87"/>
  <c r="F4105" i="87" a="1"/>
  <c r="F4105" i="87"/>
  <c r="F4106" i="87" a="1"/>
  <c r="F4106" i="87"/>
  <c r="F4107" i="87" a="1"/>
  <c r="F4107" i="87"/>
  <c r="F4108" i="87" a="1"/>
  <c r="F4108" i="87"/>
  <c r="B4109" i="87"/>
  <c r="C4109" i="87"/>
  <c r="F4109" i="87" a="1"/>
  <c r="B4110" i="87"/>
  <c r="C4110" i="87"/>
  <c r="F4110" i="87" a="1"/>
  <c r="F4111" i="87" a="1"/>
  <c r="F4111" i="87"/>
  <c r="F4112" i="87" a="1"/>
  <c r="F4112" i="87"/>
  <c r="F4113" i="87" a="1"/>
  <c r="F4113" i="87"/>
  <c r="F4114" i="87" a="1"/>
  <c r="F4114" i="87"/>
  <c r="F4115" i="87" a="1"/>
  <c r="F4115" i="87"/>
  <c r="F4116" i="87" a="1"/>
  <c r="F4116" i="87"/>
  <c r="F4117" i="87" a="1"/>
  <c r="F4117" i="87"/>
  <c r="F4118" i="87" a="1"/>
  <c r="F4118" i="87"/>
  <c r="B4119" i="87"/>
  <c r="C4119" i="87" s="1"/>
  <c r="F4119" i="87" a="1"/>
  <c r="B4120" i="87"/>
  <c r="C4120" i="87"/>
  <c r="F4120" i="87" a="1"/>
  <c r="F4121" i="87" a="1"/>
  <c r="F4121" i="87"/>
  <c r="F4122" i="87" a="1"/>
  <c r="F4122" i="87"/>
  <c r="B4123" i="87"/>
  <c r="C4123" i="87" s="1"/>
  <c r="F4123" i="87" a="1"/>
  <c r="B4124" i="87"/>
  <c r="C4124" i="87"/>
  <c r="F4124" i="87" a="1"/>
  <c r="B4125" i="87"/>
  <c r="C4125" i="87" s="1"/>
  <c r="F4125" i="87" a="1"/>
  <c r="F4126" i="87" a="1"/>
  <c r="F4126" i="87"/>
  <c r="F4127" i="87" a="1"/>
  <c r="F4127" i="87"/>
  <c r="F4128" i="87" a="1"/>
  <c r="F4128" i="87"/>
  <c r="F4129" i="87" a="1"/>
  <c r="F4129" i="87"/>
  <c r="F4130" i="87" a="1"/>
  <c r="F4130" i="87"/>
  <c r="F4131" i="87" a="1"/>
  <c r="F4131" i="87"/>
  <c r="F4132" i="87" a="1"/>
  <c r="F4132" i="87"/>
  <c r="B4133" i="87"/>
  <c r="C4133" i="87"/>
  <c r="F4133" i="87" a="1"/>
  <c r="B4134" i="87"/>
  <c r="C4134" i="87" s="1"/>
  <c r="F4134" i="87" a="1"/>
  <c r="B4135" i="87"/>
  <c r="C4135" i="87"/>
  <c r="F4135" i="87" a="1"/>
  <c r="B4136" i="87"/>
  <c r="C4136" i="87"/>
  <c r="F4136" i="87" a="1"/>
  <c r="F4137" i="87" a="1"/>
  <c r="F4137" i="87"/>
  <c r="F4138" i="87" a="1"/>
  <c r="F4138" i="87"/>
  <c r="F4139" i="87" a="1"/>
  <c r="F4139" i="87"/>
  <c r="F4140" i="87" a="1"/>
  <c r="F4140" i="87"/>
  <c r="F4141" i="87" a="1"/>
  <c r="F4141" i="87"/>
  <c r="F4142" i="87" a="1"/>
  <c r="F4142" i="87"/>
  <c r="B4143" i="87"/>
  <c r="C4143" i="87"/>
  <c r="F4143" i="87" a="1"/>
  <c r="B4144" i="87"/>
  <c r="C4144" i="87"/>
  <c r="F4144" i="87" a="1"/>
  <c r="B4145" i="87"/>
  <c r="C4145" i="87"/>
  <c r="F4145" i="87" a="1"/>
  <c r="B4146" i="87"/>
  <c r="C4146" i="87" s="1"/>
  <c r="F4146" i="87" a="1"/>
  <c r="B4147" i="87"/>
  <c r="C4147" i="87"/>
  <c r="F4147" i="87" a="1"/>
  <c r="F4148" i="87" a="1"/>
  <c r="F4148" i="87"/>
  <c r="F4149" i="87" a="1"/>
  <c r="F4149" i="87"/>
  <c r="F4150" i="87" a="1"/>
  <c r="F4150" i="87"/>
  <c r="F4151" i="87" a="1"/>
  <c r="F4151" i="87"/>
  <c r="F4152" i="87" a="1"/>
  <c r="F4152" i="87"/>
  <c r="F4153" i="87" a="1"/>
  <c r="F4153" i="87"/>
  <c r="B4154" i="87"/>
  <c r="C4154" i="87" s="1"/>
  <c r="F4154" i="87" a="1"/>
  <c r="B4155" i="87"/>
  <c r="C4155" i="87" s="1"/>
  <c r="F4155" i="87" a="1"/>
  <c r="F4156" i="87" a="1"/>
  <c r="F4156" i="87"/>
  <c r="F4157" i="87" a="1"/>
  <c r="F4157" i="87"/>
  <c r="F4158" i="87" a="1"/>
  <c r="F4158" i="87"/>
  <c r="B4159" i="87"/>
  <c r="C4159" i="87"/>
  <c r="F4159" i="87" a="1"/>
  <c r="B4160" i="87"/>
  <c r="C4160" i="87"/>
  <c r="F4160" i="87" a="1"/>
  <c r="B4161" i="87"/>
  <c r="C4161" i="87" s="1"/>
  <c r="F4161" i="87" a="1"/>
  <c r="F4162" i="87" a="1"/>
  <c r="F4162" i="87"/>
  <c r="F4163" i="87" a="1"/>
  <c r="F4163" i="87"/>
  <c r="F4164" i="87" a="1"/>
  <c r="F4164" i="87"/>
  <c r="F4165" i="87" a="1"/>
  <c r="F4165" i="87"/>
  <c r="F4166" i="87" a="1"/>
  <c r="F4166" i="87"/>
  <c r="F4167" i="87" a="1"/>
  <c r="F4167" i="87"/>
  <c r="F4168" i="87" a="1"/>
  <c r="F4168" i="87"/>
  <c r="F4169" i="87" a="1"/>
  <c r="F4169" i="87"/>
  <c r="F4170" i="87" a="1"/>
  <c r="F4170" i="87"/>
  <c r="B4171" i="87"/>
  <c r="C4171" i="87"/>
  <c r="F4171" i="87" a="1"/>
  <c r="B4172" i="87"/>
  <c r="C4172" i="87"/>
  <c r="F4172" i="87" a="1"/>
  <c r="F4173" i="87" a="1"/>
  <c r="F4173" i="87"/>
  <c r="B4174" i="87"/>
  <c r="C4174" i="87" s="1"/>
  <c r="F4174" i="87" a="1"/>
  <c r="F4175" i="87" a="1"/>
  <c r="F4175" i="87"/>
  <c r="F4176" i="87" a="1"/>
  <c r="F4176" i="87"/>
  <c r="F4177" i="87" a="1"/>
  <c r="F4177" i="87"/>
  <c r="F4178" i="87" a="1"/>
  <c r="F4178" i="87"/>
  <c r="F4179" i="87" a="1"/>
  <c r="F4179" i="87"/>
  <c r="F4180" i="87" a="1"/>
  <c r="F4180" i="87"/>
  <c r="F4181" i="87" a="1"/>
  <c r="F4181" i="87"/>
  <c r="F4182" i="87" a="1"/>
  <c r="F4182" i="87"/>
  <c r="F4183" i="87" a="1"/>
  <c r="F4183" i="87"/>
  <c r="F4184" i="87" a="1"/>
  <c r="F4184" i="87"/>
  <c r="F4185" i="87" a="1"/>
  <c r="F4185" i="87"/>
  <c r="F4186" i="87" a="1"/>
  <c r="F4186" i="87"/>
  <c r="F4187" i="87" a="1"/>
  <c r="F4187" i="87"/>
  <c r="F4188" i="87" a="1"/>
  <c r="F4188" i="87"/>
  <c r="F4189" i="87" a="1"/>
  <c r="F4189" i="87"/>
  <c r="F4190" i="87" a="1"/>
  <c r="F4190" i="87"/>
  <c r="F4191" i="87" a="1"/>
  <c r="F4191" i="87"/>
  <c r="F4192" i="87" a="1"/>
  <c r="F4192" i="87"/>
  <c r="F4193" i="87" a="1"/>
  <c r="F4193" i="87"/>
  <c r="F4194" i="87" a="1"/>
  <c r="F4194" i="87"/>
  <c r="F4195" i="87" a="1"/>
  <c r="F4195" i="87"/>
  <c r="F4196" i="87" a="1"/>
  <c r="F4196" i="87"/>
  <c r="F4197" i="87" a="1"/>
  <c r="F4197" i="87"/>
  <c r="F4198" i="87" a="1"/>
  <c r="F4198" i="87"/>
  <c r="F4199" i="87" a="1"/>
  <c r="F4199" i="87"/>
  <c r="F4200" i="87" a="1"/>
  <c r="F4200" i="87"/>
  <c r="F4201" i="87" a="1"/>
  <c r="F4201" i="87"/>
  <c r="F4202" i="87" a="1"/>
  <c r="F4202" i="87"/>
  <c r="F4203" i="87" a="1"/>
  <c r="F4203" i="87"/>
  <c r="F4204" i="87" a="1"/>
  <c r="F4204" i="87"/>
  <c r="F4205" i="87" a="1"/>
  <c r="F4205" i="87"/>
  <c r="F4206" i="87" a="1"/>
  <c r="F4206" i="87"/>
  <c r="F4207" i="87" a="1"/>
  <c r="F4207" i="87"/>
  <c r="F4208" i="87" a="1"/>
  <c r="F4208" i="87"/>
  <c r="F4209" i="87" a="1"/>
  <c r="F4209" i="87"/>
  <c r="F4210" i="87" a="1"/>
  <c r="F4210" i="87"/>
  <c r="F4211" i="87" a="1"/>
  <c r="F4211" i="87"/>
  <c r="F4212" i="87" a="1"/>
  <c r="F4212" i="87"/>
  <c r="F4213" i="87" a="1"/>
  <c r="F4213" i="87"/>
  <c r="F4214" i="87" a="1"/>
  <c r="F4214" i="87"/>
  <c r="F4215" i="87" a="1"/>
  <c r="F4215" i="87"/>
  <c r="F4216" i="87" a="1"/>
  <c r="F4216" i="87"/>
  <c r="F4217" i="87" a="1"/>
  <c r="F4217" i="87"/>
  <c r="F4218" i="87" a="1"/>
  <c r="F4218" i="87"/>
  <c r="F4219" i="87" a="1"/>
  <c r="F4219" i="87"/>
  <c r="F4220" i="87" a="1"/>
  <c r="F4220" i="87"/>
  <c r="F4221" i="87" a="1"/>
  <c r="F4221" i="87"/>
  <c r="F4222" i="87" a="1"/>
  <c r="F4222" i="87"/>
  <c r="F4223" i="87" a="1"/>
  <c r="F4223" i="87"/>
  <c r="F4224" i="87" a="1"/>
  <c r="F4224" i="87"/>
  <c r="F4225" i="87" a="1"/>
  <c r="F4225" i="87"/>
  <c r="F4226" i="87" a="1"/>
  <c r="F4226" i="87"/>
  <c r="F4227" i="87" a="1"/>
  <c r="F4227" i="87"/>
  <c r="F4228" i="87" a="1"/>
  <c r="F4228" i="87"/>
  <c r="F4229" i="87" a="1"/>
  <c r="F4229" i="87"/>
  <c r="F4230" i="87" a="1"/>
  <c r="F4230" i="87"/>
  <c r="F4231" i="87" a="1"/>
  <c r="F4231" i="87"/>
  <c r="F4232" i="87" a="1"/>
  <c r="F4232" i="87"/>
  <c r="F4233" i="87" a="1"/>
  <c r="F4233" i="87"/>
  <c r="F4234" i="87" a="1"/>
  <c r="F4234" i="87"/>
  <c r="F4235" i="87" a="1"/>
  <c r="F4235" i="87"/>
  <c r="F4236" i="87" a="1"/>
  <c r="F4236" i="87"/>
  <c r="F4237" i="87" a="1"/>
  <c r="F4237" i="87"/>
  <c r="F4238" i="87" a="1"/>
  <c r="F4238" i="87"/>
  <c r="F4239" i="87" a="1"/>
  <c r="F4239" i="87"/>
  <c r="F4240" i="87" a="1"/>
  <c r="F4240" i="87"/>
  <c r="F4241" i="87" a="1"/>
  <c r="F4241" i="87"/>
  <c r="F4242" i="87" a="1"/>
  <c r="F4242" i="87"/>
  <c r="F4243" i="87" a="1"/>
  <c r="F4243" i="87"/>
  <c r="F4244" i="87" a="1"/>
  <c r="F4244" i="87"/>
  <c r="F4245" i="87" a="1"/>
  <c r="F4245" i="87"/>
  <c r="F4246" i="87" a="1"/>
  <c r="F4246" i="87"/>
  <c r="F4247" i="87" a="1"/>
  <c r="F4247" i="87"/>
  <c r="F4248" i="87" a="1"/>
  <c r="F4248" i="87"/>
  <c r="F4249" i="87" a="1"/>
  <c r="F4249" i="87"/>
  <c r="F4250" i="87" a="1"/>
  <c r="F4250" i="87"/>
  <c r="F4251" i="87" a="1"/>
  <c r="F4251" i="87"/>
  <c r="F4252" i="87" a="1"/>
  <c r="F4252" i="87"/>
  <c r="B4253" i="87"/>
  <c r="C4253" i="87"/>
  <c r="F4253" i="87" a="1"/>
  <c r="B4254" i="87"/>
  <c r="C4254" i="87" s="1"/>
  <c r="F4254" i="87" a="1"/>
  <c r="B4255" i="87"/>
  <c r="C4255" i="87"/>
  <c r="F4255" i="87" a="1"/>
  <c r="B4256" i="87"/>
  <c r="C4256" i="87" s="1"/>
  <c r="F4256" i="87" a="1"/>
  <c r="B4257" i="87"/>
  <c r="C4257" i="87"/>
  <c r="F4257" i="87" a="1"/>
  <c r="B4258" i="87"/>
  <c r="C4258" i="87"/>
  <c r="F4258" i="87" a="1"/>
  <c r="B4259" i="87"/>
  <c r="C4259" i="87"/>
  <c r="F4259" i="87" a="1"/>
  <c r="B4260" i="87"/>
  <c r="C4260" i="87" s="1"/>
  <c r="F4260" i="87" a="1"/>
  <c r="B4261" i="87"/>
  <c r="C4261" i="87"/>
  <c r="F4261" i="87" a="1"/>
  <c r="B4262" i="87"/>
  <c r="C4262" i="87" s="1"/>
  <c r="F4262" i="87" a="1"/>
  <c r="F4263" i="87" a="1"/>
  <c r="F4263" i="87"/>
  <c r="F4264" i="87" a="1"/>
  <c r="F4264" i="87"/>
  <c r="B4265" i="87"/>
  <c r="C4265" i="87"/>
  <c r="F4265" i="87" a="1"/>
  <c r="B4266" i="87"/>
  <c r="C4266" i="87" s="1"/>
  <c r="F4266" i="87" a="1"/>
  <c r="F4267" i="87" a="1"/>
  <c r="F4267" i="87"/>
  <c r="F4268" i="87" a="1"/>
  <c r="F4268" i="87"/>
  <c r="F4269" i="87" a="1"/>
  <c r="F4269" i="87"/>
  <c r="F4270" i="87" a="1"/>
  <c r="F4270" i="87"/>
  <c r="B4271" i="87"/>
  <c r="C4271" i="87"/>
  <c r="F4271" i="87" a="1"/>
  <c r="B4272" i="87"/>
  <c r="C4272" i="87" s="1"/>
  <c r="F4272" i="87" a="1"/>
  <c r="B4273" i="87"/>
  <c r="C4273" i="87"/>
  <c r="F4273" i="87" a="1"/>
  <c r="B4274" i="87"/>
  <c r="C4274" i="87" s="1"/>
  <c r="F4274" i="87" a="1"/>
  <c r="B4275" i="87"/>
  <c r="C4275" i="87"/>
  <c r="F4275" i="87" a="1"/>
  <c r="B4276" i="87"/>
  <c r="C4276" i="87"/>
  <c r="F4276" i="87" a="1"/>
  <c r="B4277" i="87"/>
  <c r="C4277" i="87"/>
  <c r="F4277" i="87" a="1"/>
  <c r="B4278" i="87"/>
  <c r="C4278" i="87" s="1"/>
  <c r="F4278" i="87" a="1"/>
  <c r="B4279" i="87"/>
  <c r="C4279" i="87"/>
  <c r="F4279" i="87" a="1"/>
  <c r="B4280" i="87"/>
  <c r="C4280" i="87" s="1"/>
  <c r="F4280" i="87" a="1"/>
  <c r="B4281" i="87"/>
  <c r="C4281" i="87" s="1"/>
  <c r="F4281" i="87" a="1"/>
  <c r="B4282" i="87"/>
  <c r="C4282" i="87" s="1"/>
  <c r="F4282" i="87" a="1"/>
  <c r="B4283" i="87"/>
  <c r="C4283" i="87"/>
  <c r="F4283" i="87" a="1"/>
  <c r="B4284" i="87"/>
  <c r="C4284" i="87" s="1"/>
  <c r="F4284" i="87" a="1"/>
  <c r="B4285" i="87"/>
  <c r="C4285" i="87"/>
  <c r="F4285" i="87" a="1"/>
  <c r="B4286" i="87"/>
  <c r="C4286" i="87"/>
  <c r="F4286" i="87" a="1"/>
  <c r="B4287" i="87"/>
  <c r="C4287" i="87"/>
  <c r="F4287" i="87" a="1"/>
  <c r="B4288" i="87"/>
  <c r="C4288" i="87"/>
  <c r="F4288" i="87" a="1"/>
  <c r="B4289" i="87"/>
  <c r="C4289" i="87"/>
  <c r="F4289" i="87" a="1"/>
  <c r="B4290" i="87"/>
  <c r="C4290" i="87" s="1"/>
  <c r="F4290" i="87" a="1"/>
  <c r="F4291" i="87" a="1"/>
  <c r="F4291" i="87"/>
  <c r="F4292" i="87" a="1"/>
  <c r="F4292" i="87"/>
  <c r="F4293" i="87" a="1"/>
  <c r="F4293" i="87"/>
  <c r="F4294" i="87" a="1"/>
  <c r="F4294" i="87"/>
  <c r="B4295" i="87"/>
  <c r="C4295" i="87" s="1"/>
  <c r="F4295" i="87" a="1"/>
  <c r="B4296" i="87"/>
  <c r="C4296" i="87"/>
  <c r="F4296" i="87" a="1"/>
  <c r="B4297" i="87"/>
  <c r="C4297" i="87"/>
  <c r="F4297" i="87" a="1"/>
  <c r="B4298" i="87"/>
  <c r="C4298" i="87" s="1"/>
  <c r="F4298" i="87" a="1"/>
  <c r="B4299" i="87"/>
  <c r="C4299" i="87" s="1"/>
  <c r="F4299" i="87" a="1"/>
  <c r="B4300" i="87"/>
  <c r="C4300" i="87"/>
  <c r="F4300" i="87" a="1"/>
  <c r="B4301" i="87"/>
  <c r="C4301" i="87"/>
  <c r="F4301" i="87" a="1"/>
  <c r="B4302" i="87"/>
  <c r="C4302" i="87" s="1"/>
  <c r="F4302" i="87" a="1"/>
  <c r="B4303" i="87"/>
  <c r="C4303" i="87"/>
  <c r="F4303" i="87" a="1"/>
  <c r="B4304" i="87"/>
  <c r="C4304" i="87"/>
  <c r="F4304" i="87" a="1"/>
  <c r="B4305" i="87"/>
  <c r="C4305" i="87"/>
  <c r="F4305" i="87" a="1"/>
  <c r="B4306" i="87"/>
  <c r="C4306" i="87"/>
  <c r="F4306" i="87" a="1"/>
  <c r="B4307" i="87"/>
  <c r="C4307" i="87" s="1"/>
  <c r="F4307" i="87" a="1"/>
  <c r="B4308" i="87"/>
  <c r="C4308" i="87"/>
  <c r="F4308" i="87" a="1"/>
  <c r="B4309" i="87"/>
  <c r="C4309" i="87"/>
  <c r="F4309" i="87" a="1"/>
  <c r="B4310" i="87"/>
  <c r="C4310" i="87" s="1"/>
  <c r="F4310" i="87" a="1"/>
  <c r="F4311" i="87" a="1"/>
  <c r="F4311" i="87"/>
  <c r="B4312" i="87"/>
  <c r="C4312" i="87"/>
  <c r="F4312" i="87" a="1"/>
  <c r="B4313" i="87"/>
  <c r="C4313" i="87" s="1"/>
  <c r="F4313" i="87" a="1"/>
  <c r="B4314" i="87"/>
  <c r="C4314" i="87" s="1"/>
  <c r="F4314" i="87" a="1"/>
  <c r="F4315" i="87" a="1"/>
  <c r="F4315" i="87"/>
  <c r="B4316" i="87"/>
  <c r="C4316" i="87" s="1"/>
  <c r="F4316" i="87" a="1"/>
  <c r="B4317" i="87"/>
  <c r="C4317" i="87" s="1"/>
  <c r="F4317" i="87" a="1"/>
  <c r="F4318" i="87" a="1"/>
  <c r="F4318" i="87"/>
  <c r="B4319" i="87"/>
  <c r="C4319" i="87" s="1"/>
  <c r="F4319" i="87" a="1"/>
  <c r="B4320" i="87"/>
  <c r="C4320" i="87" s="1"/>
  <c r="F4320" i="87" a="1"/>
  <c r="B4321" i="87"/>
  <c r="C4321" i="87"/>
  <c r="F4321" i="87" a="1"/>
  <c r="B4322" i="87"/>
  <c r="C4322" i="87"/>
  <c r="F4322" i="87" a="1"/>
  <c r="B4323" i="87"/>
  <c r="C4323" i="87" s="1"/>
  <c r="F4323" i="87" a="1"/>
  <c r="B4324" i="87"/>
  <c r="C4324" i="87" s="1"/>
  <c r="F4324" i="87" a="1"/>
  <c r="B4325" i="87"/>
  <c r="C4325" i="87" s="1"/>
  <c r="F4325" i="87" a="1"/>
  <c r="B4326" i="87"/>
  <c r="C4326" i="87" s="1"/>
  <c r="F4326" i="87" a="1"/>
  <c r="F4327" i="87" a="1"/>
  <c r="F4327" i="87"/>
  <c r="F4328" i="87" a="1"/>
  <c r="F4328" i="87"/>
  <c r="F4329" i="87" a="1"/>
  <c r="F4329" i="87"/>
  <c r="F4330" i="87" a="1"/>
  <c r="F4330" i="87"/>
  <c r="F4331" i="87" a="1"/>
  <c r="F4331" i="87"/>
  <c r="F4332" i="87" a="1"/>
  <c r="F4332" i="87"/>
  <c r="F4333" i="87" a="1"/>
  <c r="F4333" i="87"/>
  <c r="F4334" i="87" a="1"/>
  <c r="F4334" i="87"/>
  <c r="B4335" i="87"/>
  <c r="C4335" i="87" s="1"/>
  <c r="F4335" i="87" a="1"/>
  <c r="B4336" i="87"/>
  <c r="C4336" i="87" s="1"/>
  <c r="F4336" i="87" a="1"/>
  <c r="B4337" i="87"/>
  <c r="C4337" i="87" s="1"/>
  <c r="F4337" i="87" a="1"/>
  <c r="B4338" i="87"/>
  <c r="C4338" i="87" s="1"/>
  <c r="F4338" i="87" a="1"/>
  <c r="B4339" i="87"/>
  <c r="C4339" i="87"/>
  <c r="F4339" i="87" a="1"/>
  <c r="B4340" i="87"/>
  <c r="C4340" i="87" s="1"/>
  <c r="F4340" i="87" a="1"/>
  <c r="B4341" i="87"/>
  <c r="C4341" i="87"/>
  <c r="F4341" i="87" a="1"/>
  <c r="B4342" i="87"/>
  <c r="C4342" i="87" s="1"/>
  <c r="F4342" i="87" a="1"/>
  <c r="F4343" i="87" a="1"/>
  <c r="F4343" i="87"/>
  <c r="F4344" i="87" a="1"/>
  <c r="F4344" i="87"/>
  <c r="F4345" i="87" a="1"/>
  <c r="F4345" i="87"/>
  <c r="F4346" i="87" a="1"/>
  <c r="F4346" i="87"/>
  <c r="F4347" i="87" a="1"/>
  <c r="F4347" i="87"/>
  <c r="F4348" i="87" a="1"/>
  <c r="F4348" i="87"/>
  <c r="F4349" i="87" a="1"/>
  <c r="F4349" i="87"/>
  <c r="F4350" i="87" a="1"/>
  <c r="F4350" i="87"/>
  <c r="B4351" i="87"/>
  <c r="C4351" i="87"/>
  <c r="F4351" i="87" a="1"/>
  <c r="B4352" i="87"/>
  <c r="C4352" i="87" s="1"/>
  <c r="F4352" i="87" a="1"/>
  <c r="B4353" i="87"/>
  <c r="C4353" i="87"/>
  <c r="F4353" i="87" a="1"/>
  <c r="B4354" i="87"/>
  <c r="C4354" i="87" s="1"/>
  <c r="F4354" i="87" a="1"/>
  <c r="B4355" i="87"/>
  <c r="C4355" i="87" s="1"/>
  <c r="F4355" i="87" a="1"/>
  <c r="B4356" i="87"/>
  <c r="C4356" i="87" s="1"/>
  <c r="F4356" i="87" a="1"/>
  <c r="B4357" i="87"/>
  <c r="C4357" i="87" s="1"/>
  <c r="F4357" i="87" a="1"/>
  <c r="B4358" i="87"/>
  <c r="C4358" i="87"/>
  <c r="F4358" i="87" a="1"/>
  <c r="B4359" i="87"/>
  <c r="C4359" i="87" s="1"/>
  <c r="F4359" i="87" a="1"/>
  <c r="B4360" i="87"/>
  <c r="C4360" i="87" s="1"/>
  <c r="F4360" i="87" a="1"/>
  <c r="B4361" i="87"/>
  <c r="C4361" i="87" s="1"/>
  <c r="F4361" i="87" a="1"/>
  <c r="B4362" i="87"/>
  <c r="C4362" i="87"/>
  <c r="F4362" i="87" a="1"/>
  <c r="B4363" i="87"/>
  <c r="C4363" i="87" s="1"/>
  <c r="F4363" i="87" a="1"/>
  <c r="B4364" i="87"/>
  <c r="C4364" i="87" s="1"/>
  <c r="F4364" i="87" a="1"/>
  <c r="B4365" i="87"/>
  <c r="C4365" i="87"/>
  <c r="F4365" i="87" a="1"/>
  <c r="F4366" i="87" a="1"/>
  <c r="F4366" i="87"/>
  <c r="F4367" i="87" a="1"/>
  <c r="F4367" i="87"/>
  <c r="F4368" i="87" a="1"/>
  <c r="F4368" i="87"/>
  <c r="F4369" i="87" a="1"/>
  <c r="F4369" i="87"/>
  <c r="F4370" i="87" a="1"/>
  <c r="F4370" i="87"/>
  <c r="F4371" i="87" a="1"/>
  <c r="F4371" i="87"/>
  <c r="F4372" i="87" a="1"/>
  <c r="F4372" i="87"/>
  <c r="F4373" i="87" a="1"/>
  <c r="F4373" i="87"/>
  <c r="F4374" i="87" a="1"/>
  <c r="F4374" i="87"/>
  <c r="F4375" i="87" a="1"/>
  <c r="F4375" i="87"/>
  <c r="F4376" i="87" a="1"/>
  <c r="F4376" i="87"/>
  <c r="F4377" i="87" a="1"/>
  <c r="F4377" i="87"/>
  <c r="B4378" i="87"/>
  <c r="C4378" i="87"/>
  <c r="F4378" i="87" a="1"/>
  <c r="B4379" i="87"/>
  <c r="C4379" i="87" s="1"/>
  <c r="F4379" i="87" a="1"/>
  <c r="F4380" i="87" a="1"/>
  <c r="F4380" i="87"/>
  <c r="F4381" i="87" a="1"/>
  <c r="F4381" i="87"/>
  <c r="F4382" i="87" a="1"/>
  <c r="F4382" i="87"/>
  <c r="F4383" i="87" a="1"/>
  <c r="F4383" i="87"/>
  <c r="F4384" i="87" a="1"/>
  <c r="F4384" i="87"/>
  <c r="B4385" i="87"/>
  <c r="C4385" i="87"/>
  <c r="F4385" i="87" a="1"/>
  <c r="B4386" i="87"/>
  <c r="C4386" i="87" s="1"/>
  <c r="F4386" i="87" a="1"/>
  <c r="B4387" i="87"/>
  <c r="C4387" i="87"/>
  <c r="F4387" i="87" a="1"/>
  <c r="B4388" i="87"/>
  <c r="C4388" i="87"/>
  <c r="F4388" i="87" a="1"/>
  <c r="F4389" i="87" a="1"/>
  <c r="F4389" i="87"/>
  <c r="B4390" i="87"/>
  <c r="C4390" i="87"/>
  <c r="F4390" i="87" a="1"/>
  <c r="B4391" i="87"/>
  <c r="C4391" i="87" s="1"/>
  <c r="F4391" i="87" a="1"/>
  <c r="B4392" i="87"/>
  <c r="C4392" i="87"/>
  <c r="F4392" i="87" a="1"/>
  <c r="F4393" i="87" a="1"/>
  <c r="F4393" i="87"/>
  <c r="F4394" i="87" a="1"/>
  <c r="F4394" i="87"/>
  <c r="F4395" i="87" a="1"/>
  <c r="F4395" i="87"/>
  <c r="F4396" i="87" a="1"/>
  <c r="F4396" i="87"/>
  <c r="F4397" i="87" a="1"/>
  <c r="F4397" i="87"/>
  <c r="F4398" i="87" a="1"/>
  <c r="F4398" i="87"/>
  <c r="F4399" i="87" a="1"/>
  <c r="F4399" i="87"/>
  <c r="F4400" i="87" a="1"/>
  <c r="F4400" i="87"/>
  <c r="F4401" i="87" a="1"/>
  <c r="F4401" i="87"/>
  <c r="F4402" i="87" a="1"/>
  <c r="F4402" i="87"/>
  <c r="F4403" i="87" a="1"/>
  <c r="F4403" i="87"/>
  <c r="F4404" i="87" a="1"/>
  <c r="F4404" i="87"/>
  <c r="F4405" i="87" a="1"/>
  <c r="F4405" i="87"/>
  <c r="F4406" i="87" a="1"/>
  <c r="F4406" i="87"/>
  <c r="F4407" i="87" a="1"/>
  <c r="F4407" i="87"/>
  <c r="F4408" i="87" a="1"/>
  <c r="F4408" i="87"/>
  <c r="F4409" i="87" a="1"/>
  <c r="F4409" i="87"/>
  <c r="F4410" i="87" a="1"/>
  <c r="F4410" i="87"/>
  <c r="F4411" i="87" a="1"/>
  <c r="F4411" i="87"/>
  <c r="F4412" i="87" a="1"/>
  <c r="F4412" i="87"/>
  <c r="F4413" i="87" a="1"/>
  <c r="F4413" i="87"/>
  <c r="F4414" i="87" a="1"/>
  <c r="F4414" i="87"/>
  <c r="F4415" i="87" a="1"/>
  <c r="F4415" i="87"/>
  <c r="F4416" i="87" a="1"/>
  <c r="F4416" i="87"/>
  <c r="F4417" i="87" a="1"/>
  <c r="F4417" i="87"/>
  <c r="F4418" i="87" a="1"/>
  <c r="F4418" i="87"/>
  <c r="F4419" i="87" a="1"/>
  <c r="F4419" i="87"/>
  <c r="F4420" i="87" a="1"/>
  <c r="F4420" i="87"/>
  <c r="F4421" i="87" a="1"/>
  <c r="F4421" i="87"/>
  <c r="F4422" i="87" a="1"/>
  <c r="F4422" i="87"/>
  <c r="F4423" i="87" a="1"/>
  <c r="F4423" i="87"/>
  <c r="F4424" i="87" a="1"/>
  <c r="F4424" i="87"/>
  <c r="F4425" i="87" a="1"/>
  <c r="F4425" i="87"/>
  <c r="F4426" i="87" a="1"/>
  <c r="F4426" i="87"/>
  <c r="F4427" i="87" a="1"/>
  <c r="F4427" i="87"/>
  <c r="F4428" i="87" a="1"/>
  <c r="F4428" i="87"/>
  <c r="F4429" i="87" a="1"/>
  <c r="F4429" i="87"/>
  <c r="F4430" i="87" a="1"/>
  <c r="F4430" i="87"/>
  <c r="F4431" i="87" a="1"/>
  <c r="F4431" i="87"/>
  <c r="F4432" i="87" a="1"/>
  <c r="F4432" i="87"/>
  <c r="F4433" i="87" a="1"/>
  <c r="F4433" i="87"/>
  <c r="F4434" i="87" a="1"/>
  <c r="F4434" i="87"/>
  <c r="F4435" i="87" a="1"/>
  <c r="F4435" i="87"/>
  <c r="F4436" i="87" a="1"/>
  <c r="F4436" i="87"/>
  <c r="F4437" i="87" a="1"/>
  <c r="F4437" i="87"/>
  <c r="F4438" i="87" a="1"/>
  <c r="F4438" i="87"/>
  <c r="F4439" i="87" a="1"/>
  <c r="F4439" i="87"/>
  <c r="F4440" i="87" a="1"/>
  <c r="F4440" i="87"/>
  <c r="F4441" i="87" a="1"/>
  <c r="F4441" i="87"/>
  <c r="F4442" i="87" a="1"/>
  <c r="F4442" i="87"/>
  <c r="F4443" i="87" a="1"/>
  <c r="F4443" i="87"/>
  <c r="F4444" i="87" a="1"/>
  <c r="F4444" i="87"/>
  <c r="F4445" i="87" a="1"/>
  <c r="F4445" i="87"/>
  <c r="F4446" i="87" a="1"/>
  <c r="F4446" i="87"/>
  <c r="F4447" i="87" a="1"/>
  <c r="F4447" i="87"/>
  <c r="F4448" i="87" a="1"/>
  <c r="F4448" i="87"/>
  <c r="F4449" i="87" a="1"/>
  <c r="F4449" i="87"/>
  <c r="F4450" i="87" a="1"/>
  <c r="F4450" i="87"/>
  <c r="F4451" i="87" a="1"/>
  <c r="F4451" i="87"/>
  <c r="F4452" i="87" a="1"/>
  <c r="F4452" i="87"/>
  <c r="F4453" i="87" a="1"/>
  <c r="F4453" i="87"/>
  <c r="F4454" i="87" a="1"/>
  <c r="F4454" i="87"/>
  <c r="F4455" i="87" a="1"/>
  <c r="F4455" i="87"/>
  <c r="F4456" i="87" a="1"/>
  <c r="F4456" i="87"/>
  <c r="F4457" i="87" a="1"/>
  <c r="F4457" i="87"/>
  <c r="F4458" i="87" a="1"/>
  <c r="F4458" i="87"/>
  <c r="F4459" i="87" a="1"/>
  <c r="F4459" i="87"/>
  <c r="F4460" i="87" a="1"/>
  <c r="F4460" i="87"/>
  <c r="F4461" i="87" a="1"/>
  <c r="F4461" i="87"/>
  <c r="F4462" i="87" a="1"/>
  <c r="F4462" i="87"/>
  <c r="F4463" i="87" a="1"/>
  <c r="F4463" i="87"/>
  <c r="F4464" i="87" a="1"/>
  <c r="F4464" i="87"/>
  <c r="F4465" i="87" a="1"/>
  <c r="F4465" i="87"/>
  <c r="F4466" i="87" a="1"/>
  <c r="F4466" i="87"/>
  <c r="F4467" i="87" a="1"/>
  <c r="F4467" i="87"/>
  <c r="F4468" i="87" a="1"/>
  <c r="F4468" i="87"/>
  <c r="F4469" i="87" a="1"/>
  <c r="F4469" i="87"/>
  <c r="F4470" i="87" a="1"/>
  <c r="F4470" i="87"/>
  <c r="F4471" i="87" a="1"/>
  <c r="F4471" i="87"/>
  <c r="F4472" i="87" a="1"/>
  <c r="F4472" i="87"/>
  <c r="F4473" i="87" a="1"/>
  <c r="F4473" i="87"/>
  <c r="F4474" i="87" a="1"/>
  <c r="F4474" i="87"/>
  <c r="F4475" i="87" a="1"/>
  <c r="F4475" i="87"/>
  <c r="F4476" i="87" a="1"/>
  <c r="F4476" i="87"/>
  <c r="F4477" i="87" a="1"/>
  <c r="F4477" i="87"/>
  <c r="F4478" i="87" a="1"/>
  <c r="F4478" i="87"/>
  <c r="F4479" i="87" a="1"/>
  <c r="F4479" i="87"/>
  <c r="F4480" i="87" a="1"/>
  <c r="F4480" i="87"/>
  <c r="F4481" i="87" a="1"/>
  <c r="F4481" i="87"/>
  <c r="F4482" i="87" a="1"/>
  <c r="F4482" i="87"/>
  <c r="F4483" i="87" a="1"/>
  <c r="F4483" i="87"/>
  <c r="F4484" i="87" a="1"/>
  <c r="F4484" i="87"/>
  <c r="F4485" i="87" a="1"/>
  <c r="F4485" i="87"/>
  <c r="F4486" i="87" a="1"/>
  <c r="F4486" i="87"/>
  <c r="F4487" i="87" a="1"/>
  <c r="F4487" i="87"/>
  <c r="F4488" i="87" a="1"/>
  <c r="F4488" i="87"/>
  <c r="F4489" i="87" a="1"/>
  <c r="F4489" i="87"/>
  <c r="F4490" i="87" a="1"/>
  <c r="F4490" i="87"/>
  <c r="F4491" i="87" a="1"/>
  <c r="F4491" i="87"/>
  <c r="F4492" i="87" a="1"/>
  <c r="F4492" i="87"/>
  <c r="F4493" i="87" a="1"/>
  <c r="F4493" i="87"/>
  <c r="F4494" i="87" a="1"/>
  <c r="F4494" i="87"/>
  <c r="F4495" i="87" a="1"/>
  <c r="F4495" i="87"/>
  <c r="F4496" i="87" a="1"/>
  <c r="F4496" i="87"/>
  <c r="F4497" i="87" a="1"/>
  <c r="F4497" i="87"/>
  <c r="F4498" i="87" a="1"/>
  <c r="F4498" i="87"/>
  <c r="F4499" i="87" a="1"/>
  <c r="F4499" i="87"/>
  <c r="F4500" i="87" a="1"/>
  <c r="F4500" i="87"/>
  <c r="F4501" i="87" a="1"/>
  <c r="F4501" i="87"/>
  <c r="F4502" i="87" a="1"/>
  <c r="F4502" i="87"/>
  <c r="F4503" i="87" a="1"/>
  <c r="F4503" i="87"/>
  <c r="F4504" i="87" a="1"/>
  <c r="F4504" i="87"/>
  <c r="F4505" i="87" a="1"/>
  <c r="F4505" i="87"/>
  <c r="F4506" i="87" a="1"/>
  <c r="F4506" i="87"/>
  <c r="F4507" i="87" a="1"/>
  <c r="F4507" i="87"/>
  <c r="F4508" i="87" a="1"/>
  <c r="F4508" i="87"/>
  <c r="F4509" i="87" a="1"/>
  <c r="F4509" i="87"/>
  <c r="F4510" i="87" a="1"/>
  <c r="F4510" i="87"/>
  <c r="F4511" i="87" a="1"/>
  <c r="F4511" i="87"/>
  <c r="F4512" i="87" a="1"/>
  <c r="F4512" i="87"/>
  <c r="F4513" i="87" a="1"/>
  <c r="F4513" i="87"/>
  <c r="F4514" i="87" a="1"/>
  <c r="F4514" i="87"/>
  <c r="F4515" i="87" a="1"/>
  <c r="F4515" i="87"/>
  <c r="F4516" i="87" a="1"/>
  <c r="F4516" i="87"/>
  <c r="F4517" i="87" a="1"/>
  <c r="F4517" i="87"/>
  <c r="F4518" i="87" a="1"/>
  <c r="F4518" i="87"/>
  <c r="F4519" i="87" a="1"/>
  <c r="F4519" i="87"/>
  <c r="F4520" i="87" a="1"/>
  <c r="F4520" i="87"/>
  <c r="F4521" i="87" a="1"/>
  <c r="F4521" i="87"/>
  <c r="F4522" i="87" a="1"/>
  <c r="F4522" i="87"/>
  <c r="F4523" i="87" a="1"/>
  <c r="F4523" i="87"/>
  <c r="F4524" i="87" a="1"/>
  <c r="F4524" i="87"/>
  <c r="F4525" i="87" a="1"/>
  <c r="F4525" i="87"/>
  <c r="F4526" i="87" a="1"/>
  <c r="F4526" i="87"/>
  <c r="F4527" i="87" a="1"/>
  <c r="F4527" i="87"/>
  <c r="F4528" i="87" a="1"/>
  <c r="F4528" i="87"/>
  <c r="F4529" i="87" a="1"/>
  <c r="F4529" i="87"/>
  <c r="F4530" i="87" a="1"/>
  <c r="F4530" i="87"/>
  <c r="F4531" i="87" a="1"/>
  <c r="F4531" i="87"/>
  <c r="F4532" i="87" a="1"/>
  <c r="F4532" i="87"/>
  <c r="F4533" i="87" a="1"/>
  <c r="F4533" i="87"/>
  <c r="F4534" i="87" a="1"/>
  <c r="F4534" i="87"/>
  <c r="F4535" i="87" a="1"/>
  <c r="F4535" i="87"/>
  <c r="F4536" i="87" a="1"/>
  <c r="F4536" i="87"/>
  <c r="F4537" i="87" a="1"/>
  <c r="F4537" i="87"/>
  <c r="F4538" i="87" a="1"/>
  <c r="F4538" i="87"/>
  <c r="F4539" i="87" a="1"/>
  <c r="F4539" i="87"/>
  <c r="F4540" i="87" a="1"/>
  <c r="F4540" i="87"/>
  <c r="F4541" i="87" a="1"/>
  <c r="F4541" i="87"/>
  <c r="F4542" i="87" a="1"/>
  <c r="F4542" i="87"/>
  <c r="F4543" i="87" a="1"/>
  <c r="F4543" i="87"/>
  <c r="F4544" i="87" a="1"/>
  <c r="F4544" i="87"/>
  <c r="F4545" i="87" a="1"/>
  <c r="F4545" i="87"/>
  <c r="F4546" i="87" a="1"/>
  <c r="F4546" i="87"/>
  <c r="F4547" i="87" a="1"/>
  <c r="F4547" i="87"/>
  <c r="F4548" i="87" a="1"/>
  <c r="F4548" i="87"/>
  <c r="F4549" i="87" a="1"/>
  <c r="F4549" i="87"/>
  <c r="F4550" i="87" a="1"/>
  <c r="F4550" i="87"/>
  <c r="F4551" i="87" a="1"/>
  <c r="F4551" i="87"/>
  <c r="F4552" i="87" a="1"/>
  <c r="F4552" i="87"/>
  <c r="F4553" i="87" a="1"/>
  <c r="F4553" i="87"/>
  <c r="F4554" i="87" a="1"/>
  <c r="F4554" i="87"/>
  <c r="F4555" i="87" a="1"/>
  <c r="F4555" i="87"/>
  <c r="F4556" i="87" a="1"/>
  <c r="F4556" i="87"/>
  <c r="F4557" i="87" a="1"/>
  <c r="F4557" i="87"/>
  <c r="F4558" i="87" a="1"/>
  <c r="F4558" i="87"/>
  <c r="F4559" i="87" a="1"/>
  <c r="F4559" i="87"/>
  <c r="F4560" i="87" a="1"/>
  <c r="F4560" i="87"/>
  <c r="F4561" i="87" a="1"/>
  <c r="F4561" i="87"/>
  <c r="F4562" i="87" a="1"/>
  <c r="F4562" i="87"/>
  <c r="F4563" i="87" a="1"/>
  <c r="F4563" i="87"/>
  <c r="F4564" i="87" a="1"/>
  <c r="F4564" i="87"/>
  <c r="F4565" i="87" a="1"/>
  <c r="F4565" i="87"/>
  <c r="F4566" i="87" a="1"/>
  <c r="F4566" i="87"/>
  <c r="F4567" i="87" a="1"/>
  <c r="F4567" i="87"/>
  <c r="F4568" i="87" a="1"/>
  <c r="F4568" i="87"/>
  <c r="F4569" i="87" a="1"/>
  <c r="F4569" i="87"/>
  <c r="F4570" i="87" a="1"/>
  <c r="F4570" i="87"/>
  <c r="F4571" i="87" a="1"/>
  <c r="F4571" i="87"/>
  <c r="F4572" i="87" a="1"/>
  <c r="F4572" i="87"/>
  <c r="F4573" i="87" a="1"/>
  <c r="F4573" i="87"/>
  <c r="F4574" i="87" a="1"/>
  <c r="F4574" i="87"/>
  <c r="F4575" i="87" a="1"/>
  <c r="F4575" i="87"/>
  <c r="F4576" i="87" a="1"/>
  <c r="F4576" i="87"/>
  <c r="F4577" i="87" a="1"/>
  <c r="F4577" i="87"/>
  <c r="F4578" i="87" a="1"/>
  <c r="F4578" i="87"/>
  <c r="F4579" i="87" a="1"/>
  <c r="F4579" i="87"/>
  <c r="F4580" i="87" a="1"/>
  <c r="F4580" i="87"/>
  <c r="F4581" i="87" a="1"/>
  <c r="F4581" i="87"/>
  <c r="F4582" i="87" a="1"/>
  <c r="F4582" i="87"/>
  <c r="F4583" i="87" a="1"/>
  <c r="F4583" i="87"/>
  <c r="F4584" i="87" a="1"/>
  <c r="F4584" i="87"/>
  <c r="F4585" i="87" a="1"/>
  <c r="F4585" i="87"/>
  <c r="F4586" i="87" a="1"/>
  <c r="F4586" i="87"/>
  <c r="F4587" i="87" a="1"/>
  <c r="F4587" i="87"/>
  <c r="F4588" i="87" a="1"/>
  <c r="F4588" i="87"/>
  <c r="F4589" i="87" a="1"/>
  <c r="F4589" i="87"/>
  <c r="F4590" i="87" a="1"/>
  <c r="F4590" i="87"/>
  <c r="F4591" i="87" a="1"/>
  <c r="F4591" i="87"/>
  <c r="F4592" i="87" a="1"/>
  <c r="F4592" i="87"/>
  <c r="F4593" i="87" a="1"/>
  <c r="F4593" i="87"/>
  <c r="F4594" i="87" a="1"/>
  <c r="F4594" i="87"/>
  <c r="F4595" i="87" a="1"/>
  <c r="F4595" i="87"/>
  <c r="F4596" i="87" a="1"/>
  <c r="F4596" i="87"/>
  <c r="F4597" i="87" a="1"/>
  <c r="F4597" i="87"/>
  <c r="F4598" i="87" a="1"/>
  <c r="F4598" i="87"/>
  <c r="F4599" i="87" a="1"/>
  <c r="F4599" i="87"/>
  <c r="F4600" i="87" a="1"/>
  <c r="F4600" i="87"/>
  <c r="F4601" i="87" a="1"/>
  <c r="F4601" i="87"/>
  <c r="F4602" i="87" a="1"/>
  <c r="F4602" i="87"/>
  <c r="F4603" i="87" a="1"/>
  <c r="F4603" i="87"/>
  <c r="F4604" i="87" a="1"/>
  <c r="F4604" i="87"/>
  <c r="F4605" i="87" a="1"/>
  <c r="F4605" i="87"/>
  <c r="F4606" i="87" a="1"/>
  <c r="F4606" i="87"/>
  <c r="F4607" i="87" a="1"/>
  <c r="F4607" i="87"/>
  <c r="F4608" i="87" a="1"/>
  <c r="F4608" i="87"/>
  <c r="F4609" i="87" a="1"/>
  <c r="F4609" i="87"/>
  <c r="F4610" i="87" a="1"/>
  <c r="F4610" i="87"/>
  <c r="F4611" i="87" a="1"/>
  <c r="F4611" i="87"/>
  <c r="F4612" i="87" a="1"/>
  <c r="F4612" i="87"/>
  <c r="F4613" i="87" a="1"/>
  <c r="F4613" i="87"/>
  <c r="F4614" i="87" a="1"/>
  <c r="F4614" i="87"/>
  <c r="F4615" i="87" a="1"/>
  <c r="F4615" i="87"/>
  <c r="F4616" i="87" a="1"/>
  <c r="F4616" i="87"/>
  <c r="F4617" i="87" a="1"/>
  <c r="F4617" i="87"/>
  <c r="F4618" i="87" a="1"/>
  <c r="F4618" i="87"/>
  <c r="F4619" i="87" a="1"/>
  <c r="F4619" i="87"/>
  <c r="F4620" i="87" a="1"/>
  <c r="F4620" i="87"/>
  <c r="F4621" i="87" a="1"/>
  <c r="F4621" i="87"/>
  <c r="F4622" i="87" a="1"/>
  <c r="F4622" i="87"/>
  <c r="F4623" i="87" a="1"/>
  <c r="F4623" i="87"/>
  <c r="F4624" i="87" a="1"/>
  <c r="F4624" i="87"/>
  <c r="F4625" i="87" a="1"/>
  <c r="F4625" i="87"/>
  <c r="F4626" i="87" a="1"/>
  <c r="F4626" i="87"/>
  <c r="F4627" i="87" a="1"/>
  <c r="F4627" i="87"/>
  <c r="F4628" i="87" a="1"/>
  <c r="F4628" i="87"/>
  <c r="F4629" i="87" a="1"/>
  <c r="F4629" i="87"/>
  <c r="F4630" i="87" a="1"/>
  <c r="F4630" i="87"/>
  <c r="F4631" i="87" a="1"/>
  <c r="F4631" i="87"/>
  <c r="F4632" i="87" a="1"/>
  <c r="F4632" i="87"/>
  <c r="F4633" i="87" a="1"/>
  <c r="F4633" i="87"/>
  <c r="F4634" i="87" a="1"/>
  <c r="F4634" i="87"/>
  <c r="F4635" i="87" a="1"/>
  <c r="F4635" i="87"/>
  <c r="F4636" i="87" a="1"/>
  <c r="F4636" i="87"/>
  <c r="F4637" i="87" a="1"/>
  <c r="F4637" i="87"/>
  <c r="F4638" i="87" a="1"/>
  <c r="F4638" i="87"/>
  <c r="F4639" i="87" a="1"/>
  <c r="F4639" i="87"/>
  <c r="F4640" i="87" a="1"/>
  <c r="F4640" i="87"/>
  <c r="F4641" i="87" a="1"/>
  <c r="F4641" i="87"/>
  <c r="F4642" i="87" a="1"/>
  <c r="F4642" i="87"/>
  <c r="F4643" i="87" a="1"/>
  <c r="F4643" i="87"/>
  <c r="F4644" i="87" a="1"/>
  <c r="F4644" i="87"/>
  <c r="F4645" i="87" a="1"/>
  <c r="F4645" i="87"/>
  <c r="F4646" i="87" a="1"/>
  <c r="F4646" i="87"/>
  <c r="F4647" i="87" a="1"/>
  <c r="F4647" i="87"/>
  <c r="F4648" i="87" a="1"/>
  <c r="F4648" i="87"/>
  <c r="F4649" i="87" a="1"/>
  <c r="F4649" i="87"/>
  <c r="F4650" i="87" a="1"/>
  <c r="F4650" i="87"/>
  <c r="F4651" i="87" a="1"/>
  <c r="F4651" i="87"/>
  <c r="F4652" i="87" a="1"/>
  <c r="F4652" i="87"/>
  <c r="F4653" i="87" a="1"/>
  <c r="F4653" i="87"/>
  <c r="F4654" i="87" a="1"/>
  <c r="F4654" i="87"/>
  <c r="F4655" i="87" a="1"/>
  <c r="F4655" i="87"/>
  <c r="F4656" i="87" a="1"/>
  <c r="F4656" i="87"/>
  <c r="F4657" i="87" a="1"/>
  <c r="F4657" i="87"/>
  <c r="F4658" i="87" a="1"/>
  <c r="F4658" i="87"/>
  <c r="F4659" i="87" a="1"/>
  <c r="F4659" i="87"/>
  <c r="F4660" i="87" a="1"/>
  <c r="F4660" i="87"/>
  <c r="F4661" i="87" a="1"/>
  <c r="F4661" i="87"/>
  <c r="F4662" i="87" a="1"/>
  <c r="F4662" i="87"/>
  <c r="F4663" i="87" a="1"/>
  <c r="F4663" i="87"/>
  <c r="F4664" i="87" a="1"/>
  <c r="F4664" i="87"/>
  <c r="F4665" i="87" a="1"/>
  <c r="F4665" i="87"/>
  <c r="F4666" i="87" a="1"/>
  <c r="F4666" i="87"/>
  <c r="F4667" i="87" a="1"/>
  <c r="F4667" i="87"/>
  <c r="F4668" i="87" a="1"/>
  <c r="F4668" i="87"/>
  <c r="F4669" i="87" a="1"/>
  <c r="F4669" i="87"/>
  <c r="F4670" i="87" a="1"/>
  <c r="F4670" i="87"/>
  <c r="F4671" i="87" a="1"/>
  <c r="F4671" i="87"/>
  <c r="F4672" i="87" a="1"/>
  <c r="F4672" i="87"/>
  <c r="F4673" i="87" a="1"/>
  <c r="F4673" i="87"/>
  <c r="F4674" i="87" a="1"/>
  <c r="F4674" i="87"/>
  <c r="F4675" i="87" a="1"/>
  <c r="F4675" i="87"/>
  <c r="F4676" i="87" a="1"/>
  <c r="F4676" i="87"/>
  <c r="F4677" i="87" a="1"/>
  <c r="F4677" i="87"/>
  <c r="F4678" i="87" a="1"/>
  <c r="F4678" i="87"/>
  <c r="F4679" i="87" a="1"/>
  <c r="F4679" i="87"/>
  <c r="F4680" i="87" a="1"/>
  <c r="F4680" i="87"/>
  <c r="F4681" i="87" a="1"/>
  <c r="F4681" i="87"/>
  <c r="F4682" i="87" a="1"/>
  <c r="F4682" i="87"/>
  <c r="F4683" i="87" a="1"/>
  <c r="F4683" i="87"/>
  <c r="F4684" i="87" a="1"/>
  <c r="F4684" i="87"/>
  <c r="F4685" i="87" a="1"/>
  <c r="F4685" i="87"/>
  <c r="F4686" i="87" a="1"/>
  <c r="F4686" i="87"/>
  <c r="F4687" i="87" a="1"/>
  <c r="F4687" i="87"/>
  <c r="F4688" i="87" a="1"/>
  <c r="F4688" i="87"/>
  <c r="F4689" i="87" a="1"/>
  <c r="F4689" i="87"/>
  <c r="F4690" i="87" a="1"/>
  <c r="F4690" i="87"/>
  <c r="F4691" i="87" a="1"/>
  <c r="F4691" i="87"/>
  <c r="F4692" i="87" a="1"/>
  <c r="F4692" i="87"/>
  <c r="F4693" i="87" a="1"/>
  <c r="F4693" i="87"/>
  <c r="F4694" i="87" a="1"/>
  <c r="F4694" i="87"/>
  <c r="F4695" i="87" a="1"/>
  <c r="F4695" i="87"/>
  <c r="F4696" i="87" a="1"/>
  <c r="F4696" i="87"/>
  <c r="F4697" i="87" a="1"/>
  <c r="F4697" i="87"/>
  <c r="F4698" i="87" a="1"/>
  <c r="F4698" i="87"/>
  <c r="F4699" i="87" a="1"/>
  <c r="F4699" i="87"/>
  <c r="F4700" i="87" a="1"/>
  <c r="F4700" i="87"/>
  <c r="F4701" i="87" a="1"/>
  <c r="F4701" i="87"/>
  <c r="F4702" i="87" a="1"/>
  <c r="F4702" i="87"/>
  <c r="F4703" i="87" a="1"/>
  <c r="F4703" i="87"/>
  <c r="F4704" i="87" a="1"/>
  <c r="F4704" i="87"/>
  <c r="B4705" i="87"/>
  <c r="C4705" i="87"/>
  <c r="F4705" i="87" a="1"/>
  <c r="F4706" i="87" a="1"/>
  <c r="F4706" i="87"/>
  <c r="F4707" i="87" a="1"/>
  <c r="F4707" i="87"/>
  <c r="F4708" i="87" a="1"/>
  <c r="F4708" i="87"/>
  <c r="F4709" i="87" a="1"/>
  <c r="F4709" i="87"/>
  <c r="F4710" i="87" a="1"/>
  <c r="F4710" i="87"/>
  <c r="F4711" i="87" a="1"/>
  <c r="F4711" i="87"/>
  <c r="F4712" i="87" a="1"/>
  <c r="F4712" i="87"/>
  <c r="F4713" i="87" a="1"/>
  <c r="F4713" i="87"/>
  <c r="F4714" i="87" a="1"/>
  <c r="F4714" i="87"/>
  <c r="B4715" i="87"/>
  <c r="C4715" i="87"/>
  <c r="F4715" i="87" a="1"/>
  <c r="F4716" i="87" a="1"/>
  <c r="F4716" i="87"/>
  <c r="F4717" i="87" a="1"/>
  <c r="F4717" i="87"/>
  <c r="F4718" i="87" a="1"/>
  <c r="F4718" i="87"/>
  <c r="F4719" i="87" a="1"/>
  <c r="F4719" i="87"/>
  <c r="F4720" i="87" a="1"/>
  <c r="F4720" i="87"/>
  <c r="F4721" i="87" a="1"/>
  <c r="F4721" i="87"/>
  <c r="F4722" i="87" a="1"/>
  <c r="F4722" i="87"/>
  <c r="F4723" i="87" a="1"/>
  <c r="F4723" i="87"/>
  <c r="F4724" i="87" a="1"/>
  <c r="F4724" i="87"/>
  <c r="F4725" i="87" a="1"/>
  <c r="F4725" i="87"/>
  <c r="F4726" i="87" a="1"/>
  <c r="F4726" i="87"/>
  <c r="F4727" i="87" a="1"/>
  <c r="F4727" i="87"/>
  <c r="F4728" i="87" a="1"/>
  <c r="F4728" i="87"/>
  <c r="F4729" i="87" a="1"/>
  <c r="F4729" i="87"/>
  <c r="F4730" i="87" a="1"/>
  <c r="F4730" i="87"/>
  <c r="F4731" i="87" a="1"/>
  <c r="F4731" i="87"/>
  <c r="F4732" i="87" a="1"/>
  <c r="F4732" i="87"/>
  <c r="F4733" i="87" a="1"/>
  <c r="F4733" i="87"/>
  <c r="F4734" i="87" a="1"/>
  <c r="F4734" i="87"/>
  <c r="F4735" i="87" a="1"/>
  <c r="F4735" i="87"/>
  <c r="B4736" i="87"/>
  <c r="C4736" i="87"/>
  <c r="F4736" i="87" a="1"/>
  <c r="B4737" i="87"/>
  <c r="C4737" i="87" s="1"/>
  <c r="F4737" i="87" a="1"/>
  <c r="B4738" i="87"/>
  <c r="C4738" i="87"/>
  <c r="F4738" i="87" a="1"/>
  <c r="B4739" i="87"/>
  <c r="C4739" i="87"/>
  <c r="F4739" i="87" a="1"/>
  <c r="B4740" i="87"/>
  <c r="C4740" i="87"/>
  <c r="F4740" i="87" a="1"/>
  <c r="B4741" i="87"/>
  <c r="C4741" i="87" s="1"/>
  <c r="F4741" i="87" a="1"/>
  <c r="F4742" i="87" a="1"/>
  <c r="F4742" i="87"/>
  <c r="B4743" i="87"/>
  <c r="C4743" i="87"/>
  <c r="F4743" i="87" a="1"/>
  <c r="F4744" i="87" a="1"/>
  <c r="F4744" i="87"/>
  <c r="B4745" i="87"/>
  <c r="C4745" i="87"/>
  <c r="F4745" i="87" a="1"/>
  <c r="B4746" i="87"/>
  <c r="C4746" i="87"/>
  <c r="F4746" i="87" a="1"/>
  <c r="F4747" i="87" a="1"/>
  <c r="F4747" i="87"/>
  <c r="B4748" i="87"/>
  <c r="C4748" i="87"/>
  <c r="F4748" i="87" a="1"/>
  <c r="B4749" i="87"/>
  <c r="C4749" i="87"/>
  <c r="F4749" i="87" a="1"/>
  <c r="B4750" i="87"/>
  <c r="C4750" i="87" s="1"/>
  <c r="F4750" i="87" a="1"/>
  <c r="F4751" i="87" a="1"/>
  <c r="F4751" i="87"/>
  <c r="B4752" i="87"/>
  <c r="C4752" i="87"/>
  <c r="F4752" i="87" a="1"/>
  <c r="F4753" i="87" a="1"/>
  <c r="F4753" i="87"/>
  <c r="B4754" i="87"/>
  <c r="C4754" i="87"/>
  <c r="F4754" i="87" a="1"/>
  <c r="B4755" i="87"/>
  <c r="C4755" i="87"/>
  <c r="F4755" i="87" a="1"/>
  <c r="F4756" i="87" a="1"/>
  <c r="F4756" i="87"/>
  <c r="B4757" i="87"/>
  <c r="C4757" i="87"/>
  <c r="F4757" i="87" a="1"/>
  <c r="B4758" i="87"/>
  <c r="C4758" i="87"/>
  <c r="F4758" i="87" a="1"/>
  <c r="F4759" i="87" a="1"/>
  <c r="F4759" i="87"/>
  <c r="B4760" i="87"/>
  <c r="C4760" i="87"/>
  <c r="F4760" i="87" a="1"/>
  <c r="F4761" i="87" a="1"/>
  <c r="F4761" i="87"/>
  <c r="F4762" i="87" a="1"/>
  <c r="F4762" i="87"/>
  <c r="F4763" i="87" a="1"/>
  <c r="F4763" i="87"/>
  <c r="F4764" i="87" a="1"/>
  <c r="F4764" i="87"/>
  <c r="F4765" i="87" a="1"/>
  <c r="F4765" i="87"/>
  <c r="F4766" i="87" a="1"/>
  <c r="F4766" i="87"/>
  <c r="F4767" i="87" a="1"/>
  <c r="F4767" i="87"/>
  <c r="F4768" i="87" a="1"/>
  <c r="F4768" i="87"/>
  <c r="F4769" i="87" a="1"/>
  <c r="F4769" i="87"/>
  <c r="F4770" i="87" a="1"/>
  <c r="F4770" i="87"/>
  <c r="F4771" i="87" a="1"/>
  <c r="F4771" i="87"/>
  <c r="F4772" i="87" a="1"/>
  <c r="F4772" i="87"/>
  <c r="F4773" i="87" a="1"/>
  <c r="F4773" i="87"/>
  <c r="F4774" i="87" a="1"/>
  <c r="F4774" i="87"/>
  <c r="F4775" i="87" a="1"/>
  <c r="F4775" i="87"/>
  <c r="F4776" i="87" a="1"/>
  <c r="F4776" i="87"/>
  <c r="F4777" i="87" a="1"/>
  <c r="F4777" i="87"/>
  <c r="F4778" i="87" a="1"/>
  <c r="F4778" i="87"/>
  <c r="F4779" i="87" a="1"/>
  <c r="F4779" i="87"/>
  <c r="F4780" i="87" a="1"/>
  <c r="F4780" i="87"/>
  <c r="F4781" i="87" a="1"/>
  <c r="F4781" i="87"/>
  <c r="F4782" i="87" a="1"/>
  <c r="F4782" i="87"/>
  <c r="F4783" i="87" a="1"/>
  <c r="F4783" i="87"/>
  <c r="F4784" i="87" a="1"/>
  <c r="F4784" i="87"/>
  <c r="F4785" i="87" a="1"/>
  <c r="F4785" i="87"/>
  <c r="F4786" i="87" a="1"/>
  <c r="F4786" i="87"/>
  <c r="F4787" i="87" a="1"/>
  <c r="F4787" i="87"/>
  <c r="F4788" i="87" a="1"/>
  <c r="F4788" i="87"/>
  <c r="F4789" i="87" a="1"/>
  <c r="F4789" i="87"/>
  <c r="F4790" i="87" a="1"/>
  <c r="F4790" i="87"/>
  <c r="F4791" i="87" a="1"/>
  <c r="F4791" i="87"/>
  <c r="F4792" i="87" a="1"/>
  <c r="F4792" i="87"/>
  <c r="F4793" i="87" a="1"/>
  <c r="F4793" i="87"/>
  <c r="F4794" i="87" a="1"/>
  <c r="F4794" i="87"/>
  <c r="F4795" i="87" a="1"/>
  <c r="F4795" i="87"/>
  <c r="B4796" i="87"/>
  <c r="C4796" i="87"/>
  <c r="F4796" i="87" a="1"/>
  <c r="B4797" i="87"/>
  <c r="C4797" i="87" s="1"/>
  <c r="F4797" i="87" a="1"/>
  <c r="F4798" i="87" a="1"/>
  <c r="F4798" i="87"/>
  <c r="B4799" i="87"/>
  <c r="C4799" i="87"/>
  <c r="F4799" i="87" a="1"/>
  <c r="F4800" i="87" a="1"/>
  <c r="F4800" i="87"/>
  <c r="F4801" i="87" a="1"/>
  <c r="F4801" i="87"/>
  <c r="F4802" i="87" a="1"/>
  <c r="F4802" i="87"/>
  <c r="F4803" i="87" a="1"/>
  <c r="F4803" i="87"/>
  <c r="F4804" i="87" a="1"/>
  <c r="F4804" i="87"/>
  <c r="F4805" i="87" a="1"/>
  <c r="F4805" i="87"/>
  <c r="F4806" i="87" a="1"/>
  <c r="F4806" i="87"/>
  <c r="F4807" i="87" a="1"/>
  <c r="F4807" i="87"/>
  <c r="B4808" i="87"/>
  <c r="C4808" i="87"/>
  <c r="F4808" i="87" a="1"/>
  <c r="B4809" i="87"/>
  <c r="C4809" i="87"/>
  <c r="F4809" i="87" a="1"/>
  <c r="F4810" i="87" a="1"/>
  <c r="F4810" i="87"/>
  <c r="F4811" i="87" a="1"/>
  <c r="F4811" i="87"/>
  <c r="B4812" i="87"/>
  <c r="C4812" i="87" s="1"/>
  <c r="F4812" i="87" a="1"/>
  <c r="F4813" i="87" a="1"/>
  <c r="F4813" i="87"/>
  <c r="F4814" i="87" a="1"/>
  <c r="F4814" i="87"/>
  <c r="F4815" i="87" a="1"/>
  <c r="F4815" i="87"/>
  <c r="F4816" i="87" a="1"/>
  <c r="F4816" i="87"/>
  <c r="F4817" i="87" a="1"/>
  <c r="F4817" i="87"/>
  <c r="F4818" i="87" a="1"/>
  <c r="F4818" i="87"/>
  <c r="F4819" i="87" a="1"/>
  <c r="F4819" i="87"/>
  <c r="F4820" i="87" a="1"/>
  <c r="F4820" i="87"/>
  <c r="F4821" i="87" a="1"/>
  <c r="F4821" i="87"/>
  <c r="F4822" i="87" a="1"/>
  <c r="F4822" i="87"/>
  <c r="F4823" i="87" a="1"/>
  <c r="F4823" i="87"/>
  <c r="F4824" i="87" a="1"/>
  <c r="F4824" i="87"/>
  <c r="F4825" i="87" a="1"/>
  <c r="F4825" i="87"/>
  <c r="B4826" i="87"/>
  <c r="C4826" i="87"/>
  <c r="F4826" i="87" a="1"/>
  <c r="B4827" i="87"/>
  <c r="C4827" i="87" s="1"/>
  <c r="F4827" i="87" a="1"/>
  <c r="B4828" i="87"/>
  <c r="C4828" i="87"/>
  <c r="F4828" i="87" a="1"/>
  <c r="B4829" i="87"/>
  <c r="C4829" i="87"/>
  <c r="F4829" i="87" a="1"/>
  <c r="B4830" i="87"/>
  <c r="C4830" i="87"/>
  <c r="F4830" i="87" a="1"/>
  <c r="B4831" i="87"/>
  <c r="C4831" i="87" s="1"/>
  <c r="F4831" i="87" a="1"/>
  <c r="F4832" i="87" a="1"/>
  <c r="F4832" i="87"/>
  <c r="B4833" i="87"/>
  <c r="C4833" i="87"/>
  <c r="F4833" i="87" a="1"/>
  <c r="F4834" i="87" a="1"/>
  <c r="F4834" i="87"/>
  <c r="F4835" i="87" a="1"/>
  <c r="F4835" i="87"/>
  <c r="F4836" i="87" a="1"/>
  <c r="F4836" i="87"/>
  <c r="F4837" i="87" a="1"/>
  <c r="F4837" i="87"/>
  <c r="F4838" i="87" a="1"/>
  <c r="F4838" i="87"/>
  <c r="F4839" i="87" a="1"/>
  <c r="F4839" i="87"/>
  <c r="F4840" i="87" a="1"/>
  <c r="F4840" i="87"/>
  <c r="F4841" i="87" a="1"/>
  <c r="F4841" i="87"/>
  <c r="F4842" i="87" a="1"/>
  <c r="F4842" i="87"/>
  <c r="F4843" i="87" a="1"/>
  <c r="F4843" i="87"/>
  <c r="F4844" i="87" a="1"/>
  <c r="F4844" i="87"/>
  <c r="F4845" i="87" a="1"/>
  <c r="F4845" i="87"/>
  <c r="F4846" i="87" a="1"/>
  <c r="F4846" i="87"/>
  <c r="F4847" i="87" a="1"/>
  <c r="F4847" i="87"/>
  <c r="F4848" i="87" a="1"/>
  <c r="F4848" i="87"/>
  <c r="F4849" i="87" a="1"/>
  <c r="F4849" i="87"/>
  <c r="F4850" i="87" a="1"/>
  <c r="F4850" i="87"/>
  <c r="F4851" i="87" a="1"/>
  <c r="F4851" i="87"/>
  <c r="F4852" i="87" a="1"/>
  <c r="F4852" i="87"/>
  <c r="F4853" i="87" a="1"/>
  <c r="F4853" i="87"/>
  <c r="F4854" i="87" a="1"/>
  <c r="F4854" i="87"/>
  <c r="F4855" i="87" a="1"/>
  <c r="F4855" i="87"/>
  <c r="F4856" i="87" a="1"/>
  <c r="F4856" i="87"/>
  <c r="F4857" i="87" a="1"/>
  <c r="F4857" i="87"/>
  <c r="F4858" i="87" a="1"/>
  <c r="F4858" i="87"/>
  <c r="B4859" i="87"/>
  <c r="C4859" i="87"/>
  <c r="F4859" i="87" a="1"/>
  <c r="B4860" i="87"/>
  <c r="C4860" i="87"/>
  <c r="F4860" i="87" a="1"/>
  <c r="B4861" i="87"/>
  <c r="C4861" i="87" s="1"/>
  <c r="F4861" i="87" a="1"/>
  <c r="B4862" i="87"/>
  <c r="C4862" i="87"/>
  <c r="F4862" i="87" a="1"/>
  <c r="B4863" i="87"/>
  <c r="C4863" i="87" s="1"/>
  <c r="F4863" i="87" a="1"/>
  <c r="B4864" i="87"/>
  <c r="C4864" i="87"/>
  <c r="F4864" i="87" a="1"/>
  <c r="F4865" i="87" a="1"/>
  <c r="F4865" i="87"/>
  <c r="B4866" i="87"/>
  <c r="C4866" i="87" s="1"/>
  <c r="F4866" i="87" a="1"/>
  <c r="F4867" i="87" a="1"/>
  <c r="F4867" i="87"/>
  <c r="F4868" i="87" a="1"/>
  <c r="F4868" i="87"/>
  <c r="F4869" i="87" a="1"/>
  <c r="F4869" i="87"/>
  <c r="F4870" i="87" a="1"/>
  <c r="F4870" i="87"/>
  <c r="F4871" i="87" a="1"/>
  <c r="F4871" i="87"/>
  <c r="F4872" i="87" a="1"/>
  <c r="F4872" i="87"/>
  <c r="F4873" i="87" a="1"/>
  <c r="F4873" i="87"/>
  <c r="F4874" i="87" a="1"/>
  <c r="F4874" i="87"/>
  <c r="F4875" i="87" a="1"/>
  <c r="F4875" i="87"/>
  <c r="F4876" i="87" a="1"/>
  <c r="F4876" i="87"/>
  <c r="F4877" i="87" a="1"/>
  <c r="F4877" i="87"/>
  <c r="F4878" i="87" a="1"/>
  <c r="F4878" i="87"/>
  <c r="F4879" i="87" a="1"/>
  <c r="F4879" i="87"/>
  <c r="F4880" i="87" a="1"/>
  <c r="F4880" i="87"/>
  <c r="F4881" i="87" a="1"/>
  <c r="F4881" i="87"/>
  <c r="F4882" i="87" a="1"/>
  <c r="F4882" i="87"/>
  <c r="F4883" i="87" a="1"/>
  <c r="F4883" i="87"/>
  <c r="F4884" i="87" a="1"/>
  <c r="F4884" i="87"/>
  <c r="F4885" i="87" a="1"/>
  <c r="F4885" i="87"/>
  <c r="F4886" i="87" a="1"/>
  <c r="F4886" i="87"/>
  <c r="F4887" i="87" a="1"/>
  <c r="F4887" i="87"/>
  <c r="B4888" i="87"/>
  <c r="C4888" i="87"/>
  <c r="F4888" i="87" a="1"/>
  <c r="B4889" i="87"/>
  <c r="C4889" i="87"/>
  <c r="F4889" i="87" a="1"/>
  <c r="B4890" i="87"/>
  <c r="C4890" i="87"/>
  <c r="F4890" i="87" a="1"/>
  <c r="B4891" i="87"/>
  <c r="C4891" i="87" s="1"/>
  <c r="F4891" i="87" a="1"/>
  <c r="B4892" i="87"/>
  <c r="C4892" i="87"/>
  <c r="F4892" i="87" a="1"/>
  <c r="B4893" i="87"/>
  <c r="C4893" i="87" s="1"/>
  <c r="F4893" i="87" a="1"/>
  <c r="B4894" i="87"/>
  <c r="C4894" i="87" s="1"/>
  <c r="F4894" i="87" a="1"/>
  <c r="B4895" i="87"/>
  <c r="C4895" i="87" s="1"/>
  <c r="F4895" i="87" a="1"/>
  <c r="F4896" i="87" a="1"/>
  <c r="F4896" i="87"/>
  <c r="F4897" i="87" a="1"/>
  <c r="F4897" i="87"/>
  <c r="F4898" i="87" a="1"/>
  <c r="F4898" i="87"/>
  <c r="F4899" i="87" a="1"/>
  <c r="F4899" i="87"/>
  <c r="F4900" i="87" a="1"/>
  <c r="F4900" i="87"/>
  <c r="F4901" i="87" a="1"/>
  <c r="F4901" i="87"/>
  <c r="F4902" i="87" a="1"/>
  <c r="F4902" i="87"/>
  <c r="F4903" i="87" a="1"/>
  <c r="F4903" i="87"/>
  <c r="F4904" i="87" a="1"/>
  <c r="F4904" i="87"/>
  <c r="F4905" i="87" a="1"/>
  <c r="F4905" i="87"/>
  <c r="F4906" i="87" a="1"/>
  <c r="F4906" i="87"/>
  <c r="F4907" i="87" a="1"/>
  <c r="F4907" i="87"/>
  <c r="F4908" i="87" a="1"/>
  <c r="F4908" i="87"/>
  <c r="F4909" i="87" a="1"/>
  <c r="F4909" i="87"/>
  <c r="F4910" i="87" a="1"/>
  <c r="F4910" i="87"/>
  <c r="F4911" i="87" a="1"/>
  <c r="F4911" i="87"/>
  <c r="F4912" i="87" a="1"/>
  <c r="F4912" i="87"/>
  <c r="F4913" i="87" a="1"/>
  <c r="F4913" i="87"/>
  <c r="F4914" i="87" a="1"/>
  <c r="F4914" i="87"/>
  <c r="F4915" i="87" a="1"/>
  <c r="F4915" i="87"/>
  <c r="F4916" i="87" a="1"/>
  <c r="F4916" i="87"/>
  <c r="F4917" i="87" a="1"/>
  <c r="F4917" i="87"/>
  <c r="F4918" i="87" a="1"/>
  <c r="F4918" i="87"/>
  <c r="F4919" i="87" a="1"/>
  <c r="F4919" i="87"/>
  <c r="F4920" i="87" a="1"/>
  <c r="F4920" i="87"/>
  <c r="F4921" i="87" a="1"/>
  <c r="F4921" i="87"/>
  <c r="F4922" i="87" a="1"/>
  <c r="F4922" i="87"/>
  <c r="F4923" i="87" a="1"/>
  <c r="F4923" i="87"/>
  <c r="F4924" i="87" a="1"/>
  <c r="F4924" i="87"/>
  <c r="F4925" i="87" a="1"/>
  <c r="F4925" i="87"/>
  <c r="F4926" i="87" a="1"/>
  <c r="F4926" i="87"/>
  <c r="F4927" i="87" a="1"/>
  <c r="F4927" i="87"/>
  <c r="F4928" i="87" a="1"/>
  <c r="F4928" i="87"/>
  <c r="F4929" i="87" a="1"/>
  <c r="F4929" i="87"/>
  <c r="F4930" i="87" a="1"/>
  <c r="F4930" i="87"/>
  <c r="F4931" i="87" a="1"/>
  <c r="F4931" i="87"/>
  <c r="F4932" i="87" a="1"/>
  <c r="F4932" i="87"/>
  <c r="F4933" i="87" a="1"/>
  <c r="F4933" i="87"/>
  <c r="F4934" i="87" a="1"/>
  <c r="F4934" i="87"/>
  <c r="F4935" i="87" a="1"/>
  <c r="F4935" i="87"/>
  <c r="F4936" i="87" a="1"/>
  <c r="F4936" i="87"/>
  <c r="F4937" i="87" a="1"/>
  <c r="F4937" i="87"/>
  <c r="F4938" i="87" a="1"/>
  <c r="F4938" i="87"/>
  <c r="F4939" i="87" a="1"/>
  <c r="F4939" i="87"/>
  <c r="F4940" i="87" a="1"/>
  <c r="F4940" i="87"/>
  <c r="F4941" i="87" a="1"/>
  <c r="F4941" i="87"/>
  <c r="F4942" i="87" a="1"/>
  <c r="F4942" i="87"/>
  <c r="F4943" i="87" a="1"/>
  <c r="F4943" i="87"/>
  <c r="B4944" i="87"/>
  <c r="C4944" i="87"/>
  <c r="F4944" i="87" a="1"/>
  <c r="F4945" i="87" a="1"/>
  <c r="F4945" i="87"/>
  <c r="F4946" i="87" a="1"/>
  <c r="F4946" i="87"/>
  <c r="F4947" i="87" a="1"/>
  <c r="F4947" i="87"/>
  <c r="F4948" i="87" a="1"/>
  <c r="F4948" i="87"/>
  <c r="F4949" i="87" a="1"/>
  <c r="F4949" i="87"/>
  <c r="F4950" i="87" a="1"/>
  <c r="F4950" i="87"/>
  <c r="F4951" i="87" a="1"/>
  <c r="F4951" i="87"/>
  <c r="F4952" i="87" a="1"/>
  <c r="F4952" i="87"/>
  <c r="F4953" i="87" a="1"/>
  <c r="F4953" i="87"/>
  <c r="F4954" i="87" a="1"/>
  <c r="F4954" i="87"/>
  <c r="B4955" i="87"/>
  <c r="C4955" i="87"/>
  <c r="F4955" i="87" a="1"/>
  <c r="B4956" i="87"/>
  <c r="C4956" i="87"/>
  <c r="F4956" i="87" a="1"/>
  <c r="B4957" i="87"/>
  <c r="C4957" i="87" s="1"/>
  <c r="F4957" i="87" a="1"/>
  <c r="B4958" i="87"/>
  <c r="C4958" i="87"/>
  <c r="F4958" i="87" a="1"/>
  <c r="F4959" i="87" a="1"/>
  <c r="F4959" i="87"/>
  <c r="F4960" i="87" a="1"/>
  <c r="F4960" i="87"/>
  <c r="F4961" i="87" a="1"/>
  <c r="F4961" i="87"/>
  <c r="F4962" i="87" a="1"/>
  <c r="F4962" i="87"/>
  <c r="F4963" i="87" a="1"/>
  <c r="F4963" i="87"/>
  <c r="F4964" i="87" a="1"/>
  <c r="F4964" i="87"/>
  <c r="F4965" i="87" a="1"/>
  <c r="F4965" i="87"/>
  <c r="B4966" i="87"/>
  <c r="C4966" i="87" s="1"/>
  <c r="F4966" i="87" a="1"/>
  <c r="B4967" i="87"/>
  <c r="C4967" i="87"/>
  <c r="F4967" i="87" a="1"/>
  <c r="B4968" i="87"/>
  <c r="C4968" i="87" s="1"/>
  <c r="F4968" i="87" a="1"/>
  <c r="F4969" i="87" a="1"/>
  <c r="F4969" i="87"/>
  <c r="B4970" i="87"/>
  <c r="C4970" i="87"/>
  <c r="F4970" i="87" a="1"/>
  <c r="B4971" i="87"/>
  <c r="C4971" i="87" s="1"/>
  <c r="F4971" i="87" a="1"/>
  <c r="F4972" i="87" a="1"/>
  <c r="F4972" i="87"/>
  <c r="F4973" i="87" a="1"/>
  <c r="F4973" i="87"/>
  <c r="F4974" i="87" a="1"/>
  <c r="F4974" i="87"/>
  <c r="F4975" i="87" a="1"/>
  <c r="F4975" i="87"/>
  <c r="F4976" i="87" a="1"/>
  <c r="F4976" i="87"/>
  <c r="F4977" i="87" a="1"/>
  <c r="F4977" i="87"/>
  <c r="F4978" i="87" a="1"/>
  <c r="F4978" i="87"/>
  <c r="F4979" i="87" a="1"/>
  <c r="F4979" i="87"/>
  <c r="F4980" i="87" a="1"/>
  <c r="F4980" i="87"/>
  <c r="F4981" i="87" a="1"/>
  <c r="F4981" i="87"/>
  <c r="F4982" i="87" a="1"/>
  <c r="F4982" i="87"/>
  <c r="F4983" i="87" a="1"/>
  <c r="F4983" i="87"/>
  <c r="F4984" i="87" a="1"/>
  <c r="F4984" i="87"/>
  <c r="F4985" i="87" a="1"/>
  <c r="F4985" i="87"/>
  <c r="F4986" i="87" a="1"/>
  <c r="F4986" i="87"/>
  <c r="F4987" i="87" a="1"/>
  <c r="F4987" i="87"/>
  <c r="F4988" i="87" a="1"/>
  <c r="F4988" i="87"/>
  <c r="F4989" i="87" a="1"/>
  <c r="F4989" i="87"/>
  <c r="F4990" i="87" a="1"/>
  <c r="F4990" i="87"/>
  <c r="F4991" i="87" a="1"/>
  <c r="F4991" i="87"/>
  <c r="F4992" i="87" a="1"/>
  <c r="F4992" i="87"/>
  <c r="F4993" i="87" a="1"/>
  <c r="F4993" i="87"/>
  <c r="F4994" i="87" a="1"/>
  <c r="F4994" i="87"/>
  <c r="F4995" i="87" a="1"/>
  <c r="F4995" i="87"/>
  <c r="F4996" i="87" a="1"/>
  <c r="F4996" i="87"/>
  <c r="F4997" i="87" a="1"/>
  <c r="F4997" i="87"/>
  <c r="F4998" i="87" a="1"/>
  <c r="F4998" i="87"/>
  <c r="F4999" i="87" a="1"/>
  <c r="F4999" i="87"/>
  <c r="B5000" i="87"/>
  <c r="C5000" i="87"/>
  <c r="F5000" i="87" a="1"/>
  <c r="B5001" i="87"/>
  <c r="C5001" i="87" s="1"/>
  <c r="F5001" i="87" a="1"/>
  <c r="B5002" i="87"/>
  <c r="C5002" i="87"/>
  <c r="F5002" i="87" a="1"/>
  <c r="B5003" i="87"/>
  <c r="C5003" i="87"/>
  <c r="F5003" i="87" a="1"/>
  <c r="B5004" i="87"/>
  <c r="C5004" i="87"/>
  <c r="F5004" i="87" a="1"/>
  <c r="B5005" i="87"/>
  <c r="C5005" i="87" s="1"/>
  <c r="F5005" i="87" a="1"/>
  <c r="F5006" i="87" a="1"/>
  <c r="F5006" i="87"/>
  <c r="B5007" i="87"/>
  <c r="C5007" i="87"/>
  <c r="F5007" i="87" a="1"/>
  <c r="B5008" i="87"/>
  <c r="C5008" i="87" s="1"/>
  <c r="F5008" i="87" a="1"/>
  <c r="B5009" i="87"/>
  <c r="C5009" i="87"/>
  <c r="F5009" i="87" a="1"/>
  <c r="B5010" i="87"/>
  <c r="C5010" i="87" s="1"/>
  <c r="F5010" i="87" a="1"/>
  <c r="B5011" i="87"/>
  <c r="C5011" i="87" s="1"/>
  <c r="F5011" i="87" a="1"/>
  <c r="B5012" i="87"/>
  <c r="C5012" i="87" s="1"/>
  <c r="F5012" i="87" a="1"/>
  <c r="B5013" i="87"/>
  <c r="C5013" i="87"/>
  <c r="F5013" i="87" a="1"/>
  <c r="B5014" i="87"/>
  <c r="C5014" i="87" s="1"/>
  <c r="F5014" i="87" a="1"/>
  <c r="B5015" i="87"/>
  <c r="C5015" i="87"/>
  <c r="F5015" i="87" a="1"/>
  <c r="B5016" i="87"/>
  <c r="C5016" i="87" s="1"/>
  <c r="F5016" i="87" a="1"/>
  <c r="B5017" i="87"/>
  <c r="C5017" i="87"/>
  <c r="F5017" i="87" a="1"/>
  <c r="B5018" i="87"/>
  <c r="C5018" i="87"/>
  <c r="F5018" i="87" a="1"/>
  <c r="B5019" i="87"/>
  <c r="C5019" i="87"/>
  <c r="F5019" i="87" a="1"/>
  <c r="B5020" i="87"/>
  <c r="C5020" i="87" s="1"/>
  <c r="F5020" i="87" a="1"/>
  <c r="B5021" i="87"/>
  <c r="C5021" i="87"/>
  <c r="F5021" i="87" a="1"/>
  <c r="B5022" i="87"/>
  <c r="C5022" i="87" s="1"/>
  <c r="F5022" i="87" a="1"/>
  <c r="B5023" i="87"/>
  <c r="C5023" i="87"/>
  <c r="F5023" i="87" a="1"/>
  <c r="B5024" i="87"/>
  <c r="C5024" i="87" s="1"/>
  <c r="F5024" i="87" a="1"/>
  <c r="B5025" i="87"/>
  <c r="C5025" i="87"/>
  <c r="F5025" i="87" a="1"/>
  <c r="B5026" i="87"/>
  <c r="C5026" i="87" s="1"/>
  <c r="F5026" i="87" a="1"/>
  <c r="B5027" i="87"/>
  <c r="C5027" i="87"/>
  <c r="F5027" i="87" a="1"/>
  <c r="B5028" i="87"/>
  <c r="C5028" i="87" s="1"/>
  <c r="F5028" i="87" a="1"/>
  <c r="B5029" i="87"/>
  <c r="C5029" i="87"/>
  <c r="F5029" i="87" a="1"/>
  <c r="B5030" i="87"/>
  <c r="C5030" i="87"/>
  <c r="F5030" i="87" a="1"/>
  <c r="B5031" i="87"/>
  <c r="C5031" i="87"/>
  <c r="F5031" i="87" a="1"/>
  <c r="B5032" i="87"/>
  <c r="C5032" i="87" s="1"/>
  <c r="F5032" i="87" a="1"/>
  <c r="B5033" i="87"/>
  <c r="C5033" i="87"/>
  <c r="F5033" i="87" a="1"/>
  <c r="B5034" i="87"/>
  <c r="C5034" i="87" s="1"/>
  <c r="F5034" i="87" a="1"/>
  <c r="B5035" i="87"/>
  <c r="C5035" i="87" s="1"/>
  <c r="F5035" i="87" a="1"/>
  <c r="B5036" i="87"/>
  <c r="C5036" i="87" s="1"/>
  <c r="F5036" i="87" a="1"/>
  <c r="B5037" i="87"/>
  <c r="C5037" i="87"/>
  <c r="F5037" i="87" a="1"/>
  <c r="B5038" i="87"/>
  <c r="C5038" i="87" s="1"/>
  <c r="F5038" i="87" a="1"/>
  <c r="B5039" i="87"/>
  <c r="C5039" i="87"/>
  <c r="F5039" i="87" a="1"/>
  <c r="B5040" i="87"/>
  <c r="C5040" i="87" s="1"/>
  <c r="F5040" i="87" a="1"/>
  <c r="B5041" i="87"/>
  <c r="C5041" i="87"/>
  <c r="F5041" i="87" a="1"/>
  <c r="B5042" i="87"/>
  <c r="C5042" i="87"/>
  <c r="F5042" i="87" a="1"/>
  <c r="B5043" i="87"/>
  <c r="C5043" i="87"/>
  <c r="F5043" i="87" a="1"/>
  <c r="B5044" i="87"/>
  <c r="C5044" i="87" s="1"/>
  <c r="F5044" i="87" a="1"/>
  <c r="B5045" i="87"/>
  <c r="C5045" i="87"/>
  <c r="F5045" i="87" a="1"/>
  <c r="B5046" i="87"/>
  <c r="C5046" i="87" s="1"/>
  <c r="F5046" i="87" a="1"/>
  <c r="B5047" i="87"/>
  <c r="C5047" i="87" s="1"/>
  <c r="F5047" i="87" a="1"/>
  <c r="B5048" i="87"/>
  <c r="C5048" i="87" s="1"/>
  <c r="F5048" i="87" a="1"/>
  <c r="B5049" i="87"/>
  <c r="C5049" i="87"/>
  <c r="F5049" i="87" a="1"/>
  <c r="B5050" i="87"/>
  <c r="C5050" i="87" s="1"/>
  <c r="F5050" i="87" a="1"/>
  <c r="B5051" i="87"/>
  <c r="C5051" i="87"/>
  <c r="F5051" i="87" a="1"/>
  <c r="B5052" i="87"/>
  <c r="C5052" i="87" s="1"/>
  <c r="F5052" i="87" a="1"/>
  <c r="B5053" i="87"/>
  <c r="C5053" i="87"/>
  <c r="F5053" i="87" a="1"/>
  <c r="B5054" i="87"/>
  <c r="C5054" i="87"/>
  <c r="F5054" i="87" a="1"/>
  <c r="B5055" i="87"/>
  <c r="C5055" i="87"/>
  <c r="F5055" i="87" a="1"/>
  <c r="B5056" i="87"/>
  <c r="C5056" i="87" s="1"/>
  <c r="F5056" i="87" a="1"/>
  <c r="B5057" i="87"/>
  <c r="C5057" i="87"/>
  <c r="F5057" i="87" a="1"/>
  <c r="B5058" i="87"/>
  <c r="C5058" i="87" s="1"/>
  <c r="F5058" i="87" a="1"/>
  <c r="B5059" i="87"/>
  <c r="C5059" i="87"/>
  <c r="F5059" i="87" a="1"/>
  <c r="B5060" i="87"/>
  <c r="C5060" i="87" s="1"/>
  <c r="F5060" i="87" a="1"/>
  <c r="B5061" i="87"/>
  <c r="C5061" i="87"/>
  <c r="F5061" i="87" a="1"/>
  <c r="B5062" i="87"/>
  <c r="C5062" i="87" s="1"/>
  <c r="F5062" i="87" a="1"/>
  <c r="B5063" i="87"/>
  <c r="C5063" i="87"/>
  <c r="F5063" i="87" a="1"/>
  <c r="B5064" i="87"/>
  <c r="C5064" i="87" s="1"/>
  <c r="F5064" i="87" a="1"/>
  <c r="B5065" i="87"/>
  <c r="C5065" i="87"/>
  <c r="F5065" i="87" a="1"/>
  <c r="B5066" i="87"/>
  <c r="C5066" i="87"/>
  <c r="F5066" i="87" a="1"/>
  <c r="B5067" i="87"/>
  <c r="C5067" i="87"/>
  <c r="F5067" i="87" a="1"/>
  <c r="B5068" i="87"/>
  <c r="C5068" i="87" s="1"/>
  <c r="F5068" i="87" a="1"/>
  <c r="B5069" i="87"/>
  <c r="C5069" i="87"/>
  <c r="F5069" i="87" a="1"/>
  <c r="B5070" i="87"/>
  <c r="C5070" i="87" s="1"/>
  <c r="F5070" i="87" a="1"/>
  <c r="B5071" i="87"/>
  <c r="C5071" i="87" s="1"/>
  <c r="F5071" i="87" a="1"/>
  <c r="F5072" i="87" a="1"/>
  <c r="F5072" i="87"/>
  <c r="F5073" i="87" a="1"/>
  <c r="F5073" i="87"/>
  <c r="F5074" i="87" a="1"/>
  <c r="F5074" i="87"/>
  <c r="F5075" i="87" a="1"/>
  <c r="F5075" i="87"/>
  <c r="B5076" i="87"/>
  <c r="C5076" i="87" s="1"/>
  <c r="F5076" i="87" a="1"/>
  <c r="B5077" i="87"/>
  <c r="C5077" i="87"/>
  <c r="F5077" i="87" a="1"/>
  <c r="F5080" i="87" a="1"/>
  <c r="F5080" i="87"/>
  <c r="B5081" i="87"/>
  <c r="C5081" i="87" s="1"/>
  <c r="F5081" i="87" a="1"/>
  <c r="F5082" i="87" a="1"/>
  <c r="F5082" i="87"/>
  <c r="B5083" i="87"/>
  <c r="C5083" i="87"/>
  <c r="F5083" i="87" a="1"/>
  <c r="F5084" i="87" a="1"/>
  <c r="F5084" i="87"/>
  <c r="F5085" i="87" a="1"/>
  <c r="F5085" i="87"/>
  <c r="F5087" i="87" a="1"/>
  <c r="F5087" i="87"/>
  <c r="F5088" i="87" a="1"/>
  <c r="F5088" i="87"/>
  <c r="F5089" i="87" a="1"/>
  <c r="F5089" i="87"/>
  <c r="F5090" i="87" a="1"/>
  <c r="F5090" i="87"/>
  <c r="B5091" i="87"/>
  <c r="C5091" i="87" s="1"/>
  <c r="F5091" i="87" a="1"/>
  <c r="B5092" i="87"/>
  <c r="C5092" i="87"/>
  <c r="F5092" i="87" a="1"/>
  <c r="F5093" i="87" a="1"/>
  <c r="F5093" i="87"/>
  <c r="F5094" i="87" a="1"/>
  <c r="F5094" i="87"/>
  <c r="F5095" i="87" a="1"/>
  <c r="F5095" i="87"/>
  <c r="B5096" i="87"/>
  <c r="C5096" i="87" s="1"/>
  <c r="F5096" i="87" a="1"/>
  <c r="B5097" i="87"/>
  <c r="C5097" i="87"/>
  <c r="F5097" i="87" a="1"/>
  <c r="F5098" i="87" a="1"/>
  <c r="F5098" i="87"/>
  <c r="F5099" i="87" a="1"/>
  <c r="F5099" i="87"/>
  <c r="F5100" i="87" a="1"/>
  <c r="F5100" i="87"/>
  <c r="F5101" i="87" a="1"/>
  <c r="F5101" i="87"/>
  <c r="F5102" i="87" a="1"/>
  <c r="F5102" i="87"/>
  <c r="F5103" i="87" a="1"/>
  <c r="F5103" i="87"/>
  <c r="F5104" i="87" a="1"/>
  <c r="F5104" i="87"/>
  <c r="B5105" i="87"/>
  <c r="C5105" i="87" s="1"/>
  <c r="F5105" i="87" a="1"/>
  <c r="F5106" i="87" a="1"/>
  <c r="F5106" i="87"/>
  <c r="F5110" i="87" a="1"/>
  <c r="F5110" i="87"/>
  <c r="B5111" i="87"/>
  <c r="C5111" i="87" s="1"/>
  <c r="F5111" i="87" a="1"/>
  <c r="B5112" i="87"/>
  <c r="C5112" i="87" s="1"/>
  <c r="F5112" i="87" a="1"/>
  <c r="F5113" i="87" a="1"/>
  <c r="F5113" i="87"/>
  <c r="F5114" i="87" a="1"/>
  <c r="F5114" i="87"/>
  <c r="B5115" i="87"/>
  <c r="C5115" i="87"/>
  <c r="F5115" i="87" a="1"/>
  <c r="F5116" i="87" a="1"/>
  <c r="F5116" i="87"/>
  <c r="F5117" i="87" a="1"/>
  <c r="F5117" i="87"/>
  <c r="F5118" i="87" a="1"/>
  <c r="F5118" i="87"/>
  <c r="B5119" i="87"/>
  <c r="C5119" i="87" s="1"/>
  <c r="F5119" i="87" a="1"/>
  <c r="F5120" i="87" a="1"/>
  <c r="F5120" i="87"/>
  <c r="B5121" i="87"/>
  <c r="C5121" i="87"/>
  <c r="F5121" i="87" a="1"/>
  <c r="B5122" i="87"/>
  <c r="C5122" i="87" s="1"/>
  <c r="F5122" i="87" a="1"/>
  <c r="F5123" i="87" a="1"/>
  <c r="F5123" i="87"/>
  <c r="F5124" i="87" a="1"/>
  <c r="F5124" i="87"/>
  <c r="B5125" i="87"/>
  <c r="C5125" i="87" s="1"/>
  <c r="F5125" i="87" a="1"/>
  <c r="F5126" i="87" a="1"/>
  <c r="F5126" i="87"/>
  <c r="F5127" i="87" a="1"/>
  <c r="F5127" i="87"/>
  <c r="F5128" i="87" a="1"/>
  <c r="F5128" i="87"/>
  <c r="F5129" i="87" a="1"/>
  <c r="F5129" i="87"/>
  <c r="F5130" i="87" a="1"/>
  <c r="F5130" i="87"/>
  <c r="B5131" i="87"/>
  <c r="C5131" i="87" s="1"/>
  <c r="F5131" i="87" a="1"/>
  <c r="F5132" i="87" a="1"/>
  <c r="F5132" i="87"/>
  <c r="F5133" i="87" a="1"/>
  <c r="F5133" i="87"/>
  <c r="F5134" i="87" a="1"/>
  <c r="F5134" i="87"/>
  <c r="F5135" i="87" a="1"/>
  <c r="F5135" i="87"/>
  <c r="F5136" i="87" a="1"/>
  <c r="F5136" i="87"/>
  <c r="F5137" i="87" a="1"/>
  <c r="F5137" i="87"/>
  <c r="B5138" i="87"/>
  <c r="C5138" i="87"/>
  <c r="F5138" i="87" a="1"/>
  <c r="F5139" i="87" a="1"/>
  <c r="F5139" i="87"/>
  <c r="B5140" i="87"/>
  <c r="C5140" i="87" s="1"/>
  <c r="F5140" i="87" a="1"/>
  <c r="F5141" i="87" a="1"/>
  <c r="F5141" i="87"/>
  <c r="F5142" i="87" a="1"/>
  <c r="F5142" i="87"/>
  <c r="F5143" i="87" a="1"/>
  <c r="F5143" i="87"/>
  <c r="F5144" i="87" a="1"/>
  <c r="F5144" i="87"/>
  <c r="F5145" i="87" a="1"/>
  <c r="F5145" i="87"/>
  <c r="F5146" i="87" a="1"/>
  <c r="F5146" i="87"/>
  <c r="F5147" i="87" a="1"/>
  <c r="F5147" i="87"/>
  <c r="F5148" i="87" a="1"/>
  <c r="F5148" i="87"/>
  <c r="F5149" i="87" a="1"/>
  <c r="F5149" i="87"/>
  <c r="F5150" i="87" a="1"/>
  <c r="F5150" i="87"/>
  <c r="F5151" i="87" a="1"/>
  <c r="F5151" i="87"/>
  <c r="F5152" i="87" a="1"/>
  <c r="F5152" i="87"/>
  <c r="F5153" i="87" a="1"/>
  <c r="F5153" i="87"/>
  <c r="F5154" i="87" a="1"/>
  <c r="F5154" i="87"/>
  <c r="F5155" i="87" a="1"/>
  <c r="F5155" i="87"/>
  <c r="F5156" i="87" a="1"/>
  <c r="F5156" i="87"/>
  <c r="F5157" i="87" a="1"/>
  <c r="F5157" i="87"/>
  <c r="B5158" i="87"/>
  <c r="C5158" i="87"/>
  <c r="F5158" i="87" a="1"/>
  <c r="F5159" i="87" a="1"/>
  <c r="F5159" i="87"/>
  <c r="F5160" i="87" a="1"/>
  <c r="F5160" i="87"/>
  <c r="F5161" i="87" a="1"/>
  <c r="F5161" i="87"/>
  <c r="F5162" i="87" a="1"/>
  <c r="F5162" i="87"/>
  <c r="F5163" i="87" a="1"/>
  <c r="F5163" i="87"/>
  <c r="F5164" i="87" a="1"/>
  <c r="F5164" i="87"/>
  <c r="F5165" i="87" a="1"/>
  <c r="F5165" i="87"/>
  <c r="F5166" i="87" a="1"/>
  <c r="F5166" i="87"/>
  <c r="B5167" i="87"/>
  <c r="C5167" i="87" s="1"/>
  <c r="F5167" i="87" a="1"/>
  <c r="B5168" i="87"/>
  <c r="C5168" i="87" s="1"/>
  <c r="F5168" i="87" a="1"/>
  <c r="B5169" i="87"/>
  <c r="C5169" i="87" s="1"/>
  <c r="F5169" i="87" a="1"/>
  <c r="F5170" i="87" a="1"/>
  <c r="F5170" i="87"/>
  <c r="F5171" i="87" a="1"/>
  <c r="F5171" i="87"/>
  <c r="F5172" i="87" a="1"/>
  <c r="F5172" i="87"/>
  <c r="F5173" i="87" a="1"/>
  <c r="F5173" i="87"/>
  <c r="B5174" i="87"/>
  <c r="C5174" i="87" s="1"/>
  <c r="F5174" i="87" a="1"/>
  <c r="B5175" i="87"/>
  <c r="C5175" i="87"/>
  <c r="F5175" i="87" a="1"/>
  <c r="B5176" i="87"/>
  <c r="C5176" i="87"/>
  <c r="F5176" i="87" a="1"/>
  <c r="B5177" i="87"/>
  <c r="C5177" i="87" s="1"/>
  <c r="F5177" i="87" a="1"/>
  <c r="F5178" i="87" a="1"/>
  <c r="F5178" i="87"/>
  <c r="F5179" i="87" a="1"/>
  <c r="F5179" i="87"/>
  <c r="F5180" i="87" a="1"/>
  <c r="F5180" i="87"/>
  <c r="F5181" i="87" a="1"/>
  <c r="F5181" i="87"/>
  <c r="F5182" i="87" a="1"/>
  <c r="F5182" i="87"/>
  <c r="B5183" i="87"/>
  <c r="C5183" i="87" s="1"/>
  <c r="F5183" i="87" a="1"/>
  <c r="B5184" i="87"/>
  <c r="C5184" i="87" s="1"/>
  <c r="F5184" i="87" a="1"/>
  <c r="B5185" i="87"/>
  <c r="C5185" i="87"/>
  <c r="F5185" i="87" a="1"/>
  <c r="B5186" i="87"/>
  <c r="C5186" i="87"/>
  <c r="F5186" i="87" a="1"/>
  <c r="B5187" i="87"/>
  <c r="C5187" i="87"/>
  <c r="F5187" i="87" a="1"/>
  <c r="F5188" i="87" a="1"/>
  <c r="F5188" i="87"/>
  <c r="F5189" i="87" a="1"/>
  <c r="F5189" i="87"/>
  <c r="B5190" i="87"/>
  <c r="C5190" i="87" s="1"/>
  <c r="F5190" i="87" a="1"/>
  <c r="B5191" i="87"/>
  <c r="C5191" i="87"/>
  <c r="F5191" i="87" a="1"/>
  <c r="B5192" i="87"/>
  <c r="C5192" i="87"/>
  <c r="F5192" i="87" a="1"/>
  <c r="F5193" i="87" a="1"/>
  <c r="F5193" i="87"/>
  <c r="F5194" i="87" a="1"/>
  <c r="F5194" i="87"/>
  <c r="F5195" i="87" a="1"/>
  <c r="F5195" i="87"/>
  <c r="F5196" i="87" a="1"/>
  <c r="F5196" i="87"/>
  <c r="F5197" i="87" a="1"/>
  <c r="F5197" i="87"/>
  <c r="F5198" i="87" a="1"/>
  <c r="F5198" i="87"/>
  <c r="B5199" i="87"/>
  <c r="C5199" i="87"/>
  <c r="F5199" i="87" a="1"/>
  <c r="B5200" i="87"/>
  <c r="C5200" i="87"/>
  <c r="F5200" i="87" a="1"/>
  <c r="F5201" i="87" a="1"/>
  <c r="F5201" i="87"/>
  <c r="F5202" i="87" a="1"/>
  <c r="F5202" i="87"/>
  <c r="F5203" i="87" a="1"/>
  <c r="F5203" i="87"/>
  <c r="B5204" i="87"/>
  <c r="C5204" i="87" s="1"/>
  <c r="F5204" i="87" a="1"/>
  <c r="F5205" i="87" a="1"/>
  <c r="F5205" i="87"/>
  <c r="F5206" i="87" a="1"/>
  <c r="F5206" i="87"/>
  <c r="F5207" i="87" a="1"/>
  <c r="F5207" i="87"/>
  <c r="F5208" i="87" a="1"/>
  <c r="F5208" i="87"/>
  <c r="F5209" i="87" a="1"/>
  <c r="F5209" i="87"/>
  <c r="F5210" i="87" a="1"/>
  <c r="F5210" i="87"/>
  <c r="F5211" i="87" a="1"/>
  <c r="F5211" i="87"/>
  <c r="F5212" i="87" a="1"/>
  <c r="F5212" i="87"/>
  <c r="F5213" i="87" a="1"/>
  <c r="F5213" i="87"/>
  <c r="F5214" i="87" a="1"/>
  <c r="F5214" i="87"/>
  <c r="F5215" i="87" a="1"/>
  <c r="F5215" i="87"/>
  <c r="F5216" i="87" a="1"/>
  <c r="F5216" i="87"/>
  <c r="F5217" i="87" a="1"/>
  <c r="F5217" i="87"/>
  <c r="B5218" i="87"/>
  <c r="C5218" i="87" s="1"/>
  <c r="F5218" i="87" a="1"/>
  <c r="B5219" i="87"/>
  <c r="C5219" i="87" s="1"/>
  <c r="F5219" i="87" a="1"/>
  <c r="F5220" i="87" a="1"/>
  <c r="F5220" i="87"/>
  <c r="F5221" i="87" a="1"/>
  <c r="F5221" i="87"/>
  <c r="B5222" i="87"/>
  <c r="C5222" i="87" s="1"/>
  <c r="F5222" i="87" a="1"/>
  <c r="B5223" i="87"/>
  <c r="C5223" i="87" s="1"/>
  <c r="F5223" i="87" a="1"/>
  <c r="B5224" i="87"/>
  <c r="C5224" i="87" s="1"/>
  <c r="F5224" i="87" a="1"/>
  <c r="F5225" i="87" a="1"/>
  <c r="F5225" i="87"/>
  <c r="F5226" i="87" a="1"/>
  <c r="F5226" i="87"/>
  <c r="F5227" i="87" a="1"/>
  <c r="F5227" i="87"/>
  <c r="F5228" i="87" a="1"/>
  <c r="F5228" i="87"/>
  <c r="F5229" i="87" a="1"/>
  <c r="F5229" i="87"/>
  <c r="B5230" i="87"/>
  <c r="C5230" i="87"/>
  <c r="F5230" i="87" a="1"/>
  <c r="F5231" i="87" a="1"/>
  <c r="F5231" i="87"/>
  <c r="F5232" i="87" a="1"/>
  <c r="F5232" i="87"/>
  <c r="F5233" i="87" a="1"/>
  <c r="F5233" i="87"/>
  <c r="F5234" i="87" a="1"/>
  <c r="F5234" i="87"/>
  <c r="F5235" i="87" a="1"/>
  <c r="F5235" i="87"/>
  <c r="F5236" i="87" a="1"/>
  <c r="F5236" i="87"/>
  <c r="F5237" i="87" a="1"/>
  <c r="F5237" i="87"/>
  <c r="F5238" i="87" a="1"/>
  <c r="F5238" i="87"/>
  <c r="F5239" i="87" a="1"/>
  <c r="F5239" i="87"/>
  <c r="F5240" i="87" a="1"/>
  <c r="F5240" i="87"/>
  <c r="F5241" i="87" a="1"/>
  <c r="F5241" i="87"/>
  <c r="F5242" i="87" a="1"/>
  <c r="F5242" i="87"/>
  <c r="F5243" i="87" a="1"/>
  <c r="F5243" i="87"/>
  <c r="F5244" i="87" a="1"/>
  <c r="F5244" i="87"/>
  <c r="B5245" i="87"/>
  <c r="C5245" i="87" s="1"/>
  <c r="F5245" i="87" a="1"/>
  <c r="F5246" i="87" a="1"/>
  <c r="F5246" i="87"/>
  <c r="F5247" i="87" a="1"/>
  <c r="F5247" i="87"/>
  <c r="B5248" i="87"/>
  <c r="C5248" i="87"/>
  <c r="F5248" i="87" a="1"/>
  <c r="F5249" i="87" a="1"/>
  <c r="F5249" i="87"/>
  <c r="F5250" i="87" a="1"/>
  <c r="F5250" i="87"/>
  <c r="F5251" i="87" a="1"/>
  <c r="F5251" i="87"/>
  <c r="F5252" i="87" a="1"/>
  <c r="F5252" i="87"/>
  <c r="F5253" i="87" a="1"/>
  <c r="F5253" i="87"/>
  <c r="B5254" i="87"/>
  <c r="C5254" i="87" s="1"/>
  <c r="F5254" i="87" a="1"/>
  <c r="F5255" i="87" a="1"/>
  <c r="F5255" i="87"/>
  <c r="B5256" i="87"/>
  <c r="C5256" i="87" s="1"/>
  <c r="F5256" i="87" a="1"/>
  <c r="F5257" i="87" a="1"/>
  <c r="F5257" i="87"/>
  <c r="F5258" i="87" a="1"/>
  <c r="F5258" i="87"/>
  <c r="B5259" i="87"/>
  <c r="C5259" i="87"/>
  <c r="F5259" i="87" a="1"/>
  <c r="F5260" i="87" a="1"/>
  <c r="F5260" i="87"/>
  <c r="B5261" i="87"/>
  <c r="C5261" i="87" s="1"/>
  <c r="F5261" i="87" a="1"/>
  <c r="F5262" i="87" a="1"/>
  <c r="F5262" i="87"/>
  <c r="F5263" i="87" a="1"/>
  <c r="F5263" i="87"/>
  <c r="B5264" i="87"/>
  <c r="C5264" i="87"/>
  <c r="F5264" i="87" a="1"/>
  <c r="F5265" i="87" a="1"/>
  <c r="F5265" i="87"/>
  <c r="F5266" i="87" a="1"/>
  <c r="F5266" i="87"/>
  <c r="F5267" i="87" a="1"/>
  <c r="F5267" i="87"/>
  <c r="F5268" i="87" a="1"/>
  <c r="F5268" i="87"/>
  <c r="F5269" i="87" a="1"/>
  <c r="F5269" i="87"/>
  <c r="B5270" i="87"/>
  <c r="C5270" i="87" s="1"/>
  <c r="F5270" i="87" a="1"/>
  <c r="F5271" i="87" a="1"/>
  <c r="B5272" i="87"/>
  <c r="C5272" i="87"/>
  <c r="F5272" i="87" a="1"/>
  <c r="F5273" i="87" a="1"/>
  <c r="F5273" i="87"/>
  <c r="B5274" i="87"/>
  <c r="C5274" i="87"/>
  <c r="F5274" i="87" a="1"/>
  <c r="B5275" i="87"/>
  <c r="C5275" i="87" s="1"/>
  <c r="F5275" i="87" a="1"/>
  <c r="B5276" i="87"/>
  <c r="C5276" i="87" s="1"/>
  <c r="F5276" i="87" a="1"/>
  <c r="B5277" i="87"/>
  <c r="C5277" i="87" s="1"/>
  <c r="F5277" i="87" a="1"/>
  <c r="B5278" i="87"/>
  <c r="C5278" i="87" s="1"/>
  <c r="F5278" i="87" a="1"/>
  <c r="B5279" i="87"/>
  <c r="C5279" i="87" s="1"/>
  <c r="F5279" i="87" a="1"/>
  <c r="B5280" i="87"/>
  <c r="C5280" i="87" s="1"/>
  <c r="F5280" i="87" a="1"/>
  <c r="B5281" i="87"/>
  <c r="C5281" i="87"/>
  <c r="F5281" i="87" a="1"/>
  <c r="B5282" i="87"/>
  <c r="C5282" i="87"/>
  <c r="F5282" i="87" a="1"/>
  <c r="B5283" i="87"/>
  <c r="C5283" i="87"/>
  <c r="F5283" i="87" a="1"/>
  <c r="B5284" i="87"/>
  <c r="C5284" i="87"/>
  <c r="F5284" i="87" a="1"/>
  <c r="B5285" i="87"/>
  <c r="C5285" i="87" s="1"/>
  <c r="F5285" i="87" a="1"/>
  <c r="B5286" i="87"/>
  <c r="C5286" i="87"/>
  <c r="F5286" i="87" a="1"/>
  <c r="B5287" i="87"/>
  <c r="C5287" i="87"/>
  <c r="F5287" i="87" a="1"/>
  <c r="B5288" i="87"/>
  <c r="C5288" i="87" s="1"/>
  <c r="F5288" i="87" a="1"/>
  <c r="B5289" i="87"/>
  <c r="C5289" i="87" s="1"/>
  <c r="F5289" i="87" a="1"/>
  <c r="B5290" i="87"/>
  <c r="C5290" i="87"/>
  <c r="F5290" i="87" a="1"/>
  <c r="B5291" i="87"/>
  <c r="C5291" i="87" s="1"/>
  <c r="F5291" i="87" a="1"/>
  <c r="B5292" i="87"/>
  <c r="C5292" i="87" s="1"/>
  <c r="F5292" i="87" a="1"/>
  <c r="B5293" i="87"/>
  <c r="C5293" i="87"/>
  <c r="F5293" i="87" a="1"/>
  <c r="B5294" i="87"/>
  <c r="C5294" i="87"/>
  <c r="F5294" i="87" a="1"/>
  <c r="B5295" i="87"/>
  <c r="C5295" i="87" s="1"/>
  <c r="F5295" i="87" a="1"/>
  <c r="B5296" i="87"/>
  <c r="C5296" i="87"/>
  <c r="F5296" i="87" a="1"/>
  <c r="B5297" i="87"/>
  <c r="C5297" i="87" s="1"/>
  <c r="F5297" i="87" a="1"/>
  <c r="B5298" i="87"/>
  <c r="C5298" i="87"/>
  <c r="F5298" i="87" a="1"/>
  <c r="B5299" i="87"/>
  <c r="C5299" i="87"/>
  <c r="F5299" i="87" a="1"/>
  <c r="F5300" i="87" a="1"/>
  <c r="B5301" i="87"/>
  <c r="C5301" i="87" s="1"/>
  <c r="F5301" i="87" a="1"/>
  <c r="B5302" i="87"/>
  <c r="C5302" i="87"/>
  <c r="F5302" i="87" a="1"/>
  <c r="B5303" i="87"/>
  <c r="C5303" i="87" s="1"/>
  <c r="F5303" i="87" a="1"/>
  <c r="B5304" i="87"/>
  <c r="C5304" i="87" s="1"/>
  <c r="F5304" i="87" a="1"/>
  <c r="B5305" i="87"/>
  <c r="C5305" i="87"/>
  <c r="F5305" i="87" a="1"/>
  <c r="B5306" i="87"/>
  <c r="C5306" i="87"/>
  <c r="F5306" i="87" a="1"/>
  <c r="F5307" i="87" a="1"/>
  <c r="F5307" i="87"/>
  <c r="F5308" i="87" a="1"/>
  <c r="F5308" i="87"/>
  <c r="F5309" i="87" a="1"/>
  <c r="F5309" i="87"/>
  <c r="F5310" i="87" a="1"/>
  <c r="F5310" i="87"/>
  <c r="B5311" i="87"/>
  <c r="C5311" i="87"/>
  <c r="F5311" i="87" a="1"/>
  <c r="B5313" i="87"/>
  <c r="C5313" i="87" s="1"/>
  <c r="F5313" i="87" a="1"/>
  <c r="B5314" i="87"/>
  <c r="C5314" i="87" s="1"/>
  <c r="F5314" i="87" a="1"/>
  <c r="F5315" i="87" a="1"/>
  <c r="F5315" i="87"/>
  <c r="F5316" i="87" a="1"/>
  <c r="F5316" i="87"/>
  <c r="F5317" i="87" a="1"/>
  <c r="F5317" i="87"/>
  <c r="B5318" i="87"/>
  <c r="C5318" i="87"/>
  <c r="F5318" i="87" a="1"/>
  <c r="B5319" i="87"/>
  <c r="C5319" i="87" s="1"/>
  <c r="F5319" i="87" a="1"/>
  <c r="F5320" i="87" a="1"/>
  <c r="F5320" i="87"/>
  <c r="F5321" i="87" a="1"/>
  <c r="F5321" i="87"/>
  <c r="F5322" i="87" a="1"/>
  <c r="F5322" i="87"/>
  <c r="F5323" i="87" a="1"/>
  <c r="F5323" i="87"/>
  <c r="F5324" i="87" a="1"/>
  <c r="F5324" i="87"/>
  <c r="F5325" i="87" a="1"/>
  <c r="F5325" i="87"/>
  <c r="F5326" i="87" a="1"/>
  <c r="F5326" i="87"/>
  <c r="B5327" i="87"/>
  <c r="C5327" i="87"/>
  <c r="F5327" i="87" a="1"/>
  <c r="B5328" i="87"/>
  <c r="C5328" i="87" s="1"/>
  <c r="F5328" i="87" a="1"/>
  <c r="F5329" i="87" a="1"/>
  <c r="F5329" i="87"/>
  <c r="F5330" i="87" a="1"/>
  <c r="F5330" i="87"/>
  <c r="B5331" i="87"/>
  <c r="C5331" i="87"/>
  <c r="F5331" i="87" a="1"/>
  <c r="F5332" i="87" a="1"/>
  <c r="F5332" i="87"/>
  <c r="F5333" i="87" a="1"/>
  <c r="F5333" i="87"/>
  <c r="F5334" i="87" a="1"/>
  <c r="F5334" i="87"/>
  <c r="B5335" i="87"/>
  <c r="C5335" i="87" s="1"/>
  <c r="F5335" i="87" a="1"/>
  <c r="F5336" i="87" a="1"/>
  <c r="F5336" i="87"/>
  <c r="B5337" i="87"/>
  <c r="C5337" i="87" s="1"/>
  <c r="F5337" i="87" a="1"/>
  <c r="B5338" i="87"/>
  <c r="C5338" i="87" s="1"/>
  <c r="F5338" i="87" a="1"/>
  <c r="B5339" i="87"/>
  <c r="C5339" i="87" s="1"/>
  <c r="F5339" i="87" a="1"/>
  <c r="F5340" i="87" a="1"/>
  <c r="F5340" i="87"/>
  <c r="F5341" i="87" a="1"/>
  <c r="F5341" i="87"/>
  <c r="F5342" i="87" a="1"/>
  <c r="F5342" i="87"/>
  <c r="F5343" i="87" a="1"/>
  <c r="F5343" i="87"/>
  <c r="F5344" i="87" a="1"/>
  <c r="F5344" i="87"/>
  <c r="B5345" i="87"/>
  <c r="C5345" i="87"/>
  <c r="F5345" i="87" a="1"/>
  <c r="F5346" i="87" a="1"/>
  <c r="F5346" i="87"/>
  <c r="F5347" i="87" a="1"/>
  <c r="F5347" i="87"/>
  <c r="F5348" i="87" a="1"/>
  <c r="F5348" i="87"/>
  <c r="F5349" i="87" a="1"/>
  <c r="F5349" i="87"/>
  <c r="F5350" i="87" a="1"/>
  <c r="F5350" i="87"/>
  <c r="F5351" i="87" a="1"/>
  <c r="F5351" i="87"/>
  <c r="F5352" i="87" a="1"/>
  <c r="F5352" i="87"/>
  <c r="F5353" i="87" a="1"/>
  <c r="F5353" i="87"/>
  <c r="F5354" i="87" a="1"/>
  <c r="F5354" i="87"/>
  <c r="F5355" i="87" a="1"/>
  <c r="F5355" i="87"/>
  <c r="B5356" i="87"/>
  <c r="C5356" i="87"/>
  <c r="F5356" i="87" a="1"/>
  <c r="F5357" i="87" a="1"/>
  <c r="F5357" i="87"/>
  <c r="F5358" i="87" a="1"/>
  <c r="F5358" i="87"/>
  <c r="F5359" i="87" a="1"/>
  <c r="F5359" i="87"/>
  <c r="F5360" i="87" a="1"/>
  <c r="F5360" i="87"/>
  <c r="F5361" i="87" a="1"/>
  <c r="F5361" i="87"/>
  <c r="F5362" i="87" a="1"/>
  <c r="F5362" i="87"/>
  <c r="F5363" i="87" a="1"/>
  <c r="F5363" i="87"/>
  <c r="F5364" i="87" a="1"/>
  <c r="F5364" i="87"/>
  <c r="B5365" i="87"/>
  <c r="C5365" i="87"/>
  <c r="F5365" i="87" a="1"/>
  <c r="B5366" i="87"/>
  <c r="C5366" i="87"/>
  <c r="F5366" i="87" a="1"/>
  <c r="B5367" i="87"/>
  <c r="C5367" i="87" s="1"/>
  <c r="F5367" i="87" a="1"/>
  <c r="B5368" i="87"/>
  <c r="C5368" i="87"/>
  <c r="F5368" i="87" a="1"/>
  <c r="B5369" i="87"/>
  <c r="C5369" i="87"/>
  <c r="F5369" i="87" a="1"/>
  <c r="B5370" i="87"/>
  <c r="C5370" i="87"/>
  <c r="F5370" i="87" a="1"/>
  <c r="F5371" i="87" a="1"/>
  <c r="F5371" i="87"/>
  <c r="F5372" i="87" a="1"/>
  <c r="F5372" i="87"/>
  <c r="F5373" i="87" a="1"/>
  <c r="F5373" i="87"/>
  <c r="F5374" i="87" a="1"/>
  <c r="F5374" i="87"/>
  <c r="B5375" i="87"/>
  <c r="C5375" i="87"/>
  <c r="F5375" i="87" a="1"/>
  <c r="B5376" i="87"/>
  <c r="C5376" i="87"/>
  <c r="F5376" i="87" a="1"/>
  <c r="F5377" i="87" a="1"/>
  <c r="F5377" i="87"/>
  <c r="F5378" i="87" a="1"/>
  <c r="F5378" i="87"/>
  <c r="F5379" i="87" a="1"/>
  <c r="F5379" i="87"/>
  <c r="F5380" i="87" a="1"/>
  <c r="F5380" i="87"/>
  <c r="F5381" i="87" a="1"/>
  <c r="F5381" i="87"/>
  <c r="F5382" i="87" a="1"/>
  <c r="F5382" i="87"/>
  <c r="B5383" i="87"/>
  <c r="C5383" i="87"/>
  <c r="F5383" i="87" a="1"/>
  <c r="B5384" i="87"/>
  <c r="C5384" i="87"/>
  <c r="F5384" i="87" a="1"/>
  <c r="F5385" i="87" a="1"/>
  <c r="F5385" i="87"/>
  <c r="F5386" i="87" a="1"/>
  <c r="F5386" i="87"/>
  <c r="F5387" i="87" a="1"/>
  <c r="F5387" i="87"/>
  <c r="B5388" i="87"/>
  <c r="C5388" i="87" s="1"/>
  <c r="F5388" i="87" a="1"/>
  <c r="F5389" i="87" a="1"/>
  <c r="F5389" i="87"/>
  <c r="F5390" i="87" a="1"/>
  <c r="F5390" i="87"/>
  <c r="F5391" i="87" a="1"/>
  <c r="F5391" i="87"/>
  <c r="F5392" i="87" a="1"/>
  <c r="F5392" i="87"/>
  <c r="F5393" i="87" a="1"/>
  <c r="F5393" i="87"/>
  <c r="F5394" i="87" a="1"/>
  <c r="F5394" i="87"/>
  <c r="F5395" i="87" a="1"/>
  <c r="F5395" i="87"/>
  <c r="F5396" i="87" a="1"/>
  <c r="F5396" i="87"/>
  <c r="F5397" i="87" a="1"/>
  <c r="F5397" i="87"/>
  <c r="F5398" i="87" a="1"/>
  <c r="F5398" i="87"/>
  <c r="F5399" i="87" a="1"/>
  <c r="F5399" i="87"/>
  <c r="F5400" i="87" a="1"/>
  <c r="F5400" i="87"/>
  <c r="F5401" i="87" a="1"/>
  <c r="F5401" i="87"/>
  <c r="B5402" i="87"/>
  <c r="C5402" i="87" s="1"/>
  <c r="F5402" i="87" a="1"/>
  <c r="B5403" i="87"/>
  <c r="C5403" i="87" s="1"/>
  <c r="F5403" i="87" a="1"/>
  <c r="F5404" i="87" a="1"/>
  <c r="F5404" i="87"/>
  <c r="F5405" i="87" a="1"/>
  <c r="F5405" i="87"/>
  <c r="B5406" i="87"/>
  <c r="C5406" i="87" s="1"/>
  <c r="F5406" i="87" a="1"/>
  <c r="B5407" i="87"/>
  <c r="C5407" i="87" s="1"/>
  <c r="F5407" i="87" a="1"/>
  <c r="B5408" i="87"/>
  <c r="C5408" i="87"/>
  <c r="F5408" i="87" a="1"/>
  <c r="F5409" i="87" a="1"/>
  <c r="F5409" i="87"/>
  <c r="F5410" i="87" a="1"/>
  <c r="F5410" i="87"/>
  <c r="F5411" i="87" a="1"/>
  <c r="F5411" i="87"/>
  <c r="F5412" i="87" a="1"/>
  <c r="F5412" i="87"/>
  <c r="F5413" i="87" a="1"/>
  <c r="F5413" i="87"/>
  <c r="B5414" i="87"/>
  <c r="C5414" i="87"/>
  <c r="F5414" i="87" a="1"/>
  <c r="F5415" i="87" a="1"/>
  <c r="F5415" i="87"/>
  <c r="F5416" i="87" a="1"/>
  <c r="F5416" i="87"/>
  <c r="F5417" i="87" a="1"/>
  <c r="F5417" i="87"/>
  <c r="F5418" i="87" a="1"/>
  <c r="F5418" i="87"/>
  <c r="F5419" i="87" a="1"/>
  <c r="F5419" i="87"/>
  <c r="F5420" i="87" a="1"/>
  <c r="F5420" i="87"/>
  <c r="F5421" i="87" a="1"/>
  <c r="F5421" i="87"/>
  <c r="F5422" i="87" a="1"/>
  <c r="F5422" i="87"/>
  <c r="F5423" i="87" a="1"/>
  <c r="F5423" i="87"/>
  <c r="F5424" i="87" a="1"/>
  <c r="F5424" i="87"/>
  <c r="F5425" i="87" a="1"/>
  <c r="F5425" i="87"/>
  <c r="F5426" i="87" a="1"/>
  <c r="F5426" i="87"/>
  <c r="F5427" i="87" a="1"/>
  <c r="F5427" i="87"/>
  <c r="F5428" i="87" a="1"/>
  <c r="F5428" i="87"/>
  <c r="B5429" i="87"/>
  <c r="C5429" i="87"/>
  <c r="F5429" i="87" a="1"/>
  <c r="F5430" i="87" a="1"/>
  <c r="F5430" i="87"/>
  <c r="F5431" i="87" a="1"/>
  <c r="F5431" i="87"/>
  <c r="B5432" i="87"/>
  <c r="C5432" i="87" s="1"/>
  <c r="F5432" i="87" a="1"/>
  <c r="F5433" i="87" a="1"/>
  <c r="F5433" i="87"/>
  <c r="F5434" i="87" a="1"/>
  <c r="F5434" i="87"/>
  <c r="F5435" i="87" a="1"/>
  <c r="F5435" i="87"/>
  <c r="F5436" i="87" a="1"/>
  <c r="F5436" i="87"/>
  <c r="F5437" i="87" a="1"/>
  <c r="F5437" i="87"/>
  <c r="B5438" i="87"/>
  <c r="C5438" i="87"/>
  <c r="F5438" i="87" a="1"/>
  <c r="F5439" i="87" a="1"/>
  <c r="F5439" i="87"/>
  <c r="B5440" i="87"/>
  <c r="C5440" i="87" s="1"/>
  <c r="F5440" i="87" a="1"/>
  <c r="F5441" i="87" a="1"/>
  <c r="F5441" i="87"/>
  <c r="B5442" i="87"/>
  <c r="C5442" i="87" s="1"/>
  <c r="F5442" i="87" a="1"/>
  <c r="F5443" i="87" a="1"/>
  <c r="F5443" i="87"/>
  <c r="F5444" i="87" a="1"/>
  <c r="F5444" i="87"/>
  <c r="F5445" i="87" a="1"/>
  <c r="F5446" i="87" a="1"/>
  <c r="F5446" i="87"/>
  <c r="F5447" i="87" a="1"/>
  <c r="F5447" i="87"/>
  <c r="F5448" i="87" a="1"/>
  <c r="F5448" i="87"/>
  <c r="F5449" i="87" a="1"/>
  <c r="F5449" i="87"/>
  <c r="F5450" i="87" a="1"/>
  <c r="F5450" i="87"/>
  <c r="F5451" i="87" a="1"/>
  <c r="F5452" i="87" a="1"/>
  <c r="B5453" i="87"/>
  <c r="C5453" i="87" s="1"/>
  <c r="F5453" i="87" a="1"/>
  <c r="F5454" i="87" a="1"/>
  <c r="F5454" i="87"/>
  <c r="B5455" i="87"/>
  <c r="C5455" i="87" s="1"/>
  <c r="F5455" i="87" a="1"/>
  <c r="B5456" i="87"/>
  <c r="C5456" i="87" s="1"/>
  <c r="F5456" i="87" a="1"/>
  <c r="B5457" i="87"/>
  <c r="C5457" i="87" s="1"/>
  <c r="F5457" i="87" a="1"/>
  <c r="B5458" i="87"/>
  <c r="C5458" i="87" s="1"/>
  <c r="F5458" i="87" a="1"/>
  <c r="B5459" i="87"/>
  <c r="C5459" i="87"/>
  <c r="F5459" i="87" a="1"/>
  <c r="B5460" i="87"/>
  <c r="C5460" i="87"/>
  <c r="F5460" i="87" a="1"/>
  <c r="B5461" i="87"/>
  <c r="C5461" i="87" s="1"/>
  <c r="F5461" i="87" a="1"/>
  <c r="B5462" i="87"/>
  <c r="C5462" i="87"/>
  <c r="F5462" i="87" a="1"/>
  <c r="B5463" i="87"/>
  <c r="C5463" i="87" s="1"/>
  <c r="F5463" i="87" a="1"/>
  <c r="B5464" i="87"/>
  <c r="C5464" i="87"/>
  <c r="F5464" i="87" a="1"/>
  <c r="B5465" i="87"/>
  <c r="C5465" i="87"/>
  <c r="F5465" i="87" a="1"/>
  <c r="B5466" i="87"/>
  <c r="C5466" i="87" s="1"/>
  <c r="F5466" i="87" a="1"/>
  <c r="B5467" i="87"/>
  <c r="C5467" i="87" s="1"/>
  <c r="F5467" i="87" a="1"/>
  <c r="B5468" i="87"/>
  <c r="C5468" i="87" s="1"/>
  <c r="F5468" i="87" a="1"/>
  <c r="B5469" i="87"/>
  <c r="C5469" i="87" s="1"/>
  <c r="F5469" i="87" a="1"/>
  <c r="B5470" i="87"/>
  <c r="C5470" i="87" s="1"/>
  <c r="F5470" i="87" a="1"/>
  <c r="B5471" i="87"/>
  <c r="C5471" i="87" s="1"/>
  <c r="F5471" i="87" a="1"/>
  <c r="B5472" i="87"/>
  <c r="C5472" i="87"/>
  <c r="F5472" i="87" a="1"/>
  <c r="B5473" i="87"/>
  <c r="C5473" i="87" s="1"/>
  <c r="F5473" i="87" a="1"/>
  <c r="F5474" i="87" a="1"/>
  <c r="F5474" i="87"/>
  <c r="F5475" i="87" a="1"/>
  <c r="F5475" i="87"/>
  <c r="F5476" i="87" a="1"/>
  <c r="F5476" i="87"/>
  <c r="F5477" i="87" a="1"/>
  <c r="F5477" i="87"/>
  <c r="B5478" i="87"/>
  <c r="C5478" i="87" s="1"/>
  <c r="F5478" i="87" a="1"/>
  <c r="F5479" i="87" a="1"/>
  <c r="F5479" i="87"/>
  <c r="F5480" i="87" a="1"/>
  <c r="F5480" i="87"/>
  <c r="B5481" i="87"/>
  <c r="C5481" i="87" s="1"/>
  <c r="F5481" i="87" a="1"/>
  <c r="F5482" i="87" a="1"/>
  <c r="F5482" i="87"/>
  <c r="F5483" i="87" a="1"/>
  <c r="F5483" i="87"/>
  <c r="F5484" i="87" a="1"/>
  <c r="F5484" i="87"/>
  <c r="F5485" i="87" a="1"/>
  <c r="F5485" i="87"/>
  <c r="F5486" i="87" a="1"/>
  <c r="F5486" i="87"/>
  <c r="F5487" i="87" a="1"/>
  <c r="F5487" i="87"/>
  <c r="B5488" i="87"/>
  <c r="C5488" i="87" s="1"/>
  <c r="F5488" i="87" a="1"/>
  <c r="F5489" i="87" a="1"/>
  <c r="F5489" i="87"/>
  <c r="F5490" i="87" a="1"/>
  <c r="F5490" i="87"/>
  <c r="F5491" i="87" a="1"/>
  <c r="F5491" i="87"/>
  <c r="F5492" i="87" a="1"/>
  <c r="F5492" i="87"/>
  <c r="F5493" i="87" a="1"/>
  <c r="F5493" i="87"/>
  <c r="F5494" i="87" a="1"/>
  <c r="F5494" i="87"/>
  <c r="F5495" i="87" a="1"/>
  <c r="F5495" i="87"/>
  <c r="F5496" i="87" a="1"/>
  <c r="B5497" i="87"/>
  <c r="C5497" i="87" s="1"/>
  <c r="F5497" i="87" a="1"/>
  <c r="F5498" i="87" a="1"/>
  <c r="F5498" i="87"/>
  <c r="B5499" i="87"/>
  <c r="C5499" i="87" s="1"/>
  <c r="F5499" i="87" a="1"/>
  <c r="B5500" i="87"/>
  <c r="C5500" i="87" s="1"/>
  <c r="F5500" i="87" a="1"/>
  <c r="B5501" i="87"/>
  <c r="C5501" i="87"/>
  <c r="F5501" i="87" a="1"/>
  <c r="B5502" i="87"/>
  <c r="C5502" i="87"/>
  <c r="F5502" i="87" a="1"/>
  <c r="B5503" i="87"/>
  <c r="C5503" i="87"/>
  <c r="F5503" i="87" a="1"/>
  <c r="B5504" i="87"/>
  <c r="C5504" i="87"/>
  <c r="F5504" i="87" a="1"/>
  <c r="B5505" i="87"/>
  <c r="C5505" i="87"/>
  <c r="F5505" i="87" a="1"/>
  <c r="B5506" i="87"/>
  <c r="C5506" i="87"/>
  <c r="F5506" i="87" a="1"/>
  <c r="B5507" i="87"/>
  <c r="C5507" i="87" s="1"/>
  <c r="F5507" i="87" a="1"/>
  <c r="B5508" i="87"/>
  <c r="C5508" i="87" s="1"/>
  <c r="F5508" i="87" a="1"/>
  <c r="B5509" i="87"/>
  <c r="C5509" i="87" s="1"/>
  <c r="F5509" i="87" a="1"/>
  <c r="B5510" i="87"/>
  <c r="C5510" i="87" s="1"/>
  <c r="F5510" i="87" a="1"/>
  <c r="B5511" i="87"/>
  <c r="C5511" i="87" s="1"/>
  <c r="F5511" i="87" a="1"/>
  <c r="B5512" i="87"/>
  <c r="C5512" i="87" s="1"/>
  <c r="F5512" i="87" a="1"/>
  <c r="B5513" i="87"/>
  <c r="C5513" i="87"/>
  <c r="F5513" i="87" a="1"/>
  <c r="B5514" i="87"/>
  <c r="C5514" i="87"/>
  <c r="F5514" i="87" a="1"/>
  <c r="B5515" i="87"/>
  <c r="C5515" i="87"/>
  <c r="F5515" i="87" a="1"/>
  <c r="B5516" i="87"/>
  <c r="C5516" i="87" s="1"/>
  <c r="F5516" i="87" a="1"/>
  <c r="B5517" i="87"/>
  <c r="C5517" i="87"/>
  <c r="F5517" i="87" a="1"/>
  <c r="B5518" i="87"/>
  <c r="C5518" i="87"/>
  <c r="F5518" i="87" a="1"/>
  <c r="B5519" i="87"/>
  <c r="C5519" i="87" s="1"/>
  <c r="F5519" i="87" a="1"/>
  <c r="B5520" i="87"/>
  <c r="C5520" i="87" s="1"/>
  <c r="F5520" i="87" a="1"/>
  <c r="B5521" i="87"/>
  <c r="C5521" i="87" s="1"/>
  <c r="F5521" i="87" a="1"/>
  <c r="B5522" i="87"/>
  <c r="C5522" i="87" s="1"/>
  <c r="F5522" i="87" a="1"/>
  <c r="B5523" i="87"/>
  <c r="C5523" i="87" s="1"/>
  <c r="F5523" i="87" a="1"/>
  <c r="B5524" i="87"/>
  <c r="C5524" i="87" s="1"/>
  <c r="F5524" i="87" a="1"/>
  <c r="B5525" i="87"/>
  <c r="C5525" i="87"/>
  <c r="F5525" i="87" a="1"/>
  <c r="B5526" i="87"/>
  <c r="C5526" i="87"/>
  <c r="F5526" i="87" a="1"/>
  <c r="B5527" i="87"/>
  <c r="C5527" i="87"/>
  <c r="F5527" i="87" a="1"/>
  <c r="B5528" i="87"/>
  <c r="C5528" i="87"/>
  <c r="F5528" i="87" a="1"/>
  <c r="B5529" i="87"/>
  <c r="C5529" i="87"/>
  <c r="F5529" i="87" a="1"/>
  <c r="B5530" i="87"/>
  <c r="C5530" i="87"/>
  <c r="F5530" i="87" a="1"/>
  <c r="B5531" i="87"/>
  <c r="C5531" i="87" s="1"/>
  <c r="F5531" i="87" a="1"/>
  <c r="F5532" i="87" a="1"/>
  <c r="B5533" i="87"/>
  <c r="C5533" i="87" s="1"/>
  <c r="F5533" i="87" a="1"/>
  <c r="B5534" i="87"/>
  <c r="C5534" i="87" s="1"/>
  <c r="F5534" i="87" a="1"/>
  <c r="B5535" i="87"/>
  <c r="C5535" i="87" s="1"/>
  <c r="F5535" i="87" a="1"/>
  <c r="B5536" i="87"/>
  <c r="C5536" i="87"/>
  <c r="F5536" i="87" a="1"/>
  <c r="B5537" i="87"/>
  <c r="C5537" i="87"/>
  <c r="F5537" i="87" a="1"/>
  <c r="B5538" i="87"/>
  <c r="C5538" i="87"/>
  <c r="F5538" i="87" a="1"/>
  <c r="F5539" i="87" a="1"/>
  <c r="F5539" i="87"/>
  <c r="F5540" i="87" a="1"/>
  <c r="F5540" i="87"/>
  <c r="F5541" i="87" a="1"/>
  <c r="F5541" i="87"/>
  <c r="F5542" i="87" a="1"/>
  <c r="F5542" i="87"/>
  <c r="B5543" i="87"/>
  <c r="C5543" i="87" s="1"/>
  <c r="F5543" i="87" a="1"/>
  <c r="B5544" i="87"/>
  <c r="C5544" i="87" s="1"/>
  <c r="F5544" i="87" a="1"/>
  <c r="F5547" i="87" a="1"/>
  <c r="F5547" i="87"/>
  <c r="B5548" i="87"/>
  <c r="C5548" i="87" s="1"/>
  <c r="F5548" i="87" a="1"/>
  <c r="F5549" i="87" a="1"/>
  <c r="F5549" i="87"/>
  <c r="B5550" i="87"/>
  <c r="C5550" i="87"/>
  <c r="F5550" i="87" a="1"/>
  <c r="F5551" i="87" a="1"/>
  <c r="F5551" i="87"/>
  <c r="F5552" i="87" a="1"/>
  <c r="F5552" i="87"/>
  <c r="F5554" i="87" a="1"/>
  <c r="F5554" i="87"/>
  <c r="F5555" i="87" a="1"/>
  <c r="F5555" i="87"/>
  <c r="F5556" i="87" a="1"/>
  <c r="F5556" i="87"/>
  <c r="F5557" i="87" a="1"/>
  <c r="F5557" i="87"/>
  <c r="B5558" i="87"/>
  <c r="C5558" i="87" s="1"/>
  <c r="F5558" i="87" a="1"/>
  <c r="B5559" i="87"/>
  <c r="C5559" i="87" s="1"/>
  <c r="F5559" i="87" a="1"/>
  <c r="F5560" i="87" a="1"/>
  <c r="F5560" i="87"/>
  <c r="B5561" i="87"/>
  <c r="C5561" i="87" s="1"/>
  <c r="F5561" i="87" a="1"/>
  <c r="B5562" i="87"/>
  <c r="C5562" i="87" s="1"/>
  <c r="F5562" i="87" a="1"/>
  <c r="B5563" i="87"/>
  <c r="C5563" i="87"/>
  <c r="F5563" i="87" a="1"/>
  <c r="F5564" i="87" a="1"/>
  <c r="F5564" i="87"/>
  <c r="F5565" i="87" a="1"/>
  <c r="F5565" i="87"/>
  <c r="F5566" i="87" a="1"/>
  <c r="F5566" i="87"/>
  <c r="F5567" i="87" a="1"/>
  <c r="F5567" i="87"/>
  <c r="F5568" i="87" a="1"/>
  <c r="F5568" i="87"/>
  <c r="B5569" i="87"/>
  <c r="C5569" i="87"/>
  <c r="F5569" i="87" a="1"/>
  <c r="F5570" i="87" a="1"/>
  <c r="F5570" i="87"/>
  <c r="B5571" i="87"/>
  <c r="C5571" i="87" s="1"/>
  <c r="F5571" i="87" a="1"/>
  <c r="F5572" i="87" a="1"/>
  <c r="F5572" i="87"/>
  <c r="F5573" i="87" a="1"/>
  <c r="F5573" i="87"/>
  <c r="F5574" i="87" a="1"/>
  <c r="F5574" i="87"/>
  <c r="F5575" i="87" a="1"/>
  <c r="F5575" i="87"/>
  <c r="F5576" i="87" a="1"/>
  <c r="F5576" i="87"/>
  <c r="F5577" i="87" a="1"/>
  <c r="F5577" i="87"/>
  <c r="F5578" i="87" a="1"/>
  <c r="F5578" i="87"/>
  <c r="F5579" i="87" a="1"/>
  <c r="F5579" i="87"/>
  <c r="F5580" i="87" a="1"/>
  <c r="F5580" i="87"/>
  <c r="F5581" i="87" a="1"/>
  <c r="F5581" i="87"/>
  <c r="F5582" i="87" a="1"/>
  <c r="F5582" i="87"/>
  <c r="F5583" i="87" a="1"/>
  <c r="F5583" i="87"/>
  <c r="F5584" i="87" a="1"/>
  <c r="F5584" i="87"/>
  <c r="F5585" i="87" a="1"/>
  <c r="F5585" i="87"/>
  <c r="F5586" i="87" a="1"/>
  <c r="F5586" i="87"/>
  <c r="F5587" i="87" a="1"/>
  <c r="F5587" i="87"/>
  <c r="B5588" i="87"/>
  <c r="C5588" i="87"/>
  <c r="F5588" i="87" a="1"/>
  <c r="F5589" i="87" a="1"/>
  <c r="F5589" i="87"/>
  <c r="F5590" i="87" a="1"/>
  <c r="F5590" i="87"/>
  <c r="F5591" i="87" a="1"/>
  <c r="F5591" i="87"/>
  <c r="F5592" i="87" a="1"/>
  <c r="F5592" i="87"/>
  <c r="F5593" i="87" a="1"/>
  <c r="F5593" i="87"/>
  <c r="F5594" i="87" a="1"/>
  <c r="F5594" i="87"/>
  <c r="F5595" i="87" a="1"/>
  <c r="F5595" i="87"/>
  <c r="F5596" i="87" a="1"/>
  <c r="F5596" i="87"/>
  <c r="B5597" i="87"/>
  <c r="C5597" i="87" s="1"/>
  <c r="F5597" i="87" a="1"/>
  <c r="B5598" i="87"/>
  <c r="C5598" i="87"/>
  <c r="F5598" i="87" a="1"/>
  <c r="B5599" i="87"/>
  <c r="C5599" i="87"/>
  <c r="F5599" i="87" a="1"/>
  <c r="F5600" i="87" a="1"/>
  <c r="F5600" i="87"/>
  <c r="F5601" i="87" a="1"/>
  <c r="F5601" i="87"/>
  <c r="B5602" i="87"/>
  <c r="C5602" i="87" s="1"/>
  <c r="F5602" i="87" a="1"/>
  <c r="B5603" i="87"/>
  <c r="C5603" i="87" s="1"/>
  <c r="F5603" i="87" a="1"/>
  <c r="F5604" i="87" a="1"/>
  <c r="F5604" i="87"/>
  <c r="F5605" i="87" a="1"/>
  <c r="F5605" i="87"/>
  <c r="F5606" i="87" a="1"/>
  <c r="F5606" i="87"/>
  <c r="F5607" i="87" a="1"/>
  <c r="F5607" i="87"/>
  <c r="B5608" i="87"/>
  <c r="C5608" i="87"/>
  <c r="F5608" i="87" a="1"/>
  <c r="B5609" i="87"/>
  <c r="C5609" i="87" s="1"/>
  <c r="F5609" i="87" a="1"/>
  <c r="F5610" i="87" a="1"/>
  <c r="F5610" i="87"/>
  <c r="F5611" i="87" a="1"/>
  <c r="F5611" i="87"/>
  <c r="F5612" i="87" a="1"/>
  <c r="F5612" i="87"/>
  <c r="F5613" i="87" a="1"/>
  <c r="F5613" i="87"/>
  <c r="F5614" i="87" a="1"/>
  <c r="F5614" i="87"/>
  <c r="F5615" i="87" a="1"/>
  <c r="F5615" i="87"/>
  <c r="B5616" i="87"/>
  <c r="C5616" i="87"/>
  <c r="F5616" i="87" a="1"/>
  <c r="B5617" i="87"/>
  <c r="C5617" i="87" s="1"/>
  <c r="F5617" i="87" a="1"/>
  <c r="F5618" i="87" a="1"/>
  <c r="F5618" i="87"/>
  <c r="F5619" i="87" a="1"/>
  <c r="F5619" i="87"/>
  <c r="F5620" i="87" a="1"/>
  <c r="F5620" i="87"/>
  <c r="B5621" i="87"/>
  <c r="C5621" i="87"/>
  <c r="F5621" i="87" a="1"/>
  <c r="F5622" i="87" a="1"/>
  <c r="F5622" i="87"/>
  <c r="F5623" i="87" a="1"/>
  <c r="F5623" i="87"/>
  <c r="F5624" i="87" a="1"/>
  <c r="F5624" i="87"/>
  <c r="F5625" i="87" a="1"/>
  <c r="F5625" i="87"/>
  <c r="F5626" i="87" a="1"/>
  <c r="F5626" i="87"/>
  <c r="F5627" i="87" a="1"/>
  <c r="F5627" i="87"/>
  <c r="F5628" i="87" a="1"/>
  <c r="F5628" i="87"/>
  <c r="F5629" i="87" a="1"/>
  <c r="F5629" i="87"/>
  <c r="F5630" i="87" a="1"/>
  <c r="F5630" i="87"/>
  <c r="F5631" i="87" a="1"/>
  <c r="F5631" i="87"/>
  <c r="F5632" i="87" a="1"/>
  <c r="F5632" i="87"/>
  <c r="F5633" i="87" a="1"/>
  <c r="F5633" i="87"/>
  <c r="F5634" i="87" a="1"/>
  <c r="F5634" i="87"/>
  <c r="B5635" i="87"/>
  <c r="C5635" i="87"/>
  <c r="F5635" i="87" a="1"/>
  <c r="B5636" i="87"/>
  <c r="C5636" i="87" s="1"/>
  <c r="F5636" i="87" a="1"/>
  <c r="F5637" i="87" a="1"/>
  <c r="F5637" i="87"/>
  <c r="F5638" i="87" a="1"/>
  <c r="F5638" i="87"/>
  <c r="B5639" i="87"/>
  <c r="C5639" i="87"/>
  <c r="F5639" i="87" a="1"/>
  <c r="B5640" i="87"/>
  <c r="C5640" i="87"/>
  <c r="F5640" i="87" a="1"/>
  <c r="B5641" i="87"/>
  <c r="C5641" i="87"/>
  <c r="F5641" i="87" a="1"/>
  <c r="F5642" i="87" a="1"/>
  <c r="F5642" i="87"/>
  <c r="F5643" i="87" a="1"/>
  <c r="F5643" i="87"/>
  <c r="F5644" i="87" a="1"/>
  <c r="F5644" i="87"/>
  <c r="F5645" i="87" a="1"/>
  <c r="F5645" i="87"/>
  <c r="F5646" i="87" a="1"/>
  <c r="F5646" i="87"/>
  <c r="B5647" i="87"/>
  <c r="C5647" i="87"/>
  <c r="F5647" i="87" a="1"/>
  <c r="F5648" i="87" a="1"/>
  <c r="F5648" i="87"/>
  <c r="B5649" i="87"/>
  <c r="C5649" i="87"/>
  <c r="F5649" i="87" a="1"/>
  <c r="F5650" i="87" a="1"/>
  <c r="F5650" i="87"/>
  <c r="F5651" i="87" a="1"/>
  <c r="F5651" i="87"/>
  <c r="B5652" i="87"/>
  <c r="C5652" i="87"/>
  <c r="F5652" i="87" a="1"/>
  <c r="F5653" i="87" a="1"/>
  <c r="F5653" i="87"/>
  <c r="B5654" i="87"/>
  <c r="C5654" i="87"/>
  <c r="F5654" i="87" a="1"/>
  <c r="F5655" i="87" a="1"/>
  <c r="F5655" i="87"/>
  <c r="F5656" i="87" a="1"/>
  <c r="F5656" i="87"/>
  <c r="F5657" i="87" a="1"/>
  <c r="F5658" i="87" a="1"/>
  <c r="F5658" i="87"/>
  <c r="F5659" i="87" a="1"/>
  <c r="F5659" i="87"/>
  <c r="F5660" i="87" a="1"/>
  <c r="F5660" i="87"/>
  <c r="F5661" i="87" a="1"/>
  <c r="F5661" i="87"/>
  <c r="F5662" i="87" a="1"/>
  <c r="F5662" i="87"/>
  <c r="F5663" i="87" a="1"/>
  <c r="F5664" i="87" a="1"/>
  <c r="B5665" i="87"/>
  <c r="C5665" i="87" s="1"/>
  <c r="F5665" i="87" a="1"/>
  <c r="B5666" i="87"/>
  <c r="C5666" i="87"/>
  <c r="F5666" i="87" a="1"/>
  <c r="B5667" i="87"/>
  <c r="C5667" i="87"/>
  <c r="F5667" i="87" a="1"/>
  <c r="B5668" i="87"/>
  <c r="C5668" i="87"/>
  <c r="F5668" i="87" a="1"/>
  <c r="B5669" i="87"/>
  <c r="C5669" i="87" s="1"/>
  <c r="F5669" i="87" a="1"/>
  <c r="B5670" i="87"/>
  <c r="C5670" i="87"/>
  <c r="F5670" i="87" a="1"/>
  <c r="B5671" i="87"/>
  <c r="C5671" i="87" s="1"/>
  <c r="F5671" i="87" a="1"/>
  <c r="B5672" i="87"/>
  <c r="C5672" i="87" s="1"/>
  <c r="F5672" i="87" a="1"/>
  <c r="B5673" i="87"/>
  <c r="C5673" i="87" s="1"/>
  <c r="F5673" i="87" a="1"/>
  <c r="B5674" i="87"/>
  <c r="C5674" i="87"/>
  <c r="F5674" i="87" a="1"/>
  <c r="B5675" i="87"/>
  <c r="C5675" i="87"/>
  <c r="F5675" i="87" a="1"/>
  <c r="B5676" i="87"/>
  <c r="C5676" i="87"/>
  <c r="F5676" i="87" a="1"/>
  <c r="B5677" i="87"/>
  <c r="C5677" i="87"/>
  <c r="F5677" i="87" a="1"/>
  <c r="B5678" i="87"/>
  <c r="C5678" i="87" s="1"/>
  <c r="F5678" i="87" a="1"/>
  <c r="B5679" i="87"/>
  <c r="C5679" i="87"/>
  <c r="F5679" i="87" a="1"/>
  <c r="B5680" i="87"/>
  <c r="C5680" i="87"/>
  <c r="F5680" i="87" a="1"/>
  <c r="B5681" i="87"/>
  <c r="C5681" i="87" s="1"/>
  <c r="F5681" i="87" a="1"/>
  <c r="B5682" i="87"/>
  <c r="C5682" i="87" s="1"/>
  <c r="F5682" i="87" a="1"/>
  <c r="B5683" i="87"/>
  <c r="C5683" i="87" s="1"/>
  <c r="F5683" i="87" a="1"/>
  <c r="B5684" i="87"/>
  <c r="C5684" i="87" s="1"/>
  <c r="F5684" i="87" a="1"/>
  <c r="B5685" i="87"/>
  <c r="C5685" i="87" s="1"/>
  <c r="F5685" i="87" a="1"/>
  <c r="B5686" i="87"/>
  <c r="C5686" i="87"/>
  <c r="F5686" i="87" a="1"/>
  <c r="B5687" i="87"/>
  <c r="C5687" i="87"/>
  <c r="F5687" i="87" a="1"/>
  <c r="F5688" i="87" a="1"/>
  <c r="F5688" i="87"/>
  <c r="F5689" i="87" a="1"/>
  <c r="F5689" i="87"/>
  <c r="F5690" i="87" a="1"/>
  <c r="F5690" i="87"/>
  <c r="F5691" i="87" a="1"/>
  <c r="F5691" i="87"/>
  <c r="B5692" i="87"/>
  <c r="C5692" i="87"/>
  <c r="F5692" i="87" a="1"/>
  <c r="B5693" i="87"/>
  <c r="C5693" i="87" s="1"/>
  <c r="F5693" i="87" a="1"/>
  <c r="F5694" i="87" a="1"/>
  <c r="F5694" i="87"/>
  <c r="F5695" i="87" a="1"/>
  <c r="F5695" i="87"/>
  <c r="B5696" i="87"/>
  <c r="C5696" i="87" s="1"/>
  <c r="F5696" i="87" a="1"/>
  <c r="F5697" i="87" a="1"/>
  <c r="F5697" i="87"/>
  <c r="B5701" i="87"/>
  <c r="C5701" i="87" s="1"/>
  <c r="F5701" i="87" a="1"/>
  <c r="F5702" i="87" a="1"/>
  <c r="F5702" i="87"/>
  <c r="F5703" i="87" a="1"/>
  <c r="F5703" i="87"/>
  <c r="F5704" i="87" a="1"/>
  <c r="F5704" i="87"/>
  <c r="F5705" i="87" a="1"/>
  <c r="F5705" i="87"/>
  <c r="F5706" i="87" a="1"/>
  <c r="F5706" i="87"/>
  <c r="B5707" i="87"/>
  <c r="C5707" i="87"/>
  <c r="F5707" i="87" a="1"/>
  <c r="F5708" i="87" a="1"/>
  <c r="F5708" i="87"/>
  <c r="B5709" i="87"/>
  <c r="C5709" i="87"/>
  <c r="F5709" i="87" a="1"/>
  <c r="F5710" i="87" a="1"/>
  <c r="F5710" i="87"/>
  <c r="F5711" i="87" a="1"/>
  <c r="F5711" i="87"/>
  <c r="F5712" i="87" a="1"/>
  <c r="F5712" i="87"/>
  <c r="F5713" i="87" a="1"/>
  <c r="F5713" i="87"/>
  <c r="B5714" i="87"/>
  <c r="C5714" i="87" s="1"/>
  <c r="F5714" i="87" a="1"/>
  <c r="F5715" i="87" a="1"/>
  <c r="F5715" i="87"/>
  <c r="F5716" i="87" a="1"/>
  <c r="F5716" i="87"/>
  <c r="F5717" i="87" a="1"/>
  <c r="F5717" i="87"/>
  <c r="F5718" i="87" a="1"/>
  <c r="F5718" i="87"/>
  <c r="F5719" i="87" a="1"/>
  <c r="F5719" i="87"/>
  <c r="F5720" i="87" a="1"/>
  <c r="F5720" i="87"/>
  <c r="F5721" i="87" a="1"/>
  <c r="F5721" i="87"/>
  <c r="B5722" i="87"/>
  <c r="C5722" i="87" s="1"/>
  <c r="F5722" i="87" a="1"/>
  <c r="B5723" i="87"/>
  <c r="C5723" i="87" s="1"/>
  <c r="F5723" i="87" a="1"/>
  <c r="B5724" i="87"/>
  <c r="C5724" i="87" s="1"/>
  <c r="F5724" i="87" a="1"/>
  <c r="F5725" i="87" a="1"/>
  <c r="F5725" i="87"/>
  <c r="F5726" i="87" a="1"/>
  <c r="F5726" i="87"/>
  <c r="F5727" i="87" a="1"/>
  <c r="F5727" i="87"/>
  <c r="B5728" i="87"/>
  <c r="C5728" i="87"/>
  <c r="F5728" i="87" a="1"/>
  <c r="B5729" i="87"/>
  <c r="C5729" i="87" s="1"/>
  <c r="F5729" i="87" a="1"/>
  <c r="F5730" i="87" a="1"/>
  <c r="F5730" i="87"/>
  <c r="F5731" i="87" a="1"/>
  <c r="F5731" i="87"/>
  <c r="F5732" i="87" a="1"/>
  <c r="F5732" i="87"/>
  <c r="F5733" i="87" a="1"/>
  <c r="F5733" i="87"/>
  <c r="B5734" i="87"/>
  <c r="C5734" i="87"/>
  <c r="F5734" i="87" a="1"/>
  <c r="B5735" i="87"/>
  <c r="C5735" i="87" s="1"/>
  <c r="F5735" i="87" a="1"/>
  <c r="F5736" i="87" a="1"/>
  <c r="F5736" i="87"/>
  <c r="F5737" i="87" a="1"/>
  <c r="F5737" i="87"/>
  <c r="F5738" i="87" a="1"/>
  <c r="F5738" i="87"/>
  <c r="F5739" i="87" a="1"/>
  <c r="F5739" i="87"/>
  <c r="F5740" i="87" a="1"/>
  <c r="F5740" i="87"/>
  <c r="F5741" i="87" a="1"/>
  <c r="F5741" i="87"/>
  <c r="B5742" i="87"/>
  <c r="C5742" i="87"/>
  <c r="F5742" i="87" a="1"/>
  <c r="B5743" i="87"/>
  <c r="C5743" i="87" s="1"/>
  <c r="F5743" i="87" a="1"/>
  <c r="F5744" i="87" a="1"/>
  <c r="F5744" i="87"/>
  <c r="F5745" i="87" a="1"/>
  <c r="F5745" i="87"/>
  <c r="F5746" i="87" a="1"/>
  <c r="F5746" i="87"/>
  <c r="B5747" i="87"/>
  <c r="C5747" i="87" s="1"/>
  <c r="F5747" i="87" a="1"/>
  <c r="F5748" i="87" a="1"/>
  <c r="F5748" i="87"/>
  <c r="F5749" i="87" a="1"/>
  <c r="F5749" i="87"/>
  <c r="F5750" i="87" a="1"/>
  <c r="F5750" i="87"/>
  <c r="F5751" i="87" a="1"/>
  <c r="F5751" i="87"/>
  <c r="F5752" i="87" a="1"/>
  <c r="F5752" i="87"/>
  <c r="F5753" i="87" a="1"/>
  <c r="F5753" i="87"/>
  <c r="F5754" i="87" a="1"/>
  <c r="F5754" i="87"/>
  <c r="F5755" i="87" a="1"/>
  <c r="F5755" i="87"/>
  <c r="F5756" i="87" a="1"/>
  <c r="F5756" i="87"/>
  <c r="F5757" i="87" a="1"/>
  <c r="F5757" i="87"/>
  <c r="F5758" i="87" a="1"/>
  <c r="F5758" i="87"/>
  <c r="F5759" i="87" a="1"/>
  <c r="F5759" i="87"/>
  <c r="F5760" i="87" a="1"/>
  <c r="F5760" i="87"/>
  <c r="B5761" i="87"/>
  <c r="C5761" i="87" s="1"/>
  <c r="F5761" i="87" a="1"/>
  <c r="B5762" i="87"/>
  <c r="C5762" i="87" s="1"/>
  <c r="F5762" i="87" a="1"/>
  <c r="F5763" i="87" a="1"/>
  <c r="F5763" i="87"/>
  <c r="F5764" i="87" a="1"/>
  <c r="F5764" i="87"/>
  <c r="B5765" i="87"/>
  <c r="C5765" i="87" s="1"/>
  <c r="F5765" i="87" a="1"/>
  <c r="B5766" i="87"/>
  <c r="C5766" i="87" s="1"/>
  <c r="F5766" i="87" a="1"/>
  <c r="B5767" i="87"/>
  <c r="C5767" i="87"/>
  <c r="F5767" i="87" a="1"/>
  <c r="F5768" i="87" a="1"/>
  <c r="F5768" i="87"/>
  <c r="F5769" i="87" a="1"/>
  <c r="F5769" i="87"/>
  <c r="F5770" i="87" a="1"/>
  <c r="F5770" i="87"/>
  <c r="F5771" i="87" a="1"/>
  <c r="F5771" i="87"/>
  <c r="F5772" i="87" a="1"/>
  <c r="F5772" i="87"/>
  <c r="B5773" i="87"/>
  <c r="C5773" i="87" s="1"/>
  <c r="F5773" i="87" a="1"/>
  <c r="F5774" i="87" a="1"/>
  <c r="F5774" i="87"/>
  <c r="F5775" i="87" a="1"/>
  <c r="F5775" i="87"/>
  <c r="F5776" i="87" a="1"/>
  <c r="F5776" i="87"/>
  <c r="F5777" i="87" a="1"/>
  <c r="F5777" i="87"/>
  <c r="F5778" i="87" a="1"/>
  <c r="F5778" i="87"/>
  <c r="F5779" i="87" a="1"/>
  <c r="F5779" i="87"/>
  <c r="F5780" i="87" a="1"/>
  <c r="F5780" i="87"/>
  <c r="F5781" i="87" a="1"/>
  <c r="F5781" i="87"/>
  <c r="F5782" i="87" a="1"/>
  <c r="F5782" i="87"/>
  <c r="F5783" i="87" a="1"/>
  <c r="F5783" i="87"/>
  <c r="F5784" i="87" a="1"/>
  <c r="F5784" i="87"/>
  <c r="F5785" i="87" a="1"/>
  <c r="F5785" i="87"/>
  <c r="F5786" i="87" a="1"/>
  <c r="F5786" i="87"/>
  <c r="F5787" i="87" a="1"/>
  <c r="F5787" i="87"/>
  <c r="B5788" i="87"/>
  <c r="C5788" i="87"/>
  <c r="F5788" i="87" a="1"/>
  <c r="F5789" i="87" a="1"/>
  <c r="F5789" i="87"/>
  <c r="F5790" i="87" a="1"/>
  <c r="F5790" i="87"/>
  <c r="B5791" i="87"/>
  <c r="C5791" i="87"/>
  <c r="F5791" i="87" a="1"/>
  <c r="F5792" i="87" a="1"/>
  <c r="F5792" i="87"/>
  <c r="F5793" i="87" a="1"/>
  <c r="F5793" i="87"/>
  <c r="F5794" i="87" a="1"/>
  <c r="F5794" i="87"/>
  <c r="F5795" i="87" a="1"/>
  <c r="F5795" i="87"/>
  <c r="F5796" i="87" a="1"/>
  <c r="F5796" i="87"/>
  <c r="B5797" i="87"/>
  <c r="C5797" i="87" s="1"/>
  <c r="F5797" i="87" a="1"/>
  <c r="F5798" i="87" a="1"/>
  <c r="F5798" i="87"/>
  <c r="B5799" i="87"/>
  <c r="C5799" i="87" s="1"/>
  <c r="F5799" i="87" a="1"/>
  <c r="F5800" i="87" a="1"/>
  <c r="F5800" i="87"/>
  <c r="F5801" i="87" a="1"/>
  <c r="F5801" i="87"/>
  <c r="B5802" i="87"/>
  <c r="C5802" i="87"/>
  <c r="F5802" i="87" a="1"/>
  <c r="F5803" i="87" a="1"/>
  <c r="F5803" i="87"/>
  <c r="B5804" i="87"/>
  <c r="C5804" i="87" s="1"/>
  <c r="F5804" i="87" a="1"/>
  <c r="F5805" i="87" a="1"/>
  <c r="F5805" i="87"/>
  <c r="F5806" i="87" a="1"/>
  <c r="F5806" i="87"/>
  <c r="B5807" i="87"/>
  <c r="C5807" i="87"/>
  <c r="F5807" i="87" a="1"/>
  <c r="F5808" i="87" a="1"/>
  <c r="F5808" i="87"/>
  <c r="F5809" i="87" a="1"/>
  <c r="F5809" i="87"/>
  <c r="F5810" i="87" a="1"/>
  <c r="F5810" i="87"/>
  <c r="F5811" i="87" a="1"/>
  <c r="F5811" i="87"/>
  <c r="F5812" i="87" a="1"/>
  <c r="F5812" i="87"/>
  <c r="F5813" i="87" a="1"/>
  <c r="F5814" i="87" a="1"/>
  <c r="B5815" i="87"/>
  <c r="C5815" i="87"/>
  <c r="F5815" i="87" a="1"/>
  <c r="B5816" i="87"/>
  <c r="C5816" i="87" s="1"/>
  <c r="F5816" i="87" a="1"/>
  <c r="B5817" i="87"/>
  <c r="C5817" i="87"/>
  <c r="F5817" i="87" a="1"/>
  <c r="B5818" i="87"/>
  <c r="C5818" i="87" s="1"/>
  <c r="F5818" i="87" a="1"/>
  <c r="B5819" i="87"/>
  <c r="C5819" i="87" s="1"/>
  <c r="F5819" i="87" a="1"/>
  <c r="B5820" i="87"/>
  <c r="C5820" i="87" s="1"/>
  <c r="F5820" i="87" a="1"/>
  <c r="B5821" i="87"/>
  <c r="C5821" i="87"/>
  <c r="F5821" i="87" a="1"/>
  <c r="B5822" i="87"/>
  <c r="C5822" i="87" s="1"/>
  <c r="F5822" i="87" a="1"/>
  <c r="B5823" i="87"/>
  <c r="C5823" i="87"/>
  <c r="F5823" i="87" a="1"/>
  <c r="B5824" i="87"/>
  <c r="C5824" i="87" s="1"/>
  <c r="F5824" i="87" a="1"/>
  <c r="B5825" i="87"/>
  <c r="C5825" i="87"/>
  <c r="F5825" i="87" a="1"/>
  <c r="B5826" i="87"/>
  <c r="C5826" i="87"/>
  <c r="F5826" i="87" a="1"/>
  <c r="B5827" i="87"/>
  <c r="C5827" i="87"/>
  <c r="F5827" i="87" a="1"/>
  <c r="B5828" i="87"/>
  <c r="C5828" i="87" s="1"/>
  <c r="F5828" i="87" a="1"/>
  <c r="B5829" i="87"/>
  <c r="C5829" i="87"/>
  <c r="F5829" i="87" a="1"/>
  <c r="B5830" i="87"/>
  <c r="C5830" i="87" s="1"/>
  <c r="F5830" i="87" a="1"/>
  <c r="B5831" i="87"/>
  <c r="C5831" i="87" s="1"/>
  <c r="F5831" i="87" a="1"/>
  <c r="B5832" i="87"/>
  <c r="C5832" i="87" s="1"/>
  <c r="F5832" i="87" a="1"/>
  <c r="F5833" i="87" a="1"/>
  <c r="F5833" i="87"/>
  <c r="F5834" i="87" a="1"/>
  <c r="F5834" i="87"/>
  <c r="F5835" i="87" a="1"/>
  <c r="F5835" i="87"/>
  <c r="F5836" i="87" a="1"/>
  <c r="F5836" i="87"/>
  <c r="B5837" i="87"/>
  <c r="C5837" i="87" s="1"/>
  <c r="F5837" i="87" a="1"/>
  <c r="F5838" i="87" a="1"/>
  <c r="F5838" i="87"/>
  <c r="F5839" i="87" a="1"/>
  <c r="F5839" i="87"/>
  <c r="F5840" i="87" a="1"/>
  <c r="F5840" i="87"/>
  <c r="F5841" i="87" a="1"/>
  <c r="F5841" i="87"/>
  <c r="F5842" i="87" a="1"/>
  <c r="F5842" i="87"/>
  <c r="B5843" i="87"/>
  <c r="C5843" i="87" s="1"/>
  <c r="F5843" i="87" a="1"/>
  <c r="F5844" i="87" a="1"/>
  <c r="F5844" i="87"/>
  <c r="F5845" i="87" a="1"/>
  <c r="F5845" i="87"/>
  <c r="F5846" i="87" a="1"/>
  <c r="F5846" i="87"/>
  <c r="F5847" i="87" a="1"/>
  <c r="F5847" i="87"/>
  <c r="F5848" i="87" a="1"/>
  <c r="F5848" i="87"/>
  <c r="F5849" i="87" a="1"/>
  <c r="F5849" i="87"/>
  <c r="B5850" i="87"/>
  <c r="C5850" i="87" s="1"/>
  <c r="F5850" i="87" a="1"/>
  <c r="B5851" i="87"/>
  <c r="C5851" i="87" s="1"/>
  <c r="F5851" i="87" a="1"/>
  <c r="B5852" i="87"/>
  <c r="C5852" i="87" s="1"/>
  <c r="F5852" i="87" a="1"/>
  <c r="F5853" i="87" a="1"/>
  <c r="F5853" i="87"/>
  <c r="F5854" i="87" a="1"/>
  <c r="F5854" i="87"/>
  <c r="F5855" i="87" a="1"/>
  <c r="F5855" i="87"/>
  <c r="F5856" i="87" a="1"/>
  <c r="F5856" i="87"/>
  <c r="F5857" i="87" a="1"/>
  <c r="F5857" i="87"/>
  <c r="F5858" i="87" a="1"/>
  <c r="F5859" i="87" a="1"/>
  <c r="B5860" i="87"/>
  <c r="C5860" i="87"/>
  <c r="F5860" i="87" a="1"/>
  <c r="B5861" i="87"/>
  <c r="C5861" i="87" s="1"/>
  <c r="F5861" i="87" a="1"/>
  <c r="B5862" i="87"/>
  <c r="C5862" i="87"/>
  <c r="F5862" i="87" a="1"/>
  <c r="B5863" i="87"/>
  <c r="C5863" i="87"/>
  <c r="F5863" i="87" a="1"/>
  <c r="B5864" i="87"/>
  <c r="C5864" i="87" s="1"/>
  <c r="F5864" i="87" a="1"/>
  <c r="B5865" i="87"/>
  <c r="C5865" i="87" s="1"/>
  <c r="F5865" i="87" a="1"/>
  <c r="B5866" i="87"/>
  <c r="C5866" i="87" s="1"/>
  <c r="F5866" i="87" a="1"/>
  <c r="B5867" i="87"/>
  <c r="C5867" i="87" s="1"/>
  <c r="F5867" i="87" a="1"/>
  <c r="B5868" i="87"/>
  <c r="C5868" i="87" s="1"/>
  <c r="F5868" i="87" a="1"/>
  <c r="B5869" i="87"/>
  <c r="C5869" i="87" s="1"/>
  <c r="F5869" i="87" a="1"/>
  <c r="B5870" i="87"/>
  <c r="C5870" i="87" s="1"/>
  <c r="F5870" i="87" a="1"/>
  <c r="B5871" i="87"/>
  <c r="C5871" i="87"/>
  <c r="F5871" i="87" a="1"/>
  <c r="F5872" i="87" a="1"/>
  <c r="F5872" i="87"/>
  <c r="B5873" i="87"/>
  <c r="C5873" i="87" s="1"/>
  <c r="F5873" i="87" a="1"/>
  <c r="B5874" i="87"/>
  <c r="C5874" i="87"/>
  <c r="F5874" i="87" a="1"/>
  <c r="F5875" i="87" a="1"/>
  <c r="F5875" i="87"/>
  <c r="F5876" i="87" a="1"/>
  <c r="F5876" i="87"/>
  <c r="F5877" i="87" a="1"/>
  <c r="F5877" i="87"/>
  <c r="F5878" i="87" a="1"/>
  <c r="F5878" i="87"/>
  <c r="F5879" i="87" a="1"/>
  <c r="F5879" i="87"/>
  <c r="F5880" i="87" a="1"/>
  <c r="F5880" i="87"/>
  <c r="F5881" i="87" a="1"/>
  <c r="F5881" i="87"/>
  <c r="F5882" i="87" a="1"/>
  <c r="F5882" i="87"/>
  <c r="F5883" i="87" a="1"/>
  <c r="F5883" i="87"/>
  <c r="F5884" i="87" a="1"/>
  <c r="F5884" i="87"/>
  <c r="F5885" i="87" a="1"/>
  <c r="F5885" i="87"/>
  <c r="F5886" i="87" a="1"/>
  <c r="F5886" i="87"/>
  <c r="F5887" i="87" a="1"/>
  <c r="F5887" i="87"/>
  <c r="F5888" i="87" a="1"/>
  <c r="F5888" i="87"/>
  <c r="F5889" i="87" a="1"/>
  <c r="F5889" i="87"/>
  <c r="F5890" i="87" a="1"/>
  <c r="F5891" i="87" a="1"/>
  <c r="F5891" i="87"/>
  <c r="F5892" i="87" a="1"/>
  <c r="F5892" i="87"/>
  <c r="F5893" i="87" a="1"/>
  <c r="F5893" i="87"/>
  <c r="F5894" i="87" a="1"/>
  <c r="F5894" i="87"/>
  <c r="F5895" i="87" a="1"/>
  <c r="F5895" i="87"/>
  <c r="F5896" i="87" a="1"/>
  <c r="F5896" i="87"/>
  <c r="F5897" i="87" a="1"/>
  <c r="F5897" i="87"/>
  <c r="F5898" i="87" a="1"/>
  <c r="F5898" i="87"/>
  <c r="F5899" i="87" a="1"/>
  <c r="F5899" i="87"/>
  <c r="F5900" i="87" a="1"/>
  <c r="F5900" i="87"/>
  <c r="F5901" i="87" a="1"/>
  <c r="F5901" i="87"/>
  <c r="F5902" i="87" a="1"/>
  <c r="F5902" i="87"/>
  <c r="F5903" i="87" a="1"/>
  <c r="F5903" i="87"/>
  <c r="F5904" i="87" a="1"/>
  <c r="F5904" i="87"/>
  <c r="F5905" i="87" a="1"/>
  <c r="F5905" i="87"/>
  <c r="F5906" i="87" a="1"/>
  <c r="F5906" i="87"/>
  <c r="F5907" i="87" a="1"/>
  <c r="F5907" i="87"/>
  <c r="F5908" i="87" a="1"/>
  <c r="F5908" i="87"/>
  <c r="F5909" i="87" a="1"/>
  <c r="F5909" i="87"/>
  <c r="F5910" i="87" a="1"/>
  <c r="F5910" i="87"/>
  <c r="F5911" i="87" a="1"/>
  <c r="F5911" i="87"/>
  <c r="F5912" i="87" a="1"/>
  <c r="F5912" i="87"/>
  <c r="F5913" i="87" a="1"/>
  <c r="F5913" i="87"/>
  <c r="F5914" i="87" a="1"/>
  <c r="F5914" i="87"/>
  <c r="F5915" i="87" a="1"/>
  <c r="F5915" i="87"/>
  <c r="F5916" i="87" a="1"/>
  <c r="F5916" i="87"/>
  <c r="F5917" i="87" a="1"/>
  <c r="F5917" i="87"/>
  <c r="F5918" i="87" a="1"/>
  <c r="F5918" i="87"/>
  <c r="F5919" i="87" a="1"/>
  <c r="F5919" i="87"/>
  <c r="F5920" i="87" a="1"/>
  <c r="F5920" i="87"/>
  <c r="F5921" i="87" a="1"/>
  <c r="F5921" i="87"/>
  <c r="F5922" i="87" a="1"/>
  <c r="F5922" i="87"/>
  <c r="F5923" i="87" a="1"/>
  <c r="F5923" i="87"/>
  <c r="F5924" i="87" a="1"/>
  <c r="F5924" i="87"/>
  <c r="F5925" i="87" a="1"/>
  <c r="F5925" i="87"/>
  <c r="F5926" i="87" a="1"/>
  <c r="F5926" i="87"/>
  <c r="F5927" i="87" a="1"/>
  <c r="F5927" i="87"/>
  <c r="F5928" i="87" a="1"/>
  <c r="F5928" i="87"/>
  <c r="B5929" i="87"/>
  <c r="C5929" i="87"/>
  <c r="F5929" i="87" a="1"/>
  <c r="B5930" i="87"/>
  <c r="C5930" i="87" s="1"/>
  <c r="F5930" i="87" a="1"/>
  <c r="B5931" i="87"/>
  <c r="C5931" i="87"/>
  <c r="F5931" i="87" a="1"/>
  <c r="B5932" i="87"/>
  <c r="C5932" i="87"/>
  <c r="F5932" i="87" a="1"/>
  <c r="B5933" i="87"/>
  <c r="C5933" i="87" s="1"/>
  <c r="F5933" i="87" a="1"/>
  <c r="B5934" i="87"/>
  <c r="C5934" i="87" s="1"/>
  <c r="F5934" i="87" a="1"/>
  <c r="B5935" i="87"/>
  <c r="C5935" i="87"/>
  <c r="F5935" i="87" a="1"/>
  <c r="B5936" i="87"/>
  <c r="C5936" i="87" s="1"/>
  <c r="F5936" i="87" a="1"/>
  <c r="B5937" i="87"/>
  <c r="C5937" i="87"/>
  <c r="F5937" i="87" a="1"/>
  <c r="B5938" i="87"/>
  <c r="C5938" i="87" s="1"/>
  <c r="F5938" i="87" a="1"/>
  <c r="B5939" i="87"/>
  <c r="C5939" i="87"/>
  <c r="F5939" i="87" a="1"/>
  <c r="B5940" i="87"/>
  <c r="C5940" i="87"/>
  <c r="F5940" i="87" a="1"/>
  <c r="B5941" i="87"/>
  <c r="C5941" i="87"/>
  <c r="F5941" i="87" a="1"/>
  <c r="B5942" i="87"/>
  <c r="C5942" i="87" s="1"/>
  <c r="F5942" i="87" a="1"/>
  <c r="B5943" i="87"/>
  <c r="C5943" i="87"/>
  <c r="F5943" i="87" a="1"/>
  <c r="B5944" i="87"/>
  <c r="C5944" i="87" s="1"/>
  <c r="F5944" i="87" a="1"/>
  <c r="B5945" i="87"/>
  <c r="C5945" i="87" s="1"/>
  <c r="F5945" i="87" a="1"/>
  <c r="F5946" i="87" a="1"/>
  <c r="F5946" i="87"/>
  <c r="F5947" i="87" a="1"/>
  <c r="F5947" i="87"/>
  <c r="F5948" i="87" a="1"/>
  <c r="F5948" i="87"/>
  <c r="F5949" i="87" a="1"/>
  <c r="F5949" i="87"/>
  <c r="B5950" i="87"/>
  <c r="C5950" i="87" s="1"/>
  <c r="F5950" i="87" a="1"/>
  <c r="F5951" i="87" a="1"/>
  <c r="F5951" i="87"/>
  <c r="F5952" i="87" a="1"/>
  <c r="F5952" i="87"/>
  <c r="F5953" i="87" a="1"/>
  <c r="F5953" i="87"/>
  <c r="F5954" i="87" a="1"/>
  <c r="F5954" i="87"/>
  <c r="F5955" i="87" a="1"/>
  <c r="F5955" i="87"/>
  <c r="F5956" i="87" a="1"/>
  <c r="F5956" i="87"/>
  <c r="F5957" i="87" a="1"/>
  <c r="F5957" i="87"/>
  <c r="B5958" i="87"/>
  <c r="C5958" i="87"/>
  <c r="F5958" i="87" a="1"/>
  <c r="F5959" i="87" a="1"/>
  <c r="F5959" i="87"/>
  <c r="B5960" i="87"/>
  <c r="C5960" i="87" s="1"/>
  <c r="F5960" i="87" a="1"/>
  <c r="F5961" i="87" a="1"/>
  <c r="F5961" i="87"/>
  <c r="F5962" i="87" a="1"/>
  <c r="F5962" i="87"/>
  <c r="F5963" i="87" a="1"/>
  <c r="F5963" i="87"/>
  <c r="F5964" i="87" a="1"/>
  <c r="F5964" i="87"/>
  <c r="F5965" i="87" a="1"/>
  <c r="F5965" i="87"/>
  <c r="B5966" i="87"/>
  <c r="C5966" i="87"/>
  <c r="F5966" i="87" a="1"/>
  <c r="F5967" i="87" a="1"/>
  <c r="F5968" i="87" a="1"/>
  <c r="B5969" i="87"/>
  <c r="C5969" i="87" s="1"/>
  <c r="F5969" i="87" a="1"/>
  <c r="F5970" i="87" a="1"/>
  <c r="F5971" i="87" a="1"/>
  <c r="F5971" i="87"/>
  <c r="B5972" i="87"/>
  <c r="C5972" i="87" s="1"/>
  <c r="F5972" i="87" a="1"/>
  <c r="F5973" i="87" a="1"/>
  <c r="F5973" i="87"/>
  <c r="F5974" i="87" a="1"/>
  <c r="F5974" i="87"/>
  <c r="B5975" i="87"/>
  <c r="C5975" i="87" s="1"/>
  <c r="F5975" i="87" a="1"/>
  <c r="B5976" i="87"/>
  <c r="C5976" i="87"/>
  <c r="F5976" i="87" a="1"/>
  <c r="F5977" i="87" a="1"/>
  <c r="F5977" i="87"/>
  <c r="F5978" i="87" a="1"/>
  <c r="F5978" i="87"/>
  <c r="F5979" i="87" a="1"/>
  <c r="F5979" i="87"/>
  <c r="F5980" i="87" a="1"/>
  <c r="F5980" i="87"/>
  <c r="F5981" i="87" a="1"/>
  <c r="F5981" i="87"/>
  <c r="B5982" i="87"/>
  <c r="C5982" i="87"/>
  <c r="F5982" i="87" a="1"/>
  <c r="B5983" i="87"/>
  <c r="C5983" i="87" s="1"/>
  <c r="F5983" i="87" a="1"/>
  <c r="B5984" i="87"/>
  <c r="C5984" i="87" s="1"/>
  <c r="F5984" i="87" a="1"/>
  <c r="B5985" i="87"/>
  <c r="C5985" i="87" s="1"/>
  <c r="F5985" i="87" a="1"/>
  <c r="F5986" i="87" a="1"/>
  <c r="B5987" i="87"/>
  <c r="C5987" i="87" s="1"/>
  <c r="F5987" i="87" a="1"/>
  <c r="F5988" i="87" a="1"/>
  <c r="F5989" i="87" a="1"/>
  <c r="B5990" i="87"/>
  <c r="C5990" i="87" s="1"/>
  <c r="F5990" i="87" a="1"/>
  <c r="F5991" i="87" a="1"/>
  <c r="F5992" i="87" a="1"/>
  <c r="F5992" i="87"/>
  <c r="F5993" i="87" a="1"/>
  <c r="B5994" i="87"/>
  <c r="C5994" i="87"/>
  <c r="F5994" i="87" a="1"/>
  <c r="F5995" i="87" a="1"/>
  <c r="F5996" i="87" a="1"/>
  <c r="B5997" i="87"/>
  <c r="C5997" i="87" s="1"/>
  <c r="F5997" i="87" a="1"/>
  <c r="B5998" i="87"/>
  <c r="C5998" i="87" s="1"/>
  <c r="F5998" i="87" a="1"/>
  <c r="B5999" i="87"/>
  <c r="C5999" i="87" s="1"/>
  <c r="F5999" i="87" a="1"/>
  <c r="B6000" i="87"/>
  <c r="C6000" i="87" s="1"/>
  <c r="F6000" i="87" a="1"/>
  <c r="B6001" i="87"/>
  <c r="C6001" i="87" s="1"/>
  <c r="F6001" i="87" a="1"/>
  <c r="B6002" i="87"/>
  <c r="C6002" i="87"/>
  <c r="F6002" i="87" a="1"/>
  <c r="B6003" i="87"/>
  <c r="C6003" i="87"/>
  <c r="F6003" i="87" a="1"/>
  <c r="B6004" i="87"/>
  <c r="C6004" i="87" s="1"/>
  <c r="F6004" i="87" a="1"/>
  <c r="B6005" i="87"/>
  <c r="C6005" i="87" s="1"/>
  <c r="F6005" i="87" a="1"/>
  <c r="B6006" i="87"/>
  <c r="C6006" i="87"/>
  <c r="F6006" i="87" a="1"/>
  <c r="B6007" i="87"/>
  <c r="C6007" i="87"/>
  <c r="F6007" i="87" a="1"/>
  <c r="B6008" i="87"/>
  <c r="C6008" i="87" s="1"/>
  <c r="F6008" i="87" a="1"/>
  <c r="B6009" i="87"/>
  <c r="C6009" i="87" s="1"/>
  <c r="F6009" i="87" a="1"/>
  <c r="B6010" i="87"/>
  <c r="C6010" i="87" s="1"/>
  <c r="F6010" i="87" a="1"/>
  <c r="B6011" i="87"/>
  <c r="C6011" i="87" s="1"/>
  <c r="F6011" i="87" a="1"/>
  <c r="B6012" i="87"/>
  <c r="C6012" i="87" s="1"/>
  <c r="F6012" i="87" a="1"/>
  <c r="B6013" i="87"/>
  <c r="C6013" i="87" s="1"/>
  <c r="F6013" i="87" a="1"/>
  <c r="B6014" i="87"/>
  <c r="C6014" i="87" s="1"/>
  <c r="F6014" i="87" a="1"/>
  <c r="B6015" i="87"/>
  <c r="C6015" i="87"/>
  <c r="F6015" i="87" a="1"/>
  <c r="B6016" i="87"/>
  <c r="C6016" i="87" s="1"/>
  <c r="F6016" i="87" a="1"/>
  <c r="B6017" i="87"/>
  <c r="C6017" i="87" s="1"/>
  <c r="F6017" i="87" a="1"/>
  <c r="B6018" i="87"/>
  <c r="C6018" i="87"/>
  <c r="F6018" i="87" a="1"/>
  <c r="B6019" i="87"/>
  <c r="C6019" i="87"/>
  <c r="F6019" i="87" a="1"/>
  <c r="B6020" i="87"/>
  <c r="C6020" i="87" s="1"/>
  <c r="F6020" i="87" a="1"/>
  <c r="B6021" i="87"/>
  <c r="C6021" i="87"/>
  <c r="F6021" i="87" a="1"/>
  <c r="B6022" i="87"/>
  <c r="C6022" i="87" s="1"/>
  <c r="F6022" i="87" a="1"/>
  <c r="B6023" i="87"/>
  <c r="C6023" i="87" s="1"/>
  <c r="F6023" i="87" a="1"/>
  <c r="B6024" i="87"/>
  <c r="C6024" i="87" s="1"/>
  <c r="F6024" i="87" a="1"/>
  <c r="B6025" i="87"/>
  <c r="C6025" i="87" s="1"/>
  <c r="F6025" i="87" a="1"/>
  <c r="B6026" i="87"/>
  <c r="C6026" i="87"/>
  <c r="F6026" i="87" a="1"/>
  <c r="B6027" i="87"/>
  <c r="C6027" i="87"/>
  <c r="F6027" i="87" a="1"/>
  <c r="F6028" i="87" a="1"/>
  <c r="F6028" i="87"/>
  <c r="B6029" i="87"/>
  <c r="C6029" i="87" s="1"/>
  <c r="F6029" i="87" a="1"/>
  <c r="B6030" i="87"/>
  <c r="C6030" i="87"/>
  <c r="F6030" i="87" a="1"/>
  <c r="B6031" i="87"/>
  <c r="C6031" i="87" s="1"/>
  <c r="F6031" i="87" a="1"/>
  <c r="B6032" i="87"/>
  <c r="C6032" i="87"/>
  <c r="F6032" i="87" a="1"/>
  <c r="B6033" i="87"/>
  <c r="C6033" i="87"/>
  <c r="F6033" i="87" a="1"/>
  <c r="B6034" i="87"/>
  <c r="C6034" i="87"/>
  <c r="F6034" i="87" a="1"/>
  <c r="B6035" i="87"/>
  <c r="C6035" i="87" s="1"/>
  <c r="F6035" i="87" a="1"/>
  <c r="B6036" i="87"/>
  <c r="C6036" i="87"/>
  <c r="F6036" i="87" a="1"/>
  <c r="B6037" i="87"/>
  <c r="C6037" i="87" s="1"/>
  <c r="F6037" i="87" a="1"/>
  <c r="B6038" i="87"/>
  <c r="C6038" i="87" s="1"/>
  <c r="F6038" i="87" a="1"/>
  <c r="B6039" i="87"/>
  <c r="C6039" i="87" s="1"/>
  <c r="F6039" i="87" a="1"/>
  <c r="F6040" i="87" a="1"/>
  <c r="F6041" i="87" a="1"/>
  <c r="B6042" i="87"/>
  <c r="C6042" i="87"/>
  <c r="F6042" i="87" a="1"/>
  <c r="F6043" i="87" a="1"/>
  <c r="B6044" i="87"/>
  <c r="C6044" i="87" s="1"/>
  <c r="F6044" i="87" a="1"/>
  <c r="B6045" i="87"/>
  <c r="C6045" i="87"/>
  <c r="F6045" i="87" a="1"/>
  <c r="B6046" i="87"/>
  <c r="C6046" i="87"/>
  <c r="F6046" i="87" a="1"/>
  <c r="B6047" i="87"/>
  <c r="C6047" i="87" s="1"/>
  <c r="F6047" i="87" a="1"/>
  <c r="B6048" i="87"/>
  <c r="C6048" i="87"/>
  <c r="F6048" i="87" a="1"/>
  <c r="B6049" i="87"/>
  <c r="C6049" i="87" s="1"/>
  <c r="F6049" i="87" a="1"/>
  <c r="B6050" i="87"/>
  <c r="C6050" i="87"/>
  <c r="F6050" i="87" a="1"/>
  <c r="B6051" i="87"/>
  <c r="C6051" i="87" s="1"/>
  <c r="F6051" i="87" a="1"/>
  <c r="B6052" i="87"/>
  <c r="C6052" i="87" s="1"/>
  <c r="F6052" i="87" a="1"/>
  <c r="B6053" i="87"/>
  <c r="C6053" i="87"/>
  <c r="F6053" i="87" a="1"/>
  <c r="B6054" i="87"/>
  <c r="C6054" i="87"/>
  <c r="F6054" i="87" a="1"/>
  <c r="F6055" i="87" a="1"/>
  <c r="F6056" i="87" a="1"/>
  <c r="F6057" i="87" a="1"/>
  <c r="B6058" i="87"/>
  <c r="C6058" i="87"/>
  <c r="F6058" i="87" a="1"/>
  <c r="B6059" i="87"/>
  <c r="C6059" i="87" s="1"/>
  <c r="F6059" i="87" a="1"/>
  <c r="B6060" i="87"/>
  <c r="C6060" i="87" s="1"/>
  <c r="F6060" i="87" a="1"/>
  <c r="F6061" i="87" a="1"/>
  <c r="F6062" i="87" a="1"/>
  <c r="B6063" i="87"/>
  <c r="C6063" i="87" s="1"/>
  <c r="F6063" i="87" a="1"/>
  <c r="B6064" i="87"/>
  <c r="C6064" i="87" s="1"/>
  <c r="F6064" i="87" a="1"/>
  <c r="B6065" i="87"/>
  <c r="C6065" i="87"/>
  <c r="F6065" i="87" a="1"/>
  <c r="B6066" i="87"/>
  <c r="C6066" i="87"/>
  <c r="F6066" i="87" a="1"/>
  <c r="B6067" i="87"/>
  <c r="C6067" i="87" s="1"/>
  <c r="F6067" i="87" a="1"/>
  <c r="B6068" i="87"/>
  <c r="C6068" i="87"/>
  <c r="F6068" i="87" a="1"/>
  <c r="B6069" i="87"/>
  <c r="C6069" i="87"/>
  <c r="F6069" i="87" a="1"/>
  <c r="B6070" i="87"/>
  <c r="C6070" i="87"/>
  <c r="F6070" i="87" a="1"/>
  <c r="B6071" i="87"/>
  <c r="C6071" i="87" s="1"/>
  <c r="F6071" i="87" a="1"/>
  <c r="B6072" i="87"/>
  <c r="C6072" i="87" s="1"/>
  <c r="F6072" i="87" a="1"/>
  <c r="B6073" i="87"/>
  <c r="C6073" i="87" s="1"/>
  <c r="F6073" i="87" a="1"/>
  <c r="B6074" i="87"/>
  <c r="C6074" i="87" s="1"/>
  <c r="F6074" i="87" a="1"/>
  <c r="B6075" i="87"/>
  <c r="C6075" i="87" s="1"/>
  <c r="F6075" i="87" a="1"/>
  <c r="B6076" i="87"/>
  <c r="C6076" i="87" s="1"/>
  <c r="F6076" i="87" a="1"/>
  <c r="B6077" i="87"/>
  <c r="C6077" i="87" s="1"/>
  <c r="F6077" i="87" a="1"/>
  <c r="B6078" i="87"/>
  <c r="C6078" i="87"/>
  <c r="F6078" i="87" a="1"/>
  <c r="B6079" i="87"/>
  <c r="C6079" i="87" s="1"/>
  <c r="F6079" i="87" a="1"/>
  <c r="B6080" i="87"/>
  <c r="C6080" i="87"/>
  <c r="F6080" i="87" a="1"/>
  <c r="B6081" i="87"/>
  <c r="C6081" i="87"/>
  <c r="F6081" i="87" a="1"/>
  <c r="B6082" i="87"/>
  <c r="C6082" i="87"/>
  <c r="F6082" i="87" a="1"/>
  <c r="B6083" i="87"/>
  <c r="C6083" i="87" s="1"/>
  <c r="F6083" i="87" a="1"/>
  <c r="B6084" i="87"/>
  <c r="C6084" i="87" s="1"/>
  <c r="F6084" i="87" a="1"/>
  <c r="B6085" i="87"/>
  <c r="C6085" i="87" s="1"/>
  <c r="F6085" i="87" a="1"/>
  <c r="B6086" i="87"/>
  <c r="C6086" i="87"/>
  <c r="F6086" i="87" a="1"/>
  <c r="B6087" i="87"/>
  <c r="C6087" i="87" s="1"/>
  <c r="F6087" i="87" a="1"/>
  <c r="B6088" i="87"/>
  <c r="C6088" i="87"/>
  <c r="F6088" i="87" a="1"/>
  <c r="B6089" i="87"/>
  <c r="C6089" i="87" s="1"/>
  <c r="F6089" i="87" a="1"/>
  <c r="B6090" i="87"/>
  <c r="C6090" i="87"/>
  <c r="F6090" i="87" a="1"/>
  <c r="B6091" i="87"/>
  <c r="C6091" i="87" s="1"/>
  <c r="F6091" i="87" a="1"/>
  <c r="B6092" i="87"/>
  <c r="C6092" i="87"/>
  <c r="F6092" i="87" a="1"/>
  <c r="B6093" i="87"/>
  <c r="C6093" i="87" s="1"/>
  <c r="F6093" i="87" a="1"/>
  <c r="B6094" i="87"/>
  <c r="C6094" i="87"/>
  <c r="F6094" i="87" a="1"/>
  <c r="B6095" i="87"/>
  <c r="C6095" i="87" s="1"/>
  <c r="F6095" i="87" a="1"/>
  <c r="B6096" i="87"/>
  <c r="C6096" i="87" s="1"/>
  <c r="F6096" i="87" a="1"/>
  <c r="B6097" i="87"/>
  <c r="C6097" i="87" s="1"/>
  <c r="F6097" i="87" a="1"/>
  <c r="B6098" i="87"/>
  <c r="C6098" i="87" s="1"/>
  <c r="F6098" i="87" a="1"/>
  <c r="B6099" i="87"/>
  <c r="C6099" i="87"/>
  <c r="F6099" i="87" a="1"/>
  <c r="B6100" i="87"/>
  <c r="C6100" i="87" s="1"/>
  <c r="F6100" i="87" a="1"/>
  <c r="B6101" i="87"/>
  <c r="C6101" i="87" s="1"/>
  <c r="F6101" i="87" a="1"/>
  <c r="B6102" i="87"/>
  <c r="C6102" i="87"/>
  <c r="F6102" i="87" a="1"/>
  <c r="B6103" i="87"/>
  <c r="C6103" i="87"/>
  <c r="F6103" i="87" a="1"/>
  <c r="B6104" i="87"/>
  <c r="C6104" i="87"/>
  <c r="F6104" i="87" a="1"/>
  <c r="B6105" i="87"/>
  <c r="C6105" i="87"/>
  <c r="F6105" i="87" a="1"/>
  <c r="B6106" i="87"/>
  <c r="C6106" i="87"/>
  <c r="F6106" i="87" a="1"/>
  <c r="B6107" i="87"/>
  <c r="C6107" i="87" s="1"/>
  <c r="F6107" i="87" a="1"/>
  <c r="B6108" i="87"/>
  <c r="C6108" i="87" s="1"/>
  <c r="F6108" i="87" a="1"/>
  <c r="B6109" i="87"/>
  <c r="C6109" i="87" s="1"/>
  <c r="F6109" i="87" a="1"/>
  <c r="B6110" i="87"/>
  <c r="C6110" i="87" s="1"/>
  <c r="F6110" i="87" a="1"/>
  <c r="B6111" i="87"/>
  <c r="C6111" i="87"/>
  <c r="F6111" i="87" a="1"/>
  <c r="B6112" i="87"/>
  <c r="C6112" i="87"/>
  <c r="F6112" i="87" a="1"/>
  <c r="B6113" i="87"/>
  <c r="C6113" i="87" s="1"/>
  <c r="F6113" i="87" a="1"/>
  <c r="B6114" i="87"/>
  <c r="C6114" i="87"/>
  <c r="F6114" i="87" a="1"/>
  <c r="B6115" i="87"/>
  <c r="C6115" i="87"/>
  <c r="F6115" i="87" a="1"/>
  <c r="B6116" i="87"/>
  <c r="C6116" i="87"/>
  <c r="F6116" i="87" a="1"/>
  <c r="B6117" i="87"/>
  <c r="C6117" i="87"/>
  <c r="F6117" i="87" a="1"/>
  <c r="B6118" i="87"/>
  <c r="C6118" i="87"/>
  <c r="F6118" i="87" a="1"/>
  <c r="B6119" i="87"/>
  <c r="C6119" i="87" s="1"/>
  <c r="F6119" i="87" a="1"/>
  <c r="B6120" i="87"/>
  <c r="C6120" i="87" s="1"/>
  <c r="F6120" i="87" a="1"/>
  <c r="B6121" i="87"/>
  <c r="C6121" i="87" s="1"/>
  <c r="F6121" i="87" a="1"/>
  <c r="B6122" i="87"/>
  <c r="C6122" i="87" s="1"/>
  <c r="F6122" i="87" a="1"/>
  <c r="B6123" i="87"/>
  <c r="C6123" i="87"/>
  <c r="F6123" i="87" a="1"/>
  <c r="B6124" i="87"/>
  <c r="C6124" i="87" s="1"/>
  <c r="F6124" i="87" a="1"/>
  <c r="F6125" i="87" a="1"/>
  <c r="B6126" i="87"/>
  <c r="C6126" i="87"/>
  <c r="F6126" i="87" a="1"/>
  <c r="F6127" i="87" a="1"/>
  <c r="F6127" i="87"/>
  <c r="B6128" i="87"/>
  <c r="C6128" i="87"/>
  <c r="F6128" i="87" a="1"/>
  <c r="B6129" i="87"/>
  <c r="C6129" i="87"/>
  <c r="F6129" i="87" a="1"/>
  <c r="B6130" i="87"/>
  <c r="C6130" i="87"/>
  <c r="F6130" i="87" a="1"/>
  <c r="B6131" i="87"/>
  <c r="C6131" i="87"/>
  <c r="F6131" i="87" a="1"/>
  <c r="B6132" i="87"/>
  <c r="C6132" i="87"/>
  <c r="F6132" i="87" a="1"/>
  <c r="B6133" i="87"/>
  <c r="C6133" i="87"/>
  <c r="F6133" i="87" a="1"/>
  <c r="B6134" i="87"/>
  <c r="C6134" i="87" s="1"/>
  <c r="F6134" i="87" a="1"/>
  <c r="B6135" i="87"/>
  <c r="C6135" i="87" s="1"/>
  <c r="F6135" i="87" a="1"/>
  <c r="B6136" i="87"/>
  <c r="C6136" i="87" s="1"/>
  <c r="F6136" i="87" a="1"/>
  <c r="B6137" i="87"/>
  <c r="C6137" i="87"/>
  <c r="F6137" i="87" a="1"/>
  <c r="B6138" i="87"/>
  <c r="C6138" i="87"/>
  <c r="F6138" i="87" a="1"/>
  <c r="B6139" i="87"/>
  <c r="C6139" i="87" s="1"/>
  <c r="F6139" i="87" a="1"/>
  <c r="B6140" i="87"/>
  <c r="C6140" i="87" s="1"/>
  <c r="F6140" i="87" a="1"/>
  <c r="B6141" i="87"/>
  <c r="C6141" i="87"/>
  <c r="F6141" i="87" a="1"/>
  <c r="B6142" i="87"/>
  <c r="C6142" i="87"/>
  <c r="F6142" i="87" a="1"/>
  <c r="B6143" i="87"/>
  <c r="C6143" i="87"/>
  <c r="F6143" i="87" a="1"/>
  <c r="B6144" i="87"/>
  <c r="C6144" i="87" s="1"/>
  <c r="F6144" i="87" a="1"/>
  <c r="B6145" i="87"/>
  <c r="C6145" i="87" s="1"/>
  <c r="F6145" i="87" a="1"/>
  <c r="B6146" i="87"/>
  <c r="C6146" i="87" s="1"/>
  <c r="F6146" i="87" a="1"/>
  <c r="B6147" i="87"/>
  <c r="C6147" i="87" s="1"/>
  <c r="F6147" i="87" a="1"/>
  <c r="B6148" i="87"/>
  <c r="C6148" i="87" s="1"/>
  <c r="F6148" i="87" a="1"/>
  <c r="B6149" i="87"/>
  <c r="C6149" i="87" s="1"/>
  <c r="F6149" i="87" a="1"/>
  <c r="B6150" i="87"/>
  <c r="C6150" i="87"/>
  <c r="F6150" i="87" a="1"/>
  <c r="B6151" i="87"/>
  <c r="C6151" i="87" s="1"/>
  <c r="F6151" i="87" a="1"/>
  <c r="B6152" i="87"/>
  <c r="C6152" i="87" s="1"/>
  <c r="F6152" i="87" a="1"/>
  <c r="B6153" i="87"/>
  <c r="C6153" i="87"/>
  <c r="F6153" i="87" a="1"/>
  <c r="B6154" i="87"/>
  <c r="C6154" i="87" s="1"/>
  <c r="F6154" i="87" a="1"/>
  <c r="F6155" i="87" a="1"/>
  <c r="F6155" i="87"/>
  <c r="F6156" i="87" a="1"/>
  <c r="F6156" i="87"/>
  <c r="F6157" i="87" a="1"/>
  <c r="F6157" i="87"/>
  <c r="F6158" i="87" a="1"/>
  <c r="F6158" i="87"/>
  <c r="F6159" i="87" a="1"/>
  <c r="F6159" i="87"/>
  <c r="F6160" i="87" a="1"/>
  <c r="F6160" i="87"/>
  <c r="B6161" i="87"/>
  <c r="C6161" i="87"/>
  <c r="F6161" i="87" a="1"/>
  <c r="B6162" i="87"/>
  <c r="C6162" i="87" s="1"/>
  <c r="F6162" i="87" a="1"/>
  <c r="B6163" i="87"/>
  <c r="C6163" i="87" s="1"/>
  <c r="F6163" i="87" a="1"/>
  <c r="B6164" i="87"/>
  <c r="C6164" i="87" s="1"/>
  <c r="F6164" i="87" a="1"/>
  <c r="B6165" i="87"/>
  <c r="C6165" i="87" s="1"/>
  <c r="F6165" i="87" a="1"/>
  <c r="B6166" i="87"/>
  <c r="C6166" i="87" s="1"/>
  <c r="F6166" i="87" a="1"/>
  <c r="B6167" i="87"/>
  <c r="C6167" i="87" s="1"/>
  <c r="F6167" i="87" a="1"/>
  <c r="B6168" i="87"/>
  <c r="C6168" i="87"/>
  <c r="F6168" i="87" a="1"/>
  <c r="B6169" i="87"/>
  <c r="C6169" i="87" s="1"/>
  <c r="F6169" i="87" a="1"/>
  <c r="B6170" i="87"/>
  <c r="C6170" i="87" s="1"/>
  <c r="F6170" i="87" a="1"/>
  <c r="B6171" i="87"/>
  <c r="C6171" i="87"/>
  <c r="F6171" i="87" a="1"/>
  <c r="B6172" i="87"/>
  <c r="C6172" i="87" s="1"/>
  <c r="F6172" i="87" a="1"/>
  <c r="B6173" i="87"/>
  <c r="C6173" i="87"/>
  <c r="F6173" i="87" a="1"/>
  <c r="B6174" i="87"/>
  <c r="C6174" i="87" s="1"/>
  <c r="F6174" i="87" a="1"/>
  <c r="B6175" i="87"/>
  <c r="C6175" i="87" s="1"/>
  <c r="F6175" i="87" a="1"/>
  <c r="B6176" i="87"/>
  <c r="C6176" i="87" s="1"/>
  <c r="F6176" i="87" a="1"/>
  <c r="B6177" i="87"/>
  <c r="C6177" i="87"/>
  <c r="F6177" i="87" a="1"/>
  <c r="B6178" i="87"/>
  <c r="C6178" i="87" s="1"/>
  <c r="F6178" i="87" a="1"/>
  <c r="B6179" i="87"/>
  <c r="C6179" i="87"/>
  <c r="F6179" i="87" a="1"/>
  <c r="B6180" i="87"/>
  <c r="C6180" i="87"/>
  <c r="F6180" i="87" a="1"/>
  <c r="B6181" i="87"/>
  <c r="C6181" i="87"/>
  <c r="F6181" i="87" a="1"/>
  <c r="B6182" i="87"/>
  <c r="C6182" i="87"/>
  <c r="F6182" i="87" a="1"/>
  <c r="F6183" i="87" a="1"/>
  <c r="F6183" i="87"/>
  <c r="F6184" i="87" a="1"/>
  <c r="F6184" i="87"/>
  <c r="F6185" i="87" a="1"/>
  <c r="F6185" i="87"/>
  <c r="F6186" i="87" a="1"/>
  <c r="F6187" i="87" a="1"/>
  <c r="B6188" i="87"/>
  <c r="C6188" i="87"/>
  <c r="F6188" i="87" a="1"/>
  <c r="B6189" i="87"/>
  <c r="C6189" i="87"/>
  <c r="F6189" i="87" a="1"/>
  <c r="B6190" i="87"/>
  <c r="C6190" i="87"/>
  <c r="F6190" i="87" a="1"/>
  <c r="B6191" i="87"/>
  <c r="C6191" i="87" s="1"/>
  <c r="F6191" i="87" a="1"/>
  <c r="B6192" i="87"/>
  <c r="C6192" i="87"/>
  <c r="F6192" i="87" a="1"/>
  <c r="B6193" i="87"/>
  <c r="C6193" i="87" s="1"/>
  <c r="F6193" i="87" a="1"/>
  <c r="B6194" i="87"/>
  <c r="C6194" i="87"/>
  <c r="F6194" i="87" a="1"/>
  <c r="B6195" i="87"/>
  <c r="C6195" i="87" s="1"/>
  <c r="F6195" i="87" a="1"/>
  <c r="B6196" i="87"/>
  <c r="C6196" i="87" s="1"/>
  <c r="F6196" i="87" a="1"/>
  <c r="B6197" i="87"/>
  <c r="C6197" i="87" s="1"/>
  <c r="F6197" i="87" a="1"/>
  <c r="B6198" i="87"/>
  <c r="C6198" i="87" s="1"/>
  <c r="F6198" i="87" a="1"/>
  <c r="B6199" i="87"/>
  <c r="C6199" i="87" s="1"/>
  <c r="F6199" i="87" a="1"/>
  <c r="B6200" i="87"/>
  <c r="C6200" i="87" s="1"/>
  <c r="F6200" i="87" a="1"/>
  <c r="B6201" i="87"/>
  <c r="C6201" i="87" s="1"/>
  <c r="F6201" i="87" a="1"/>
  <c r="B6202" i="87"/>
  <c r="C6202" i="87"/>
  <c r="F6202" i="87" a="1"/>
  <c r="B6203" i="87"/>
  <c r="C6203" i="87" s="1"/>
  <c r="F6203" i="87" a="1"/>
  <c r="B6204" i="87"/>
  <c r="C6204" i="87"/>
  <c r="F6204" i="87" a="1"/>
  <c r="B6205" i="87"/>
  <c r="C6205" i="87"/>
  <c r="F6205" i="87" a="1"/>
  <c r="B6206" i="87"/>
  <c r="C6206" i="87"/>
  <c r="F6206" i="87" a="1"/>
  <c r="B6207" i="87"/>
  <c r="C6207" i="87" s="1"/>
  <c r="F6207" i="87" a="1"/>
  <c r="B6208" i="87"/>
  <c r="C6208" i="87"/>
  <c r="F6208" i="87" a="1"/>
  <c r="B6209" i="87"/>
  <c r="C6209" i="87" s="1"/>
  <c r="F6209" i="87" a="1"/>
  <c r="B6210" i="87"/>
  <c r="C6210" i="87" s="1"/>
  <c r="F6210" i="87" a="1"/>
  <c r="B6211" i="87"/>
  <c r="C6211" i="87" s="1"/>
  <c r="F6211" i="87" a="1"/>
  <c r="B6212" i="87"/>
  <c r="C6212" i="87" s="1"/>
  <c r="F6212" i="87" a="1"/>
  <c r="B6213" i="87"/>
  <c r="C6213" i="87" s="1"/>
  <c r="F6213" i="87" a="1"/>
  <c r="B6214" i="87"/>
  <c r="C6214" i="87" s="1"/>
  <c r="F6214" i="87" a="1"/>
  <c r="B6215" i="87"/>
  <c r="C6215" i="87" s="1"/>
  <c r="F6215" i="87" a="1"/>
  <c r="B6216" i="87"/>
  <c r="C6216" i="87"/>
  <c r="F6216" i="87" a="1"/>
  <c r="B6217" i="87"/>
  <c r="C6217" i="87" s="1"/>
  <c r="F6217" i="87" a="1"/>
  <c r="B6218" i="87"/>
  <c r="C6218" i="87"/>
  <c r="F6218" i="87" a="1"/>
  <c r="B6219" i="87"/>
  <c r="C6219" i="87" s="1"/>
  <c r="F6219" i="87" a="1"/>
  <c r="B6220" i="87"/>
  <c r="C6220" i="87" s="1"/>
  <c r="F6220" i="87" a="1"/>
  <c r="B6221" i="87"/>
  <c r="C6221" i="87" s="1"/>
  <c r="F6221" i="87" a="1"/>
  <c r="B6222" i="87"/>
  <c r="C6222" i="87" s="1"/>
  <c r="F6222" i="87" a="1"/>
  <c r="B6223" i="87"/>
  <c r="C6223" i="87" s="1"/>
  <c r="F6223" i="87" a="1"/>
  <c r="B6224" i="87"/>
  <c r="C6224" i="87" s="1"/>
  <c r="F6224" i="87" a="1"/>
  <c r="B6225" i="87"/>
  <c r="C6225" i="87" s="1"/>
  <c r="F6225" i="87" a="1"/>
  <c r="B6226" i="87"/>
  <c r="C6226" i="87" s="1"/>
  <c r="F6226" i="87" a="1"/>
  <c r="B6227" i="87"/>
  <c r="C6227" i="87" s="1"/>
  <c r="F6227" i="87" a="1"/>
  <c r="B6228" i="87"/>
  <c r="C6228" i="87"/>
  <c r="F6228" i="87" a="1"/>
  <c r="B6229" i="87"/>
  <c r="C6229" i="87" s="1"/>
  <c r="F6229" i="87" a="1"/>
  <c r="B6230" i="87"/>
  <c r="C6230" i="87"/>
  <c r="F6230" i="87" a="1"/>
  <c r="B6231" i="87"/>
  <c r="C6231" i="87" s="1"/>
  <c r="F6231" i="87" a="1"/>
  <c r="B6232" i="87"/>
  <c r="C6232" i="87" s="1"/>
  <c r="F6232" i="87" a="1"/>
  <c r="B6233" i="87"/>
  <c r="C6233" i="87" s="1"/>
  <c r="F6233" i="87" a="1"/>
  <c r="B6234" i="87"/>
  <c r="C6234" i="87"/>
  <c r="F6234" i="87" a="1"/>
  <c r="B6235" i="87"/>
  <c r="C6235" i="87" s="1"/>
  <c r="F6235" i="87" a="1"/>
  <c r="B6236" i="87"/>
  <c r="C6236" i="87" s="1"/>
  <c r="F6236" i="87" a="1"/>
  <c r="B6237" i="87"/>
  <c r="C6237" i="87" s="1"/>
  <c r="F6237" i="87" a="1"/>
  <c r="B6238" i="87"/>
  <c r="C6238" i="87" s="1"/>
  <c r="F6238" i="87" a="1"/>
  <c r="B6239" i="87"/>
  <c r="C6239" i="87" s="1"/>
  <c r="F6239" i="87" a="1"/>
  <c r="B6240" i="87"/>
  <c r="C6240" i="87"/>
  <c r="F6240" i="87" a="1"/>
  <c r="B6241" i="87"/>
  <c r="C6241" i="87"/>
  <c r="F6241" i="87" a="1"/>
  <c r="B6242" i="87"/>
  <c r="C6242" i="87"/>
  <c r="F6242" i="87" a="1"/>
  <c r="B6243" i="87"/>
  <c r="C6243" i="87" s="1"/>
  <c r="F6243" i="87" a="1"/>
  <c r="B6244" i="87"/>
  <c r="C6244" i="87" s="1"/>
  <c r="F6244" i="87" a="1"/>
  <c r="B6245" i="87"/>
  <c r="C6245" i="87" s="1"/>
  <c r="F6245" i="87" a="1"/>
  <c r="B6246" i="87"/>
  <c r="C6246" i="87" s="1"/>
  <c r="F6246" i="87" a="1"/>
  <c r="B6247" i="87"/>
  <c r="C6247" i="87" s="1"/>
  <c r="F6247" i="87" a="1"/>
  <c r="B6248" i="87"/>
  <c r="C6248" i="87" s="1"/>
  <c r="F6248" i="87" a="1"/>
  <c r="B6249" i="87"/>
  <c r="C6249" i="87"/>
  <c r="F6249" i="87" a="1"/>
  <c r="B6250" i="87"/>
  <c r="C6250" i="87" s="1"/>
  <c r="F6250" i="87" a="1"/>
  <c r="B6251" i="87"/>
  <c r="C6251" i="87" s="1"/>
  <c r="F6251" i="87" a="1"/>
  <c r="B6252" i="87"/>
  <c r="C6252" i="87"/>
  <c r="F6252" i="87" a="1"/>
  <c r="B6253" i="87"/>
  <c r="C6253" i="87"/>
  <c r="F6253" i="87" a="1"/>
  <c r="B6254" i="87"/>
  <c r="C6254" i="87"/>
  <c r="F6254" i="87" a="1"/>
  <c r="B6255" i="87"/>
  <c r="C6255" i="87" s="1"/>
  <c r="F6255" i="87" a="1"/>
  <c r="B6256" i="87"/>
  <c r="C6256" i="87" s="1"/>
  <c r="F6256" i="87" a="1"/>
  <c r="B6257" i="87"/>
  <c r="C6257" i="87" s="1"/>
  <c r="F6257" i="87" a="1"/>
  <c r="B6258" i="87"/>
  <c r="C6258" i="87" s="1"/>
  <c r="F6258" i="87" a="1"/>
  <c r="B6259" i="87"/>
  <c r="C6259" i="87" s="1"/>
  <c r="F6259" i="87" a="1"/>
  <c r="B6260" i="87"/>
  <c r="C6260" i="87" s="1"/>
  <c r="F6260" i="87" a="1"/>
  <c r="B6261" i="87"/>
  <c r="C6261" i="87" s="1"/>
  <c r="F6261" i="87" a="1"/>
  <c r="B6262" i="87"/>
  <c r="C6262" i="87"/>
  <c r="F6262" i="87" a="1"/>
  <c r="B6263" i="87"/>
  <c r="C6263" i="87" s="1"/>
  <c r="F6263" i="87" a="1"/>
  <c r="B6264" i="87"/>
  <c r="C6264" i="87"/>
  <c r="F6264" i="87" a="1"/>
  <c r="B6265" i="87"/>
  <c r="C6265" i="87"/>
  <c r="F6265" i="87" a="1"/>
  <c r="B6266" i="87"/>
  <c r="C6266" i="87"/>
  <c r="F6266" i="87" a="1"/>
  <c r="B6267" i="87"/>
  <c r="C6267" i="87" s="1"/>
  <c r="F6267" i="87" a="1"/>
  <c r="B6268" i="87"/>
  <c r="C6268" i="87" s="1"/>
  <c r="F6268" i="87" a="1"/>
  <c r="B6269" i="87"/>
  <c r="C6269" i="87" s="1"/>
  <c r="F6269" i="87" a="1"/>
  <c r="B6270" i="87"/>
  <c r="C6270" i="87" s="1"/>
  <c r="F6270" i="87" a="1"/>
  <c r="B6271" i="87"/>
  <c r="C6271" i="87" s="1"/>
  <c r="F6271" i="87" a="1"/>
  <c r="B6272" i="87"/>
  <c r="C6272" i="87" s="1"/>
  <c r="F6272" i="87" a="1"/>
  <c r="B6273" i="87"/>
  <c r="C6273" i="87" s="1"/>
  <c r="F6273" i="87" a="1"/>
  <c r="B6274" i="87"/>
  <c r="C6274" i="87" s="1"/>
  <c r="F6274" i="87" a="1"/>
  <c r="B6275" i="87"/>
  <c r="C6275" i="87" s="1"/>
  <c r="F6275" i="87" a="1"/>
  <c r="B6276" i="87"/>
  <c r="C6276" i="87"/>
  <c r="F6276" i="87" a="1"/>
  <c r="B6277" i="87"/>
  <c r="C6277" i="87"/>
  <c r="F6277" i="87" a="1"/>
  <c r="B6278" i="87"/>
  <c r="C6278" i="87"/>
  <c r="F6278" i="87" a="1"/>
  <c r="B6279" i="87"/>
  <c r="C6279" i="87" s="1"/>
  <c r="F6279" i="87" a="1"/>
  <c r="B6280" i="87"/>
  <c r="C6280" i="87" s="1"/>
  <c r="F6280" i="87" a="1"/>
  <c r="B6281" i="87"/>
  <c r="C6281" i="87" s="1"/>
  <c r="F6281" i="87" a="1"/>
  <c r="B6282" i="87"/>
  <c r="C6282" i="87" s="1"/>
  <c r="F6282" i="87" a="1"/>
  <c r="B6283" i="87"/>
  <c r="C6283" i="87" s="1"/>
  <c r="F6283" i="87" a="1"/>
  <c r="B6284" i="87"/>
  <c r="C6284" i="87" s="1"/>
  <c r="F6284" i="87" a="1"/>
  <c r="B6285" i="87"/>
  <c r="C6285" i="87" s="1"/>
  <c r="F6285" i="87" a="1"/>
  <c r="B6286" i="87"/>
  <c r="C6286" i="87"/>
  <c r="F6286" i="87" a="1"/>
  <c r="B6287" i="87"/>
  <c r="C6287" i="87"/>
  <c r="F6287" i="87" a="1"/>
  <c r="B6288" i="87"/>
  <c r="C6288" i="87"/>
  <c r="F6288" i="87" a="1"/>
  <c r="B6289" i="87"/>
  <c r="C6289" i="87"/>
  <c r="F6289" i="87" a="1"/>
  <c r="B6290" i="87"/>
  <c r="C6290" i="87"/>
  <c r="F6290" i="87" a="1"/>
  <c r="B6291" i="87"/>
  <c r="C6291" i="87" s="1"/>
  <c r="F6291" i="87" a="1"/>
  <c r="B6292" i="87"/>
  <c r="C6292" i="87" s="1"/>
  <c r="F6292" i="87" a="1"/>
  <c r="B6293" i="87"/>
  <c r="C6293" i="87" s="1"/>
  <c r="F6293" i="87" a="1"/>
  <c r="B6294" i="87"/>
  <c r="C6294" i="87"/>
  <c r="F6294" i="87" a="1"/>
  <c r="B6295" i="87"/>
  <c r="C6295" i="87" s="1"/>
  <c r="F6295" i="87" a="1"/>
  <c r="B6296" i="87"/>
  <c r="C6296" i="87"/>
  <c r="F6296" i="87" a="1"/>
  <c r="B6297" i="87"/>
  <c r="C6297" i="87" s="1"/>
  <c r="F6297" i="87" a="1"/>
  <c r="B6298" i="87"/>
  <c r="C6298" i="87" s="1"/>
  <c r="F6298" i="87" a="1"/>
  <c r="B6299" i="87"/>
  <c r="C6299" i="87"/>
  <c r="F6299" i="87" a="1"/>
  <c r="B6300" i="87"/>
  <c r="C6300" i="87"/>
  <c r="F6300" i="87" a="1"/>
  <c r="B6301" i="87"/>
  <c r="C6301" i="87" s="1"/>
  <c r="F6301" i="87" a="1"/>
  <c r="B6302" i="87"/>
  <c r="C6302" i="87"/>
  <c r="F6302" i="87" a="1"/>
  <c r="B6303" i="87"/>
  <c r="C6303" i="87" s="1"/>
  <c r="F6303" i="87" a="1"/>
  <c r="B6304" i="87"/>
  <c r="C6304" i="87" s="1"/>
  <c r="F6304" i="87" a="1"/>
  <c r="B6305" i="87"/>
  <c r="C6305" i="87" s="1"/>
  <c r="F6305" i="87" a="1"/>
  <c r="B6306" i="87"/>
  <c r="C6306" i="87" s="1"/>
  <c r="F6306" i="87" a="1"/>
  <c r="B6307" i="87"/>
  <c r="C6307" i="87" s="1"/>
  <c r="F6307" i="87" a="1"/>
  <c r="B6308" i="87"/>
  <c r="C6308" i="87"/>
  <c r="F6308" i="87" a="1"/>
  <c r="B6309" i="87"/>
  <c r="C6309" i="87" s="1"/>
  <c r="F6309" i="87" a="1"/>
  <c r="B6310" i="87"/>
  <c r="C6310" i="87" s="1"/>
  <c r="F6310" i="87" a="1"/>
  <c r="B6311" i="87"/>
  <c r="C6311" i="87"/>
  <c r="F6311" i="87" a="1"/>
  <c r="B6312" i="87"/>
  <c r="C6312" i="87"/>
  <c r="F6312" i="87" a="1"/>
  <c r="B6313" i="87"/>
  <c r="C6313" i="87"/>
  <c r="F6313" i="87" a="1"/>
  <c r="B6314" i="87"/>
  <c r="C6314" i="87"/>
  <c r="F6314" i="87" a="1"/>
  <c r="B6315" i="87"/>
  <c r="C6315" i="87" s="1"/>
  <c r="F6315" i="87" a="1"/>
  <c r="B6316" i="87"/>
  <c r="C6316" i="87" s="1"/>
  <c r="F6316" i="87" a="1"/>
  <c r="B6317" i="87"/>
  <c r="C6317" i="87" s="1"/>
  <c r="F6317" i="87" a="1"/>
  <c r="B6318" i="87"/>
  <c r="C6318" i="87" s="1"/>
  <c r="F6318" i="87" a="1"/>
  <c r="B6319" i="87"/>
  <c r="C6319" i="87" s="1"/>
  <c r="F6319" i="87" a="1"/>
  <c r="B6320" i="87"/>
  <c r="C6320" i="87" s="1"/>
  <c r="F6320" i="87" a="1"/>
  <c r="B6321" i="87"/>
  <c r="C6321" i="87" s="1"/>
  <c r="F6321" i="87" a="1"/>
  <c r="B6322" i="87"/>
  <c r="C6322" i="87" s="1"/>
  <c r="F6322" i="87" a="1"/>
  <c r="B6323" i="87"/>
  <c r="C6323" i="87"/>
  <c r="F6323" i="87" a="1"/>
  <c r="B6324" i="87"/>
  <c r="C6324" i="87"/>
  <c r="F6324" i="87" a="1"/>
  <c r="B6325" i="87"/>
  <c r="C6325" i="87"/>
  <c r="F6325" i="87" a="1"/>
  <c r="B6326" i="87"/>
  <c r="C6326" i="87"/>
  <c r="F6326" i="87" a="1"/>
  <c r="B6327" i="87"/>
  <c r="C6327" i="87"/>
  <c r="F6327" i="87" a="1"/>
  <c r="B6328" i="87"/>
  <c r="C6328" i="87"/>
  <c r="F6328" i="87" a="1"/>
  <c r="B6329" i="87"/>
  <c r="C6329" i="87" s="1"/>
  <c r="F6329" i="87" a="1"/>
  <c r="B6330" i="87"/>
  <c r="C6330" i="87" s="1"/>
  <c r="F6330" i="87" a="1"/>
  <c r="B6331" i="87"/>
  <c r="C6331" i="87" s="1"/>
  <c r="F6331" i="87" a="1"/>
  <c r="B6332" i="87"/>
  <c r="C6332" i="87" s="1"/>
  <c r="F6332" i="87" a="1"/>
  <c r="B6333" i="87"/>
  <c r="C6333" i="87" s="1"/>
  <c r="F6333" i="87" a="1"/>
  <c r="B6334" i="87"/>
  <c r="C6334" i="87" s="1"/>
  <c r="F6334" i="87" a="1"/>
  <c r="F6335" i="87" a="1"/>
  <c r="B6336" i="87"/>
  <c r="C6336" i="87"/>
  <c r="F6336" i="87" a="1"/>
  <c r="B6337" i="87"/>
  <c r="C6337" i="87" s="1"/>
  <c r="F6337" i="87" a="1"/>
  <c r="B6338" i="87"/>
  <c r="C6338" i="87"/>
  <c r="F6338" i="87" a="1"/>
  <c r="B6339" i="87"/>
  <c r="C6339" i="87" s="1"/>
  <c r="F6339" i="87" a="1"/>
  <c r="B6340" i="87"/>
  <c r="C6340" i="87" s="1"/>
  <c r="F6340" i="87" a="1"/>
  <c r="B6341" i="87"/>
  <c r="C6341" i="87" s="1"/>
  <c r="F6341" i="87" a="1"/>
  <c r="B6342" i="87"/>
  <c r="C6342" i="87" s="1"/>
  <c r="F6342" i="87" a="1"/>
  <c r="B6343" i="87"/>
  <c r="C6343" i="87" s="1"/>
  <c r="F6343" i="87" a="1"/>
  <c r="B6344" i="87"/>
  <c r="C6344" i="87" s="1"/>
  <c r="F6344" i="87" a="1"/>
  <c r="B6345" i="87"/>
  <c r="C6345" i="87"/>
  <c r="F6345" i="87" a="1"/>
  <c r="B6346" i="87"/>
  <c r="C6346" i="87"/>
  <c r="F6346" i="87" a="1"/>
  <c r="B6347" i="87"/>
  <c r="C6347" i="87" s="1"/>
  <c r="F6347" i="87" a="1"/>
  <c r="B6348" i="87"/>
  <c r="C6348" i="87"/>
  <c r="F6348" i="87" a="1"/>
  <c r="B6349" i="87"/>
  <c r="C6349" i="87"/>
  <c r="F6349" i="87" a="1"/>
  <c r="B6350" i="87"/>
  <c r="C6350" i="87"/>
  <c r="F6350" i="87" a="1"/>
  <c r="B6351" i="87"/>
  <c r="C6351" i="87" s="1"/>
  <c r="F6351" i="87" a="1"/>
  <c r="B6352" i="87"/>
  <c r="C6352" i="87" s="1"/>
  <c r="F6352" i="87" a="1"/>
  <c r="B6353" i="87"/>
  <c r="C6353" i="87" s="1"/>
  <c r="F6353" i="87" a="1"/>
  <c r="B6354" i="87"/>
  <c r="C6354" i="87" s="1"/>
  <c r="F6354" i="87" a="1"/>
  <c r="B6355" i="87"/>
  <c r="C6355" i="87" s="1"/>
  <c r="F6355" i="87" a="1"/>
  <c r="B6356" i="87"/>
  <c r="C6356" i="87" s="1"/>
  <c r="F6356" i="87" a="1"/>
  <c r="B6357" i="87"/>
  <c r="C6357" i="87" s="1"/>
  <c r="F6357" i="87" a="1"/>
  <c r="B6358" i="87"/>
  <c r="C6358" i="87"/>
  <c r="F6358" i="87" a="1"/>
  <c r="B6359" i="87"/>
  <c r="C6359" i="87" s="1"/>
  <c r="F6359" i="87" a="1"/>
  <c r="B6360" i="87"/>
  <c r="C6360" i="87"/>
  <c r="F6360" i="87" a="1"/>
  <c r="B6361" i="87"/>
  <c r="C6361" i="87"/>
  <c r="F6361" i="87" a="1"/>
  <c r="B6362" i="87"/>
  <c r="C6362" i="87"/>
  <c r="F6362" i="87" a="1"/>
  <c r="B6363" i="87"/>
  <c r="C6363" i="87" s="1"/>
  <c r="F6363" i="87" a="1"/>
  <c r="B6364" i="87"/>
  <c r="C6364" i="87"/>
  <c r="F6364" i="87" a="1"/>
  <c r="B6365" i="87"/>
  <c r="C6365" i="87" s="1"/>
  <c r="F6365" i="87" a="1"/>
  <c r="B6366" i="87"/>
  <c r="C6366" i="87" s="1"/>
  <c r="F6366" i="87" a="1"/>
  <c r="B6367" i="87"/>
  <c r="C6367" i="87" s="1"/>
  <c r="F6367" i="87" a="1"/>
  <c r="B6368" i="87"/>
  <c r="C6368" i="87" s="1"/>
  <c r="F6368" i="87" a="1"/>
  <c r="F6369" i="87" a="1"/>
  <c r="B6370" i="87"/>
  <c r="C6370" i="87" s="1"/>
  <c r="F6370" i="87" a="1"/>
  <c r="B6371" i="87"/>
  <c r="C6371" i="87" s="1"/>
  <c r="F6371" i="87" a="1"/>
  <c r="B6372" i="87"/>
  <c r="C6372" i="87"/>
  <c r="F6372" i="87" a="1"/>
  <c r="B6373" i="87"/>
  <c r="C6373" i="87" s="1"/>
  <c r="F6373" i="87" a="1"/>
  <c r="B6374" i="87"/>
  <c r="C6374" i="87"/>
  <c r="F6374" i="87" a="1"/>
  <c r="B6375" i="87"/>
  <c r="C6375" i="87" s="1"/>
  <c r="F6375" i="87" a="1"/>
  <c r="B6376" i="87"/>
  <c r="C6376" i="87" s="1"/>
  <c r="F6376" i="87" a="1"/>
  <c r="B6377" i="87"/>
  <c r="C6377" i="87" s="1"/>
  <c r="F6377" i="87" a="1"/>
  <c r="B6378" i="87"/>
  <c r="C6378" i="87"/>
  <c r="F6378" i="87" a="1"/>
  <c r="B6379" i="87"/>
  <c r="C6379" i="87" s="1"/>
  <c r="F6379" i="87" a="1"/>
  <c r="B6380" i="87"/>
  <c r="C6380" i="87"/>
  <c r="F6380" i="87" a="1"/>
  <c r="B6381" i="87"/>
  <c r="C6381" i="87"/>
  <c r="F6381" i="87" a="1"/>
  <c r="B6382" i="87"/>
  <c r="C6382" i="87"/>
  <c r="F6382" i="87" a="1"/>
  <c r="B6383" i="87"/>
  <c r="C6383" i="87" s="1"/>
  <c r="F6383" i="87" a="1"/>
  <c r="B6384" i="87"/>
  <c r="C6384" i="87"/>
  <c r="F6384" i="87" a="1"/>
  <c r="B6385" i="87"/>
  <c r="C6385" i="87" s="1"/>
  <c r="F6385" i="87" a="1"/>
  <c r="B6386" i="87"/>
  <c r="C6386" i="87"/>
  <c r="F6386" i="87" a="1"/>
  <c r="B6387" i="87"/>
  <c r="C6387" i="87" s="1"/>
  <c r="F6387" i="87" a="1"/>
  <c r="B6388" i="87"/>
  <c r="C6388" i="87" s="1"/>
  <c r="F6388" i="87" a="1"/>
  <c r="B6389" i="87"/>
  <c r="C6389" i="87" s="1"/>
  <c r="F6389" i="87" a="1"/>
  <c r="B6390" i="87"/>
  <c r="C6390" i="87" s="1"/>
  <c r="F6390" i="87" a="1"/>
  <c r="B6391" i="87"/>
  <c r="C6391" i="87" s="1"/>
  <c r="F6391" i="87" a="1"/>
  <c r="F6392" i="87" a="1"/>
  <c r="F6392" i="87"/>
  <c r="F6393" i="87" a="1"/>
  <c r="F6393" i="87"/>
  <c r="F6394" i="87" a="1"/>
  <c r="F6394" i="87"/>
  <c r="F6395" i="87" a="1"/>
  <c r="F6395" i="87"/>
  <c r="B6396" i="87"/>
  <c r="C6396" i="87"/>
  <c r="F6396" i="87" a="1"/>
  <c r="B6397" i="87"/>
  <c r="C6397" i="87" s="1"/>
  <c r="F6397" i="87" a="1"/>
  <c r="B6398" i="87"/>
  <c r="C6398" i="87"/>
  <c r="F6398" i="87" a="1"/>
  <c r="B6399" i="87"/>
  <c r="C6399" i="87" s="1"/>
  <c r="F6399" i="87" a="1"/>
  <c r="B6400" i="87"/>
  <c r="C6400" i="87" s="1"/>
  <c r="F6400" i="87" a="1"/>
  <c r="B6401" i="87"/>
  <c r="C6401" i="87" s="1"/>
  <c r="F6401" i="87" a="1"/>
  <c r="B6402" i="87"/>
  <c r="C6402" i="87"/>
  <c r="F6402" i="87" a="1"/>
  <c r="B6403" i="87"/>
  <c r="C6403" i="87" s="1"/>
  <c r="F6403" i="87" a="1"/>
  <c r="B6404" i="87"/>
  <c r="C6404" i="87"/>
  <c r="F6404" i="87" a="1"/>
  <c r="B6405" i="87"/>
  <c r="C6405" i="87"/>
  <c r="F6405" i="87" a="1"/>
  <c r="B6406" i="87"/>
  <c r="C6406" i="87"/>
  <c r="F6406" i="87" a="1"/>
  <c r="B6407" i="87"/>
  <c r="C6407" i="87" s="1"/>
  <c r="F6407" i="87" a="1"/>
  <c r="B6408" i="87"/>
  <c r="C6408" i="87"/>
  <c r="F6408" i="87" a="1"/>
  <c r="B6409" i="87"/>
  <c r="C6409" i="87" s="1"/>
  <c r="F6409" i="87" a="1"/>
  <c r="B6410" i="87"/>
  <c r="C6410" i="87"/>
  <c r="F6410" i="87" a="1"/>
  <c r="B6411" i="87"/>
  <c r="C6411" i="87" s="1"/>
  <c r="F6411" i="87" a="1"/>
  <c r="B6412" i="87"/>
  <c r="C6412" i="87" s="1"/>
  <c r="F6412" i="87" a="1"/>
  <c r="B6413" i="87"/>
  <c r="C6413" i="87" s="1"/>
  <c r="F6413" i="87" a="1"/>
  <c r="B6414" i="87"/>
  <c r="C6414" i="87" s="1"/>
  <c r="F6414" i="87" a="1"/>
  <c r="B6415" i="87"/>
  <c r="C6415" i="87" s="1"/>
  <c r="F6415" i="87" a="1"/>
  <c r="F6416" i="87" a="1"/>
  <c r="F6416" i="87"/>
  <c r="F6417" i="87" a="1"/>
  <c r="F6417" i="87"/>
  <c r="B6418" i="87"/>
  <c r="C6418" i="87" s="1"/>
  <c r="F6418" i="87" a="1"/>
  <c r="B6419" i="87"/>
  <c r="C6419" i="87" s="1"/>
  <c r="F6419" i="87" a="1"/>
  <c r="F6420" i="87" a="1"/>
  <c r="F6420" i="87"/>
  <c r="F6421" i="87" a="1"/>
  <c r="F6421" i="87"/>
  <c r="F6422" i="87" a="1"/>
  <c r="F6422" i="87"/>
  <c r="F6423" i="87" a="1"/>
  <c r="F6423" i="87"/>
  <c r="F6424" i="87" a="1"/>
  <c r="F6424" i="87"/>
  <c r="F6425" i="87" a="1"/>
  <c r="F6425" i="87"/>
  <c r="B6426" i="87"/>
  <c r="C6426" i="87" s="1"/>
  <c r="F6426" i="87" a="1"/>
  <c r="B6427" i="87"/>
  <c r="C6427" i="87" s="1"/>
  <c r="F6427" i="87" a="1"/>
  <c r="F6428" i="87" a="1"/>
  <c r="F6428" i="87"/>
  <c r="F6429" i="87" a="1"/>
  <c r="F6429" i="87"/>
  <c r="F6430" i="87" a="1"/>
  <c r="F6430" i="87"/>
  <c r="F6431" i="87" a="1"/>
  <c r="F6431" i="87"/>
  <c r="F6432" i="87" a="1"/>
  <c r="F6432" i="87"/>
  <c r="F6433" i="87" a="1"/>
  <c r="F6433" i="87"/>
  <c r="F6434" i="87" a="1"/>
  <c r="F6434" i="87"/>
  <c r="F6435" i="87" a="1"/>
  <c r="F6435" i="87"/>
  <c r="B6436" i="87"/>
  <c r="C6436" i="87"/>
  <c r="F6436" i="87" a="1"/>
  <c r="B6437" i="87"/>
  <c r="C6437" i="87" s="1"/>
  <c r="F6437" i="87" a="1"/>
  <c r="B6438" i="87"/>
  <c r="C6438" i="87" s="1"/>
  <c r="F6438" i="87" a="1"/>
  <c r="B6439" i="87"/>
  <c r="C6439" i="87" s="1"/>
  <c r="F6439" i="87" a="1"/>
  <c r="F6440" i="87" a="1"/>
  <c r="F6440" i="87"/>
  <c r="F6441" i="87" a="1"/>
  <c r="F6441" i="87"/>
  <c r="F6442" i="87" a="1"/>
  <c r="F6442" i="87"/>
  <c r="F6443" i="87" a="1"/>
  <c r="F6443" i="87"/>
  <c r="F6444" i="87" a="1"/>
  <c r="F6444" i="87"/>
  <c r="F6445" i="87" a="1"/>
  <c r="F6445" i="87"/>
  <c r="F6446" i="87" a="1"/>
  <c r="F6446" i="87"/>
  <c r="F6447" i="87" a="1"/>
  <c r="F6447" i="87"/>
  <c r="F6448" i="87" a="1"/>
  <c r="F6448" i="87"/>
  <c r="F6449" i="87" a="1"/>
  <c r="F6449" i="87"/>
  <c r="F6450" i="87" a="1"/>
  <c r="F6450" i="87"/>
  <c r="F6451" i="87" a="1"/>
  <c r="F6451" i="87"/>
  <c r="F6452" i="87" a="1"/>
  <c r="F6452" i="87"/>
  <c r="F6453" i="87" a="1"/>
  <c r="F6453" i="87"/>
  <c r="F6454" i="87" a="1"/>
  <c r="F6454" i="87"/>
  <c r="F6455" i="87" a="1"/>
  <c r="F6455" i="87"/>
  <c r="F6456" i="87" a="1"/>
  <c r="F6456" i="87"/>
  <c r="F6457" i="87" a="1"/>
  <c r="F6457" i="87"/>
  <c r="F6458" i="87" a="1"/>
  <c r="F6458" i="87"/>
  <c r="F6459" i="87" a="1"/>
  <c r="F6459" i="87"/>
  <c r="F6460" i="87" a="1"/>
  <c r="F6460" i="87"/>
  <c r="F6461" i="87" a="1"/>
  <c r="F6461" i="87"/>
  <c r="B6462" i="87"/>
  <c r="C6462" i="87"/>
  <c r="F6462" i="87" a="1"/>
  <c r="F6463" i="87" a="1"/>
  <c r="F6463" i="87"/>
  <c r="B6464" i="87"/>
  <c r="C6464" i="87" s="1"/>
  <c r="F6464" i="87" a="1"/>
  <c r="F6465" i="87" a="1"/>
  <c r="F6465" i="87"/>
  <c r="B6466" i="87"/>
  <c r="C6466" i="87"/>
  <c r="F6466" i="87" a="1"/>
  <c r="F6467" i="87" a="1"/>
  <c r="F6467" i="87"/>
  <c r="F6468" i="87" a="1"/>
  <c r="F6468" i="87"/>
  <c r="F6469" i="87" a="1"/>
  <c r="F6469" i="87"/>
  <c r="F6470" i="87" a="1"/>
  <c r="F6470" i="87"/>
  <c r="B6471" i="87"/>
  <c r="C6471" i="87" s="1"/>
  <c r="F6471" i="87" a="1"/>
  <c r="B6472" i="87"/>
  <c r="C6472" i="87" s="1"/>
  <c r="F6472" i="87" a="1"/>
  <c r="B6473" i="87"/>
  <c r="C6473" i="87" s="1"/>
  <c r="F6473" i="87" a="1"/>
  <c r="B6474" i="87"/>
  <c r="C6474" i="87"/>
  <c r="F6474" i="87" a="1"/>
  <c r="B6475" i="87"/>
  <c r="C6475" i="87" s="1"/>
  <c r="F6475" i="87" a="1"/>
  <c r="B6476" i="87"/>
  <c r="C6476" i="87" s="1"/>
  <c r="F6476" i="87" a="1"/>
  <c r="F6477" i="87" a="1"/>
  <c r="F6477" i="87"/>
  <c r="F6478" i="87" a="1"/>
  <c r="F6478" i="87"/>
  <c r="B6479" i="87"/>
  <c r="C6479" i="87" s="1"/>
  <c r="F6479" i="87" a="1"/>
  <c r="B6480" i="87"/>
  <c r="C6480" i="87" s="1"/>
  <c r="F6480" i="87" a="1"/>
  <c r="B6481" i="87"/>
  <c r="C6481" i="87" s="1"/>
  <c r="F6481" i="87" a="1"/>
  <c r="F6482" i="87" a="1"/>
  <c r="F6482" i="87"/>
  <c r="B6483" i="87"/>
  <c r="C6483" i="87" s="1"/>
  <c r="F6483" i="87" a="1"/>
  <c r="B6484" i="87"/>
  <c r="C6484" i="87" s="1"/>
  <c r="F6484" i="87" a="1"/>
  <c r="B6485" i="87"/>
  <c r="C6485" i="87" s="1"/>
  <c r="F6485" i="87" a="1"/>
  <c r="B6486" i="87"/>
  <c r="C6486" i="87"/>
  <c r="F6486" i="87" a="1"/>
  <c r="B6487" i="87"/>
  <c r="C6487" i="87"/>
  <c r="F6487" i="87" a="1"/>
  <c r="B6488" i="87"/>
  <c r="C6488" i="87" s="1"/>
  <c r="F6488" i="87" a="1"/>
  <c r="B6489" i="87"/>
  <c r="C6489" i="87"/>
  <c r="F6489" i="87" a="1"/>
  <c r="F6490" i="87" a="1"/>
  <c r="F6490" i="87"/>
  <c r="B6491" i="87"/>
  <c r="C6491" i="87" s="1"/>
  <c r="F6491" i="87" a="1"/>
  <c r="F6492" i="87" a="1"/>
  <c r="F6492" i="87"/>
  <c r="F6493" i="87" a="1"/>
  <c r="F6493" i="87"/>
  <c r="F6494" i="87" a="1"/>
  <c r="F6494" i="87"/>
  <c r="F6495" i="87" a="1"/>
  <c r="F6495" i="87"/>
  <c r="F6496" i="87" a="1"/>
  <c r="F6496" i="87"/>
  <c r="F6497" i="87" a="1"/>
  <c r="F6497" i="87"/>
  <c r="F6498" i="87" a="1"/>
  <c r="F6498" i="87"/>
  <c r="F6499" i="87" a="1"/>
  <c r="F6499" i="87"/>
  <c r="F6500" i="87" a="1"/>
  <c r="F6500" i="87"/>
  <c r="F6501" i="87" a="1"/>
  <c r="F6501" i="87"/>
  <c r="F6502" i="87" a="1"/>
  <c r="F6502" i="87"/>
  <c r="F6503" i="87" a="1"/>
  <c r="F6503" i="87"/>
  <c r="F6504" i="87" a="1"/>
  <c r="F6504" i="87"/>
  <c r="F6505" i="87" a="1"/>
  <c r="F6505" i="87"/>
  <c r="F6506" i="87" a="1"/>
  <c r="F6506" i="87"/>
  <c r="F6507" i="87" a="1"/>
  <c r="F6507" i="87"/>
  <c r="F6508" i="87" a="1"/>
  <c r="F6508" i="87"/>
  <c r="F6509" i="87" a="1"/>
  <c r="F6509" i="87"/>
  <c r="F6510" i="87" a="1"/>
  <c r="F6510" i="87"/>
  <c r="F6511" i="87" a="1"/>
  <c r="F6511" i="87"/>
  <c r="F6512" i="87" a="1"/>
  <c r="F6512" i="87"/>
  <c r="F6513" i="87" a="1"/>
  <c r="F6513" i="87"/>
  <c r="F6514" i="87" a="1"/>
  <c r="F6514" i="87"/>
  <c r="F6515" i="87" a="1"/>
  <c r="F6515" i="87"/>
  <c r="F6516" i="87" a="1"/>
  <c r="F6516" i="87"/>
  <c r="F6517" i="87" a="1"/>
  <c r="F6517" i="87"/>
  <c r="F6518" i="87" a="1"/>
  <c r="F6518" i="87"/>
  <c r="B6519" i="87"/>
  <c r="C6519" i="87"/>
  <c r="F6519" i="87" a="1"/>
  <c r="B6520" i="87"/>
  <c r="C6520" i="87" s="1"/>
  <c r="F6520" i="87" a="1"/>
  <c r="B6521" i="87"/>
  <c r="C6521" i="87"/>
  <c r="F6521" i="87" a="1"/>
  <c r="B6522" i="87"/>
  <c r="C6522" i="87" s="1"/>
  <c r="F6522" i="87" a="1"/>
  <c r="B6523" i="87"/>
  <c r="C6523" i="87"/>
  <c r="F6523" i="87" a="1"/>
  <c r="B6524" i="87"/>
  <c r="C6524" i="87" s="1"/>
  <c r="F6524" i="87" a="1"/>
  <c r="B6525" i="87"/>
  <c r="C6525" i="87"/>
  <c r="F6525" i="87" a="1"/>
  <c r="F6526" i="87" a="1"/>
  <c r="F6526" i="87"/>
  <c r="B6527" i="87"/>
  <c r="C6527" i="87" s="1"/>
  <c r="F6527" i="87" a="1"/>
  <c r="F6528" i="87" a="1"/>
  <c r="F6528" i="87"/>
  <c r="F6529" i="87" a="1"/>
  <c r="F6529" i="87"/>
  <c r="F6530" i="87" a="1"/>
  <c r="F6530" i="87"/>
  <c r="F6531" i="87" a="1"/>
  <c r="F6531" i="87"/>
  <c r="F6532" i="87" a="1"/>
  <c r="F6532" i="87"/>
  <c r="F6533" i="87" a="1"/>
  <c r="F6533" i="87"/>
  <c r="F6534" i="87" a="1"/>
  <c r="F6534" i="87"/>
  <c r="F6535" i="87" a="1"/>
  <c r="F6535" i="87"/>
  <c r="F6536" i="87" a="1"/>
  <c r="F6536" i="87"/>
  <c r="F6537" i="87" a="1"/>
  <c r="F6537" i="87"/>
  <c r="F6538" i="87" a="1"/>
  <c r="F6538" i="87"/>
  <c r="F6539" i="87" a="1"/>
  <c r="F6539" i="87"/>
  <c r="F6540" i="87" a="1"/>
  <c r="F6540" i="87"/>
  <c r="F6541" i="87" a="1"/>
  <c r="F6541" i="87"/>
  <c r="F6542" i="87" a="1"/>
  <c r="F6542" i="87"/>
  <c r="F6543" i="87" a="1"/>
  <c r="F6543" i="87"/>
  <c r="F6544" i="87" a="1"/>
  <c r="F6544" i="87"/>
  <c r="F6545" i="87" a="1"/>
  <c r="F6545" i="87"/>
  <c r="F6546" i="87" a="1"/>
  <c r="F6546" i="87"/>
  <c r="F6547" i="87" a="1"/>
  <c r="F6547" i="87"/>
  <c r="F6548" i="87" a="1"/>
  <c r="F6548" i="87"/>
  <c r="F6549" i="87" a="1"/>
  <c r="F6549" i="87"/>
  <c r="F6550" i="87" a="1"/>
  <c r="F6550" i="87"/>
  <c r="F6551" i="87" a="1"/>
  <c r="F6551" i="87"/>
  <c r="F6552" i="87" a="1"/>
  <c r="F6552" i="87"/>
  <c r="F6553" i="87" a="1"/>
  <c r="F6553" i="87"/>
  <c r="F6554" i="87" a="1"/>
  <c r="F6554" i="87"/>
  <c r="F6555" i="87" a="1"/>
  <c r="F6555" i="87"/>
  <c r="F6556" i="87" a="1"/>
  <c r="F6556" i="87"/>
  <c r="F6557" i="87" a="1"/>
  <c r="F6557" i="87"/>
  <c r="F6558" i="87" a="1"/>
  <c r="F6558" i="87"/>
  <c r="F6559" i="87" a="1"/>
  <c r="F6559" i="87"/>
  <c r="F6560" i="87" a="1"/>
  <c r="F6560" i="87"/>
  <c r="F6561" i="87" a="1"/>
  <c r="F6561" i="87"/>
  <c r="F6562" i="87" a="1"/>
  <c r="F6562" i="87"/>
  <c r="F6563" i="87" a="1"/>
  <c r="F6563" i="87"/>
  <c r="B6564" i="87"/>
  <c r="C6564" i="87"/>
  <c r="F6564" i="87" a="1"/>
  <c r="B6565" i="87"/>
  <c r="C6565" i="87" s="1"/>
  <c r="F6565" i="87" a="1"/>
  <c r="B6566" i="87"/>
  <c r="C6566" i="87"/>
  <c r="F6566" i="87" a="1"/>
  <c r="B6567" i="87"/>
  <c r="C6567" i="87" s="1"/>
  <c r="F6567" i="87" a="1"/>
  <c r="B6568" i="87"/>
  <c r="C6568" i="87"/>
  <c r="F6568" i="87" a="1"/>
  <c r="B6569" i="87"/>
  <c r="C6569" i="87" s="1"/>
  <c r="F6569" i="87" a="1"/>
  <c r="B6570" i="87"/>
  <c r="C6570" i="87"/>
  <c r="F6570" i="87" a="1"/>
  <c r="F6571" i="87" a="1"/>
  <c r="F6571" i="87"/>
  <c r="B6572" i="87"/>
  <c r="C6572" i="87" s="1"/>
  <c r="F6572" i="87" a="1"/>
  <c r="B6573" i="87"/>
  <c r="C6573" i="87"/>
  <c r="F6573" i="87" a="1"/>
  <c r="B6574" i="87"/>
  <c r="C6574" i="87" s="1"/>
  <c r="F6574" i="87" a="1"/>
  <c r="B6575" i="87"/>
  <c r="C6575" i="87"/>
  <c r="F6575" i="87" a="1"/>
  <c r="B6576" i="87"/>
  <c r="C6576" i="87" s="1"/>
  <c r="F6576" i="87" a="1"/>
  <c r="F6577" i="87" a="1"/>
  <c r="F6578" i="87" a="1"/>
  <c r="B6579" i="87"/>
  <c r="C6579" i="87"/>
  <c r="F6579" i="87" a="1"/>
  <c r="F6580" i="87" a="1"/>
  <c r="B6581" i="87"/>
  <c r="C6581" i="87"/>
  <c r="F6581" i="87" a="1"/>
  <c r="F6582" i="87" a="1"/>
  <c r="F6582" i="87"/>
  <c r="B6583" i="87"/>
  <c r="C6583" i="87" s="1"/>
  <c r="F6583" i="87" a="1"/>
  <c r="F6584" i="87" a="1"/>
  <c r="F6584" i="87"/>
  <c r="B6585" i="87"/>
  <c r="C6585" i="87"/>
  <c r="F6585" i="87" a="1"/>
  <c r="F6586" i="87" a="1"/>
  <c r="F6586" i="87"/>
  <c r="B6587" i="87"/>
  <c r="C6587" i="87" s="1"/>
  <c r="F6587" i="87" a="1"/>
  <c r="F6588" i="87" a="1"/>
  <c r="F6588" i="87"/>
  <c r="B6589" i="87"/>
  <c r="C6589" i="87" s="1"/>
  <c r="F6589" i="87" a="1"/>
  <c r="F6590" i="87" a="1"/>
  <c r="F6590" i="87"/>
  <c r="B6591" i="87"/>
  <c r="C6591" i="87" s="1"/>
  <c r="F6591" i="87" a="1"/>
  <c r="F6592" i="87" a="1"/>
  <c r="F6592" i="87"/>
  <c r="B6593" i="87"/>
  <c r="C6593" i="87" s="1"/>
  <c r="F6593" i="87" a="1"/>
  <c r="B6594" i="87"/>
  <c r="C6594" i="87"/>
  <c r="F6594" i="87" a="1"/>
  <c r="B6595" i="87"/>
  <c r="C6595" i="87" s="1"/>
  <c r="F6595" i="87" a="1"/>
  <c r="F6596" i="87" a="1"/>
  <c r="F6596" i="87"/>
  <c r="B6597" i="87"/>
  <c r="C6597" i="87"/>
  <c r="F6597" i="87" a="1"/>
  <c r="B6598" i="87"/>
  <c r="C6598" i="87" s="1"/>
  <c r="F6598" i="87" a="1"/>
  <c r="F6599" i="87" a="1"/>
  <c r="F6599" i="87"/>
  <c r="F6600" i="87" a="1"/>
  <c r="F6600" i="87"/>
  <c r="F6601" i="87" a="1"/>
  <c r="F6601" i="87"/>
  <c r="F6602" i="87" a="1"/>
  <c r="F6602" i="87"/>
  <c r="F6603" i="87" a="1"/>
  <c r="F6603" i="87"/>
  <c r="B6604" i="87"/>
  <c r="C6604" i="87"/>
  <c r="F6604" i="87" a="1"/>
  <c r="B6605" i="87"/>
  <c r="C6605" i="87"/>
  <c r="F6605" i="87" a="1"/>
  <c r="B6606" i="87"/>
  <c r="C6606" i="87"/>
  <c r="F6606" i="87" a="1"/>
  <c r="B6607" i="87"/>
  <c r="C6607" i="87" s="1"/>
  <c r="F6607" i="87" a="1"/>
  <c r="B6608" i="87"/>
  <c r="C6608" i="87" s="1"/>
  <c r="F6608" i="87" a="1"/>
  <c r="B6609" i="87"/>
  <c r="C6609" i="87" s="1"/>
  <c r="F6609" i="87" a="1"/>
  <c r="B6610" i="87"/>
  <c r="C6610" i="87" s="1"/>
  <c r="F6610" i="87" a="1"/>
  <c r="B6611" i="87"/>
  <c r="C6611" i="87" s="1"/>
  <c r="F6611" i="87" a="1"/>
  <c r="B6612" i="87"/>
  <c r="C6612" i="87"/>
  <c r="F6612" i="87" a="1"/>
  <c r="B6613" i="87"/>
  <c r="C6613" i="87" s="1"/>
  <c r="F6613" i="87" a="1"/>
  <c r="B6614" i="87"/>
  <c r="C6614" i="87"/>
  <c r="F6614" i="87" a="1"/>
  <c r="F6615" i="87" a="1"/>
  <c r="F6616" i="87" a="1"/>
  <c r="F6617" i="87" a="1"/>
  <c r="F6617" i="87"/>
  <c r="F6618" i="87" a="1"/>
  <c r="F6618" i="87"/>
  <c r="B6619" i="87"/>
  <c r="C6619" i="87" s="1"/>
  <c r="F6619" i="87" a="1"/>
  <c r="F6620" i="87" a="1"/>
  <c r="F6620" i="87"/>
  <c r="F6621" i="87" a="1"/>
  <c r="F6621" i="87"/>
  <c r="B6622" i="87"/>
  <c r="C6622" i="87" s="1"/>
  <c r="F6622" i="87" a="1"/>
  <c r="F6623" i="87" a="1"/>
  <c r="F6623" i="87"/>
  <c r="F6624" i="87" a="1"/>
  <c r="F6624" i="87"/>
  <c r="F6625" i="87" a="1"/>
  <c r="F6625" i="87"/>
  <c r="B6626" i="87"/>
  <c r="C6626" i="87"/>
  <c r="F6626" i="87" a="1"/>
  <c r="B6627" i="87"/>
  <c r="C6627" i="87"/>
  <c r="F6627" i="87" a="1"/>
  <c r="B6628" i="87"/>
  <c r="C6628" i="87" s="1"/>
  <c r="F6628" i="87" a="1"/>
  <c r="B6629" i="87"/>
  <c r="C6629" i="87" s="1"/>
  <c r="F6629" i="87" a="1"/>
  <c r="B6630" i="87"/>
  <c r="C6630" i="87" s="1"/>
  <c r="F6630" i="87" a="1"/>
  <c r="B6631" i="87"/>
  <c r="C6631" i="87" s="1"/>
  <c r="F6631" i="87" a="1"/>
  <c r="B6632" i="87"/>
  <c r="C6632" i="87" s="1"/>
  <c r="F6632" i="87" a="1"/>
  <c r="B6633" i="87"/>
  <c r="C6633" i="87"/>
  <c r="F6633" i="87" a="1"/>
  <c r="B6634" i="87"/>
  <c r="C6634" i="87" s="1"/>
  <c r="F6634" i="87" a="1"/>
  <c r="B6635" i="87"/>
  <c r="C6635" i="87"/>
  <c r="F6635" i="87" a="1"/>
  <c r="B6636" i="87"/>
  <c r="C6636" i="87"/>
  <c r="F6636" i="87" a="1"/>
  <c r="B6637" i="87"/>
  <c r="C6637" i="87"/>
  <c r="F6637" i="87" a="1"/>
  <c r="B6638" i="87"/>
  <c r="C6638" i="87"/>
  <c r="F6638" i="87" a="1"/>
  <c r="B6639" i="87"/>
  <c r="C6639" i="87" s="1"/>
  <c r="F6639" i="87" a="1"/>
  <c r="B6640" i="87"/>
  <c r="C6640" i="87" s="1"/>
  <c r="F6640" i="87" a="1"/>
  <c r="B6641" i="87"/>
  <c r="C6641" i="87" s="1"/>
  <c r="F6641" i="87" a="1"/>
  <c r="B6642" i="87"/>
  <c r="C6642" i="87" s="1"/>
  <c r="F6642" i="87" a="1"/>
  <c r="B6643" i="87"/>
  <c r="C6643" i="87" s="1"/>
  <c r="F6643" i="87" a="1"/>
  <c r="B6644" i="87"/>
  <c r="C6644" i="87"/>
  <c r="F6644" i="87" a="1"/>
  <c r="B6645" i="87"/>
  <c r="C6645" i="87"/>
  <c r="F6645" i="87" a="1"/>
  <c r="B6646" i="87"/>
  <c r="C6646" i="87" s="1"/>
  <c r="F6646" i="87" a="1"/>
  <c r="F6647" i="87" a="1"/>
  <c r="F6647" i="87"/>
  <c r="F6648" i="87" a="1"/>
  <c r="F6648" i="87"/>
  <c r="F6649" i="87" a="1"/>
  <c r="F6649" i="87"/>
  <c r="F6650" i="87" a="1"/>
  <c r="F6650" i="87"/>
  <c r="F6651" i="87" a="1"/>
  <c r="F6651" i="87"/>
  <c r="F6652" i="87" a="1"/>
  <c r="F6652" i="87"/>
  <c r="F6653" i="87" a="1"/>
  <c r="F6653" i="87"/>
  <c r="F6654" i="87" a="1"/>
  <c r="F6654" i="87"/>
  <c r="F6655" i="87" a="1"/>
  <c r="F6655" i="87"/>
  <c r="F6656" i="87" a="1"/>
  <c r="F6656" i="87"/>
  <c r="F6657" i="87" a="1"/>
  <c r="F6657" i="87"/>
  <c r="F6658" i="87" a="1"/>
  <c r="F6658" i="87"/>
  <c r="F6659" i="87" a="1"/>
  <c r="F6659" i="87"/>
  <c r="F6660" i="87" a="1"/>
  <c r="F6660" i="87"/>
  <c r="F6661" i="87" a="1"/>
  <c r="F6661" i="87"/>
  <c r="F6662" i="87" a="1"/>
  <c r="F6662" i="87"/>
  <c r="F6663" i="87" a="1"/>
  <c r="F6663" i="87"/>
  <c r="F6664" i="87" a="1"/>
  <c r="F6664" i="87"/>
  <c r="B6665" i="87"/>
  <c r="C6665" i="87"/>
  <c r="F6665" i="87" a="1"/>
  <c r="F6666" i="87" a="1"/>
  <c r="B6667" i="87"/>
  <c r="C6667" i="87"/>
  <c r="F6667" i="87" a="1"/>
  <c r="B6668" i="87"/>
  <c r="C6668" i="87"/>
  <c r="F6668" i="87" a="1"/>
  <c r="B6683" i="87"/>
  <c r="C6683" i="87" s="1"/>
  <c r="F6683" i="87" a="1"/>
  <c r="B6684" i="87"/>
  <c r="C6684" i="87" s="1"/>
  <c r="F6684" i="87" a="1"/>
  <c r="B6685" i="87"/>
  <c r="C6685" i="87" s="1"/>
  <c r="F6685" i="87" a="1"/>
  <c r="B6686" i="87"/>
  <c r="C6686" i="87" s="1"/>
  <c r="F6686" i="87" a="1"/>
  <c r="B6698" i="87"/>
  <c r="C6698" i="87" s="1"/>
  <c r="F6698" i="87" a="1"/>
  <c r="F6704" i="87" a="1"/>
  <c r="F6704" i="87"/>
  <c r="B6714" i="87"/>
  <c r="C6714" i="87" s="1"/>
  <c r="F6714" i="87" a="1"/>
  <c r="B6715" i="87"/>
  <c r="C6715" i="87" s="1"/>
  <c r="F6715" i="87" a="1"/>
  <c r="B6716" i="87"/>
  <c r="C6716" i="87"/>
  <c r="F6716" i="87" a="1"/>
  <c r="B6717" i="87"/>
  <c r="C6717" i="87"/>
  <c r="F6717" i="87" a="1"/>
  <c r="B6729" i="87"/>
  <c r="C6729" i="87" s="1"/>
  <c r="F6729" i="87" a="1"/>
  <c r="F6731" i="87" a="1"/>
  <c r="F6731" i="87"/>
  <c r="F6740" i="87" a="1"/>
  <c r="F6740" i="87"/>
  <c r="F6741" i="87" a="1"/>
  <c r="F6741" i="87"/>
  <c r="B6744" i="87"/>
  <c r="C6744" i="87" s="1"/>
  <c r="F6744" i="87" a="1"/>
  <c r="B6745" i="87"/>
  <c r="C6745" i="87" s="1"/>
  <c r="F6745" i="87" a="1"/>
  <c r="B6746" i="87"/>
  <c r="C6746" i="87" s="1"/>
  <c r="F6746" i="87" a="1"/>
  <c r="B6747" i="87"/>
  <c r="C6747" i="87"/>
  <c r="F6747" i="87" a="1"/>
  <c r="B6759" i="87"/>
  <c r="C6759" i="87"/>
  <c r="F6759" i="87" a="1"/>
  <c r="F6771" i="87" a="1"/>
  <c r="F6771" i="87"/>
  <c r="B6774" i="87"/>
  <c r="C6774" i="87"/>
  <c r="F6774" i="87" a="1"/>
  <c r="B6775" i="87"/>
  <c r="C6775" i="87"/>
  <c r="F6775" i="87" a="1"/>
  <c r="B6776" i="87"/>
  <c r="C6776" i="87" s="1"/>
  <c r="F6776" i="87" a="1"/>
  <c r="B6777" i="87"/>
  <c r="C6777" i="87"/>
  <c r="F6777" i="87" a="1"/>
  <c r="B6789" i="87"/>
  <c r="C6789" i="87"/>
  <c r="F6789" i="87" a="1"/>
  <c r="F6801" i="87" a="1"/>
  <c r="F6801" i="87"/>
  <c r="B6804" i="87"/>
  <c r="C6804" i="87"/>
  <c r="F6804" i="87" a="1"/>
  <c r="B6805" i="87"/>
  <c r="C6805" i="87"/>
  <c r="F6805" i="87" a="1"/>
  <c r="B6806" i="87"/>
  <c r="C6806" i="87"/>
  <c r="F6806" i="87" a="1"/>
  <c r="B6807" i="87"/>
  <c r="C6807" i="87"/>
  <c r="F6807" i="87" a="1"/>
  <c r="B6819" i="87"/>
  <c r="C6819" i="87" s="1"/>
  <c r="F6819" i="87" a="1"/>
  <c r="F6821" i="87" a="1"/>
  <c r="F6821" i="87"/>
  <c r="F6830" i="87" a="1"/>
  <c r="F6830" i="87"/>
  <c r="F6831" i="87" a="1"/>
  <c r="F6831" i="87"/>
  <c r="B6834" i="87"/>
  <c r="C6834" i="87" s="1"/>
  <c r="F6834" i="87" a="1"/>
  <c r="B6835" i="87"/>
  <c r="C6835" i="87"/>
  <c r="F6835" i="87" a="1"/>
  <c r="B6836" i="87"/>
  <c r="C6836" i="87"/>
  <c r="F6836" i="87" a="1"/>
  <c r="B6837" i="87"/>
  <c r="C6837" i="87"/>
  <c r="F6837" i="87" a="1"/>
  <c r="B6849" i="87"/>
  <c r="C6849" i="87"/>
  <c r="F6849" i="87" a="1"/>
  <c r="F6851" i="87" a="1"/>
  <c r="F6851" i="87"/>
  <c r="F6860" i="87" a="1"/>
  <c r="F6860" i="87"/>
  <c r="F6861" i="87" a="1"/>
  <c r="F6861" i="87"/>
  <c r="B6864" i="87"/>
  <c r="C6864" i="87"/>
  <c r="F6864" i="87" a="1"/>
  <c r="B6865" i="87"/>
  <c r="C6865" i="87" s="1"/>
  <c r="F6865" i="87" a="1"/>
  <c r="B6866" i="87"/>
  <c r="C6866" i="87"/>
  <c r="F6866" i="87" a="1"/>
  <c r="B6867" i="87"/>
  <c r="C6867" i="87"/>
  <c r="F6867" i="87" a="1"/>
  <c r="B6879" i="87"/>
  <c r="C6879" i="87"/>
  <c r="F6879" i="87" a="1"/>
  <c r="F6881" i="87" a="1"/>
  <c r="F6881" i="87"/>
  <c r="F6890" i="87" a="1"/>
  <c r="F6890" i="87"/>
  <c r="F6891" i="87" a="1"/>
  <c r="F6891" i="87"/>
  <c r="B6894" i="87"/>
  <c r="C6894" i="87" s="1"/>
  <c r="F6894" i="87" a="1"/>
  <c r="B6895" i="87"/>
  <c r="C6895" i="87"/>
  <c r="F6895" i="87" a="1"/>
  <c r="B6896" i="87"/>
  <c r="C6896" i="87" s="1"/>
  <c r="F6896" i="87" a="1"/>
  <c r="B6897" i="87"/>
  <c r="C6897" i="87"/>
  <c r="F6897" i="87" a="1"/>
  <c r="B6909" i="87"/>
  <c r="C6909" i="87"/>
  <c r="F6909" i="87" a="1"/>
  <c r="B6910" i="87"/>
  <c r="C6910" i="87"/>
  <c r="F6910" i="87" a="1"/>
  <c r="B6911" i="87"/>
  <c r="C6911" i="87"/>
  <c r="F6911" i="87" a="1"/>
  <c r="B6912" i="87"/>
  <c r="C6912" i="87" s="1"/>
  <c r="F6912" i="87" a="1"/>
  <c r="F6913" i="87" a="1"/>
  <c r="F6913" i="87"/>
  <c r="F6914" i="87" a="1"/>
  <c r="F6914" i="87"/>
  <c r="B6915" i="87"/>
  <c r="C6915" i="87"/>
  <c r="F6915" i="87" a="1"/>
  <c r="B6916" i="87"/>
  <c r="C6916" i="87"/>
  <c r="F6916" i="87" a="1"/>
  <c r="B6917" i="87"/>
  <c r="C6917" i="87"/>
  <c r="F6917" i="87" a="1"/>
  <c r="B6918" i="87"/>
  <c r="C6918" i="87" s="1"/>
  <c r="F6918" i="87" a="1"/>
  <c r="B6919" i="87"/>
  <c r="C6919" i="87" s="1"/>
  <c r="F6919" i="87" a="1"/>
  <c r="B6920" i="87"/>
  <c r="C6920" i="87" s="1"/>
  <c r="F6920" i="87" a="1"/>
  <c r="B6921" i="87"/>
  <c r="C6921" i="87" s="1"/>
  <c r="F6921" i="87" a="1"/>
  <c r="B6922" i="87"/>
  <c r="C6922" i="87" s="1"/>
  <c r="F6922" i="87" a="1"/>
  <c r="B6923" i="87"/>
  <c r="C6923" i="87" s="1"/>
  <c r="F6923" i="87" a="1"/>
  <c r="B6924" i="87"/>
  <c r="C6924" i="87" s="1"/>
  <c r="F6924" i="87" a="1"/>
  <c r="B6925" i="87"/>
  <c r="C6925" i="87" s="1"/>
  <c r="F6925" i="87" a="1"/>
  <c r="B6926" i="87"/>
  <c r="C6926" i="87" s="1"/>
  <c r="F6926" i="87" a="1"/>
  <c r="B6927" i="87"/>
  <c r="C6927" i="87"/>
  <c r="F6927" i="87" a="1"/>
  <c r="B6928" i="87"/>
  <c r="C6928" i="87"/>
  <c r="F6928" i="87" a="1"/>
  <c r="B6929" i="87"/>
  <c r="C6929" i="87"/>
  <c r="F6929" i="87" a="1"/>
  <c r="B6930" i="87"/>
  <c r="C6930" i="87" s="1"/>
  <c r="F6930" i="87" a="1"/>
  <c r="B6931" i="87"/>
  <c r="C6931" i="87" s="1"/>
  <c r="F6931" i="87" a="1"/>
  <c r="B6932" i="87"/>
  <c r="C6932" i="87" s="1"/>
  <c r="F6932" i="87" a="1"/>
  <c r="B6933" i="87"/>
  <c r="C6933" i="87" s="1"/>
  <c r="F6933" i="87" a="1"/>
  <c r="B6934" i="87"/>
  <c r="C6934" i="87" s="1"/>
  <c r="F6934" i="87" a="1"/>
  <c r="B6935" i="87"/>
  <c r="C6935" i="87" s="1"/>
  <c r="F6935" i="87" a="1"/>
  <c r="B6936" i="87"/>
  <c r="C6936" i="87"/>
  <c r="F6936" i="87" a="1"/>
  <c r="B6937" i="87"/>
  <c r="C6937" i="87" s="1"/>
  <c r="F6937" i="87" a="1"/>
  <c r="B6938" i="87"/>
  <c r="C6938" i="87" s="1"/>
  <c r="F6938" i="87" a="1"/>
  <c r="B6939" i="87"/>
  <c r="C6939" i="87"/>
  <c r="F6939" i="87" a="1"/>
  <c r="B6940" i="87"/>
  <c r="C6940" i="87"/>
  <c r="F6940" i="87" a="1"/>
  <c r="B6941" i="87"/>
  <c r="C6941" i="87"/>
  <c r="F6941" i="87" a="1"/>
  <c r="B6942" i="87"/>
  <c r="C6942" i="87"/>
  <c r="F6942" i="87" a="1"/>
  <c r="B6943" i="87"/>
  <c r="C6943" i="87" s="1"/>
  <c r="F6943" i="87" a="1"/>
  <c r="B6944" i="87"/>
  <c r="C6944" i="87" s="1"/>
  <c r="F6944" i="87" a="1"/>
  <c r="B6945" i="87"/>
  <c r="C6945" i="87" s="1"/>
  <c r="F6945" i="87" a="1"/>
  <c r="B6946" i="87"/>
  <c r="C6946" i="87" s="1"/>
  <c r="F6946" i="87" a="1"/>
  <c r="B6947" i="87"/>
  <c r="C6947" i="87" s="1"/>
  <c r="F6947" i="87" a="1"/>
  <c r="B6948" i="87"/>
  <c r="C6948" i="87" s="1"/>
  <c r="F6948" i="87" a="1"/>
  <c r="B6949" i="87"/>
  <c r="C6949" i="87" s="1"/>
  <c r="F6949" i="87" a="1"/>
  <c r="B6950" i="87"/>
  <c r="C6950" i="87" s="1"/>
  <c r="F6950" i="87" a="1"/>
  <c r="B6951" i="87"/>
  <c r="C6951" i="87"/>
  <c r="F6951" i="87" a="1"/>
  <c r="B6952" i="87"/>
  <c r="C6952" i="87"/>
  <c r="F6952" i="87" a="1"/>
  <c r="B6953" i="87"/>
  <c r="C6953" i="87"/>
  <c r="F6953" i="87" a="1"/>
  <c r="B6954" i="87"/>
  <c r="C6954" i="87" s="1"/>
  <c r="F6954" i="87" a="1"/>
  <c r="B6955" i="87"/>
  <c r="C6955" i="87" s="1"/>
  <c r="F6955" i="87" a="1"/>
  <c r="B6956" i="87"/>
  <c r="C6956" i="87" s="1"/>
  <c r="F6956" i="87" a="1"/>
  <c r="B6957" i="87"/>
  <c r="C6957" i="87" s="1"/>
  <c r="F6957" i="87" a="1"/>
  <c r="B6958" i="87"/>
  <c r="C6958" i="87" s="1"/>
  <c r="F6958" i="87" a="1"/>
  <c r="B6959" i="87"/>
  <c r="C6959" i="87" s="1"/>
  <c r="F6959" i="87" a="1"/>
  <c r="B6960" i="87"/>
  <c r="C6960" i="87" s="1"/>
  <c r="F6960" i="87" a="1"/>
  <c r="B6961" i="87"/>
  <c r="C6961" i="87" s="1"/>
  <c r="F6961" i="87" a="1"/>
  <c r="F6962" i="87" a="1"/>
  <c r="F6962" i="87"/>
  <c r="F6963" i="87" a="1"/>
  <c r="F6963" i="87"/>
  <c r="F6964" i="87" a="1"/>
  <c r="F6964" i="87"/>
  <c r="F6965" i="87" a="1"/>
  <c r="F6965" i="87"/>
  <c r="F6966" i="87" a="1"/>
  <c r="F6966" i="87"/>
  <c r="F6967" i="87" a="1"/>
  <c r="F6967" i="87"/>
  <c r="F6968" i="87" a="1"/>
  <c r="F6968" i="87"/>
  <c r="B6969" i="87"/>
  <c r="C6969" i="87" s="1"/>
  <c r="F6969" i="87" a="1"/>
  <c r="B6970" i="87"/>
  <c r="C6970" i="87" s="1"/>
  <c r="F6970" i="87" a="1"/>
  <c r="B6971" i="87"/>
  <c r="C6971" i="87" s="1"/>
  <c r="F6971" i="87" a="1"/>
  <c r="B6972" i="87"/>
  <c r="C6972" i="87"/>
  <c r="F6972" i="87" a="1"/>
  <c r="B6973" i="87"/>
  <c r="C6973" i="87"/>
  <c r="F6973" i="87" a="1"/>
  <c r="B6974" i="87"/>
  <c r="C6974" i="87"/>
  <c r="F6974" i="87" a="1"/>
  <c r="B6975" i="87"/>
  <c r="C6975" i="87"/>
  <c r="F6975" i="87" a="1"/>
  <c r="B6976" i="87"/>
  <c r="C6976" i="87" s="1"/>
  <c r="F6976" i="87" a="1"/>
  <c r="B6977" i="87"/>
  <c r="C6977" i="87" s="1"/>
  <c r="F6977" i="87" a="1"/>
  <c r="B6978" i="87"/>
  <c r="C6978" i="87" s="1"/>
  <c r="F6978" i="87" a="1"/>
  <c r="B6979" i="87"/>
  <c r="C6979" i="87" s="1"/>
  <c r="F6979" i="87" a="1"/>
  <c r="B6980" i="87"/>
  <c r="C6980" i="87" s="1"/>
  <c r="F6980" i="87" a="1"/>
  <c r="B6981" i="87"/>
  <c r="C6981" i="87" s="1"/>
  <c r="F6981" i="87" a="1"/>
  <c r="B6982" i="87"/>
  <c r="C6982" i="87" s="1"/>
  <c r="F6982" i="87" a="1"/>
  <c r="B6983" i="87"/>
  <c r="C6983" i="87" s="1"/>
  <c r="F6983" i="87" a="1"/>
  <c r="B6984" i="87"/>
  <c r="C6984" i="87"/>
  <c r="F6984" i="87" a="1"/>
  <c r="B6985" i="87"/>
  <c r="C6985" i="87"/>
  <c r="F6985" i="87" a="1"/>
  <c r="F6986" i="87" a="1"/>
  <c r="F6986" i="87"/>
  <c r="B6987" i="87"/>
  <c r="C6987" i="87"/>
  <c r="F6987" i="87" a="1"/>
  <c r="B6988" i="87"/>
  <c r="C6988" i="87"/>
  <c r="F6988" i="87" a="1"/>
  <c r="F6989" i="87" a="1"/>
  <c r="F6989" i="87"/>
  <c r="F6990" i="87" a="1"/>
  <c r="F6990" i="87"/>
  <c r="F6991" i="87" a="1"/>
  <c r="F6991" i="87"/>
  <c r="B6992" i="87"/>
  <c r="C6992" i="87" s="1"/>
  <c r="F6992" i="87" a="1"/>
  <c r="B6993" i="87"/>
  <c r="C6993" i="87" s="1"/>
  <c r="F6993" i="87" a="1"/>
  <c r="B6994" i="87"/>
  <c r="C6994" i="87" s="1"/>
  <c r="F6994" i="87" a="1"/>
  <c r="B6995" i="87"/>
  <c r="C6995" i="87" s="1"/>
  <c r="F6995" i="87" a="1"/>
  <c r="B6996" i="87"/>
  <c r="C6996" i="87"/>
  <c r="F6996" i="87" a="1"/>
  <c r="B6997" i="87"/>
  <c r="C6997" i="87"/>
  <c r="F6997" i="87" a="1"/>
  <c r="B6998" i="87"/>
  <c r="C6998" i="87"/>
  <c r="F6998" i="87" a="1"/>
  <c r="F6999" i="87" a="1"/>
  <c r="F6999" i="87"/>
  <c r="F7000" i="87" a="1"/>
  <c r="F7000" i="87"/>
  <c r="B7001" i="87"/>
  <c r="C7001" i="87"/>
  <c r="F7001" i="87" a="1"/>
  <c r="B7002" i="87"/>
  <c r="C7002" i="87"/>
  <c r="F7002" i="87" a="1"/>
  <c r="B7003" i="87"/>
  <c r="C7003" i="87"/>
  <c r="F7003" i="87" a="1"/>
  <c r="B7004" i="87"/>
  <c r="C7004" i="87"/>
  <c r="F7004" i="87" a="1"/>
  <c r="B7005" i="87"/>
  <c r="C7005" i="87"/>
  <c r="F7005" i="87" a="1"/>
  <c r="B7006" i="87"/>
  <c r="C7006" i="87" s="1"/>
  <c r="F7006" i="87" a="1"/>
  <c r="B7007" i="87"/>
  <c r="C7007" i="87" s="1"/>
  <c r="F7007" i="87" a="1"/>
  <c r="B7008" i="87"/>
  <c r="C7008" i="87" s="1"/>
  <c r="F7008" i="87" a="1"/>
  <c r="B7009" i="87"/>
  <c r="C7009" i="87" s="1"/>
  <c r="F7009" i="87" a="1"/>
  <c r="B7010" i="87"/>
  <c r="C7010" i="87" s="1"/>
  <c r="F7010" i="87" a="1"/>
  <c r="B7011" i="87"/>
  <c r="C7011" i="87"/>
  <c r="F7011" i="87" a="1"/>
  <c r="B7012" i="87"/>
  <c r="C7012" i="87" s="1"/>
  <c r="F7012" i="87" a="1"/>
  <c r="B7013" i="87"/>
  <c r="C7013" i="87" s="1"/>
  <c r="F7013" i="87" a="1"/>
  <c r="B7014" i="87"/>
  <c r="C7014" i="87"/>
  <c r="F7014" i="87" a="1"/>
  <c r="F7015" i="87" a="1"/>
  <c r="B7016" i="87"/>
  <c r="C7016" i="87"/>
  <c r="F7016" i="87" a="1"/>
  <c r="B7017" i="87"/>
  <c r="C7017" i="87" s="1"/>
  <c r="F7017" i="87" a="1"/>
  <c r="B7018" i="87"/>
  <c r="C7018" i="87" s="1"/>
  <c r="F7018" i="87" a="1"/>
  <c r="B7019" i="87"/>
  <c r="C7019" i="87" s="1"/>
  <c r="F7019" i="87" a="1"/>
  <c r="F7020" i="87" a="1"/>
  <c r="B7029" i="87"/>
  <c r="C7029" i="87" s="1"/>
  <c r="F7029" i="87" a="1"/>
  <c r="B7030" i="87"/>
  <c r="C7030" i="87" s="1"/>
  <c r="F7030" i="87" a="1"/>
  <c r="B7031" i="87"/>
  <c r="C7031" i="87"/>
  <c r="F7031" i="87" a="1"/>
  <c r="B7032" i="87"/>
  <c r="C7032" i="87" s="1"/>
  <c r="F7032" i="87" a="1"/>
  <c r="B7033" i="87"/>
  <c r="C7033" i="87" s="1"/>
  <c r="F7033" i="87" a="1"/>
  <c r="B7034" i="87"/>
  <c r="C7034" i="87"/>
  <c r="F7034" i="87" a="1"/>
  <c r="B7035" i="87"/>
  <c r="C7035" i="87"/>
  <c r="F7035" i="87" a="1"/>
  <c r="B7036" i="87"/>
  <c r="C7036" i="87"/>
  <c r="F7036" i="87" a="1"/>
  <c r="F7037" i="87" a="1"/>
  <c r="B7038" i="87"/>
  <c r="C7038" i="87"/>
  <c r="F7038" i="87" a="1"/>
  <c r="B7039" i="87"/>
  <c r="C7039" i="87" s="1"/>
  <c r="F7039" i="87" a="1"/>
  <c r="B7040" i="87"/>
  <c r="C7040" i="87" s="1"/>
  <c r="F7040" i="87" a="1"/>
  <c r="B7041" i="87"/>
  <c r="C7041" i="87" s="1"/>
  <c r="F7041" i="87" a="1"/>
  <c r="F7042" i="87" a="1"/>
  <c r="F7043" i="87" a="1"/>
  <c r="B7044" i="87"/>
  <c r="C7044" i="87" s="1"/>
  <c r="F7044" i="87" a="1"/>
  <c r="B7045" i="87"/>
  <c r="C7045" i="87" s="1"/>
  <c r="F7045" i="87" a="1"/>
  <c r="F7046" i="87" a="1"/>
  <c r="B7047" i="87"/>
  <c r="C7047" i="87"/>
  <c r="F7047" i="87" a="1"/>
  <c r="F7048" i="87" a="1"/>
  <c r="B7049" i="87"/>
  <c r="C7049" i="87" s="1"/>
  <c r="F7049" i="87" a="1"/>
  <c r="F7050" i="87" a="1"/>
  <c r="B7051" i="87"/>
  <c r="C7051" i="87" s="1"/>
  <c r="F7051" i="87" a="1"/>
  <c r="F7052" i="87" a="1"/>
  <c r="F7053" i="87" a="1"/>
  <c r="F7054" i="87" a="1"/>
  <c r="F7055" i="87" a="1"/>
  <c r="F7056" i="87" a="1"/>
  <c r="F7057" i="87" a="1"/>
  <c r="F7058" i="87" a="1"/>
  <c r="F7059" i="87" a="1"/>
  <c r="B7060" i="87"/>
  <c r="C7060" i="87"/>
  <c r="F7060" i="87" a="1"/>
  <c r="F7061" i="87" a="1"/>
  <c r="F7062" i="87" a="1"/>
  <c r="B7063" i="87"/>
  <c r="C7063" i="87" s="1"/>
  <c r="F7063" i="87" a="1"/>
  <c r="F7064" i="87" a="1"/>
  <c r="B7065" i="87"/>
  <c r="C7065" i="87" s="1"/>
  <c r="F7065" i="87" a="1"/>
  <c r="F7066" i="87" a="1"/>
  <c r="B7067" i="87"/>
  <c r="C7067" i="87"/>
  <c r="F7067" i="87" a="1"/>
  <c r="F7068" i="87" a="1"/>
  <c r="F7069" i="87" a="1"/>
  <c r="F7070" i="87" a="1"/>
  <c r="F7071" i="87" a="1"/>
  <c r="F7072" i="87" a="1"/>
  <c r="B7073" i="87"/>
  <c r="C7073" i="87"/>
  <c r="F7073" i="87" a="1"/>
  <c r="F7074" i="87" a="1"/>
  <c r="F7075" i="87" a="1"/>
  <c r="B7076" i="87"/>
  <c r="C7076" i="87" s="1"/>
  <c r="F7076" i="87" a="1"/>
  <c r="F7077" i="87" a="1"/>
  <c r="F7078" i="87" a="1"/>
  <c r="B7079" i="87"/>
  <c r="C7079" i="87" s="1"/>
  <c r="F7079" i="87" a="1"/>
  <c r="F7080" i="87" a="1"/>
  <c r="B7081" i="87"/>
  <c r="C7081" i="87" s="1"/>
  <c r="F7081" i="87" a="1"/>
  <c r="F7082" i="87" a="1"/>
  <c r="F7083" i="87" a="1"/>
  <c r="B7084" i="87"/>
  <c r="C7084" i="87"/>
  <c r="F7084" i="87" a="1"/>
  <c r="B7085" i="87"/>
  <c r="C7085" i="87" s="1"/>
  <c r="F7085" i="87" a="1"/>
  <c r="F7086" i="87" a="1"/>
  <c r="F7087" i="87" a="1"/>
  <c r="B7088" i="87"/>
  <c r="C7088" i="87" s="1"/>
  <c r="F7088" i="87" a="1"/>
  <c r="F7089" i="87" a="1"/>
  <c r="B7090" i="87"/>
  <c r="C7090" i="87"/>
  <c r="F7090" i="87" a="1"/>
  <c r="B7091" i="87"/>
  <c r="C7091" i="87" s="1"/>
  <c r="F7091" i="87" a="1"/>
  <c r="F7092" i="87" a="1"/>
  <c r="B7093" i="87"/>
  <c r="C7093" i="87"/>
  <c r="F7093" i="87" a="1"/>
  <c r="F7094" i="87" a="1"/>
  <c r="F7095" i="87" a="1"/>
  <c r="B7096" i="87"/>
  <c r="C7096" i="87"/>
  <c r="F7096" i="87" a="1"/>
  <c r="B7097" i="87"/>
  <c r="C7097" i="87"/>
  <c r="F7097" i="87" a="1"/>
  <c r="F7098" i="87" a="1"/>
  <c r="B7099" i="87"/>
  <c r="C7099" i="87" s="1"/>
  <c r="F7099" i="87" a="1"/>
  <c r="F7100" i="87" a="1"/>
  <c r="F7101" i="87" a="1"/>
  <c r="B7102" i="87"/>
  <c r="C7102" i="87" s="1"/>
  <c r="F7102" i="87" a="1"/>
  <c r="B7103" i="87"/>
  <c r="C7103" i="87"/>
  <c r="F7103" i="87" a="1"/>
  <c r="B7104" i="87"/>
  <c r="C7104" i="87" s="1"/>
  <c r="F7104" i="87" a="1"/>
  <c r="F7105" i="87" a="1"/>
  <c r="B7106" i="87"/>
  <c r="C7106" i="87"/>
  <c r="F7106" i="87" a="1"/>
  <c r="F7107" i="87" a="1"/>
  <c r="F7108" i="87" a="1"/>
  <c r="F7109" i="87" a="1"/>
  <c r="F7110" i="87" a="1"/>
  <c r="F7111" i="87" a="1"/>
  <c r="B7112" i="87"/>
  <c r="C7112" i="87" s="1"/>
  <c r="F7112" i="87" a="1"/>
  <c r="F7113" i="87" a="1"/>
  <c r="F7114" i="87" a="1"/>
  <c r="F7115" i="87" a="1"/>
  <c r="F7116" i="87" a="1"/>
  <c r="F7117" i="87" a="1"/>
  <c r="B7118" i="87"/>
  <c r="C7118" i="87"/>
  <c r="F7118" i="87" a="1"/>
  <c r="F7119" i="87" a="1"/>
  <c r="B7120" i="87"/>
  <c r="C7120" i="87"/>
  <c r="F7120" i="87" a="1"/>
  <c r="F7121" i="87" a="1"/>
  <c r="F7122" i="87" a="1"/>
  <c r="B7123" i="87"/>
  <c r="C7123" i="87" s="1"/>
  <c r="F7123" i="87" a="1"/>
  <c r="B7124" i="87"/>
  <c r="C7124" i="87" s="1"/>
  <c r="F7124" i="87" a="1"/>
  <c r="B7125" i="87"/>
  <c r="C7125" i="87" s="1"/>
  <c r="F7125" i="87" a="1"/>
  <c r="F7126" i="87" a="1"/>
  <c r="B7127" i="87"/>
  <c r="C7127" i="87" s="1"/>
  <c r="F7127" i="87" a="1"/>
  <c r="F7128" i="87" a="1"/>
  <c r="B7129" i="87"/>
  <c r="C7129" i="87" s="1"/>
  <c r="F7129" i="87" a="1"/>
  <c r="B7130" i="87"/>
  <c r="C7130" i="87"/>
  <c r="F7130" i="87" a="1"/>
  <c r="F7131" i="87" a="1"/>
  <c r="F7132" i="87" a="1"/>
  <c r="B7133" i="87"/>
  <c r="C7133" i="87" s="1"/>
  <c r="F7133" i="87" a="1"/>
  <c r="F7134" i="87" a="1"/>
  <c r="F7135" i="87" a="1"/>
  <c r="F7136" i="87" a="1"/>
  <c r="B7137" i="87"/>
  <c r="C7137" i="87" s="1"/>
  <c r="F7137" i="87" a="1"/>
  <c r="B7138" i="87"/>
  <c r="C7138" i="87" s="1"/>
  <c r="F7138" i="87" a="1"/>
  <c r="F7139" i="87" a="1"/>
  <c r="B7140" i="87"/>
  <c r="C7140" i="87" s="1"/>
  <c r="F7140" i="87" a="1"/>
  <c r="F7141" i="87" a="1"/>
  <c r="B7142" i="87"/>
  <c r="C7142" i="87"/>
  <c r="F7142" i="87" a="1"/>
  <c r="F7143" i="87" a="1"/>
  <c r="F7144" i="87" a="1"/>
  <c r="B7145" i="87"/>
  <c r="C7145" i="87"/>
  <c r="F7145" i="87" a="1"/>
  <c r="B7146" i="87"/>
  <c r="C7146" i="87" s="1"/>
  <c r="F7146" i="87" a="1"/>
  <c r="B7147" i="87"/>
  <c r="C7147" i="87" s="1"/>
  <c r="F7147" i="87" a="1"/>
  <c r="F7148" i="87" a="1"/>
  <c r="B7149" i="87"/>
  <c r="C7149" i="87" s="1"/>
  <c r="F7149" i="87" a="1"/>
  <c r="F7150" i="87" a="1"/>
  <c r="B7151" i="87"/>
  <c r="C7151" i="87" s="1"/>
  <c r="F7151" i="87" a="1"/>
  <c r="F7152" i="87" a="1"/>
  <c r="F7153" i="87" a="1"/>
  <c r="B7154" i="87"/>
  <c r="C7154" i="87"/>
  <c r="F7154" i="87" a="1"/>
  <c r="F7155" i="87" a="1"/>
  <c r="F7156" i="87" a="1"/>
  <c r="B7157" i="87"/>
  <c r="C7157" i="87"/>
  <c r="F7157" i="87" a="1"/>
  <c r="B7158" i="87"/>
  <c r="C7158" i="87"/>
  <c r="F7158" i="87" a="1"/>
  <c r="F7159" i="87" a="1"/>
  <c r="B7160" i="87"/>
  <c r="C7160" i="87" s="1"/>
  <c r="F7160" i="87" a="1"/>
  <c r="F7161" i="87" a="1"/>
  <c r="F7162" i="87" a="1"/>
  <c r="B7163" i="87"/>
  <c r="C7163" i="87" s="1"/>
  <c r="F7163" i="87" a="1"/>
  <c r="B7164" i="87"/>
  <c r="C7164" i="87"/>
  <c r="F7164" i="87" a="1"/>
  <c r="B7165" i="87"/>
  <c r="C7165" i="87" s="1"/>
  <c r="F7165" i="87" a="1"/>
  <c r="F7166" i="87" a="1"/>
  <c r="B7167" i="87"/>
  <c r="C7167" i="87"/>
  <c r="F7167" i="87" a="1"/>
  <c r="F7168" i="87" a="1"/>
  <c r="F7169" i="87" a="1"/>
  <c r="F7170" i="87" a="1"/>
  <c r="F7171" i="87" a="1"/>
  <c r="F7172" i="87" a="1"/>
  <c r="F7173" i="87" a="1"/>
  <c r="B7174" i="87"/>
  <c r="C7174" i="87"/>
  <c r="F7174" i="87" a="1"/>
  <c r="F7175" i="87" a="1"/>
  <c r="F7176" i="87" a="1"/>
  <c r="F7177" i="87" a="1"/>
  <c r="B7178" i="87"/>
  <c r="C7178" i="87"/>
  <c r="F7178" i="87" a="1"/>
  <c r="F7179" i="87" a="1"/>
  <c r="B7180" i="87"/>
  <c r="C7180" i="87"/>
  <c r="F7180" i="87" a="1"/>
  <c r="F7181" i="87" a="1"/>
  <c r="F7182" i="87" a="1"/>
  <c r="B7183" i="87"/>
  <c r="C7183" i="87" s="1"/>
  <c r="F7183" i="87" a="1"/>
  <c r="F7184" i="87" a="1"/>
  <c r="F7185" i="87" a="1"/>
  <c r="B7186" i="87"/>
  <c r="C7186" i="87"/>
  <c r="F7186" i="87" a="1"/>
  <c r="B7187" i="87"/>
  <c r="C7187" i="87"/>
  <c r="F7187" i="87" a="1"/>
  <c r="F7188" i="87" a="1"/>
  <c r="F7189" i="87" a="1"/>
  <c r="B7190" i="87"/>
  <c r="C7190" i="87" s="1"/>
  <c r="F7190" i="87" a="1"/>
  <c r="F7191" i="87" a="1"/>
  <c r="F7192" i="87" a="1"/>
  <c r="B7193" i="87"/>
  <c r="C7193" i="87" s="1"/>
  <c r="F7193" i="87" a="1"/>
  <c r="B7194" i="87"/>
  <c r="C7194" i="87"/>
  <c r="F7194" i="87" a="1"/>
  <c r="F7195" i="87" a="1"/>
  <c r="F7196" i="87" a="1"/>
  <c r="B7197" i="87"/>
  <c r="C7197" i="87"/>
  <c r="F7197" i="87" a="1"/>
  <c r="F7198" i="87" a="1"/>
  <c r="B7199" i="87"/>
  <c r="C7199" i="87"/>
  <c r="F7199" i="87" a="1"/>
  <c r="B7200" i="87"/>
  <c r="C7200" i="87"/>
  <c r="F7200" i="87" a="1"/>
  <c r="F7201" i="87" a="1"/>
  <c r="B7202" i="87"/>
  <c r="C7202" i="87" s="1"/>
  <c r="F7202" i="87" a="1"/>
  <c r="F7203" i="87" a="1"/>
  <c r="F7204" i="87" a="1"/>
  <c r="B7205" i="87"/>
  <c r="C7205" i="87" s="1"/>
  <c r="F7205" i="87" a="1"/>
  <c r="F7206" i="87" a="1"/>
  <c r="B7207" i="87"/>
  <c r="C7207" i="87" s="1"/>
  <c r="F7207" i="87" a="1"/>
  <c r="F7208" i="87" a="1"/>
  <c r="B7209" i="87"/>
  <c r="C7209" i="87"/>
  <c r="F7209" i="87" a="1"/>
  <c r="F7210" i="87" a="1"/>
  <c r="F7211" i="87" a="1"/>
  <c r="B7212" i="87"/>
  <c r="C7212" i="87"/>
  <c r="F7212" i="87" a="1"/>
  <c r="B7213" i="87"/>
  <c r="C7213" i="87" s="1"/>
  <c r="F7213" i="87" a="1"/>
  <c r="B7214" i="87"/>
  <c r="C7214" i="87" s="1"/>
  <c r="F7214" i="87" a="1"/>
  <c r="F7215" i="87" a="1"/>
  <c r="B7216" i="87"/>
  <c r="C7216" i="87" s="1"/>
  <c r="F7216" i="87" a="1"/>
  <c r="B7217" i="87"/>
  <c r="C7217" i="87" s="1"/>
  <c r="F7217" i="87" a="1"/>
  <c r="B7218" i="87"/>
  <c r="C7218" i="87" s="1"/>
  <c r="F7218" i="87" a="1"/>
  <c r="B7219" i="87"/>
  <c r="C7219" i="87" s="1"/>
  <c r="F7219" i="87" a="1"/>
  <c r="F7220" i="87" a="1"/>
  <c r="B7221" i="87"/>
  <c r="C7221" i="87" s="1"/>
  <c r="F7221" i="87" a="1"/>
  <c r="F7222" i="87" a="1"/>
  <c r="B7223" i="87"/>
  <c r="C7223" i="87" s="1"/>
  <c r="F7223" i="87" a="1"/>
  <c r="F7224" i="87" a="1"/>
  <c r="F7225" i="87" a="1"/>
  <c r="F7226" i="87" a="1"/>
  <c r="B7227" i="87"/>
  <c r="C7227" i="87" s="1"/>
  <c r="F7227" i="87" a="1"/>
  <c r="F7228" i="87" a="1"/>
  <c r="F7229" i="87" a="1"/>
  <c r="B7230" i="87"/>
  <c r="C7230" i="87" s="1"/>
  <c r="F7230" i="87" a="1"/>
  <c r="F7231" i="87" a="1"/>
  <c r="B7232" i="87"/>
  <c r="C7232" i="87" s="1"/>
  <c r="F7232" i="87" a="1"/>
  <c r="F7233" i="87" a="1"/>
  <c r="F7234" i="87" a="1"/>
  <c r="F7235" i="87" a="1"/>
  <c r="B7236" i="87"/>
  <c r="C7236" i="87" s="1"/>
  <c r="F7236" i="87" a="1"/>
  <c r="F7237" i="87" a="1"/>
  <c r="F7238" i="87" a="1"/>
  <c r="B7239" i="87"/>
  <c r="C7239" i="87"/>
  <c r="F7239" i="87" a="1"/>
  <c r="F7240" i="87" a="1"/>
  <c r="B7241" i="87"/>
  <c r="C7241" i="87"/>
  <c r="F7241" i="87" a="1"/>
  <c r="F7242" i="87" a="1"/>
  <c r="F7243" i="87" a="1"/>
  <c r="F7244" i="87" a="1"/>
  <c r="B7245" i="87"/>
  <c r="C7245" i="87"/>
  <c r="F7245" i="87" a="1"/>
  <c r="F7246" i="87" a="1"/>
  <c r="F7247" i="87" a="1"/>
  <c r="B7248" i="87"/>
  <c r="C7248" i="87" s="1"/>
  <c r="F7248" i="87" a="1"/>
  <c r="F7249" i="87" a="1"/>
  <c r="B7250" i="87"/>
  <c r="C7250" i="87" s="1"/>
  <c r="F7250" i="87" a="1"/>
  <c r="F7251" i="87" a="1"/>
  <c r="F7252" i="87" a="1"/>
  <c r="F7253" i="87" a="1"/>
  <c r="B7254" i="87"/>
  <c r="C7254" i="87"/>
  <c r="F7254" i="87" a="1"/>
  <c r="F7255" i="87" a="1"/>
  <c r="F7256" i="87" a="1"/>
  <c r="B7257" i="87"/>
  <c r="C7257" i="87"/>
  <c r="F7257" i="87" a="1"/>
  <c r="F7258" i="87" a="1"/>
  <c r="B7259" i="87"/>
  <c r="C7259" i="87"/>
  <c r="F7259" i="87" a="1"/>
  <c r="F7260" i="87" a="1"/>
  <c r="F7261" i="87" a="1"/>
  <c r="F7262" i="87" a="1"/>
  <c r="B7263" i="87"/>
  <c r="C7263" i="87" s="1"/>
  <c r="F7263" i="87" a="1"/>
  <c r="F7264" i="87" a="1"/>
  <c r="F7265" i="87" a="1"/>
  <c r="B7266" i="87"/>
  <c r="C7266" i="87" s="1"/>
  <c r="F7266" i="87" a="1"/>
  <c r="F7267" i="87" a="1"/>
  <c r="B7268" i="87"/>
  <c r="C7268" i="87"/>
  <c r="F7268" i="87" a="1"/>
  <c r="F7269" i="87" a="1"/>
  <c r="F7270" i="87" a="1"/>
  <c r="F7271" i="87" a="1"/>
  <c r="B7272" i="87"/>
  <c r="C7272" i="87" s="1"/>
  <c r="F7272" i="87" a="1"/>
  <c r="F7273" i="87" a="1"/>
  <c r="F7274" i="87" a="1"/>
  <c r="B7275" i="87"/>
  <c r="C7275" i="87"/>
  <c r="F7275" i="87" a="1"/>
  <c r="F7276" i="87" a="1"/>
  <c r="B7277" i="87"/>
  <c r="C7277" i="87" s="1"/>
  <c r="F7277" i="87" a="1"/>
  <c r="F7278" i="87" a="1"/>
  <c r="F7279" i="87" a="1"/>
  <c r="F7280" i="87" a="1"/>
  <c r="B7281" i="87"/>
  <c r="C7281" i="87"/>
  <c r="F7281" i="87" a="1"/>
  <c r="F7282" i="87" a="1"/>
  <c r="F7283" i="87" a="1"/>
  <c r="B7284" i="87"/>
  <c r="C7284" i="87" s="1"/>
  <c r="F7284" i="87" a="1"/>
  <c r="F7285" i="87" a="1"/>
  <c r="B7286" i="87"/>
  <c r="C7286" i="87" s="1"/>
  <c r="F7286" i="87" a="1"/>
  <c r="F7287" i="87" a="1"/>
  <c r="F7288" i="87" a="1"/>
  <c r="F7289" i="87" a="1"/>
  <c r="B7290" i="87"/>
  <c r="C7290" i="87" s="1"/>
  <c r="F7290" i="87" a="1"/>
  <c r="F7291" i="87" a="1"/>
  <c r="F7292" i="87" a="1"/>
  <c r="B7293" i="87"/>
  <c r="C7293" i="87"/>
  <c r="F7293" i="87" a="1"/>
  <c r="F7294" i="87" a="1"/>
  <c r="B7295" i="87"/>
  <c r="C7295" i="87"/>
  <c r="F7295" i="87" a="1"/>
  <c r="F7296" i="87" a="1"/>
  <c r="F7297" i="87" a="1"/>
  <c r="F7298" i="87" a="1"/>
  <c r="B7299" i="87"/>
  <c r="C7299" i="87" s="1"/>
  <c r="F7299" i="87" a="1"/>
  <c r="F7300" i="87" a="1"/>
  <c r="F7301" i="87" a="1"/>
  <c r="B7302" i="87"/>
  <c r="C7302" i="87" s="1"/>
  <c r="F7302" i="87" a="1"/>
  <c r="B7303" i="87"/>
  <c r="C7303" i="87"/>
  <c r="F7303" i="87" a="1"/>
  <c r="F7304" i="87" a="1"/>
  <c r="B7305" i="87"/>
  <c r="C7305" i="87"/>
  <c r="F7305" i="87" a="1"/>
  <c r="B7306" i="87"/>
  <c r="C7306" i="87" s="1"/>
  <c r="F7306" i="87" a="1"/>
  <c r="B7307" i="87"/>
  <c r="C7307" i="87"/>
  <c r="F7307" i="87" a="1"/>
  <c r="B7308" i="87"/>
  <c r="C7308" i="87" s="1"/>
  <c r="F7308" i="87" a="1"/>
  <c r="B7309" i="87"/>
  <c r="C7309" i="87"/>
  <c r="F7309" i="87" a="1"/>
  <c r="B7310" i="87"/>
  <c r="C7310" i="87" s="1"/>
  <c r="F7310" i="87" a="1"/>
  <c r="B7311" i="87"/>
  <c r="C7311" i="87" s="1"/>
  <c r="F7311" i="87" a="1"/>
  <c r="B7312" i="87"/>
  <c r="C7312" i="87" s="1"/>
  <c r="F7312" i="87" a="1"/>
  <c r="B7313" i="87"/>
  <c r="C7313" i="87"/>
  <c r="F7313" i="87" a="1"/>
  <c r="F7314" i="87" a="1"/>
  <c r="B7315" i="87"/>
  <c r="C7315" i="87" s="1"/>
  <c r="F7315" i="87" a="1"/>
  <c r="F7316" i="87" a="1"/>
  <c r="F7317" i="87" a="1"/>
  <c r="F7318" i="87" a="1"/>
  <c r="B7319" i="87"/>
  <c r="C7319" i="87"/>
  <c r="F7319" i="87" a="1"/>
  <c r="F7320" i="87" a="1"/>
  <c r="F7321" i="87" a="1"/>
  <c r="B7322" i="87"/>
  <c r="C7322" i="87" s="1"/>
  <c r="F7322" i="87" a="1"/>
  <c r="F7323" i="87" a="1"/>
  <c r="F7324" i="87" a="1"/>
  <c r="B7325" i="87"/>
  <c r="C7325" i="87" s="1"/>
  <c r="F7325" i="87" a="1"/>
  <c r="B7326" i="87"/>
  <c r="C7326" i="87" s="1"/>
  <c r="F7326" i="87" a="1"/>
  <c r="B7327" i="87"/>
  <c r="C7327" i="87" s="1"/>
  <c r="F7327" i="87" a="1"/>
  <c r="B7328" i="87"/>
  <c r="C7328" i="87" s="1"/>
  <c r="F7328" i="87" a="1"/>
  <c r="B7329" i="87"/>
  <c r="C7329" i="87"/>
  <c r="F7329" i="87" a="1"/>
  <c r="B7330" i="87"/>
  <c r="C7330" i="87" s="1"/>
  <c r="F7330" i="87" a="1"/>
  <c r="B7331" i="87"/>
  <c r="C7331" i="87"/>
  <c r="F7331" i="87" a="1"/>
  <c r="B7332" i="87"/>
  <c r="C7332" i="87"/>
  <c r="F7332" i="87" a="1"/>
  <c r="B7333" i="87"/>
  <c r="C7333" i="87"/>
  <c r="F7333" i="87" a="1"/>
  <c r="B7334" i="87"/>
  <c r="C7334" i="87" s="1"/>
  <c r="F7334" i="87" a="1"/>
  <c r="B7335" i="87"/>
  <c r="C7335" i="87" s="1"/>
  <c r="F7335" i="87" a="1"/>
  <c r="B7336" i="87"/>
  <c r="C7336" i="87" s="1"/>
  <c r="F7336" i="87" a="1"/>
  <c r="B7337" i="87"/>
  <c r="C7337" i="87" s="1"/>
  <c r="F7337" i="87" a="1"/>
  <c r="B7338" i="87"/>
  <c r="C7338" i="87" s="1"/>
  <c r="F7338" i="87" a="1"/>
  <c r="B7339" i="87"/>
  <c r="C7339" i="87" s="1"/>
  <c r="F7339" i="87" a="1"/>
  <c r="B7340" i="87"/>
  <c r="C7340" i="87" s="1"/>
  <c r="F7340" i="87" a="1"/>
  <c r="B7341" i="87"/>
  <c r="C7341" i="87"/>
  <c r="F7341" i="87" a="1"/>
  <c r="B7342" i="87"/>
  <c r="C7342" i="87"/>
  <c r="F7342" i="87" a="1"/>
  <c r="B7343" i="87"/>
  <c r="C7343" i="87"/>
  <c r="F7343" i="87" a="1"/>
  <c r="B7344" i="87"/>
  <c r="C7344" i="87" s="1"/>
  <c r="F7344" i="87" a="1"/>
  <c r="B7345" i="87"/>
  <c r="C7345" i="87" s="1"/>
  <c r="F7345" i="87" a="1"/>
  <c r="B7346" i="87"/>
  <c r="C7346" i="87" s="1"/>
  <c r="F7346" i="87" a="1"/>
  <c r="B7347" i="87"/>
  <c r="C7347" i="87" s="1"/>
  <c r="F7347" i="87" a="1"/>
  <c r="B7348" i="87"/>
  <c r="C7348" i="87" s="1"/>
  <c r="F7348" i="87" a="1"/>
  <c r="B7349" i="87"/>
  <c r="C7349" i="87"/>
  <c r="F7349" i="87" a="1"/>
  <c r="B7350" i="87"/>
  <c r="C7350" i="87"/>
  <c r="F7350" i="87" a="1"/>
  <c r="B7351" i="87"/>
  <c r="C7351" i="87" s="1"/>
  <c r="F7351" i="87" a="1"/>
  <c r="B7352" i="87"/>
  <c r="C7352" i="87" s="1"/>
  <c r="F7352" i="87" a="1"/>
  <c r="B7353" i="87"/>
  <c r="C7353" i="87"/>
  <c r="F7353" i="87" a="1"/>
  <c r="B7354" i="87"/>
  <c r="C7354" i="87"/>
  <c r="F7354" i="87" a="1"/>
  <c r="B7355" i="87"/>
  <c r="C7355" i="87"/>
  <c r="F7355" i="87" a="1"/>
  <c r="B7356" i="87"/>
  <c r="C7356" i="87" s="1"/>
  <c r="F7356" i="87" a="1"/>
  <c r="B7357" i="87"/>
  <c r="C7357" i="87" s="1"/>
  <c r="F7357" i="87" a="1"/>
  <c r="B7358" i="87"/>
  <c r="C7358" i="87" s="1"/>
  <c r="F7358" i="87" a="1"/>
  <c r="B7359" i="87"/>
  <c r="C7359" i="87" s="1"/>
  <c r="F7359" i="87" a="1"/>
  <c r="B7360" i="87"/>
  <c r="C7360" i="87" s="1"/>
  <c r="F7360" i="87" a="1"/>
  <c r="B7361" i="87"/>
  <c r="C7361" i="87"/>
  <c r="F7361" i="87" a="1"/>
  <c r="B7362" i="87"/>
  <c r="C7362" i="87" s="1"/>
  <c r="F7362" i="87" a="1"/>
  <c r="B7363" i="87"/>
  <c r="C7363" i="87" s="1"/>
  <c r="F7363" i="87" a="1"/>
  <c r="B7364" i="87"/>
  <c r="C7364" i="87" s="1"/>
  <c r="F7364" i="87" a="1"/>
  <c r="B7365" i="87"/>
  <c r="C7365" i="87"/>
  <c r="F7365" i="87" a="1"/>
  <c r="B7366" i="87"/>
  <c r="C7366" i="87"/>
  <c r="F7366" i="87" a="1"/>
  <c r="B7367" i="87"/>
  <c r="C7367" i="87"/>
  <c r="F7367" i="87" a="1"/>
  <c r="B7368" i="87"/>
  <c r="C7368" i="87" s="1"/>
  <c r="F7368" i="87" a="1"/>
  <c r="B7369" i="87"/>
  <c r="C7369" i="87" s="1"/>
  <c r="F7369" i="87" a="1"/>
  <c r="B7370" i="87"/>
  <c r="C7370" i="87" s="1"/>
  <c r="F7370" i="87" a="1"/>
  <c r="B7371" i="87"/>
  <c r="C7371" i="87" s="1"/>
  <c r="F7371" i="87" a="1"/>
  <c r="B7372" i="87"/>
  <c r="C7372" i="87" s="1"/>
  <c r="F7372" i="87" a="1"/>
  <c r="B7373" i="87"/>
  <c r="C7373" i="87"/>
  <c r="F7373" i="87" a="1"/>
  <c r="B7374" i="87"/>
  <c r="C7374" i="87"/>
  <c r="F7374" i="87" a="1"/>
  <c r="B7375" i="87"/>
  <c r="C7375" i="87" s="1"/>
  <c r="F7375" i="87" a="1"/>
  <c r="B7376" i="87"/>
  <c r="C7376" i="87" s="1"/>
  <c r="F7376" i="87" a="1"/>
  <c r="B7377" i="87"/>
  <c r="C7377" i="87"/>
  <c r="F7377" i="87" a="1"/>
  <c r="B7378" i="87"/>
  <c r="C7378" i="87"/>
  <c r="F7378" i="87" a="1"/>
  <c r="B7379" i="87"/>
  <c r="C7379" i="87"/>
  <c r="F7379" i="87" a="1"/>
  <c r="B7380" i="87"/>
  <c r="C7380" i="87"/>
  <c r="F7380" i="87" a="1"/>
  <c r="B7381" i="87"/>
  <c r="C7381" i="87" s="1"/>
  <c r="F7381" i="87" a="1"/>
  <c r="B7382" i="87"/>
  <c r="C7382" i="87" s="1"/>
  <c r="F7382" i="87" a="1"/>
  <c r="B7383" i="87"/>
  <c r="C7383" i="87" s="1"/>
  <c r="F7383" i="87" a="1"/>
  <c r="B7384" i="87"/>
  <c r="C7384" i="87" s="1"/>
  <c r="F7384" i="87" a="1"/>
  <c r="B7385" i="87"/>
  <c r="C7385" i="87" s="1"/>
  <c r="F7385" i="87" a="1"/>
  <c r="B7386" i="87"/>
  <c r="C7386" i="87"/>
  <c r="F7386" i="87" a="1"/>
  <c r="B7387" i="87"/>
  <c r="C7387" i="87" s="1"/>
  <c r="F7387" i="87" a="1"/>
  <c r="B7388" i="87"/>
  <c r="C7388" i="87" s="1"/>
  <c r="F7388" i="87" a="1"/>
  <c r="B7389" i="87"/>
  <c r="C7389" i="87"/>
  <c r="F7389" i="87" a="1"/>
  <c r="B7390" i="87"/>
  <c r="C7390" i="87"/>
  <c r="F7390" i="87" a="1"/>
  <c r="B7391" i="87"/>
  <c r="C7391" i="87"/>
  <c r="F7391" i="87" a="1"/>
  <c r="B7392" i="87"/>
  <c r="C7392" i="87" s="1"/>
  <c r="F7392" i="87" a="1"/>
  <c r="B7393" i="87"/>
  <c r="C7393" i="87" s="1"/>
  <c r="F7393" i="87" a="1"/>
  <c r="B7394" i="87"/>
  <c r="C7394" i="87" s="1"/>
  <c r="F7394" i="87" a="1"/>
  <c r="B7395" i="87"/>
  <c r="C7395" i="87" s="1"/>
  <c r="F7395" i="87" a="1"/>
  <c r="B7396" i="87"/>
  <c r="C7396" i="87" s="1"/>
  <c r="F7396" i="87" a="1"/>
  <c r="B7397" i="87"/>
  <c r="C7397" i="87"/>
  <c r="F7397" i="87" a="1"/>
  <c r="B7398" i="87"/>
  <c r="C7398" i="87" s="1"/>
  <c r="F7398" i="87" a="1"/>
  <c r="B7399" i="87"/>
  <c r="C7399" i="87" s="1"/>
  <c r="F7399" i="87" a="1"/>
  <c r="B7400" i="87"/>
  <c r="C7400" i="87" s="1"/>
  <c r="F7400" i="87" a="1"/>
  <c r="B7401" i="87"/>
  <c r="C7401" i="87"/>
  <c r="F7401" i="87" a="1"/>
  <c r="B7402" i="87"/>
  <c r="C7402" i="87"/>
  <c r="F7402" i="87" a="1"/>
  <c r="B7403" i="87"/>
  <c r="C7403" i="87"/>
  <c r="F7403" i="87" a="1"/>
  <c r="B7404" i="87"/>
  <c r="C7404" i="87" s="1"/>
  <c r="F7404" i="87" a="1"/>
  <c r="B7405" i="87"/>
  <c r="C7405" i="87"/>
  <c r="F7405" i="87" a="1"/>
  <c r="B7406" i="87"/>
  <c r="C7406" i="87" s="1"/>
  <c r="F7406" i="87" a="1"/>
  <c r="B7407" i="87"/>
  <c r="C7407" i="87" s="1"/>
  <c r="F7407" i="87" a="1"/>
  <c r="B7408" i="87"/>
  <c r="C7408" i="87" s="1"/>
  <c r="F7408" i="87" a="1"/>
  <c r="B7409" i="87"/>
  <c r="C7409" i="87" s="1"/>
  <c r="F7409" i="87" a="1"/>
  <c r="B7410" i="87"/>
  <c r="C7410" i="87" s="1"/>
  <c r="F7410" i="87" a="1"/>
  <c r="B7411" i="87"/>
  <c r="C7411" i="87" s="1"/>
  <c r="F7411" i="87" a="1"/>
  <c r="B7412" i="87"/>
  <c r="C7412" i="87" s="1"/>
  <c r="F7412" i="87" a="1"/>
  <c r="B7413" i="87"/>
  <c r="C7413" i="87"/>
  <c r="F7413" i="87" a="1"/>
  <c r="B7414" i="87"/>
  <c r="C7414" i="87"/>
  <c r="F7414" i="87" a="1"/>
  <c r="B7415" i="87"/>
  <c r="C7415" i="87"/>
  <c r="F7415" i="87" a="1"/>
  <c r="B7416" i="87"/>
  <c r="C7416" i="87" s="1"/>
  <c r="F7416" i="87" a="1"/>
  <c r="B7417" i="87"/>
  <c r="C7417" i="87" s="1"/>
  <c r="F7417" i="87" a="1"/>
  <c r="B7418" i="87"/>
  <c r="C7418" i="87" s="1"/>
  <c r="F7418" i="87" a="1"/>
  <c r="B7419" i="87"/>
  <c r="C7419" i="87" s="1"/>
  <c r="F7419" i="87" a="1"/>
  <c r="B7420" i="87"/>
  <c r="C7420" i="87" s="1"/>
  <c r="F7420" i="87" a="1"/>
  <c r="B7421" i="87"/>
  <c r="C7421" i="87" s="1"/>
  <c r="F7421" i="87" a="1"/>
  <c r="B7422" i="87"/>
  <c r="C7422" i="87"/>
  <c r="F7422" i="87" a="1"/>
  <c r="B7423" i="87"/>
  <c r="C7423" i="87" s="1"/>
  <c r="F7423" i="87" a="1"/>
  <c r="B7424" i="87"/>
  <c r="C7424" i="87"/>
  <c r="F7424" i="87" a="1"/>
  <c r="B7425" i="87"/>
  <c r="C7425" i="87"/>
  <c r="F7425" i="87" a="1"/>
  <c r="B7426" i="87"/>
  <c r="C7426" i="87"/>
  <c r="F7426" i="87" a="1"/>
  <c r="B7427" i="87"/>
  <c r="C7427" i="87"/>
  <c r="F7427" i="87" a="1"/>
  <c r="B7428" i="87"/>
  <c r="C7428" i="87"/>
  <c r="F7428" i="87" a="1"/>
  <c r="B7429" i="87"/>
  <c r="C7429" i="87" s="1"/>
  <c r="F7429" i="87" a="1"/>
  <c r="B7430" i="87"/>
  <c r="C7430" i="87" s="1"/>
  <c r="F7430" i="87" a="1"/>
  <c r="B7431" i="87"/>
  <c r="C7431" i="87" s="1"/>
  <c r="F7431" i="87" a="1"/>
  <c r="B7432" i="87"/>
  <c r="C7432" i="87" s="1"/>
  <c r="F7432" i="87" a="1"/>
  <c r="B7433" i="87"/>
  <c r="C7433" i="87" s="1"/>
  <c r="F7433" i="87" a="1"/>
  <c r="B7434" i="87"/>
  <c r="C7434" i="87"/>
  <c r="F7434" i="87" a="1"/>
  <c r="B7435" i="87"/>
  <c r="C7435" i="87" s="1"/>
  <c r="F7435" i="87" a="1"/>
  <c r="B7436" i="87"/>
  <c r="C7436" i="87"/>
  <c r="F7436" i="87" a="1"/>
  <c r="B7437" i="87"/>
  <c r="C7437" i="87"/>
  <c r="F7437" i="87" a="1"/>
  <c r="B7438" i="87"/>
  <c r="C7438" i="87"/>
  <c r="F7438" i="87" a="1"/>
  <c r="B7439" i="87"/>
  <c r="C7439" i="87"/>
  <c r="F7439" i="87" a="1"/>
  <c r="B7440" i="87"/>
  <c r="C7440" i="87"/>
  <c r="F7440" i="87" a="1"/>
  <c r="B7441" i="87"/>
  <c r="C7441" i="87" s="1"/>
  <c r="F7441" i="87" a="1"/>
  <c r="B7442" i="87"/>
  <c r="C7442" i="87" s="1"/>
  <c r="F7442" i="87" a="1"/>
  <c r="B7443" i="87"/>
  <c r="C7443" i="87" s="1"/>
  <c r="F7443" i="87" a="1"/>
  <c r="B7444" i="87"/>
  <c r="C7444" i="87" s="1"/>
  <c r="F7444" i="87" a="1"/>
  <c r="B7445" i="87"/>
  <c r="C7445" i="87" s="1"/>
  <c r="F7445" i="87" a="1"/>
  <c r="B7446" i="87"/>
  <c r="C7446" i="87" s="1"/>
  <c r="F7446" i="87" a="1"/>
  <c r="B7447" i="87"/>
  <c r="C7447" i="87" s="1"/>
  <c r="F7447" i="87" a="1"/>
  <c r="B7448" i="87"/>
  <c r="C7448" i="87" s="1"/>
  <c r="F7448" i="87" a="1"/>
  <c r="B7449" i="87"/>
  <c r="C7449" i="87"/>
  <c r="F7449" i="87" a="1"/>
  <c r="B7450" i="87"/>
  <c r="C7450" i="87"/>
  <c r="F7450" i="87" a="1"/>
  <c r="B7451" i="87"/>
  <c r="C7451" i="87"/>
  <c r="F7451" i="87" a="1"/>
  <c r="B7452" i="87"/>
  <c r="C7452" i="87" s="1"/>
  <c r="F7452" i="87" a="1"/>
  <c r="B7453" i="87"/>
  <c r="C7453" i="87" s="1"/>
  <c r="F7453" i="87" a="1"/>
  <c r="B7454" i="87"/>
  <c r="C7454" i="87" s="1"/>
  <c r="F7454" i="87" a="1"/>
  <c r="B7455" i="87"/>
  <c r="C7455" i="87" s="1"/>
  <c r="F7455" i="87" a="1"/>
  <c r="B7456" i="87"/>
  <c r="C7456" i="87" s="1"/>
  <c r="F7456" i="87" a="1"/>
  <c r="B7457" i="87"/>
  <c r="C7457" i="87" s="1"/>
  <c r="F7457" i="87" a="1"/>
  <c r="B7458" i="87"/>
  <c r="C7458" i="87"/>
  <c r="F7458" i="87" a="1"/>
  <c r="B7459" i="87"/>
  <c r="C7459" i="87" s="1"/>
  <c r="F7459" i="87" a="1"/>
  <c r="B7460" i="87"/>
  <c r="C7460" i="87" s="1"/>
  <c r="F7460" i="87" a="1"/>
  <c r="B7461" i="87"/>
  <c r="C7461" i="87"/>
  <c r="F7461" i="87" a="1"/>
  <c r="B7462" i="87"/>
  <c r="C7462" i="87"/>
  <c r="F7462" i="87" a="1"/>
  <c r="B7463" i="87"/>
  <c r="C7463" i="87"/>
  <c r="F7463" i="87" a="1"/>
  <c r="B7464" i="87"/>
  <c r="C7464" i="87" s="1"/>
  <c r="F7464" i="87" a="1"/>
  <c r="B7465" i="87"/>
  <c r="C7465" i="87" s="1"/>
  <c r="F7465" i="87" a="1"/>
  <c r="B7466" i="87"/>
  <c r="C7466" i="87" s="1"/>
  <c r="F7466" i="87" a="1"/>
  <c r="B7467" i="87"/>
  <c r="C7467" i="87" s="1"/>
  <c r="F7467" i="87" a="1"/>
  <c r="B7468" i="87"/>
  <c r="C7468" i="87" s="1"/>
  <c r="F7468" i="87" a="1"/>
  <c r="B7469" i="87"/>
  <c r="C7469" i="87" s="1"/>
  <c r="F7469" i="87" a="1"/>
  <c r="B7470" i="87"/>
  <c r="C7470" i="87"/>
  <c r="F7470" i="87" a="1"/>
  <c r="B7471" i="87"/>
  <c r="C7471" i="87" s="1"/>
  <c r="F7471" i="87" a="1"/>
  <c r="B7472" i="87"/>
  <c r="C7472" i="87" s="1"/>
  <c r="F7472" i="87" a="1"/>
  <c r="B7473" i="87"/>
  <c r="C7473" i="87"/>
  <c r="F7473" i="87" a="1"/>
  <c r="B7474" i="87"/>
  <c r="C7474" i="87" s="1"/>
  <c r="F7474" i="87" a="1"/>
  <c r="B7475" i="87"/>
  <c r="C7475" i="87"/>
  <c r="F7475" i="87" a="1"/>
  <c r="B7476" i="87"/>
  <c r="C7476" i="87" s="1"/>
  <c r="F7476" i="87" a="1"/>
  <c r="B7477" i="87"/>
  <c r="C7477" i="87" s="1"/>
  <c r="F7477" i="87" a="1"/>
  <c r="B7478" i="87"/>
  <c r="C7478" i="87" s="1"/>
  <c r="F7478" i="87" a="1"/>
  <c r="B7479" i="87"/>
  <c r="C7479" i="87" s="1"/>
  <c r="F7479" i="87" a="1"/>
  <c r="B7480" i="87"/>
  <c r="C7480" i="87" s="1"/>
  <c r="F7480" i="87" a="1"/>
  <c r="B7481" i="87"/>
  <c r="C7481" i="87" s="1"/>
  <c r="F7481" i="87" a="1"/>
  <c r="B7482" i="87"/>
  <c r="C7482" i="87"/>
  <c r="F7482" i="87" a="1"/>
  <c r="B7483" i="87"/>
  <c r="C7483" i="87" s="1"/>
  <c r="F7483" i="87" a="1"/>
  <c r="B7484" i="87"/>
  <c r="C7484" i="87"/>
  <c r="F7484" i="87" a="1"/>
  <c r="B7485" i="87"/>
  <c r="C7485" i="87" s="1"/>
  <c r="F7485" i="87" a="1"/>
  <c r="B7486" i="87"/>
  <c r="C7486" i="87"/>
  <c r="F7486" i="87" a="1"/>
  <c r="B7487" i="87"/>
  <c r="C7487" i="87" s="1"/>
  <c r="F7487" i="87" a="1"/>
  <c r="B7488" i="87"/>
  <c r="C7488" i="87"/>
  <c r="F7488" i="87" a="1"/>
  <c r="B7489" i="87"/>
  <c r="C7489" i="87"/>
  <c r="F7489" i="87" a="1"/>
  <c r="B7490" i="87"/>
  <c r="C7490" i="87"/>
  <c r="F7490" i="87" a="1"/>
  <c r="B7491" i="87"/>
  <c r="C7491" i="87" s="1"/>
  <c r="F7491" i="87" a="1"/>
  <c r="B7492" i="87"/>
  <c r="C7492" i="87" s="1"/>
  <c r="F7492" i="87" a="1"/>
  <c r="B7493" i="87"/>
  <c r="C7493" i="87" s="1"/>
  <c r="F7493" i="87" a="1"/>
  <c r="B7494" i="87"/>
  <c r="C7494" i="87"/>
  <c r="F7494" i="87" a="1"/>
  <c r="B7495" i="87"/>
  <c r="C7495" i="87" s="1"/>
  <c r="F7495" i="87" a="1"/>
  <c r="B7496" i="87"/>
  <c r="C7496" i="87" s="1"/>
  <c r="F7496" i="87" a="1"/>
  <c r="B7497" i="87"/>
  <c r="C7497" i="87" s="1"/>
  <c r="F7497" i="87" a="1"/>
  <c r="B7498" i="87"/>
  <c r="C7498" i="87"/>
  <c r="F7498" i="87" a="1"/>
  <c r="B7499" i="87"/>
  <c r="C7499" i="87" s="1"/>
  <c r="F7499" i="87" a="1"/>
  <c r="B7500" i="87"/>
  <c r="C7500" i="87"/>
  <c r="F7500" i="87" a="1"/>
  <c r="B7501" i="87"/>
  <c r="C7501" i="87"/>
  <c r="F7501" i="87" a="1"/>
  <c r="B7502" i="87"/>
  <c r="C7502" i="87"/>
  <c r="F7502" i="87" a="1"/>
  <c r="B7503" i="87"/>
  <c r="C7503" i="87" s="1"/>
  <c r="F7503" i="87" a="1"/>
  <c r="B7504" i="87"/>
  <c r="C7504" i="87" s="1"/>
  <c r="F7504" i="87" a="1"/>
  <c r="B7505" i="87"/>
  <c r="C7505" i="87" s="1"/>
  <c r="F7505" i="87" a="1"/>
  <c r="B7506" i="87"/>
  <c r="C7506" i="87"/>
  <c r="F7506" i="87" a="1"/>
  <c r="B7507" i="87"/>
  <c r="C7507" i="87" s="1"/>
  <c r="F7507" i="87" a="1"/>
  <c r="B7508" i="87"/>
  <c r="C7508" i="87" s="1"/>
  <c r="F7508" i="87" a="1"/>
  <c r="B7509" i="87"/>
  <c r="C7509" i="87" s="1"/>
  <c r="F7509" i="87" a="1"/>
  <c r="B7510" i="87"/>
  <c r="C7510" i="87"/>
  <c r="F7510" i="87" a="1"/>
  <c r="B7511" i="87"/>
  <c r="C7511" i="87" s="1"/>
  <c r="F7511" i="87" a="1"/>
  <c r="B7512" i="87"/>
  <c r="C7512" i="87"/>
  <c r="F7512" i="87" a="1"/>
  <c r="B7513" i="87"/>
  <c r="C7513" i="87"/>
  <c r="F7513" i="87" a="1"/>
  <c r="B7514" i="87"/>
  <c r="C7514" i="87"/>
  <c r="F7514" i="87" a="1"/>
  <c r="B7515" i="87"/>
  <c r="C7515" i="87" s="1"/>
  <c r="F7515" i="87" a="1"/>
  <c r="B7516" i="87"/>
  <c r="C7516" i="87" s="1"/>
  <c r="F7516" i="87" a="1"/>
  <c r="B7517" i="87"/>
  <c r="C7517" i="87" s="1"/>
  <c r="F7517" i="87" a="1"/>
  <c r="B7518" i="87"/>
  <c r="C7518" i="87"/>
  <c r="F7518" i="87" a="1"/>
  <c r="B7519" i="87"/>
  <c r="C7519" i="87" s="1"/>
  <c r="F7519" i="87" a="1"/>
  <c r="B7520" i="87"/>
  <c r="C7520" i="87"/>
  <c r="F7520" i="87" a="1"/>
  <c r="B7521" i="87"/>
  <c r="C7521" i="87" s="1"/>
  <c r="F7521" i="87" a="1"/>
  <c r="B7522" i="87"/>
  <c r="C7522" i="87"/>
  <c r="F7522" i="87" a="1"/>
  <c r="B7523" i="87"/>
  <c r="C7523" i="87" s="1"/>
  <c r="F7523" i="87" a="1"/>
  <c r="B7524" i="87"/>
  <c r="C7524" i="87"/>
  <c r="F7524" i="87" a="1"/>
  <c r="B7525" i="87"/>
  <c r="C7525" i="87" s="1"/>
  <c r="F7525" i="87" a="1"/>
  <c r="B7526" i="87"/>
  <c r="C7526" i="87"/>
  <c r="F7526" i="87" a="1"/>
  <c r="B7527" i="87"/>
  <c r="C7527" i="87" s="1"/>
  <c r="F7527" i="87" a="1"/>
  <c r="B7528" i="87"/>
  <c r="C7528" i="87"/>
  <c r="F7528" i="87" a="1"/>
  <c r="B7529" i="87"/>
  <c r="C7529" i="87" s="1"/>
  <c r="F7529" i="87" a="1"/>
  <c r="B7530" i="87"/>
  <c r="C7530" i="87"/>
  <c r="F7530" i="87" a="1"/>
  <c r="B7531" i="87"/>
  <c r="C7531" i="87" s="1"/>
  <c r="F7531" i="87" a="1"/>
  <c r="B7532" i="87"/>
  <c r="C7532" i="87"/>
  <c r="F7532" i="87" a="1"/>
  <c r="B7533" i="87"/>
  <c r="C7533" i="87" s="1"/>
  <c r="F7533" i="87" a="1"/>
  <c r="B7534" i="87"/>
  <c r="C7534" i="87"/>
  <c r="F7534" i="87" a="1"/>
  <c r="B7535" i="87"/>
  <c r="C7535" i="87" s="1"/>
  <c r="F7535" i="87" a="1"/>
  <c r="B7536" i="87"/>
  <c r="C7536" i="87"/>
  <c r="F7536" i="87" a="1"/>
  <c r="B7537" i="87"/>
  <c r="C7537" i="87" s="1"/>
  <c r="F7537" i="87" a="1"/>
  <c r="B7538" i="87"/>
  <c r="C7538" i="87"/>
  <c r="F7538" i="87" a="1"/>
  <c r="B7539" i="87"/>
  <c r="C7539" i="87" s="1"/>
  <c r="F7539" i="87" a="1"/>
  <c r="B7540" i="87"/>
  <c r="C7540" i="87" s="1"/>
  <c r="F7540" i="87" a="1"/>
  <c r="B7541" i="87"/>
  <c r="C7541" i="87" s="1"/>
  <c r="F7541" i="87" a="1"/>
  <c r="B7542" i="87"/>
  <c r="C7542" i="87"/>
  <c r="F7542" i="87" a="1"/>
  <c r="B7543" i="87"/>
  <c r="C7543" i="87" s="1"/>
  <c r="F7543" i="87" a="1"/>
  <c r="B7544" i="87"/>
  <c r="C7544" i="87"/>
  <c r="F7544" i="87" a="1"/>
  <c r="B7545" i="87"/>
  <c r="C7545" i="87" s="1"/>
  <c r="F7545" i="87" a="1"/>
  <c r="B7546" i="87"/>
  <c r="C7546" i="87"/>
  <c r="F7546" i="87" a="1"/>
  <c r="B7547" i="87"/>
  <c r="C7547" i="87" s="1"/>
  <c r="F7547" i="87" a="1"/>
  <c r="B7548" i="87"/>
  <c r="C7548" i="87"/>
  <c r="F7548" i="87" a="1"/>
  <c r="B7549" i="87"/>
  <c r="C7549" i="87" s="1"/>
  <c r="F7549" i="87" a="1"/>
  <c r="B7550" i="87"/>
  <c r="C7550" i="87"/>
  <c r="F7550" i="87" a="1"/>
  <c r="B7551" i="87"/>
  <c r="C7551" i="87" s="1"/>
  <c r="F7551" i="87" a="1"/>
  <c r="B7552" i="87"/>
  <c r="C7552" i="87" s="1"/>
  <c r="F7552" i="87" a="1"/>
  <c r="B7553" i="87"/>
  <c r="C7553" i="87" s="1"/>
  <c r="F7553" i="87" a="1"/>
  <c r="B7554" i="87"/>
  <c r="C7554" i="87"/>
  <c r="F7554" i="87" a="1"/>
  <c r="B7555" i="87"/>
  <c r="C7555" i="87" s="1"/>
  <c r="F7555" i="87" a="1"/>
  <c r="B7556" i="87"/>
  <c r="C7556" i="87"/>
  <c r="F7556" i="87" a="1"/>
  <c r="B7557" i="87"/>
  <c r="C7557" i="87" s="1"/>
  <c r="F7557" i="87" a="1"/>
  <c r="B7558" i="87"/>
  <c r="C7558" i="87"/>
  <c r="F7558" i="87" a="1"/>
  <c r="B7559" i="87"/>
  <c r="C7559" i="87" s="1"/>
  <c r="F7559" i="87" a="1"/>
  <c r="B7560" i="87"/>
  <c r="C7560" i="87"/>
  <c r="F7560" i="87" a="1"/>
  <c r="B7561" i="87"/>
  <c r="C7561" i="87" s="1"/>
  <c r="F7561" i="87" a="1"/>
  <c r="B7562" i="87"/>
  <c r="C7562" i="87"/>
  <c r="F7562" i="87" a="1"/>
  <c r="B7563" i="87"/>
  <c r="C7563" i="87" s="1"/>
  <c r="F7563" i="87" a="1"/>
  <c r="B7564" i="87"/>
  <c r="C7564" i="87"/>
  <c r="F7564" i="87" a="1"/>
  <c r="B7565" i="87"/>
  <c r="C7565" i="87" s="1"/>
  <c r="F7565" i="87" a="1"/>
  <c r="B7566" i="87"/>
  <c r="C7566" i="87"/>
  <c r="F7566" i="87" a="1"/>
  <c r="B7567" i="87"/>
  <c r="C7567" i="87" s="1"/>
  <c r="F7567" i="87" a="1"/>
  <c r="B7568" i="87"/>
  <c r="C7568" i="87"/>
  <c r="F7568" i="87" a="1"/>
  <c r="B7569" i="87"/>
  <c r="C7569" i="87" s="1"/>
  <c r="F7569" i="87" a="1"/>
  <c r="B7570" i="87"/>
  <c r="C7570" i="87"/>
  <c r="F7570" i="87" a="1"/>
  <c r="B7571" i="87"/>
  <c r="C7571" i="87" s="1"/>
  <c r="F7571" i="87" a="1"/>
  <c r="B7572" i="87"/>
  <c r="C7572" i="87"/>
  <c r="F7572" i="87" a="1"/>
  <c r="B7573" i="87"/>
  <c r="C7573" i="87" s="1"/>
  <c r="F7573" i="87" a="1"/>
  <c r="B7574" i="87"/>
  <c r="C7574" i="87"/>
  <c r="F7574" i="87" a="1"/>
  <c r="B7575" i="87"/>
  <c r="C7575" i="87" s="1"/>
  <c r="F7575" i="87" a="1"/>
  <c r="B7576" i="87"/>
  <c r="C7576" i="87" s="1"/>
  <c r="F7576" i="87" a="1"/>
  <c r="B7577" i="87"/>
  <c r="C7577" i="87" s="1"/>
  <c r="F7577" i="87" a="1"/>
  <c r="B7578" i="87"/>
  <c r="C7578" i="87"/>
  <c r="F7578" i="87" a="1"/>
  <c r="B7579" i="87"/>
  <c r="C7579" i="87" s="1"/>
  <c r="F7579" i="87" a="1"/>
  <c r="B7580" i="87"/>
  <c r="C7580" i="87"/>
  <c r="F7580" i="87" a="1"/>
  <c r="B7581" i="87"/>
  <c r="C7581" i="87" s="1"/>
  <c r="F7581" i="87" a="1"/>
  <c r="B7582" i="87"/>
  <c r="C7582" i="87"/>
  <c r="F7582" i="87" a="1"/>
  <c r="B7583" i="87"/>
  <c r="C7583" i="87" s="1"/>
  <c r="F7583" i="87" a="1"/>
  <c r="B7584" i="87"/>
  <c r="C7584" i="87"/>
  <c r="F7584" i="87" a="1"/>
  <c r="B7585" i="87"/>
  <c r="C7585" i="87" s="1"/>
  <c r="F7585" i="87" a="1"/>
  <c r="B7586" i="87"/>
  <c r="C7586" i="87"/>
  <c r="F7586" i="87" a="1"/>
  <c r="B7587" i="87"/>
  <c r="C7587" i="87" s="1"/>
  <c r="F7587" i="87" a="1"/>
  <c r="B7588" i="87"/>
  <c r="C7588" i="87"/>
  <c r="F7588" i="87" a="1"/>
  <c r="B7589" i="87"/>
  <c r="C7589" i="87" s="1"/>
  <c r="F7589" i="87" a="1"/>
  <c r="B7590" i="87"/>
  <c r="C7590" i="87"/>
  <c r="F7590" i="87" a="1"/>
  <c r="B7591" i="87"/>
  <c r="C7591" i="87" s="1"/>
  <c r="F7591" i="87" a="1"/>
  <c r="B7592" i="87"/>
  <c r="C7592" i="87"/>
  <c r="F7592" i="87" a="1"/>
  <c r="B7593" i="87"/>
  <c r="C7593" i="87" s="1"/>
  <c r="F7593" i="87" a="1"/>
  <c r="B7594" i="87"/>
  <c r="C7594" i="87"/>
  <c r="F7594" i="87" a="1"/>
  <c r="B7595" i="87"/>
  <c r="C7595" i="87" s="1"/>
  <c r="F7595" i="87" a="1"/>
  <c r="B7596" i="87"/>
  <c r="C7596" i="87"/>
  <c r="F7596" i="87" a="1"/>
  <c r="B7597" i="87"/>
  <c r="C7597" i="87" s="1"/>
  <c r="F7597" i="87" a="1"/>
  <c r="B7598" i="87"/>
  <c r="C7598" i="87"/>
  <c r="F7598" i="87" a="1"/>
  <c r="B7599" i="87"/>
  <c r="C7599" i="87" s="1"/>
  <c r="F7599" i="87" a="1"/>
  <c r="B7600" i="87"/>
  <c r="C7600" i="87"/>
  <c r="F7600" i="87" a="1"/>
  <c r="B7601" i="87"/>
  <c r="C7601" i="87" s="1"/>
  <c r="F7601" i="87" a="1"/>
  <c r="B7602" i="87"/>
  <c r="C7602" i="87"/>
  <c r="F7602" i="87" a="1"/>
  <c r="B7603" i="87"/>
  <c r="C7603" i="87" s="1"/>
  <c r="F7603" i="87" a="1"/>
  <c r="B7604" i="87"/>
  <c r="C7604" i="87" s="1"/>
  <c r="F7604" i="87" a="1"/>
  <c r="B7605" i="87"/>
  <c r="C7605" i="87" s="1"/>
  <c r="F7605" i="87" a="1"/>
  <c r="B7606" i="87"/>
  <c r="C7606" i="87" s="1"/>
  <c r="F7606" i="87" a="1"/>
  <c r="B7607" i="87"/>
  <c r="C7607" i="87" s="1"/>
  <c r="F7607" i="87" a="1"/>
  <c r="B7608" i="87"/>
  <c r="C7608" i="87"/>
  <c r="F7608" i="87" a="1"/>
  <c r="B7609" i="87"/>
  <c r="C7609" i="87" s="1"/>
  <c r="F7609" i="87" a="1"/>
  <c r="B7610" i="87"/>
  <c r="C7610" i="87"/>
  <c r="F7610" i="87" a="1"/>
  <c r="B7611" i="87"/>
  <c r="C7611" i="87" s="1"/>
  <c r="F7611" i="87" a="1"/>
  <c r="B7612" i="87"/>
  <c r="C7612" i="87"/>
  <c r="F7612" i="87" a="1"/>
  <c r="B7613" i="87"/>
  <c r="C7613" i="87" s="1"/>
  <c r="F7613" i="87" a="1"/>
  <c r="B7614" i="87"/>
  <c r="C7614" i="87"/>
  <c r="F7614" i="87" a="1"/>
  <c r="B7615" i="87"/>
  <c r="C7615" i="87" s="1"/>
  <c r="F7615" i="87" a="1"/>
  <c r="B7616" i="87"/>
  <c r="C7616" i="87" s="1"/>
  <c r="F7616" i="87" a="1"/>
  <c r="B7617" i="87"/>
  <c r="C7617" i="87" s="1"/>
  <c r="F7617" i="87" a="1"/>
  <c r="B7618" i="87"/>
  <c r="C7618" i="87" s="1"/>
  <c r="F7618" i="87" a="1"/>
  <c r="B7619" i="87"/>
  <c r="C7619" i="87" s="1"/>
  <c r="F7619" i="87" a="1"/>
  <c r="B7620" i="87"/>
  <c r="C7620" i="87" s="1"/>
  <c r="F7620" i="87" a="1"/>
  <c r="B7621" i="87"/>
  <c r="C7621" i="87"/>
  <c r="F7621" i="87" a="1"/>
  <c r="B7622" i="87"/>
  <c r="C7622" i="87"/>
  <c r="F7622" i="87" a="1"/>
  <c r="B7623" i="87"/>
  <c r="C7623" i="87" s="1"/>
  <c r="F7623" i="87" a="1"/>
  <c r="B7624" i="87"/>
  <c r="C7624" i="87"/>
  <c r="F7624" i="87" a="1"/>
  <c r="B7625" i="87"/>
  <c r="C7625" i="87"/>
  <c r="F7625" i="87" a="1"/>
  <c r="B7626" i="87"/>
  <c r="C7626" i="87"/>
  <c r="F7626" i="87" a="1"/>
  <c r="B7627" i="87"/>
  <c r="C7627" i="87" s="1"/>
  <c r="F7627" i="87" a="1"/>
  <c r="B7628" i="87"/>
  <c r="C7628" i="87"/>
  <c r="F7628" i="87" a="1"/>
  <c r="B7629" i="87"/>
  <c r="C7629" i="87"/>
  <c r="F7629" i="87" a="1"/>
  <c r="B7630" i="87"/>
  <c r="C7630" i="87" s="1"/>
  <c r="F7630" i="87" a="1"/>
  <c r="B7631" i="87"/>
  <c r="C7631" i="87" s="1"/>
  <c r="F7631" i="87" a="1"/>
  <c r="B7632" i="87"/>
  <c r="C7632" i="87" s="1"/>
  <c r="F7632" i="87" a="1"/>
  <c r="B7633" i="87"/>
  <c r="C7633" i="87" s="1"/>
  <c r="F7633" i="87" a="1"/>
  <c r="B7634" i="87"/>
  <c r="C7634" i="87"/>
  <c r="F7634" i="87" a="1"/>
  <c r="B7635" i="87"/>
  <c r="C7635" i="87" s="1"/>
  <c r="F7635" i="87" a="1"/>
  <c r="B7636" i="87"/>
  <c r="C7636" i="87" s="1"/>
  <c r="F7636" i="87" a="1"/>
  <c r="B7637" i="87"/>
  <c r="C7637" i="87"/>
  <c r="F7637" i="87" a="1"/>
  <c r="B7638" i="87"/>
  <c r="C7638" i="87"/>
  <c r="F7638" i="87" a="1"/>
  <c r="F7639" i="87" a="1"/>
  <c r="F7639" i="87"/>
  <c r="B7640" i="87"/>
  <c r="C7640" i="87"/>
  <c r="F7640" i="87" a="1"/>
  <c r="B7641" i="87"/>
  <c r="C7641" i="87"/>
  <c r="F7641" i="87" a="1"/>
  <c r="B7642" i="87"/>
  <c r="C7642" i="87" s="1"/>
  <c r="F7642" i="87" a="1"/>
  <c r="B7643" i="87"/>
  <c r="C7643" i="87" s="1"/>
  <c r="F7643" i="87" a="1"/>
  <c r="B7644" i="87"/>
  <c r="C7644" i="87" s="1"/>
  <c r="F7644" i="87" a="1"/>
  <c r="B7645" i="87"/>
  <c r="C7645" i="87"/>
  <c r="F7645" i="87" a="1"/>
  <c r="B7646" i="87"/>
  <c r="C7646" i="87" s="1"/>
  <c r="F7646" i="87" a="1"/>
  <c r="B7647" i="87"/>
  <c r="C7647" i="87" s="1"/>
  <c r="F7647" i="87" a="1"/>
  <c r="B7648" i="87"/>
  <c r="C7648" i="87"/>
  <c r="F7648" i="87" a="1"/>
  <c r="B7649" i="87"/>
  <c r="C7649" i="87"/>
  <c r="F7649" i="87" a="1"/>
  <c r="B7650" i="87"/>
  <c r="C7650" i="87" s="1"/>
  <c r="F7650" i="87" a="1"/>
  <c r="B7651" i="87"/>
  <c r="C7651" i="87" s="1"/>
  <c r="F7651" i="87" a="1"/>
  <c r="B7652" i="87"/>
  <c r="C7652" i="87"/>
  <c r="F7652" i="87" a="1"/>
  <c r="B7653" i="87"/>
  <c r="C7653" i="87"/>
  <c r="F7653" i="87" a="1"/>
  <c r="B7654" i="87"/>
  <c r="C7654" i="87" s="1"/>
  <c r="F7654" i="87" a="1"/>
  <c r="B7655" i="87"/>
  <c r="C7655" i="87" s="1"/>
  <c r="F7655" i="87" a="1"/>
  <c r="B7656" i="87"/>
  <c r="C7656" i="87" s="1"/>
  <c r="F7656" i="87" a="1"/>
  <c r="B7657" i="87"/>
  <c r="C7657" i="87"/>
  <c r="F7657" i="87" a="1"/>
  <c r="B7658" i="87"/>
  <c r="C7658" i="87" s="1"/>
  <c r="F7658" i="87" a="1"/>
  <c r="B7659" i="87"/>
  <c r="C7659" i="87" s="1"/>
  <c r="F7659" i="87" a="1"/>
  <c r="B7660" i="87"/>
  <c r="C7660" i="87" s="1"/>
  <c r="F7660" i="87" a="1"/>
  <c r="B7661" i="87"/>
  <c r="C7661" i="87"/>
  <c r="F7661" i="87" a="1"/>
  <c r="B7662" i="87"/>
  <c r="C7662" i="87" s="1"/>
  <c r="F7662" i="87" a="1"/>
  <c r="B7663" i="87"/>
  <c r="C7663" i="87" s="1"/>
  <c r="F7663" i="87" a="1"/>
  <c r="B7664" i="87"/>
  <c r="C7664" i="87" s="1"/>
  <c r="F7664" i="87" a="1"/>
  <c r="B7665" i="87"/>
  <c r="C7665" i="87"/>
  <c r="F7665" i="87" a="1"/>
  <c r="B7666" i="87"/>
  <c r="C7666" i="87" s="1"/>
  <c r="F7666" i="87" a="1"/>
  <c r="B7667" i="87"/>
  <c r="C7667" i="87" s="1"/>
  <c r="F7667" i="87" a="1"/>
  <c r="B7668" i="87"/>
  <c r="C7668" i="87" s="1"/>
  <c r="F7668" i="87" a="1"/>
  <c r="B7669" i="87"/>
  <c r="C7669" i="87"/>
  <c r="F7669" i="87" a="1"/>
  <c r="B7670" i="87"/>
  <c r="C7670" i="87" s="1"/>
  <c r="F7670" i="87" a="1"/>
  <c r="B7671" i="87"/>
  <c r="C7671" i="87" s="1"/>
  <c r="F7671" i="87" a="1"/>
  <c r="B7672" i="87"/>
  <c r="C7672" i="87"/>
  <c r="F7672" i="87" a="1"/>
  <c r="B7673" i="87"/>
  <c r="C7673" i="87"/>
  <c r="F7673" i="87" a="1"/>
  <c r="B7674" i="87"/>
  <c r="C7674" i="87" s="1"/>
  <c r="F7674" i="87" a="1"/>
  <c r="B7675" i="87"/>
  <c r="C7675" i="87"/>
  <c r="F7675" i="87" a="1"/>
  <c r="B7676" i="87"/>
  <c r="C7676" i="87" s="1"/>
  <c r="F7676" i="87" a="1"/>
  <c r="B7677" i="87"/>
  <c r="C7677" i="87"/>
  <c r="F7677" i="87" a="1"/>
  <c r="B7678" i="87"/>
  <c r="C7678" i="87" s="1"/>
  <c r="F7678" i="87" a="1"/>
  <c r="B7679" i="87"/>
  <c r="C7679" i="87"/>
  <c r="F7679" i="87" a="1"/>
  <c r="B7680" i="87"/>
  <c r="C7680" i="87" s="1"/>
  <c r="F7680" i="87" a="1"/>
  <c r="B7681" i="87"/>
  <c r="C7681" i="87"/>
  <c r="F7681" i="87" a="1"/>
  <c r="B7682" i="87"/>
  <c r="C7682" i="87" s="1"/>
  <c r="F7682" i="87" a="1"/>
  <c r="B7683" i="87"/>
  <c r="C7683" i="87"/>
  <c r="F7683" i="87" a="1"/>
  <c r="B7684" i="87"/>
  <c r="C7684" i="87" s="1"/>
  <c r="F7684" i="87" a="1"/>
  <c r="B7685" i="87"/>
  <c r="C7685" i="87"/>
  <c r="F7685" i="87" a="1"/>
  <c r="B7686" i="87"/>
  <c r="C7686" i="87" s="1"/>
  <c r="F7686" i="87" a="1"/>
  <c r="B7687" i="87"/>
  <c r="C7687" i="87"/>
  <c r="F7687" i="87" a="1"/>
  <c r="B7688" i="87"/>
  <c r="C7688" i="87" s="1"/>
  <c r="F7688" i="87" a="1"/>
  <c r="B7689" i="87"/>
  <c r="C7689" i="87"/>
  <c r="F7689" i="87" a="1"/>
  <c r="B7690" i="87"/>
  <c r="C7690" i="87" s="1"/>
  <c r="F7690" i="87" a="1"/>
  <c r="B7691" i="87"/>
  <c r="C7691" i="87" s="1"/>
  <c r="F7691" i="87" a="1"/>
  <c r="B7692" i="87"/>
  <c r="C7692" i="87" s="1"/>
  <c r="F7692" i="87" a="1"/>
  <c r="B7693" i="87"/>
  <c r="C7693" i="87" s="1"/>
  <c r="F7693" i="87" a="1"/>
  <c r="B7694" i="87"/>
  <c r="C7694" i="87" s="1"/>
  <c r="F7694" i="87" a="1"/>
  <c r="B7695" i="87"/>
  <c r="C7695" i="87"/>
  <c r="F7695" i="87" a="1"/>
  <c r="B7696" i="87"/>
  <c r="C7696" i="87" s="1"/>
  <c r="F7696" i="87" a="1"/>
  <c r="B7697" i="87"/>
  <c r="C7697" i="87"/>
  <c r="F7697" i="87" a="1"/>
  <c r="B7698" i="87"/>
  <c r="C7698" i="87" s="1"/>
  <c r="F7698" i="87" a="1"/>
  <c r="B7699" i="87"/>
  <c r="C7699" i="87"/>
  <c r="F7699" i="87" a="1"/>
  <c r="B7700" i="87"/>
  <c r="C7700" i="87" s="1"/>
  <c r="F7700" i="87" a="1"/>
  <c r="B7701" i="87"/>
  <c r="C7701" i="87"/>
  <c r="F7701" i="87" a="1"/>
  <c r="B7702" i="87"/>
  <c r="C7702" i="87" s="1"/>
  <c r="F7702" i="87" a="1"/>
  <c r="B7703" i="87"/>
  <c r="C7703" i="87"/>
  <c r="F7703" i="87" a="1"/>
  <c r="B7704" i="87"/>
  <c r="C7704" i="87"/>
  <c r="F7704" i="87" a="1"/>
  <c r="B7705" i="87"/>
  <c r="C7705" i="87"/>
  <c r="F7705" i="87" a="1"/>
  <c r="B7706" i="87"/>
  <c r="C7706" i="87" s="1"/>
  <c r="F7706" i="87" a="1"/>
  <c r="B7707" i="87"/>
  <c r="C7707" i="87" s="1"/>
  <c r="F7707" i="87" a="1"/>
  <c r="B7708" i="87"/>
  <c r="C7708" i="87" s="1"/>
  <c r="F7708" i="87" a="1"/>
  <c r="B7709" i="87"/>
  <c r="C7709" i="87"/>
  <c r="F7709" i="87" a="1"/>
  <c r="B7710" i="87"/>
  <c r="C7710" i="87"/>
  <c r="F7710" i="87" a="1"/>
  <c r="B7711" i="87"/>
  <c r="C7711" i="87"/>
  <c r="F7711" i="87" a="1"/>
  <c r="B7712" i="87"/>
  <c r="C7712" i="87" s="1"/>
  <c r="F7712" i="87" a="1"/>
  <c r="B7713" i="87"/>
  <c r="C7713" i="87"/>
  <c r="F7713" i="87" a="1"/>
  <c r="B7714" i="87"/>
  <c r="C7714" i="87" s="1"/>
  <c r="F7714" i="87" a="1"/>
  <c r="B7715" i="87"/>
  <c r="C7715" i="87" s="1"/>
  <c r="F7715" i="87" a="1"/>
  <c r="B7716" i="87"/>
  <c r="C7716" i="87" s="1"/>
  <c r="F7716" i="87" a="1"/>
  <c r="B7717" i="87"/>
  <c r="C7717" i="87" s="1"/>
  <c r="F7717" i="87" a="1"/>
  <c r="B7718" i="87"/>
  <c r="C7718" i="87" s="1"/>
  <c r="F7718" i="87" a="1"/>
  <c r="B7719" i="87"/>
  <c r="C7719" i="87" s="1"/>
  <c r="F7719" i="87" a="1"/>
  <c r="B7720" i="87"/>
  <c r="C7720" i="87" s="1"/>
  <c r="F7720" i="87" a="1"/>
  <c r="B7721" i="87"/>
  <c r="C7721" i="87"/>
  <c r="F7721" i="87" a="1"/>
  <c r="B7722" i="87"/>
  <c r="C7722" i="87"/>
  <c r="F7722" i="87" a="1"/>
  <c r="B7723" i="87"/>
  <c r="C7723" i="87"/>
  <c r="F7723" i="87" a="1"/>
  <c r="B7724" i="87"/>
  <c r="C7724" i="87" s="1"/>
  <c r="F7724" i="87" a="1"/>
  <c r="B7725" i="87"/>
  <c r="C7725" i="87"/>
  <c r="F7725" i="87" a="1"/>
  <c r="B7726" i="87"/>
  <c r="C7726" i="87" s="1"/>
  <c r="F7726" i="87" a="1"/>
  <c r="B7727" i="87"/>
  <c r="C7727" i="87"/>
  <c r="F7727" i="87" a="1"/>
  <c r="B7728" i="87"/>
  <c r="C7728" i="87"/>
  <c r="F7728" i="87" a="1"/>
  <c r="B7729" i="87"/>
  <c r="C7729" i="87" s="1"/>
  <c r="F7729" i="87" a="1"/>
  <c r="B7730" i="87"/>
  <c r="C7730" i="87"/>
  <c r="F7730" i="87" a="1"/>
  <c r="B7731" i="87"/>
  <c r="C7731" i="87" s="1"/>
  <c r="F7731" i="87" a="1"/>
  <c r="B7732" i="87"/>
  <c r="C7732" i="87" s="1"/>
  <c r="F7732" i="87" a="1"/>
  <c r="B7733" i="87"/>
  <c r="C7733" i="87"/>
  <c r="F7733" i="87" a="1"/>
  <c r="B7734" i="87"/>
  <c r="C7734" i="87" s="1"/>
  <c r="F7734" i="87" a="1"/>
  <c r="B7735" i="87"/>
  <c r="C7735" i="87"/>
  <c r="F7735" i="87" a="1"/>
  <c r="B7736" i="87"/>
  <c r="C7736" i="87"/>
  <c r="F7736" i="87" a="1"/>
  <c r="B7737" i="87"/>
  <c r="C7737" i="87"/>
  <c r="F7737" i="87" a="1"/>
  <c r="B7738" i="87"/>
  <c r="C7738" i="87" s="1"/>
  <c r="F7738" i="87" a="1"/>
  <c r="B7739" i="87"/>
  <c r="C7739" i="87" s="1"/>
  <c r="F7739" i="87" a="1"/>
  <c r="B7740" i="87"/>
  <c r="C7740" i="87"/>
  <c r="F7740" i="87" a="1"/>
  <c r="B7741" i="87"/>
  <c r="C7741" i="87" s="1"/>
  <c r="F7741" i="87" a="1"/>
  <c r="B7742" i="87"/>
  <c r="C7742" i="87" s="1"/>
  <c r="F7742" i="87" a="1"/>
  <c r="B7743" i="87"/>
  <c r="C7743" i="87" s="1"/>
  <c r="F7743" i="87" a="1"/>
  <c r="B7744" i="87"/>
  <c r="C7744" i="87" s="1"/>
  <c r="F7744" i="87" a="1"/>
  <c r="B7745" i="87"/>
  <c r="C7745" i="87"/>
  <c r="F7745" i="87" a="1"/>
  <c r="B7746" i="87"/>
  <c r="C7746" i="87" s="1"/>
  <c r="F7746" i="87" a="1"/>
  <c r="B7747" i="87"/>
  <c r="C7747" i="87" s="1"/>
  <c r="F7747" i="87" a="1"/>
  <c r="B7748" i="87"/>
  <c r="C7748" i="87" s="1"/>
  <c r="F7748" i="87" a="1"/>
  <c r="B7749" i="87"/>
  <c r="C7749" i="87" s="1"/>
  <c r="F7749" i="87" a="1"/>
  <c r="B7750" i="87"/>
  <c r="C7750" i="87" s="1"/>
  <c r="F7750" i="87" a="1"/>
  <c r="B7751" i="87"/>
  <c r="C7751" i="87" s="1"/>
  <c r="F7751" i="87" a="1"/>
  <c r="B7752" i="87"/>
  <c r="C7752" i="87"/>
  <c r="F7752" i="87" a="1"/>
  <c r="B7753" i="87"/>
  <c r="C7753" i="87"/>
  <c r="F7753" i="87" a="1"/>
  <c r="B7754" i="87"/>
  <c r="C7754" i="87"/>
  <c r="F7754" i="87" a="1"/>
  <c r="B7755" i="87"/>
  <c r="C7755" i="87"/>
  <c r="F7755" i="87" a="1"/>
  <c r="B7756" i="87"/>
  <c r="C7756" i="87"/>
  <c r="F7756" i="87" a="1"/>
  <c r="B7757" i="87"/>
  <c r="C7757" i="87"/>
  <c r="F7757" i="87" a="1"/>
  <c r="B7758" i="87"/>
  <c r="C7758" i="87" s="1"/>
  <c r="F7758" i="87" a="1"/>
  <c r="B7759" i="87"/>
  <c r="C7759" i="87" s="1"/>
  <c r="F7759" i="87" a="1"/>
  <c r="B7760" i="87"/>
  <c r="C7760" i="87" s="1"/>
  <c r="F7760" i="87" a="1"/>
  <c r="B7761" i="87"/>
  <c r="C7761" i="87" s="1"/>
  <c r="F7761" i="87" a="1"/>
  <c r="B7762" i="87"/>
  <c r="C7762" i="87" s="1"/>
  <c r="F7762" i="87" a="1"/>
  <c r="B7763" i="87"/>
  <c r="C7763" i="87" s="1"/>
  <c r="F7763" i="87" a="1"/>
  <c r="B7764" i="87"/>
  <c r="C7764" i="87" s="1"/>
  <c r="F7764" i="87" a="1"/>
  <c r="B7765" i="87"/>
  <c r="C7765" i="87" s="1"/>
  <c r="F7765" i="87" a="1"/>
  <c r="B7766" i="87"/>
  <c r="C7766" i="87" s="1"/>
  <c r="F7766" i="87" a="1"/>
  <c r="B7767" i="87"/>
  <c r="C7767" i="87" s="1"/>
  <c r="F7767" i="87" a="1"/>
  <c r="B7768" i="87"/>
  <c r="C7768" i="87"/>
  <c r="F7768" i="87" a="1"/>
  <c r="B7769" i="87"/>
  <c r="C7769" i="87"/>
  <c r="F7769" i="87" a="1"/>
  <c r="B7770" i="87"/>
  <c r="C7770" i="87" s="1"/>
  <c r="F7770" i="87" a="1"/>
  <c r="B7771" i="87"/>
  <c r="C7771" i="87"/>
  <c r="F7771" i="87" a="1"/>
  <c r="B7772" i="87"/>
  <c r="C7772" i="87" s="1"/>
  <c r="F7772" i="87" a="1"/>
  <c r="B7773" i="87"/>
  <c r="C7773" i="87" s="1"/>
  <c r="F7773" i="87" a="1"/>
  <c r="B7774" i="87"/>
  <c r="C7774" i="87" s="1"/>
  <c r="F7774" i="87" a="1"/>
  <c r="B7775" i="87"/>
  <c r="C7775" i="87"/>
  <c r="F7775" i="87" a="1"/>
  <c r="B7776" i="87"/>
  <c r="C7776" i="87" s="1"/>
  <c r="F7776" i="87" a="1"/>
  <c r="B7777" i="87"/>
  <c r="C7777" i="87" s="1"/>
  <c r="F7777" i="87" a="1"/>
  <c r="B7778" i="87"/>
  <c r="C7778" i="87" s="1"/>
  <c r="F7778" i="87" a="1"/>
  <c r="B7779" i="87"/>
  <c r="C7779" i="87" s="1"/>
  <c r="F7779" i="87" a="1"/>
  <c r="B7780" i="87"/>
  <c r="C7780" i="87" s="1"/>
  <c r="F7780" i="87" a="1"/>
  <c r="F7781" i="87" a="1"/>
  <c r="B7782" i="87"/>
  <c r="C7782" i="87" s="1"/>
  <c r="F7782" i="87" a="1"/>
  <c r="B7783" i="87"/>
  <c r="C7783" i="87"/>
  <c r="F7783" i="87" a="1"/>
  <c r="B7784" i="87"/>
  <c r="C7784" i="87"/>
  <c r="F7784" i="87" a="1"/>
  <c r="B7785" i="87"/>
  <c r="C7785" i="87" s="1"/>
  <c r="F7785" i="87" a="1"/>
  <c r="B7786" i="87"/>
  <c r="C7786" i="87" s="1"/>
  <c r="F7786" i="87" a="1"/>
  <c r="B7787" i="87"/>
  <c r="C7787" i="87"/>
  <c r="F7787" i="87" a="1"/>
  <c r="B7788" i="87"/>
  <c r="C7788" i="87"/>
  <c r="F7788" i="87" a="1"/>
  <c r="B7789" i="87"/>
  <c r="C7789" i="87" s="1"/>
  <c r="F7789" i="87" a="1"/>
  <c r="B7790" i="87"/>
  <c r="C7790" i="87"/>
  <c r="F7790" i="87" a="1"/>
  <c r="B7791" i="87"/>
  <c r="C7791" i="87" s="1"/>
  <c r="F7791" i="87" a="1"/>
  <c r="F7792" i="87" a="1"/>
  <c r="B7793" i="87"/>
  <c r="C7793" i="87"/>
  <c r="F7793" i="87" a="1"/>
  <c r="B7794" i="87"/>
  <c r="C7794" i="87" s="1"/>
  <c r="F7794" i="87" a="1"/>
  <c r="B7795" i="87"/>
  <c r="C7795" i="87" s="1"/>
  <c r="F7795" i="87" a="1"/>
  <c r="B7796" i="87"/>
  <c r="C7796" i="87" s="1"/>
  <c r="F7796" i="87" a="1"/>
  <c r="B7797" i="87"/>
  <c r="C7797" i="87" s="1"/>
  <c r="F7797" i="87" a="1"/>
  <c r="B7798" i="87"/>
  <c r="C7798" i="87" s="1"/>
  <c r="F7798" i="87" a="1"/>
  <c r="B7799" i="87"/>
  <c r="C7799" i="87"/>
  <c r="F7799" i="87" a="1"/>
  <c r="B7800" i="87"/>
  <c r="C7800" i="87" s="1"/>
  <c r="F7800" i="87" a="1"/>
  <c r="B7801" i="87"/>
  <c r="C7801" i="87" s="1"/>
  <c r="F7801" i="87" a="1"/>
  <c r="B7802" i="87"/>
  <c r="C7802" i="87"/>
  <c r="F7802" i="87" a="1"/>
  <c r="B7803" i="87"/>
  <c r="C7803" i="87" s="1"/>
  <c r="F7803" i="87" a="1"/>
  <c r="B7804" i="87"/>
  <c r="C7804" i="87" s="1"/>
  <c r="F7804" i="87" a="1"/>
  <c r="B7805" i="87"/>
  <c r="C7805" i="87"/>
  <c r="F7805" i="87" a="1"/>
  <c r="B7806" i="87"/>
  <c r="C7806" i="87" s="1"/>
  <c r="F7806" i="87" a="1"/>
  <c r="B7807" i="87"/>
  <c r="C7807" i="87" s="1"/>
  <c r="F7807" i="87" a="1"/>
  <c r="B7808" i="87"/>
  <c r="C7808" i="87"/>
  <c r="F7808" i="87" a="1"/>
  <c r="B7809" i="87"/>
  <c r="C7809" i="87" s="1"/>
  <c r="F7809" i="87" a="1"/>
  <c r="B7810" i="87"/>
  <c r="C7810" i="87" s="1"/>
  <c r="F7810" i="87" a="1"/>
  <c r="F7811" i="87" a="1"/>
  <c r="B7812" i="87"/>
  <c r="C7812" i="87" s="1"/>
  <c r="F7812" i="87" a="1"/>
  <c r="B7813" i="87"/>
  <c r="C7813" i="87" s="1"/>
  <c r="F7813" i="87" a="1"/>
  <c r="B7814" i="87"/>
  <c r="C7814" i="87"/>
  <c r="F7814" i="87" a="1"/>
  <c r="B7815" i="87"/>
  <c r="C7815" i="87"/>
  <c r="F7815" i="87" a="1"/>
  <c r="B7816" i="87"/>
  <c r="C7816" i="87" s="1"/>
  <c r="F7816" i="87" a="1"/>
  <c r="B7817" i="87"/>
  <c r="C7817" i="87"/>
  <c r="F7817" i="87" a="1"/>
  <c r="B7818" i="87"/>
  <c r="C7818" i="87" s="1"/>
  <c r="F7818" i="87" a="1"/>
  <c r="F7819" i="87" a="1"/>
  <c r="F7819" i="87"/>
  <c r="B7820" i="87"/>
  <c r="C7820" i="87"/>
  <c r="F7820" i="87" a="1"/>
  <c r="B7821" i="87"/>
  <c r="C7821" i="87" s="1"/>
  <c r="F7821" i="87" a="1"/>
  <c r="B7822" i="87"/>
  <c r="C7822" i="87"/>
  <c r="F7822" i="87" a="1"/>
  <c r="B7823" i="87"/>
  <c r="C7823" i="87" s="1"/>
  <c r="F7823" i="87" a="1"/>
  <c r="B7824" i="87"/>
  <c r="C7824" i="87"/>
  <c r="F7824" i="87" a="1"/>
  <c r="B7825" i="87"/>
  <c r="C7825" i="87" s="1"/>
  <c r="F7825" i="87" a="1"/>
  <c r="B7826" i="87"/>
  <c r="C7826" i="87"/>
  <c r="F7826" i="87" a="1"/>
  <c r="B7827" i="87"/>
  <c r="C7827" i="87" s="1"/>
  <c r="F7827" i="87" a="1"/>
  <c r="B7828" i="87"/>
  <c r="C7828" i="87"/>
  <c r="F7828" i="87" a="1"/>
  <c r="B7829" i="87"/>
  <c r="C7829" i="87" s="1"/>
  <c r="F7829" i="87" a="1"/>
  <c r="B7830" i="87"/>
  <c r="C7830" i="87"/>
  <c r="F7830" i="87" a="1"/>
  <c r="B7831" i="87"/>
  <c r="C7831" i="87" s="1"/>
  <c r="F7831" i="87" a="1"/>
  <c r="B7832" i="87"/>
  <c r="C7832" i="87"/>
  <c r="F7832" i="87" a="1"/>
  <c r="B7833" i="87"/>
  <c r="C7833" i="87" s="1"/>
  <c r="F7833" i="87" a="1"/>
  <c r="B7834" i="87"/>
  <c r="C7834" i="87" s="1"/>
  <c r="F7834" i="87" a="1"/>
  <c r="B7835" i="87"/>
  <c r="C7835" i="87" s="1"/>
  <c r="F7835" i="87" a="1"/>
  <c r="B7836" i="87"/>
  <c r="C7836" i="87"/>
  <c r="F7836" i="87" a="1"/>
  <c r="B7837" i="87"/>
  <c r="C7837" i="87" s="1"/>
  <c r="F7837" i="87" a="1"/>
  <c r="B7838" i="87"/>
  <c r="C7838" i="87"/>
  <c r="F7838" i="87" a="1"/>
  <c r="B7839" i="87"/>
  <c r="C7839" i="87"/>
  <c r="F7839" i="87" a="1"/>
  <c r="B7840" i="87"/>
  <c r="C7840" i="87"/>
  <c r="F7840" i="87" a="1"/>
  <c r="B7841" i="87"/>
  <c r="C7841" i="87" s="1"/>
  <c r="F7841" i="87" a="1"/>
  <c r="B7842" i="87"/>
  <c r="C7842" i="87"/>
  <c r="F7842" i="87" a="1"/>
  <c r="F7843" i="87" a="1"/>
  <c r="B7844" i="87"/>
  <c r="C7844" i="87"/>
  <c r="F7844" i="87" a="1"/>
  <c r="B7845" i="87"/>
  <c r="C7845" i="87" s="1"/>
  <c r="F7845" i="87" a="1"/>
  <c r="B7846" i="87"/>
  <c r="C7846" i="87" s="1"/>
  <c r="F7846" i="87" a="1"/>
  <c r="B7847" i="87"/>
  <c r="C7847" i="87" s="1"/>
  <c r="F7847" i="87" a="1"/>
  <c r="B7848" i="87"/>
  <c r="C7848" i="87"/>
  <c r="F7848" i="87" a="1"/>
  <c r="B7849" i="87"/>
  <c r="C7849" i="87" s="1"/>
  <c r="F7849" i="87" a="1"/>
  <c r="B7850" i="87"/>
  <c r="C7850" i="87"/>
  <c r="F7850" i="87" a="1"/>
  <c r="B7851" i="87"/>
  <c r="C7851" i="87"/>
  <c r="F7851" i="87" a="1"/>
  <c r="B7852" i="87"/>
  <c r="C7852" i="87"/>
  <c r="F7852" i="87" a="1"/>
  <c r="B7853" i="87"/>
  <c r="C7853" i="87" s="1"/>
  <c r="F7853" i="87" a="1"/>
  <c r="B7854" i="87"/>
  <c r="C7854" i="87"/>
  <c r="F7854" i="87" a="1"/>
  <c r="B7855" i="87"/>
  <c r="C7855" i="87" s="1"/>
  <c r="F7855" i="87" a="1"/>
  <c r="B7856" i="87"/>
  <c r="C7856" i="87"/>
  <c r="F7856" i="87" a="1"/>
  <c r="B7857" i="87"/>
  <c r="C7857" i="87" s="1"/>
  <c r="F7857" i="87" a="1"/>
  <c r="B7858" i="87"/>
  <c r="C7858" i="87" s="1"/>
  <c r="F7858" i="87" a="1"/>
  <c r="B7859" i="87"/>
  <c r="C7859" i="87" s="1"/>
  <c r="F7859" i="87" a="1"/>
  <c r="B7860" i="87"/>
  <c r="C7860" i="87" s="1"/>
  <c r="F7860" i="87" a="1"/>
  <c r="B7861" i="87"/>
  <c r="C7861" i="87" s="1"/>
  <c r="F7861" i="87" a="1"/>
  <c r="B7862" i="87"/>
  <c r="C7862" i="87" s="1"/>
  <c r="F7862" i="87" a="1"/>
  <c r="B7863" i="87"/>
  <c r="C7863" i="87" s="1"/>
  <c r="F7863" i="87" a="1"/>
  <c r="B7864" i="87"/>
  <c r="C7864" i="87" s="1"/>
  <c r="F7864" i="87" a="1"/>
  <c r="B7865" i="87"/>
  <c r="C7865" i="87" s="1"/>
  <c r="F7865" i="87" a="1"/>
  <c r="B7866" i="87"/>
  <c r="C7866" i="87" s="1"/>
  <c r="F7866" i="87" a="1"/>
  <c r="B7867" i="87"/>
  <c r="C7867" i="87" s="1"/>
  <c r="F7867" i="87" a="1"/>
  <c r="B7868" i="87"/>
  <c r="C7868" i="87"/>
  <c r="F7868" i="87" a="1"/>
  <c r="B7869" i="87"/>
  <c r="C7869" i="87" s="1"/>
  <c r="F7869" i="87" a="1"/>
  <c r="B7870" i="87"/>
  <c r="C7870" i="87" s="1"/>
  <c r="F7870" i="87" a="1"/>
  <c r="B7871" i="87"/>
  <c r="C7871" i="87" s="1"/>
  <c r="F7871" i="87" a="1"/>
  <c r="B7872" i="87"/>
  <c r="C7872" i="87" s="1"/>
  <c r="F7872" i="87" a="1"/>
  <c r="B7873" i="87"/>
  <c r="C7873" i="87" s="1"/>
  <c r="F7873" i="87" a="1"/>
  <c r="B7874" i="87"/>
  <c r="C7874" i="87" s="1"/>
  <c r="F7874" i="87" a="1"/>
  <c r="B7875" i="87"/>
  <c r="C7875" i="87" s="1"/>
  <c r="F7875" i="87" a="1"/>
  <c r="B7876" i="87"/>
  <c r="C7876" i="87" s="1"/>
  <c r="F7876" i="87" a="1"/>
  <c r="B7877" i="87"/>
  <c r="C7877" i="87" s="1"/>
  <c r="F7877" i="87" a="1"/>
  <c r="B7878" i="87"/>
  <c r="C7878" i="87" s="1"/>
  <c r="F7878" i="87" a="1"/>
  <c r="B7879" i="87"/>
  <c r="C7879" i="87" s="1"/>
  <c r="F7879" i="87" a="1"/>
  <c r="B7880" i="87"/>
  <c r="C7880" i="87"/>
  <c r="F7880" i="87" a="1"/>
  <c r="B7881" i="87"/>
  <c r="C7881" i="87" s="1"/>
  <c r="F7881" i="87" a="1"/>
  <c r="B7882" i="87"/>
  <c r="C7882" i="87" s="1"/>
  <c r="F7882" i="87" a="1"/>
  <c r="B7883" i="87"/>
  <c r="C7883" i="87" s="1"/>
  <c r="F7883" i="87" a="1"/>
  <c r="B7884" i="87"/>
  <c r="C7884" i="87"/>
  <c r="F7884" i="87" a="1"/>
  <c r="B7885" i="87"/>
  <c r="C7885" i="87" s="1"/>
  <c r="F7885" i="87" a="1"/>
  <c r="F7886" i="87" a="1"/>
  <c r="F7886" i="87"/>
  <c r="F7887" i="87" a="1"/>
  <c r="F7887" i="87"/>
  <c r="F7888" i="87" a="1"/>
  <c r="F7888" i="87"/>
  <c r="F7889" i="87" a="1"/>
  <c r="F7889" i="87"/>
  <c r="F7890" i="87" a="1"/>
  <c r="F7890" i="87"/>
  <c r="F7891" i="87" a="1"/>
  <c r="F7891" i="87"/>
  <c r="F7892" i="87" a="1"/>
  <c r="F7892" i="87"/>
  <c r="F7893" i="87" a="1"/>
  <c r="F7893" i="87"/>
  <c r="F7894" i="87" a="1"/>
  <c r="F7894" i="87"/>
  <c r="F7895" i="87" a="1"/>
  <c r="F7895" i="87"/>
  <c r="F7896" i="87" a="1"/>
  <c r="F7896" i="87"/>
  <c r="F7897" i="87" a="1"/>
  <c r="F7897" i="87"/>
  <c r="F7898" i="87" a="1"/>
  <c r="F7898" i="87"/>
  <c r="F7899" i="87" a="1"/>
  <c r="F7899" i="87"/>
  <c r="F7900" i="87" a="1"/>
  <c r="F7900" i="87"/>
  <c r="F7901" i="87" a="1"/>
  <c r="F7901" i="87"/>
  <c r="F7902" i="87" a="1"/>
  <c r="F7902" i="87"/>
  <c r="F7903" i="87" a="1"/>
  <c r="F7903" i="87"/>
  <c r="F7904" i="87" a="1"/>
  <c r="F7904" i="87"/>
  <c r="F7905" i="87" a="1"/>
  <c r="F7905" i="87"/>
  <c r="F7906" i="87" a="1"/>
  <c r="F7906" i="87"/>
  <c r="F7907" i="87" a="1"/>
  <c r="F7907" i="87"/>
  <c r="F7908" i="87" a="1"/>
  <c r="F7908" i="87"/>
  <c r="F7909" i="87" a="1"/>
  <c r="F7909" i="87"/>
  <c r="F7910" i="87" a="1"/>
  <c r="F7910" i="87"/>
  <c r="F7911" i="87" a="1"/>
  <c r="F7911" i="87"/>
  <c r="F7912" i="87" a="1"/>
  <c r="F7912" i="87"/>
  <c r="F7913" i="87" a="1"/>
  <c r="F7913" i="87"/>
  <c r="F7914" i="87" a="1"/>
  <c r="F7914" i="87"/>
  <c r="F7915" i="87" a="1"/>
  <c r="F7915" i="87"/>
  <c r="F7916" i="87" a="1"/>
  <c r="F7916" i="87"/>
  <c r="F7917" i="87" a="1"/>
  <c r="F7917" i="87"/>
  <c r="F7918" i="87" a="1"/>
  <c r="F7918" i="87"/>
  <c r="F7919" i="87" a="1"/>
  <c r="F7919" i="87"/>
  <c r="F7920" i="87" a="1"/>
  <c r="F7920" i="87"/>
  <c r="F7921" i="87" a="1"/>
  <c r="F7921" i="87"/>
  <c r="F7922" i="87" a="1"/>
  <c r="F7922" i="87"/>
  <c r="F7923" i="87" a="1"/>
  <c r="F7923" i="87"/>
  <c r="F7924" i="87" a="1"/>
  <c r="F7924" i="87"/>
  <c r="F7925" i="87" a="1"/>
  <c r="F7925" i="87"/>
  <c r="F7926" i="87" a="1"/>
  <c r="F7926" i="87"/>
  <c r="F7927" i="87" a="1"/>
  <c r="F7927" i="87"/>
  <c r="F7928" i="87" a="1"/>
  <c r="F7928" i="87"/>
  <c r="F7929" i="87" a="1"/>
  <c r="F7929" i="87"/>
  <c r="F7930" i="87" a="1"/>
  <c r="F7930" i="87"/>
  <c r="F7931" i="87" a="1"/>
  <c r="F7931" i="87"/>
  <c r="F7932" i="87" a="1"/>
  <c r="F7932" i="87"/>
  <c r="F7933" i="87" a="1"/>
  <c r="F7933" i="87"/>
  <c r="F7934" i="87" a="1"/>
  <c r="F7934" i="87"/>
  <c r="F7935" i="87" a="1"/>
  <c r="F7935" i="87"/>
  <c r="F7936" i="87" a="1"/>
  <c r="F7936" i="87"/>
  <c r="F7937" i="87" a="1"/>
  <c r="F7937" i="87"/>
  <c r="F7938" i="87" a="1"/>
  <c r="F7938" i="87"/>
  <c r="F7939" i="87" a="1"/>
  <c r="F7939" i="87"/>
  <c r="F7940" i="87" a="1"/>
  <c r="F7940" i="87"/>
  <c r="F7941" i="87" a="1"/>
  <c r="F7941" i="87"/>
  <c r="F7942" i="87" a="1"/>
  <c r="F7942" i="87"/>
  <c r="F7943" i="87" a="1"/>
  <c r="F7943" i="87"/>
  <c r="F7944" i="87" a="1"/>
  <c r="F7944" i="87"/>
  <c r="F7945" i="87" a="1"/>
  <c r="F7945" i="87"/>
  <c r="F7946" i="87" a="1"/>
  <c r="F7946" i="87"/>
  <c r="F7947" i="87" a="1"/>
  <c r="F7947" i="87"/>
  <c r="F7948" i="87" a="1"/>
  <c r="F7948" i="87"/>
  <c r="F7949" i="87" a="1"/>
  <c r="F7949" i="87"/>
  <c r="F7950" i="87" a="1"/>
  <c r="F7950" i="87"/>
  <c r="F7951" i="87" a="1"/>
  <c r="F7951" i="87"/>
  <c r="F7952" i="87" a="1"/>
  <c r="F7952" i="87"/>
  <c r="F7953" i="87" a="1"/>
  <c r="F7953" i="87"/>
  <c r="F7954" i="87" a="1"/>
  <c r="F7954" i="87"/>
  <c r="F7955" i="87" a="1"/>
  <c r="F7955" i="87"/>
  <c r="F7956" i="87" a="1"/>
  <c r="F7956" i="87"/>
  <c r="F7957" i="87" a="1"/>
  <c r="F7957" i="87"/>
  <c r="F7958" i="87" a="1"/>
  <c r="F7958" i="87"/>
  <c r="F7959" i="87" a="1"/>
  <c r="F7959" i="87"/>
  <c r="F7960" i="87" a="1"/>
  <c r="F7960" i="87"/>
  <c r="F7961" i="87" a="1"/>
  <c r="F7961" i="87"/>
  <c r="F7962" i="87" a="1"/>
  <c r="F7962" i="87"/>
  <c r="F7963" i="87" a="1"/>
  <c r="F7963" i="87"/>
  <c r="F7964" i="87" a="1"/>
  <c r="F7964" i="87"/>
  <c r="F7965" i="87" a="1"/>
  <c r="F7965" i="87"/>
  <c r="F7966" i="87" a="1"/>
  <c r="F7966" i="87"/>
  <c r="F7967" i="87" a="1"/>
  <c r="F7967" i="87"/>
  <c r="F7968" i="87" a="1"/>
  <c r="F7968" i="87"/>
  <c r="F7969" i="87" a="1"/>
  <c r="F7969" i="87"/>
  <c r="F7970" i="87" a="1"/>
  <c r="F7970" i="87"/>
  <c r="F7971" i="87" a="1"/>
  <c r="F7971" i="87"/>
  <c r="F7972" i="87" a="1"/>
  <c r="F7972" i="87"/>
  <c r="F7973" i="87" a="1"/>
  <c r="F7973" i="87"/>
  <c r="F7974" i="87" a="1"/>
  <c r="F7974" i="87"/>
  <c r="F7975" i="87" a="1"/>
  <c r="F7975" i="87"/>
  <c r="F7976" i="87" a="1"/>
  <c r="F7976" i="87"/>
  <c r="F7977" i="87" a="1"/>
  <c r="F7977" i="87"/>
  <c r="F7978" i="87" a="1"/>
  <c r="F7978" i="87"/>
  <c r="F7979" i="87" a="1"/>
  <c r="F7979" i="87"/>
  <c r="F7980" i="87" a="1"/>
  <c r="F7980" i="87"/>
  <c r="F7981" i="87" a="1"/>
  <c r="F7981" i="87"/>
  <c r="F7982" i="87" a="1"/>
  <c r="F7982" i="87"/>
  <c r="F7983" i="87" a="1"/>
  <c r="F7983" i="87"/>
  <c r="F7984" i="87" a="1"/>
  <c r="F7984" i="87"/>
  <c r="F7985" i="87" a="1"/>
  <c r="F7985" i="87"/>
  <c r="F7986" i="87" a="1"/>
  <c r="F7986" i="87"/>
  <c r="F7987" i="87" a="1"/>
  <c r="F7987" i="87"/>
  <c r="F7988" i="87" a="1"/>
  <c r="F7988" i="87"/>
  <c r="F7989" i="87" a="1"/>
  <c r="F7989" i="87"/>
  <c r="F7990" i="87" a="1"/>
  <c r="F7990" i="87"/>
  <c r="F7991" i="87" a="1"/>
  <c r="F7991" i="87"/>
  <c r="F7992" i="87" a="1"/>
  <c r="F7992" i="87"/>
  <c r="F7993" i="87" a="1"/>
  <c r="F7993" i="87"/>
  <c r="F7994" i="87" a="1"/>
  <c r="F7994" i="87"/>
  <c r="F7995" i="87" a="1"/>
  <c r="F7995" i="87"/>
  <c r="F7996" i="87" a="1"/>
  <c r="F7996" i="87"/>
  <c r="F7997" i="87" a="1"/>
  <c r="F7997" i="87"/>
  <c r="F7998" i="87" a="1"/>
  <c r="F7998" i="87"/>
  <c r="F7999" i="87" a="1"/>
  <c r="F7999" i="87"/>
  <c r="F8000" i="87" a="1"/>
  <c r="F8000" i="87"/>
  <c r="F103" i="87"/>
  <c r="F11" i="87"/>
  <c r="F151" i="87"/>
  <c r="F267" i="87"/>
  <c r="F52" i="87"/>
  <c r="F265" i="87"/>
  <c r="F680" i="87"/>
  <c r="F908" i="87"/>
  <c r="F1181" i="87"/>
  <c r="F811" i="87"/>
  <c r="F1171" i="87"/>
  <c r="F882" i="87"/>
  <c r="F662" i="87"/>
  <c r="F839" i="87"/>
  <c r="F1064" i="87"/>
  <c r="F784" i="87"/>
  <c r="F1057" i="87"/>
  <c r="F789" i="87"/>
  <c r="F957" i="87"/>
  <c r="F686" i="87"/>
  <c r="F875" i="87"/>
  <c r="F700" i="87"/>
  <c r="F922" i="87"/>
  <c r="F152" i="87"/>
  <c r="F792" i="87"/>
  <c r="F993" i="87"/>
  <c r="F682" i="87"/>
  <c r="F871" i="87"/>
  <c r="F1078" i="87"/>
  <c r="F753" i="87"/>
  <c r="F975" i="87"/>
  <c r="F1298" i="87"/>
  <c r="F2744" i="87"/>
  <c r="F1426" i="87"/>
  <c r="F2734" i="87"/>
  <c r="F1356" i="87"/>
  <c r="F2574" i="87"/>
  <c r="F1361" i="87"/>
  <c r="F1502" i="87"/>
  <c r="F1228" i="87"/>
  <c r="F1429" i="87"/>
  <c r="F1058" i="87"/>
  <c r="F1434" i="87"/>
  <c r="F1256" i="87"/>
  <c r="F1481" i="87"/>
  <c r="F1279" i="87"/>
  <c r="F1420" i="87"/>
  <c r="F2749" i="87"/>
  <c r="F1350" i="87"/>
  <c r="F1491" i="87"/>
  <c r="F1198" i="87"/>
  <c r="F2578" i="87"/>
  <c r="F2956" i="87"/>
  <c r="F4024" i="87"/>
  <c r="F2931" i="87"/>
  <c r="F3474" i="87"/>
  <c r="F4125" i="87"/>
  <c r="F2924" i="87"/>
  <c r="F3587" i="87"/>
  <c r="F1380" i="87"/>
  <c r="F3325" i="87"/>
  <c r="F785" i="87"/>
  <c r="F3024" i="87"/>
  <c r="F3642" i="87"/>
  <c r="F2903" i="87"/>
  <c r="F3596" i="87"/>
  <c r="F1440" i="87"/>
  <c r="F3202" i="87"/>
  <c r="F3604" i="87"/>
  <c r="F4282" i="87"/>
  <c r="F2955" i="87"/>
  <c r="F4077" i="87"/>
  <c r="F2788" i="87"/>
  <c r="F2514" i="87"/>
  <c r="F3241" i="87"/>
  <c r="F1365" i="87"/>
  <c r="F3219" i="87"/>
  <c r="F4059" i="87"/>
  <c r="F2897" i="87"/>
  <c r="F3527" i="87"/>
  <c r="F4109" i="87"/>
  <c r="F4705" i="87"/>
  <c r="F5272" i="87"/>
  <c r="F4144" i="87"/>
  <c r="F5040" i="87"/>
  <c r="F5458" i="87"/>
  <c r="F4892" i="87"/>
  <c r="F5261" i="87"/>
  <c r="F4342" i="87"/>
  <c r="F5167" i="87"/>
  <c r="F5438" i="87"/>
  <c r="F4386" i="87"/>
  <c r="F4890" i="87"/>
  <c r="F4307" i="87"/>
  <c r="F5177" i="87"/>
  <c r="F4280" i="87"/>
  <c r="F5065" i="87"/>
  <c r="F4893" i="87"/>
  <c r="F5274" i="87"/>
  <c r="F4316" i="87"/>
  <c r="F8" i="87"/>
  <c r="F130" i="87"/>
  <c r="F32" i="87"/>
  <c r="F376" i="87"/>
  <c r="F669" i="87"/>
  <c r="F154" i="87"/>
  <c r="F268" i="87"/>
  <c r="F728" i="87"/>
  <c r="F923" i="87"/>
  <c r="F1184" i="87"/>
  <c r="F814" i="87"/>
  <c r="F1189" i="87"/>
  <c r="F894" i="87"/>
  <c r="F665" i="87"/>
  <c r="F851" i="87"/>
  <c r="F1079" i="87"/>
  <c r="F796" i="87"/>
  <c r="F1069" i="87"/>
  <c r="F801" i="87"/>
  <c r="F969" i="87"/>
  <c r="F689" i="87"/>
  <c r="F902" i="87"/>
  <c r="F727" i="87"/>
  <c r="F946" i="87"/>
  <c r="F650" i="87"/>
  <c r="F807" i="87"/>
  <c r="F1044" i="87"/>
  <c r="F718" i="87"/>
  <c r="F898" i="87"/>
  <c r="F1165" i="87"/>
  <c r="F756" i="87"/>
  <c r="F1056" i="87"/>
  <c r="F1304" i="87"/>
  <c r="F677" i="87"/>
  <c r="F1438" i="87"/>
  <c r="F2767" i="87"/>
  <c r="F1368" i="87"/>
  <c r="F2604" i="87"/>
  <c r="F1373" i="87"/>
  <c r="F1631" i="87"/>
  <c r="F1231" i="87"/>
  <c r="F1441" i="87"/>
  <c r="F1197" i="87"/>
  <c r="F1455" i="87"/>
  <c r="F1271" i="87"/>
  <c r="F1487" i="87"/>
  <c r="F1285" i="87"/>
  <c r="F1432" i="87"/>
  <c r="F2761" i="87"/>
  <c r="F1362" i="87"/>
  <c r="F1497" i="87"/>
  <c r="F1201" i="87"/>
  <c r="F2665" i="87"/>
  <c r="F3181" i="87"/>
  <c r="F4057" i="87"/>
  <c r="F2943" i="87"/>
  <c r="F3525" i="87"/>
  <c r="F4134" i="87"/>
  <c r="F2936" i="87"/>
  <c r="F3590" i="87"/>
  <c r="F1430" i="87"/>
  <c r="F3430" i="87"/>
  <c r="F1259" i="87"/>
  <c r="F3027" i="87"/>
  <c r="F4020" i="87"/>
  <c r="F2939" i="87"/>
  <c r="F3614" i="87"/>
  <c r="F2036" i="87"/>
  <c r="F3265" i="87"/>
  <c r="F3607" i="87"/>
  <c r="F1206" i="87"/>
  <c r="F3180" i="87"/>
  <c r="F4146" i="87"/>
  <c r="F2891" i="87"/>
  <c r="F2739" i="87"/>
  <c r="F3313" i="87"/>
  <c r="F1428" i="87"/>
  <c r="F3318" i="87"/>
  <c r="F4065" i="87"/>
  <c r="F2921" i="87"/>
  <c r="F3530" i="87"/>
  <c r="F4136" i="87"/>
  <c r="F4864" i="87"/>
  <c r="F5275" i="87"/>
  <c r="F4299" i="87"/>
  <c r="F5052" i="87"/>
  <c r="F5470" i="87"/>
  <c r="F4958" i="87"/>
  <c r="F5270" i="87"/>
  <c r="F4354" i="87"/>
  <c r="F5218" i="87"/>
  <c r="F5453" i="87"/>
  <c r="F4740" i="87"/>
  <c r="F4956" i="87"/>
  <c r="F4340" i="87"/>
  <c r="F5222" i="87"/>
  <c r="F4300" i="87"/>
  <c r="F5077" i="87"/>
  <c r="F4968" i="87"/>
  <c r="F5286" i="87"/>
  <c r="F4319" i="87"/>
  <c r="F20" i="87"/>
  <c r="F148" i="87"/>
  <c r="F44" i="87"/>
  <c r="F445" i="87"/>
  <c r="F14" i="87"/>
  <c r="F667" i="87"/>
  <c r="F15" i="87"/>
  <c r="F740" i="87"/>
  <c r="F929" i="87"/>
  <c r="F673" i="87"/>
  <c r="F841" i="87"/>
  <c r="F678" i="87"/>
  <c r="F906" i="87"/>
  <c r="F683" i="87"/>
  <c r="F866" i="87"/>
  <c r="F1085" i="87"/>
  <c r="F844" i="87"/>
  <c r="F1090" i="87"/>
  <c r="F837" i="87"/>
  <c r="F990" i="87"/>
  <c r="F722" i="87"/>
  <c r="F914" i="87"/>
  <c r="F739" i="87"/>
  <c r="F955" i="87"/>
  <c r="F660" i="87"/>
  <c r="F813" i="87"/>
  <c r="F1053" i="87"/>
  <c r="F730" i="87"/>
  <c r="F910" i="87"/>
  <c r="F1168" i="87"/>
  <c r="F783" i="87"/>
  <c r="F1068" i="87"/>
  <c r="F1310" i="87"/>
  <c r="F980" i="87"/>
  <c r="F1468" i="87"/>
  <c r="F1194" i="87"/>
  <c r="F1383" i="87"/>
  <c r="F2742" i="87"/>
  <c r="F1394" i="87"/>
  <c r="F2504" i="87"/>
  <c r="F1258" i="87"/>
  <c r="F1444" i="87"/>
  <c r="F1200" i="87"/>
  <c r="F1617" i="87"/>
  <c r="F1340" i="87"/>
  <c r="F1493" i="87"/>
  <c r="F1291" i="87"/>
  <c r="F1447" i="87"/>
  <c r="F2773" i="87"/>
  <c r="F1374" i="87"/>
  <c r="F1503" i="87"/>
  <c r="F1219" i="87"/>
  <c r="F2713" i="87"/>
  <c r="F3217" i="87"/>
  <c r="F4078" i="87"/>
  <c r="F3003" i="87"/>
  <c r="F3561" i="87"/>
  <c r="F4281" i="87"/>
  <c r="F2954" i="87"/>
  <c r="F4022" i="87"/>
  <c r="F2516" i="87"/>
  <c r="F3436" i="87"/>
  <c r="F1313" i="87"/>
  <c r="F3174" i="87"/>
  <c r="F4110" i="87"/>
  <c r="F2999" i="87"/>
  <c r="F4025" i="87"/>
  <c r="F2745" i="87"/>
  <c r="F3310" i="87"/>
  <c r="F3619" i="87"/>
  <c r="F1355" i="87"/>
  <c r="F3243" i="87"/>
  <c r="F4161" i="87"/>
  <c r="F2894" i="87"/>
  <c r="F2764" i="87"/>
  <c r="F3334" i="87"/>
  <c r="F2736" i="87"/>
  <c r="F3324" i="87"/>
  <c r="F4155" i="87"/>
  <c r="F2933" i="87"/>
  <c r="F3533" i="87"/>
  <c r="F4172" i="87"/>
  <c r="F4894" i="87"/>
  <c r="F5287" i="87"/>
  <c r="F4314" i="87"/>
  <c r="F5064" i="87"/>
  <c r="F3431" i="87"/>
  <c r="F4967" i="87"/>
  <c r="F5285" i="87"/>
  <c r="F4378" i="87"/>
  <c r="F5224" i="87"/>
  <c r="F5456" i="87"/>
  <c r="F4743" i="87"/>
  <c r="F5004" i="87"/>
  <c r="F4352" i="87"/>
  <c r="F5276" i="87"/>
  <c r="F4321" i="87"/>
  <c r="F5092" i="87"/>
  <c r="F4971" i="87"/>
  <c r="F5298" i="87"/>
  <c r="F3434" i="87"/>
  <c r="F4365" i="87"/>
  <c r="F5289" i="87"/>
  <c r="F4322" i="87"/>
  <c r="F4859" i="87"/>
  <c r="F5282" i="87"/>
  <c r="F5504" i="87"/>
  <c r="F5861" i="87"/>
  <c r="F4957" i="87"/>
  <c r="F5767" i="87"/>
  <c r="F6022" i="87"/>
  <c r="F5230" i="87"/>
  <c r="F5871" i="87"/>
  <c r="F6090" i="87"/>
  <c r="F5609" i="87"/>
  <c r="F5969" i="87"/>
  <c r="F5183" i="87"/>
  <c r="F5602" i="87"/>
  <c r="F6064" i="87"/>
  <c r="F5649" i="87"/>
  <c r="F6033" i="87"/>
  <c r="F5365" i="87"/>
  <c r="F5831" i="87"/>
  <c r="F6086" i="87"/>
  <c r="F5670" i="87"/>
  <c r="F6009" i="87"/>
  <c r="F5501" i="87"/>
  <c r="F62" i="87"/>
  <c r="F649" i="87"/>
  <c r="F158" i="87"/>
  <c r="F9" i="87"/>
  <c r="F89" i="87"/>
  <c r="F132" i="87"/>
  <c r="F39" i="87"/>
  <c r="F788" i="87"/>
  <c r="F968" i="87"/>
  <c r="F721" i="87"/>
  <c r="F874" i="87"/>
  <c r="F699" i="87"/>
  <c r="F921" i="87"/>
  <c r="F719" i="87"/>
  <c r="F872" i="87"/>
  <c r="F1187" i="87"/>
  <c r="F892" i="87"/>
  <c r="F1177" i="87"/>
  <c r="F861" i="87"/>
  <c r="F1050" i="87"/>
  <c r="F749" i="87"/>
  <c r="F962" i="87"/>
  <c r="F799" i="87"/>
  <c r="F982" i="87"/>
  <c r="F672" i="87"/>
  <c r="F852" i="87"/>
  <c r="F1080" i="87"/>
  <c r="F766" i="87"/>
  <c r="F931" i="87"/>
  <c r="F664" i="87"/>
  <c r="F816" i="87"/>
  <c r="F1173" i="87"/>
  <c r="F1319" i="87"/>
  <c r="F1225" i="87"/>
  <c r="F1480" i="87"/>
  <c r="F1260" i="87"/>
  <c r="F1389" i="87"/>
  <c r="F953" i="87"/>
  <c r="F1436" i="87"/>
  <c r="F2537" i="87"/>
  <c r="F1282" i="87"/>
  <c r="F2050" i="87"/>
  <c r="F1251" i="87"/>
  <c r="F2502" i="87"/>
  <c r="F1364" i="87"/>
  <c r="F2033" i="87"/>
  <c r="F1303" i="87"/>
  <c r="F1453" i="87"/>
  <c r="F737" i="87"/>
  <c r="F1398" i="87"/>
  <c r="F2553" i="87"/>
  <c r="F1321" i="87"/>
  <c r="F1388" i="87"/>
  <c r="F3349" i="87"/>
  <c r="F4258" i="87"/>
  <c r="F3009" i="87"/>
  <c r="F3582" i="87"/>
  <c r="F1272" i="87"/>
  <c r="F3176" i="87"/>
  <c r="F4076" i="87"/>
  <c r="F2787" i="87"/>
  <c r="F3577" i="87"/>
  <c r="F2741" i="87"/>
  <c r="F3240" i="87"/>
  <c r="F4254" i="87"/>
  <c r="F3317" i="87"/>
  <c r="F4079" i="87"/>
  <c r="F2896" i="87"/>
  <c r="F3361" i="87"/>
  <c r="F3661" i="87"/>
  <c r="F1404" i="87"/>
  <c r="F3336" i="87"/>
  <c r="F4275" i="87"/>
  <c r="F2930" i="87"/>
  <c r="F2899" i="87"/>
  <c r="F3478" i="87"/>
  <c r="F2757" i="87"/>
  <c r="F3429" i="87"/>
  <c r="F4266" i="87"/>
  <c r="F3023" i="87"/>
  <c r="F3584" i="87"/>
  <c r="F4271" i="87"/>
  <c r="F5023" i="87"/>
  <c r="F5311" i="87"/>
  <c r="F4320" i="87"/>
  <c r="F5081" i="87"/>
  <c r="F4325" i="87"/>
  <c r="F5009" i="87"/>
  <c r="F5319" i="87"/>
  <c r="F5026" i="87"/>
  <c r="F5254" i="87"/>
  <c r="F3437" i="87"/>
  <c r="F4749" i="87"/>
  <c r="F5019" i="87"/>
  <c r="F4895" i="87"/>
  <c r="F5313" i="87"/>
  <c r="F4738" i="87"/>
  <c r="F4305" i="87"/>
  <c r="F5022" i="87"/>
  <c r="F5368" i="87"/>
  <c r="F4133" i="87"/>
  <c r="F5013" i="87"/>
  <c r="F5314" i="87"/>
  <c r="F4385" i="87"/>
  <c r="F4955" i="87"/>
  <c r="F5306" i="87"/>
  <c r="F5528" i="87"/>
  <c r="F5966" i="87"/>
  <c r="F5293" i="87"/>
  <c r="F5797" i="87"/>
  <c r="F6049" i="87"/>
  <c r="F5502" i="87"/>
  <c r="F5937" i="87"/>
  <c r="F5068" i="87"/>
  <c r="F5681" i="87"/>
  <c r="F6008" i="87"/>
  <c r="F5327" i="87"/>
  <c r="F5686" i="87"/>
  <c r="F6088" i="87"/>
  <c r="F5679" i="87"/>
  <c r="F6069" i="87"/>
  <c r="F74" i="87"/>
  <c r="F661" i="87"/>
  <c r="F269" i="87"/>
  <c r="F63" i="87"/>
  <c r="F104" i="87"/>
  <c r="F147" i="87"/>
  <c r="F48" i="87"/>
  <c r="F800" i="87"/>
  <c r="F983" i="87"/>
  <c r="F733" i="87"/>
  <c r="F901" i="87"/>
  <c r="F726" i="87"/>
  <c r="F954" i="87"/>
  <c r="F731" i="87"/>
  <c r="F899" i="87"/>
  <c r="F668" i="87"/>
  <c r="F904" i="87"/>
  <c r="F83" i="87"/>
  <c r="F864" i="87"/>
  <c r="F1062" i="87"/>
  <c r="F755" i="87"/>
  <c r="F974" i="87"/>
  <c r="F823" i="87"/>
  <c r="F985" i="87"/>
  <c r="F684" i="87"/>
  <c r="F867" i="87"/>
  <c r="F1083" i="87"/>
  <c r="F778" i="87"/>
  <c r="F958" i="87"/>
  <c r="F675" i="87"/>
  <c r="F843" i="87"/>
  <c r="F1176" i="87"/>
  <c r="F1358" i="87"/>
  <c r="F1255" i="87"/>
  <c r="F1486" i="87"/>
  <c r="F1275" i="87"/>
  <c r="F1410" i="87"/>
  <c r="F1178" i="87"/>
  <c r="F1457" i="87"/>
  <c r="F2666" i="87"/>
  <c r="F1288" i="87"/>
  <c r="F2497" i="87"/>
  <c r="F1317" i="87"/>
  <c r="F2577" i="87"/>
  <c r="F1376" i="87"/>
  <c r="F2600" i="87"/>
  <c r="F1309" i="87"/>
  <c r="F1603" i="87"/>
  <c r="F881" i="87"/>
  <c r="F1425" i="87"/>
  <c r="F2667" i="87"/>
  <c r="F1327" i="87"/>
  <c r="F2034" i="87"/>
  <c r="F3352" i="87"/>
  <c r="F1295" i="87"/>
  <c r="F3105" i="87"/>
  <c r="F3600" i="87"/>
  <c r="F1353" i="87"/>
  <c r="F3179" i="87"/>
  <c r="F4145" i="87"/>
  <c r="F2893" i="87"/>
  <c r="F3598" i="87"/>
  <c r="F2752" i="87"/>
  <c r="F3312" i="87"/>
  <c r="F4272" i="87"/>
  <c r="F3350" i="87"/>
  <c r="F4154" i="87"/>
  <c r="F2920" i="87"/>
  <c r="F3475" i="87"/>
  <c r="F3667" i="87"/>
  <c r="F1445" i="87"/>
  <c r="F3369" i="87"/>
  <c r="F4287" i="87"/>
  <c r="F2942" i="87"/>
  <c r="F2923" i="87"/>
  <c r="F3517" i="87"/>
  <c r="F2770" i="87"/>
  <c r="F3522" i="87"/>
  <c r="F4278" i="87"/>
  <c r="F3026" i="87"/>
  <c r="F3602" i="87"/>
  <c r="F3578" i="87"/>
  <c r="F5035" i="87"/>
  <c r="F5369" i="87"/>
  <c r="F4356" i="87"/>
  <c r="F5091" i="87"/>
  <c r="F4337" i="87"/>
  <c r="F5021" i="87"/>
  <c r="F5328" i="87"/>
  <c r="F5038" i="87"/>
  <c r="F5278" i="87"/>
  <c r="F4262" i="87"/>
  <c r="F4752" i="87"/>
  <c r="F5031" i="87"/>
  <c r="F5012" i="87"/>
  <c r="F5337" i="87"/>
  <c r="F4828" i="87"/>
  <c r="F4326" i="87"/>
  <c r="F5034" i="87"/>
  <c r="F5464" i="87"/>
  <c r="F4288" i="87"/>
  <c r="F5025" i="87"/>
  <c r="F5335" i="87"/>
  <c r="F4715" i="87"/>
  <c r="F5003" i="87"/>
  <c r="F5331" i="87"/>
  <c r="F5588" i="87"/>
  <c r="F5975" i="87"/>
  <c r="F5509" i="87"/>
  <c r="F5818" i="87"/>
  <c r="F6073" i="87"/>
  <c r="F155" i="87"/>
  <c r="F6" i="87"/>
  <c r="F671" i="87"/>
  <c r="F75" i="87"/>
  <c r="F143" i="87"/>
  <c r="F159" i="87"/>
  <c r="F57" i="87"/>
  <c r="F824" i="87"/>
  <c r="F989" i="87"/>
  <c r="F745" i="87"/>
  <c r="F913" i="87"/>
  <c r="F738" i="87"/>
  <c r="F966" i="87"/>
  <c r="F743" i="87"/>
  <c r="F911" i="87"/>
  <c r="F676" i="87"/>
  <c r="F916" i="87"/>
  <c r="F596" i="87"/>
  <c r="F888" i="87"/>
  <c r="F1074" i="87"/>
  <c r="F782" i="87"/>
  <c r="F1055" i="87"/>
  <c r="F835" i="87"/>
  <c r="F988" i="87"/>
  <c r="F708" i="87"/>
  <c r="F873" i="87"/>
  <c r="F1086" i="87"/>
  <c r="F790" i="87"/>
  <c r="F970" i="87"/>
  <c r="F687" i="87"/>
  <c r="F855" i="87"/>
  <c r="F695" i="87"/>
  <c r="F1370" i="87"/>
  <c r="F1270" i="87"/>
  <c r="F1492" i="87"/>
  <c r="F1284" i="87"/>
  <c r="F1419" i="87"/>
  <c r="F1202" i="87"/>
  <c r="F1466" i="87"/>
  <c r="F2756" i="87"/>
  <c r="F1294" i="87"/>
  <c r="F2515" i="87"/>
  <c r="F1320" i="87"/>
  <c r="F2664" i="87"/>
  <c r="F1415" i="87"/>
  <c r="F2669" i="87"/>
  <c r="F1315" i="87"/>
  <c r="F2038" i="87"/>
  <c r="F1203" i="87"/>
  <c r="F1437" i="87"/>
  <c r="F2733" i="87"/>
  <c r="F1360" i="87"/>
  <c r="F2702" i="87"/>
  <c r="F3355" i="87"/>
  <c r="F1416" i="87"/>
  <c r="F3198" i="87"/>
  <c r="F3606" i="87"/>
  <c r="F1575" i="87"/>
  <c r="F3242" i="87"/>
  <c r="F4160" i="87"/>
  <c r="F2917" i="87"/>
  <c r="F3616" i="87"/>
  <c r="F2774" i="87"/>
  <c r="F3333" i="87"/>
  <c r="F4284" i="87"/>
  <c r="F3353" i="87"/>
  <c r="F4259" i="87"/>
  <c r="F2932" i="87"/>
  <c r="F3514" i="87"/>
  <c r="F4018" i="87"/>
  <c r="F1589" i="87"/>
  <c r="F3426" i="87"/>
  <c r="F1193" i="87"/>
  <c r="F3002" i="87"/>
  <c r="F2935" i="87"/>
  <c r="F3565" i="87"/>
  <c r="F2780" i="87"/>
  <c r="F3573" i="87"/>
  <c r="F725" i="87"/>
  <c r="F3173" i="87"/>
  <c r="F3647" i="87"/>
  <c r="F4021" i="87"/>
  <c r="F5047" i="87"/>
  <c r="F5432" i="87"/>
  <c r="F4737" i="87"/>
  <c r="F5169" i="87"/>
  <c r="F4361" i="87"/>
  <c r="F5033" i="87"/>
  <c r="F5367" i="87"/>
  <c r="F5050" i="87"/>
  <c r="F5290" i="87"/>
  <c r="F4283" i="87"/>
  <c r="F4755" i="87"/>
  <c r="F5043" i="87"/>
  <c r="F5024" i="87"/>
  <c r="F5370" i="87"/>
  <c r="F4888" i="87"/>
  <c r="F4338" i="87"/>
  <c r="F5046" i="87"/>
  <c r="F4028" i="87"/>
  <c r="F4303" i="87"/>
  <c r="F5037" i="87"/>
  <c r="F5338" i="87"/>
  <c r="F4739" i="87"/>
  <c r="F5018" i="87"/>
  <c r="F5376" i="87"/>
  <c r="F5621" i="87"/>
  <c r="F5990" i="87"/>
  <c r="F5521" i="87"/>
  <c r="F5830" i="87"/>
  <c r="F6085" i="87"/>
  <c r="F5526" i="87"/>
  <c r="F6003" i="87"/>
  <c r="F5457" i="87"/>
  <c r="F5729" i="87"/>
  <c r="F6035" i="87"/>
  <c r="F5469" i="87"/>
  <c r="F5773" i="87"/>
  <c r="F4831" i="87"/>
  <c r="F5802" i="87"/>
  <c r="F6093" i="87"/>
  <c r="F3" i="87"/>
  <c r="F67" i="87"/>
  <c r="F93" i="87"/>
  <c r="F37" i="87"/>
  <c r="F126" i="87"/>
  <c r="F563" i="87"/>
  <c r="F31" i="87"/>
  <c r="F444" i="87"/>
  <c r="F848" i="87"/>
  <c r="F1049" i="87"/>
  <c r="F772" i="87"/>
  <c r="F973" i="87"/>
  <c r="F798" i="87"/>
  <c r="F987" i="87"/>
  <c r="F791" i="87"/>
  <c r="F959" i="87"/>
  <c r="F697" i="87"/>
  <c r="F952" i="87"/>
  <c r="F729" i="87"/>
  <c r="F909" i="87"/>
  <c r="F1164" i="87"/>
  <c r="F809" i="87"/>
  <c r="F1088" i="87"/>
  <c r="F859" i="87"/>
  <c r="F1060" i="87"/>
  <c r="F732" i="87"/>
  <c r="F912" i="87"/>
  <c r="F1188" i="87"/>
  <c r="F805" i="87"/>
  <c r="F997" i="87"/>
  <c r="F714" i="87"/>
  <c r="F915" i="87"/>
  <c r="F1191" i="87"/>
  <c r="F1421" i="87"/>
  <c r="F1363" i="87"/>
  <c r="F1561" i="87"/>
  <c r="F1296" i="87"/>
  <c r="F1446" i="87"/>
  <c r="F1223" i="87"/>
  <c r="F1478" i="87"/>
  <c r="F2789" i="87"/>
  <c r="F1366" i="87"/>
  <c r="F2701" i="87"/>
  <c r="F1359" i="87"/>
  <c r="F977" i="87"/>
  <c r="F1439" i="87"/>
  <c r="F1195" i="87"/>
  <c r="F1357" i="87"/>
  <c r="F2575" i="87"/>
  <c r="F1224" i="87"/>
  <c r="F1467" i="87"/>
  <c r="F893" i="87"/>
  <c r="F1393" i="87"/>
  <c r="F2751" i="87"/>
  <c r="F3490" i="87"/>
  <c r="F2762" i="87"/>
  <c r="F3261" i="87"/>
  <c r="F3666" i="87"/>
  <c r="F2755" i="87"/>
  <c r="F3335" i="87"/>
  <c r="F4274" i="87"/>
  <c r="F3001" i="87"/>
  <c r="F4060" i="87"/>
  <c r="F2898" i="87"/>
  <c r="F3528" i="87"/>
  <c r="F2541" i="87"/>
  <c r="F3521" i="87"/>
  <c r="F4277" i="87"/>
  <c r="F3004" i="87"/>
  <c r="F3562" i="87"/>
  <c r="F4120" i="87"/>
  <c r="F2772" i="87"/>
  <c r="F3591" i="87"/>
  <c r="F1274" i="87"/>
  <c r="F3197" i="87"/>
  <c r="F3028" i="87"/>
  <c r="F3586" i="87"/>
  <c r="F2940" i="87"/>
  <c r="F3594" i="87"/>
  <c r="F1442" i="87"/>
  <c r="F3239" i="87"/>
  <c r="F3668" i="87"/>
  <c r="F4306" i="87"/>
  <c r="F5071" i="87"/>
  <c r="F3221" i="87"/>
  <c r="F4827" i="87"/>
  <c r="F5190" i="87"/>
  <c r="F4391" i="87"/>
  <c r="F5057" i="87"/>
  <c r="F4075" i="87"/>
  <c r="F5119" i="87"/>
  <c r="F5339" i="87"/>
  <c r="F4302" i="87"/>
  <c r="F4809" i="87"/>
  <c r="F5067" i="87"/>
  <c r="F5048" i="87"/>
  <c r="F5442" i="87"/>
  <c r="F5017" i="87"/>
  <c r="F4392" i="87"/>
  <c r="F5070" i="87"/>
  <c r="F4273" i="87"/>
  <c r="F4336" i="87"/>
  <c r="F5061" i="87"/>
  <c r="F5440" i="87"/>
  <c r="F4748" i="87"/>
  <c r="F5042" i="87"/>
  <c r="F5472" i="87"/>
  <c r="F5666" i="87"/>
  <c r="F6017" i="87"/>
  <c r="F5563" i="87"/>
  <c r="F5866" i="87"/>
  <c r="F4379" i="87"/>
  <c r="F5598" i="87"/>
  <c r="F6027" i="87"/>
  <c r="F5519" i="87"/>
  <c r="F5816" i="87"/>
  <c r="F6059" i="87"/>
  <c r="F5497" i="87"/>
  <c r="F5869" i="87"/>
  <c r="F5044" i="87"/>
  <c r="F5862" i="87"/>
  <c r="F5032" i="87"/>
  <c r="F5684" i="87"/>
  <c r="F5999" i="87"/>
  <c r="F5508" i="87"/>
  <c r="F5850" i="87"/>
  <c r="F6084" i="87"/>
  <c r="F5639" i="87"/>
  <c r="F79" i="87"/>
  <c r="F153" i="87"/>
  <c r="F58" i="87"/>
  <c r="F156" i="87"/>
  <c r="F19" i="87"/>
  <c r="F97" i="87"/>
  <c r="F663" i="87"/>
  <c r="F863" i="87"/>
  <c r="F1073" i="87"/>
  <c r="F793" i="87"/>
  <c r="F1066" i="87"/>
  <c r="F846" i="87"/>
  <c r="F1179" i="87"/>
  <c r="F806" i="87"/>
  <c r="F992" i="87"/>
  <c r="F736" i="87"/>
  <c r="F976" i="87"/>
  <c r="F765" i="87"/>
  <c r="F927" i="87"/>
  <c r="F1185" i="87"/>
  <c r="F842" i="87"/>
  <c r="F1175" i="87"/>
  <c r="F907" i="87"/>
  <c r="F1180" i="87"/>
  <c r="F747" i="87"/>
  <c r="F960" i="87"/>
  <c r="F110" i="87"/>
  <c r="F850" i="87"/>
  <c r="F1063" i="87"/>
  <c r="F735" i="87"/>
  <c r="F951" i="87"/>
  <c r="F1214" i="87"/>
  <c r="F1448" i="87"/>
  <c r="F1396" i="87"/>
  <c r="F2668" i="87"/>
  <c r="F1308" i="87"/>
  <c r="F2037" i="87"/>
  <c r="F1268" i="87"/>
  <c r="F1490" i="87"/>
  <c r="F1192" i="87"/>
  <c r="F1381" i="87"/>
  <c r="F2707" i="87"/>
  <c r="F1392" i="87"/>
  <c r="F1208" i="87"/>
  <c r="F1469" i="87"/>
  <c r="F1216" i="87"/>
  <c r="F1384" i="87"/>
  <c r="F2716" i="87"/>
  <c r="F1269" i="87"/>
  <c r="F1479" i="87"/>
  <c r="F965" i="87"/>
  <c r="F1435" i="87"/>
  <c r="F2902" i="87"/>
  <c r="F3592" i="87"/>
  <c r="F2895" i="87"/>
  <c r="F3363" i="87"/>
  <c r="F4062" i="87"/>
  <c r="F2784" i="87"/>
  <c r="F3566" i="87"/>
  <c r="F1209" i="87"/>
  <c r="F3220" i="87"/>
  <c r="F4261" i="87"/>
  <c r="F2934" i="87"/>
  <c r="F3564" i="87"/>
  <c r="F2763" i="87"/>
  <c r="F3575" i="87"/>
  <c r="F1070" i="87"/>
  <c r="F3172" i="87"/>
  <c r="F3583" i="87"/>
  <c r="F4171" i="87"/>
  <c r="F2925" i="87"/>
  <c r="F4023" i="87"/>
  <c r="F2750" i="87"/>
  <c r="F1289" i="87"/>
  <c r="F3178" i="87"/>
  <c r="F3643" i="87"/>
  <c r="F3114" i="87"/>
  <c r="F3615" i="87"/>
  <c r="F2786" i="87"/>
  <c r="F3332" i="87"/>
  <c r="F4031" i="87"/>
  <c r="F4351" i="87"/>
  <c r="F5176" i="87"/>
  <c r="F3665" i="87"/>
  <c r="F5016" i="87"/>
  <c r="F5292" i="87"/>
  <c r="F4799" i="87"/>
  <c r="F5111" i="87"/>
  <c r="F4309" i="87"/>
  <c r="F5131" i="87"/>
  <c r="F5408" i="87"/>
  <c r="F4335" i="87"/>
  <c r="F4833" i="87"/>
  <c r="F3599" i="87"/>
  <c r="F5096" i="87"/>
  <c r="F5478" i="87"/>
  <c r="F5041" i="87"/>
  <c r="F4863" i="87"/>
  <c r="F5175" i="87"/>
  <c r="F4310" i="87"/>
  <c r="F4296" i="87"/>
  <c r="F5121" i="87"/>
  <c r="F5467" i="87"/>
  <c r="F4757" i="87"/>
  <c r="F5066" i="87"/>
  <c r="F5005" i="87"/>
  <c r="F5696" i="87"/>
  <c r="F6044" i="87"/>
  <c r="F5671" i="87"/>
  <c r="F5944" i="87"/>
  <c r="F88" i="87"/>
  <c r="F562" i="87"/>
  <c r="F68" i="87"/>
  <c r="F776" i="87"/>
  <c r="F853" i="87"/>
  <c r="F707" i="87"/>
  <c r="F856" i="87"/>
  <c r="F1038" i="87"/>
  <c r="F787" i="87"/>
  <c r="F840" i="87"/>
  <c r="F925" i="87"/>
  <c r="F1095" i="87"/>
  <c r="F1474" i="87"/>
  <c r="F797" i="87"/>
  <c r="F1273" i="87"/>
  <c r="F2025" i="87"/>
  <c r="F1297" i="87"/>
  <c r="F1395" i="87"/>
  <c r="F2746" i="87"/>
  <c r="F3006" i="87"/>
  <c r="F3029" i="87"/>
  <c r="F3523" i="87"/>
  <c r="F4143" i="87"/>
  <c r="F2769" i="87"/>
  <c r="F1377" i="87"/>
  <c r="F2918" i="87"/>
  <c r="F2754" i="87"/>
  <c r="F2951" i="87"/>
  <c r="F5011" i="87"/>
  <c r="F5076" i="87"/>
  <c r="F5297" i="87"/>
  <c r="F5468" i="87"/>
  <c r="F4364" i="87"/>
  <c r="F3320" i="87"/>
  <c r="F3617" i="87"/>
  <c r="F5301" i="87"/>
  <c r="F4889" i="87"/>
  <c r="F5516" i="87"/>
  <c r="F5051" i="87"/>
  <c r="F6037" i="87"/>
  <c r="F5676" i="87"/>
  <c r="F5279" i="87"/>
  <c r="F5864" i="87"/>
  <c r="F5403" i="87"/>
  <c r="F6013" i="87"/>
  <c r="F5709" i="87"/>
  <c r="F5200" i="87"/>
  <c r="F5819" i="87"/>
  <c r="F5158" i="87"/>
  <c r="F5817" i="87"/>
  <c r="F6096" i="87"/>
  <c r="F5687" i="87"/>
  <c r="F6029" i="87"/>
  <c r="F5384" i="87"/>
  <c r="F5707" i="87"/>
  <c r="F6058" i="87"/>
  <c r="F6126" i="87"/>
  <c r="F6276" i="87"/>
  <c r="F6462" i="87"/>
  <c r="F6119" i="87"/>
  <c r="F6281" i="87"/>
  <c r="F6419" i="87"/>
  <c r="F6124" i="87"/>
  <c r="F6274" i="87"/>
  <c r="F6487" i="87"/>
  <c r="F6207" i="87"/>
  <c r="F6351" i="87"/>
  <c r="F6063" i="87"/>
  <c r="F6236" i="87"/>
  <c r="F6380" i="87"/>
  <c r="F6142" i="87"/>
  <c r="F6301" i="87"/>
  <c r="F5185" i="87"/>
  <c r="F6147" i="87"/>
  <c r="F6306" i="87"/>
  <c r="F6474" i="87"/>
  <c r="F6163" i="87"/>
  <c r="F6316" i="87"/>
  <c r="F6568" i="87"/>
  <c r="F6173" i="87"/>
  <c r="F6326" i="87"/>
  <c r="F6121" i="87"/>
  <c r="F6283" i="87"/>
  <c r="F6427" i="87"/>
  <c r="F6488" i="87"/>
  <c r="F6984" i="87"/>
  <c r="F6227" i="87"/>
  <c r="F7007" i="87"/>
  <c r="F6299" i="87"/>
  <c r="F6683" i="87"/>
  <c r="F7085" i="87"/>
  <c r="F6593" i="87"/>
  <c r="F6980" i="87"/>
  <c r="F6201" i="87"/>
  <c r="F6940" i="87"/>
  <c r="F6359" i="87"/>
  <c r="F6957" i="87"/>
  <c r="F6491" i="87"/>
  <c r="F7038" i="87"/>
  <c r="F6638" i="87"/>
  <c r="F7016" i="87"/>
  <c r="F6631" i="87"/>
  <c r="F7041" i="87"/>
  <c r="F7031" i="87"/>
  <c r="F7353" i="87"/>
  <c r="F6804" i="87"/>
  <c r="F7346" i="87"/>
  <c r="F6113" i="87"/>
  <c r="F7363" i="87"/>
  <c r="F6633" i="87"/>
  <c r="F7272" i="87"/>
  <c r="F7440" i="87"/>
  <c r="F7217" i="87"/>
  <c r="F7421" i="87"/>
  <c r="F7093" i="87"/>
  <c r="F7426" i="87"/>
  <c r="F7227" i="87"/>
  <c r="F7407" i="87"/>
  <c r="F7309" i="87"/>
  <c r="F7465" i="87"/>
  <c r="F7187" i="87"/>
  <c r="F27" i="87"/>
  <c r="F149" i="87"/>
  <c r="F836" i="87"/>
  <c r="F961" i="87"/>
  <c r="F779" i="87"/>
  <c r="F940" i="87"/>
  <c r="F1077" i="87"/>
  <c r="F847" i="87"/>
  <c r="F900" i="87"/>
  <c r="F991" i="87"/>
  <c r="F758" i="87"/>
  <c r="F1498" i="87"/>
  <c r="F1220" i="87"/>
  <c r="F1354" i="87"/>
  <c r="F857" i="87"/>
  <c r="F1324" i="87"/>
  <c r="F1458" i="87"/>
  <c r="F2740" i="87"/>
  <c r="F3201" i="87"/>
  <c r="F3314" i="87"/>
  <c r="F4027" i="87"/>
  <c r="F1283" i="87"/>
  <c r="F2944" i="87"/>
  <c r="F2670" i="87"/>
  <c r="F3008" i="87"/>
  <c r="F2904" i="87"/>
  <c r="F3203" i="87"/>
  <c r="F5059" i="87"/>
  <c r="F5184" i="87"/>
  <c r="F5463" i="87"/>
  <c r="F4290" i="87"/>
  <c r="F5036" i="87"/>
  <c r="F4362" i="87"/>
  <c r="F4324" i="87"/>
  <c r="F5407" i="87"/>
  <c r="F5030" i="87"/>
  <c r="F5636" i="87"/>
  <c r="F5533" i="87"/>
  <c r="F6097" i="87"/>
  <c r="F5742" i="87"/>
  <c r="F5507" i="87"/>
  <c r="F5930" i="87"/>
  <c r="F5488" i="87"/>
  <c r="F6025" i="87"/>
  <c r="F5826" i="87"/>
  <c r="F5283" i="87"/>
  <c r="F5852" i="87"/>
  <c r="F5295" i="87"/>
  <c r="F5829" i="87"/>
  <c r="F4736" i="87"/>
  <c r="F5735" i="87"/>
  <c r="F6053" i="87"/>
  <c r="F5459" i="87"/>
  <c r="F5728" i="87"/>
  <c r="F6070" i="87"/>
  <c r="F6129" i="87"/>
  <c r="F6288" i="87"/>
  <c r="F6489" i="87"/>
  <c r="F6134" i="87"/>
  <c r="F6293" i="87"/>
  <c r="F6437" i="87"/>
  <c r="F6139" i="87"/>
  <c r="F6286" i="87"/>
  <c r="F6523" i="87"/>
  <c r="F6219" i="87"/>
  <c r="F6363" i="87"/>
  <c r="F6067" i="87"/>
  <c r="F6248" i="87"/>
  <c r="F6404" i="87"/>
  <c r="F6154" i="87"/>
  <c r="F6313" i="87"/>
  <c r="F5303" i="87"/>
  <c r="F6165" i="87"/>
  <c r="F6318" i="87"/>
  <c r="F6480" i="87"/>
  <c r="F6175" i="87"/>
  <c r="F6328" i="87"/>
  <c r="F6000" i="87"/>
  <c r="F6194" i="87"/>
  <c r="F6338" i="87"/>
  <c r="F6136" i="87"/>
  <c r="F6295" i="87"/>
  <c r="F6439" i="87"/>
  <c r="F6636" i="87"/>
  <c r="F6987" i="87"/>
  <c r="F6371" i="87"/>
  <c r="F7019" i="87"/>
  <c r="F6464" i="87"/>
  <c r="F6819" i="87"/>
  <c r="F7097" i="87"/>
  <c r="F6611" i="87"/>
  <c r="F6992" i="87"/>
  <c r="F6381" i="87"/>
  <c r="F6952" i="87"/>
  <c r="F6405" i="87"/>
  <c r="F6978" i="87"/>
  <c r="F6607" i="87"/>
  <c r="F7146" i="87"/>
  <c r="F6668" i="87"/>
  <c r="F7036" i="87"/>
  <c r="F6643" i="87"/>
  <c r="F7065" i="87"/>
  <c r="F7127" i="87"/>
  <c r="F7365" i="87"/>
  <c r="F6835" i="87"/>
  <c r="F7358" i="87"/>
  <c r="F6937" i="87"/>
  <c r="F7375" i="87"/>
  <c r="F6645" i="87"/>
  <c r="F7284" i="87"/>
  <c r="F7452" i="87"/>
  <c r="F7241" i="87"/>
  <c r="F7433" i="87"/>
  <c r="F7129" i="87"/>
  <c r="F7438" i="87"/>
  <c r="F7239" i="87"/>
  <c r="F7419" i="87"/>
  <c r="F7333" i="87"/>
  <c r="F7477" i="87"/>
  <c r="F7199" i="87"/>
  <c r="F7403" i="87"/>
  <c r="F7165" i="87"/>
  <c r="F7444" i="87"/>
  <c r="F7552" i="87"/>
  <c r="F7699" i="87"/>
  <c r="F7846" i="87"/>
  <c r="F108" i="87"/>
  <c r="F7" i="87"/>
  <c r="F860" i="87"/>
  <c r="F1054" i="87"/>
  <c r="F803" i="87"/>
  <c r="F964" i="87"/>
  <c r="F1167" i="87"/>
  <c r="F895" i="87"/>
  <c r="F933" i="87"/>
  <c r="F1051" i="87"/>
  <c r="F1196" i="87"/>
  <c r="F2599" i="87"/>
  <c r="F1253" i="87"/>
  <c r="F1378" i="87"/>
  <c r="F1205" i="87"/>
  <c r="F1369" i="87"/>
  <c r="F1473" i="87"/>
  <c r="F2776" i="87"/>
  <c r="F3321" i="87"/>
  <c r="F3371" i="87"/>
  <c r="F4123" i="87"/>
  <c r="F2735" i="87"/>
  <c r="F3022" i="87"/>
  <c r="F2901" i="87"/>
  <c r="F1211" i="87"/>
  <c r="F3000" i="87"/>
  <c r="F3311" i="87"/>
  <c r="F5125" i="87"/>
  <c r="F5280" i="87"/>
  <c r="F4297" i="87"/>
  <c r="F4323" i="87"/>
  <c r="F5060" i="87"/>
  <c r="F4797" i="87"/>
  <c r="F4285" i="87"/>
  <c r="F5455" i="87"/>
  <c r="F5054" i="87"/>
  <c r="F5678" i="87"/>
  <c r="F5617" i="87"/>
  <c r="F4750" i="87"/>
  <c r="F5823" i="87"/>
  <c r="F5531" i="87"/>
  <c r="F5942" i="87"/>
  <c r="F5500" i="87"/>
  <c r="F6052" i="87"/>
  <c r="F5940" i="87"/>
  <c r="F5291" i="87"/>
  <c r="F5867" i="87"/>
  <c r="F5318" i="87"/>
  <c r="F5865" i="87"/>
  <c r="F4966" i="87"/>
  <c r="F5807" i="87"/>
  <c r="F6065" i="87"/>
  <c r="F5471" i="87"/>
  <c r="F5791" i="87"/>
  <c r="F6082" i="87"/>
  <c r="F6141" i="87"/>
  <c r="F6300" i="87"/>
  <c r="F6525" i="87"/>
  <c r="F6146" i="87"/>
  <c r="F6305" i="87"/>
  <c r="F6473" i="87"/>
  <c r="F6151" i="87"/>
  <c r="F6298" i="87"/>
  <c r="F5481" i="87"/>
  <c r="F6231" i="87"/>
  <c r="F6375" i="87"/>
  <c r="F6110" i="87"/>
  <c r="F6260" i="87"/>
  <c r="F6476" i="87"/>
  <c r="F6172" i="87"/>
  <c r="F6325" i="87"/>
  <c r="F5503" i="87"/>
  <c r="F6177" i="87"/>
  <c r="F6330" i="87"/>
  <c r="F6483" i="87"/>
  <c r="F6196" i="87"/>
  <c r="F6340" i="87"/>
  <c r="F6004" i="87"/>
  <c r="F6206" i="87"/>
  <c r="F6350" i="87"/>
  <c r="F6148" i="87"/>
  <c r="F6307" i="87"/>
  <c r="F6475" i="87"/>
  <c r="F6789" i="87"/>
  <c r="F6996" i="87"/>
  <c r="F6608" i="87"/>
  <c r="F7039" i="87"/>
  <c r="F5868" i="87"/>
  <c r="F6912" i="87"/>
  <c r="F7133" i="87"/>
  <c r="F6632" i="87"/>
  <c r="F7010" i="87"/>
  <c r="F6527" i="87"/>
  <c r="F6973" i="87"/>
  <c r="F6486" i="87"/>
  <c r="F7008" i="87"/>
  <c r="F6628" i="87"/>
  <c r="F7158" i="87"/>
  <c r="F6807" i="87"/>
  <c r="F7060" i="87"/>
  <c r="F6698" i="87"/>
  <c r="F7125" i="87"/>
  <c r="F7197" i="87"/>
  <c r="F7377" i="87"/>
  <c r="F6924" i="87"/>
  <c r="F7370" i="87"/>
  <c r="F6981" i="87"/>
  <c r="F7387" i="87"/>
  <c r="F6896" i="87"/>
  <c r="F7308" i="87"/>
  <c r="F7464" i="87"/>
  <c r="F7277" i="87"/>
  <c r="F7445" i="87"/>
  <c r="F7186" i="87"/>
  <c r="F7450" i="87"/>
  <c r="F7263" i="87"/>
  <c r="F7431" i="87"/>
  <c r="F7345" i="87"/>
  <c r="F6591" i="87"/>
  <c r="F7223" i="87"/>
  <c r="F7415" i="87"/>
  <c r="F7216" i="87"/>
  <c r="F7456" i="87"/>
  <c r="F7564" i="87"/>
  <c r="F7711" i="87"/>
  <c r="F7858" i="87"/>
  <c r="F597" i="87"/>
  <c r="F22" i="87"/>
  <c r="F896" i="87"/>
  <c r="F1081" i="87"/>
  <c r="F830" i="87"/>
  <c r="F979" i="87"/>
  <c r="F674" i="87"/>
  <c r="F919" i="87"/>
  <c r="F972" i="87"/>
  <c r="F1075" i="87"/>
  <c r="F1262" i="87"/>
  <c r="F2710" i="87"/>
  <c r="F1328" i="87"/>
  <c r="F1417" i="87"/>
  <c r="F1226" i="87"/>
  <c r="F1390" i="87"/>
  <c r="F1485" i="87"/>
  <c r="F2938" i="87"/>
  <c r="F3432" i="87"/>
  <c r="F3569" i="87"/>
  <c r="F4279" i="87"/>
  <c r="F2766" i="87"/>
  <c r="F3199" i="87"/>
  <c r="F2937" i="87"/>
  <c r="F1346" i="87"/>
  <c r="F3195" i="87"/>
  <c r="F3476" i="87"/>
  <c r="F5248" i="87"/>
  <c r="F5304" i="87"/>
  <c r="F4312" i="87"/>
  <c r="F4359" i="87"/>
  <c r="F5105" i="87"/>
  <c r="F4866" i="87"/>
  <c r="F4308" i="87"/>
  <c r="F3524" i="87"/>
  <c r="F5186" i="87"/>
  <c r="F5804" i="87"/>
  <c r="F5683" i="87"/>
  <c r="F4826" i="87"/>
  <c r="F5874" i="87"/>
  <c r="F5543" i="87"/>
  <c r="F5972" i="87"/>
  <c r="F5512" i="87"/>
  <c r="F6076" i="87"/>
  <c r="F5976" i="87"/>
  <c r="F5383" i="87"/>
  <c r="F5933" i="87"/>
  <c r="F5388" i="87"/>
  <c r="F5931" i="87"/>
  <c r="F5000" i="87"/>
  <c r="F5822" i="87"/>
  <c r="F6077" i="87"/>
  <c r="F5506" i="87"/>
  <c r="F5815" i="87"/>
  <c r="F6094" i="87"/>
  <c r="F6153" i="87"/>
  <c r="F6312" i="87"/>
  <c r="F6564" i="87"/>
  <c r="F6164" i="87"/>
  <c r="F6317" i="87"/>
  <c r="F6479" i="87"/>
  <c r="F6169" i="87"/>
  <c r="F6310" i="87"/>
  <c r="F5511" i="87"/>
  <c r="F6243" i="87"/>
  <c r="F6387" i="87"/>
  <c r="F6122" i="87"/>
  <c r="F6272" i="87"/>
  <c r="F6485" i="87"/>
  <c r="F6193" i="87"/>
  <c r="F6337" i="87"/>
  <c r="F5665" i="87"/>
  <c r="F6198" i="87"/>
  <c r="F6342" i="87"/>
  <c r="F6519" i="87"/>
  <c r="F6208" i="87"/>
  <c r="F6352" i="87"/>
  <c r="F6031" i="87"/>
  <c r="F6218" i="87"/>
  <c r="F6362" i="87"/>
  <c r="F6166" i="87"/>
  <c r="F6319" i="87"/>
  <c r="F6481" i="87"/>
  <c r="F6805" i="87"/>
  <c r="F7002" i="87"/>
  <c r="F6629" i="87"/>
  <c r="F7051" i="87"/>
  <c r="F6111" i="87"/>
  <c r="F6918" i="87"/>
  <c r="F7145" i="87"/>
  <c r="F6644" i="87"/>
  <c r="F7030" i="87"/>
  <c r="F6604" i="87"/>
  <c r="F6985" i="87"/>
  <c r="F6609" i="87"/>
  <c r="F7040" i="87"/>
  <c r="F6640" i="87"/>
  <c r="F5701" i="87"/>
  <c r="F6849" i="87"/>
  <c r="F7084" i="87"/>
  <c r="F6715" i="87"/>
  <c r="F7137" i="87"/>
  <c r="F7209" i="87"/>
  <c r="F7389" i="87"/>
  <c r="F7045" i="87"/>
  <c r="F7382" i="87"/>
  <c r="F6994" i="87"/>
  <c r="F7399" i="87"/>
  <c r="F6950" i="87"/>
  <c r="F7332" i="87"/>
  <c r="F7476" i="87"/>
  <c r="F7313" i="87"/>
  <c r="F7457" i="87"/>
  <c r="F7306" i="87"/>
  <c r="F7462" i="87"/>
  <c r="F7275" i="87"/>
  <c r="F7443" i="87"/>
  <c r="F7357" i="87"/>
  <c r="F6635" i="87"/>
  <c r="F7259" i="87"/>
  <c r="F7427" i="87"/>
  <c r="F7312" i="87"/>
  <c r="F7468" i="87"/>
  <c r="F7576" i="87"/>
  <c r="F7723" i="87"/>
  <c r="F7870" i="87"/>
  <c r="F7509" i="87"/>
  <c r="F146" i="87"/>
  <c r="F12" i="87"/>
  <c r="F956" i="87"/>
  <c r="F693" i="87"/>
  <c r="F869" i="87"/>
  <c r="F1093" i="87"/>
  <c r="F734" i="87"/>
  <c r="F967" i="87"/>
  <c r="F1065" i="87"/>
  <c r="F1186" i="87"/>
  <c r="F1316" i="87"/>
  <c r="F1212" i="87"/>
  <c r="F1424" i="87"/>
  <c r="F2035" i="87"/>
  <c r="F1352" i="87"/>
  <c r="F1450" i="87"/>
  <c r="F2031" i="87"/>
  <c r="F3316" i="87"/>
  <c r="F3579" i="87"/>
  <c r="F4043" i="87"/>
  <c r="F2738" i="87"/>
  <c r="F3218" i="87"/>
  <c r="F3331" i="87"/>
  <c r="F3315" i="87"/>
  <c r="F2783" i="87"/>
  <c r="F3366" i="87"/>
  <c r="F3563" i="87"/>
  <c r="F5299" i="87"/>
  <c r="F4304" i="87"/>
  <c r="F5014" i="87"/>
  <c r="F4746" i="87"/>
  <c r="F5288" i="87"/>
  <c r="F5010" i="87"/>
  <c r="F4341" i="87"/>
  <c r="F4061" i="87"/>
  <c r="F5192" i="87"/>
  <c r="F5825" i="87"/>
  <c r="F5722" i="87"/>
  <c r="F5039" i="87"/>
  <c r="F5958" i="87"/>
  <c r="F5548" i="87"/>
  <c r="F6020" i="87"/>
  <c r="F5524" i="87"/>
  <c r="F4355" i="87"/>
  <c r="F5994" i="87"/>
  <c r="F5510" i="87"/>
  <c r="F5945" i="87"/>
  <c r="F5520" i="87"/>
  <c r="F5943" i="87"/>
  <c r="F5462" i="87"/>
  <c r="F5870" i="87"/>
  <c r="F6089" i="87"/>
  <c r="F5518" i="87"/>
  <c r="F5827" i="87"/>
  <c r="F4390" i="87"/>
  <c r="F6171" i="87"/>
  <c r="F6324" i="87"/>
  <c r="F6579" i="87"/>
  <c r="F6176" i="87"/>
  <c r="F6329" i="87"/>
  <c r="F6569" i="87"/>
  <c r="F6181" i="87"/>
  <c r="F6322" i="87"/>
  <c r="F5985" i="87"/>
  <c r="F6255" i="87"/>
  <c r="F6399" i="87"/>
  <c r="F6137" i="87"/>
  <c r="F6284" i="87"/>
  <c r="F6521" i="87"/>
  <c r="F6205" i="87"/>
  <c r="F6349" i="87"/>
  <c r="F5677" i="87"/>
  <c r="F6210" i="87"/>
  <c r="F6354" i="87"/>
  <c r="F6570" i="87"/>
  <c r="F6220" i="87"/>
  <c r="F6364" i="87"/>
  <c r="F6087" i="87"/>
  <c r="F6230" i="87"/>
  <c r="F6374" i="87"/>
  <c r="F6178" i="87"/>
  <c r="F6331" i="87"/>
  <c r="F6484" i="87"/>
  <c r="F6836" i="87"/>
  <c r="F7014" i="87"/>
  <c r="F6641" i="87"/>
  <c r="F7063" i="87"/>
  <c r="F6128" i="87"/>
  <c r="F6930" i="87"/>
  <c r="F7157" i="87"/>
  <c r="F6716" i="87"/>
  <c r="F7090" i="87"/>
  <c r="F6637" i="87"/>
  <c r="F6988" i="87"/>
  <c r="F6630" i="87"/>
  <c r="F7076" i="87"/>
  <c r="F6684" i="87"/>
  <c r="F6101" i="87"/>
  <c r="F6911" i="87"/>
  <c r="F7096" i="87"/>
  <c r="F6746" i="87"/>
  <c r="F7149" i="87"/>
  <c r="F7221" i="87"/>
  <c r="F7401" i="87"/>
  <c r="F7190" i="87"/>
  <c r="F7394" i="87"/>
  <c r="F7067" i="87"/>
  <c r="F7411" i="87"/>
  <c r="F6969" i="87"/>
  <c r="F7344" i="87"/>
  <c r="F6275" i="87"/>
  <c r="F7325" i="87"/>
  <c r="F7469" i="87"/>
  <c r="F7330" i="87"/>
  <c r="F7474" i="87"/>
  <c r="F7299" i="87"/>
  <c r="F7455" i="87"/>
  <c r="F7369" i="87"/>
  <c r="F6665" i="87"/>
  <c r="F7295" i="87"/>
  <c r="F7439" i="87"/>
  <c r="F7336" i="87"/>
  <c r="F7480" i="87"/>
  <c r="F7588" i="87"/>
  <c r="F7735" i="87"/>
  <c r="F1" i="87"/>
  <c r="F10" i="87"/>
  <c r="F1037" i="87"/>
  <c r="F786" i="87"/>
  <c r="F932" i="87"/>
  <c r="F681" i="87"/>
  <c r="F794" i="87"/>
  <c r="F1048" i="87"/>
  <c r="F1170" i="87"/>
  <c r="F690" i="87"/>
  <c r="F1391" i="87"/>
  <c r="F1290" i="87"/>
  <c r="F1472" i="87"/>
  <c r="F2542" i="87"/>
  <c r="F1427" i="87"/>
  <c r="F2548" i="87"/>
  <c r="F845" i="87"/>
  <c r="F3427" i="87"/>
  <c r="F3618" i="87"/>
  <c r="F4256" i="87"/>
  <c r="F2790" i="87"/>
  <c r="F3428" i="87"/>
  <c r="F3526" i="87"/>
  <c r="F3570" i="87"/>
  <c r="F2953" i="87"/>
  <c r="F3576" i="87"/>
  <c r="F3662" i="87"/>
  <c r="F5465" i="87"/>
  <c r="F4388" i="87"/>
  <c r="F5062" i="87"/>
  <c r="F4758" i="87"/>
  <c r="F5406" i="87"/>
  <c r="F5058" i="87"/>
  <c r="F4353" i="87"/>
  <c r="F4301" i="87"/>
  <c r="F5264" i="87"/>
  <c r="F5837" i="87"/>
  <c r="F5761" i="87"/>
  <c r="F5138" i="87"/>
  <c r="F6015" i="87"/>
  <c r="F5558" i="87"/>
  <c r="F6047" i="87"/>
  <c r="F5536" i="87"/>
  <c r="F4891" i="87"/>
  <c r="F6006" i="87"/>
  <c r="F5522" i="87"/>
  <c r="F5984" i="87"/>
  <c r="F5544" i="87"/>
  <c r="F5982" i="87"/>
  <c r="F5513" i="87"/>
  <c r="F5873" i="87"/>
  <c r="F4387" i="87"/>
  <c r="F5530" i="87"/>
  <c r="F5863" i="87"/>
  <c r="F5345" i="87"/>
  <c r="F6192" i="87"/>
  <c r="F6336" i="87"/>
  <c r="F5187" i="87"/>
  <c r="F6197" i="87"/>
  <c r="F6341" i="87"/>
  <c r="F6572" i="87"/>
  <c r="F6190" i="87"/>
  <c r="F6334" i="87"/>
  <c r="F6105" i="87"/>
  <c r="F6267" i="87"/>
  <c r="F6411" i="87"/>
  <c r="F6149" i="87"/>
  <c r="F6296" i="87"/>
  <c r="F6575" i="87"/>
  <c r="F6217" i="87"/>
  <c r="F6361" i="87"/>
  <c r="F5743" i="87"/>
  <c r="F6222" i="87"/>
  <c r="F6366" i="87"/>
  <c r="F6573" i="87"/>
  <c r="F6232" i="87"/>
  <c r="F6376" i="87"/>
  <c r="F6091" i="87"/>
  <c r="F6242" i="87"/>
  <c r="F6386" i="87"/>
  <c r="F6199" i="87"/>
  <c r="F6343" i="87"/>
  <c r="F6520" i="87"/>
  <c r="F6867" i="87"/>
  <c r="F7034" i="87"/>
  <c r="F6685" i="87"/>
  <c r="F7099" i="87"/>
  <c r="F6237" i="87"/>
  <c r="F6942" i="87"/>
  <c r="F6182" i="87"/>
  <c r="F6747" i="87"/>
  <c r="F7102" i="87"/>
  <c r="F6667" i="87"/>
  <c r="F6997" i="87"/>
  <c r="F6642" i="87"/>
  <c r="F7088" i="87"/>
  <c r="F6919" i="87"/>
  <c r="F6152" i="87"/>
  <c r="F6917" i="87"/>
  <c r="F7120" i="87"/>
  <c r="F6922" i="87"/>
  <c r="F6587" i="87"/>
  <c r="F7245" i="87"/>
  <c r="F7413" i="87"/>
  <c r="F7202" i="87"/>
  <c r="F7406" i="87"/>
  <c r="F7207" i="87"/>
  <c r="F7423" i="87"/>
  <c r="F7011" i="87"/>
  <c r="F7356" i="87"/>
  <c r="F6614" i="87"/>
  <c r="F7337" i="87"/>
  <c r="F7481" i="87"/>
  <c r="F7342" i="87"/>
  <c r="F6597" i="87"/>
  <c r="F7311" i="87"/>
  <c r="F7467" i="87"/>
  <c r="F7381" i="87"/>
  <c r="F6759" i="87"/>
  <c r="F7307" i="87"/>
  <c r="F7451" i="87"/>
  <c r="F7348" i="87"/>
  <c r="F7103" i="87"/>
  <c r="F7600" i="87"/>
  <c r="F55" i="87"/>
  <c r="F43" i="87"/>
  <c r="F1061" i="87"/>
  <c r="F834" i="87"/>
  <c r="F971" i="87"/>
  <c r="F741" i="87"/>
  <c r="F815" i="87"/>
  <c r="F1072" i="87"/>
  <c r="F2" i="87"/>
  <c r="F723" i="87"/>
  <c r="F1433" i="87"/>
  <c r="F1302" i="87"/>
  <c r="F1484" i="87"/>
  <c r="F2704" i="87"/>
  <c r="F1463" i="87"/>
  <c r="F2662" i="87"/>
  <c r="F917" i="87"/>
  <c r="F3571" i="87"/>
  <c r="F4029" i="87"/>
  <c r="F4286" i="87"/>
  <c r="F2922" i="87"/>
  <c r="F3572" i="87"/>
  <c r="F3580" i="87"/>
  <c r="F3612" i="87"/>
  <c r="F3175" i="87"/>
  <c r="F595" i="87"/>
  <c r="F36" i="87"/>
  <c r="F685" i="87"/>
  <c r="F918" i="87"/>
  <c r="F1169" i="87"/>
  <c r="F849" i="87"/>
  <c r="F950" i="87"/>
  <c r="F666" i="87"/>
  <c r="F742" i="87"/>
  <c r="F795" i="87"/>
  <c r="F1204" i="87"/>
  <c r="F1386" i="87"/>
  <c r="F2510" i="87"/>
  <c r="F1218" i="87"/>
  <c r="F1499" i="87"/>
  <c r="F2785" i="87"/>
  <c r="F1252" i="87"/>
  <c r="F4147" i="87"/>
  <c r="F1227" i="87"/>
  <c r="F2781" i="87"/>
  <c r="F3204" i="87"/>
  <c r="F4058" i="87"/>
  <c r="F3646" i="87"/>
  <c r="F4257" i="87"/>
  <c r="F3358" i="87"/>
  <c r="F4260" i="87"/>
  <c r="F4253" i="87"/>
  <c r="F4317" i="87"/>
  <c r="F4970" i="87"/>
  <c r="F5245" i="87"/>
  <c r="F5007" i="87"/>
  <c r="F4357" i="87"/>
  <c r="F5356" i="87"/>
  <c r="F5097" i="87"/>
  <c r="F4754" i="87"/>
  <c r="F4741" i="87"/>
  <c r="F6032" i="87"/>
  <c r="F5932" i="87"/>
  <c r="F5514" i="87"/>
  <c r="F6054" i="87"/>
  <c r="F5693" i="87"/>
  <c r="F6095" i="87"/>
  <c r="F5734" i="87"/>
  <c r="F5505" i="87"/>
  <c r="F6081" i="87"/>
  <c r="F5714" i="87"/>
  <c r="F6038" i="87"/>
  <c r="F5616" i="87"/>
  <c r="F6036" i="87"/>
  <c r="F5597" i="87"/>
  <c r="F5987" i="87"/>
  <c r="F5281" i="87"/>
  <c r="F5647" i="87"/>
  <c r="F6007" i="87"/>
  <c r="F5950" i="87"/>
  <c r="F6228" i="87"/>
  <c r="F6372" i="87"/>
  <c r="F5641" i="87"/>
  <c r="F6233" i="87"/>
  <c r="F6377" i="87"/>
  <c r="F6024" i="87"/>
  <c r="F6226" i="87"/>
  <c r="F6370" i="87"/>
  <c r="F6144" i="87"/>
  <c r="F6303" i="87"/>
  <c r="F5515" i="87"/>
  <c r="F6188" i="87"/>
  <c r="F6332" i="87"/>
  <c r="F6098" i="87"/>
  <c r="F6253" i="87"/>
  <c r="F6397" i="87"/>
  <c r="F6012" i="87"/>
  <c r="F6258" i="87"/>
  <c r="F6402" i="87"/>
  <c r="F6106" i="87"/>
  <c r="F6268" i="87"/>
  <c r="F6412" i="87"/>
  <c r="F6116" i="87"/>
  <c r="F6278" i="87"/>
  <c r="F6566" i="87"/>
  <c r="F6235" i="87"/>
  <c r="F6379" i="87"/>
  <c r="F6263" i="87"/>
  <c r="F6927" i="87"/>
  <c r="F7130" i="87"/>
  <c r="F6932" i="87"/>
  <c r="F6123" i="87"/>
  <c r="F6589" i="87"/>
  <c r="F7005" i="87"/>
  <c r="F6287" i="87"/>
  <c r="F6923" i="87"/>
  <c r="F5414" i="87"/>
  <c r="F6879" i="87"/>
  <c r="F7047" i="87"/>
  <c r="F6745" i="87"/>
  <c r="F7160" i="87"/>
  <c r="F6955" i="87"/>
  <c r="F6333" i="87"/>
  <c r="F6953" i="87"/>
  <c r="F6249" i="87"/>
  <c r="F6958" i="87"/>
  <c r="F6776" i="87"/>
  <c r="F7293" i="87"/>
  <c r="F7449" i="87"/>
  <c r="F7286" i="87"/>
  <c r="F7442" i="87"/>
  <c r="F7315" i="87"/>
  <c r="F7459" i="87"/>
  <c r="F7200" i="87"/>
  <c r="F7392" i="87"/>
  <c r="F6925" i="87"/>
  <c r="F7373" i="87"/>
  <c r="F6938" i="87"/>
  <c r="F7378" i="87"/>
  <c r="F6960" i="87"/>
  <c r="F7359" i="87"/>
  <c r="F6594" i="87"/>
  <c r="F7417" i="87"/>
  <c r="F7044" i="87"/>
  <c r="F7343" i="87"/>
  <c r="F6180" i="87"/>
  <c r="F7384" i="87"/>
  <c r="F7492" i="87"/>
  <c r="F7636" i="87"/>
  <c r="F7783" i="87"/>
  <c r="F7230" i="87"/>
  <c r="F7569" i="87"/>
  <c r="F23" i="87"/>
  <c r="F135" i="87"/>
  <c r="F564" i="87"/>
  <c r="F781" i="87"/>
  <c r="F1071" i="87"/>
  <c r="F724" i="87"/>
  <c r="F924" i="87"/>
  <c r="F1172" i="87"/>
  <c r="F744" i="87"/>
  <c r="F838" i="87"/>
  <c r="F939" i="87"/>
  <c r="F1375" i="87"/>
  <c r="F1452" i="87"/>
  <c r="F692" i="87"/>
  <c r="F1371" i="87"/>
  <c r="F1213" i="87"/>
  <c r="F1254" i="87"/>
  <c r="F1423" i="87"/>
  <c r="F2768" i="87"/>
  <c r="F2771" i="87"/>
  <c r="F3196" i="87"/>
  <c r="F3531" i="87"/>
  <c r="F4289" i="87"/>
  <c r="F4135" i="87"/>
  <c r="F1382" i="87"/>
  <c r="F3589" i="87"/>
  <c r="F2706" i="87"/>
  <c r="F4339" i="87"/>
  <c r="F5001" i="87"/>
  <c r="F5069" i="87"/>
  <c r="F5402" i="87"/>
  <c r="F5115" i="87"/>
  <c r="F5029" i="87"/>
  <c r="F4298" i="87"/>
  <c r="F5256" i="87"/>
  <c r="F4808" i="87"/>
  <c r="F5219" i="87"/>
  <c r="F6080" i="87"/>
  <c r="F5998" i="87"/>
  <c r="F5640" i="87"/>
  <c r="F6078" i="87"/>
  <c r="F5828" i="87"/>
  <c r="F5056" i="87"/>
  <c r="F5935" i="87"/>
  <c r="F5529" i="87"/>
  <c r="F5168" i="87"/>
  <c r="F5747" i="87"/>
  <c r="F6074" i="87"/>
  <c r="F5766" i="87"/>
  <c r="F6060" i="87"/>
  <c r="F5654" i="87"/>
  <c r="F6014" i="87"/>
  <c r="F5366" i="87"/>
  <c r="F5680" i="87"/>
  <c r="F6034" i="87"/>
  <c r="F6102" i="87"/>
  <c r="F6252" i="87"/>
  <c r="F6396" i="87"/>
  <c r="F6075" i="87"/>
  <c r="F6257" i="87"/>
  <c r="F6401" i="87"/>
  <c r="F6100" i="87"/>
  <c r="F6250" i="87"/>
  <c r="F6406" i="87"/>
  <c r="F6174" i="87"/>
  <c r="F6327" i="87"/>
  <c r="F5820" i="87"/>
  <c r="F6212" i="87"/>
  <c r="F6356" i="87"/>
  <c r="F6115" i="87"/>
  <c r="F6277" i="87"/>
  <c r="F6565" i="87"/>
  <c r="F6120" i="87"/>
  <c r="F6282" i="87"/>
  <c r="F6426" i="87"/>
  <c r="F6133" i="87"/>
  <c r="F6292" i="87"/>
  <c r="F6436" i="87"/>
  <c r="F6143" i="87"/>
  <c r="F6302" i="87"/>
  <c r="F5724" i="87"/>
  <c r="F6259" i="87"/>
  <c r="F6403" i="87"/>
  <c r="F6357" i="87"/>
  <c r="F6951" i="87"/>
  <c r="F7154" i="87"/>
  <c r="F6956" i="87"/>
  <c r="F6213" i="87"/>
  <c r="F6627" i="87"/>
  <c r="F7049" i="87"/>
  <c r="F6345" i="87"/>
  <c r="F6947" i="87"/>
  <c r="F6150" i="87"/>
  <c r="F6916" i="87"/>
  <c r="F6261" i="87"/>
  <c r="F6933" i="87"/>
  <c r="F6239" i="87"/>
  <c r="F7006" i="87"/>
  <c r="F6605" i="87"/>
  <c r="F6998" i="87"/>
  <c r="F6610" i="87"/>
  <c r="F7009" i="87"/>
  <c r="F6895" i="87"/>
  <c r="F7329" i="87"/>
  <c r="F7473" i="87"/>
  <c r="F7322" i="87"/>
  <c r="F7466" i="87"/>
  <c r="F7339" i="87"/>
  <c r="F7483" i="87"/>
  <c r="F7236" i="87"/>
  <c r="F7416" i="87"/>
  <c r="F7193" i="87"/>
  <c r="F7397" i="87"/>
  <c r="F6995" i="87"/>
  <c r="F7402" i="87"/>
  <c r="F7012" i="87"/>
  <c r="F7383" i="87"/>
  <c r="F7164" i="87"/>
  <c r="F7441" i="87"/>
  <c r="F7104" i="87"/>
  <c r="F7367" i="87"/>
  <c r="F6936" i="87"/>
  <c r="F7408" i="87"/>
  <c r="F7516" i="87"/>
  <c r="F7663" i="87"/>
  <c r="F7807" i="87"/>
  <c r="F70" i="87"/>
  <c r="F264" i="87"/>
  <c r="F670" i="87"/>
  <c r="F808" i="87"/>
  <c r="F26" i="87"/>
  <c r="F751" i="87"/>
  <c r="F930" i="87"/>
  <c r="F679" i="87"/>
  <c r="F780" i="87"/>
  <c r="F865" i="87"/>
  <c r="F963" i="87"/>
  <c r="F1414" i="87"/>
  <c r="F2046" i="87"/>
  <c r="F1210" i="87"/>
  <c r="F1422" i="87"/>
  <c r="F1261" i="87"/>
  <c r="F1329" i="87"/>
  <c r="F1456" i="87"/>
  <c r="F2919" i="87"/>
  <c r="F2900" i="87"/>
  <c r="F3319" i="87"/>
  <c r="F3585" i="87"/>
  <c r="F1301" i="87"/>
  <c r="F4174" i="87"/>
  <c r="F2775" i="87"/>
  <c r="F1257" i="87"/>
  <c r="F2792" i="87"/>
  <c r="F4363" i="87"/>
  <c r="F5028" i="87"/>
  <c r="F5174" i="87"/>
  <c r="F5429" i="87"/>
  <c r="F4295" i="87"/>
  <c r="F5053" i="87"/>
  <c r="F4313" i="87"/>
  <c r="F5277" i="87"/>
  <c r="F4829" i="87"/>
  <c r="F5296" i="87"/>
  <c r="F6092" i="87"/>
  <c r="F6010" i="87"/>
  <c r="F5652" i="87"/>
  <c r="F5027" i="87"/>
  <c r="F5843" i="87"/>
  <c r="F5204" i="87"/>
  <c r="F6001" i="87"/>
  <c r="F5667" i="87"/>
  <c r="F5191" i="87"/>
  <c r="F5762" i="87"/>
  <c r="F5008" i="87"/>
  <c r="F5799" i="87"/>
  <c r="F6072" i="87"/>
  <c r="F5675" i="87"/>
  <c r="F6026" i="87"/>
  <c r="F5375" i="87"/>
  <c r="F5692" i="87"/>
  <c r="F6046" i="87"/>
  <c r="F6114" i="87"/>
  <c r="F6264" i="87"/>
  <c r="F6408" i="87"/>
  <c r="F6107" i="87"/>
  <c r="F6269" i="87"/>
  <c r="F6413" i="87"/>
  <c r="F6112" i="87"/>
  <c r="F6262" i="87"/>
  <c r="F6466" i="87"/>
  <c r="F6195" i="87"/>
  <c r="F6339" i="87"/>
  <c r="F5824" i="87"/>
  <c r="F6224" i="87"/>
  <c r="F6368" i="87"/>
  <c r="F6130" i="87"/>
  <c r="F6289" i="87"/>
  <c r="F5020" i="87"/>
  <c r="F6135" i="87"/>
  <c r="F6294" i="87"/>
  <c r="F6438" i="87"/>
  <c r="F6145" i="87"/>
  <c r="F6304" i="87"/>
  <c r="F6472" i="87"/>
  <c r="F6161" i="87"/>
  <c r="F6314" i="87"/>
  <c r="F6109" i="87"/>
  <c r="F6271" i="87"/>
  <c r="F6415" i="87"/>
  <c r="F6407" i="87"/>
  <c r="F6972" i="87"/>
  <c r="F7178" i="87"/>
  <c r="F6977" i="87"/>
  <c r="F6273" i="87"/>
  <c r="F6639" i="87"/>
  <c r="F7073" i="87"/>
  <c r="F6576" i="87"/>
  <c r="F6959" i="87"/>
  <c r="F6170" i="87"/>
  <c r="F6928" i="87"/>
  <c r="F6323" i="87"/>
  <c r="F6945" i="87"/>
  <c r="F6297" i="87"/>
  <c r="F7018" i="87"/>
  <c r="F6626" i="87"/>
  <c r="F7004" i="87"/>
  <c r="F6622" i="87"/>
  <c r="F7029" i="87"/>
  <c r="F6949" i="87"/>
  <c r="F7341" i="87"/>
  <c r="F6583" i="87"/>
  <c r="F7334" i="87"/>
  <c r="F7478" i="87"/>
  <c r="F7351" i="87"/>
  <c r="F6619" i="87"/>
  <c r="F7248" i="87"/>
  <c r="F7428" i="87"/>
  <c r="F7205" i="87"/>
  <c r="F7409" i="87"/>
  <c r="F7079" i="87"/>
  <c r="F7414" i="87"/>
  <c r="F7033" i="87"/>
  <c r="F7395" i="87"/>
  <c r="F7213" i="87"/>
  <c r="F7453" i="87"/>
  <c r="F7151" i="87"/>
  <c r="F7379" i="87"/>
  <c r="F6993" i="87"/>
  <c r="F7420" i="87"/>
  <c r="F7528" i="87"/>
  <c r="F7675" i="87"/>
  <c r="F7822" i="87"/>
  <c r="F691" i="87"/>
  <c r="F1351" i="87"/>
  <c r="F1372" i="87"/>
  <c r="F4030" i="87"/>
  <c r="F4124" i="87"/>
  <c r="F4276" i="87"/>
  <c r="F5460" i="87"/>
  <c r="F6042" i="87"/>
  <c r="F5473" i="87"/>
  <c r="F5562" i="87"/>
  <c r="F5083" i="87"/>
  <c r="F6216" i="87"/>
  <c r="F6365" i="87"/>
  <c r="F6132" i="87"/>
  <c r="F6320" i="87"/>
  <c r="F5938" i="87"/>
  <c r="F6256" i="87"/>
  <c r="F6410" i="87"/>
  <c r="F6915" i="87"/>
  <c r="F6585" i="87"/>
  <c r="F7174" i="87"/>
  <c r="F7124" i="87"/>
  <c r="F6203" i="87"/>
  <c r="F7437" i="87"/>
  <c r="F7447" i="87"/>
  <c r="F7361" i="87"/>
  <c r="F7347" i="87"/>
  <c r="F7331" i="87"/>
  <c r="F7388" i="87"/>
  <c r="F7882" i="87"/>
  <c r="F7545" i="87"/>
  <c r="F7704" i="87"/>
  <c r="F7851" i="87"/>
  <c r="F7562" i="87"/>
  <c r="F7709" i="87"/>
  <c r="F7856" i="87"/>
  <c r="F7507" i="87"/>
  <c r="F7654" i="87"/>
  <c r="F7798" i="87"/>
  <c r="F7500" i="87"/>
  <c r="F7647" i="87"/>
  <c r="F7791" i="87"/>
  <c r="F7434" i="87"/>
  <c r="F7625" i="87"/>
  <c r="F7760" i="87"/>
  <c r="F7470" i="87"/>
  <c r="F7618" i="87"/>
  <c r="F7765" i="87"/>
  <c r="F7422" i="87"/>
  <c r="F7611" i="87"/>
  <c r="F7758" i="87"/>
  <c r="F6926" i="87"/>
  <c r="F7580" i="87"/>
  <c r="F7727" i="87"/>
  <c r="F6864" i="87"/>
  <c r="F7609" i="87"/>
  <c r="F7756" i="87"/>
  <c r="F7352" i="87"/>
  <c r="F7602" i="87"/>
  <c r="F7737" i="87"/>
  <c r="F7884" i="87"/>
  <c r="F7571" i="87"/>
  <c r="F7559" i="87"/>
  <c r="F7547" i="87"/>
  <c r="F7614" i="87"/>
  <c r="F7631" i="87"/>
  <c r="F7694" i="87"/>
  <c r="F7535" i="87"/>
  <c r="F7814" i="87"/>
  <c r="F750" i="87"/>
  <c r="F5305" i="87"/>
  <c r="F6385" i="87"/>
  <c r="F7147" i="87"/>
  <c r="F7001" i="87"/>
  <c r="F7615" i="87"/>
  <c r="F7871" i="87"/>
  <c r="F7544" i="87"/>
  <c r="F7566" i="87"/>
  <c r="F777" i="87"/>
  <c r="F1314" i="87"/>
  <c r="F3613" i="87"/>
  <c r="F4044" i="87"/>
  <c r="F4812" i="87"/>
  <c r="F5002" i="87"/>
  <c r="F5063" i="87"/>
  <c r="F6066" i="87"/>
  <c r="F5517" i="87"/>
  <c r="F5682" i="87"/>
  <c r="F5284" i="87"/>
  <c r="F6240" i="87"/>
  <c r="F6389" i="87"/>
  <c r="F6162" i="87"/>
  <c r="F6344" i="87"/>
  <c r="F6108" i="87"/>
  <c r="F6280" i="87"/>
  <c r="F6581" i="87"/>
  <c r="F6939" i="87"/>
  <c r="F6606" i="87"/>
  <c r="F5535" i="87"/>
  <c r="F6225" i="87"/>
  <c r="F6383" i="87"/>
  <c r="F7461" i="87"/>
  <c r="F7471" i="87"/>
  <c r="F7385" i="87"/>
  <c r="F7371" i="87"/>
  <c r="F7355" i="87"/>
  <c r="F7504" i="87"/>
  <c r="F6612" i="87"/>
  <c r="F7557" i="87"/>
  <c r="F7716" i="87"/>
  <c r="F7863" i="87"/>
  <c r="F7574" i="87"/>
  <c r="F7721" i="87"/>
  <c r="F7868" i="87"/>
  <c r="F7519" i="87"/>
  <c r="F7666" i="87"/>
  <c r="F7810" i="87"/>
  <c r="F7512" i="87"/>
  <c r="F7659" i="87"/>
  <c r="F7803" i="87"/>
  <c r="F7493" i="87"/>
  <c r="F7637" i="87"/>
  <c r="F7772" i="87"/>
  <c r="F7486" i="87"/>
  <c r="F7630" i="87"/>
  <c r="F7777" i="87"/>
  <c r="F7448" i="87"/>
  <c r="F7623" i="87"/>
  <c r="F7770" i="87"/>
  <c r="F7268" i="87"/>
  <c r="F7592" i="87"/>
  <c r="F7739" i="87"/>
  <c r="F6961" i="87"/>
  <c r="F7621" i="87"/>
  <c r="F7768" i="87"/>
  <c r="F7374" i="87"/>
  <c r="F7749" i="87"/>
  <c r="F7511" i="87"/>
  <c r="F7778" i="87"/>
  <c r="F7841" i="87"/>
  <c r="F6358" i="87"/>
  <c r="F7396" i="87"/>
  <c r="F7724" i="87"/>
  <c r="F7573" i="87"/>
  <c r="F897" i="87"/>
  <c r="F1431" i="87"/>
  <c r="F2498" i="87"/>
  <c r="F1229" i="87"/>
  <c r="F4796" i="87"/>
  <c r="F5112" i="87"/>
  <c r="F5939" i="87"/>
  <c r="F5561" i="87"/>
  <c r="F6018" i="87"/>
  <c r="F5997" i="87"/>
  <c r="F5550" i="87"/>
  <c r="F6348" i="87"/>
  <c r="F5685" i="87"/>
  <c r="F6279" i="87"/>
  <c r="F5499" i="87"/>
  <c r="F6234" i="87"/>
  <c r="F6388" i="87"/>
  <c r="F6211" i="87"/>
  <c r="F7106" i="87"/>
  <c r="F6954" i="87"/>
  <c r="F6806" i="87"/>
  <c r="F6931" i="87"/>
  <c r="F6934" i="87"/>
  <c r="F7214" i="87"/>
  <c r="F7032" i="87"/>
  <c r="F6285" i="87"/>
  <c r="F7479" i="87"/>
  <c r="F7391" i="87"/>
  <c r="F7540" i="87"/>
  <c r="F6775" i="87"/>
  <c r="F7581" i="87"/>
  <c r="F7728" i="87"/>
  <c r="F7875" i="87"/>
  <c r="F7586" i="87"/>
  <c r="F7733" i="87"/>
  <c r="F7880" i="87"/>
  <c r="F7531" i="87"/>
  <c r="F7678" i="87"/>
  <c r="F7825" i="87"/>
  <c r="F7524" i="87"/>
  <c r="F7671" i="87"/>
  <c r="F7815" i="87"/>
  <c r="F7505" i="87"/>
  <c r="F7640" i="87"/>
  <c r="F7784" i="87"/>
  <c r="F7498" i="87"/>
  <c r="F7645" i="87"/>
  <c r="F7789" i="87"/>
  <c r="F7491" i="87"/>
  <c r="F7635" i="87"/>
  <c r="F7782" i="87"/>
  <c r="F7338" i="87"/>
  <c r="F7604" i="87"/>
  <c r="F7751" i="87"/>
  <c r="F7489" i="87"/>
  <c r="F7633" i="87"/>
  <c r="F7780" i="87"/>
  <c r="F7458" i="87"/>
  <c r="F7626" i="87"/>
  <c r="F7761" i="87"/>
  <c r="F7682" i="87"/>
  <c r="F7523" i="87"/>
  <c r="F4860" i="87"/>
  <c r="F5571" i="87"/>
  <c r="F6039" i="87"/>
  <c r="F6714" i="87"/>
  <c r="F7771" i="87"/>
  <c r="F7673" i="87"/>
  <c r="F7755" i="87"/>
  <c r="F7575" i="87"/>
  <c r="F7790" i="87"/>
  <c r="F85" i="87"/>
  <c r="F854" i="87"/>
  <c r="F1496" i="87"/>
  <c r="F4119" i="87"/>
  <c r="F3205" i="87"/>
  <c r="F4862" i="87"/>
  <c r="F5259" i="87"/>
  <c r="F6005" i="87"/>
  <c r="F5669" i="87"/>
  <c r="F6045" i="87"/>
  <c r="F6021" i="87"/>
  <c r="F5608" i="87"/>
  <c r="F6360" i="87"/>
  <c r="F5832" i="87"/>
  <c r="F6291" i="87"/>
  <c r="F6016" i="87"/>
  <c r="F6246" i="87"/>
  <c r="F6400" i="87"/>
  <c r="F6223" i="87"/>
  <c r="F7118" i="87"/>
  <c r="F6975" i="87"/>
  <c r="F6837" i="87"/>
  <c r="F6943" i="87"/>
  <c r="F6946" i="87"/>
  <c r="F7250" i="87"/>
  <c r="F7183" i="87"/>
  <c r="F6524" i="87"/>
  <c r="F6138" i="87"/>
  <c r="F7463" i="87"/>
  <c r="F7612" i="87"/>
  <c r="F6897" i="87"/>
  <c r="F7593" i="87"/>
  <c r="F7740" i="87"/>
  <c r="F6215" i="87"/>
  <c r="F7598" i="87"/>
  <c r="F7745" i="87"/>
  <c r="F6598" i="87"/>
  <c r="F7543" i="87"/>
  <c r="F7690" i="87"/>
  <c r="F7837" i="87"/>
  <c r="F7536" i="87"/>
  <c r="F7683" i="87"/>
  <c r="F7830" i="87"/>
  <c r="F7517" i="87"/>
  <c r="F7652" i="87"/>
  <c r="F7796" i="87"/>
  <c r="F7510" i="87"/>
  <c r="F7657" i="87"/>
  <c r="F7801" i="87"/>
  <c r="F7503" i="87"/>
  <c r="F7650" i="87"/>
  <c r="F7794" i="87"/>
  <c r="F7400" i="87"/>
  <c r="F7616" i="87"/>
  <c r="F7763" i="87"/>
  <c r="F7501" i="87"/>
  <c r="F7648" i="87"/>
  <c r="F7804" i="87"/>
  <c r="F7494" i="87"/>
  <c r="F7638" i="87"/>
  <c r="F7773" i="87"/>
  <c r="F7766" i="87"/>
  <c r="F7646" i="87"/>
  <c r="F7436" i="87"/>
  <c r="F7829" i="87"/>
  <c r="F7472" i="87"/>
  <c r="F7542" i="87"/>
  <c r="F2743" i="87"/>
  <c r="F6221" i="87"/>
  <c r="F6894" i="87"/>
  <c r="F6646" i="87"/>
  <c r="F7302" i="87"/>
  <c r="F7857" i="87"/>
  <c r="F6834" i="87"/>
  <c r="F99" i="87"/>
  <c r="F1067" i="87"/>
  <c r="F2765" i="87"/>
  <c r="F2049" i="87"/>
  <c r="F3568" i="87"/>
  <c r="F5045" i="87"/>
  <c r="F4255" i="87"/>
  <c r="F6068" i="87"/>
  <c r="F5765" i="87"/>
  <c r="F4360" i="87"/>
  <c r="F6048" i="87"/>
  <c r="F5668" i="87"/>
  <c r="F6384" i="87"/>
  <c r="F6051" i="87"/>
  <c r="F6315" i="87"/>
  <c r="F6103" i="87"/>
  <c r="F6270" i="87"/>
  <c r="F6418" i="87"/>
  <c r="F6247" i="87"/>
  <c r="F7142" i="87"/>
  <c r="F7017" i="87"/>
  <c r="F6910" i="87"/>
  <c r="F6976" i="87"/>
  <c r="F6979" i="87"/>
  <c r="F7310" i="87"/>
  <c r="F7212" i="87"/>
  <c r="F6982" i="87"/>
  <c r="F6983" i="87"/>
  <c r="F7475" i="87"/>
  <c r="F7624" i="87"/>
  <c r="F7340" i="87"/>
  <c r="F7605" i="87"/>
  <c r="F7752" i="87"/>
  <c r="F7140" i="87"/>
  <c r="F7610" i="87"/>
  <c r="F7757" i="87"/>
  <c r="F6948" i="87"/>
  <c r="F7555" i="87"/>
  <c r="F7702" i="87"/>
  <c r="F7849" i="87"/>
  <c r="F7548" i="87"/>
  <c r="F7695" i="87"/>
  <c r="F7842" i="87"/>
  <c r="F7529" i="87"/>
  <c r="F7664" i="87"/>
  <c r="F7808" i="87"/>
  <c r="F7522" i="87"/>
  <c r="F7669" i="87"/>
  <c r="F7813" i="87"/>
  <c r="F7515" i="87"/>
  <c r="F7662" i="87"/>
  <c r="F7806" i="87"/>
  <c r="F7484" i="87"/>
  <c r="F7628" i="87"/>
  <c r="F7775" i="87"/>
  <c r="F7513" i="87"/>
  <c r="F7660" i="87"/>
  <c r="F7816" i="87"/>
  <c r="F7506" i="87"/>
  <c r="F7641" i="87"/>
  <c r="F7785" i="87"/>
  <c r="F7670" i="87"/>
  <c r="F7754" i="87"/>
  <c r="F7696" i="87"/>
  <c r="F7824" i="87"/>
  <c r="F5674" i="87"/>
  <c r="F7668" i="87"/>
  <c r="F7729" i="87"/>
  <c r="F7595" i="87"/>
  <c r="F157" i="87"/>
  <c r="F1183" i="87"/>
  <c r="F905" i="87"/>
  <c r="F1367" i="87"/>
  <c r="F3597" i="87"/>
  <c r="F5122" i="87"/>
  <c r="F4944" i="87"/>
  <c r="F5788" i="87"/>
  <c r="F6071" i="87"/>
  <c r="F5534" i="87"/>
  <c r="F5525" i="87"/>
  <c r="F5929" i="87"/>
  <c r="F5527" i="87"/>
  <c r="F6202" i="87"/>
  <c r="F6471" i="87"/>
  <c r="F6229" i="87"/>
  <c r="F6378" i="87"/>
  <c r="F6099" i="87"/>
  <c r="F6355" i="87"/>
  <c r="F6744" i="87"/>
  <c r="F6191" i="87"/>
  <c r="F7003" i="87"/>
  <c r="F6189" i="87"/>
  <c r="F6613" i="87"/>
  <c r="F7418" i="87"/>
  <c r="F7368" i="87"/>
  <c r="F7354" i="87"/>
  <c r="F7393" i="87"/>
  <c r="F6595" i="87"/>
  <c r="F7651" i="87"/>
  <c r="F7362" i="87"/>
  <c r="F7617" i="87"/>
  <c r="F7764" i="87"/>
  <c r="F7446" i="87"/>
  <c r="F7622" i="87"/>
  <c r="F7769" i="87"/>
  <c r="F7013" i="87"/>
  <c r="F7567" i="87"/>
  <c r="F7714" i="87"/>
  <c r="F7861" i="87"/>
  <c r="F7560" i="87"/>
  <c r="F7707" i="87"/>
  <c r="F7854" i="87"/>
  <c r="F7541" i="87"/>
  <c r="F7676" i="87"/>
  <c r="F7823" i="87"/>
  <c r="F7534" i="87"/>
  <c r="F7681" i="87"/>
  <c r="F7828" i="87"/>
  <c r="F7527" i="87"/>
  <c r="F7674" i="87"/>
  <c r="F7818" i="87"/>
  <c r="F7496" i="87"/>
  <c r="F7643" i="87"/>
  <c r="F7787" i="87"/>
  <c r="F7525" i="87"/>
  <c r="F7672" i="87"/>
  <c r="F7831" i="87"/>
  <c r="F7518" i="87"/>
  <c r="F7653" i="87"/>
  <c r="F7797" i="87"/>
  <c r="F7706" i="87"/>
  <c r="F7730" i="87"/>
  <c r="F7865" i="87"/>
  <c r="F7607" i="87"/>
  <c r="F7677" i="87"/>
  <c r="F858" i="87"/>
  <c r="F5960" i="87"/>
  <c r="F6941" i="87"/>
  <c r="F7497" i="87"/>
  <c r="F7820" i="87"/>
  <c r="F7608" i="87"/>
  <c r="F7722" i="87"/>
  <c r="F7848" i="87"/>
  <c r="F150" i="87"/>
  <c r="F720" i="87"/>
  <c r="F1326" i="87"/>
  <c r="F2941" i="87"/>
  <c r="F4026" i="87"/>
  <c r="F5140" i="87"/>
  <c r="F5049" i="87"/>
  <c r="F5851" i="87"/>
  <c r="F6083" i="87"/>
  <c r="F5672" i="87"/>
  <c r="F5537" i="87"/>
  <c r="F5941" i="87"/>
  <c r="F5599" i="87"/>
  <c r="F6214" i="87"/>
  <c r="F6567" i="87"/>
  <c r="F6241" i="87"/>
  <c r="F6390" i="87"/>
  <c r="F6104" i="87"/>
  <c r="F6367" i="87"/>
  <c r="F6920" i="87"/>
  <c r="F6251" i="87"/>
  <c r="F7035" i="87"/>
  <c r="F6311" i="87"/>
  <c r="F6729" i="87"/>
  <c r="F7430" i="87"/>
  <c r="F7380" i="87"/>
  <c r="F7366" i="87"/>
  <c r="F7405" i="87"/>
  <c r="F7091" i="87"/>
  <c r="F7687" i="87"/>
  <c r="F7424" i="87"/>
  <c r="F7629" i="87"/>
  <c r="F7776" i="87"/>
  <c r="F7490" i="87"/>
  <c r="F7634" i="87"/>
  <c r="F7793" i="87"/>
  <c r="F7254" i="87"/>
  <c r="F7579" i="87"/>
  <c r="F7726" i="87"/>
  <c r="F7873" i="87"/>
  <c r="F7572" i="87"/>
  <c r="F7719" i="87"/>
  <c r="F7866" i="87"/>
  <c r="F7553" i="87"/>
  <c r="F7688" i="87"/>
  <c r="F7835" i="87"/>
  <c r="F7546" i="87"/>
  <c r="F7693" i="87"/>
  <c r="F7840" i="87"/>
  <c r="F7539" i="87"/>
  <c r="F7686" i="87"/>
  <c r="F7821" i="87"/>
  <c r="F7508" i="87"/>
  <c r="F7655" i="87"/>
  <c r="F7799" i="87"/>
  <c r="F7537" i="87"/>
  <c r="F7684" i="87"/>
  <c r="F7855" i="87"/>
  <c r="F7530" i="87"/>
  <c r="F7665" i="87"/>
  <c r="F7809" i="87"/>
  <c r="F7718" i="87"/>
  <c r="F7701" i="87"/>
  <c r="F1163" i="87"/>
  <c r="F656" i="87"/>
  <c r="F1475" i="87"/>
  <c r="F2952" i="87"/>
  <c r="F1307" i="87"/>
  <c r="F5302" i="87"/>
  <c r="F5223" i="87"/>
  <c r="F5983" i="87"/>
  <c r="F5015" i="87"/>
  <c r="F5723" i="87"/>
  <c r="F5603" i="87"/>
  <c r="F6019" i="87"/>
  <c r="F5860" i="87"/>
  <c r="F6238" i="87"/>
  <c r="F5673" i="87"/>
  <c r="F6265" i="87"/>
  <c r="F6414" i="87"/>
  <c r="F6131" i="87"/>
  <c r="F6391" i="87"/>
  <c r="F6944" i="87"/>
  <c r="F6309" i="87"/>
  <c r="F7167" i="87"/>
  <c r="F6347" i="87"/>
  <c r="F6865" i="87"/>
  <c r="F7454" i="87"/>
  <c r="F7404" i="87"/>
  <c r="F7390" i="87"/>
  <c r="F7429" i="87"/>
  <c r="F7360" i="87"/>
  <c r="F7747" i="87"/>
  <c r="F7482" i="87"/>
  <c r="F7644" i="87"/>
  <c r="F7788" i="87"/>
  <c r="F7502" i="87"/>
  <c r="F7649" i="87"/>
  <c r="F7805" i="87"/>
  <c r="F7266" i="87"/>
  <c r="F7591" i="87"/>
  <c r="F7738" i="87"/>
  <c r="F7885" i="87"/>
  <c r="F7584" i="87"/>
  <c r="F7731" i="87"/>
  <c r="F7878" i="87"/>
  <c r="F7565" i="87"/>
  <c r="F7700" i="87"/>
  <c r="F7847" i="87"/>
  <c r="F7558" i="87"/>
  <c r="F7705" i="87"/>
  <c r="F7852" i="87"/>
  <c r="F7551" i="87"/>
  <c r="F7698" i="87"/>
  <c r="F7833" i="87"/>
  <c r="F7520" i="87"/>
  <c r="F7667" i="87"/>
  <c r="F7826" i="87"/>
  <c r="F7549" i="87"/>
  <c r="F7867" i="87"/>
  <c r="F7658" i="87"/>
  <c r="F6023" i="87"/>
  <c r="F6866" i="87"/>
  <c r="F7589" i="87"/>
  <c r="F7850" i="87"/>
  <c r="F748" i="87"/>
  <c r="F802" i="87"/>
  <c r="F698" i="87"/>
  <c r="F3477" i="87"/>
  <c r="F4019" i="87"/>
  <c r="F4830" i="87"/>
  <c r="F4358" i="87"/>
  <c r="F5199" i="87"/>
  <c r="F5569" i="87"/>
  <c r="F6011" i="87"/>
  <c r="F5936" i="87"/>
  <c r="F5523" i="87"/>
  <c r="F6209" i="87"/>
  <c r="F6346" i="87"/>
  <c r="F6167" i="87"/>
  <c r="F6373" i="87"/>
  <c r="F5635" i="87"/>
  <c r="F6254" i="87"/>
  <c r="F6574" i="87"/>
  <c r="F7123" i="87"/>
  <c r="F6774" i="87"/>
  <c r="F6686" i="87"/>
  <c r="F6929" i="87"/>
  <c r="F7257" i="87"/>
  <c r="F7219" i="87"/>
  <c r="F6777" i="87"/>
  <c r="F6634" i="87"/>
  <c r="F6971" i="87"/>
  <c r="F7372" i="87"/>
  <c r="F7759" i="87"/>
  <c r="F7485" i="87"/>
  <c r="F7656" i="87"/>
  <c r="F7800" i="87"/>
  <c r="F7514" i="87"/>
  <c r="F7661" i="87"/>
  <c r="F7817" i="87"/>
  <c r="F7376" i="87"/>
  <c r="F7603" i="87"/>
  <c r="F7750" i="87"/>
  <c r="F7290" i="87"/>
  <c r="F7596" i="87"/>
  <c r="F7743" i="87"/>
  <c r="F7194" i="87"/>
  <c r="F7577" i="87"/>
  <c r="F7712" i="87"/>
  <c r="F7859" i="87"/>
  <c r="F7570" i="87"/>
  <c r="F7717" i="87"/>
  <c r="F7864" i="87"/>
  <c r="F7563" i="87"/>
  <c r="F7710" i="87"/>
  <c r="F7845" i="87"/>
  <c r="F7532" i="87"/>
  <c r="F7679" i="87"/>
  <c r="F7838" i="87"/>
  <c r="F7561" i="87"/>
  <c r="F7708" i="87"/>
  <c r="F7879" i="87"/>
  <c r="F7554" i="87"/>
  <c r="F7689" i="87"/>
  <c r="F7836" i="87"/>
  <c r="F7742" i="87"/>
  <c r="F7499" i="87"/>
  <c r="F3593" i="87"/>
  <c r="F6179" i="87"/>
  <c r="F6168" i="87"/>
  <c r="F7281" i="87"/>
  <c r="F7398" i="87"/>
  <c r="F7762" i="87"/>
  <c r="F7582" i="87"/>
  <c r="F7720" i="87"/>
  <c r="F981" i="87"/>
  <c r="F903" i="87"/>
  <c r="F1221" i="87"/>
  <c r="F4265" i="87"/>
  <c r="F4159" i="87"/>
  <c r="F5055" i="87"/>
  <c r="F4760" i="87"/>
  <c r="F5538" i="87"/>
  <c r="F5821" i="87"/>
  <c r="F6050" i="87"/>
  <c r="F6002" i="87"/>
  <c r="F6079" i="87"/>
  <c r="F6245" i="87"/>
  <c r="F6382" i="87"/>
  <c r="F6200" i="87"/>
  <c r="F6409" i="87"/>
  <c r="F6118" i="87"/>
  <c r="F6290" i="87"/>
  <c r="F6321" i="87"/>
  <c r="F6140" i="87"/>
  <c r="F6935" i="87"/>
  <c r="F6921" i="87"/>
  <c r="F6974" i="87"/>
  <c r="F7305" i="87"/>
  <c r="F7327" i="87"/>
  <c r="F7163" i="87"/>
  <c r="F6970" i="87"/>
  <c r="F7081" i="87"/>
  <c r="F7432" i="87"/>
  <c r="F7795" i="87"/>
  <c r="F7521" i="87"/>
  <c r="F7680" i="87"/>
  <c r="F7827" i="87"/>
  <c r="F7538" i="87"/>
  <c r="F7685" i="87"/>
  <c r="F7832" i="87"/>
  <c r="F7460" i="87"/>
  <c r="F7627" i="87"/>
  <c r="F7774" i="87"/>
  <c r="F7412" i="87"/>
  <c r="F7620" i="87"/>
  <c r="F7767" i="87"/>
  <c r="F7328" i="87"/>
  <c r="F7601" i="87"/>
  <c r="F7736" i="87"/>
  <c r="F7883" i="87"/>
  <c r="F7594" i="87"/>
  <c r="F7741" i="87"/>
  <c r="F6717" i="87"/>
  <c r="F7587" i="87"/>
  <c r="F7734" i="87"/>
  <c r="F7869" i="87"/>
  <c r="F7556" i="87"/>
  <c r="F7703" i="87"/>
  <c r="F7862" i="87"/>
  <c r="F7585" i="87"/>
  <c r="F7732" i="87"/>
  <c r="F7218" i="87"/>
  <c r="F7578" i="87"/>
  <c r="F7713" i="87"/>
  <c r="F7860" i="87"/>
  <c r="F7853" i="87"/>
  <c r="F7619" i="87"/>
  <c r="F7487" i="87"/>
  <c r="F7725" i="87"/>
  <c r="F7872" i="87"/>
  <c r="F7802" i="87"/>
  <c r="F4100" i="87"/>
  <c r="F6266" i="87"/>
  <c r="F7303" i="87"/>
  <c r="F7526" i="87"/>
  <c r="F7232" i="87"/>
  <c r="F7691" i="87"/>
  <c r="F7583" i="87"/>
  <c r="F995" i="87"/>
  <c r="F2663" i="87"/>
  <c r="F1091" i="87"/>
  <c r="F3601" i="87"/>
  <c r="F3260" i="87"/>
  <c r="F5466" i="87"/>
  <c r="F5294" i="87"/>
  <c r="F6030" i="87"/>
  <c r="F5461" i="87"/>
  <c r="F5559" i="87"/>
  <c r="F4861" i="87"/>
  <c r="F6204" i="87"/>
  <c r="F6353" i="87"/>
  <c r="F6117" i="87"/>
  <c r="F6308" i="87"/>
  <c r="F5934" i="87"/>
  <c r="F6244" i="87"/>
  <c r="F6398" i="87"/>
  <c r="F6909" i="87"/>
  <c r="F6522" i="87"/>
  <c r="F7138" i="87"/>
  <c r="F7112" i="87"/>
  <c r="F7180" i="87"/>
  <c r="F7425" i="87"/>
  <c r="F7435" i="87"/>
  <c r="F7349" i="87"/>
  <c r="F7335" i="87"/>
  <c r="F7319" i="87"/>
  <c r="F7326" i="87"/>
  <c r="F7834" i="87"/>
  <c r="F7533" i="87"/>
  <c r="F7692" i="87"/>
  <c r="F7839" i="87"/>
  <c r="F7550" i="87"/>
  <c r="F7697" i="87"/>
  <c r="F7844" i="87"/>
  <c r="F7495" i="87"/>
  <c r="F7642" i="87"/>
  <c r="F7786" i="87"/>
  <c r="F7488" i="87"/>
  <c r="F7632" i="87"/>
  <c r="F7779" i="87"/>
  <c r="F7350" i="87"/>
  <c r="F7613" i="87"/>
  <c r="F7748" i="87"/>
  <c r="F7364" i="87"/>
  <c r="F7606" i="87"/>
  <c r="F7753" i="87"/>
  <c r="F7386" i="87"/>
  <c r="F7599" i="87"/>
  <c r="F7746" i="87"/>
  <c r="F7881" i="87"/>
  <c r="F7568" i="87"/>
  <c r="F7715" i="87"/>
  <c r="F7874" i="87"/>
  <c r="F7597" i="87"/>
  <c r="F7744" i="87"/>
  <c r="F7304" i="87"/>
  <c r="F7590" i="87"/>
  <c r="F7410" i="87"/>
  <c r="F7877" i="87"/>
  <c r="F4745" i="87"/>
  <c r="F7812" i="87"/>
  <c r="F7876" i="87"/>
  <c r="C27" i="97" l="1"/>
  <c r="J8" i="76"/>
  <c r="O1" i="109"/>
  <c r="B5" i="95"/>
  <c r="J12" i="99"/>
  <c r="E7547" i="87"/>
  <c r="E7877" i="87"/>
  <c r="E7487" i="87"/>
  <c r="E7583" i="87"/>
  <c r="E7841" i="87"/>
  <c r="E7523" i="87"/>
  <c r="E7472" i="87"/>
  <c r="E7865" i="87"/>
  <c r="E7754" i="87"/>
  <c r="E7436" i="87"/>
  <c r="E7778" i="87"/>
  <c r="E7694" i="87"/>
  <c r="E7559" i="87"/>
  <c r="E7802" i="87"/>
  <c r="E7619" i="87"/>
  <c r="E7595" i="87"/>
  <c r="E7499" i="87"/>
  <c r="E7814" i="87"/>
  <c r="E7718" i="87"/>
  <c r="E7730" i="87"/>
  <c r="E7670" i="87"/>
  <c r="E7646" i="87"/>
  <c r="E7535" i="87"/>
  <c r="E7631" i="87"/>
  <c r="E7571" i="87"/>
  <c r="E7410" i="87"/>
  <c r="E7853" i="87"/>
  <c r="E7790" i="87"/>
  <c r="E7742" i="87"/>
  <c r="E7658" i="87"/>
  <c r="E7607" i="87"/>
  <c r="E7706" i="87"/>
  <c r="E7829" i="87"/>
  <c r="E7766" i="87"/>
  <c r="E7682" i="87"/>
  <c r="E7511" i="87"/>
  <c r="E7884" i="87"/>
  <c r="E7872" i="87"/>
  <c r="E7860" i="87"/>
  <c r="E7848" i="87"/>
  <c r="E7836" i="87"/>
  <c r="E7824" i="87"/>
  <c r="E7809" i="87"/>
  <c r="E7797" i="87"/>
  <c r="E7785" i="87"/>
  <c r="E7773" i="87"/>
  <c r="E7761" i="87"/>
  <c r="E7749" i="87"/>
  <c r="E7737" i="87"/>
  <c r="E7725" i="87"/>
  <c r="E7713" i="87"/>
  <c r="E7701" i="87"/>
  <c r="E7689" i="87"/>
  <c r="E7677" i="87"/>
  <c r="E7665" i="87"/>
  <c r="E7653" i="87"/>
  <c r="E7641" i="87"/>
  <c r="E7638" i="87"/>
  <c r="E7626" i="87"/>
  <c r="E7614" i="87"/>
  <c r="E7602" i="87"/>
  <c r="E7590" i="87"/>
  <c r="E7578" i="87"/>
  <c r="E7566" i="87"/>
  <c r="E7554" i="87"/>
  <c r="E7542" i="87"/>
  <c r="E7530" i="87"/>
  <c r="E7518" i="87"/>
  <c r="E7506" i="87"/>
  <c r="E7494" i="87"/>
  <c r="E7458" i="87"/>
  <c r="E7374" i="87"/>
  <c r="E7352" i="87"/>
  <c r="E7304" i="87"/>
  <c r="E7218" i="87"/>
  <c r="E6834" i="87"/>
  <c r="E7879" i="87"/>
  <c r="E7867" i="87"/>
  <c r="E7855" i="87"/>
  <c r="E7831" i="87"/>
  <c r="E7816" i="87"/>
  <c r="E7804" i="87"/>
  <c r="E7780" i="87"/>
  <c r="E7768" i="87"/>
  <c r="E7756" i="87"/>
  <c r="E7744" i="87"/>
  <c r="E7732" i="87"/>
  <c r="E7720" i="87"/>
  <c r="E7708" i="87"/>
  <c r="E7696" i="87"/>
  <c r="E7684" i="87"/>
  <c r="E7672" i="87"/>
  <c r="E7660" i="87"/>
  <c r="E7648" i="87"/>
  <c r="E7633" i="87"/>
  <c r="E7621" i="87"/>
  <c r="E7609" i="87"/>
  <c r="E7597" i="87"/>
  <c r="E7585" i="87"/>
  <c r="E7573" i="87"/>
  <c r="E7561" i="87"/>
  <c r="E7549" i="87"/>
  <c r="E7537" i="87"/>
  <c r="E7525" i="87"/>
  <c r="E7513" i="87"/>
  <c r="E7501" i="87"/>
  <c r="E7489" i="87"/>
  <c r="E6961" i="87"/>
  <c r="E6864" i="87"/>
  <c r="E7874" i="87"/>
  <c r="E7862" i="87"/>
  <c r="E7850" i="87"/>
  <c r="E7838" i="87"/>
  <c r="E7826" i="87"/>
  <c r="E7799" i="87"/>
  <c r="E7787" i="87"/>
  <c r="E7775" i="87"/>
  <c r="E7763" i="87"/>
  <c r="E7751" i="87"/>
  <c r="E7739" i="87"/>
  <c r="E7727" i="87"/>
  <c r="E7715" i="87"/>
  <c r="E7703" i="87"/>
  <c r="E7691" i="87"/>
  <c r="E7679" i="87"/>
  <c r="E7667" i="87"/>
  <c r="E7655" i="87"/>
  <c r="E7643" i="87"/>
  <c r="E7628" i="87"/>
  <c r="E7616" i="87"/>
  <c r="E7604" i="87"/>
  <c r="E7592" i="87"/>
  <c r="E7580" i="87"/>
  <c r="E7568" i="87"/>
  <c r="E7556" i="87"/>
  <c r="E7544" i="87"/>
  <c r="E7532" i="87"/>
  <c r="E7520" i="87"/>
  <c r="E7508" i="87"/>
  <c r="E7496" i="87"/>
  <c r="E7484" i="87"/>
  <c r="E7400" i="87"/>
  <c r="E7338" i="87"/>
  <c r="E7268" i="87"/>
  <c r="E6926" i="87"/>
  <c r="E7881" i="87"/>
  <c r="E7869" i="87"/>
  <c r="E7857" i="87"/>
  <c r="E7845" i="87"/>
  <c r="E7833" i="87"/>
  <c r="E7821" i="87"/>
  <c r="E7818" i="87"/>
  <c r="E7806" i="87"/>
  <c r="E7794" i="87"/>
  <c r="E7782" i="87"/>
  <c r="E7770" i="87"/>
  <c r="E7758" i="87"/>
  <c r="E7746" i="87"/>
  <c r="E7734" i="87"/>
  <c r="E7722" i="87"/>
  <c r="E7710" i="87"/>
  <c r="E7698" i="87"/>
  <c r="E7686" i="87"/>
  <c r="E7674" i="87"/>
  <c r="E7662" i="87"/>
  <c r="E7650" i="87"/>
  <c r="E7635" i="87"/>
  <c r="E7623" i="87"/>
  <c r="E7611" i="87"/>
  <c r="E7599" i="87"/>
  <c r="E7587" i="87"/>
  <c r="E7575" i="87"/>
  <c r="E7563" i="87"/>
  <c r="E7551" i="87"/>
  <c r="E7539" i="87"/>
  <c r="E7527" i="87"/>
  <c r="E7515" i="87"/>
  <c r="E7503" i="87"/>
  <c r="E7491" i="87"/>
  <c r="E7448" i="87"/>
  <c r="E7422" i="87"/>
  <c r="E7386" i="87"/>
  <c r="E6717" i="87"/>
  <c r="E7876" i="87"/>
  <c r="E7864" i="87"/>
  <c r="E7852" i="87"/>
  <c r="E7840" i="87"/>
  <c r="E7828" i="87"/>
  <c r="E7813" i="87"/>
  <c r="E7801" i="87"/>
  <c r="E7789" i="87"/>
  <c r="E7777" i="87"/>
  <c r="E7765" i="87"/>
  <c r="E7753" i="87"/>
  <c r="E7741" i="87"/>
  <c r="E7729" i="87"/>
  <c r="E7717" i="87"/>
  <c r="E7705" i="87"/>
  <c r="E7693" i="87"/>
  <c r="E7681" i="87"/>
  <c r="E7669" i="87"/>
  <c r="E7657" i="87"/>
  <c r="E7645" i="87"/>
  <c r="E7630" i="87"/>
  <c r="E7618" i="87"/>
  <c r="E7606" i="87"/>
  <c r="E7594" i="87"/>
  <c r="E7582" i="87"/>
  <c r="E7570" i="87"/>
  <c r="E7558" i="87"/>
  <c r="E7546" i="87"/>
  <c r="E7534" i="87"/>
  <c r="E7522" i="87"/>
  <c r="E7510" i="87"/>
  <c r="E7498" i="87"/>
  <c r="E7486" i="87"/>
  <c r="E7470" i="87"/>
  <c r="E7364" i="87"/>
  <c r="E7883" i="87"/>
  <c r="E7871" i="87"/>
  <c r="E7859" i="87"/>
  <c r="E7847" i="87"/>
  <c r="E7835" i="87"/>
  <c r="E7823" i="87"/>
  <c r="E7808" i="87"/>
  <c r="E7796" i="87"/>
  <c r="E7784" i="87"/>
  <c r="E7772" i="87"/>
  <c r="E7760" i="87"/>
  <c r="E7748" i="87"/>
  <c r="E7736" i="87"/>
  <c r="E7724" i="87"/>
  <c r="E7712" i="87"/>
  <c r="E7700" i="87"/>
  <c r="E7688" i="87"/>
  <c r="E7676" i="87"/>
  <c r="E7664" i="87"/>
  <c r="E7652" i="87"/>
  <c r="E7640" i="87"/>
  <c r="E7637" i="87"/>
  <c r="E7625" i="87"/>
  <c r="E7613" i="87"/>
  <c r="E7601" i="87"/>
  <c r="E7589" i="87"/>
  <c r="E7577" i="87"/>
  <c r="E7565" i="87"/>
  <c r="E7553" i="87"/>
  <c r="E7541" i="87"/>
  <c r="E7529" i="87"/>
  <c r="E7517" i="87"/>
  <c r="E7505" i="87"/>
  <c r="E7493" i="87"/>
  <c r="E7434" i="87"/>
  <c r="E7350" i="87"/>
  <c r="E7328" i="87"/>
  <c r="E7232" i="87"/>
  <c r="E7194" i="87"/>
  <c r="E7878" i="87"/>
  <c r="E7866" i="87"/>
  <c r="E7854" i="87"/>
  <c r="E7842" i="87"/>
  <c r="E7830" i="87"/>
  <c r="E7815" i="87"/>
  <c r="E7803" i="87"/>
  <c r="E7791" i="87"/>
  <c r="E7779" i="87"/>
  <c r="E7767" i="87"/>
  <c r="E7755" i="87"/>
  <c r="E7743" i="87"/>
  <c r="E7731" i="87"/>
  <c r="E7719" i="87"/>
  <c r="E7707" i="87"/>
  <c r="E7695" i="87"/>
  <c r="E7683" i="87"/>
  <c r="E7671" i="87"/>
  <c r="E7659" i="87"/>
  <c r="E7647" i="87"/>
  <c r="E7632" i="87"/>
  <c r="E7620" i="87"/>
  <c r="E7608" i="87"/>
  <c r="E7596" i="87"/>
  <c r="E7584" i="87"/>
  <c r="E7572" i="87"/>
  <c r="E7560" i="87"/>
  <c r="E7548" i="87"/>
  <c r="E7536" i="87"/>
  <c r="E7524" i="87"/>
  <c r="E7512" i="87"/>
  <c r="E7500" i="87"/>
  <c r="E7488" i="87"/>
  <c r="E7412" i="87"/>
  <c r="E7302" i="87"/>
  <c r="E7290" i="87"/>
  <c r="E7885" i="87"/>
  <c r="E7873" i="87"/>
  <c r="E7861" i="87"/>
  <c r="E7849" i="87"/>
  <c r="E7837" i="87"/>
  <c r="E7825" i="87"/>
  <c r="E7810" i="87"/>
  <c r="E7798" i="87"/>
  <c r="E7786" i="87"/>
  <c r="E7774" i="87"/>
  <c r="E7762" i="87"/>
  <c r="E7750" i="87"/>
  <c r="E7738" i="87"/>
  <c r="E7726" i="87"/>
  <c r="E7714" i="87"/>
  <c r="E7702" i="87"/>
  <c r="E7690" i="87"/>
  <c r="E7678" i="87"/>
  <c r="E7666" i="87"/>
  <c r="E7654" i="87"/>
  <c r="E7642" i="87"/>
  <c r="E7627" i="87"/>
  <c r="E7615" i="87"/>
  <c r="E7603" i="87"/>
  <c r="E7591" i="87"/>
  <c r="E7579" i="87"/>
  <c r="E7567" i="87"/>
  <c r="E7555" i="87"/>
  <c r="E7543" i="87"/>
  <c r="E7531" i="87"/>
  <c r="E7519" i="87"/>
  <c r="E7507" i="87"/>
  <c r="E7495" i="87"/>
  <c r="E7460" i="87"/>
  <c r="E7398" i="87"/>
  <c r="E7376" i="87"/>
  <c r="E7266" i="87"/>
  <c r="E7254" i="87"/>
  <c r="E7013" i="87"/>
  <c r="E6948" i="87"/>
  <c r="E6598" i="87"/>
  <c r="E7880" i="87"/>
  <c r="E7868" i="87"/>
  <c r="E7856" i="87"/>
  <c r="E7844" i="87"/>
  <c r="E7832" i="87"/>
  <c r="E7820" i="87"/>
  <c r="E7817" i="87"/>
  <c r="E7805" i="87"/>
  <c r="E7793" i="87"/>
  <c r="E7769" i="87"/>
  <c r="E7757" i="87"/>
  <c r="E7745" i="87"/>
  <c r="E7733" i="87"/>
  <c r="E7721" i="87"/>
  <c r="E7709" i="87"/>
  <c r="E7697" i="87"/>
  <c r="E7685" i="87"/>
  <c r="E7673" i="87"/>
  <c r="E7661" i="87"/>
  <c r="E7649" i="87"/>
  <c r="E7634" i="87"/>
  <c r="E7622" i="87"/>
  <c r="E7610" i="87"/>
  <c r="E7598" i="87"/>
  <c r="E7586" i="87"/>
  <c r="E7574" i="87"/>
  <c r="E7562" i="87"/>
  <c r="E7550" i="87"/>
  <c r="E7538" i="87"/>
  <c r="E7526" i="87"/>
  <c r="E7514" i="87"/>
  <c r="E7502" i="87"/>
  <c r="E7490" i="87"/>
  <c r="E7446" i="87"/>
  <c r="E7140" i="87"/>
  <c r="E6215" i="87"/>
  <c r="E7875" i="87"/>
  <c r="E7863" i="87"/>
  <c r="E7851" i="87"/>
  <c r="E7839" i="87"/>
  <c r="E7827" i="87"/>
  <c r="E7812" i="87"/>
  <c r="E7800" i="87"/>
  <c r="E7788" i="87"/>
  <c r="E7776" i="87"/>
  <c r="E7764" i="87"/>
  <c r="E7752" i="87"/>
  <c r="E7740" i="87"/>
  <c r="E7728" i="87"/>
  <c r="E7716" i="87"/>
  <c r="E7704" i="87"/>
  <c r="E7692" i="87"/>
  <c r="E7680" i="87"/>
  <c r="E7668" i="87"/>
  <c r="E7656" i="87"/>
  <c r="E7644" i="87"/>
  <c r="E7629" i="87"/>
  <c r="E7617" i="87"/>
  <c r="E7605" i="87"/>
  <c r="E7593" i="87"/>
  <c r="E7581" i="87"/>
  <c r="E7569" i="87"/>
  <c r="E7557" i="87"/>
  <c r="E7545" i="87"/>
  <c r="E7533" i="87"/>
  <c r="E7521" i="87"/>
  <c r="E7509" i="87"/>
  <c r="E7497" i="87"/>
  <c r="E7485" i="87"/>
  <c r="E7482" i="87"/>
  <c r="E7424" i="87"/>
  <c r="E7362" i="87"/>
  <c r="E7340" i="87"/>
  <c r="E7230" i="87"/>
  <c r="E6897" i="87"/>
  <c r="E6775" i="87"/>
  <c r="E6612" i="87"/>
  <c r="E7882" i="87"/>
  <c r="E7870" i="87"/>
  <c r="E7858" i="87"/>
  <c r="E7846" i="87"/>
  <c r="E7834" i="87"/>
  <c r="E7822" i="87"/>
  <c r="E7807" i="87"/>
  <c r="E7795" i="87"/>
  <c r="E7783" i="87"/>
  <c r="E7771" i="87"/>
  <c r="E7759" i="87"/>
  <c r="E7747" i="87"/>
  <c r="E7735" i="87"/>
  <c r="E7723" i="87"/>
  <c r="E7711" i="87"/>
  <c r="E7699" i="87"/>
  <c r="E7687" i="87"/>
  <c r="E7675" i="87"/>
  <c r="E7663" i="87"/>
  <c r="E7651" i="87"/>
  <c r="E7636" i="87"/>
  <c r="E7624" i="87"/>
  <c r="E7612" i="87"/>
  <c r="E7600" i="87"/>
  <c r="E7588" i="87"/>
  <c r="E7576" i="87"/>
  <c r="E7564" i="87"/>
  <c r="E7552" i="87"/>
  <c r="E7540" i="87"/>
  <c r="E7528" i="87"/>
  <c r="E7516" i="87"/>
  <c r="E7504" i="87"/>
  <c r="E7492" i="87"/>
  <c r="E7388" i="87"/>
  <c r="E7326" i="87"/>
  <c r="E7103" i="87"/>
  <c r="E7480" i="87"/>
  <c r="E7468" i="87"/>
  <c r="E7456" i="87"/>
  <c r="E7444" i="87"/>
  <c r="E7432" i="87"/>
  <c r="E7420" i="87"/>
  <c r="E7408" i="87"/>
  <c r="E7396" i="87"/>
  <c r="E7384" i="87"/>
  <c r="E7372" i="87"/>
  <c r="E7360" i="87"/>
  <c r="E7348" i="87"/>
  <c r="E7336" i="87"/>
  <c r="E7312" i="87"/>
  <c r="E7216" i="87"/>
  <c r="E7165" i="87"/>
  <c r="E7091" i="87"/>
  <c r="E6993" i="87"/>
  <c r="E6936" i="87"/>
  <c r="E6595" i="87"/>
  <c r="E6180" i="87"/>
  <c r="E7475" i="87"/>
  <c r="E7463" i="87"/>
  <c r="E7451" i="87"/>
  <c r="E7439" i="87"/>
  <c r="E7427" i="87"/>
  <c r="E7415" i="87"/>
  <c r="E7403" i="87"/>
  <c r="E7391" i="87"/>
  <c r="E7379" i="87"/>
  <c r="E7367" i="87"/>
  <c r="E7355" i="87"/>
  <c r="E7343" i="87"/>
  <c r="E7331" i="87"/>
  <c r="E7319" i="87"/>
  <c r="E7307" i="87"/>
  <c r="E7295" i="87"/>
  <c r="E7259" i="87"/>
  <c r="E7223" i="87"/>
  <c r="E7199" i="87"/>
  <c r="E7187" i="87"/>
  <c r="E7151" i="87"/>
  <c r="E7104" i="87"/>
  <c r="E7081" i="87"/>
  <c r="E7044" i="87"/>
  <c r="E7001" i="87"/>
  <c r="E6971" i="87"/>
  <c r="E6759" i="87"/>
  <c r="E6665" i="87"/>
  <c r="E6635" i="87"/>
  <c r="E6591" i="87"/>
  <c r="E7477" i="87"/>
  <c r="E7465" i="87"/>
  <c r="E7453" i="87"/>
  <c r="E7441" i="87"/>
  <c r="E7429" i="87"/>
  <c r="E7417" i="87"/>
  <c r="E7405" i="87"/>
  <c r="E7393" i="87"/>
  <c r="E7381" i="87"/>
  <c r="E7369" i="87"/>
  <c r="E7357" i="87"/>
  <c r="E7345" i="87"/>
  <c r="E7333" i="87"/>
  <c r="E7309" i="87"/>
  <c r="E7213" i="87"/>
  <c r="E7164" i="87"/>
  <c r="E6983" i="87"/>
  <c r="E6594" i="87"/>
  <c r="E6138" i="87"/>
  <c r="E7479" i="87"/>
  <c r="E7467" i="87"/>
  <c r="E7455" i="87"/>
  <c r="E7443" i="87"/>
  <c r="E7431" i="87"/>
  <c r="E7419" i="87"/>
  <c r="E7407" i="87"/>
  <c r="E7395" i="87"/>
  <c r="E7383" i="87"/>
  <c r="E7371" i="87"/>
  <c r="E7359" i="87"/>
  <c r="E7347" i="87"/>
  <c r="E7335" i="87"/>
  <c r="E7311" i="87"/>
  <c r="E7299" i="87"/>
  <c r="E7275" i="87"/>
  <c r="E7263" i="87"/>
  <c r="E7239" i="87"/>
  <c r="E7227" i="87"/>
  <c r="E7033" i="87"/>
  <c r="E7012" i="87"/>
  <c r="E6970" i="87"/>
  <c r="E6960" i="87"/>
  <c r="E6646" i="87"/>
  <c r="E6634" i="87"/>
  <c r="E6597" i="87"/>
  <c r="E7474" i="87"/>
  <c r="E7462" i="87"/>
  <c r="E7450" i="87"/>
  <c r="E7438" i="87"/>
  <c r="E7426" i="87"/>
  <c r="E7414" i="87"/>
  <c r="E7402" i="87"/>
  <c r="E7390" i="87"/>
  <c r="E7378" i="87"/>
  <c r="E7366" i="87"/>
  <c r="E7354" i="87"/>
  <c r="E7342" i="87"/>
  <c r="E7330" i="87"/>
  <c r="E7306" i="87"/>
  <c r="E7186" i="87"/>
  <c r="E7129" i="87"/>
  <c r="E7093" i="87"/>
  <c r="E7079" i="87"/>
  <c r="E6995" i="87"/>
  <c r="E6982" i="87"/>
  <c r="E6938" i="87"/>
  <c r="E6524" i="87"/>
  <c r="E6285" i="87"/>
  <c r="E7481" i="87"/>
  <c r="E7469" i="87"/>
  <c r="E7457" i="87"/>
  <c r="E7445" i="87"/>
  <c r="E7433" i="87"/>
  <c r="E7421" i="87"/>
  <c r="E7409" i="87"/>
  <c r="E7397" i="87"/>
  <c r="E7385" i="87"/>
  <c r="E7373" i="87"/>
  <c r="E7361" i="87"/>
  <c r="E7349" i="87"/>
  <c r="E7337" i="87"/>
  <c r="E7325" i="87"/>
  <c r="E7313" i="87"/>
  <c r="E7277" i="87"/>
  <c r="E7241" i="87"/>
  <c r="E7217" i="87"/>
  <c r="E7205" i="87"/>
  <c r="E7193" i="87"/>
  <c r="E7163" i="87"/>
  <c r="E6925" i="87"/>
  <c r="E6866" i="87"/>
  <c r="E6777" i="87"/>
  <c r="E6614" i="87"/>
  <c r="E6275" i="87"/>
  <c r="E7476" i="87"/>
  <c r="E7464" i="87"/>
  <c r="E7452" i="87"/>
  <c r="E7440" i="87"/>
  <c r="E7428" i="87"/>
  <c r="E7416" i="87"/>
  <c r="E7404" i="87"/>
  <c r="E7392" i="87"/>
  <c r="E7380" i="87"/>
  <c r="E7368" i="87"/>
  <c r="E7356" i="87"/>
  <c r="E7344" i="87"/>
  <c r="E7332" i="87"/>
  <c r="E7308" i="87"/>
  <c r="E7284" i="87"/>
  <c r="E7272" i="87"/>
  <c r="E7248" i="87"/>
  <c r="E7236" i="87"/>
  <c r="E7212" i="87"/>
  <c r="E7200" i="87"/>
  <c r="E7183" i="87"/>
  <c r="E7032" i="87"/>
  <c r="E7011" i="87"/>
  <c r="E6969" i="87"/>
  <c r="E6950" i="87"/>
  <c r="E6896" i="87"/>
  <c r="E6645" i="87"/>
  <c r="E6633" i="87"/>
  <c r="E6619" i="87"/>
  <c r="E7483" i="87"/>
  <c r="E7471" i="87"/>
  <c r="E7459" i="87"/>
  <c r="E7447" i="87"/>
  <c r="E7435" i="87"/>
  <c r="E7423" i="87"/>
  <c r="E7411" i="87"/>
  <c r="E7399" i="87"/>
  <c r="E7387" i="87"/>
  <c r="E7375" i="87"/>
  <c r="E7363" i="87"/>
  <c r="E7351" i="87"/>
  <c r="E7339" i="87"/>
  <c r="E7327" i="87"/>
  <c r="E7315" i="87"/>
  <c r="E7303" i="87"/>
  <c r="E7219" i="87"/>
  <c r="E7207" i="87"/>
  <c r="E7067" i="87"/>
  <c r="E6994" i="87"/>
  <c r="E6981" i="87"/>
  <c r="E6937" i="87"/>
  <c r="E6113" i="87"/>
  <c r="E7478" i="87"/>
  <c r="E7466" i="87"/>
  <c r="E7454" i="87"/>
  <c r="E7442" i="87"/>
  <c r="E7430" i="87"/>
  <c r="E7418" i="87"/>
  <c r="E7406" i="87"/>
  <c r="E7394" i="87"/>
  <c r="E7382" i="87"/>
  <c r="E7370" i="87"/>
  <c r="E7358" i="87"/>
  <c r="E7346" i="87"/>
  <c r="E7334" i="87"/>
  <c r="E7322" i="87"/>
  <c r="E7310" i="87"/>
  <c r="E7286" i="87"/>
  <c r="E7250" i="87"/>
  <c r="E7214" i="87"/>
  <c r="E7202" i="87"/>
  <c r="E7190" i="87"/>
  <c r="E7045" i="87"/>
  <c r="E6924" i="87"/>
  <c r="E6835" i="87"/>
  <c r="E6804" i="87"/>
  <c r="E6583" i="87"/>
  <c r="E7473" i="87"/>
  <c r="E7461" i="87"/>
  <c r="E7449" i="87"/>
  <c r="E7437" i="87"/>
  <c r="E7425" i="87"/>
  <c r="E7413" i="87"/>
  <c r="E7401" i="87"/>
  <c r="E7389" i="87"/>
  <c r="E7377" i="87"/>
  <c r="E7365" i="87"/>
  <c r="E7353" i="87"/>
  <c r="E7341" i="87"/>
  <c r="E7329" i="87"/>
  <c r="E7305" i="87"/>
  <c r="E7293" i="87"/>
  <c r="E7281" i="87"/>
  <c r="E7257" i="87"/>
  <c r="E7245" i="87"/>
  <c r="E7221" i="87"/>
  <c r="E7209" i="87"/>
  <c r="E7197" i="87"/>
  <c r="E7127" i="87"/>
  <c r="E7031" i="87"/>
  <c r="E6949" i="87"/>
  <c r="E6895" i="87"/>
  <c r="E6865" i="87"/>
  <c r="E6776" i="87"/>
  <c r="E6729" i="87"/>
  <c r="E6613" i="87"/>
  <c r="E6587" i="87"/>
  <c r="E7149" i="87"/>
  <c r="E7137" i="87"/>
  <c r="E7125" i="87"/>
  <c r="E7065" i="87"/>
  <c r="E7041" i="87"/>
  <c r="E7029" i="87"/>
  <c r="E7009" i="87"/>
  <c r="E6979" i="87"/>
  <c r="E6958" i="87"/>
  <c r="E6946" i="87"/>
  <c r="E6934" i="87"/>
  <c r="E6922" i="87"/>
  <c r="E6746" i="87"/>
  <c r="E6715" i="87"/>
  <c r="E6698" i="87"/>
  <c r="E6643" i="87"/>
  <c r="E6631" i="87"/>
  <c r="E6622" i="87"/>
  <c r="E6610" i="87"/>
  <c r="E6383" i="87"/>
  <c r="E6249" i="87"/>
  <c r="E6203" i="87"/>
  <c r="E7180" i="87"/>
  <c r="E7120" i="87"/>
  <c r="E7096" i="87"/>
  <c r="E7084" i="87"/>
  <c r="E7060" i="87"/>
  <c r="E7036" i="87"/>
  <c r="E7016" i="87"/>
  <c r="E7004" i="87"/>
  <c r="E6998" i="87"/>
  <c r="E6974" i="87"/>
  <c r="E6953" i="87"/>
  <c r="E6941" i="87"/>
  <c r="E6929" i="87"/>
  <c r="E6917" i="87"/>
  <c r="E6911" i="87"/>
  <c r="E6849" i="87"/>
  <c r="E6807" i="87"/>
  <c r="E6668" i="87"/>
  <c r="E6638" i="87"/>
  <c r="E6626" i="87"/>
  <c r="E6605" i="87"/>
  <c r="E6347" i="87"/>
  <c r="E6333" i="87"/>
  <c r="E6311" i="87"/>
  <c r="E6189" i="87"/>
  <c r="E6152" i="87"/>
  <c r="E6101" i="87"/>
  <c r="E5701" i="87"/>
  <c r="E7158" i="87"/>
  <c r="E7146" i="87"/>
  <c r="E7038" i="87"/>
  <c r="E7018" i="87"/>
  <c r="E7006" i="87"/>
  <c r="E6976" i="87"/>
  <c r="E6955" i="87"/>
  <c r="E6943" i="87"/>
  <c r="E6931" i="87"/>
  <c r="E6919" i="87"/>
  <c r="E6684" i="87"/>
  <c r="E6640" i="87"/>
  <c r="E6628" i="87"/>
  <c r="E6607" i="87"/>
  <c r="E6491" i="87"/>
  <c r="E6297" i="87"/>
  <c r="E6239" i="87"/>
  <c r="E6225" i="87"/>
  <c r="E7160" i="87"/>
  <c r="E7124" i="87"/>
  <c r="E7112" i="87"/>
  <c r="E7088" i="87"/>
  <c r="E7076" i="87"/>
  <c r="E7040" i="87"/>
  <c r="E7008" i="87"/>
  <c r="E6978" i="87"/>
  <c r="E6957" i="87"/>
  <c r="E6945" i="87"/>
  <c r="E6933" i="87"/>
  <c r="E6921" i="87"/>
  <c r="E6745" i="87"/>
  <c r="E6714" i="87"/>
  <c r="E6686" i="87"/>
  <c r="E6642" i="87"/>
  <c r="E6630" i="87"/>
  <c r="E6609" i="87"/>
  <c r="E6486" i="87"/>
  <c r="E6405" i="87"/>
  <c r="E6359" i="87"/>
  <c r="E6323" i="87"/>
  <c r="E6261" i="87"/>
  <c r="E7167" i="87"/>
  <c r="E7047" i="87"/>
  <c r="E7035" i="87"/>
  <c r="E7003" i="87"/>
  <c r="E6997" i="87"/>
  <c r="E6988" i="87"/>
  <c r="E6985" i="87"/>
  <c r="E6973" i="87"/>
  <c r="E6952" i="87"/>
  <c r="E6940" i="87"/>
  <c r="E6928" i="87"/>
  <c r="E6916" i="87"/>
  <c r="E6910" i="87"/>
  <c r="E6879" i="87"/>
  <c r="E6837" i="87"/>
  <c r="E6806" i="87"/>
  <c r="E6667" i="87"/>
  <c r="E6637" i="87"/>
  <c r="E6604" i="87"/>
  <c r="E6527" i="87"/>
  <c r="E6381" i="87"/>
  <c r="E6201" i="87"/>
  <c r="E6170" i="87"/>
  <c r="E6150" i="87"/>
  <c r="E5535" i="87"/>
  <c r="E5414" i="87"/>
  <c r="E7174" i="87"/>
  <c r="E7138" i="87"/>
  <c r="E7102" i="87"/>
  <c r="E7090" i="87"/>
  <c r="E7030" i="87"/>
  <c r="E7010" i="87"/>
  <c r="E6992" i="87"/>
  <c r="E6980" i="87"/>
  <c r="E6959" i="87"/>
  <c r="E6947" i="87"/>
  <c r="E6935" i="87"/>
  <c r="E6923" i="87"/>
  <c r="E6894" i="87"/>
  <c r="E6774" i="87"/>
  <c r="E6747" i="87"/>
  <c r="E6716" i="87"/>
  <c r="E6644" i="87"/>
  <c r="E6632" i="87"/>
  <c r="E6611" i="87"/>
  <c r="E6593" i="87"/>
  <c r="E6576" i="87"/>
  <c r="E6345" i="87"/>
  <c r="E6309" i="87"/>
  <c r="E6287" i="87"/>
  <c r="E6251" i="87"/>
  <c r="E6191" i="87"/>
  <c r="E6182" i="87"/>
  <c r="E7157" i="87"/>
  <c r="E7145" i="87"/>
  <c r="E7133" i="87"/>
  <c r="E7097" i="87"/>
  <c r="E7085" i="87"/>
  <c r="E7073" i="87"/>
  <c r="E7049" i="87"/>
  <c r="E7017" i="87"/>
  <c r="E7005" i="87"/>
  <c r="E6975" i="87"/>
  <c r="E6954" i="87"/>
  <c r="E6942" i="87"/>
  <c r="E6930" i="87"/>
  <c r="E6918" i="87"/>
  <c r="E6912" i="87"/>
  <c r="E6819" i="87"/>
  <c r="E6683" i="87"/>
  <c r="E6639" i="87"/>
  <c r="E6627" i="87"/>
  <c r="E6606" i="87"/>
  <c r="E6589" i="87"/>
  <c r="E6585" i="87"/>
  <c r="E6522" i="87"/>
  <c r="E6237" i="87"/>
  <c r="E6128" i="87"/>
  <c r="E6111" i="87"/>
  <c r="E5868" i="87"/>
  <c r="E6464" i="87"/>
  <c r="E6299" i="87"/>
  <c r="E6273" i="87"/>
  <c r="E6213" i="87"/>
  <c r="E6140" i="87"/>
  <c r="E6123" i="87"/>
  <c r="E7147" i="87"/>
  <c r="E7123" i="87"/>
  <c r="E7099" i="87"/>
  <c r="E7063" i="87"/>
  <c r="E7051" i="87"/>
  <c r="E7039" i="87"/>
  <c r="E7019" i="87"/>
  <c r="E7007" i="87"/>
  <c r="E6977" i="87"/>
  <c r="E6956" i="87"/>
  <c r="E6944" i="87"/>
  <c r="E6932" i="87"/>
  <c r="E6920" i="87"/>
  <c r="E6744" i="87"/>
  <c r="E6685" i="87"/>
  <c r="E6641" i="87"/>
  <c r="E6629" i="87"/>
  <c r="E6608" i="87"/>
  <c r="E6371" i="87"/>
  <c r="E6227" i="87"/>
  <c r="E7178" i="87"/>
  <c r="E7154" i="87"/>
  <c r="E7142" i="87"/>
  <c r="E7130" i="87"/>
  <c r="E7118" i="87"/>
  <c r="E7106" i="87"/>
  <c r="E7034" i="87"/>
  <c r="E7014" i="87"/>
  <c r="E7002" i="87"/>
  <c r="E6996" i="87"/>
  <c r="E6987" i="87"/>
  <c r="E6984" i="87"/>
  <c r="E6972" i="87"/>
  <c r="E6951" i="87"/>
  <c r="E6939" i="87"/>
  <c r="E6927" i="87"/>
  <c r="E6915" i="87"/>
  <c r="E6909" i="87"/>
  <c r="E6867" i="87"/>
  <c r="E6836" i="87"/>
  <c r="E6805" i="87"/>
  <c r="E6789" i="87"/>
  <c r="E6636" i="87"/>
  <c r="E6488" i="87"/>
  <c r="E6407" i="87"/>
  <c r="E6357" i="87"/>
  <c r="E6321" i="87"/>
  <c r="E6263" i="87"/>
  <c r="E6168" i="87"/>
  <c r="E6574" i="87"/>
  <c r="E6520" i="87"/>
  <c r="E6484" i="87"/>
  <c r="E6481" i="87"/>
  <c r="E6475" i="87"/>
  <c r="E6439" i="87"/>
  <c r="E6427" i="87"/>
  <c r="E6415" i="87"/>
  <c r="E6403" i="87"/>
  <c r="E6391" i="87"/>
  <c r="E6379" i="87"/>
  <c r="E6367" i="87"/>
  <c r="E6355" i="87"/>
  <c r="E6343" i="87"/>
  <c r="E6331" i="87"/>
  <c r="E6319" i="87"/>
  <c r="E6307" i="87"/>
  <c r="E6295" i="87"/>
  <c r="E6283" i="87"/>
  <c r="E6271" i="87"/>
  <c r="E6259" i="87"/>
  <c r="E6247" i="87"/>
  <c r="E6235" i="87"/>
  <c r="E6223" i="87"/>
  <c r="E6211" i="87"/>
  <c r="E6199" i="87"/>
  <c r="E6178" i="87"/>
  <c r="E6166" i="87"/>
  <c r="E6148" i="87"/>
  <c r="E6136" i="87"/>
  <c r="E6121" i="87"/>
  <c r="E6109" i="87"/>
  <c r="E5724" i="87"/>
  <c r="E6581" i="87"/>
  <c r="E6566" i="87"/>
  <c r="E6410" i="87"/>
  <c r="E6398" i="87"/>
  <c r="E6386" i="87"/>
  <c r="E6374" i="87"/>
  <c r="E6362" i="87"/>
  <c r="E6350" i="87"/>
  <c r="E6338" i="87"/>
  <c r="E6326" i="87"/>
  <c r="E6314" i="87"/>
  <c r="E6302" i="87"/>
  <c r="E6290" i="87"/>
  <c r="E6278" i="87"/>
  <c r="E6266" i="87"/>
  <c r="E6254" i="87"/>
  <c r="E6242" i="87"/>
  <c r="E6230" i="87"/>
  <c r="E6218" i="87"/>
  <c r="E6206" i="87"/>
  <c r="E6194" i="87"/>
  <c r="E6173" i="87"/>
  <c r="E6161" i="87"/>
  <c r="E6143" i="87"/>
  <c r="E6131" i="87"/>
  <c r="E6116" i="87"/>
  <c r="E6104" i="87"/>
  <c r="E6099" i="87"/>
  <c r="E6091" i="87"/>
  <c r="E6087" i="87"/>
  <c r="E6031" i="87"/>
  <c r="E6004" i="87"/>
  <c r="E6000" i="87"/>
  <c r="E6568" i="87"/>
  <c r="E6472" i="87"/>
  <c r="E6436" i="87"/>
  <c r="E6418" i="87"/>
  <c r="E6412" i="87"/>
  <c r="E6400" i="87"/>
  <c r="E6388" i="87"/>
  <c r="E6376" i="87"/>
  <c r="E6364" i="87"/>
  <c r="E6352" i="87"/>
  <c r="E6340" i="87"/>
  <c r="E6328" i="87"/>
  <c r="E6316" i="87"/>
  <c r="E6304" i="87"/>
  <c r="E6292" i="87"/>
  <c r="E6280" i="87"/>
  <c r="E6268" i="87"/>
  <c r="E6256" i="87"/>
  <c r="E6244" i="87"/>
  <c r="E6232" i="87"/>
  <c r="E6220" i="87"/>
  <c r="E6208" i="87"/>
  <c r="E6196" i="87"/>
  <c r="E6175" i="87"/>
  <c r="E6163" i="87"/>
  <c r="E6145" i="87"/>
  <c r="E6133" i="87"/>
  <c r="E6118" i="87"/>
  <c r="E6106" i="87"/>
  <c r="E6039" i="87"/>
  <c r="E5635" i="87"/>
  <c r="E6573" i="87"/>
  <c r="E6570" i="87"/>
  <c r="E6519" i="87"/>
  <c r="E6483" i="87"/>
  <c r="E6480" i="87"/>
  <c r="E6474" i="87"/>
  <c r="E6438" i="87"/>
  <c r="E6426" i="87"/>
  <c r="E6414" i="87"/>
  <c r="E6402" i="87"/>
  <c r="E6390" i="87"/>
  <c r="E6378" i="87"/>
  <c r="E6366" i="87"/>
  <c r="E6354" i="87"/>
  <c r="E6342" i="87"/>
  <c r="E6330" i="87"/>
  <c r="E6318" i="87"/>
  <c r="E6306" i="87"/>
  <c r="E6294" i="87"/>
  <c r="E6282" i="87"/>
  <c r="E6270" i="87"/>
  <c r="E6258" i="87"/>
  <c r="E6246" i="87"/>
  <c r="E6234" i="87"/>
  <c r="E6222" i="87"/>
  <c r="E6210" i="87"/>
  <c r="E6198" i="87"/>
  <c r="E6177" i="87"/>
  <c r="E6165" i="87"/>
  <c r="E6147" i="87"/>
  <c r="E6135" i="87"/>
  <c r="E6120" i="87"/>
  <c r="E6108" i="87"/>
  <c r="E6012" i="87"/>
  <c r="E5938" i="87"/>
  <c r="E5934" i="87"/>
  <c r="E5743" i="87"/>
  <c r="E5677" i="87"/>
  <c r="E5665" i="87"/>
  <c r="E5503" i="87"/>
  <c r="E5303" i="87"/>
  <c r="E5185" i="87"/>
  <c r="E5020" i="87"/>
  <c r="E6565" i="87"/>
  <c r="E6409" i="87"/>
  <c r="E6397" i="87"/>
  <c r="E6385" i="87"/>
  <c r="E6373" i="87"/>
  <c r="E6361" i="87"/>
  <c r="E6349" i="87"/>
  <c r="E6337" i="87"/>
  <c r="E6325" i="87"/>
  <c r="E6313" i="87"/>
  <c r="E6301" i="87"/>
  <c r="E6289" i="87"/>
  <c r="E6277" i="87"/>
  <c r="E6265" i="87"/>
  <c r="E6253" i="87"/>
  <c r="E6241" i="87"/>
  <c r="E6229" i="87"/>
  <c r="E6217" i="87"/>
  <c r="E6205" i="87"/>
  <c r="E6193" i="87"/>
  <c r="E6172" i="87"/>
  <c r="E6154" i="87"/>
  <c r="E6142" i="87"/>
  <c r="E6130" i="87"/>
  <c r="E6115" i="87"/>
  <c r="E6103" i="87"/>
  <c r="E6098" i="87"/>
  <c r="E6016" i="87"/>
  <c r="E5499" i="87"/>
  <c r="E6575" i="87"/>
  <c r="E6521" i="87"/>
  <c r="E6485" i="87"/>
  <c r="E6476" i="87"/>
  <c r="E6404" i="87"/>
  <c r="E6380" i="87"/>
  <c r="E6368" i="87"/>
  <c r="E6356" i="87"/>
  <c r="E6344" i="87"/>
  <c r="E6332" i="87"/>
  <c r="E6320" i="87"/>
  <c r="E6308" i="87"/>
  <c r="E6296" i="87"/>
  <c r="E6284" i="87"/>
  <c r="E6272" i="87"/>
  <c r="E6260" i="87"/>
  <c r="E6248" i="87"/>
  <c r="E6236" i="87"/>
  <c r="E6224" i="87"/>
  <c r="E6212" i="87"/>
  <c r="E6200" i="87"/>
  <c r="E6188" i="87"/>
  <c r="E6179" i="87"/>
  <c r="E6167" i="87"/>
  <c r="E6149" i="87"/>
  <c r="E6137" i="87"/>
  <c r="E6122" i="87"/>
  <c r="E6110" i="87"/>
  <c r="E6067" i="87"/>
  <c r="E6063" i="87"/>
  <c r="E5824" i="87"/>
  <c r="E5820" i="87"/>
  <c r="E5673" i="87"/>
  <c r="E5515" i="87"/>
  <c r="E6567" i="87"/>
  <c r="E6471" i="87"/>
  <c r="E6411" i="87"/>
  <c r="E6399" i="87"/>
  <c r="E6387" i="87"/>
  <c r="E6375" i="87"/>
  <c r="E6363" i="87"/>
  <c r="E6351" i="87"/>
  <c r="E6339" i="87"/>
  <c r="E6327" i="87"/>
  <c r="E6315" i="87"/>
  <c r="E6303" i="87"/>
  <c r="E6291" i="87"/>
  <c r="E6279" i="87"/>
  <c r="E6267" i="87"/>
  <c r="E6255" i="87"/>
  <c r="E6243" i="87"/>
  <c r="E6231" i="87"/>
  <c r="E6219" i="87"/>
  <c r="E6207" i="87"/>
  <c r="E6195" i="87"/>
  <c r="E6174" i="87"/>
  <c r="E6162" i="87"/>
  <c r="E6144" i="87"/>
  <c r="E6132" i="87"/>
  <c r="E6117" i="87"/>
  <c r="E6105" i="87"/>
  <c r="E5985" i="87"/>
  <c r="E5511" i="87"/>
  <c r="E5481" i="87"/>
  <c r="E6523" i="87"/>
  <c r="E6487" i="87"/>
  <c r="E6466" i="87"/>
  <c r="E6406" i="87"/>
  <c r="E6382" i="87"/>
  <c r="E6370" i="87"/>
  <c r="E6358" i="87"/>
  <c r="E6346" i="87"/>
  <c r="E6334" i="87"/>
  <c r="E6322" i="87"/>
  <c r="E6310" i="87"/>
  <c r="E6298" i="87"/>
  <c r="E6286" i="87"/>
  <c r="E6274" i="87"/>
  <c r="E6262" i="87"/>
  <c r="E6250" i="87"/>
  <c r="E6238" i="87"/>
  <c r="E6226" i="87"/>
  <c r="E6214" i="87"/>
  <c r="E6202" i="87"/>
  <c r="E6190" i="87"/>
  <c r="E6181" i="87"/>
  <c r="E6169" i="87"/>
  <c r="E6151" i="87"/>
  <c r="E6139" i="87"/>
  <c r="E6124" i="87"/>
  <c r="E6112" i="87"/>
  <c r="E6100" i="87"/>
  <c r="E6051" i="87"/>
  <c r="E6024" i="87"/>
  <c r="E5832" i="87"/>
  <c r="E5685" i="87"/>
  <c r="E6572" i="87"/>
  <c r="E6569" i="87"/>
  <c r="E6479" i="87"/>
  <c r="E6473" i="87"/>
  <c r="E6437" i="87"/>
  <c r="E6419" i="87"/>
  <c r="E6413" i="87"/>
  <c r="E6401" i="87"/>
  <c r="E6389" i="87"/>
  <c r="E6377" i="87"/>
  <c r="E6365" i="87"/>
  <c r="E6353" i="87"/>
  <c r="E6341" i="87"/>
  <c r="E6329" i="87"/>
  <c r="E6317" i="87"/>
  <c r="E6305" i="87"/>
  <c r="E6293" i="87"/>
  <c r="E6281" i="87"/>
  <c r="E6269" i="87"/>
  <c r="E6257" i="87"/>
  <c r="E6245" i="87"/>
  <c r="E6233" i="87"/>
  <c r="E6221" i="87"/>
  <c r="E6209" i="87"/>
  <c r="E6197" i="87"/>
  <c r="E6176" i="87"/>
  <c r="E6164" i="87"/>
  <c r="E6146" i="87"/>
  <c r="E6134" i="87"/>
  <c r="E6119" i="87"/>
  <c r="E6107" i="87"/>
  <c r="E6075" i="87"/>
  <c r="E5860" i="87"/>
  <c r="E5641" i="87"/>
  <c r="E5599" i="87"/>
  <c r="E5527" i="87"/>
  <c r="E5187" i="87"/>
  <c r="E6579" i="87"/>
  <c r="E6564" i="87"/>
  <c r="E6525" i="87"/>
  <c r="E6489" i="87"/>
  <c r="E6462" i="87"/>
  <c r="E6408" i="87"/>
  <c r="E6396" i="87"/>
  <c r="E6384" i="87"/>
  <c r="E6372" i="87"/>
  <c r="E6360" i="87"/>
  <c r="E6348" i="87"/>
  <c r="E6336" i="87"/>
  <c r="E6324" i="87"/>
  <c r="E6312" i="87"/>
  <c r="E6300" i="87"/>
  <c r="E6288" i="87"/>
  <c r="E6276" i="87"/>
  <c r="E6264" i="87"/>
  <c r="E6252" i="87"/>
  <c r="E6240" i="87"/>
  <c r="E6228" i="87"/>
  <c r="E6216" i="87"/>
  <c r="E6204" i="87"/>
  <c r="E6192" i="87"/>
  <c r="E6171" i="87"/>
  <c r="E6153" i="87"/>
  <c r="E6141" i="87"/>
  <c r="E6129" i="87"/>
  <c r="E6126" i="87"/>
  <c r="E6114" i="87"/>
  <c r="E6102" i="87"/>
  <c r="E6079" i="87"/>
  <c r="E5950" i="87"/>
  <c r="E5571" i="87"/>
  <c r="E5523" i="87"/>
  <c r="E5345" i="87"/>
  <c r="E4390" i="87"/>
  <c r="E6094" i="87"/>
  <c r="E6082" i="87"/>
  <c r="E6070" i="87"/>
  <c r="E6058" i="87"/>
  <c r="E6046" i="87"/>
  <c r="E6034" i="87"/>
  <c r="E6019" i="87"/>
  <c r="E6007" i="87"/>
  <c r="E5941" i="87"/>
  <c r="E5929" i="87"/>
  <c r="E5863" i="87"/>
  <c r="E5827" i="87"/>
  <c r="E5815" i="87"/>
  <c r="E5791" i="87"/>
  <c r="E5728" i="87"/>
  <c r="E5707" i="87"/>
  <c r="E5692" i="87"/>
  <c r="E5680" i="87"/>
  <c r="E5668" i="87"/>
  <c r="E5647" i="87"/>
  <c r="E5608" i="87"/>
  <c r="E5550" i="87"/>
  <c r="E5530" i="87"/>
  <c r="E5518" i="87"/>
  <c r="E5506" i="87"/>
  <c r="E5471" i="87"/>
  <c r="E5459" i="87"/>
  <c r="E5384" i="87"/>
  <c r="E5375" i="87"/>
  <c r="E5366" i="87"/>
  <c r="E5284" i="87"/>
  <c r="E5281" i="87"/>
  <c r="E5083" i="87"/>
  <c r="E4861" i="87"/>
  <c r="E4387" i="87"/>
  <c r="E6089" i="87"/>
  <c r="E6077" i="87"/>
  <c r="E6065" i="87"/>
  <c r="E6053" i="87"/>
  <c r="E6029" i="87"/>
  <c r="E6026" i="87"/>
  <c r="E6014" i="87"/>
  <c r="E6002" i="87"/>
  <c r="E5987" i="87"/>
  <c r="E5960" i="87"/>
  <c r="E5936" i="87"/>
  <c r="E5873" i="87"/>
  <c r="E5870" i="87"/>
  <c r="E5822" i="87"/>
  <c r="E5807" i="87"/>
  <c r="E5735" i="87"/>
  <c r="E5687" i="87"/>
  <c r="E5675" i="87"/>
  <c r="E5654" i="87"/>
  <c r="E5639" i="87"/>
  <c r="E5603" i="87"/>
  <c r="E5597" i="87"/>
  <c r="E5537" i="87"/>
  <c r="E5525" i="87"/>
  <c r="E5513" i="87"/>
  <c r="E5501" i="87"/>
  <c r="E5462" i="87"/>
  <c r="E5000" i="87"/>
  <c r="E4966" i="87"/>
  <c r="E4736" i="87"/>
  <c r="E6096" i="87"/>
  <c r="E6084" i="87"/>
  <c r="E6072" i="87"/>
  <c r="E6060" i="87"/>
  <c r="E6048" i="87"/>
  <c r="E6036" i="87"/>
  <c r="E6021" i="87"/>
  <c r="E6009" i="87"/>
  <c r="E5997" i="87"/>
  <c r="E5982" i="87"/>
  <c r="E5943" i="87"/>
  <c r="E5931" i="87"/>
  <c r="E5865" i="87"/>
  <c r="E5850" i="87"/>
  <c r="E5829" i="87"/>
  <c r="E5817" i="87"/>
  <c r="E5799" i="87"/>
  <c r="E5766" i="87"/>
  <c r="E5682" i="87"/>
  <c r="E5670" i="87"/>
  <c r="E5616" i="87"/>
  <c r="E5562" i="87"/>
  <c r="E5559" i="87"/>
  <c r="E5544" i="87"/>
  <c r="E5520" i="87"/>
  <c r="E5508" i="87"/>
  <c r="E5388" i="87"/>
  <c r="E5318" i="87"/>
  <c r="E5295" i="87"/>
  <c r="E5158" i="87"/>
  <c r="E5008" i="87"/>
  <c r="E6086" i="87"/>
  <c r="E6074" i="87"/>
  <c r="E6050" i="87"/>
  <c r="E6038" i="87"/>
  <c r="E6023" i="87"/>
  <c r="E6011" i="87"/>
  <c r="E5999" i="87"/>
  <c r="E5984" i="87"/>
  <c r="E5945" i="87"/>
  <c r="E5933" i="87"/>
  <c r="E5867" i="87"/>
  <c r="E5852" i="87"/>
  <c r="E5831" i="87"/>
  <c r="E5819" i="87"/>
  <c r="E5762" i="87"/>
  <c r="E5747" i="87"/>
  <c r="E5723" i="87"/>
  <c r="E5714" i="87"/>
  <c r="E5684" i="87"/>
  <c r="E5672" i="87"/>
  <c r="E5534" i="87"/>
  <c r="E5522" i="87"/>
  <c r="E5510" i="87"/>
  <c r="E5383" i="87"/>
  <c r="E5365" i="87"/>
  <c r="E5291" i="87"/>
  <c r="E5283" i="87"/>
  <c r="E5200" i="87"/>
  <c r="E5191" i="87"/>
  <c r="E5168" i="87"/>
  <c r="E5032" i="87"/>
  <c r="E4360" i="87"/>
  <c r="E6093" i="87"/>
  <c r="E6081" i="87"/>
  <c r="E6069" i="87"/>
  <c r="E6045" i="87"/>
  <c r="E6033" i="87"/>
  <c r="E6018" i="87"/>
  <c r="E6006" i="87"/>
  <c r="E5994" i="87"/>
  <c r="E5976" i="87"/>
  <c r="E5940" i="87"/>
  <c r="E5862" i="87"/>
  <c r="E5826" i="87"/>
  <c r="E5802" i="87"/>
  <c r="E5709" i="87"/>
  <c r="E5679" i="87"/>
  <c r="E5667" i="87"/>
  <c r="E5649" i="87"/>
  <c r="E5529" i="87"/>
  <c r="E5517" i="87"/>
  <c r="E5505" i="87"/>
  <c r="E5473" i="87"/>
  <c r="E5461" i="87"/>
  <c r="E5044" i="87"/>
  <c r="E4891" i="87"/>
  <c r="E4831" i="87"/>
  <c r="E4355" i="87"/>
  <c r="E6088" i="87"/>
  <c r="E6076" i="87"/>
  <c r="E6064" i="87"/>
  <c r="E6052" i="87"/>
  <c r="E6025" i="87"/>
  <c r="E6013" i="87"/>
  <c r="E6001" i="87"/>
  <c r="E5935" i="87"/>
  <c r="E5869" i="87"/>
  <c r="E5821" i="87"/>
  <c r="E5773" i="87"/>
  <c r="E5734" i="87"/>
  <c r="E5686" i="87"/>
  <c r="E5674" i="87"/>
  <c r="E5602" i="87"/>
  <c r="E5569" i="87"/>
  <c r="E5536" i="87"/>
  <c r="E5524" i="87"/>
  <c r="E5512" i="87"/>
  <c r="E5500" i="87"/>
  <c r="E5497" i="87"/>
  <c r="E5488" i="87"/>
  <c r="E5469" i="87"/>
  <c r="E5403" i="87"/>
  <c r="E5327" i="87"/>
  <c r="E5204" i="87"/>
  <c r="E5183" i="87"/>
  <c r="E5056" i="87"/>
  <c r="E5015" i="87"/>
  <c r="E6095" i="87"/>
  <c r="E6083" i="87"/>
  <c r="E6071" i="87"/>
  <c r="E6059" i="87"/>
  <c r="E6047" i="87"/>
  <c r="E6035" i="87"/>
  <c r="E6020" i="87"/>
  <c r="E6008" i="87"/>
  <c r="E5972" i="87"/>
  <c r="E5969" i="87"/>
  <c r="E5942" i="87"/>
  <c r="E5930" i="87"/>
  <c r="E5864" i="87"/>
  <c r="E5843" i="87"/>
  <c r="E5828" i="87"/>
  <c r="E5816" i="87"/>
  <c r="E5765" i="87"/>
  <c r="E5729" i="87"/>
  <c r="E5693" i="87"/>
  <c r="E5681" i="87"/>
  <c r="E5669" i="87"/>
  <c r="E5609" i="87"/>
  <c r="E5561" i="87"/>
  <c r="E5558" i="87"/>
  <c r="E5548" i="87"/>
  <c r="E5543" i="87"/>
  <c r="E5531" i="87"/>
  <c r="E5519" i="87"/>
  <c r="E5507" i="87"/>
  <c r="E5457" i="87"/>
  <c r="E5279" i="87"/>
  <c r="E5068" i="87"/>
  <c r="E5027" i="87"/>
  <c r="E6090" i="87"/>
  <c r="E6078" i="87"/>
  <c r="E6066" i="87"/>
  <c r="E6054" i="87"/>
  <c r="E6042" i="87"/>
  <c r="E6030" i="87"/>
  <c r="E6027" i="87"/>
  <c r="E6015" i="87"/>
  <c r="E6003" i="87"/>
  <c r="E5958" i="87"/>
  <c r="E5937" i="87"/>
  <c r="E5874" i="87"/>
  <c r="E5871" i="87"/>
  <c r="E5823" i="87"/>
  <c r="E5742" i="87"/>
  <c r="E5676" i="87"/>
  <c r="E5652" i="87"/>
  <c r="E5640" i="87"/>
  <c r="E5598" i="87"/>
  <c r="E5538" i="87"/>
  <c r="E5526" i="87"/>
  <c r="E5514" i="87"/>
  <c r="E5502" i="87"/>
  <c r="E5305" i="87"/>
  <c r="E5230" i="87"/>
  <c r="E5199" i="87"/>
  <c r="E5138" i="87"/>
  <c r="E5039" i="87"/>
  <c r="E4826" i="87"/>
  <c r="E4750" i="87"/>
  <c r="E4379" i="87"/>
  <c r="E6097" i="87"/>
  <c r="E6085" i="87"/>
  <c r="E6073" i="87"/>
  <c r="E6049" i="87"/>
  <c r="E6037" i="87"/>
  <c r="E6022" i="87"/>
  <c r="E6010" i="87"/>
  <c r="E5998" i="87"/>
  <c r="E5983" i="87"/>
  <c r="E5944" i="87"/>
  <c r="E5932" i="87"/>
  <c r="E5866" i="87"/>
  <c r="E5851" i="87"/>
  <c r="E5830" i="87"/>
  <c r="E5818" i="87"/>
  <c r="E5797" i="87"/>
  <c r="E5788" i="87"/>
  <c r="E5767" i="87"/>
  <c r="E5761" i="87"/>
  <c r="E5722" i="87"/>
  <c r="E5683" i="87"/>
  <c r="E5671" i="87"/>
  <c r="E5617" i="87"/>
  <c r="E5563" i="87"/>
  <c r="E5533" i="87"/>
  <c r="E5521" i="87"/>
  <c r="E5509" i="87"/>
  <c r="E5293" i="87"/>
  <c r="E5051" i="87"/>
  <c r="E4957" i="87"/>
  <c r="E6092" i="87"/>
  <c r="E6080" i="87"/>
  <c r="E6068" i="87"/>
  <c r="E6044" i="87"/>
  <c r="E6032" i="87"/>
  <c r="E6017" i="87"/>
  <c r="E6005" i="87"/>
  <c r="E5990" i="87"/>
  <c r="E5975" i="87"/>
  <c r="E5966" i="87"/>
  <c r="E5939" i="87"/>
  <c r="E5861" i="87"/>
  <c r="E5837" i="87"/>
  <c r="E5825" i="87"/>
  <c r="E5804" i="87"/>
  <c r="E5696" i="87"/>
  <c r="E5678" i="87"/>
  <c r="E5666" i="87"/>
  <c r="E5636" i="87"/>
  <c r="E5621" i="87"/>
  <c r="E5588" i="87"/>
  <c r="E5528" i="87"/>
  <c r="E5516" i="87"/>
  <c r="E5504" i="87"/>
  <c r="E5296" i="87"/>
  <c r="E5219" i="87"/>
  <c r="E5063" i="87"/>
  <c r="E5005" i="87"/>
  <c r="E4741" i="87"/>
  <c r="E5472" i="87"/>
  <c r="E5460" i="87"/>
  <c r="E5376" i="87"/>
  <c r="E5331" i="87"/>
  <c r="E5306" i="87"/>
  <c r="E5294" i="87"/>
  <c r="E5282" i="87"/>
  <c r="E5264" i="87"/>
  <c r="E5192" i="87"/>
  <c r="E5186" i="87"/>
  <c r="E5066" i="87"/>
  <c r="E5054" i="87"/>
  <c r="E5042" i="87"/>
  <c r="E5030" i="87"/>
  <c r="E5018" i="87"/>
  <c r="E5003" i="87"/>
  <c r="E4955" i="87"/>
  <c r="E4889" i="87"/>
  <c r="E4859" i="87"/>
  <c r="E4829" i="87"/>
  <c r="E4808" i="87"/>
  <c r="E4760" i="87"/>
  <c r="E4757" i="87"/>
  <c r="E4754" i="87"/>
  <c r="E4748" i="87"/>
  <c r="E4745" i="87"/>
  <c r="E4739" i="87"/>
  <c r="E4715" i="87"/>
  <c r="E4385" i="87"/>
  <c r="E4358" i="87"/>
  <c r="E4322" i="87"/>
  <c r="E4301" i="87"/>
  <c r="E4061" i="87"/>
  <c r="E3524" i="87"/>
  <c r="E5467" i="87"/>
  <c r="E5455" i="87"/>
  <c r="E5440" i="87"/>
  <c r="E5407" i="87"/>
  <c r="E5338" i="87"/>
  <c r="E5335" i="87"/>
  <c r="E5314" i="87"/>
  <c r="E5301" i="87"/>
  <c r="E5289" i="87"/>
  <c r="E5277" i="87"/>
  <c r="E5256" i="87"/>
  <c r="E5223" i="87"/>
  <c r="E5121" i="87"/>
  <c r="E5097" i="87"/>
  <c r="E5061" i="87"/>
  <c r="E5049" i="87"/>
  <c r="E5037" i="87"/>
  <c r="E5025" i="87"/>
  <c r="E5013" i="87"/>
  <c r="E4944" i="87"/>
  <c r="E4365" i="87"/>
  <c r="E4353" i="87"/>
  <c r="E4341" i="87"/>
  <c r="E4308" i="87"/>
  <c r="E4296" i="87"/>
  <c r="E4285" i="87"/>
  <c r="E4336" i="87"/>
  <c r="E4324" i="87"/>
  <c r="E4303" i="87"/>
  <c r="E4288" i="87"/>
  <c r="E4133" i="87"/>
  <c r="E3617" i="87"/>
  <c r="E3434" i="87"/>
  <c r="E4319" i="87"/>
  <c r="E4316" i="87"/>
  <c r="E4313" i="87"/>
  <c r="E4310" i="87"/>
  <c r="E4298" i="87"/>
  <c r="E4273" i="87"/>
  <c r="E4255" i="87"/>
  <c r="E4028" i="87"/>
  <c r="E5464" i="87"/>
  <c r="E5368" i="87"/>
  <c r="E5356" i="87"/>
  <c r="E5298" i="87"/>
  <c r="E5286" i="87"/>
  <c r="E5274" i="87"/>
  <c r="E5259" i="87"/>
  <c r="E5175" i="87"/>
  <c r="E5112" i="87"/>
  <c r="E5070" i="87"/>
  <c r="E5058" i="87"/>
  <c r="E5046" i="87"/>
  <c r="E5034" i="87"/>
  <c r="E5022" i="87"/>
  <c r="E5010" i="87"/>
  <c r="E4971" i="87"/>
  <c r="E4968" i="87"/>
  <c r="E4893" i="87"/>
  <c r="E4866" i="87"/>
  <c r="E4863" i="87"/>
  <c r="E4797" i="87"/>
  <c r="E4392" i="87"/>
  <c r="E4362" i="87"/>
  <c r="E4338" i="87"/>
  <c r="E4326" i="87"/>
  <c r="E4305" i="87"/>
  <c r="E3320" i="87"/>
  <c r="E5092" i="87"/>
  <c r="E5077" i="87"/>
  <c r="E5065" i="87"/>
  <c r="E5053" i="87"/>
  <c r="E5041" i="87"/>
  <c r="E5029" i="87"/>
  <c r="E5017" i="87"/>
  <c r="E5002" i="87"/>
  <c r="E4888" i="87"/>
  <c r="E4828" i="87"/>
  <c r="E4738" i="87"/>
  <c r="E4357" i="87"/>
  <c r="E4321" i="87"/>
  <c r="E4300" i="87"/>
  <c r="E4280" i="87"/>
  <c r="E4276" i="87"/>
  <c r="E5478" i="87"/>
  <c r="E5466" i="87"/>
  <c r="E5442" i="87"/>
  <c r="E5406" i="87"/>
  <c r="E5370" i="87"/>
  <c r="E5337" i="87"/>
  <c r="E5313" i="87"/>
  <c r="E5288" i="87"/>
  <c r="E5276" i="87"/>
  <c r="E5222" i="87"/>
  <c r="E5177" i="87"/>
  <c r="E5105" i="87"/>
  <c r="E5096" i="87"/>
  <c r="E5060" i="87"/>
  <c r="E5048" i="87"/>
  <c r="E5036" i="87"/>
  <c r="E5024" i="87"/>
  <c r="E5012" i="87"/>
  <c r="E4895" i="87"/>
  <c r="E4364" i="87"/>
  <c r="E4352" i="87"/>
  <c r="E4340" i="87"/>
  <c r="E4307" i="87"/>
  <c r="E4295" i="87"/>
  <c r="E3599" i="87"/>
  <c r="E5115" i="87"/>
  <c r="E5067" i="87"/>
  <c r="E5055" i="87"/>
  <c r="E5043" i="87"/>
  <c r="E5031" i="87"/>
  <c r="E5019" i="87"/>
  <c r="E5007" i="87"/>
  <c r="E5004" i="87"/>
  <c r="E4956" i="87"/>
  <c r="E4890" i="87"/>
  <c r="E4860" i="87"/>
  <c r="E4833" i="87"/>
  <c r="E4830" i="87"/>
  <c r="E4809" i="87"/>
  <c r="E4758" i="87"/>
  <c r="E4755" i="87"/>
  <c r="E4752" i="87"/>
  <c r="E4749" i="87"/>
  <c r="E4746" i="87"/>
  <c r="E4743" i="87"/>
  <c r="E4740" i="87"/>
  <c r="E4386" i="87"/>
  <c r="E4359" i="87"/>
  <c r="E4335" i="87"/>
  <c r="E4323" i="87"/>
  <c r="E4302" i="87"/>
  <c r="E4290" i="87"/>
  <c r="E4283" i="87"/>
  <c r="E4262" i="87"/>
  <c r="E3437" i="87"/>
  <c r="E5468" i="87"/>
  <c r="E5456" i="87"/>
  <c r="E5453" i="87"/>
  <c r="E5438" i="87"/>
  <c r="E5429" i="87"/>
  <c r="E5408" i="87"/>
  <c r="E5402" i="87"/>
  <c r="E5339" i="87"/>
  <c r="E5302" i="87"/>
  <c r="E5290" i="87"/>
  <c r="E5278" i="87"/>
  <c r="E5254" i="87"/>
  <c r="E5245" i="87"/>
  <c r="E5224" i="87"/>
  <c r="E5218" i="87"/>
  <c r="E5167" i="87"/>
  <c r="E5140" i="87"/>
  <c r="E5131" i="87"/>
  <c r="E5122" i="87"/>
  <c r="E5119" i="87"/>
  <c r="E5062" i="87"/>
  <c r="E5050" i="87"/>
  <c r="E5038" i="87"/>
  <c r="E5026" i="87"/>
  <c r="E5014" i="87"/>
  <c r="E4378" i="87"/>
  <c r="E4354" i="87"/>
  <c r="E4342" i="87"/>
  <c r="E4312" i="87"/>
  <c r="E4309" i="87"/>
  <c r="E4297" i="87"/>
  <c r="E4075" i="87"/>
  <c r="E5463" i="87"/>
  <c r="E5367" i="87"/>
  <c r="E5328" i="87"/>
  <c r="E5319" i="87"/>
  <c r="E5297" i="87"/>
  <c r="E5285" i="87"/>
  <c r="E5270" i="87"/>
  <c r="E5261" i="87"/>
  <c r="E5174" i="87"/>
  <c r="E5111" i="87"/>
  <c r="E5069" i="87"/>
  <c r="E5057" i="87"/>
  <c r="E5045" i="87"/>
  <c r="E5033" i="87"/>
  <c r="E5021" i="87"/>
  <c r="E5009" i="87"/>
  <c r="E4970" i="87"/>
  <c r="E4967" i="87"/>
  <c r="E4958" i="87"/>
  <c r="E4892" i="87"/>
  <c r="E4862" i="87"/>
  <c r="E4799" i="87"/>
  <c r="E4796" i="87"/>
  <c r="E4391" i="87"/>
  <c r="E4388" i="87"/>
  <c r="E4361" i="87"/>
  <c r="E4337" i="87"/>
  <c r="E4325" i="87"/>
  <c r="E4304" i="87"/>
  <c r="E3431" i="87"/>
  <c r="E5470" i="87"/>
  <c r="E5458" i="87"/>
  <c r="E5304" i="87"/>
  <c r="E5292" i="87"/>
  <c r="E5280" i="87"/>
  <c r="E5190" i="87"/>
  <c r="E5184" i="87"/>
  <c r="E5169" i="87"/>
  <c r="E5091" i="87"/>
  <c r="E5081" i="87"/>
  <c r="E5076" i="87"/>
  <c r="E5064" i="87"/>
  <c r="E5052" i="87"/>
  <c r="E5040" i="87"/>
  <c r="E5028" i="87"/>
  <c r="E5016" i="87"/>
  <c r="E5001" i="87"/>
  <c r="E4827" i="87"/>
  <c r="E4812" i="87"/>
  <c r="E4737" i="87"/>
  <c r="E4356" i="87"/>
  <c r="E4320" i="87"/>
  <c r="E4317" i="87"/>
  <c r="E4314" i="87"/>
  <c r="E4299" i="87"/>
  <c r="E4144" i="87"/>
  <c r="E4124" i="87"/>
  <c r="E3665" i="87"/>
  <c r="E3260" i="87"/>
  <c r="E3221" i="87"/>
  <c r="E5465" i="87"/>
  <c r="E5432" i="87"/>
  <c r="E5369" i="87"/>
  <c r="E5311" i="87"/>
  <c r="E5299" i="87"/>
  <c r="E5287" i="87"/>
  <c r="E5275" i="87"/>
  <c r="E5272" i="87"/>
  <c r="E5248" i="87"/>
  <c r="E5176" i="87"/>
  <c r="E5125" i="87"/>
  <c r="E5071" i="87"/>
  <c r="E5059" i="87"/>
  <c r="E5047" i="87"/>
  <c r="E5035" i="87"/>
  <c r="E5023" i="87"/>
  <c r="E5011" i="87"/>
  <c r="E4894" i="87"/>
  <c r="E4864" i="87"/>
  <c r="E4705" i="87"/>
  <c r="E4363" i="87"/>
  <c r="E4351" i="87"/>
  <c r="E4339" i="87"/>
  <c r="E4306" i="87"/>
  <c r="E4159" i="87"/>
  <c r="E4021" i="87"/>
  <c r="E3578" i="87"/>
  <c r="E4271" i="87"/>
  <c r="E4253" i="87"/>
  <c r="E4172" i="87"/>
  <c r="E4136" i="87"/>
  <c r="E4109" i="87"/>
  <c r="E4100" i="87"/>
  <c r="E4031" i="87"/>
  <c r="E4019" i="87"/>
  <c r="E3668" i="87"/>
  <c r="E3662" i="87"/>
  <c r="E3647" i="87"/>
  <c r="E3602" i="87"/>
  <c r="E3584" i="87"/>
  <c r="E3563" i="87"/>
  <c r="E3533" i="87"/>
  <c r="E3530" i="87"/>
  <c r="E3527" i="87"/>
  <c r="E3476" i="87"/>
  <c r="E3332" i="87"/>
  <c r="E3311" i="87"/>
  <c r="E3239" i="87"/>
  <c r="E3203" i="87"/>
  <c r="E3173" i="87"/>
  <c r="E3026" i="87"/>
  <c r="E3023" i="87"/>
  <c r="E2951" i="87"/>
  <c r="E2933" i="87"/>
  <c r="E2921" i="87"/>
  <c r="E2897" i="87"/>
  <c r="E2792" i="87"/>
  <c r="E2786" i="87"/>
  <c r="E2706" i="87"/>
  <c r="E1442" i="87"/>
  <c r="E1307" i="87"/>
  <c r="E725" i="87"/>
  <c r="E4278" i="87"/>
  <c r="E4266" i="87"/>
  <c r="E4260" i="87"/>
  <c r="E4155" i="87"/>
  <c r="E4065" i="87"/>
  <c r="E4059" i="87"/>
  <c r="E4026" i="87"/>
  <c r="E3615" i="87"/>
  <c r="E3597" i="87"/>
  <c r="E3594" i="87"/>
  <c r="E3576" i="87"/>
  <c r="E3573" i="87"/>
  <c r="E3522" i="87"/>
  <c r="E3429" i="87"/>
  <c r="E3366" i="87"/>
  <c r="E3324" i="87"/>
  <c r="E3318" i="87"/>
  <c r="E3219" i="87"/>
  <c r="E3195" i="87"/>
  <c r="E3114" i="87"/>
  <c r="E3000" i="87"/>
  <c r="E2940" i="87"/>
  <c r="E2904" i="87"/>
  <c r="E2780" i="87"/>
  <c r="E2770" i="87"/>
  <c r="E2757" i="87"/>
  <c r="E2754" i="87"/>
  <c r="E2736" i="87"/>
  <c r="E1428" i="87"/>
  <c r="E1365" i="87"/>
  <c r="E1257" i="87"/>
  <c r="E3643" i="87"/>
  <c r="E3589" i="87"/>
  <c r="E3586" i="87"/>
  <c r="E3568" i="87"/>
  <c r="E3565" i="87"/>
  <c r="E3517" i="87"/>
  <c r="E3478" i="87"/>
  <c r="E3358" i="87"/>
  <c r="E3334" i="87"/>
  <c r="E3313" i="87"/>
  <c r="E3241" i="87"/>
  <c r="E3205" i="87"/>
  <c r="E3178" i="87"/>
  <c r="E3175" i="87"/>
  <c r="E3028" i="87"/>
  <c r="E2953" i="87"/>
  <c r="E2935" i="87"/>
  <c r="E2923" i="87"/>
  <c r="E2899" i="87"/>
  <c r="E2783" i="87"/>
  <c r="E2764" i="87"/>
  <c r="E2739" i="87"/>
  <c r="E2514" i="87"/>
  <c r="E1346" i="87"/>
  <c r="E1289" i="87"/>
  <c r="E1211" i="87"/>
  <c r="E3197" i="87"/>
  <c r="E3008" i="87"/>
  <c r="E3002" i="87"/>
  <c r="E2942" i="87"/>
  <c r="E2930" i="87"/>
  <c r="E2918" i="87"/>
  <c r="E2894" i="87"/>
  <c r="E2891" i="87"/>
  <c r="E2788" i="87"/>
  <c r="E2775" i="87"/>
  <c r="E2750" i="87"/>
  <c r="E1382" i="87"/>
  <c r="E1274" i="87"/>
  <c r="E1229" i="87"/>
  <c r="E1193" i="87"/>
  <c r="E4287" i="87"/>
  <c r="E4275" i="87"/>
  <c r="E4257" i="87"/>
  <c r="E4161" i="87"/>
  <c r="E4146" i="87"/>
  <c r="E4077" i="87"/>
  <c r="E4044" i="87"/>
  <c r="E4023" i="87"/>
  <c r="E3612" i="87"/>
  <c r="E3591" i="87"/>
  <c r="E3570" i="87"/>
  <c r="E3426" i="87"/>
  <c r="E3369" i="87"/>
  <c r="E3336" i="87"/>
  <c r="E3315" i="87"/>
  <c r="E3243" i="87"/>
  <c r="E3180" i="87"/>
  <c r="E2955" i="87"/>
  <c r="E2937" i="87"/>
  <c r="E2925" i="87"/>
  <c r="E2901" i="87"/>
  <c r="E2772" i="87"/>
  <c r="E2670" i="87"/>
  <c r="E1589" i="87"/>
  <c r="E1445" i="87"/>
  <c r="E1404" i="87"/>
  <c r="E1377" i="87"/>
  <c r="E1355" i="87"/>
  <c r="E1206" i="87"/>
  <c r="E4282" i="87"/>
  <c r="E4174" i="87"/>
  <c r="E4171" i="87"/>
  <c r="E4135" i="87"/>
  <c r="E4120" i="87"/>
  <c r="E4030" i="87"/>
  <c r="E4018" i="87"/>
  <c r="E3667" i="87"/>
  <c r="E3661" i="87"/>
  <c r="E3646" i="87"/>
  <c r="E3619" i="87"/>
  <c r="E3607" i="87"/>
  <c r="E3604" i="87"/>
  <c r="E3601" i="87"/>
  <c r="E3583" i="87"/>
  <c r="E3580" i="87"/>
  <c r="E3562" i="87"/>
  <c r="E3526" i="87"/>
  <c r="E3514" i="87"/>
  <c r="E3475" i="87"/>
  <c r="E3361" i="87"/>
  <c r="E3331" i="87"/>
  <c r="E3310" i="87"/>
  <c r="E3265" i="87"/>
  <c r="E3202" i="87"/>
  <c r="E3199" i="87"/>
  <c r="E3172" i="87"/>
  <c r="E3022" i="87"/>
  <c r="E3004" i="87"/>
  <c r="E2944" i="87"/>
  <c r="E2932" i="87"/>
  <c r="E2920" i="87"/>
  <c r="E2896" i="87"/>
  <c r="E2769" i="87"/>
  <c r="E2745" i="87"/>
  <c r="E2036" i="87"/>
  <c r="E1440" i="87"/>
  <c r="E1301" i="87"/>
  <c r="E1070" i="87"/>
  <c r="E4289" i="87"/>
  <c r="E4277" i="87"/>
  <c r="E4265" i="87"/>
  <c r="E4259" i="87"/>
  <c r="E4154" i="87"/>
  <c r="E4079" i="87"/>
  <c r="E4058" i="87"/>
  <c r="E4025" i="87"/>
  <c r="E3614" i="87"/>
  <c r="E3596" i="87"/>
  <c r="E3593" i="87"/>
  <c r="E3575" i="87"/>
  <c r="E3572" i="87"/>
  <c r="E3521" i="87"/>
  <c r="E3428" i="87"/>
  <c r="E3353" i="87"/>
  <c r="E3350" i="87"/>
  <c r="E3317" i="87"/>
  <c r="E3218" i="87"/>
  <c r="E2999" i="87"/>
  <c r="E2939" i="87"/>
  <c r="E2903" i="87"/>
  <c r="E2766" i="87"/>
  <c r="E2763" i="87"/>
  <c r="E2735" i="87"/>
  <c r="E2541" i="87"/>
  <c r="E1283" i="87"/>
  <c r="E4284" i="87"/>
  <c r="E4272" i="87"/>
  <c r="E4254" i="87"/>
  <c r="E4143" i="87"/>
  <c r="E4110" i="87"/>
  <c r="E4020" i="87"/>
  <c r="E3642" i="87"/>
  <c r="E3585" i="87"/>
  <c r="E3564" i="87"/>
  <c r="E3531" i="87"/>
  <c r="E3528" i="87"/>
  <c r="E3477" i="87"/>
  <c r="E3333" i="87"/>
  <c r="E3312" i="87"/>
  <c r="E3240" i="87"/>
  <c r="E3204" i="87"/>
  <c r="E3174" i="87"/>
  <c r="E3027" i="87"/>
  <c r="E3024" i="87"/>
  <c r="E2952" i="87"/>
  <c r="E2934" i="87"/>
  <c r="E2922" i="87"/>
  <c r="E2898" i="87"/>
  <c r="E2790" i="87"/>
  <c r="E2774" i="87"/>
  <c r="E2752" i="87"/>
  <c r="E2741" i="87"/>
  <c r="E2738" i="87"/>
  <c r="E1313" i="87"/>
  <c r="E1259" i="87"/>
  <c r="E785" i="87"/>
  <c r="E4279" i="87"/>
  <c r="E4261" i="87"/>
  <c r="E4123" i="87"/>
  <c r="E4060" i="87"/>
  <c r="E4027" i="87"/>
  <c r="E3616" i="87"/>
  <c r="E3598" i="87"/>
  <c r="E3577" i="87"/>
  <c r="E3523" i="87"/>
  <c r="E3436" i="87"/>
  <c r="E3430" i="87"/>
  <c r="E3325" i="87"/>
  <c r="E3319" i="87"/>
  <c r="E3220" i="87"/>
  <c r="E3196" i="87"/>
  <c r="E3001" i="87"/>
  <c r="E2941" i="87"/>
  <c r="E2917" i="87"/>
  <c r="E2893" i="87"/>
  <c r="E2787" i="87"/>
  <c r="E2781" i="87"/>
  <c r="E2516" i="87"/>
  <c r="E1430" i="87"/>
  <c r="E1380" i="87"/>
  <c r="E1367" i="87"/>
  <c r="E1209" i="87"/>
  <c r="E4286" i="87"/>
  <c r="E4274" i="87"/>
  <c r="E4256" i="87"/>
  <c r="E4160" i="87"/>
  <c r="E4145" i="87"/>
  <c r="E4076" i="87"/>
  <c r="E4043" i="87"/>
  <c r="E4022" i="87"/>
  <c r="E3590" i="87"/>
  <c r="E3587" i="87"/>
  <c r="E3569" i="87"/>
  <c r="E3566" i="87"/>
  <c r="E3371" i="87"/>
  <c r="E3335" i="87"/>
  <c r="E3314" i="87"/>
  <c r="E3242" i="87"/>
  <c r="E3179" i="87"/>
  <c r="E3176" i="87"/>
  <c r="E3029" i="87"/>
  <c r="E2954" i="87"/>
  <c r="E2936" i="87"/>
  <c r="E2924" i="87"/>
  <c r="E2900" i="87"/>
  <c r="E2784" i="87"/>
  <c r="E2771" i="87"/>
  <c r="E2755" i="87"/>
  <c r="E2049" i="87"/>
  <c r="E1575" i="87"/>
  <c r="E1353" i="87"/>
  <c r="E1272" i="87"/>
  <c r="E1227" i="87"/>
  <c r="E4281" i="87"/>
  <c r="E4134" i="87"/>
  <c r="E4125" i="87"/>
  <c r="E4119" i="87"/>
  <c r="E4062" i="87"/>
  <c r="E4029" i="87"/>
  <c r="E3666" i="87"/>
  <c r="E3618" i="87"/>
  <c r="E3606" i="87"/>
  <c r="E3600" i="87"/>
  <c r="E3582" i="87"/>
  <c r="E3579" i="87"/>
  <c r="E3561" i="87"/>
  <c r="E3525" i="87"/>
  <c r="E3474" i="87"/>
  <c r="E3432" i="87"/>
  <c r="E3363" i="87"/>
  <c r="E3321" i="87"/>
  <c r="E3261" i="87"/>
  <c r="E3201" i="87"/>
  <c r="E3198" i="87"/>
  <c r="E3105" i="87"/>
  <c r="E3009" i="87"/>
  <c r="E3006" i="87"/>
  <c r="E3003" i="87"/>
  <c r="E2943" i="87"/>
  <c r="E2931" i="87"/>
  <c r="E2919" i="87"/>
  <c r="E2895" i="87"/>
  <c r="E2768" i="87"/>
  <c r="E2762" i="87"/>
  <c r="E2498" i="87"/>
  <c r="E1416" i="87"/>
  <c r="E1295" i="87"/>
  <c r="E4258" i="87"/>
  <c r="E4147" i="87"/>
  <c r="E4078" i="87"/>
  <c r="E4057" i="87"/>
  <c r="E4024" i="87"/>
  <c r="E3613" i="87"/>
  <c r="E3592" i="87"/>
  <c r="E3571" i="87"/>
  <c r="E3490" i="87"/>
  <c r="E3427" i="87"/>
  <c r="E3355" i="87"/>
  <c r="E3352" i="87"/>
  <c r="E3349" i="87"/>
  <c r="E3316" i="87"/>
  <c r="E3217" i="87"/>
  <c r="E3181" i="87"/>
  <c r="E2956" i="87"/>
  <c r="E2938" i="87"/>
  <c r="E2902" i="87"/>
  <c r="E2776" i="87"/>
  <c r="E2751" i="87"/>
  <c r="E2740" i="87"/>
  <c r="E2702" i="87"/>
  <c r="E2034" i="87"/>
  <c r="E1388" i="87"/>
  <c r="E2746" i="87"/>
  <c r="E2713" i="87"/>
  <c r="E2665" i="87"/>
  <c r="E2578" i="87"/>
  <c r="E1456" i="87"/>
  <c r="E1435" i="87"/>
  <c r="E1423" i="87"/>
  <c r="E1393" i="87"/>
  <c r="E1372" i="87"/>
  <c r="E1360" i="87"/>
  <c r="E1327" i="87"/>
  <c r="E1321" i="87"/>
  <c r="E1252" i="87"/>
  <c r="E1219" i="87"/>
  <c r="E1201" i="87"/>
  <c r="E1198" i="87"/>
  <c r="E1091" i="87"/>
  <c r="E965" i="87"/>
  <c r="E917" i="87"/>
  <c r="E893" i="87"/>
  <c r="E845" i="87"/>
  <c r="E2733" i="87"/>
  <c r="E2667" i="87"/>
  <c r="E2553" i="87"/>
  <c r="E2031" i="87"/>
  <c r="E1503" i="87"/>
  <c r="E1497" i="87"/>
  <c r="E1491" i="87"/>
  <c r="E1485" i="87"/>
  <c r="E1479" i="87"/>
  <c r="E1473" i="87"/>
  <c r="E1467" i="87"/>
  <c r="E1458" i="87"/>
  <c r="E1437" i="87"/>
  <c r="E1425" i="87"/>
  <c r="E1398" i="87"/>
  <c r="E1395" i="87"/>
  <c r="E1374" i="87"/>
  <c r="E1362" i="87"/>
  <c r="E1350" i="87"/>
  <c r="E1329" i="87"/>
  <c r="E1269" i="87"/>
  <c r="E1254" i="87"/>
  <c r="E1224" i="87"/>
  <c r="E1221" i="87"/>
  <c r="E1203" i="87"/>
  <c r="E881" i="87"/>
  <c r="E737" i="87"/>
  <c r="E2785" i="87"/>
  <c r="E2773" i="87"/>
  <c r="E2761" i="87"/>
  <c r="E2749" i="87"/>
  <c r="E2743" i="87"/>
  <c r="E2716" i="87"/>
  <c r="E2662" i="87"/>
  <c r="E2575" i="87"/>
  <c r="E2548" i="87"/>
  <c r="E2038" i="87"/>
  <c r="E1603" i="87"/>
  <c r="E1453" i="87"/>
  <c r="E1450" i="87"/>
  <c r="E1447" i="87"/>
  <c r="E1432" i="87"/>
  <c r="E1420" i="87"/>
  <c r="E1390" i="87"/>
  <c r="E1384" i="87"/>
  <c r="E1369" i="87"/>
  <c r="E1357" i="87"/>
  <c r="E1324" i="87"/>
  <c r="E1315" i="87"/>
  <c r="E1309" i="87"/>
  <c r="E1303" i="87"/>
  <c r="E1297" i="87"/>
  <c r="E1291" i="87"/>
  <c r="E1285" i="87"/>
  <c r="E1279" i="87"/>
  <c r="E1261" i="87"/>
  <c r="E1216" i="87"/>
  <c r="E1213" i="87"/>
  <c r="E1195" i="87"/>
  <c r="E698" i="87"/>
  <c r="E2669" i="87"/>
  <c r="E2600" i="87"/>
  <c r="E2033" i="87"/>
  <c r="E1499" i="87"/>
  <c r="E1493" i="87"/>
  <c r="E1487" i="87"/>
  <c r="E1481" i="87"/>
  <c r="E1475" i="87"/>
  <c r="E1469" i="87"/>
  <c r="E1463" i="87"/>
  <c r="E1439" i="87"/>
  <c r="E1427" i="87"/>
  <c r="E1415" i="87"/>
  <c r="E1376" i="87"/>
  <c r="E1364" i="87"/>
  <c r="E1352" i="87"/>
  <c r="E1340" i="87"/>
  <c r="E1271" i="87"/>
  <c r="E1256" i="87"/>
  <c r="E1226" i="87"/>
  <c r="E1208" i="87"/>
  <c r="E1205" i="87"/>
  <c r="E977" i="87"/>
  <c r="E857" i="87"/>
  <c r="E2664" i="87"/>
  <c r="E2577" i="87"/>
  <c r="E2502" i="87"/>
  <c r="E2025" i="87"/>
  <c r="E1617" i="87"/>
  <c r="E1455" i="87"/>
  <c r="E1434" i="87"/>
  <c r="E1422" i="87"/>
  <c r="E1392" i="87"/>
  <c r="E1371" i="87"/>
  <c r="E1359" i="87"/>
  <c r="E1326" i="87"/>
  <c r="E1320" i="87"/>
  <c r="E1317" i="87"/>
  <c r="E1251" i="87"/>
  <c r="E1218" i="87"/>
  <c r="E1200" i="87"/>
  <c r="E1197" i="87"/>
  <c r="E1058" i="87"/>
  <c r="E905" i="87"/>
  <c r="E2707" i="87"/>
  <c r="E2704" i="87"/>
  <c r="E2701" i="87"/>
  <c r="E2542" i="87"/>
  <c r="E2515" i="87"/>
  <c r="E2050" i="87"/>
  <c r="E2035" i="87"/>
  <c r="E1444" i="87"/>
  <c r="E1441" i="87"/>
  <c r="E1429" i="87"/>
  <c r="E1417" i="87"/>
  <c r="E1381" i="87"/>
  <c r="E1378" i="87"/>
  <c r="E1366" i="87"/>
  <c r="E1354" i="87"/>
  <c r="E1294" i="87"/>
  <c r="E1288" i="87"/>
  <c r="E1282" i="87"/>
  <c r="E1273" i="87"/>
  <c r="E1258" i="87"/>
  <c r="E1231" i="87"/>
  <c r="E1228" i="87"/>
  <c r="E1210" i="87"/>
  <c r="E1192" i="87"/>
  <c r="E692" i="87"/>
  <c r="E2789" i="87"/>
  <c r="E2765" i="87"/>
  <c r="E2756" i="87"/>
  <c r="E2666" i="87"/>
  <c r="E2537" i="87"/>
  <c r="E2510" i="87"/>
  <c r="E2504" i="87"/>
  <c r="E1631" i="87"/>
  <c r="E1502" i="87"/>
  <c r="E1496" i="87"/>
  <c r="E1490" i="87"/>
  <c r="E1484" i="87"/>
  <c r="E1478" i="87"/>
  <c r="E1472" i="87"/>
  <c r="E1466" i="87"/>
  <c r="E1457" i="87"/>
  <c r="E1436" i="87"/>
  <c r="E1424" i="87"/>
  <c r="E1394" i="87"/>
  <c r="E1373" i="87"/>
  <c r="E1361" i="87"/>
  <c r="E1328" i="87"/>
  <c r="E1268" i="87"/>
  <c r="E1253" i="87"/>
  <c r="E1223" i="87"/>
  <c r="E1220" i="87"/>
  <c r="E1202" i="87"/>
  <c r="E1178" i="87"/>
  <c r="E953" i="87"/>
  <c r="E797" i="87"/>
  <c r="E2742" i="87"/>
  <c r="E2604" i="87"/>
  <c r="E2574" i="87"/>
  <c r="E2046" i="87"/>
  <c r="E2037" i="87"/>
  <c r="E1452" i="87"/>
  <c r="E1446" i="87"/>
  <c r="E1431" i="87"/>
  <c r="E1419" i="87"/>
  <c r="E1410" i="87"/>
  <c r="E1389" i="87"/>
  <c r="E1386" i="87"/>
  <c r="E1383" i="87"/>
  <c r="E1368" i="87"/>
  <c r="E1356" i="87"/>
  <c r="E1314" i="87"/>
  <c r="E1308" i="87"/>
  <c r="E1302" i="87"/>
  <c r="E1296" i="87"/>
  <c r="E1290" i="87"/>
  <c r="E1284" i="87"/>
  <c r="E1275" i="87"/>
  <c r="E1260" i="87"/>
  <c r="E1212" i="87"/>
  <c r="E1194" i="87"/>
  <c r="E2767" i="87"/>
  <c r="E2734" i="87"/>
  <c r="E2710" i="87"/>
  <c r="E2668" i="87"/>
  <c r="E2599" i="87"/>
  <c r="E1561" i="87"/>
  <c r="E1498" i="87"/>
  <c r="E1492" i="87"/>
  <c r="E1486" i="87"/>
  <c r="E1480" i="87"/>
  <c r="E1474" i="87"/>
  <c r="E1468" i="87"/>
  <c r="E1438" i="87"/>
  <c r="E1426" i="87"/>
  <c r="E1414" i="87"/>
  <c r="E1396" i="87"/>
  <c r="E1375" i="87"/>
  <c r="E1363" i="87"/>
  <c r="E1351" i="87"/>
  <c r="E1270" i="87"/>
  <c r="E1255" i="87"/>
  <c r="E1225" i="87"/>
  <c r="E1204" i="87"/>
  <c r="E980" i="87"/>
  <c r="E677" i="87"/>
  <c r="E2744" i="87"/>
  <c r="E2663" i="87"/>
  <c r="E1448" i="87"/>
  <c r="E1433" i="87"/>
  <c r="E1421" i="87"/>
  <c r="E1391" i="87"/>
  <c r="E1370" i="87"/>
  <c r="E1358" i="87"/>
  <c r="E1319" i="87"/>
  <c r="E1316" i="87"/>
  <c r="E1310" i="87"/>
  <c r="E1304" i="87"/>
  <c r="E1298" i="87"/>
  <c r="E1262" i="87"/>
  <c r="E1214" i="87"/>
  <c r="E1196" i="87"/>
  <c r="E1191" i="87"/>
  <c r="E758" i="87"/>
  <c r="E695" i="87"/>
  <c r="E1176" i="87"/>
  <c r="E1173" i="87"/>
  <c r="E1095" i="87"/>
  <c r="E1068" i="87"/>
  <c r="E1056" i="87"/>
  <c r="E975" i="87"/>
  <c r="E963" i="87"/>
  <c r="E951" i="87"/>
  <c r="E939" i="87"/>
  <c r="E915" i="87"/>
  <c r="E903" i="87"/>
  <c r="E855" i="87"/>
  <c r="E843" i="87"/>
  <c r="E816" i="87"/>
  <c r="E795" i="87"/>
  <c r="E783" i="87"/>
  <c r="E756" i="87"/>
  <c r="E753" i="87"/>
  <c r="E750" i="87"/>
  <c r="E735" i="87"/>
  <c r="E723" i="87"/>
  <c r="E714" i="87"/>
  <c r="E690" i="87"/>
  <c r="E687" i="87"/>
  <c r="E675" i="87"/>
  <c r="E664" i="87"/>
  <c r="E1186" i="87"/>
  <c r="E1168" i="87"/>
  <c r="E1165" i="87"/>
  <c r="E1078" i="87"/>
  <c r="E1075" i="87"/>
  <c r="E1063" i="87"/>
  <c r="E1051" i="87"/>
  <c r="E997" i="87"/>
  <c r="E991" i="87"/>
  <c r="E970" i="87"/>
  <c r="E958" i="87"/>
  <c r="E931" i="87"/>
  <c r="E925" i="87"/>
  <c r="E910" i="87"/>
  <c r="E898" i="87"/>
  <c r="E871" i="87"/>
  <c r="E865" i="87"/>
  <c r="E850" i="87"/>
  <c r="E838" i="87"/>
  <c r="E805" i="87"/>
  <c r="E802" i="87"/>
  <c r="E790" i="87"/>
  <c r="E778" i="87"/>
  <c r="E766" i="87"/>
  <c r="E742" i="87"/>
  <c r="E730" i="87"/>
  <c r="E718" i="87"/>
  <c r="E682" i="87"/>
  <c r="E656" i="87"/>
  <c r="E110" i="87"/>
  <c r="E2" i="87"/>
  <c r="E1188" i="87"/>
  <c r="E1170" i="87"/>
  <c r="E1086" i="87"/>
  <c r="E1083" i="87"/>
  <c r="E1080" i="87"/>
  <c r="E1065" i="87"/>
  <c r="E1053" i="87"/>
  <c r="E1044" i="87"/>
  <c r="E993" i="87"/>
  <c r="E972" i="87"/>
  <c r="E960" i="87"/>
  <c r="E933" i="87"/>
  <c r="E912" i="87"/>
  <c r="E900" i="87"/>
  <c r="E873" i="87"/>
  <c r="E867" i="87"/>
  <c r="E852" i="87"/>
  <c r="E840" i="87"/>
  <c r="E813" i="87"/>
  <c r="E807" i="87"/>
  <c r="E792" i="87"/>
  <c r="E780" i="87"/>
  <c r="E747" i="87"/>
  <c r="E744" i="87"/>
  <c r="E732" i="87"/>
  <c r="E720" i="87"/>
  <c r="E708" i="87"/>
  <c r="E684" i="87"/>
  <c r="E672" i="87"/>
  <c r="E666" i="87"/>
  <c r="E660" i="87"/>
  <c r="E650" i="87"/>
  <c r="E152" i="87"/>
  <c r="E1183" i="87"/>
  <c r="E1180" i="87"/>
  <c r="E1072" i="87"/>
  <c r="E1060" i="87"/>
  <c r="E1048" i="87"/>
  <c r="E988" i="87"/>
  <c r="E985" i="87"/>
  <c r="E982" i="87"/>
  <c r="E967" i="87"/>
  <c r="E955" i="87"/>
  <c r="E946" i="87"/>
  <c r="E922" i="87"/>
  <c r="E919" i="87"/>
  <c r="E907" i="87"/>
  <c r="E895" i="87"/>
  <c r="E859" i="87"/>
  <c r="E847" i="87"/>
  <c r="E835" i="87"/>
  <c r="E823" i="87"/>
  <c r="E799" i="87"/>
  <c r="E787" i="87"/>
  <c r="E739" i="87"/>
  <c r="E727" i="87"/>
  <c r="E700" i="87"/>
  <c r="E679" i="87"/>
  <c r="E1175" i="87"/>
  <c r="E1172" i="87"/>
  <c r="E1088" i="87"/>
  <c r="E1067" i="87"/>
  <c r="E1055" i="87"/>
  <c r="E974" i="87"/>
  <c r="E962" i="87"/>
  <c r="E950" i="87"/>
  <c r="E914" i="87"/>
  <c r="E902" i="87"/>
  <c r="E875" i="87"/>
  <c r="E854" i="87"/>
  <c r="E842" i="87"/>
  <c r="E815" i="87"/>
  <c r="E809" i="87"/>
  <c r="E794" i="87"/>
  <c r="E782" i="87"/>
  <c r="E755" i="87"/>
  <c r="E749" i="87"/>
  <c r="E734" i="87"/>
  <c r="E722" i="87"/>
  <c r="E689" i="87"/>
  <c r="E686" i="87"/>
  <c r="E674" i="87"/>
  <c r="E1185" i="87"/>
  <c r="E1167" i="87"/>
  <c r="E1164" i="87"/>
  <c r="E1077" i="87"/>
  <c r="E1074" i="87"/>
  <c r="E1062" i="87"/>
  <c r="E1050" i="87"/>
  <c r="E1038" i="87"/>
  <c r="E990" i="87"/>
  <c r="E969" i="87"/>
  <c r="E957" i="87"/>
  <c r="E930" i="87"/>
  <c r="E927" i="87"/>
  <c r="E924" i="87"/>
  <c r="E909" i="87"/>
  <c r="E897" i="87"/>
  <c r="E888" i="87"/>
  <c r="E864" i="87"/>
  <c r="E861" i="87"/>
  <c r="E849" i="87"/>
  <c r="E837" i="87"/>
  <c r="E801" i="87"/>
  <c r="E789" i="87"/>
  <c r="E777" i="87"/>
  <c r="E765" i="87"/>
  <c r="E741" i="87"/>
  <c r="E729" i="87"/>
  <c r="E681" i="87"/>
  <c r="E596" i="87"/>
  <c r="E83" i="87"/>
  <c r="E1177" i="87"/>
  <c r="E1093" i="87"/>
  <c r="E1090" i="87"/>
  <c r="E1069" i="87"/>
  <c r="E1057" i="87"/>
  <c r="E979" i="87"/>
  <c r="E976" i="87"/>
  <c r="E964" i="87"/>
  <c r="E952" i="87"/>
  <c r="E940" i="87"/>
  <c r="E916" i="87"/>
  <c r="E904" i="87"/>
  <c r="E892" i="87"/>
  <c r="E856" i="87"/>
  <c r="E844" i="87"/>
  <c r="E796" i="87"/>
  <c r="E784" i="87"/>
  <c r="E751" i="87"/>
  <c r="E736" i="87"/>
  <c r="E724" i="87"/>
  <c r="E697" i="87"/>
  <c r="E691" i="87"/>
  <c r="E676" i="87"/>
  <c r="E668" i="87"/>
  <c r="E1187" i="87"/>
  <c r="E1169" i="87"/>
  <c r="E1085" i="87"/>
  <c r="E1079" i="87"/>
  <c r="E1064" i="87"/>
  <c r="E995" i="87"/>
  <c r="E992" i="87"/>
  <c r="E971" i="87"/>
  <c r="E959" i="87"/>
  <c r="E932" i="87"/>
  <c r="E911" i="87"/>
  <c r="E899" i="87"/>
  <c r="E872" i="87"/>
  <c r="E869" i="87"/>
  <c r="E866" i="87"/>
  <c r="E851" i="87"/>
  <c r="E839" i="87"/>
  <c r="E830" i="87"/>
  <c r="E806" i="87"/>
  <c r="E803" i="87"/>
  <c r="E791" i="87"/>
  <c r="E779" i="87"/>
  <c r="E743" i="87"/>
  <c r="E731" i="87"/>
  <c r="E719" i="87"/>
  <c r="E707" i="87"/>
  <c r="E683" i="87"/>
  <c r="E665" i="87"/>
  <c r="E662" i="87"/>
  <c r="E26" i="87"/>
  <c r="E1179" i="87"/>
  <c r="E1071" i="87"/>
  <c r="E987" i="87"/>
  <c r="E981" i="87"/>
  <c r="E966" i="87"/>
  <c r="E954" i="87"/>
  <c r="E921" i="87"/>
  <c r="E918" i="87"/>
  <c r="E906" i="87"/>
  <c r="E894" i="87"/>
  <c r="E882" i="87"/>
  <c r="E858" i="87"/>
  <c r="E846" i="87"/>
  <c r="E834" i="87"/>
  <c r="E798" i="87"/>
  <c r="E786" i="87"/>
  <c r="E738" i="87"/>
  <c r="E726" i="87"/>
  <c r="E699" i="87"/>
  <c r="E693" i="87"/>
  <c r="E678" i="87"/>
  <c r="E1189" i="87"/>
  <c r="E1171" i="87"/>
  <c r="E1081" i="87"/>
  <c r="E1066" i="87"/>
  <c r="E1054" i="87"/>
  <c r="E973" i="87"/>
  <c r="E961" i="87"/>
  <c r="E913" i="87"/>
  <c r="E901" i="87"/>
  <c r="E874" i="87"/>
  <c r="E853" i="87"/>
  <c r="E841" i="87"/>
  <c r="E814" i="87"/>
  <c r="E811" i="87"/>
  <c r="E808" i="87"/>
  <c r="E793" i="87"/>
  <c r="E781" i="87"/>
  <c r="E772" i="87"/>
  <c r="E748" i="87"/>
  <c r="E745" i="87"/>
  <c r="E733" i="87"/>
  <c r="E721" i="87"/>
  <c r="E685" i="87"/>
  <c r="E673" i="87"/>
  <c r="E1184" i="87"/>
  <c r="E1181" i="87"/>
  <c r="E1163" i="87"/>
  <c r="E1073" i="87"/>
  <c r="E1061" i="87"/>
  <c r="E1049" i="87"/>
  <c r="E1037" i="87"/>
  <c r="E989" i="87"/>
  <c r="E983" i="87"/>
  <c r="E968" i="87"/>
  <c r="E956" i="87"/>
  <c r="E929" i="87"/>
  <c r="E923" i="87"/>
  <c r="E908" i="87"/>
  <c r="E896" i="87"/>
  <c r="E863" i="87"/>
  <c r="E860" i="87"/>
  <c r="E848" i="87"/>
  <c r="E836" i="87"/>
  <c r="E824" i="87"/>
  <c r="E800" i="87"/>
  <c r="E788" i="87"/>
  <c r="E776" i="87"/>
  <c r="E740" i="87"/>
  <c r="E728" i="87"/>
  <c r="E680" i="87"/>
  <c r="E670" i="87"/>
  <c r="E663" i="87"/>
  <c r="E564" i="87"/>
  <c r="E444" i="87"/>
  <c r="E150" i="87"/>
  <c r="E57" i="87"/>
  <c r="E48" i="87"/>
  <c r="E39" i="87"/>
  <c r="E36" i="87"/>
  <c r="E15" i="87"/>
  <c r="E268" i="87"/>
  <c r="E265" i="87"/>
  <c r="E157" i="87"/>
  <c r="E97" i="87"/>
  <c r="E43" i="87"/>
  <c r="E31" i="87"/>
  <c r="E10" i="87"/>
  <c r="E159" i="87"/>
  <c r="E147" i="87"/>
  <c r="E132" i="87"/>
  <c r="E12" i="87"/>
  <c r="E667" i="87"/>
  <c r="E154" i="87"/>
  <c r="E52" i="87"/>
  <c r="E22" i="87"/>
  <c r="E19" i="87"/>
  <c r="E7" i="87"/>
  <c r="E563" i="87"/>
  <c r="E149" i="87"/>
  <c r="E143" i="87"/>
  <c r="E104" i="87"/>
  <c r="E89" i="87"/>
  <c r="E68" i="87"/>
  <c r="E14" i="87"/>
  <c r="E669" i="87"/>
  <c r="E267" i="87"/>
  <c r="E264" i="87"/>
  <c r="E156" i="87"/>
  <c r="E135" i="87"/>
  <c r="E126" i="87"/>
  <c r="E99" i="87"/>
  <c r="E75" i="87"/>
  <c r="E63" i="87"/>
  <c r="E9" i="87"/>
  <c r="E595" i="87"/>
  <c r="E445" i="87"/>
  <c r="E376" i="87"/>
  <c r="E151" i="87"/>
  <c r="E85" i="87"/>
  <c r="E58" i="87"/>
  <c r="E55" i="87"/>
  <c r="E37" i="87"/>
  <c r="E1" i="87"/>
  <c r="E671" i="87"/>
  <c r="E269" i="87"/>
  <c r="E158" i="87"/>
  <c r="E146" i="87"/>
  <c r="E44" i="87"/>
  <c r="E32" i="87"/>
  <c r="E11" i="87"/>
  <c r="E597" i="87"/>
  <c r="E153" i="87"/>
  <c r="E108" i="87"/>
  <c r="E93" i="87"/>
  <c r="E27" i="87"/>
  <c r="E661" i="87"/>
  <c r="E649" i="87"/>
  <c r="E562" i="87"/>
  <c r="E148" i="87"/>
  <c r="E130" i="87"/>
  <c r="E103" i="87"/>
  <c r="E88" i="87"/>
  <c r="E79" i="87"/>
  <c r="E70" i="87"/>
  <c r="E67" i="87"/>
  <c r="E3" i="87"/>
  <c r="E155" i="87"/>
  <c r="E74" i="87"/>
  <c r="E62" i="87"/>
  <c r="E23" i="87"/>
  <c r="E20" i="87"/>
  <c r="E8" i="87"/>
  <c r="C20" i="89"/>
  <c r="G20" i="89" s="1"/>
  <c r="W20" i="89" s="1"/>
  <c r="B6" i="87"/>
  <c r="C6" i="87" s="1"/>
  <c r="C106" i="73"/>
  <c r="C95" i="73"/>
  <c r="C11" i="89"/>
  <c r="B2497" i="87"/>
  <c r="C2497" i="87" s="1"/>
  <c r="H93" i="73"/>
  <c r="B2599" i="87"/>
  <c r="C2599" i="87" s="1"/>
  <c r="I24" i="99"/>
  <c r="L21" i="99"/>
  <c r="K24" i="99"/>
  <c r="L18" i="99"/>
  <c r="L24" i="99" s="1"/>
  <c r="L25" i="99" s="1"/>
  <c r="E104" i="73"/>
  <c r="E19" i="73"/>
  <c r="L131" i="73"/>
  <c r="F239" i="14"/>
  <c r="D104" i="73"/>
  <c r="D18" i="89"/>
  <c r="D11" i="89"/>
  <c r="D95" i="73"/>
  <c r="C241" i="14"/>
  <c r="B134" i="106"/>
  <c r="H90" i="109"/>
  <c r="B159" i="106" s="1"/>
  <c r="Z13" i="89"/>
  <c r="C105" i="73"/>
  <c r="C19" i="89"/>
  <c r="K5" i="73"/>
  <c r="K240" i="14"/>
  <c r="I96" i="73"/>
  <c r="F12" i="89"/>
  <c r="F95" i="73"/>
  <c r="E11" i="89"/>
  <c r="K155" i="30"/>
  <c r="D14" i="73"/>
  <c r="C5" i="73"/>
  <c r="C240" i="14"/>
  <c r="K14" i="73"/>
  <c r="H116" i="30"/>
  <c r="E116" i="30"/>
  <c r="E93" i="73"/>
  <c r="E9" i="73"/>
  <c r="T22" i="89"/>
  <c r="V22" i="89" s="1"/>
  <c r="Z22" i="89" s="1"/>
  <c r="V21" i="89"/>
  <c r="Z21" i="89" s="1"/>
  <c r="F104" i="73"/>
  <c r="E18" i="89"/>
  <c r="D105" i="73"/>
  <c r="D19" i="89"/>
  <c r="L127" i="73"/>
  <c r="K397" i="30"/>
  <c r="K358" i="30"/>
  <c r="H14" i="73"/>
  <c r="K309" i="30"/>
  <c r="I76" i="30"/>
  <c r="I117" i="30" s="1"/>
  <c r="K44" i="30"/>
  <c r="D10" i="89"/>
  <c r="G10" i="89" s="1"/>
  <c r="W10" i="89" s="1"/>
  <c r="D94" i="73"/>
  <c r="F132" i="73"/>
  <c r="C3" i="103"/>
  <c r="C53" i="76" s="1"/>
  <c r="K188" i="30"/>
  <c r="E240" i="14"/>
  <c r="C2" i="103"/>
  <c r="C52" i="76" s="1"/>
  <c r="F52" i="76" s="1"/>
  <c r="E17" i="89"/>
  <c r="F103" i="73"/>
  <c r="K178" i="30"/>
  <c r="K86" i="30"/>
  <c r="H117" i="30"/>
  <c r="K448" i="30"/>
  <c r="C103" i="73"/>
  <c r="C17" i="89"/>
  <c r="K34" i="30"/>
  <c r="J112" i="14"/>
  <c r="K276" i="30"/>
  <c r="H155" i="30"/>
  <c r="D76" i="30"/>
  <c r="F117" i="30"/>
  <c r="G428" i="30"/>
  <c r="E117" i="30"/>
  <c r="Q21" i="89"/>
  <c r="Y21" i="89" s="1"/>
  <c r="H132" i="73"/>
  <c r="J239" i="14"/>
  <c r="G112" i="14"/>
  <c r="K385" i="30"/>
  <c r="K233" i="30"/>
  <c r="K35" i="30"/>
  <c r="I112" i="14"/>
  <c r="F112" i="14"/>
  <c r="F94" i="73"/>
  <c r="D428" i="30"/>
  <c r="K290" i="30"/>
  <c r="F238" i="14"/>
  <c r="H239" i="14"/>
  <c r="I79" i="73"/>
  <c r="C428" i="30"/>
  <c r="K344" i="30"/>
  <c r="D238" i="14"/>
  <c r="D239" i="14" s="1"/>
  <c r="G239" i="14"/>
  <c r="F11" i="89"/>
  <c r="I95" i="73"/>
  <c r="D112" i="14"/>
  <c r="Q13" i="89"/>
  <c r="Y13" i="89" s="1"/>
  <c r="C88" i="73"/>
  <c r="D80" i="73"/>
  <c r="J80" i="73"/>
  <c r="K208" i="30"/>
  <c r="C116" i="30"/>
  <c r="C72" i="70"/>
  <c r="N14" i="70"/>
  <c r="A3" i="89"/>
  <c r="C116" i="73"/>
  <c r="F5271" i="87"/>
  <c r="F3516" i="87"/>
  <c r="F4101" i="87"/>
  <c r="F7069" i="87"/>
  <c r="F5445" i="87"/>
  <c r="F7015" i="87"/>
  <c r="F7321" i="87"/>
  <c r="F6335" i="87"/>
  <c r="F2513" i="87"/>
  <c r="F6666" i="87"/>
  <c r="F1325" i="87"/>
  <c r="F5451" i="87"/>
  <c r="F817" i="87"/>
  <c r="F2495" i="87"/>
  <c r="F1059" i="87"/>
  <c r="F7057" i="87"/>
  <c r="F7042" i="87"/>
  <c r="F7115" i="87"/>
  <c r="F1276" i="87"/>
  <c r="F7070" i="87"/>
  <c r="F5657" i="87"/>
  <c r="F7089" i="87"/>
  <c r="F7811" i="87"/>
  <c r="F7108" i="87"/>
  <c r="F998" i="87"/>
  <c r="F701" i="87"/>
  <c r="F1418" i="87"/>
  <c r="F7077" i="87"/>
  <c r="F757" i="87"/>
  <c r="F7318" i="87"/>
  <c r="F7170" i="87"/>
  <c r="F5496" i="87"/>
  <c r="F6186" i="87"/>
  <c r="F7781" i="87"/>
  <c r="F5532" i="87"/>
  <c r="F1217" i="87"/>
  <c r="F3262" i="87"/>
  <c r="F7064" i="87"/>
  <c r="F2603" i="87"/>
  <c r="F7169" i="87"/>
  <c r="F5300" i="87"/>
  <c r="F7116" i="87"/>
  <c r="F7109" i="87"/>
  <c r="F6040" i="87"/>
  <c r="F7792" i="87"/>
  <c r="F1052" i="87"/>
  <c r="F7320" i="87"/>
  <c r="F7843" i="87"/>
  <c r="F7048" i="87"/>
  <c r="F5967" i="87"/>
  <c r="F7317" i="87"/>
  <c r="F7078" i="87"/>
  <c r="F6125" i="87"/>
  <c r="F7058" i="87"/>
  <c r="F3513" i="87"/>
  <c r="F5813" i="87"/>
  <c r="F2032" i="87"/>
  <c r="F1459" i="87"/>
  <c r="F7055" i="87"/>
  <c r="F1454" i="87"/>
  <c r="F2579" i="87"/>
  <c r="F6577" i="87"/>
  <c r="F1504" i="87"/>
  <c r="F6580" i="87"/>
  <c r="F5968" i="87"/>
  <c r="F5858" i="87"/>
  <c r="F5663" i="87"/>
  <c r="F1232" i="87"/>
  <c r="F7220" i="87"/>
  <c r="F7150" i="87"/>
  <c r="F6578" i="87"/>
  <c r="F5970" i="87"/>
  <c r="F3182" i="87"/>
  <c r="F2576" i="87"/>
  <c r="F7314" i="87"/>
  <c r="F7095" i="87"/>
  <c r="B7220" i="87" l="1"/>
  <c r="C7220" i="87" s="1"/>
  <c r="G20" i="109"/>
  <c r="B13" i="106" s="1"/>
  <c r="F61" i="109"/>
  <c r="B53" i="106" s="1"/>
  <c r="F71" i="109"/>
  <c r="B63" i="106" s="1"/>
  <c r="F81" i="109"/>
  <c r="B73" i="106" s="1"/>
  <c r="B119" i="109"/>
  <c r="N118" i="109" s="1"/>
  <c r="E161" i="109" s="1"/>
  <c r="J20" i="109"/>
  <c r="B14" i="106" s="1"/>
  <c r="F62" i="109"/>
  <c r="B54" i="106" s="1"/>
  <c r="F72" i="109"/>
  <c r="B64" i="106" s="1"/>
  <c r="F82" i="109"/>
  <c r="B74" i="106" s="1"/>
  <c r="G22" i="109"/>
  <c r="B15" i="106" s="1"/>
  <c r="F63" i="109"/>
  <c r="B55" i="106" s="1"/>
  <c r="F73" i="109"/>
  <c r="B65" i="106" s="1"/>
  <c r="F83" i="109"/>
  <c r="B75" i="106" s="1"/>
  <c r="B5" i="106"/>
  <c r="J22" i="109"/>
  <c r="B17" i="106" s="1"/>
  <c r="F52" i="109"/>
  <c r="B44" i="106" s="1"/>
  <c r="F64" i="109"/>
  <c r="B56" i="106" s="1"/>
  <c r="F74" i="109"/>
  <c r="B66" i="106" s="1"/>
  <c r="F84" i="109"/>
  <c r="B76" i="106" s="1"/>
  <c r="G26" i="109"/>
  <c r="B19" i="106" s="1"/>
  <c r="G24" i="109"/>
  <c r="B16" i="106" s="1"/>
  <c r="F53" i="109"/>
  <c r="B45" i="106" s="1"/>
  <c r="F65" i="109"/>
  <c r="B57" i="106" s="1"/>
  <c r="F75" i="109"/>
  <c r="B67" i="106" s="1"/>
  <c r="F85" i="109"/>
  <c r="B77" i="106" s="1"/>
  <c r="F55" i="109"/>
  <c r="B47" i="106" s="1"/>
  <c r="J24" i="109"/>
  <c r="B18" i="106" s="1"/>
  <c r="F54" i="109"/>
  <c r="B46" i="106" s="1"/>
  <c r="F86" i="109"/>
  <c r="B78" i="106" s="1"/>
  <c r="F87" i="109"/>
  <c r="B79" i="106" s="1"/>
  <c r="G27" i="109"/>
  <c r="B20" i="106" s="1"/>
  <c r="F56" i="109"/>
  <c r="B48" i="106" s="1"/>
  <c r="F66" i="109"/>
  <c r="B58" i="106" s="1"/>
  <c r="F76" i="109"/>
  <c r="B68" i="106" s="1"/>
  <c r="F88" i="109"/>
  <c r="B80" i="106" s="1"/>
  <c r="B105" i="109"/>
  <c r="N104" i="109" s="1"/>
  <c r="G28" i="109"/>
  <c r="B21" i="106" s="1"/>
  <c r="F57" i="109"/>
  <c r="B49" i="106" s="1"/>
  <c r="F67" i="109"/>
  <c r="B59" i="106" s="1"/>
  <c r="F77" i="109"/>
  <c r="B69" i="106" s="1"/>
  <c r="F58" i="109"/>
  <c r="B50" i="106" s="1"/>
  <c r="F68" i="109"/>
  <c r="B60" i="106" s="1"/>
  <c r="F78" i="109"/>
  <c r="B70" i="106" s="1"/>
  <c r="G18" i="109"/>
  <c r="B11" i="106" s="1"/>
  <c r="F59" i="109"/>
  <c r="B51" i="106" s="1"/>
  <c r="F69" i="109"/>
  <c r="B61" i="106" s="1"/>
  <c r="F79" i="109"/>
  <c r="B71" i="106" s="1"/>
  <c r="B112" i="109"/>
  <c r="N111" i="109" s="1"/>
  <c r="E159" i="109" s="1"/>
  <c r="J18" i="109"/>
  <c r="B12" i="106" s="1"/>
  <c r="F60" i="109"/>
  <c r="B52" i="106" s="1"/>
  <c r="F70" i="109"/>
  <c r="B62" i="106" s="1"/>
  <c r="F80" i="109"/>
  <c r="B72" i="106" s="1"/>
  <c r="F90" i="109"/>
  <c r="B81" i="106" s="1"/>
  <c r="E5451" i="87"/>
  <c r="E7321" i="87"/>
  <c r="E2495" i="87"/>
  <c r="E7314" i="87"/>
  <c r="E7015" i="87"/>
  <c r="E7095" i="87"/>
  <c r="E2576" i="87"/>
  <c r="E7055" i="87"/>
  <c r="E7069" i="87"/>
  <c r="E1459" i="87"/>
  <c r="E4101" i="87"/>
  <c r="E6578" i="87"/>
  <c r="E1059" i="87"/>
  <c r="E3516" i="87"/>
  <c r="E7150" i="87"/>
  <c r="E5813" i="87"/>
  <c r="E7064" i="87"/>
  <c r="E6335" i="87"/>
  <c r="E5271" i="87"/>
  <c r="E7077" i="87"/>
  <c r="D8" i="73"/>
  <c r="B5451" i="87"/>
  <c r="C5451" i="87" s="1"/>
  <c r="B7321" i="87"/>
  <c r="C7321" i="87" s="1"/>
  <c r="C93" i="73"/>
  <c r="C9" i="73"/>
  <c r="C9" i="89"/>
  <c r="B2495" i="87"/>
  <c r="C2495" i="87" s="1"/>
  <c r="B7314" i="87"/>
  <c r="C7314" i="87" s="1"/>
  <c r="B1232" i="87"/>
  <c r="C1232" i="87" s="1"/>
  <c r="E13" i="97"/>
  <c r="E21" i="73"/>
  <c r="B2579" i="87"/>
  <c r="C2579" i="87" s="1"/>
  <c r="B7058" i="87"/>
  <c r="C7058" i="87" s="1"/>
  <c r="K292" i="30"/>
  <c r="G13" i="73"/>
  <c r="B1418" i="87"/>
  <c r="C1418" i="87" s="1"/>
  <c r="B7792" i="87"/>
  <c r="C7792" i="87" s="1"/>
  <c r="C124" i="73"/>
  <c r="B701" i="87"/>
  <c r="C701" i="87" s="1"/>
  <c r="J13" i="73"/>
  <c r="K428" i="30"/>
  <c r="B7781" i="87"/>
  <c r="C7781" i="87" s="1"/>
  <c r="B7811" i="87"/>
  <c r="C7811" i="87" s="1"/>
  <c r="K214" i="30"/>
  <c r="F14" i="73"/>
  <c r="B1325" i="87"/>
  <c r="C1325" i="87" s="1"/>
  <c r="K415" i="30"/>
  <c r="J16" i="73" s="1"/>
  <c r="B7015" i="87"/>
  <c r="C7015" i="87" s="1"/>
  <c r="E107" i="73"/>
  <c r="B7095" i="87"/>
  <c r="C7095" i="87" s="1"/>
  <c r="E4" i="97"/>
  <c r="E11" i="73"/>
  <c r="E22" i="73"/>
  <c r="B2576" i="87"/>
  <c r="C2576" i="87" s="1"/>
  <c r="F8" i="73"/>
  <c r="B5663" i="87"/>
  <c r="C5663" i="87" s="1"/>
  <c r="G14" i="73"/>
  <c r="B1454" i="87"/>
  <c r="C1454" i="87" s="1"/>
  <c r="J5" i="73"/>
  <c r="J240" i="14"/>
  <c r="B6125" i="87"/>
  <c r="C6125" i="87" s="1"/>
  <c r="C13" i="73"/>
  <c r="B1052" i="87"/>
  <c r="C1052" i="87" s="1"/>
  <c r="J117" i="73"/>
  <c r="B6040" i="87"/>
  <c r="C6040" i="87" s="1"/>
  <c r="I116" i="73"/>
  <c r="F25" i="89"/>
  <c r="I13" i="97"/>
  <c r="B3262" i="87"/>
  <c r="C3262" i="87" s="1"/>
  <c r="J8" i="73"/>
  <c r="B6186" i="87"/>
  <c r="C6186" i="87" s="1"/>
  <c r="G17" i="89"/>
  <c r="W17" i="89" s="1"/>
  <c r="I80" i="73"/>
  <c r="E97" i="73"/>
  <c r="B7089" i="87"/>
  <c r="C7089" i="87" s="1"/>
  <c r="B7057" i="87"/>
  <c r="C7057" i="87" s="1"/>
  <c r="B5445" i="87"/>
  <c r="C5445" i="87" s="1"/>
  <c r="J124" i="73"/>
  <c r="B6577" i="87"/>
  <c r="C6577" i="87" s="1"/>
  <c r="D117" i="73"/>
  <c r="B3182" i="87"/>
  <c r="C3182" i="87" s="1"/>
  <c r="H8" i="73"/>
  <c r="B5858" i="87"/>
  <c r="C5858" i="87" s="1"/>
  <c r="B7055" i="87"/>
  <c r="C7055" i="87" s="1"/>
  <c r="B7078" i="87"/>
  <c r="C7078" i="87" s="1"/>
  <c r="C126" i="73"/>
  <c r="L126" i="73" s="1"/>
  <c r="B817" i="87"/>
  <c r="C817" i="87" s="1"/>
  <c r="B7109" i="87"/>
  <c r="C7109" i="87" s="1"/>
  <c r="D129" i="73"/>
  <c r="D132" i="73" s="1"/>
  <c r="B1217" i="87"/>
  <c r="C1217" i="87" s="1"/>
  <c r="K179" i="30"/>
  <c r="B5496" i="87"/>
  <c r="C5496" i="87" s="1"/>
  <c r="B5657" i="87"/>
  <c r="C5657" i="87" s="1"/>
  <c r="K451" i="30"/>
  <c r="B6666" i="87"/>
  <c r="C6666" i="87" s="1"/>
  <c r="B7069" i="87"/>
  <c r="C7069" i="87" s="1"/>
  <c r="B7843" i="87"/>
  <c r="C7843" i="87" s="1"/>
  <c r="I240" i="14"/>
  <c r="I5" i="73"/>
  <c r="B5970" i="87"/>
  <c r="C5970" i="87" s="1"/>
  <c r="G5" i="73"/>
  <c r="G240" i="14"/>
  <c r="B5968" i="87"/>
  <c r="C5968" i="87" s="1"/>
  <c r="G17" i="73"/>
  <c r="B1459" i="87"/>
  <c r="C1459" i="87" s="1"/>
  <c r="B7317" i="87"/>
  <c r="C7317" i="87" s="1"/>
  <c r="B7320" i="87"/>
  <c r="C7320" i="87" s="1"/>
  <c r="B7116" i="87"/>
  <c r="C7116" i="87" s="1"/>
  <c r="C129" i="73"/>
  <c r="B998" i="87"/>
  <c r="C998" i="87" s="1"/>
  <c r="B7170" i="87"/>
  <c r="C7170" i="87" s="1"/>
  <c r="B7070" i="87"/>
  <c r="C7070" i="87" s="1"/>
  <c r="B2" i="70"/>
  <c r="Q3" i="87" s="1"/>
  <c r="B3" i="70"/>
  <c r="D16" i="89"/>
  <c r="D21" i="89" s="1"/>
  <c r="D19" i="73"/>
  <c r="D102" i="73"/>
  <c r="B2513" i="87"/>
  <c r="C2513" i="87" s="1"/>
  <c r="K212" i="30"/>
  <c r="B4101" i="87"/>
  <c r="C4101" i="87" s="1"/>
  <c r="C89" i="73"/>
  <c r="B7042" i="87"/>
  <c r="C7042" i="87" s="1"/>
  <c r="J125" i="73"/>
  <c r="B6578" i="87"/>
  <c r="C6578" i="87" s="1"/>
  <c r="J128" i="73"/>
  <c r="L128" i="73" s="1"/>
  <c r="B6580" i="87"/>
  <c r="C6580" i="87" s="1"/>
  <c r="K104" i="30"/>
  <c r="B2032" i="87"/>
  <c r="C2032" i="87" s="1"/>
  <c r="H240" i="14"/>
  <c r="B5967" i="87"/>
  <c r="C5967" i="87" s="1"/>
  <c r="E2497" i="87"/>
  <c r="G11" i="89"/>
  <c r="W11" i="89" s="1"/>
  <c r="H102" i="73"/>
  <c r="H19" i="73"/>
  <c r="B2603" i="87"/>
  <c r="C2603" i="87" s="1"/>
  <c r="D5" i="73"/>
  <c r="D240" i="14"/>
  <c r="B5300" i="87"/>
  <c r="C5300" i="87" s="1"/>
  <c r="B7108" i="87"/>
  <c r="C7108" i="87" s="1"/>
  <c r="B7318" i="87"/>
  <c r="C7318" i="87" s="1"/>
  <c r="B1276" i="87"/>
  <c r="C1276" i="87" s="1"/>
  <c r="B1059" i="87"/>
  <c r="C1059" i="87" s="1"/>
  <c r="K102" i="73"/>
  <c r="B3516" i="87"/>
  <c r="C3516" i="87" s="1"/>
  <c r="K9" i="73"/>
  <c r="K93" i="73"/>
  <c r="B3513" i="87"/>
  <c r="C3513" i="87" s="1"/>
  <c r="B7150" i="87"/>
  <c r="C7150" i="87" s="1"/>
  <c r="E6" i="87"/>
  <c r="B1504" i="87"/>
  <c r="C1504" i="87" s="1"/>
  <c r="G8" i="73"/>
  <c r="B5813" i="87"/>
  <c r="C5813" i="87" s="1"/>
  <c r="B7048" i="87"/>
  <c r="C7048" i="87" s="1"/>
  <c r="B7064" i="87"/>
  <c r="C7064" i="87" s="1"/>
  <c r="B7169" i="87"/>
  <c r="C7169" i="87" s="1"/>
  <c r="F5" i="73"/>
  <c r="F240" i="14"/>
  <c r="B5532" i="87"/>
  <c r="C5532" i="87" s="1"/>
  <c r="D116" i="30"/>
  <c r="D117" i="30"/>
  <c r="K76" i="30"/>
  <c r="K116" i="30" s="1"/>
  <c r="B757" i="87"/>
  <c r="C757" i="87" s="1"/>
  <c r="B7115" i="87"/>
  <c r="C7115" i="87" s="1"/>
  <c r="I116" i="30"/>
  <c r="B6335" i="87"/>
  <c r="C6335" i="87" s="1"/>
  <c r="B5271" i="87"/>
  <c r="C5271" i="87" s="1"/>
  <c r="B7077" i="87"/>
  <c r="C7077" i="87" s="1"/>
  <c r="F2511" i="87"/>
  <c r="F7175" i="87"/>
  <c r="F2549" i="87"/>
  <c r="F7156" i="87"/>
  <c r="F7198" i="87"/>
  <c r="F51" i="87"/>
  <c r="F1332" i="87"/>
  <c r="F7046" i="87"/>
  <c r="F2538" i="87"/>
  <c r="F47" i="87"/>
  <c r="F1096" i="87"/>
  <c r="F7092" i="87"/>
  <c r="F7043" i="87"/>
  <c r="F7316" i="87"/>
  <c r="F2540" i="87"/>
  <c r="F2551" i="87"/>
  <c r="F5814" i="87"/>
  <c r="F2500" i="87"/>
  <c r="F7020" i="87"/>
  <c r="F5986" i="87"/>
  <c r="F6369" i="87"/>
  <c r="F2552" i="87"/>
  <c r="F7098" i="87"/>
  <c r="F5988" i="87"/>
  <c r="F2605" i="87"/>
  <c r="F107" i="87"/>
  <c r="F1331" i="87"/>
  <c r="F4068" i="87"/>
  <c r="F7195" i="87"/>
  <c r="F7086" i="87"/>
  <c r="F7204" i="87"/>
  <c r="F3515" i="87"/>
  <c r="F1089" i="87"/>
  <c r="F2601" i="87"/>
  <c r="F6615" i="87"/>
  <c r="F7037" i="87"/>
  <c r="F2547" i="87"/>
  <c r="F3620" i="87"/>
  <c r="F1277" i="87"/>
  <c r="F1461" i="87"/>
  <c r="F7075" i="87"/>
  <c r="F5664" i="87"/>
  <c r="F2580" i="87"/>
  <c r="F2535" i="87"/>
  <c r="F4082" i="87"/>
  <c r="F2555" i="87"/>
  <c r="F5859" i="87"/>
  <c r="F759" i="87"/>
  <c r="F3169" i="87"/>
  <c r="F2517" i="87"/>
  <c r="F2499" i="87"/>
  <c r="F5890" i="87"/>
  <c r="F2508" i="87"/>
  <c r="F3263" i="87"/>
  <c r="F6187" i="87"/>
  <c r="F5452" i="87"/>
  <c r="F1087" i="87"/>
  <c r="E7320" i="87" l="1"/>
  <c r="E7220" i="87"/>
  <c r="E7042" i="87"/>
  <c r="E7843" i="87"/>
  <c r="E157" i="109"/>
  <c r="N140" i="109"/>
  <c r="E1096" i="87"/>
  <c r="E7198" i="87"/>
  <c r="E2535" i="87"/>
  <c r="E3169" i="87"/>
  <c r="E7204" i="87"/>
  <c r="E2500" i="87"/>
  <c r="E47" i="87"/>
  <c r="E7156" i="87"/>
  <c r="E5890" i="87"/>
  <c r="E2605" i="87"/>
  <c r="E6187" i="87"/>
  <c r="E5859" i="87"/>
  <c r="E7075" i="87"/>
  <c r="E5988" i="87"/>
  <c r="E5986" i="87"/>
  <c r="E2517" i="87"/>
  <c r="E2555" i="87"/>
  <c r="E5452" i="87"/>
  <c r="E2508" i="87"/>
  <c r="E4082" i="87"/>
  <c r="E2547" i="87"/>
  <c r="B1096" i="87"/>
  <c r="C1096" i="87" s="1"/>
  <c r="K118" i="30"/>
  <c r="K97" i="73"/>
  <c r="B7198" i="87"/>
  <c r="C7198" i="87" s="1"/>
  <c r="E34" i="97"/>
  <c r="E20" i="97"/>
  <c r="B51" i="87"/>
  <c r="C51" i="87" s="1"/>
  <c r="E5445" i="87"/>
  <c r="E9" i="89"/>
  <c r="F9" i="73"/>
  <c r="F93" i="73"/>
  <c r="B2535" i="87"/>
  <c r="C2535" i="87" s="1"/>
  <c r="I9" i="73"/>
  <c r="I93" i="73"/>
  <c r="F9" i="89"/>
  <c r="F13" i="89" s="1"/>
  <c r="F22" i="89" s="1"/>
  <c r="B3169" i="87"/>
  <c r="C3169" i="87" s="1"/>
  <c r="E81" i="73"/>
  <c r="B2580" i="87"/>
  <c r="C2580" i="87" s="1"/>
  <c r="B4068" i="87"/>
  <c r="C4068" i="87" s="1"/>
  <c r="J101" i="73"/>
  <c r="J19" i="73"/>
  <c r="B7037" i="87"/>
  <c r="C7037" i="87" s="1"/>
  <c r="E7115" i="87"/>
  <c r="E7089" i="87"/>
  <c r="B7204" i="87"/>
  <c r="C7204" i="87" s="1"/>
  <c r="B7043" i="87"/>
  <c r="C7043" i="87" s="1"/>
  <c r="L129" i="73"/>
  <c r="E110" i="73"/>
  <c r="E99" i="73"/>
  <c r="B7092" i="87"/>
  <c r="C7092" i="87" s="1"/>
  <c r="C101" i="73"/>
  <c r="C15" i="89"/>
  <c r="B2500" i="87"/>
  <c r="C2500" i="87" s="1"/>
  <c r="E30" i="97"/>
  <c r="E11" i="97"/>
  <c r="B47" i="87"/>
  <c r="C47" i="87" s="1"/>
  <c r="K117" i="30"/>
  <c r="E757" i="87"/>
  <c r="E7318" i="87"/>
  <c r="E7170" i="87"/>
  <c r="E5496" i="87"/>
  <c r="E6186" i="87"/>
  <c r="E7781" i="87"/>
  <c r="B4" i="87"/>
  <c r="F4" i="87"/>
  <c r="H107" i="73"/>
  <c r="B7156" i="87"/>
  <c r="C7156" i="87" s="1"/>
  <c r="B5890" i="87"/>
  <c r="C5890" i="87" s="1"/>
  <c r="E1276" i="87"/>
  <c r="E7070" i="87"/>
  <c r="E5657" i="87"/>
  <c r="E7811" i="87"/>
  <c r="I117" i="73"/>
  <c r="B3263" i="87"/>
  <c r="C3263" i="87" s="1"/>
  <c r="C132" i="73"/>
  <c r="L124" i="73"/>
  <c r="E5532" i="87"/>
  <c r="E7108" i="87"/>
  <c r="E998" i="87"/>
  <c r="E1217" i="87"/>
  <c r="E3262" i="87"/>
  <c r="E701" i="87"/>
  <c r="C125" i="73"/>
  <c r="L125" i="73" s="1"/>
  <c r="B759" i="87"/>
  <c r="C759" i="87" s="1"/>
  <c r="J132" i="73"/>
  <c r="K215" i="30"/>
  <c r="B5664" i="87"/>
  <c r="C5664" i="87" s="1"/>
  <c r="H21" i="73"/>
  <c r="H13" i="97"/>
  <c r="B2605" i="87"/>
  <c r="C2605" i="87" s="1"/>
  <c r="B6615" i="87"/>
  <c r="C6615" i="87" s="1"/>
  <c r="C130" i="73"/>
  <c r="L130" i="73" s="1"/>
  <c r="B6369" i="87"/>
  <c r="C6369" i="87" s="1"/>
  <c r="F17" i="73"/>
  <c r="B1331" i="87"/>
  <c r="C1331" i="87" s="1"/>
  <c r="E109" i="73"/>
  <c r="B7098" i="87"/>
  <c r="C7098" i="87" s="1"/>
  <c r="G9" i="89"/>
  <c r="W9" i="89" s="1"/>
  <c r="C13" i="89"/>
  <c r="E7169" i="87"/>
  <c r="E5300" i="87"/>
  <c r="E7116" i="87"/>
  <c r="E7109" i="87"/>
  <c r="E6040" i="87"/>
  <c r="E7792" i="87"/>
  <c r="K293" i="30"/>
  <c r="B5814" i="87"/>
  <c r="C5814" i="87" s="1"/>
  <c r="F96" i="73"/>
  <c r="E12" i="89"/>
  <c r="B2538" i="87"/>
  <c r="C2538" i="87" s="1"/>
  <c r="G96" i="73"/>
  <c r="B2549" i="87"/>
  <c r="C2549" i="87" s="1"/>
  <c r="E1052" i="87"/>
  <c r="E3513" i="87"/>
  <c r="K429" i="30"/>
  <c r="B6187" i="87"/>
  <c r="C6187" i="87" s="1"/>
  <c r="C11" i="73"/>
  <c r="C4" i="97"/>
  <c r="C3" i="93"/>
  <c r="B2499" i="87"/>
  <c r="C2499" i="87" s="1"/>
  <c r="E2603" i="87"/>
  <c r="E817" i="87"/>
  <c r="E1418" i="87"/>
  <c r="K310" i="30"/>
  <c r="B5859" i="87"/>
  <c r="C5859" i="87" s="1"/>
  <c r="D107" i="73"/>
  <c r="B7075" i="87"/>
  <c r="C7075" i="87" s="1"/>
  <c r="K17" i="73"/>
  <c r="B3620" i="87"/>
  <c r="C3620" i="87" s="1"/>
  <c r="K453" i="30"/>
  <c r="H96" i="73"/>
  <c r="B2601" i="87"/>
  <c r="C2601" i="87" s="1"/>
  <c r="H9" i="73"/>
  <c r="J96" i="73"/>
  <c r="B5988" i="87"/>
  <c r="C5988" i="87" s="1"/>
  <c r="J93" i="73"/>
  <c r="J9" i="73"/>
  <c r="B5986" i="87"/>
  <c r="C5986" i="87" s="1"/>
  <c r="J104" i="73"/>
  <c r="B7020" i="87"/>
  <c r="C7020" i="87" s="1"/>
  <c r="G19" i="73"/>
  <c r="G101" i="73"/>
  <c r="B2551" i="87"/>
  <c r="C2551" i="87" s="1"/>
  <c r="C97" i="73"/>
  <c r="B7046" i="87"/>
  <c r="C7046" i="87" s="1"/>
  <c r="E7048" i="87"/>
  <c r="E5967" i="87"/>
  <c r="E7317" i="87"/>
  <c r="E7078" i="87"/>
  <c r="E6125" i="87"/>
  <c r="E7058" i="87"/>
  <c r="C55" i="76"/>
  <c r="Q4" i="87"/>
  <c r="B7175" i="87"/>
  <c r="C7175" i="87" s="1"/>
  <c r="C14" i="73"/>
  <c r="C19" i="73" s="1"/>
  <c r="B1087" i="87"/>
  <c r="C1087" i="87" s="1"/>
  <c r="D4" i="93"/>
  <c r="D21" i="73"/>
  <c r="D13" i="97"/>
  <c r="B2517" i="87"/>
  <c r="C2517" i="87" s="1"/>
  <c r="G105" i="73"/>
  <c r="B2555" i="87"/>
  <c r="C2555" i="87" s="1"/>
  <c r="B1461" i="87"/>
  <c r="C1461" i="87" s="1"/>
  <c r="E2032" i="87"/>
  <c r="E1454" i="87"/>
  <c r="E2579" i="87"/>
  <c r="B7316" i="87"/>
  <c r="C7316" i="87" s="1"/>
  <c r="C16" i="73"/>
  <c r="B1089" i="87"/>
  <c r="C1089" i="87" s="1"/>
  <c r="B7086" i="87"/>
  <c r="C7086" i="87" s="1"/>
  <c r="I34" i="97"/>
  <c r="I20" i="97"/>
  <c r="B107" i="87"/>
  <c r="C107" i="87" s="1"/>
  <c r="G102" i="73"/>
  <c r="B2552" i="87"/>
  <c r="C2552" i="87" s="1"/>
  <c r="F102" i="73"/>
  <c r="E16" i="89"/>
  <c r="F19" i="73"/>
  <c r="B2540" i="87"/>
  <c r="C2540" i="87" s="1"/>
  <c r="E1504" i="87"/>
  <c r="E6580" i="87"/>
  <c r="E5968" i="87"/>
  <c r="E5858" i="87"/>
  <c r="E5663" i="87"/>
  <c r="E1232" i="87"/>
  <c r="B1332" i="87"/>
  <c r="C1332" i="87" s="1"/>
  <c r="D96" i="73"/>
  <c r="D12" i="89"/>
  <c r="B2511" i="87"/>
  <c r="C2511" i="87" s="1"/>
  <c r="E5970" i="87"/>
  <c r="E3182" i="87"/>
  <c r="K156" i="30"/>
  <c r="B5452" i="87"/>
  <c r="C5452" i="87" s="1"/>
  <c r="D93" i="73"/>
  <c r="D9" i="89"/>
  <c r="D9" i="73"/>
  <c r="B2508" i="87"/>
  <c r="C2508" i="87" s="1"/>
  <c r="B4082" i="87"/>
  <c r="C4082" i="87" s="1"/>
  <c r="E6577" i="87"/>
  <c r="B1277" i="87"/>
  <c r="C1277" i="87" s="1"/>
  <c r="F26" i="89"/>
  <c r="G25" i="89"/>
  <c r="G93" i="73"/>
  <c r="G9" i="73"/>
  <c r="C48" i="76" s="1"/>
  <c r="F48" i="76" s="1"/>
  <c r="B2547" i="87"/>
  <c r="C2547" i="87" s="1"/>
  <c r="K4" i="97"/>
  <c r="K11" i="73"/>
  <c r="B3515" i="87"/>
  <c r="C3515" i="87" s="1"/>
  <c r="B7195" i="87"/>
  <c r="C7195" i="87" s="1"/>
  <c r="E2513" i="87"/>
  <c r="E6666" i="87"/>
  <c r="E7057" i="87"/>
  <c r="E1325" i="87"/>
  <c r="F7128" i="87"/>
  <c r="F7240" i="87"/>
  <c r="F1462" i="87"/>
  <c r="F7080" i="87"/>
  <c r="F7071" i="87"/>
  <c r="F7114" i="87"/>
  <c r="F7244" i="87"/>
  <c r="F7185" i="87"/>
  <c r="F7159" i="87"/>
  <c r="F7136" i="87"/>
  <c r="F111" i="87"/>
  <c r="F7135" i="87"/>
  <c r="F1333" i="87"/>
  <c r="F1505" i="87"/>
  <c r="F1602" i="87"/>
  <c r="F2512" i="87"/>
  <c r="F7176" i="87"/>
  <c r="F2550" i="87"/>
  <c r="F5993" i="87"/>
  <c r="F7179" i="87"/>
  <c r="F13" i="87"/>
  <c r="F4074" i="87"/>
  <c r="F2544" i="87"/>
  <c r="F7139" i="87"/>
  <c r="F2556" i="87"/>
  <c r="F7053" i="87"/>
  <c r="F4081" i="87"/>
  <c r="F59" i="87"/>
  <c r="F7201" i="87"/>
  <c r="F2602" i="87"/>
  <c r="F49" i="87"/>
  <c r="F7094" i="87"/>
  <c r="F7131" i="87"/>
  <c r="F7068" i="87"/>
  <c r="F7100" i="87"/>
  <c r="F7323" i="87"/>
  <c r="F2505" i="87"/>
  <c r="F4085" i="87"/>
  <c r="F7280" i="87"/>
  <c r="F7110" i="87"/>
  <c r="F2539" i="87"/>
  <c r="F125" i="87"/>
  <c r="F7152" i="87"/>
  <c r="F7188" i="87"/>
  <c r="F3170" i="87"/>
  <c r="F7168" i="87"/>
  <c r="F7050" i="87"/>
  <c r="F7181" i="87"/>
  <c r="F6616" i="87"/>
  <c r="F3622" i="87"/>
  <c r="F2543" i="87"/>
  <c r="F96" i="87"/>
  <c r="F2501" i="87"/>
  <c r="F2503" i="87"/>
  <c r="F5989" i="87"/>
  <c r="F1233" i="87"/>
  <c r="F4066" i="87"/>
  <c r="F7101" i="87"/>
  <c r="F7107" i="87"/>
  <c r="F35" i="87"/>
  <c r="F1097" i="87"/>
  <c r="F3518" i="87"/>
  <c r="E2602" i="87" l="1"/>
  <c r="E7135" i="87"/>
  <c r="E7071" i="87"/>
  <c r="E4074" i="87"/>
  <c r="E3170" i="87"/>
  <c r="E13" i="87"/>
  <c r="E1602" i="87"/>
  <c r="E7136" i="87"/>
  <c r="E1462" i="87"/>
  <c r="E7068" i="87"/>
  <c r="E4081" i="87"/>
  <c r="E7179" i="87"/>
  <c r="E1505" i="87"/>
  <c r="E7159" i="87"/>
  <c r="E4085" i="87"/>
  <c r="E7131" i="87"/>
  <c r="E1333" i="87"/>
  <c r="E7185" i="87"/>
  <c r="E2556" i="87"/>
  <c r="C21" i="73"/>
  <c r="C13" i="97"/>
  <c r="C4" i="93"/>
  <c r="G4" i="93" s="1"/>
  <c r="C50" i="76"/>
  <c r="F50" i="76" s="1"/>
  <c r="B2505" i="87"/>
  <c r="C2505" i="87" s="1"/>
  <c r="C22" i="73"/>
  <c r="H22" i="73"/>
  <c r="H4" i="97"/>
  <c r="H11" i="73"/>
  <c r="B2602" i="87"/>
  <c r="C2602" i="87" s="1"/>
  <c r="F21" i="73"/>
  <c r="F13" i="97"/>
  <c r="E4" i="93"/>
  <c r="B2544" i="87"/>
  <c r="C2544" i="87" s="1"/>
  <c r="E21" i="89"/>
  <c r="B7176" i="87"/>
  <c r="C7176" i="87" s="1"/>
  <c r="G12" i="89"/>
  <c r="W12" i="89" s="1"/>
  <c r="G107" i="73"/>
  <c r="B7135" i="87"/>
  <c r="C7135" i="87" s="1"/>
  <c r="B7071" i="87"/>
  <c r="C7071" i="87" s="1"/>
  <c r="E36" i="97"/>
  <c r="B7244" i="87"/>
  <c r="C7244" i="87" s="1"/>
  <c r="K105" i="73"/>
  <c r="B3518" i="87"/>
  <c r="C3518" i="87" s="1"/>
  <c r="K19" i="73"/>
  <c r="B4066" i="87"/>
  <c r="C4066" i="87" s="1"/>
  <c r="E19" i="89"/>
  <c r="G19" i="89" s="1"/>
  <c r="W19" i="89" s="1"/>
  <c r="F105" i="73"/>
  <c r="B2543" i="87"/>
  <c r="C2543" i="87" s="1"/>
  <c r="E1332" i="87"/>
  <c r="E7046" i="87"/>
  <c r="E2538" i="87"/>
  <c r="B7139" i="87"/>
  <c r="C7139" i="87" s="1"/>
  <c r="B7188" i="87"/>
  <c r="C7188" i="87" s="1"/>
  <c r="B7323" i="87"/>
  <c r="C7323" i="87" s="1"/>
  <c r="K119" i="30"/>
  <c r="F27" i="89"/>
  <c r="K7" i="89" s="1"/>
  <c r="K27" i="89" s="1"/>
  <c r="P7" i="89" s="1"/>
  <c r="P27" i="89" s="1"/>
  <c r="U7" i="89" s="1"/>
  <c r="U27" i="89" s="1"/>
  <c r="K99" i="73"/>
  <c r="B7201" i="87"/>
  <c r="C7201" i="87" s="1"/>
  <c r="E2540" i="87"/>
  <c r="E2551" i="87"/>
  <c r="E5814" i="87"/>
  <c r="B4074" i="87"/>
  <c r="C4074" i="87" s="1"/>
  <c r="D22" i="73"/>
  <c r="D3" i="93"/>
  <c r="D5" i="93" s="1"/>
  <c r="D11" i="73"/>
  <c r="D4" i="97"/>
  <c r="B2512" i="87"/>
  <c r="C2512" i="87" s="1"/>
  <c r="B111" i="87"/>
  <c r="C111" i="87" s="1"/>
  <c r="D109" i="73"/>
  <c r="B7080" i="87"/>
  <c r="C7080" i="87" s="1"/>
  <c r="I97" i="73"/>
  <c r="B7168" i="87"/>
  <c r="C7168" i="87" s="1"/>
  <c r="B1097" i="87"/>
  <c r="C1097" i="87" s="1"/>
  <c r="E2552" i="87"/>
  <c r="E7020" i="87"/>
  <c r="E7098" i="87"/>
  <c r="E7092" i="87"/>
  <c r="B1233" i="87"/>
  <c r="C1233" i="87" s="1"/>
  <c r="B3622" i="87"/>
  <c r="C3622" i="87" s="1"/>
  <c r="K454" i="30"/>
  <c r="E7175" i="87"/>
  <c r="I11" i="73"/>
  <c r="I4" i="97"/>
  <c r="F3" i="93"/>
  <c r="F5" i="93" s="1"/>
  <c r="I22" i="73"/>
  <c r="B3170" i="87"/>
  <c r="C3170" i="87" s="1"/>
  <c r="E107" i="87"/>
  <c r="E1331" i="87"/>
  <c r="E7043" i="87"/>
  <c r="B7152" i="87"/>
  <c r="C7152" i="87" s="1"/>
  <c r="H97" i="73"/>
  <c r="B7100" i="87"/>
  <c r="C7100" i="87" s="1"/>
  <c r="B59" i="87"/>
  <c r="C59" i="87" s="1"/>
  <c r="C30" i="97"/>
  <c r="C11" i="97"/>
  <c r="B13" i="87"/>
  <c r="C13" i="87" s="1"/>
  <c r="E118" i="73"/>
  <c r="B1602" i="87"/>
  <c r="C1602" i="87" s="1"/>
  <c r="E2511" i="87"/>
  <c r="B7136" i="87"/>
  <c r="C7136" i="87" s="1"/>
  <c r="B1462" i="87"/>
  <c r="C1462" i="87" s="1"/>
  <c r="D13" i="89"/>
  <c r="D22" i="89" s="1"/>
  <c r="D27" i="89" s="1"/>
  <c r="I7" i="89" s="1"/>
  <c r="I27" i="89" s="1"/>
  <c r="N7" i="89" s="1"/>
  <c r="N27" i="89" s="1"/>
  <c r="S7" i="89" s="1"/>
  <c r="S27" i="89" s="1"/>
  <c r="I36" i="97"/>
  <c r="B7280" i="87"/>
  <c r="C7280" i="87" s="1"/>
  <c r="D20" i="97"/>
  <c r="B35" i="87"/>
  <c r="C35" i="87" s="1"/>
  <c r="D34" i="97"/>
  <c r="J4" i="97"/>
  <c r="J22" i="73"/>
  <c r="J11" i="73"/>
  <c r="B5989" i="87"/>
  <c r="C5989" i="87" s="1"/>
  <c r="B6616" i="87"/>
  <c r="C6616" i="87" s="1"/>
  <c r="E12" i="97"/>
  <c r="B49" i="87"/>
  <c r="C49" i="87" s="1"/>
  <c r="K11" i="97"/>
  <c r="K30" i="97"/>
  <c r="B125" i="87"/>
  <c r="C125" i="87" s="1"/>
  <c r="D97" i="73"/>
  <c r="B7068" i="87"/>
  <c r="C7068" i="87" s="1"/>
  <c r="B4081" i="87"/>
  <c r="C4081" i="87" s="1"/>
  <c r="J97" i="73"/>
  <c r="B7179" i="87"/>
  <c r="C7179" i="87" s="1"/>
  <c r="B1505" i="87"/>
  <c r="C1505" i="87" s="1"/>
  <c r="H109" i="73"/>
  <c r="B7159" i="87"/>
  <c r="C7159" i="87" s="1"/>
  <c r="E32" i="97"/>
  <c r="B7240" i="87"/>
  <c r="C7240" i="87" s="1"/>
  <c r="E7195" i="87"/>
  <c r="E7086" i="87"/>
  <c r="E6369" i="87"/>
  <c r="H20" i="97"/>
  <c r="B96" i="87"/>
  <c r="C96" i="87" s="1"/>
  <c r="H34" i="97"/>
  <c r="E4" i="87"/>
  <c r="F97" i="73"/>
  <c r="B7107" i="87"/>
  <c r="C7107" i="87" s="1"/>
  <c r="E3515" i="87"/>
  <c r="E1089" i="87"/>
  <c r="E2601" i="87"/>
  <c r="E6615" i="87"/>
  <c r="E7037" i="87"/>
  <c r="C104" i="73"/>
  <c r="C107" i="73" s="1"/>
  <c r="C18" i="89"/>
  <c r="G18" i="89" s="1"/>
  <c r="W18" i="89" s="1"/>
  <c r="B2503" i="87"/>
  <c r="C2503" i="87" s="1"/>
  <c r="B7181" i="87"/>
  <c r="C7181" i="87" s="1"/>
  <c r="B4085" i="87"/>
  <c r="C4085" i="87" s="1"/>
  <c r="G15" i="89"/>
  <c r="W15" i="89" s="1"/>
  <c r="F11" i="73"/>
  <c r="F4" i="97"/>
  <c r="E3" i="93"/>
  <c r="F22" i="73"/>
  <c r="B2539" i="87"/>
  <c r="C2539" i="87" s="1"/>
  <c r="E7316" i="87"/>
  <c r="E3620" i="87"/>
  <c r="E4068" i="87"/>
  <c r="B7131" i="87"/>
  <c r="C7131" i="87" s="1"/>
  <c r="L132" i="73"/>
  <c r="B7053" i="87"/>
  <c r="C7053" i="87" s="1"/>
  <c r="J13" i="97"/>
  <c r="J21" i="73"/>
  <c r="B5993" i="87"/>
  <c r="C5993" i="87" s="1"/>
  <c r="E13" i="89"/>
  <c r="E22" i="89" s="1"/>
  <c r="E27" i="89" s="1"/>
  <c r="J7" i="89" s="1"/>
  <c r="J27" i="89" s="1"/>
  <c r="O7" i="89" s="1"/>
  <c r="O27" i="89" s="1"/>
  <c r="T7" i="89" s="1"/>
  <c r="T27" i="89" s="1"/>
  <c r="E1277" i="87"/>
  <c r="E1461" i="87"/>
  <c r="E5664" i="87"/>
  <c r="E2580" i="87"/>
  <c r="W25" i="89"/>
  <c r="G26" i="89"/>
  <c r="W26" i="89" s="1"/>
  <c r="B1333" i="87"/>
  <c r="C1333" i="87" s="1"/>
  <c r="J107" i="73"/>
  <c r="B7185" i="87"/>
  <c r="C7185" i="87" s="1"/>
  <c r="E759" i="87"/>
  <c r="G97" i="73"/>
  <c r="B7128" i="87"/>
  <c r="C7128" i="87" s="1"/>
  <c r="B5" i="87"/>
  <c r="F5" i="87"/>
  <c r="E2499" i="87"/>
  <c r="E3263" i="87"/>
  <c r="E1087" i="87"/>
  <c r="E51" i="87"/>
  <c r="G22" i="73"/>
  <c r="G11" i="73"/>
  <c r="G4" i="97"/>
  <c r="B2550" i="87"/>
  <c r="C2550" i="87" s="1"/>
  <c r="B7101" i="87"/>
  <c r="C7101" i="87" s="1"/>
  <c r="E2549" i="87"/>
  <c r="C102" i="73"/>
  <c r="C16" i="89"/>
  <c r="G16" i="89" s="1"/>
  <c r="W16" i="89" s="1"/>
  <c r="B2501" i="87"/>
  <c r="C2501" i="87" s="1"/>
  <c r="C99" i="73"/>
  <c r="B7050" i="87"/>
  <c r="C7050" i="87" s="1"/>
  <c r="B7114" i="87"/>
  <c r="C7114" i="87" s="1"/>
  <c r="B7110" i="87"/>
  <c r="C7110" i="87" s="1"/>
  <c r="B7094" i="87"/>
  <c r="C7094" i="87" s="1"/>
  <c r="G21" i="73"/>
  <c r="G13" i="97"/>
  <c r="B2556" i="87"/>
  <c r="C2556" i="87" s="1"/>
  <c r="F61" i="87"/>
  <c r="F100" i="87"/>
  <c r="F4067" i="87"/>
  <c r="F50" i="87"/>
  <c r="F3519" i="87"/>
  <c r="F6057" i="87"/>
  <c r="F4084" i="87"/>
  <c r="F7082" i="87"/>
  <c r="F66" i="87"/>
  <c r="F7153" i="87"/>
  <c r="F2557" i="87"/>
  <c r="F7246" i="87"/>
  <c r="F78" i="87"/>
  <c r="F7111" i="87"/>
  <c r="F2606" i="87"/>
  <c r="F30" i="87"/>
  <c r="F2545" i="87"/>
  <c r="F45" i="87"/>
  <c r="F7072" i="87"/>
  <c r="F6043" i="87"/>
  <c r="F82" i="87"/>
  <c r="F18" i="87"/>
  <c r="F4083" i="87"/>
  <c r="F3171" i="87"/>
  <c r="F7282" i="87"/>
  <c r="F3625" i="87"/>
  <c r="F7242" i="87"/>
  <c r="F7105" i="87"/>
  <c r="F4072" i="87"/>
  <c r="F7059" i="87"/>
  <c r="F7271" i="87"/>
  <c r="F16" i="87"/>
  <c r="F7235" i="87"/>
  <c r="F4080" i="87"/>
  <c r="F7132" i="87"/>
  <c r="F7189" i="87"/>
  <c r="F5996" i="87"/>
  <c r="F92" i="87"/>
  <c r="F4070" i="87"/>
  <c r="F2518" i="87"/>
  <c r="F7161" i="87"/>
  <c r="F127" i="87"/>
  <c r="F7117" i="87"/>
  <c r="F7203" i="87"/>
  <c r="F7182" i="87"/>
  <c r="F5991" i="87"/>
  <c r="F7222" i="87"/>
  <c r="F4069" i="87"/>
  <c r="F7056" i="87"/>
  <c r="F7294" i="87"/>
  <c r="F7171" i="87"/>
  <c r="F2506" i="87"/>
  <c r="F7054" i="87"/>
  <c r="F7052" i="87"/>
  <c r="F5995" i="87"/>
  <c r="F102" i="87"/>
  <c r="F7141" i="87"/>
  <c r="F4071" i="87"/>
  <c r="F7206" i="87"/>
  <c r="F7324" i="87"/>
  <c r="E2505" i="87" l="1"/>
  <c r="C21" i="89"/>
  <c r="G21" i="89" s="1"/>
  <c r="W21" i="89" s="1"/>
  <c r="E2545" i="87"/>
  <c r="E7153" i="87"/>
  <c r="E7246" i="87"/>
  <c r="E4072" i="87"/>
  <c r="E66" i="87"/>
  <c r="E5996" i="87"/>
  <c r="E2606" i="87"/>
  <c r="E7082" i="87"/>
  <c r="E7141" i="87"/>
  <c r="E102" i="87"/>
  <c r="E7072" i="87"/>
  <c r="E78" i="87"/>
  <c r="E6057" i="87"/>
  <c r="E7294" i="87"/>
  <c r="E2557" i="87"/>
  <c r="C109" i="73"/>
  <c r="B7059" i="87"/>
  <c r="C7059" i="87" s="1"/>
  <c r="C110" i="73"/>
  <c r="B45" i="87"/>
  <c r="C45" i="87" s="1"/>
  <c r="F81" i="73"/>
  <c r="B2545" i="87"/>
  <c r="C2545" i="87" s="1"/>
  <c r="H110" i="73"/>
  <c r="H99" i="73"/>
  <c r="B7153" i="87"/>
  <c r="C7153" i="87" s="1"/>
  <c r="K13" i="97"/>
  <c r="K21" i="73"/>
  <c r="B3519" i="87"/>
  <c r="C3519" i="87" s="1"/>
  <c r="K22" i="73"/>
  <c r="B7324" i="87"/>
  <c r="C7324" i="87" s="1"/>
  <c r="B4069" i="87"/>
  <c r="C4069" i="87" s="1"/>
  <c r="B7206" i="87"/>
  <c r="C7206" i="87" s="1"/>
  <c r="K107" i="73"/>
  <c r="E7323" i="87"/>
  <c r="B7052" i="87"/>
  <c r="C7052" i="87" s="1"/>
  <c r="E2539" i="87"/>
  <c r="E7188" i="87"/>
  <c r="B7246" i="87"/>
  <c r="C7246" i="87" s="1"/>
  <c r="E7114" i="87"/>
  <c r="B5991" i="87"/>
  <c r="C5991" i="87" s="1"/>
  <c r="H11" i="97"/>
  <c r="H30" i="97"/>
  <c r="B92" i="87"/>
  <c r="C92" i="87" s="1"/>
  <c r="E7050" i="87"/>
  <c r="E7181" i="87"/>
  <c r="E6616" i="87"/>
  <c r="E3622" i="87"/>
  <c r="E2543" i="87"/>
  <c r="B4072" i="87"/>
  <c r="C4072" i="87" s="1"/>
  <c r="E5" i="93"/>
  <c r="B7282" i="87"/>
  <c r="C7282" i="87" s="1"/>
  <c r="D11" i="97"/>
  <c r="B30" i="87"/>
  <c r="C30" i="87" s="1"/>
  <c r="D30" i="97"/>
  <c r="F34" i="97"/>
  <c r="B66" i="87"/>
  <c r="C66" i="87" s="1"/>
  <c r="F20" i="97"/>
  <c r="E7053" i="87"/>
  <c r="E59" i="87"/>
  <c r="B50" i="87"/>
  <c r="C50" i="87" s="1"/>
  <c r="E21" i="97"/>
  <c r="E7094" i="87"/>
  <c r="B7161" i="87"/>
  <c r="C7161" i="87" s="1"/>
  <c r="E7110" i="87"/>
  <c r="E7152" i="87"/>
  <c r="G3" i="93"/>
  <c r="G5" i="93" s="1"/>
  <c r="G13" i="89"/>
  <c r="D81" i="73"/>
  <c r="B2518" i="87"/>
  <c r="C2518" i="87" s="1"/>
  <c r="B4071" i="87"/>
  <c r="C4071" i="87" s="1"/>
  <c r="E49" i="87"/>
  <c r="E7139" i="87"/>
  <c r="B7054" i="87"/>
  <c r="C7054" i="87" s="1"/>
  <c r="H36" i="97"/>
  <c r="B7271" i="87"/>
  <c r="C7271" i="87" s="1"/>
  <c r="J99" i="73"/>
  <c r="J110" i="73"/>
  <c r="B7182" i="87"/>
  <c r="C7182" i="87" s="1"/>
  <c r="J81" i="73"/>
  <c r="B5996" i="87"/>
  <c r="C5996" i="87" s="1"/>
  <c r="B7105" i="87"/>
  <c r="C7105" i="87" s="1"/>
  <c r="I81" i="73"/>
  <c r="B3171" i="87"/>
  <c r="C3171" i="87" s="1"/>
  <c r="H81" i="73"/>
  <c r="B2606" i="87"/>
  <c r="C2606" i="87" s="1"/>
  <c r="E2501" i="87"/>
  <c r="E2503" i="87"/>
  <c r="E5989" i="87"/>
  <c r="E1233" i="87"/>
  <c r="E4066" i="87"/>
  <c r="B7082" i="87"/>
  <c r="C7082" i="87" s="1"/>
  <c r="B4067" i="87"/>
  <c r="C4067" i="87" s="1"/>
  <c r="E125" i="87"/>
  <c r="B82" i="87"/>
  <c r="C82" i="87" s="1"/>
  <c r="G20" i="97"/>
  <c r="G34" i="97"/>
  <c r="E5" i="87"/>
  <c r="J30" i="97"/>
  <c r="J11" i="97"/>
  <c r="B6043" i="87"/>
  <c r="C6043" i="87" s="1"/>
  <c r="G109" i="73"/>
  <c r="B7141" i="87"/>
  <c r="C7141" i="87" s="1"/>
  <c r="C81" i="73"/>
  <c r="B2506" i="87"/>
  <c r="C2506" i="87" s="1"/>
  <c r="E7101" i="87"/>
  <c r="E7107" i="87"/>
  <c r="E35" i="87"/>
  <c r="E1097" i="87"/>
  <c r="E3518" i="87"/>
  <c r="C32" i="97"/>
  <c r="B7222" i="87"/>
  <c r="C7222" i="87" s="1"/>
  <c r="B7203" i="87"/>
  <c r="C7203" i="87" s="1"/>
  <c r="E5993" i="87"/>
  <c r="J109" i="73"/>
  <c r="B7189" i="87"/>
  <c r="C7189" i="87" s="1"/>
  <c r="E33" i="97"/>
  <c r="B7242" i="87"/>
  <c r="C7242" i="87" s="1"/>
  <c r="E7201" i="87"/>
  <c r="B4083" i="87"/>
  <c r="C4083" i="87" s="1"/>
  <c r="E7100" i="87"/>
  <c r="C5" i="93"/>
  <c r="F99" i="73"/>
  <c r="B7111" i="87"/>
  <c r="C7111" i="87" s="1"/>
  <c r="B4084" i="87"/>
  <c r="C4084" i="87" s="1"/>
  <c r="B100" i="87"/>
  <c r="C100" i="87" s="1"/>
  <c r="D36" i="97"/>
  <c r="B7235" i="87"/>
  <c r="C7235" i="87" s="1"/>
  <c r="C12" i="97"/>
  <c r="B16" i="87"/>
  <c r="C16" i="87" s="1"/>
  <c r="I30" i="97"/>
  <c r="I11" i="97"/>
  <c r="B102" i="87"/>
  <c r="C102" i="87" s="1"/>
  <c r="I110" i="73"/>
  <c r="I99" i="73"/>
  <c r="B7171" i="87"/>
  <c r="C7171" i="87" s="1"/>
  <c r="E2550" i="87"/>
  <c r="E96" i="87"/>
  <c r="E7280" i="87"/>
  <c r="E7168" i="87"/>
  <c r="E7244" i="87"/>
  <c r="D110" i="73"/>
  <c r="D99" i="73"/>
  <c r="B7072" i="87"/>
  <c r="C7072" i="87" s="1"/>
  <c r="B7117" i="87"/>
  <c r="C7117" i="87" s="1"/>
  <c r="E7128" i="87"/>
  <c r="E7240" i="87"/>
  <c r="E7080" i="87"/>
  <c r="E111" i="87"/>
  <c r="G99" i="73"/>
  <c r="G110" i="73"/>
  <c r="B7132" i="87"/>
  <c r="C7132" i="87" s="1"/>
  <c r="B3625" i="87"/>
  <c r="C3625" i="87" s="1"/>
  <c r="C34" i="97"/>
  <c r="C20" i="97"/>
  <c r="B18" i="87"/>
  <c r="C18" i="87" s="1"/>
  <c r="E2512" i="87"/>
  <c r="E7176" i="87"/>
  <c r="F107" i="73"/>
  <c r="E2544" i="87"/>
  <c r="G11" i="97"/>
  <c r="G30" i="97"/>
  <c r="B78" i="87"/>
  <c r="C78" i="87" s="1"/>
  <c r="J34" i="97"/>
  <c r="J20" i="97"/>
  <c r="B6057" i="87"/>
  <c r="C6057" i="87" s="1"/>
  <c r="F30" i="97"/>
  <c r="B61" i="87"/>
  <c r="C61" i="87" s="1"/>
  <c r="F11" i="97"/>
  <c r="B7056" i="87"/>
  <c r="C7056" i="87" s="1"/>
  <c r="B4070" i="87"/>
  <c r="C4070" i="87" s="1"/>
  <c r="B5995" i="87"/>
  <c r="C5995" i="87" s="1"/>
  <c r="K32" i="97"/>
  <c r="B7294" i="87"/>
  <c r="C7294" i="87" s="1"/>
  <c r="G81" i="73"/>
  <c r="B2557" i="87"/>
  <c r="C2557" i="87" s="1"/>
  <c r="K12" i="97"/>
  <c r="B127" i="87"/>
  <c r="C127" i="87" s="1"/>
  <c r="B4080" i="87"/>
  <c r="C4080" i="87" s="1"/>
  <c r="F7062" i="87"/>
  <c r="F7237" i="87"/>
  <c r="F7162" i="87"/>
  <c r="F7074" i="87"/>
  <c r="F7173" i="87"/>
  <c r="F7184" i="87"/>
  <c r="F94" i="87"/>
  <c r="F7144" i="87"/>
  <c r="F1588" i="87"/>
  <c r="F4088" i="87"/>
  <c r="F6055" i="87"/>
  <c r="F64" i="87"/>
  <c r="F90" i="87"/>
  <c r="F7224" i="87"/>
  <c r="F1616" i="87"/>
  <c r="F1630" i="87"/>
  <c r="F7243" i="87"/>
  <c r="F1644" i="87"/>
  <c r="F7119" i="87"/>
  <c r="F129" i="87"/>
  <c r="F80" i="87"/>
  <c r="F7208" i="87"/>
  <c r="F76" i="87"/>
  <c r="F7289" i="87"/>
  <c r="F7262" i="87"/>
  <c r="F33" i="87"/>
  <c r="F128" i="87"/>
  <c r="F7061" i="87"/>
  <c r="F7267" i="87"/>
  <c r="F17" i="87"/>
  <c r="F7155" i="87"/>
  <c r="F105" i="87"/>
  <c r="F7192" i="87"/>
  <c r="F7191" i="87"/>
  <c r="F7134" i="87"/>
  <c r="F7143" i="87"/>
  <c r="F7231" i="87"/>
  <c r="F6061" i="87"/>
  <c r="F3267" i="87"/>
  <c r="F60" i="87"/>
  <c r="F7296" i="87"/>
  <c r="F7083" i="87"/>
  <c r="F7258" i="87"/>
  <c r="F7226" i="87"/>
  <c r="F7249" i="87"/>
  <c r="F3520" i="87"/>
  <c r="F1574" i="87"/>
  <c r="F7253" i="87"/>
  <c r="F28" i="87"/>
  <c r="F7172" i="87"/>
  <c r="F7273" i="87"/>
  <c r="F6041" i="87"/>
  <c r="F7113" i="87"/>
  <c r="F7276" i="87"/>
  <c r="F7285" i="87"/>
  <c r="E7054" i="87" l="1"/>
  <c r="E2506" i="87"/>
  <c r="C22" i="89"/>
  <c r="C27" i="89" s="1"/>
  <c r="H7" i="89" s="1"/>
  <c r="L7" i="89" s="1"/>
  <c r="X7" i="89" s="1"/>
  <c r="E18" i="87"/>
  <c r="E7052" i="87"/>
  <c r="E7296" i="87"/>
  <c r="E33" i="87"/>
  <c r="E7119" i="87"/>
  <c r="E7173" i="87"/>
  <c r="E64" i="87"/>
  <c r="E60" i="87"/>
  <c r="E1644" i="87"/>
  <c r="E7074" i="87"/>
  <c r="E7143" i="87"/>
  <c r="E3267" i="87"/>
  <c r="E7289" i="87"/>
  <c r="E7162" i="87"/>
  <c r="E80" i="87"/>
  <c r="E128" i="87"/>
  <c r="E6061" i="87"/>
  <c r="E1630" i="87"/>
  <c r="E7237" i="87"/>
  <c r="E7191" i="87"/>
  <c r="E7231" i="87"/>
  <c r="E1616" i="87"/>
  <c r="E7184" i="87"/>
  <c r="K33" i="97"/>
  <c r="B7296" i="87"/>
  <c r="C7296" i="87" s="1"/>
  <c r="B7192" i="87"/>
  <c r="C7192" i="87" s="1"/>
  <c r="D12" i="97"/>
  <c r="B33" i="87"/>
  <c r="C33" i="87" s="1"/>
  <c r="F109" i="73"/>
  <c r="B7119" i="87"/>
  <c r="C7119" i="87" s="1"/>
  <c r="J12" i="97"/>
  <c r="B6055" i="87"/>
  <c r="C6055" i="87" s="1"/>
  <c r="E4083" i="87"/>
  <c r="E3171" i="87"/>
  <c r="E7282" i="87"/>
  <c r="E45" i="87"/>
  <c r="B7173" i="87"/>
  <c r="C7173" i="87" s="1"/>
  <c r="F110" i="73"/>
  <c r="C33" i="97"/>
  <c r="B7224" i="87"/>
  <c r="C7224" i="87" s="1"/>
  <c r="J32" i="97"/>
  <c r="B7285" i="87"/>
  <c r="C7285" i="87" s="1"/>
  <c r="B7273" i="87"/>
  <c r="C7273" i="87" s="1"/>
  <c r="K81" i="73"/>
  <c r="B3520" i="87"/>
  <c r="C3520" i="87" s="1"/>
  <c r="B7061" i="87"/>
  <c r="C7061" i="87" s="1"/>
  <c r="E3625" i="87"/>
  <c r="E7242" i="87"/>
  <c r="E7105" i="87"/>
  <c r="E7059" i="87"/>
  <c r="F12" i="97"/>
  <c r="B64" i="87"/>
  <c r="C64" i="87" s="1"/>
  <c r="B60" i="87"/>
  <c r="C60" i="87" s="1"/>
  <c r="C37" i="76"/>
  <c r="F37" i="76" s="1"/>
  <c r="E4080" i="87"/>
  <c r="E7132" i="87"/>
  <c r="E7189" i="87"/>
  <c r="E92" i="87"/>
  <c r="I12" i="97"/>
  <c r="B105" i="87"/>
  <c r="C105" i="87" s="1"/>
  <c r="G36" i="97"/>
  <c r="B7262" i="87"/>
  <c r="C7262" i="87" s="1"/>
  <c r="H118" i="73"/>
  <c r="B1644" i="87"/>
  <c r="C1644" i="87" s="1"/>
  <c r="B4088" i="87"/>
  <c r="C4088" i="87" s="1"/>
  <c r="E127" i="87"/>
  <c r="E7117" i="87"/>
  <c r="E7203" i="87"/>
  <c r="E7182" i="87"/>
  <c r="E5991" i="87"/>
  <c r="B7074" i="87"/>
  <c r="C7074" i="87" s="1"/>
  <c r="B7143" i="87"/>
  <c r="C7143" i="87" s="1"/>
  <c r="I32" i="97"/>
  <c r="B7276" i="87"/>
  <c r="C7276" i="87" s="1"/>
  <c r="B7172" i="87"/>
  <c r="C7172" i="87" s="1"/>
  <c r="F32" i="97"/>
  <c r="B7249" i="87"/>
  <c r="C7249" i="87" s="1"/>
  <c r="B90" i="87"/>
  <c r="C90" i="87" s="1"/>
  <c r="K20" i="97"/>
  <c r="B129" i="87"/>
  <c r="C129" i="87" s="1"/>
  <c r="K34" i="97"/>
  <c r="E7271" i="87"/>
  <c r="F6" i="93"/>
  <c r="I118" i="73"/>
  <c r="B3267" i="87"/>
  <c r="C3267" i="87" s="1"/>
  <c r="E7171" i="87"/>
  <c r="B7155" i="87"/>
  <c r="C7155" i="87" s="1"/>
  <c r="E4071" i="87"/>
  <c r="E7206" i="87"/>
  <c r="J36" i="97"/>
  <c r="B7289" i="87"/>
  <c r="C7289" i="87" s="1"/>
  <c r="E37" i="97"/>
  <c r="B7243" i="87"/>
  <c r="C7243" i="87" s="1"/>
  <c r="D118" i="73"/>
  <c r="D6" i="93"/>
  <c r="B1588" i="87"/>
  <c r="C1588" i="87" s="1"/>
  <c r="B7162" i="87"/>
  <c r="C7162" i="87" s="1"/>
  <c r="E4070" i="87"/>
  <c r="E16" i="87"/>
  <c r="E6043" i="87"/>
  <c r="E2518" i="87"/>
  <c r="E4069" i="87"/>
  <c r="G12" i="97"/>
  <c r="B80" i="87"/>
  <c r="C80" i="87" s="1"/>
  <c r="B7113" i="87"/>
  <c r="C7113" i="87" s="1"/>
  <c r="B28" i="87"/>
  <c r="C28" i="87" s="1"/>
  <c r="E7222" i="87"/>
  <c r="C36" i="97"/>
  <c r="B7226" i="87"/>
  <c r="C7226" i="87" s="1"/>
  <c r="B7083" i="87"/>
  <c r="C7083" i="87" s="1"/>
  <c r="K21" i="97"/>
  <c r="B128" i="87"/>
  <c r="C128" i="87" s="1"/>
  <c r="B6061" i="87"/>
  <c r="C6061" i="87" s="1"/>
  <c r="C21" i="97"/>
  <c r="B17" i="87"/>
  <c r="C17" i="87" s="1"/>
  <c r="B76" i="87"/>
  <c r="C76" i="87" s="1"/>
  <c r="E5995" i="87"/>
  <c r="G118" i="73"/>
  <c r="B1630" i="87"/>
  <c r="C1630" i="87" s="1"/>
  <c r="B7144" i="87"/>
  <c r="C7144" i="87" s="1"/>
  <c r="B7237" i="87"/>
  <c r="C7237" i="87" s="1"/>
  <c r="C118" i="73"/>
  <c r="C6" i="93"/>
  <c r="G6" i="93" s="1"/>
  <c r="B1574" i="87"/>
  <c r="C1574" i="87" s="1"/>
  <c r="J118" i="73"/>
  <c r="B6041" i="87"/>
  <c r="C6041" i="87" s="1"/>
  <c r="W13" i="89"/>
  <c r="G22" i="89"/>
  <c r="F36" i="97"/>
  <c r="B7253" i="87"/>
  <c r="C7253" i="87" s="1"/>
  <c r="E7056" i="87"/>
  <c r="E7235" i="87"/>
  <c r="E82" i="87"/>
  <c r="E7161" i="87"/>
  <c r="E7324" i="87"/>
  <c r="G32" i="97"/>
  <c r="B7258" i="87"/>
  <c r="C7258" i="87" s="1"/>
  <c r="B7134" i="87"/>
  <c r="C7134" i="87" s="1"/>
  <c r="B7191" i="87"/>
  <c r="C7191" i="87" s="1"/>
  <c r="C6" i="76"/>
  <c r="C7" i="76" s="1"/>
  <c r="D7" i="93"/>
  <c r="P3" i="70" s="1"/>
  <c r="D32" i="97"/>
  <c r="B7231" i="87"/>
  <c r="C7231" i="87" s="1"/>
  <c r="H32" i="97"/>
  <c r="B7267" i="87"/>
  <c r="C7267" i="87" s="1"/>
  <c r="K109" i="73"/>
  <c r="B7208" i="87"/>
  <c r="C7208" i="87" s="1"/>
  <c r="K110" i="73"/>
  <c r="E6" i="93"/>
  <c r="F118" i="73"/>
  <c r="B1616" i="87"/>
  <c r="C1616" i="87" s="1"/>
  <c r="E61" i="87"/>
  <c r="E100" i="87"/>
  <c r="E4067" i="87"/>
  <c r="E50" i="87"/>
  <c r="E3519" i="87"/>
  <c r="H12" i="97"/>
  <c r="B94" i="87"/>
  <c r="C94" i="87" s="1"/>
  <c r="E4084" i="87"/>
  <c r="B7062" i="87"/>
  <c r="C7062" i="87" s="1"/>
  <c r="E7111" i="87"/>
  <c r="E30" i="87"/>
  <c r="B7184" i="87"/>
  <c r="C7184" i="87" s="1"/>
  <c r="F7269" i="87"/>
  <c r="F6056" i="87"/>
  <c r="F106" i="87"/>
  <c r="F7066" i="87"/>
  <c r="F7287" i="87"/>
  <c r="F7196" i="87"/>
  <c r="F7122" i="87"/>
  <c r="F7210" i="87"/>
  <c r="F81" i="87"/>
  <c r="F29" i="87"/>
  <c r="F7177" i="87"/>
  <c r="F7121" i="87"/>
  <c r="F7291" i="87"/>
  <c r="F136" i="87"/>
  <c r="F7228" i="87"/>
  <c r="F7166" i="87"/>
  <c r="F65" i="87"/>
  <c r="F3535" i="87"/>
  <c r="F7126" i="87"/>
  <c r="F7298" i="87"/>
  <c r="F7255" i="87"/>
  <c r="F7297" i="87"/>
  <c r="F34" i="87"/>
  <c r="F137" i="87"/>
  <c r="F7211" i="87"/>
  <c r="F7087" i="87"/>
  <c r="F7225" i="87"/>
  <c r="F7251" i="87"/>
  <c r="F7148" i="87"/>
  <c r="F7264" i="87"/>
  <c r="F7247" i="87"/>
  <c r="F7260" i="87"/>
  <c r="F7233" i="87"/>
  <c r="F7278" i="87"/>
  <c r="F95" i="87"/>
  <c r="H27" i="89" l="1"/>
  <c r="M7" i="89" s="1"/>
  <c r="E7226" i="87"/>
  <c r="E7062" i="87"/>
  <c r="E7224" i="87"/>
  <c r="E1574" i="87"/>
  <c r="E137" i="87"/>
  <c r="E7298" i="87"/>
  <c r="E7291" i="87"/>
  <c r="E7210" i="87"/>
  <c r="E34" i="87"/>
  <c r="E65" i="87"/>
  <c r="E106" i="87"/>
  <c r="E7233" i="87"/>
  <c r="E7247" i="87"/>
  <c r="E3535" i="87"/>
  <c r="E81" i="87"/>
  <c r="E7196" i="87"/>
  <c r="B137" i="87"/>
  <c r="C137" i="87" s="1"/>
  <c r="C43" i="76"/>
  <c r="F43" i="76" s="1"/>
  <c r="J33" i="97"/>
  <c r="B7287" i="87"/>
  <c r="C7287" i="87" s="1"/>
  <c r="E129" i="87"/>
  <c r="K36" i="97"/>
  <c r="B7298" i="87"/>
  <c r="C7298" i="87" s="1"/>
  <c r="B7291" i="87"/>
  <c r="C7291" i="87" s="1"/>
  <c r="B7166" i="87"/>
  <c r="C7166" i="87" s="1"/>
  <c r="B7121" i="87"/>
  <c r="C7121" i="87" s="1"/>
  <c r="B7210" i="87"/>
  <c r="C7210" i="87" s="1"/>
  <c r="B7066" i="87"/>
  <c r="C7066" i="87" s="1"/>
  <c r="B95" i="87"/>
  <c r="C95" i="87" s="1"/>
  <c r="H21" i="97"/>
  <c r="I33" i="97"/>
  <c r="B7278" i="87"/>
  <c r="C7278" i="87" s="1"/>
  <c r="B7264" i="87"/>
  <c r="C7264" i="87" s="1"/>
  <c r="C37" i="97"/>
  <c r="B7225" i="87"/>
  <c r="C7225" i="87" s="1"/>
  <c r="D21" i="97"/>
  <c r="B34" i="87"/>
  <c r="C34" i="87" s="1"/>
  <c r="E7134" i="87"/>
  <c r="E7083" i="87"/>
  <c r="E90" i="87"/>
  <c r="E7061" i="87"/>
  <c r="B7255" i="87"/>
  <c r="C7255" i="87" s="1"/>
  <c r="B7126" i="87"/>
  <c r="C7126" i="87" s="1"/>
  <c r="F21" i="97"/>
  <c r="B65" i="87"/>
  <c r="C65" i="87" s="1"/>
  <c r="B7228" i="87"/>
  <c r="C7228" i="87" s="1"/>
  <c r="B7177" i="87"/>
  <c r="C7177" i="87" s="1"/>
  <c r="B7122" i="87"/>
  <c r="C7122" i="87" s="1"/>
  <c r="E7258" i="87"/>
  <c r="E7249" i="87"/>
  <c r="B106" i="87"/>
  <c r="C106" i="87" s="1"/>
  <c r="I21" i="97"/>
  <c r="E7253" i="87"/>
  <c r="E28" i="87"/>
  <c r="E7172" i="87"/>
  <c r="E7273" i="87"/>
  <c r="E7243" i="87"/>
  <c r="B7269" i="87"/>
  <c r="C7269" i="87" s="1"/>
  <c r="H33" i="97"/>
  <c r="E3520" i="87"/>
  <c r="B7233" i="87"/>
  <c r="C7233" i="87" s="1"/>
  <c r="D33" i="97"/>
  <c r="B7148" i="87"/>
  <c r="C7148" i="87" s="1"/>
  <c r="B7087" i="87"/>
  <c r="C7087" i="87" s="1"/>
  <c r="K37" i="97"/>
  <c r="B7297" i="87"/>
  <c r="C7297" i="87" s="1"/>
  <c r="E6041" i="87"/>
  <c r="E7113" i="87"/>
  <c r="E7276" i="87"/>
  <c r="E7285" i="87"/>
  <c r="G27" i="89"/>
  <c r="W27" i="89" s="1"/>
  <c r="W22" i="89"/>
  <c r="B7247" i="87"/>
  <c r="C7247" i="87" s="1"/>
  <c r="K118" i="73"/>
  <c r="B3535" i="87"/>
  <c r="C3535" i="87" s="1"/>
  <c r="G21" i="97"/>
  <c r="B81" i="87"/>
  <c r="C81" i="87" s="1"/>
  <c r="B136" i="87"/>
  <c r="C136" i="87" s="1"/>
  <c r="L27" i="89"/>
  <c r="X27" i="89" s="1"/>
  <c r="E94" i="87"/>
  <c r="E7144" i="87"/>
  <c r="E1588" i="87"/>
  <c r="E4088" i="87"/>
  <c r="E6055" i="87"/>
  <c r="C35" i="76"/>
  <c r="F35" i="76" s="1"/>
  <c r="B29" i="87"/>
  <c r="C29" i="87" s="1"/>
  <c r="B7196" i="87"/>
  <c r="C7196" i="87" s="1"/>
  <c r="J21" i="97"/>
  <c r="B6056" i="87"/>
  <c r="C6056" i="87" s="1"/>
  <c r="E7208" i="87"/>
  <c r="E76" i="87"/>
  <c r="E7262" i="87"/>
  <c r="B7211" i="87"/>
  <c r="C7211" i="87" s="1"/>
  <c r="G33" i="97"/>
  <c r="B7260" i="87"/>
  <c r="C7260" i="87" s="1"/>
  <c r="F33" i="97"/>
  <c r="B7251" i="87"/>
  <c r="C7251" i="87" s="1"/>
  <c r="E7267" i="87"/>
  <c r="E17" i="87"/>
  <c r="E7155" i="87"/>
  <c r="E105" i="87"/>
  <c r="E7192" i="87"/>
  <c r="F46" i="87"/>
  <c r="F6062" i="87"/>
  <c r="F7252" i="87"/>
  <c r="F77" i="87"/>
  <c r="F7234" i="87"/>
  <c r="F7215" i="87"/>
  <c r="F112" i="87"/>
  <c r="F91" i="87"/>
  <c r="F7301" i="87"/>
  <c r="F7300" i="87"/>
  <c r="F7288" i="87"/>
  <c r="F7229" i="87"/>
  <c r="F101" i="87"/>
  <c r="F7270" i="87"/>
  <c r="F7279" i="87"/>
  <c r="F7261" i="87"/>
  <c r="E7066" i="87" l="1"/>
  <c r="E29" i="87"/>
  <c r="E7279" i="87"/>
  <c r="E101" i="87"/>
  <c r="E7288" i="87"/>
  <c r="E112" i="87"/>
  <c r="E7300" i="87"/>
  <c r="Q7" i="89"/>
  <c r="M27" i="89"/>
  <c r="R7" i="89" s="1"/>
  <c r="I37" i="97"/>
  <c r="B7279" i="87"/>
  <c r="C7279" i="87" s="1"/>
  <c r="C40" i="76"/>
  <c r="F40" i="76" s="1"/>
  <c r="B101" i="87"/>
  <c r="C101" i="87" s="1"/>
  <c r="J37" i="97"/>
  <c r="B7288" i="87"/>
  <c r="C7288" i="87" s="1"/>
  <c r="E7255" i="87"/>
  <c r="E7287" i="87"/>
  <c r="C42" i="76"/>
  <c r="F42" i="76" s="1"/>
  <c r="B6062" i="87"/>
  <c r="C6062" i="87" s="1"/>
  <c r="B7301" i="87"/>
  <c r="C7301" i="87" s="1"/>
  <c r="E7297" i="87"/>
  <c r="B91" i="87"/>
  <c r="C91" i="87" s="1"/>
  <c r="C39" i="76"/>
  <c r="F39" i="76" s="1"/>
  <c r="B112" i="87"/>
  <c r="C112" i="87" s="1"/>
  <c r="C41" i="76"/>
  <c r="F41" i="76" s="1"/>
  <c r="E7087" i="87"/>
  <c r="E7225" i="87"/>
  <c r="E7251" i="87"/>
  <c r="E7148" i="87"/>
  <c r="E7264" i="87"/>
  <c r="B7215" i="87"/>
  <c r="C7215" i="87" s="1"/>
  <c r="D37" i="97"/>
  <c r="B7234" i="87"/>
  <c r="C7234" i="87" s="1"/>
  <c r="E7260" i="87"/>
  <c r="E7278" i="87"/>
  <c r="F37" i="97"/>
  <c r="B7252" i="87"/>
  <c r="C7252" i="87" s="1"/>
  <c r="E7211" i="87"/>
  <c r="E7269" i="87"/>
  <c r="E95" i="87"/>
  <c r="C36" i="76"/>
  <c r="F36" i="76" s="1"/>
  <c r="F53" i="76" s="1"/>
  <c r="B46" i="87"/>
  <c r="C46" i="87" s="1"/>
  <c r="E6056" i="87"/>
  <c r="G37" i="97"/>
  <c r="B7261" i="87"/>
  <c r="C7261" i="87" s="1"/>
  <c r="H37" i="97"/>
  <c r="B7270" i="87"/>
  <c r="C7270" i="87" s="1"/>
  <c r="E7122" i="87"/>
  <c r="B7229" i="87"/>
  <c r="C7229" i="87" s="1"/>
  <c r="E7177" i="87"/>
  <c r="E7121" i="87"/>
  <c r="B7300" i="87"/>
  <c r="C7300" i="87" s="1"/>
  <c r="E136" i="87"/>
  <c r="E7228" i="87"/>
  <c r="E7166" i="87"/>
  <c r="C38" i="76"/>
  <c r="F38" i="76" s="1"/>
  <c r="B77" i="87"/>
  <c r="C77" i="87" s="1"/>
  <c r="E7126" i="87"/>
  <c r="F7292" i="87"/>
  <c r="F7238" i="87"/>
  <c r="F7256" i="87"/>
  <c r="F7274" i="87"/>
  <c r="F7283" i="87"/>
  <c r="F7265" i="87"/>
  <c r="E7229" i="87" l="1"/>
  <c r="E7283" i="87"/>
  <c r="E7292" i="87"/>
  <c r="E7256" i="87"/>
  <c r="E7265" i="87"/>
  <c r="B7283" i="87"/>
  <c r="C7283" i="87" s="1"/>
  <c r="E7270" i="87"/>
  <c r="E7261" i="87"/>
  <c r="B7292" i="87"/>
  <c r="C7292" i="87" s="1"/>
  <c r="E46" i="87"/>
  <c r="B7256" i="87"/>
  <c r="C7256" i="87" s="1"/>
  <c r="E7252" i="87"/>
  <c r="B7265" i="87"/>
  <c r="C7265" i="87" s="1"/>
  <c r="E7234" i="87"/>
  <c r="B7274" i="87"/>
  <c r="C7274" i="87" s="1"/>
  <c r="E7215" i="87"/>
  <c r="V7" i="89"/>
  <c r="R27" i="89"/>
  <c r="Q27" i="89"/>
  <c r="Y27" i="89" s="1"/>
  <c r="Y7" i="89"/>
  <c r="E7301" i="87"/>
  <c r="B7238" i="87"/>
  <c r="C7238" i="87" s="1"/>
  <c r="E91" i="87"/>
  <c r="E77" i="87"/>
  <c r="E6062" i="87"/>
  <c r="J1" i="87" l="1"/>
  <c r="Z7" i="89"/>
  <c r="V27" i="89"/>
  <c r="Z27" i="89" s="1"/>
  <c r="E7238" i="87"/>
  <c r="E7274"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100-000001000000}">
      <text>
        <r>
          <rPr>
            <vertAlign val="superscript"/>
            <sz val="10"/>
            <color rgb="FF000000"/>
            <rFont val="Tahoma"/>
            <family val="2"/>
          </rPr>
          <t>1</t>
        </r>
        <r>
          <rPr>
            <sz val="8"/>
            <color rgb="FF000000"/>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100-000002000000}">
      <text>
        <r>
          <rPr>
            <vertAlign val="superscript"/>
            <sz val="10"/>
            <color rgb="FF000000"/>
            <rFont val="Tahoma"/>
            <family val="2"/>
          </rPr>
          <t>2</t>
        </r>
        <r>
          <rPr>
            <sz val="8"/>
            <color rgb="FF000000"/>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100-000003000000}">
      <text>
        <r>
          <rPr>
            <vertAlign val="superscript"/>
            <sz val="9"/>
            <color rgb="FF000000"/>
            <rFont val="Arial"/>
            <family val="2"/>
          </rPr>
          <t>2</t>
        </r>
        <r>
          <rPr>
            <sz val="8"/>
            <color rgb="FF000000"/>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100-000004000000}">
      <text>
        <r>
          <rPr>
            <vertAlign val="superscript"/>
            <sz val="10"/>
            <color rgb="FF000000"/>
            <rFont val="Tahoma"/>
            <family val="2"/>
          </rPr>
          <t xml:space="preserve">3 </t>
        </r>
        <r>
          <rPr>
            <sz val="8"/>
            <color rgb="FF000000"/>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100-000005000000}">
      <text>
        <r>
          <rPr>
            <vertAlign val="superscript"/>
            <sz val="10"/>
            <color rgb="FF000000"/>
            <rFont val="Tahoma"/>
            <family val="2"/>
          </rPr>
          <t>3</t>
        </r>
        <r>
          <rPr>
            <sz val="8"/>
            <color rgb="FF000000"/>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100-000006000000}">
      <text>
        <r>
          <rPr>
            <vertAlign val="superscript"/>
            <sz val="10"/>
            <color rgb="FF000000"/>
            <rFont val="Tahoma"/>
            <family val="2"/>
          </rPr>
          <t>4</t>
        </r>
        <r>
          <rPr>
            <sz val="8"/>
            <color rgb="FF000000"/>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100-000007000000}">
      <text>
        <r>
          <rPr>
            <vertAlign val="superscript"/>
            <sz val="10"/>
            <color rgb="FF000000"/>
            <rFont val="Tahoma"/>
            <family val="2"/>
          </rPr>
          <t>5</t>
        </r>
        <r>
          <rPr>
            <sz val="8"/>
            <color rgb="FF000000"/>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100-000008000000}">
      <text>
        <r>
          <rPr>
            <sz val="9"/>
            <color rgb="FF000000"/>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100-000009000000}">
      <text>
        <r>
          <rPr>
            <vertAlign val="superscript"/>
            <sz val="10"/>
            <color rgb="FF000000"/>
            <rFont val="Arial"/>
            <family val="2"/>
          </rPr>
          <t>6</t>
        </r>
        <r>
          <rPr>
            <sz val="8"/>
            <color rgb="FF000000"/>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100-00000A000000}">
      <text>
        <r>
          <rPr>
            <vertAlign val="superscript"/>
            <sz val="10"/>
            <color rgb="FF000000"/>
            <rFont val="Tahoma"/>
            <family val="2"/>
          </rPr>
          <t xml:space="preserve">3 </t>
        </r>
        <r>
          <rPr>
            <sz val="8"/>
            <color rgb="FF000000"/>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100-00000B000000}">
      <text>
        <r>
          <rPr>
            <vertAlign val="superscript"/>
            <sz val="10"/>
            <color rgb="FF000000"/>
            <rFont val="Tahoma"/>
            <family val="2"/>
          </rPr>
          <t>3</t>
        </r>
        <r>
          <rPr>
            <sz val="8"/>
            <color rgb="FF000000"/>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100-00000C000000}">
      <text>
        <r>
          <rPr>
            <vertAlign val="superscript"/>
            <sz val="10"/>
            <color rgb="FF000000"/>
            <rFont val="Tahoma"/>
            <family val="2"/>
          </rPr>
          <t>A</t>
        </r>
        <r>
          <rPr>
            <sz val="8"/>
            <color rgb="FF000000"/>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100-00000D000000}">
      <text>
        <r>
          <rPr>
            <vertAlign val="superscript"/>
            <sz val="10"/>
            <color rgb="FF000000"/>
            <rFont val="Tahoma"/>
            <family val="2"/>
          </rPr>
          <t>1</t>
        </r>
        <r>
          <rPr>
            <sz val="8"/>
            <color rgb="FF000000"/>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100-00000E000000}">
      <text>
        <r>
          <rPr>
            <vertAlign val="superscript"/>
            <sz val="10"/>
            <color rgb="FF000000"/>
            <rFont val="Tahoma"/>
            <family val="2"/>
          </rPr>
          <t>2</t>
        </r>
        <r>
          <rPr>
            <sz val="8"/>
            <color rgb="FF000000"/>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100-00000F000000}">
      <text>
        <r>
          <rPr>
            <vertAlign val="superscript"/>
            <sz val="9"/>
            <color rgb="FF000000"/>
            <rFont val="Arial"/>
            <family val="2"/>
          </rPr>
          <t>2</t>
        </r>
        <r>
          <rPr>
            <sz val="8"/>
            <color rgb="FF000000"/>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200-000001000000}">
      <text>
        <r>
          <rPr>
            <vertAlign val="superscript"/>
            <sz val="10"/>
            <color rgb="FF000000"/>
            <rFont val="Tahoma"/>
            <family val="2"/>
          </rPr>
          <t xml:space="preserve">7 </t>
        </r>
        <r>
          <rPr>
            <sz val="8"/>
            <color rgb="FF000000"/>
            <rFont val="Tahoma"/>
            <family val="2"/>
          </rPr>
          <t>Cash plus investments must be greater than or equal to zero.</t>
        </r>
      </text>
    </comment>
    <comment ref="A4" authorId="0" shapeId="0" xr:uid="{00000000-0006-0000-0200-000002000000}">
      <text>
        <r>
          <rPr>
            <vertAlign val="superscript"/>
            <sz val="10"/>
            <color rgb="FF000000"/>
            <rFont val="Tahoma"/>
            <family val="2"/>
          </rPr>
          <t>8</t>
        </r>
        <r>
          <rPr>
            <b/>
            <sz val="8"/>
            <color rgb="FF000000"/>
            <rFont val="Tahoma"/>
            <family val="2"/>
          </rPr>
          <t xml:space="preserve">  </t>
        </r>
        <r>
          <rPr>
            <sz val="8"/>
            <color rgb="FF000000"/>
            <rFont val="Tahoma"/>
            <family val="2"/>
          </rPr>
          <t xml:space="preserve">For cash basis budgets, this total will equal the Budget Summary - Total Direct Receipts/Revenue (Line 9) and Other Financing Sources (Line 45).
</t>
        </r>
      </text>
    </comment>
    <comment ref="A13" authorId="0" shapeId="0" xr:uid="{00000000-0006-0000-0200-000003000000}">
      <text>
        <r>
          <rPr>
            <vertAlign val="superscript"/>
            <sz val="10"/>
            <color rgb="FF000000"/>
            <rFont val="Tahoma"/>
            <family val="2"/>
          </rPr>
          <t>9</t>
        </r>
        <r>
          <rPr>
            <sz val="8"/>
            <color rgb="FF000000"/>
            <rFont val="Tahoma"/>
            <family val="2"/>
          </rPr>
          <t xml:space="preserve"> For cash basis budgets, this total will equal the Budget Summary - Total Direct Disbursements/Expenditures (Line 19) plus Total Other Financing Uses (Lines 63).</t>
        </r>
      </text>
    </comment>
    <comment ref="A15" authorId="0" shapeId="0" xr:uid="{00000000-0006-0000-0200-000004000000}">
      <text>
        <r>
          <rPr>
            <vertAlign val="superscript"/>
            <sz val="10"/>
            <color rgb="FF000000"/>
            <rFont val="Tahoma"/>
            <family val="2"/>
          </rPr>
          <t>10</t>
        </r>
        <r>
          <rPr>
            <sz val="8"/>
            <color rgb="FF000000"/>
            <rFont val="Tahoma"/>
            <family val="2"/>
          </rPr>
          <t xml:space="preserve"> Working Cash Fund loans may be made to any district fund for which taxes are levied (Section 20-5 of the School Code).</t>
        </r>
      </text>
    </comment>
    <comment ref="A21" authorId="0" shapeId="0" xr:uid="{00000000-0006-0000-0200-000005000000}">
      <text>
        <r>
          <rPr>
            <vertAlign val="superscript"/>
            <sz val="9"/>
            <color rgb="FF000000"/>
            <rFont val="Arial"/>
            <family val="2"/>
          </rPr>
          <t>7</t>
        </r>
        <r>
          <rPr>
            <sz val="8"/>
            <color rgb="FF000000"/>
            <rFont val="Tahoma"/>
            <family val="2"/>
          </rPr>
          <t xml:space="preserve"> Cash plus Investments must be greater than or equal to zero.</t>
        </r>
      </text>
    </comment>
    <comment ref="A23" authorId="0" shapeId="0" xr:uid="{00000000-0006-0000-0200-000006000000}">
      <text>
        <r>
          <rPr>
            <vertAlign val="superscript"/>
            <sz val="10"/>
            <color rgb="FF000000"/>
            <rFont val="Tahoma"/>
            <family val="2"/>
          </rPr>
          <t xml:space="preserve">7 </t>
        </r>
        <r>
          <rPr>
            <sz val="8"/>
            <color rgb="FF000000"/>
            <rFont val="Tahoma"/>
            <family val="2"/>
          </rPr>
          <t>Cash plus investments must be greater than or equal to zero.</t>
        </r>
      </text>
    </comment>
    <comment ref="A24" authorId="0" shapeId="0" xr:uid="{00000000-0006-0000-0200-000007000000}">
      <text>
        <r>
          <rPr>
            <vertAlign val="superscript"/>
            <sz val="10"/>
            <color rgb="FF000000"/>
            <rFont val="Tahoma"/>
            <family val="2"/>
          </rPr>
          <t>8</t>
        </r>
        <r>
          <rPr>
            <b/>
            <sz val="8"/>
            <color rgb="FF000000"/>
            <rFont val="Tahoma"/>
            <family val="2"/>
          </rPr>
          <t xml:space="preserve">  </t>
        </r>
        <r>
          <rPr>
            <sz val="8"/>
            <color rgb="FF000000"/>
            <rFont val="Tahoma"/>
            <family val="2"/>
          </rPr>
          <t xml:space="preserve">For cash basis budgets, this total will equal the Budget Summary - Total Direct Receipts/Revenue (Line 9) and Other Financing Sources (Line 45).
</t>
        </r>
      </text>
    </comment>
    <comment ref="A26" authorId="0" shapeId="0" xr:uid="{00000000-0006-0000-0200-000008000000}">
      <text>
        <r>
          <rPr>
            <vertAlign val="superscript"/>
            <sz val="10"/>
            <color rgb="FF000000"/>
            <rFont val="Tahoma"/>
            <family val="2"/>
          </rPr>
          <t>9</t>
        </r>
        <r>
          <rPr>
            <sz val="8"/>
            <color rgb="FF000000"/>
            <rFont val="Tahoma"/>
            <family val="2"/>
          </rPr>
          <t xml:space="preserve"> For cash basis budgets, this total will equal the Budget Summary - Total Direct Disbursements/Expenditures (Line 19) plus Total Other Financing Uses (Lines 63).</t>
        </r>
      </text>
    </comment>
    <comment ref="A27" authorId="0" shapeId="0" xr:uid="{00000000-0006-0000-0200-000009000000}">
      <text>
        <r>
          <rPr>
            <vertAlign val="superscript"/>
            <sz val="9"/>
            <color rgb="FF000000"/>
            <rFont val="Arial"/>
            <family val="2"/>
          </rPr>
          <t>7</t>
        </r>
        <r>
          <rPr>
            <sz val="8"/>
            <color rgb="FF000000"/>
            <rFont val="Tahoma"/>
            <family val="2"/>
          </rPr>
          <t xml:space="preserve"> Cash plus Investments must be greater than or equal to zero.</t>
        </r>
      </text>
    </comment>
    <comment ref="A29" authorId="0" shapeId="0" xr:uid="{00000000-0006-0000-0200-00000A000000}">
      <text>
        <r>
          <rPr>
            <vertAlign val="superscript"/>
            <sz val="10"/>
            <color rgb="FF000000"/>
            <rFont val="Tahoma"/>
            <family val="2"/>
          </rPr>
          <t xml:space="preserve">7 </t>
        </r>
        <r>
          <rPr>
            <sz val="8"/>
            <color rgb="FF000000"/>
            <rFont val="Tahoma"/>
            <family val="2"/>
          </rPr>
          <t>Cash plus investments must be greater than or equal to zero.</t>
        </r>
      </text>
    </comment>
    <comment ref="A30" authorId="0" shapeId="0" xr:uid="{00000000-0006-0000-0200-00000B000000}">
      <text>
        <r>
          <rPr>
            <vertAlign val="superscript"/>
            <sz val="10"/>
            <color rgb="FF000000"/>
            <rFont val="Tahoma"/>
            <family val="2"/>
          </rPr>
          <t>8</t>
        </r>
        <r>
          <rPr>
            <b/>
            <sz val="8"/>
            <color rgb="FF000000"/>
            <rFont val="Tahoma"/>
            <family val="2"/>
          </rPr>
          <t xml:space="preserve">  </t>
        </r>
        <r>
          <rPr>
            <sz val="8"/>
            <color rgb="FF000000"/>
            <rFont val="Tahoma"/>
            <family val="2"/>
          </rPr>
          <t xml:space="preserve">For cash basis budgets, this total will equal the Budget Summary - Total Direct Receipts/Revenue (Line 9) and Other Financing Sources (Line 45).
</t>
        </r>
      </text>
    </comment>
    <comment ref="A34" authorId="0" shapeId="0" xr:uid="{00000000-0006-0000-0200-00000C000000}">
      <text>
        <r>
          <rPr>
            <vertAlign val="superscript"/>
            <sz val="10"/>
            <color rgb="FF000000"/>
            <rFont val="Tahoma"/>
            <family val="2"/>
          </rPr>
          <t>9</t>
        </r>
        <r>
          <rPr>
            <sz val="8"/>
            <color rgb="FF000000"/>
            <rFont val="Tahoma"/>
            <family val="2"/>
          </rPr>
          <t xml:space="preserve"> For cash basis budgets, this total will equal the Budget Summary - Total Direct Disbursements/Expenditures (Line 19) plus Total Other Financing Uses (Lines 63).</t>
        </r>
      </text>
    </comment>
    <comment ref="A37" authorId="0" shapeId="0" xr:uid="{00000000-0006-0000-0200-00000D000000}">
      <text>
        <r>
          <rPr>
            <vertAlign val="superscript"/>
            <sz val="9"/>
            <color rgb="FF000000"/>
            <rFont val="Arial"/>
            <family val="2"/>
          </rPr>
          <t>7</t>
        </r>
        <r>
          <rPr>
            <sz val="8"/>
            <color rgb="FF000000"/>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300-000001000000}">
      <text>
        <r>
          <rPr>
            <vertAlign val="superscript"/>
            <sz val="9"/>
            <color rgb="FF000000"/>
            <rFont val="Arial"/>
            <family val="2"/>
          </rPr>
          <t>11</t>
        </r>
        <r>
          <rPr>
            <sz val="8"/>
            <color rgb="FF000000"/>
            <rFont val="Tahoma"/>
            <family val="2"/>
          </rPr>
          <t xml:space="preserve"> Include revenue accounts 1110 through 1115, 1117,
   1118 &amp; 1120.</t>
        </r>
      </text>
    </comment>
    <comment ref="A6" authorId="0" shapeId="0" xr:uid="{00000000-0006-0000-0300-000002000000}">
      <text>
        <r>
          <rPr>
            <vertAlign val="superscript"/>
            <sz val="10"/>
            <color rgb="FF000000"/>
            <rFont val="Tahoma"/>
            <family val="2"/>
          </rPr>
          <t>12</t>
        </r>
        <r>
          <rPr>
            <sz val="8"/>
            <color rgb="FF000000"/>
            <rFont val="Tahoma"/>
            <family val="2"/>
          </rPr>
          <t xml:space="preserve"> The School Code Section 17-2.2c.  Tax for leasing educational facilities or computer technology or both, and for temporary relocation expense purposes.
</t>
        </r>
      </text>
    </comment>
    <comment ref="A16" authorId="0" shapeId="0" xr:uid="{00000000-0006-0000-0300-000003000000}">
      <text>
        <r>
          <rPr>
            <vertAlign val="superscript"/>
            <sz val="10"/>
            <color rgb="FF000000"/>
            <rFont val="Tahoma"/>
            <family val="2"/>
          </rPr>
          <t>13</t>
        </r>
        <r>
          <rPr>
            <sz val="8"/>
            <color rgb="FF000000"/>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300-000004000000}">
      <text>
        <r>
          <rPr>
            <sz val="8"/>
            <color rgb="FF000000"/>
            <rFont val="Tahoma"/>
            <family val="2"/>
          </rPr>
          <t xml:space="preserve">14  Only tuition payments made to </t>
        </r>
        <r>
          <rPr>
            <u/>
            <sz val="8"/>
            <color rgb="FF000000"/>
            <rFont val="Tahoma"/>
            <family val="2"/>
          </rPr>
          <t>private facilities</t>
        </r>
        <r>
          <rPr>
            <sz val="8"/>
            <color rgb="FF000000"/>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400-000001000000}">
      <text>
        <r>
          <rPr>
            <vertAlign val="superscript"/>
            <sz val="10"/>
            <color rgb="FF000000"/>
            <rFont val="Arial"/>
            <family val="2"/>
          </rPr>
          <t>14</t>
        </r>
        <r>
          <rPr>
            <sz val="8"/>
            <color rgb="FF000000"/>
            <rFont val="Tahoma"/>
            <family val="2"/>
          </rPr>
          <t xml:space="preserve"> Include only tuition payments made to private facilities.  See Function 4100 for estimated public facility disbursements/expenditures.</t>
        </r>
      </text>
    </comment>
    <comment ref="A174" authorId="0" shapeId="0" xr:uid="{00000000-0006-0000-0400-000002000000}">
      <text>
        <r>
          <rPr>
            <vertAlign val="superscript"/>
            <sz val="10"/>
            <color rgb="FF000000"/>
            <rFont val="Arial"/>
            <family val="2"/>
          </rPr>
          <t>15</t>
        </r>
        <r>
          <rPr>
            <sz val="10"/>
            <color rgb="FF000000"/>
            <rFont val="Arial"/>
            <family val="2"/>
          </rPr>
          <t xml:space="preserve"> </t>
        </r>
        <r>
          <rPr>
            <sz val="8"/>
            <color rgb="FF000000"/>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400-000003000000}">
      <text>
        <r>
          <rPr>
            <vertAlign val="superscript"/>
            <sz val="10"/>
            <color rgb="FF000000"/>
            <rFont val="Arial"/>
            <family val="2"/>
          </rPr>
          <t>15</t>
        </r>
        <r>
          <rPr>
            <sz val="10"/>
            <color rgb="FF000000"/>
            <rFont val="Arial"/>
            <family val="2"/>
          </rPr>
          <t xml:space="preserve"> </t>
        </r>
        <r>
          <rPr>
            <sz val="8"/>
            <color rgb="FF000000"/>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400-000004000000}">
      <text>
        <r>
          <rPr>
            <vertAlign val="superscript"/>
            <sz val="10"/>
            <color rgb="FF000000"/>
            <rFont val="Arial"/>
            <family val="2"/>
          </rPr>
          <t>14</t>
        </r>
        <r>
          <rPr>
            <sz val="8"/>
            <color rgb="FF000000"/>
            <rFont val="Tahoma"/>
            <family val="2"/>
          </rPr>
          <t xml:space="preserve"> Include only tuition payments made to private facilities.  See Function 4100 for estimated public facility disbursements/expenditures.</t>
        </r>
      </text>
    </comment>
    <comment ref="A424" authorId="0" shapeId="0" xr:uid="{00000000-0006-0000-0400-000005000000}">
      <text>
        <r>
          <rPr>
            <vertAlign val="superscript"/>
            <sz val="10"/>
            <color rgb="FF000000"/>
            <rFont val="Arial"/>
            <family val="2"/>
          </rPr>
          <t>15</t>
        </r>
        <r>
          <rPr>
            <sz val="10"/>
            <color rgb="FF000000"/>
            <rFont val="Arial"/>
            <family val="2"/>
          </rPr>
          <t xml:space="preserve"> </t>
        </r>
        <r>
          <rPr>
            <sz val="8"/>
            <color rgb="FF000000"/>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400-000006000000}">
      <text>
        <r>
          <rPr>
            <vertAlign val="superscript"/>
            <sz val="10"/>
            <color rgb="FF000000"/>
            <rFont val="Arial"/>
            <family val="2"/>
          </rPr>
          <t>15</t>
        </r>
        <r>
          <rPr>
            <sz val="10"/>
            <color rgb="FF000000"/>
            <rFont val="Arial"/>
            <family val="2"/>
          </rPr>
          <t xml:space="preserve"> </t>
        </r>
        <r>
          <rPr>
            <sz val="8"/>
            <color rgb="FF000000"/>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<sst xmlns="http://schemas.openxmlformats.org/spreadsheetml/2006/main" count="22470" uniqueCount="6940">
  <si>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</si>
  <si>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</si>
  <si>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</si>
  <si>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</si>
  <si>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</si>
  <si>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</si>
  <si>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</si>
  <si>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</si>
  <si>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</si>
  <si>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</si>
  <si>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</si>
  <si>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</si>
  <si>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</si>
  <si>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</si>
  <si>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</si>
  <si>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</si>
  <si>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</si>
  <si>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</si>
  <si>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</si>
  <si>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</si>
  <si>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</si>
  <si>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</si>
  <si>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</si>
  <si>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</si>
  <si>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i/>
        <sz val="9"/>
        <color rgb="FF000000"/>
        <rFont val="Arial"/>
        <family val="2"/>
      </rP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</si>
  <si>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</si>
  <si>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</si>
  <si>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</si>
  <si>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t xml:space="preserve">   notice of said hearing was given at least thirty days prior thereto as required by law, and all other legal requirements have been complied with;</t>
  </si>
  <si>
    <r>
      <rPr>
        <i/>
        <sz val="9"/>
        <color rgb="FF000000"/>
        <rFont val="Calibri"/>
        <family val="2"/>
        <scheme val="minor"/>
      </rPr>
      <t xml:space="preserve">,     </t>
    </r>
    <r>
      <rPr>
        <i/>
        <sz val="10"/>
        <color rgb="FF000000"/>
        <rFont val="Calibri"/>
        <family val="2"/>
        <scheme val="minor"/>
      </rPr>
      <t>20</t>
    </r>
  </si>
  <si>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</si>
  <si>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</si>
  <si>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</si>
  <si>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</si>
  <si>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</si>
  <si>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</si>
  <si>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</si>
  <si>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</si>
  <si>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</si>
  <si>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</si>
  <si>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</si>
  <si>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</si>
  <si>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color rgb="FF000000"/>
        <rFont val="Calibri"/>
        <family val="2"/>
        <scheme val="minor"/>
      </rPr>
      <t xml:space="preserve">** </t>
    </r>
    <r>
      <rPr>
        <sz val="9"/>
        <color rgb="FF000000"/>
        <rFont val="Calibri"/>
        <family val="2"/>
        <scheme val="minor"/>
      </rPr>
      <t>MEMBERS VOTING YEA:</t>
    </r>
  </si>
  <si>
    <r>
      <rPr>
        <sz val="10"/>
        <color rgb="FF000000"/>
        <rFont val="Calibri"/>
        <family val="2"/>
        <scheme val="minor"/>
      </rPr>
      <t xml:space="preserve">** </t>
    </r>
    <r>
      <rPr>
        <sz val="9"/>
        <color rgb="FF000000"/>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</si>
  <si>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</si>
  <si>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</si>
  <si>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</si>
  <si>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</si>
  <si>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</si>
  <si>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</si>
  <si>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</si>
  <si>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</si>
  <si>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</si>
  <si>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</si>
  <si>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</si>
  <si>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</si>
  <si>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</si>
  <si>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</si>
  <si>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</si>
  <si>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</si>
  <si>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</si>
  <si>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</si>
  <si>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</si>
  <si>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</si>
  <si>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</si>
  <si>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</si>
  <si>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</si>
  <si>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</si>
  <si>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</si>
  <si>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</si>
  <si>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</si>
  <si>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</si>
  <si>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</si>
  <si>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</si>
  <si>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</si>
  <si>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</si>
  <si>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</si>
  <si>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</si>
  <si>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</si>
  <si>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</si>
  <si>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</si>
  <si>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</si>
  <si>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</si>
  <si>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</si>
  <si>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rPr>
        <b/>
        <sz val="8"/>
        <color rgb="FF000000"/>
        <rFont val="Calibri"/>
        <family val="2"/>
        <scheme val="minor"/>
      </rPr>
      <t xml:space="preserve">Total Direct Receipts/Revenues </t>
    </r>
    <r>
      <rPr>
        <b/>
        <vertAlign val="superscript"/>
        <sz val="8"/>
        <color rgb="FF000000"/>
        <rFont val="Calibri"/>
        <family val="2"/>
        <scheme val="minor"/>
      </rPr>
      <t>8</t>
    </r>
  </si>
  <si>
    <r>
      <rPr>
        <sz val="8"/>
        <color rgb="FF000000"/>
        <rFont val="Calibri"/>
        <family val="2"/>
        <scheme val="minor"/>
      </rPr>
      <t>Receipts/Revenues for "On Behalf" Payments</t>
    </r>
    <r>
      <rPr>
        <sz val="9"/>
        <color rgb="FF000000"/>
        <rFont val="Calibri"/>
        <family val="2"/>
        <scheme val="minor"/>
      </rPr>
      <t xml:space="preserve"> </t>
    </r>
    <r>
      <rPr>
        <vertAlign val="superscript"/>
        <sz val="10"/>
        <color rgb="FF00000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</si>
  <si>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</si>
  <si>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</si>
  <si>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</si>
  <si>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</si>
  <si>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</si>
  <si>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</si>
  <si>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</si>
  <si>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</si>
  <si>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</si>
  <si>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b/>
        <sz val="8"/>
        <color rgb="FF000000"/>
        <rFont val="Calibri"/>
        <family val="2"/>
        <scheme val="minor"/>
      </rPr>
      <t xml:space="preserve">Total Direct Disbursements/Expenditures </t>
    </r>
    <r>
      <rPr>
        <b/>
        <vertAlign val="superscript"/>
        <sz val="10"/>
        <color rgb="FF000000"/>
        <rFont val="Calibri"/>
        <family val="2"/>
        <scheme val="minor"/>
      </rPr>
      <t>9</t>
    </r>
  </si>
  <si>
    <r>
      <rPr>
        <sz val="8"/>
        <color rgb="FF000000"/>
        <rFont val="Calibri"/>
        <family val="2"/>
        <scheme val="minor"/>
      </rPr>
      <t xml:space="preserve">Disbursements/Expenditures for "On Behalf" Payments </t>
    </r>
    <r>
      <rPr>
        <vertAlign val="superscript"/>
        <sz val="10"/>
        <color rgb="FF00000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</si>
  <si>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</si>
  <si>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</si>
  <si>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</si>
  <si>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</si>
  <si>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</si>
  <si>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rPr>
        <sz val="8"/>
        <color rgb="FF000000"/>
        <rFont val="Calibri"/>
        <family val="2"/>
        <scheme val="minor"/>
      </rPr>
      <t xml:space="preserve">Abolishment the Working Cash Fund </t>
    </r>
    <r>
      <rPr>
        <vertAlign val="superscript"/>
        <sz val="10"/>
        <color rgb="FF000000"/>
        <rFont val="Calibri"/>
        <family val="2"/>
        <scheme val="minor"/>
      </rPr>
      <t>16</t>
    </r>
  </si>
  <si>
    <r>
      <rPr>
        <sz val="8"/>
        <color rgb="FF000000"/>
        <rFont val="Calibri"/>
        <family val="2"/>
        <scheme val="minor"/>
      </rPr>
      <t xml:space="preserve">Abatement of the Working Cash Fund </t>
    </r>
    <r>
      <rPr>
        <vertAlign val="superscript"/>
        <sz val="10"/>
        <color rgb="FF000000"/>
        <rFont val="Calibri"/>
        <family val="2"/>
        <scheme val="minor"/>
      </rPr>
      <t>16</t>
    </r>
  </si>
  <si>
    <t>7110</t>
  </si>
  <si>
    <t>Transfer of Working Cash Fund Interest</t>
  </si>
  <si>
    <t>Transfer Among Funds</t>
  </si>
  <si>
    <t>Transfer of Interest</t>
  </si>
  <si>
    <t>Transfer from Capital Projects Fund to O&amp;M Fund</t>
  </si>
  <si>
    <r>
      <rPr>
        <sz val="8"/>
        <color rgb="FF000000"/>
        <rFont val="Calibri"/>
        <family val="2"/>
        <scheme val="minor"/>
      </rPr>
      <t xml:space="preserve">Transfer of Excess Fire Prev &amp; Safety Tax &amp; Interest </t>
    </r>
    <r>
      <rPr>
        <vertAlign val="superscript"/>
        <sz val="10"/>
        <color rgb="FF000000"/>
        <rFont val="Calibri"/>
        <family val="2"/>
        <scheme val="minor"/>
      </rPr>
      <t xml:space="preserve">3 </t>
    </r>
    <r>
      <rPr>
        <sz val="8"/>
        <color rgb="FF000000"/>
        <rFont val="Calibri"/>
        <family val="2"/>
        <scheme val="minor"/>
      </rPr>
      <t>Proceeds to O&amp;M Fund</t>
    </r>
  </si>
  <si>
    <r>
      <rPr>
        <sz val="8"/>
        <color rgb="FF000000"/>
        <rFont val="Calibri"/>
        <family val="2"/>
        <scheme val="minor"/>
      </rPr>
      <t xml:space="preserve">Transfer of Excess Accumulated Fire Prev &amp; Safety Bond and Int </t>
    </r>
    <r>
      <rPr>
        <vertAlign val="superscript"/>
        <sz val="10"/>
        <color rgb="FF000000"/>
        <rFont val="Calibri"/>
        <family val="2"/>
        <scheme val="minor"/>
      </rPr>
      <t>3a</t>
    </r>
    <r>
      <rPr>
        <sz val="8"/>
        <color rgb="FF000000"/>
        <rFont val="Calibri"/>
        <family val="2"/>
        <scheme val="minor"/>
      </rPr>
      <t xml:space="preserve"> Proceeds to Debt Service Fund                             </t>
    </r>
  </si>
  <si>
    <t>SALE OF BONDS (7200)</t>
  </si>
  <si>
    <r>
      <rPr>
        <sz val="8"/>
        <color rgb="FF000000"/>
        <rFont val="Calibri"/>
        <family val="2"/>
        <scheme val="minor"/>
      </rPr>
      <t>Principal on Bonds Sold</t>
    </r>
    <r>
      <rPr>
        <sz val="10"/>
        <color rgb="FF000000"/>
        <rFont val="Calibri"/>
        <family val="2"/>
        <scheme val="minor"/>
      </rPr>
      <t xml:space="preserve"> </t>
    </r>
    <r>
      <rPr>
        <vertAlign val="superscript"/>
        <sz val="10"/>
        <color rgb="FF000000"/>
        <rFont val="Calibri"/>
        <family val="2"/>
        <scheme val="minor"/>
      </rPr>
      <t>4</t>
    </r>
  </si>
  <si>
    <t>Premium on Bonds Sold</t>
  </si>
  <si>
    <t>Accrued Interest on Bonds Sold</t>
  </si>
  <si>
    <r>
      <rPr>
        <sz val="8"/>
        <color rgb="FF000000"/>
        <rFont val="Calibri"/>
        <family val="2"/>
        <scheme val="minor"/>
      </rPr>
      <t>Sale or Compensation for Fixed Assets</t>
    </r>
    <r>
      <rPr>
        <sz val="9"/>
        <color rgb="FF000000"/>
        <rFont val="Calibri"/>
        <family val="2"/>
        <scheme val="minor"/>
      </rPr>
      <t xml:space="preserve"> </t>
    </r>
    <r>
      <rPr>
        <vertAlign val="superscript"/>
        <sz val="10"/>
        <color rgb="FF000000"/>
        <rFont val="Calibri"/>
        <family val="2"/>
        <scheme val="minor"/>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</si>
  <si>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</si>
  <si>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</si>
  <si>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</si>
  <si>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</si>
  <si>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</si>
  <si>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</si>
  <si>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</si>
  <si>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b/>
        <sz val="8"/>
        <color rgb="FF000000"/>
        <rFont val="Calibri"/>
        <family val="2"/>
        <scheme val="minor"/>
      </rPr>
      <t xml:space="preserve">Total Other Sources of Funds </t>
    </r>
    <r>
      <rPr>
        <b/>
        <vertAlign val="superscript"/>
        <sz val="10"/>
        <color rgb="FF000000"/>
        <rFont val="Calibri"/>
        <family val="2"/>
        <scheme val="minor"/>
      </rPr>
      <t>8</t>
    </r>
  </si>
  <si>
    <t>OTHER USES OF FUNDS (8000)</t>
  </si>
  <si>
    <t>TRANSFER TO VARIOUS OTHER FUNDS (8100)</t>
  </si>
  <si>
    <r>
      <rPr>
        <sz val="8"/>
        <color rgb="FF000000"/>
        <rFont val="Calibri"/>
        <family val="2"/>
        <scheme val="minor"/>
      </rPr>
      <t xml:space="preserve">Abolishment or Abatement of the Working Cash Fund </t>
    </r>
    <r>
      <rPr>
        <vertAlign val="superscript"/>
        <sz val="10"/>
        <color rgb="FF000000"/>
        <rFont val="Calibri"/>
        <family val="2"/>
        <scheme val="minor"/>
      </rPr>
      <t>16</t>
    </r>
  </si>
  <si>
    <t>8110</t>
  </si>
  <si>
    <t>8120</t>
  </si>
  <si>
    <t>8130</t>
  </si>
  <si>
    <r>
      <rPr>
        <sz val="8"/>
        <color rgb="FF000000"/>
        <rFont val="Calibri"/>
        <family val="2"/>
        <scheme val="minor"/>
      </rPr>
      <t xml:space="preserve">Transfer of Interest </t>
    </r>
    <r>
      <rPr>
        <vertAlign val="superscript"/>
        <sz val="10"/>
        <color rgb="FF000000"/>
        <rFont val="Calibri"/>
        <family val="2"/>
        <scheme val="minor"/>
      </rPr>
      <t>6</t>
    </r>
  </si>
  <si>
    <t>8140</t>
  </si>
  <si>
    <t>8150</t>
  </si>
  <si>
    <r>
      <rPr>
        <sz val="8"/>
        <color rgb="FF000000"/>
        <rFont val="Calibri"/>
        <family val="2"/>
        <scheme val="minor"/>
      </rPr>
      <t xml:space="preserve">Transfer of Excess Fire Prev &amp; Safety Tax &amp; Interest </t>
    </r>
    <r>
      <rPr>
        <vertAlign val="superscript"/>
        <sz val="10"/>
        <color rgb="FF000000"/>
        <rFont val="Calibri"/>
        <family val="2"/>
        <scheme val="minor"/>
      </rPr>
      <t>3</t>
    </r>
    <r>
      <rPr>
        <sz val="8"/>
        <color rgb="FF000000"/>
        <rFont val="Calibri"/>
        <family val="2"/>
        <scheme val="minor"/>
      </rPr>
      <t xml:space="preserve"> Proceeds to O&amp;M Fund</t>
    </r>
  </si>
  <si>
    <t>8160</t>
  </si>
  <si>
    <r>
      <rPr>
        <sz val="8"/>
        <color rgb="FF000000"/>
        <rFont val="Calibri"/>
        <family val="2"/>
        <scheme val="minor"/>
      </rPr>
      <t xml:space="preserve">Transfer of Excess Accumulated Fire Prev &amp; Safety Bond </t>
    </r>
    <r>
      <rPr>
        <vertAlign val="superscript"/>
        <sz val="10"/>
        <color rgb="FF000000"/>
        <rFont val="Calibri"/>
        <family val="2"/>
        <scheme val="minor"/>
      </rPr>
      <t>3a</t>
    </r>
    <r>
      <rPr>
        <sz val="8"/>
        <color rgb="FF000000"/>
        <rFont val="Calibri"/>
        <family val="2"/>
        <scheme val="minor"/>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</si>
  <si>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</si>
  <si>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</si>
  <si>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</si>
  <si>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</si>
  <si>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</si>
  <si>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</si>
  <si>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</si>
  <si>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</si>
  <si>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</si>
  <si>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</si>
  <si>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</si>
  <si>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</si>
  <si>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</si>
  <si>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</si>
  <si>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</si>
  <si>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</si>
  <si>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</si>
  <si>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</si>
  <si>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</si>
  <si>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</si>
  <si>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</si>
  <si>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</si>
  <si>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</si>
  <si>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</si>
  <si>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</si>
  <si>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</si>
  <si>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</si>
  <si>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</si>
  <si>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</si>
  <si>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</si>
  <si>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</si>
  <si>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</si>
  <si>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</si>
  <si>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</si>
  <si>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</si>
  <si>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</si>
  <si>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</si>
  <si>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</si>
  <si>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</si>
  <si>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</si>
  <si>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</si>
  <si>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</si>
  <si>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</si>
  <si>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</si>
  <si>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</si>
  <si>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b/>
        <sz val="8"/>
        <color rgb="FF000000"/>
        <rFont val="Calibri"/>
        <family val="2"/>
        <scheme val="minor"/>
      </rPr>
      <t xml:space="preserve">Total Other Uses of Funds </t>
    </r>
    <r>
      <rPr>
        <b/>
        <vertAlign val="superscript"/>
        <sz val="10"/>
        <color rgb="FF00000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</si>
  <si>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</si>
  <si>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</si>
  <si>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</si>
  <si>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</si>
  <si>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</si>
  <si>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</si>
  <si>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</si>
  <si>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</si>
  <si>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</si>
  <si>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</si>
  <si>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</si>
  <si>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</si>
  <si>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</si>
  <si>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</si>
  <si>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</si>
  <si>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</si>
  <si>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</si>
  <si>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</si>
  <si>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</si>
  <si>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</si>
  <si>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</si>
  <si>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</si>
  <si>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b/>
        <sz val="8"/>
        <color rgb="FF000000"/>
        <rFont val="Calibri"/>
        <family val="2"/>
        <scheme val="minor"/>
      </rPr>
      <t xml:space="preserve">Total Direct Receipts &amp; Other Sources </t>
    </r>
    <r>
      <rPr>
        <b/>
        <vertAlign val="superscript"/>
        <sz val="10"/>
        <color rgb="FF00000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</si>
  <si>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</si>
  <si>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</si>
  <si>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</si>
  <si>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</si>
  <si>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</si>
  <si>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</si>
  <si>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</si>
  <si>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</si>
  <si>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b/>
        <sz val="8"/>
        <color rgb="FF000000"/>
        <rFont val="Calibri"/>
        <family val="2"/>
        <scheme val="minor"/>
      </rPr>
      <t xml:space="preserve">Total Direct Disbursements &amp; Other Uses </t>
    </r>
    <r>
      <rPr>
        <vertAlign val="superscript"/>
        <sz val="10"/>
        <color rgb="FF000000"/>
        <rFont val="Calibri"/>
        <family val="2"/>
        <scheme val="minor"/>
      </rPr>
      <t>9</t>
    </r>
  </si>
  <si>
    <t>OTHER DISBURSEMENTS</t>
  </si>
  <si>
    <r>
      <rPr>
        <sz val="8"/>
        <color rgb="FF000000"/>
        <rFont val="Calibri"/>
        <family val="2"/>
        <scheme val="minor"/>
      </rPr>
      <t xml:space="preserve">Interfund Loans Receivable (Loans to Other Funds) </t>
    </r>
    <r>
      <rPr>
        <vertAlign val="superscript"/>
        <sz val="10"/>
        <color rgb="FF00000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</si>
  <si>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</si>
  <si>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</si>
  <si>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</si>
  <si>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</si>
  <si>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</si>
  <si>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</si>
  <si>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</si>
  <si>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</si>
  <si>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rPr>
        <sz val="9"/>
        <color rgb="FF000000"/>
        <rFont val="Calibri"/>
        <family val="2"/>
        <scheme val="minor"/>
      </rPr>
      <t xml:space="preserve">Designated Purposes Levies  </t>
    </r>
    <r>
      <rPr>
        <vertAlign val="superscript"/>
        <sz val="9"/>
        <color rgb="FF000000"/>
        <rFont val="Calibri"/>
        <family val="2"/>
        <scheme val="minor"/>
      </rPr>
      <t xml:space="preserve"> 11  (1110-1120)</t>
    </r>
  </si>
  <si>
    <t>­</t>
  </si>
  <si>
    <r>
      <rPr>
        <sz val="9"/>
        <color rgb="FF000000"/>
        <rFont val="Calibri"/>
        <family val="2"/>
        <scheme val="minor"/>
      </rPr>
      <t xml:space="preserve">Leasing Purposes Levy </t>
    </r>
    <r>
      <rPr>
        <vertAlign val="superscript"/>
        <sz val="9"/>
        <color rgb="FF000000"/>
        <rFont val="Calibri"/>
        <family val="2"/>
        <scheme val="minor"/>
      </rPr>
      <t xml:space="preserve">12 </t>
    </r>
  </si>
  <si>
    <t>Special Education Purposes Levy</t>
  </si>
  <si>
    <t>FICA and Medicare Only Levies</t>
  </si>
  <si>
    <t>Area Vocational Construction Purposes Levy</t>
  </si>
  <si>
    <t>Summer School Purposes Levy</t>
  </si>
  <si>
    <t>Total Ad Valorem Taxes Levied by District</t>
  </si>
  <si>
    <r>
      <rPr>
        <sz val="9"/>
        <color rgb="FF000000"/>
        <rFont val="Calibri"/>
        <family val="2"/>
        <scheme val="minor"/>
      </rPr>
      <t xml:space="preserve">Other Tax Levies </t>
    </r>
    <r>
      <rPr>
        <i/>
        <sz val="9"/>
        <color rgb="FF000000"/>
        <rFont val="Calibri"/>
        <family val="2"/>
        <scheme val="minor"/>
      </rPr>
      <t>(Describe &amp; Itemize)</t>
    </r>
  </si>
  <si>
    <t>PAYMENTS IN LIEU OF TAXES</t>
  </si>
  <si>
    <t>Mobile Home Privilege Tax</t>
  </si>
  <si>
    <t>Payments from Local Housing Authority</t>
  </si>
  <si>
    <r>
      <rPr>
        <sz val="9"/>
        <color rgb="FF000000"/>
        <rFont val="Calibri"/>
        <family val="2"/>
        <scheme val="minor"/>
      </rPr>
      <t>Corporate Personal Property Replacement Taxes</t>
    </r>
    <r>
      <rPr>
        <vertAlign val="superscript"/>
        <sz val="9"/>
        <color rgb="FF000000"/>
        <rFont val="Calibri"/>
        <family val="2"/>
        <scheme val="minor"/>
      </rPr>
      <t>13</t>
    </r>
  </si>
  <si>
    <t>Total Payments in Lieu of Taxes</t>
  </si>
  <si>
    <r>
      <rPr>
        <sz val="9"/>
        <color rgb="FF000000"/>
        <rFont val="Calibri"/>
        <family val="2"/>
        <scheme val="minor"/>
      </rPr>
      <t>Other Payments in Lieu of Taxes</t>
    </r>
    <r>
      <rPr>
        <i/>
        <sz val="9"/>
        <color rgb="FF000000"/>
        <rFont val="Calibri"/>
        <family val="2"/>
        <scheme val="minor"/>
      </rPr>
      <t xml:space="preserve"> (Describe &amp; Itemize)</t>
    </r>
  </si>
  <si>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</si>
  <si>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</si>
  <si>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</si>
  <si>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</si>
  <si>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</si>
  <si>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</si>
  <si>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</si>
  <si>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</si>
  <si>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</si>
  <si>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</si>
  <si>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</si>
  <si>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</si>
  <si>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</si>
  <si>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</si>
  <si>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</si>
  <si>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</si>
  <si>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</si>
  <si>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</si>
  <si>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</si>
  <si>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</si>
  <si>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</si>
  <si>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</si>
  <si>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</si>
  <si>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</si>
  <si>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</si>
  <si>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</si>
  <si>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</si>
  <si>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</si>
  <si>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</si>
  <si>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</si>
  <si>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</si>
  <si>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</si>
  <si>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</si>
  <si>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</si>
  <si>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</si>
  <si>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</si>
  <si>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</si>
  <si>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</si>
  <si>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</si>
  <si>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</si>
  <si>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</si>
  <si>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</si>
  <si>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</si>
  <si>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</si>
  <si>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</si>
  <si>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</si>
  <si>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</si>
  <si>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</si>
  <si>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</si>
  <si>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</si>
  <si>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</si>
  <si>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</si>
  <si>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</si>
  <si>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</si>
  <si>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</si>
  <si>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</si>
  <si>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</si>
  <si>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</si>
  <si>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</si>
  <si>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</si>
  <si>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</si>
  <si>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</si>
  <si>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</si>
  <si>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t>Sales to Adults</t>
  </si>
  <si>
    <r>
      <rPr>
        <sz val="8"/>
        <color rgb="FF000000"/>
        <rFont val="Calibri"/>
        <family val="2"/>
        <scheme val="minor"/>
      </rPr>
      <t xml:space="preserve">Sales to Pupils - Other </t>
    </r>
    <r>
      <rPr>
        <i/>
        <sz val="8"/>
        <color rgb="FF000000"/>
        <rFont val="Calibri"/>
        <family val="2"/>
        <scheme val="minor"/>
      </rPr>
      <t>(Describe &amp; Itemize)</t>
    </r>
  </si>
  <si>
    <t>Total Food Service</t>
  </si>
  <si>
    <r>
      <rPr>
        <sz val="8"/>
        <color rgb="FF000000"/>
        <rFont val="Calibri"/>
        <family val="2"/>
        <scheme val="minor"/>
      </rPr>
      <t>Other Food Service</t>
    </r>
    <r>
      <rPr>
        <i/>
        <sz val="8"/>
        <color rgb="FF000000"/>
        <rFont val="Calibri"/>
        <family val="2"/>
        <scheme val="minor"/>
      </rPr>
      <t xml:space="preserve"> (Describe &amp; Itemize)</t>
    </r>
  </si>
  <si>
    <t>DISTRICT/SCHOOL ACTIVITY INCOME</t>
  </si>
  <si>
    <t>1700</t>
  </si>
  <si>
    <t>Admissions - Athletic</t>
  </si>
  <si>
    <t>Admissions - Other</t>
  </si>
  <si>
    <t>Fees</t>
  </si>
  <si>
    <t>Book Store Sales</t>
  </si>
  <si>
    <t xml:space="preserve">Student Activity Fund Revenues </t>
  </si>
  <si>
    <r>
      <rPr>
        <sz val="8"/>
        <color rgb="FF000000"/>
        <rFont val="Calibri"/>
        <family val="2"/>
        <scheme val="minor"/>
      </rPr>
      <t>Other District/School Activity Revenue</t>
    </r>
    <r>
      <rPr>
        <i/>
        <sz val="8"/>
        <color rgb="FF000000"/>
        <rFont val="Calibri"/>
        <family val="2"/>
        <scheme val="minor"/>
      </rPr>
      <t xml:space="preserve"> (Describe &amp; Itemize)</t>
    </r>
  </si>
  <si>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</si>
  <si>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</si>
  <si>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</si>
  <si>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</si>
  <si>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</si>
  <si>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</si>
  <si>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</si>
  <si>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</si>
  <si>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t>Textbook Sales - Regular Textbooks</t>
  </si>
  <si>
    <r>
      <rPr>
        <sz val="8"/>
        <color rgb="FF000000"/>
        <rFont val="Calibri"/>
        <family val="2"/>
        <scheme val="minor"/>
      </rPr>
      <t>Textbook Rentals - Other</t>
    </r>
    <r>
      <rPr>
        <i/>
        <sz val="8"/>
        <color rgb="FF000000"/>
        <rFont val="Calibri"/>
        <family val="2"/>
        <scheme val="minor"/>
      </rPr>
      <t xml:space="preserve"> (Describe &amp; Itemize)</t>
    </r>
  </si>
  <si>
    <t>Textbook Sales - Summer School</t>
  </si>
  <si>
    <t>Textbook Sales - Adult/Continuing Education</t>
  </si>
  <si>
    <t>Total Textbooks</t>
  </si>
  <si>
    <r>
      <rPr>
        <sz val="8"/>
        <color rgb="FF000000"/>
        <rFont val="Calibri"/>
        <family val="2"/>
        <scheme val="minor"/>
      </rPr>
      <t xml:space="preserve">Textbook Sales - Other </t>
    </r>
    <r>
      <rPr>
        <i/>
        <sz val="8"/>
        <color rgb="FF000000"/>
        <rFont val="Calibri"/>
        <family val="2"/>
        <scheme val="minor"/>
      </rPr>
      <t>(Describe &amp; Itemize)</t>
    </r>
  </si>
  <si>
    <r>
      <rPr>
        <sz val="8"/>
        <color rgb="FF000000"/>
        <rFont val="Calibri"/>
        <family val="2"/>
        <scheme val="minor"/>
      </rPr>
      <t>Other Textbook Income</t>
    </r>
    <r>
      <rPr>
        <i/>
        <sz val="8"/>
        <color rgb="FF000000"/>
        <rFont val="Calibri"/>
        <family val="2"/>
        <scheme val="minor"/>
      </rPr>
      <t xml:space="preserve"> (Describe &amp; Itemize)</t>
    </r>
  </si>
  <si>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</si>
  <si>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</si>
  <si>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</si>
  <si>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</si>
  <si>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</si>
  <si>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</si>
  <si>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</si>
  <si>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</si>
  <si>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</si>
  <si>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</si>
  <si>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</si>
  <si>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</si>
  <si>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</si>
  <si>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t>Total Other Revenue from Local Sources</t>
  </si>
  <si>
    <r>
      <rPr>
        <sz val="8"/>
        <color rgb="FF000000"/>
        <rFont val="Calibri"/>
        <family val="2"/>
        <scheme val="minor"/>
      </rPr>
      <t xml:space="preserve">Other Local Fees </t>
    </r>
    <r>
      <rPr>
        <i/>
        <sz val="8"/>
        <color rgb="FF000000"/>
        <rFont val="Calibri"/>
        <family val="2"/>
        <scheme val="minor"/>
      </rPr>
      <t>(Describe &amp; Itemize)</t>
    </r>
  </si>
  <si>
    <r>
      <rPr>
        <sz val="8"/>
        <color rgb="FF000000"/>
        <rFont val="Calibri"/>
        <family val="2"/>
        <scheme val="minor"/>
      </rPr>
      <t>Other Local Revenues</t>
    </r>
    <r>
      <rPr>
        <i/>
        <sz val="8"/>
        <color rgb="FF000000"/>
        <rFont val="Calibri"/>
        <family val="2"/>
        <scheme val="minor"/>
      </rPr>
      <t xml:space="preserve"> (Describe &amp; Itemize)</t>
    </r>
  </si>
  <si>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</si>
  <si>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</si>
  <si>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</si>
  <si>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</si>
  <si>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</si>
  <si>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t>Total Flow-Through Receipts/Revenues From One District to Another District</t>
  </si>
  <si>
    <r>
      <rPr>
        <sz val="8"/>
        <color rgb="FF000000"/>
        <rFont val="Calibri"/>
        <family val="2"/>
        <scheme val="minor"/>
      </rPr>
      <t xml:space="preserve">Other Flow-Through Revenue </t>
    </r>
    <r>
      <rPr>
        <i/>
        <sz val="8"/>
        <color rgb="FF000000"/>
        <rFont val="Calibri"/>
        <family val="2"/>
        <scheme val="minor"/>
      </rPr>
      <t>(Describe &amp; Itemize)</t>
    </r>
  </si>
  <si>
    <t>2000</t>
  </si>
  <si>
    <t>RECEIPTS/REVENUES FROM STATE SOURCES (3000)</t>
  </si>
  <si>
    <t>UNRESTRICTED GRANTS-IN-AID (3001-3099)</t>
  </si>
  <si>
    <t>Evidence Based Funding Formula (Section 18-8.15)</t>
  </si>
  <si>
    <t>Reorganization Incentives (Accounts 3005-3021)</t>
  </si>
  <si>
    <t>Total Unrestricted Grants-In-Aid</t>
  </si>
  <si>
    <r>
      <rPr>
        <sz val="8"/>
        <color rgb="FF000000"/>
        <rFont val="Calibri"/>
        <family val="2"/>
        <scheme val="minor"/>
      </rPr>
      <t xml:space="preserve">Other Unrestricted Grants-In-Aid From State Sources </t>
    </r>
    <r>
      <rPr>
        <i/>
        <sz val="8"/>
        <color rgb="FF000000"/>
        <rFont val="Calibri"/>
        <family val="2"/>
        <scheme val="minor"/>
      </rPr>
      <t>(Describe &amp; Itemize)</t>
    </r>
  </si>
  <si>
    <t>RESTRICTED GRANTS-IN-AID (3100-3900)</t>
  </si>
  <si>
    <t>SPECIAL EDUCATION</t>
  </si>
  <si>
    <t>Special Education - Private/Public Facility Tuition</t>
  </si>
  <si>
    <t>Special Education - Orphanage - Individual</t>
  </si>
  <si>
    <t>Special Education - Orphanage - Summer Individual</t>
  </si>
  <si>
    <t>Total Special Education</t>
  </si>
  <si>
    <r>
      <rPr>
        <sz val="8"/>
        <color rgb="FF000000"/>
        <rFont val="Calibri"/>
        <family val="2"/>
        <scheme val="minor"/>
      </rPr>
      <t xml:space="preserve">Special Education - Other </t>
    </r>
    <r>
      <rPr>
        <i/>
        <sz val="8"/>
        <color rgb="FF000000"/>
        <rFont val="Calibri"/>
        <family val="2"/>
        <scheme val="minor"/>
      </rPr>
      <t>(Describe &amp; Itemize)</t>
    </r>
  </si>
  <si>
    <t>CAREER AND TECHNICAL EDUCATION (CTE)</t>
  </si>
  <si>
    <t>CTE - Technical Education - Tech Prep</t>
  </si>
  <si>
    <t>CTE - Secondary Program Improvement (CTEI)</t>
  </si>
  <si>
    <t>CTE - WECEP</t>
  </si>
  <si>
    <t>CTE - Agriculture Education</t>
  </si>
  <si>
    <t>CTE - Instructor Practicum</t>
  </si>
  <si>
    <t>CTE - Student Organizations</t>
  </si>
  <si>
    <t>Total Career and Technical Education</t>
  </si>
  <si>
    <r>
      <rPr>
        <sz val="8"/>
        <color rgb="FF000000"/>
        <rFont val="Calibri"/>
        <family val="2"/>
        <scheme val="minor"/>
      </rPr>
      <t>CTE - Other</t>
    </r>
    <r>
      <rPr>
        <i/>
        <sz val="8"/>
        <color rgb="FF000000"/>
        <rFont val="Calibri"/>
        <family val="2"/>
        <scheme val="minor"/>
      </rPr>
      <t xml:space="preserve"> (Describe &amp; Itemize)</t>
    </r>
  </si>
  <si>
    <t>State Free Lunch &amp; Breakfast</t>
  </si>
  <si>
    <t>School Breakfast Initiative</t>
  </si>
  <si>
    <t>Driver Education</t>
  </si>
  <si>
    <t>Adult Education (from ICCB)</t>
  </si>
  <si>
    <t>TRANSPORTATION</t>
  </si>
  <si>
    <r>
      <rPr>
        <sz val="8"/>
        <color rgb="FF000000"/>
        <rFont val="Calibri"/>
        <family val="2"/>
        <scheme val="minor"/>
      </rPr>
      <t>Adult Education - Other</t>
    </r>
    <r>
      <rPr>
        <i/>
        <sz val="8"/>
        <color rgb="FF000000"/>
        <rFont val="Calibri"/>
        <family val="2"/>
        <scheme val="minor"/>
      </rPr>
      <t xml:space="preserve"> (Describe &amp; Itemize)</t>
    </r>
  </si>
  <si>
    <t>Transportation - Regular and Vocational</t>
  </si>
  <si>
    <t>Transportation - Special Education</t>
  </si>
  <si>
    <t>Total Transportation</t>
  </si>
  <si>
    <r>
      <rPr>
        <sz val="8"/>
        <color rgb="FF000000"/>
        <rFont val="Calibri"/>
        <family val="2"/>
        <scheme val="minor"/>
      </rPr>
      <t xml:space="preserve">Transportation - Other </t>
    </r>
    <r>
      <rPr>
        <i/>
        <sz val="8"/>
        <color rgb="FF000000"/>
        <rFont val="Calibri"/>
        <family val="2"/>
        <scheme val="minor"/>
      </rPr>
      <t>(Describe &amp; Itemize)</t>
    </r>
  </si>
  <si>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</si>
  <si>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</si>
  <si>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</si>
  <si>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</si>
  <si>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</si>
  <si>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</si>
  <si>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</si>
  <si>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</si>
  <si>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</si>
  <si>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</si>
  <si>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</si>
  <si>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</si>
  <si>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t>Total Restricted Grants-In-Aid</t>
  </si>
  <si>
    <r>
      <rPr>
        <sz val="8"/>
        <color rgb="FF000000"/>
        <rFont val="Calibri"/>
        <family val="2"/>
        <scheme val="minor"/>
      </rPr>
      <t xml:space="preserve">Other Restricted Revenue from State Sources </t>
    </r>
    <r>
      <rPr>
        <i/>
        <sz val="8"/>
        <color rgb="FF000000"/>
        <rFont val="Calibri"/>
        <family val="2"/>
        <scheme val="minor"/>
      </rPr>
      <t>(Describe &amp; Itemize)</t>
    </r>
  </si>
  <si>
    <t>Total Receipts/Revenues from State Sources</t>
  </si>
  <si>
    <t>RECEIPTS/REVENUES FROM FEDERAL SOURCES (4000)</t>
  </si>
  <si>
    <t>UNRESTRICTED GRANTS-IN-AID RECEIVED DIRECTLY FROM FEDERAL GOVT. (4001-4009)</t>
  </si>
  <si>
    <t>Federal Impact Aid</t>
  </si>
  <si>
    <t>Total Unrestricted Grants-In-Aid Received Directly from Fed Govt</t>
  </si>
  <si>
    <r>
      <rPr>
        <sz val="8"/>
        <color rgb="FF000000"/>
        <rFont val="Calibri"/>
        <family val="2"/>
        <scheme val="minor"/>
      </rPr>
      <t xml:space="preserve">Other Unrestricted Grants-In-Aid Received from Fed. Govt. </t>
    </r>
    <r>
      <rPr>
        <i/>
        <sz val="8"/>
        <color rgb="FF000000"/>
        <rFont val="Calibri"/>
        <family val="2"/>
        <scheme val="minor"/>
      </rPr>
      <t>(Describe &amp; Itemize)</t>
    </r>
  </si>
  <si>
    <t>RESTRICTED GRANTS-IN-AID RECEIVED DIRECTLY FROM FEDERAL GOVT                     (4045-4090)</t>
  </si>
  <si>
    <t>Head Start</t>
  </si>
  <si>
    <t>Construction (Impact Aid)</t>
  </si>
  <si>
    <t>MAGNET</t>
  </si>
  <si>
    <t>Total Restricted Grants-In-Aid Received Directly  from Federal Govt.</t>
  </si>
  <si>
    <r>
      <rPr>
        <sz val="8"/>
        <color rgb="FF000000"/>
        <rFont val="Calibri"/>
        <family val="2"/>
        <scheme val="minor"/>
      </rPr>
      <t xml:space="preserve">Other Restricted Grants-In-Aid Received from Fed. Govt. </t>
    </r>
    <r>
      <rPr>
        <i/>
        <sz val="8"/>
        <color rgb="FF000000"/>
        <rFont val="Calibri"/>
        <family val="2"/>
        <scheme val="minor"/>
      </rPr>
      <t>(Describe &amp; Itemize)</t>
    </r>
  </si>
  <si>
    <t>RESTRICTED GRANTS-IN-AID RECEIVED FROM FEDERAL                                                     GOVT. THRU THE STATE  (4100-4999)</t>
  </si>
  <si>
    <t>TITLE V</t>
  </si>
  <si>
    <t>Title V - Flexibility and Accountability</t>
  </si>
  <si>
    <t>Title V - SEA Projects</t>
  </si>
  <si>
    <t>4105</t>
  </si>
  <si>
    <t>Title V - Rural Education Initiative (REI)</t>
  </si>
  <si>
    <t>4107</t>
  </si>
  <si>
    <t>4199</t>
  </si>
  <si>
    <r>
      <rPr>
        <sz val="8"/>
        <color rgb="FF000000"/>
        <rFont val="Calibri"/>
        <family val="2"/>
        <scheme val="minor"/>
      </rPr>
      <t>Title V - Other</t>
    </r>
    <r>
      <rPr>
        <i/>
        <sz val="8"/>
        <color rgb="FF000000"/>
        <rFont val="Calibri"/>
        <family val="2"/>
        <scheme val="minor"/>
      </rPr>
      <t xml:space="preserve"> (Describe &amp; Itemize)</t>
    </r>
  </si>
  <si>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</si>
  <si>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</si>
  <si>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</si>
  <si>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</si>
  <si>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</si>
  <si>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</si>
  <si>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</si>
  <si>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</si>
  <si>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</si>
  <si>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t>TITLE I</t>
  </si>
  <si>
    <r>
      <rPr>
        <sz val="8"/>
        <color rgb="FF000000"/>
        <rFont val="Calibri"/>
        <family val="2"/>
        <scheme val="minor"/>
      </rPr>
      <t xml:space="preserve">Food Service - Other </t>
    </r>
    <r>
      <rPr>
        <i/>
        <sz val="8"/>
        <color rgb="FF000000"/>
        <rFont val="Calibri"/>
        <family val="2"/>
        <scheme val="minor"/>
      </rPr>
      <t>(Describe &amp; Itemize)</t>
    </r>
  </si>
  <si>
    <t>Title I - Low Income</t>
  </si>
  <si>
    <t>Title I - Low Income - Neglected, Private</t>
  </si>
  <si>
    <t>Title I - Migrant Education</t>
  </si>
  <si>
    <t>Total Title I</t>
  </si>
  <si>
    <r>
      <rPr>
        <sz val="8"/>
        <color rgb="FF000000"/>
        <rFont val="Calibri"/>
        <family val="2"/>
        <scheme val="minor"/>
      </rPr>
      <t>Title I - Other</t>
    </r>
    <r>
      <rPr>
        <i/>
        <sz val="8"/>
        <color rgb="FF000000"/>
        <rFont val="Calibri"/>
        <family val="2"/>
        <scheme val="minor"/>
      </rPr>
      <t xml:space="preserve"> (Describe &amp; Itemize)</t>
    </r>
  </si>
  <si>
    <t>TITLE IV</t>
  </si>
  <si>
    <t>Title IV - Student Support &amp; Academic Enrichment Grant</t>
  </si>
  <si>
    <t>Title IV - Part A − Student Support &amp; Academic Enrichment Grants Safe and Drug Free Schools</t>
  </si>
  <si>
    <t>Title IV - 21st Century</t>
  </si>
  <si>
    <t>Total Title IV</t>
  </si>
  <si>
    <r>
      <rPr>
        <sz val="8"/>
        <color rgb="FF000000"/>
        <rFont val="Calibri"/>
        <family val="2"/>
        <scheme val="minor"/>
      </rPr>
      <t xml:space="preserve">Title IV - Other </t>
    </r>
    <r>
      <rPr>
        <i/>
        <sz val="8"/>
        <color rgb="FF000000"/>
        <rFont val="Calibri"/>
        <family val="2"/>
        <scheme val="minor"/>
      </rPr>
      <t>(Describe &amp; Itemize)</t>
    </r>
  </si>
  <si>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</si>
  <si>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</si>
  <si>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</si>
  <si>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</si>
  <si>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</si>
  <si>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</si>
  <si>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</si>
  <si>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t>Total Federal Special Education</t>
  </si>
  <si>
    <r>
      <rPr>
        <sz val="8"/>
        <color rgb="FF000000"/>
        <rFont val="Calibri"/>
        <family val="2"/>
        <scheme val="minor"/>
      </rPr>
      <t xml:space="preserve">Federal Special Education - IDEA - Other </t>
    </r>
    <r>
      <rPr>
        <i/>
        <sz val="8"/>
        <color rgb="FF000000"/>
        <rFont val="Calibri"/>
        <family val="2"/>
        <scheme val="minor"/>
      </rPr>
      <t>(Describe &amp; Itemize)</t>
    </r>
  </si>
  <si>
    <t>CTE - PERKINS</t>
  </si>
  <si>
    <t>CTE - Perkins-Title IIIE Tech Prep</t>
  </si>
  <si>
    <t>Total CTE - Perkins</t>
  </si>
  <si>
    <r>
      <rPr>
        <sz val="8"/>
        <color rgb="FF000000"/>
        <rFont val="Calibri"/>
        <family val="2"/>
        <scheme val="minor"/>
      </rPr>
      <t xml:space="preserve">CTE - Other </t>
    </r>
    <r>
      <rPr>
        <i/>
        <sz val="8"/>
        <color rgb="FF000000"/>
        <rFont val="Calibri"/>
        <family val="2"/>
        <scheme val="minor"/>
      </rPr>
      <t>(Describe &amp; Itemize)</t>
    </r>
  </si>
  <si>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</si>
  <si>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</si>
  <si>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</si>
  <si>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</si>
  <si>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</si>
  <si>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</si>
  <si>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</si>
  <si>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</si>
  <si>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</si>
  <si>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</si>
  <si>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</si>
  <si>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</si>
  <si>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</si>
  <si>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</si>
  <si>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</si>
  <si>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</si>
  <si>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</si>
  <si>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</si>
  <si>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</si>
  <si>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t>Total Restricted Grants-In-Aid Received from Federal Govt. Thru the State</t>
  </si>
  <si>
    <r>
      <rPr>
        <sz val="8"/>
        <color rgb="FF000000"/>
        <rFont val="Calibri"/>
        <family val="2"/>
        <scheme val="minor"/>
      </rPr>
      <t xml:space="preserve">Other Restricted Grants Received from Fed. Govt. thru State </t>
    </r>
    <r>
      <rPr>
        <i/>
        <sz val="8"/>
        <color rgb="FF000000"/>
        <rFont val="Calibri"/>
        <family val="2"/>
        <scheme val="minor"/>
      </rPr>
      <t>(Describe &amp; Itemize)</t>
    </r>
  </si>
  <si>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</si>
  <si>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</si>
  <si>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</si>
  <si>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</si>
  <si>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</si>
  <si>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</si>
  <si>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</si>
  <si>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</si>
  <si>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</si>
  <si>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</si>
  <si>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</si>
  <si>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</si>
  <si>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</si>
  <si>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</si>
  <si>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</si>
  <si>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</si>
  <si>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</si>
  <si>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</si>
  <si>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</si>
  <si>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</si>
  <si>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</si>
  <si>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</si>
  <si>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</si>
  <si>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</si>
  <si>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</si>
  <si>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</si>
  <si>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</si>
  <si>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</si>
  <si>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</si>
  <si>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</si>
  <si>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</si>
  <si>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</si>
  <si>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</si>
  <si>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</si>
  <si>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</si>
  <si>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</si>
  <si>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</si>
  <si>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</si>
  <si>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</si>
  <si>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</si>
  <si>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</si>
  <si>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</si>
  <si>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</si>
  <si>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</si>
  <si>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</si>
  <si>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</si>
  <si>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b/>
        <sz val="8"/>
        <color rgb="FF000000"/>
        <rFont val="Calibri"/>
        <family val="2"/>
        <scheme val="minor"/>
      </rPr>
      <t>Total Instruction</t>
    </r>
    <r>
      <rPr>
        <b/>
        <vertAlign val="superscript"/>
        <sz val="9"/>
        <color rgb="FF000000"/>
        <rFont val="Calibri"/>
        <family val="2"/>
        <scheme val="minor"/>
      </rPr>
      <t>14</t>
    </r>
    <r>
      <rPr>
        <b/>
        <sz val="8"/>
        <color rgb="FF000000"/>
        <rFont val="Calibri"/>
        <family val="2"/>
        <scheme val="minor"/>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</si>
  <si>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</si>
  <si>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</si>
  <si>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</si>
  <si>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</si>
  <si>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</si>
  <si>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</si>
  <si>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</si>
  <si>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</si>
  <si>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t>Total Support Services - Pupil</t>
  </si>
  <si>
    <r>
      <rPr>
        <sz val="8"/>
        <color rgb="FF000000"/>
        <rFont val="Calibri"/>
        <family val="2"/>
        <scheme val="minor"/>
      </rPr>
      <t xml:space="preserve">Other Support Services - Pupils </t>
    </r>
    <r>
      <rPr>
        <i/>
        <sz val="8"/>
        <color rgb="FF000000"/>
        <rFont val="Calibri"/>
        <family val="2"/>
        <scheme val="minor"/>
      </rPr>
      <t>(Describe &amp; Itemize)</t>
    </r>
  </si>
  <si>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</si>
  <si>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</si>
  <si>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</si>
  <si>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</si>
  <si>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</si>
  <si>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</si>
  <si>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</si>
  <si>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</si>
  <si>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</si>
  <si>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</si>
  <si>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</si>
  <si>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</si>
  <si>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</si>
  <si>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</si>
  <si>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t>Total Support Services - School Administration</t>
  </si>
  <si>
    <r>
      <rPr>
        <sz val="8"/>
        <color rgb="FF000000"/>
        <rFont val="Calibri"/>
        <family val="2"/>
        <scheme val="minor"/>
      </rPr>
      <t xml:space="preserve">Other Support Services - School Administration </t>
    </r>
    <r>
      <rPr>
        <i/>
        <sz val="8"/>
        <color rgb="FF000000"/>
        <rFont val="Calibri"/>
        <family val="2"/>
        <scheme val="minor"/>
      </rPr>
      <t>(Describe &amp; Itemize)</t>
    </r>
  </si>
  <si>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</si>
  <si>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</si>
  <si>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</si>
  <si>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</si>
  <si>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</si>
  <si>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</si>
  <si>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</si>
  <si>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</si>
  <si>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</si>
  <si>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</si>
  <si>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</si>
  <si>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</si>
  <si>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</si>
  <si>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</si>
  <si>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</si>
  <si>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</si>
  <si>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t>Total Support Services</t>
  </si>
  <si>
    <r>
      <rPr>
        <b/>
        <sz val="9"/>
        <color rgb="FF000000"/>
        <rFont val="Calibri"/>
        <family val="2"/>
        <scheme val="minor"/>
      </rPr>
      <t>Other Support Services - Misc.</t>
    </r>
    <r>
      <rPr>
        <b/>
        <i/>
        <sz val="9"/>
        <color rgb="FF000000"/>
        <rFont val="Calibri"/>
        <family val="2"/>
        <scheme val="minor"/>
      </rPr>
      <t xml:space="preserve"> </t>
    </r>
    <r>
      <rPr>
        <i/>
        <sz val="9"/>
        <color rgb="FF000000"/>
        <rFont val="Calibri"/>
        <family val="2"/>
        <scheme val="minor"/>
      </rPr>
      <t>(Describe &amp; Itemize)</t>
    </r>
  </si>
  <si>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</si>
  <si>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</si>
  <si>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</si>
  <si>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</si>
  <si>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</si>
  <si>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</si>
  <si>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</si>
  <si>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</si>
  <si>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t>Total Payments to Other Dist &amp; Govt Units (In-State)</t>
  </si>
  <si>
    <r>
      <rPr>
        <sz val="8"/>
        <color rgb="FF000000"/>
        <rFont val="Calibri"/>
        <family val="2"/>
        <scheme val="minor"/>
      </rPr>
      <t xml:space="preserve">Other Payments to In-State Govt Units - Programs </t>
    </r>
    <r>
      <rPr>
        <i/>
        <sz val="8"/>
        <color rgb="FF000000"/>
        <rFont val="Calibri"/>
        <family val="2"/>
        <scheme val="minor"/>
      </rPr>
      <t>(Describe &amp; Itemize)</t>
    </r>
  </si>
  <si>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</si>
  <si>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</si>
  <si>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</si>
  <si>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</si>
  <si>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</si>
  <si>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</si>
  <si>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t>Total Payments to Other Dist &amp; Govt Units - Tuition (In State)</t>
  </si>
  <si>
    <r>
      <rPr>
        <sz val="8"/>
        <color rgb="FF000000"/>
        <rFont val="Calibri"/>
        <family val="2"/>
        <scheme val="minor"/>
      </rPr>
      <t>Other Payments to In-State Govt Units - Tuition</t>
    </r>
    <r>
      <rPr>
        <i/>
        <sz val="8"/>
        <color rgb="FF000000"/>
        <rFont val="Calibri"/>
        <family val="2"/>
        <scheme val="minor"/>
      </rPr>
      <t xml:space="preserve"> (Describe &amp; Itemize)</t>
    </r>
  </si>
  <si>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</si>
  <si>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</si>
  <si>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</si>
  <si>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</si>
  <si>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</si>
  <si>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</si>
  <si>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Total Payments to Other Dist &amp; Govt Units-Transfers (In State)</t>
  </si>
  <si>
    <r>
      <rPr>
        <sz val="8"/>
        <color rgb="FF000000"/>
        <rFont val="Calibri"/>
        <family val="2"/>
        <scheme val="minor"/>
      </rPr>
      <t>Other Payments to In-State Govt Units - Transfers</t>
    </r>
    <r>
      <rPr>
        <i/>
        <sz val="8"/>
        <color rgb="FF000000"/>
        <rFont val="Calibri"/>
        <family val="2"/>
        <scheme val="minor"/>
      </rPr>
      <t xml:space="preserve"> (Describe &amp; Itemize)</t>
    </r>
  </si>
  <si>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</si>
  <si>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</si>
  <si>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</si>
  <si>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</si>
  <si>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</si>
  <si>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</si>
  <si>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</si>
  <si>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</si>
  <si>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t>Total Debt Service - Interest on Short-Term Debt</t>
  </si>
  <si>
    <r>
      <rPr>
        <sz val="8"/>
        <color rgb="FF000000"/>
        <rFont val="Calibri"/>
        <family val="2"/>
        <scheme val="minor"/>
      </rPr>
      <t xml:space="preserve">Other Interest on Short-Term Debt </t>
    </r>
    <r>
      <rPr>
        <i/>
        <sz val="8"/>
        <color rgb="FF000000"/>
        <rFont val="Calibri"/>
        <family val="2"/>
        <scheme val="minor"/>
      </rPr>
      <t>(Describe &amp; Itemize)</t>
    </r>
  </si>
  <si>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</si>
  <si>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</si>
  <si>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</si>
  <si>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</si>
  <si>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</si>
  <si>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</si>
  <si>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</si>
  <si>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</si>
  <si>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</si>
  <si>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t>Facilities Acquisition &amp; Construction Services</t>
  </si>
  <si>
    <r>
      <rPr>
        <sz val="8"/>
        <color rgb="FF000000"/>
        <rFont val="Calibri"/>
        <family val="2"/>
        <scheme val="minor"/>
      </rPr>
      <t>Other Support Services - Pupils</t>
    </r>
    <r>
      <rPr>
        <i/>
        <sz val="8"/>
        <color rgb="FF000000"/>
        <rFont val="Calibri"/>
        <family val="2"/>
        <scheme val="minor"/>
      </rPr>
      <t xml:space="preserve"> (Describe &amp; Itemize)</t>
    </r>
  </si>
  <si>
    <r>
      <rPr>
        <b/>
        <sz val="9"/>
        <color rgb="FF000000"/>
        <rFont val="Calibri"/>
        <family val="2"/>
        <scheme val="minor"/>
      </rPr>
      <t xml:space="preserve">Other Support Services - Misc. </t>
    </r>
    <r>
      <rPr>
        <i/>
        <sz val="9"/>
        <color rgb="FF000000"/>
        <rFont val="Calibri"/>
        <family val="2"/>
        <scheme val="minor"/>
      </rPr>
      <t>(Describe &amp; Itemize)</t>
    </r>
  </si>
  <si>
    <t>COMMUNITY SERVICES (O&amp;M)</t>
  </si>
  <si>
    <t>PAYMENTS TO OTHER DIST &amp; GOVT UNITS (O&amp;M)</t>
  </si>
  <si>
    <t>Payments for CTE Program</t>
  </si>
  <si>
    <r>
      <rPr>
        <sz val="8"/>
        <color rgb="FF000000"/>
        <rFont val="Calibri"/>
        <family val="2"/>
        <scheme val="minor"/>
      </rPr>
      <t xml:space="preserve">Payments to Other Dist &amp; Govt Units (Out of State) </t>
    </r>
    <r>
      <rPr>
        <vertAlign val="superscript"/>
        <sz val="10"/>
        <color rgb="FF000000"/>
        <rFont val="Calibri"/>
        <family val="2"/>
        <scheme val="minor"/>
      </rPr>
      <t>14</t>
    </r>
  </si>
  <si>
    <r>
      <rPr>
        <sz val="8"/>
        <color rgb="FF000000"/>
        <rFont val="Calibri"/>
        <family val="2"/>
        <scheme val="minor"/>
      </rPr>
      <t>Other Payments to In-State Govt Units - Programs</t>
    </r>
    <r>
      <rPr>
        <i/>
        <sz val="8"/>
        <color rgb="FF000000"/>
        <rFont val="Calibri"/>
        <family val="2"/>
        <scheme val="minor"/>
      </rPr>
      <t xml:space="preserve"> (Describe &amp; Itemize)</t>
    </r>
  </si>
  <si>
    <t>Total Payments to Other Dist &amp; Govt Unit</t>
  </si>
  <si>
    <t>DEBT SERVICE (O&amp;M)</t>
  </si>
  <si>
    <t>Corporate Personal Prop Repl Tax Anticipated Notes</t>
  </si>
  <si>
    <t>PROVISION FOR CONTINGENCIES (O&amp;M)</t>
  </si>
  <si>
    <r>
      <rPr>
        <sz val="8"/>
        <color rgb="FF000000"/>
        <rFont val="Calibri"/>
        <family val="2"/>
        <scheme val="minor"/>
      </rPr>
      <t>Other Interest on Short-Term Debt</t>
    </r>
    <r>
      <rPr>
        <i/>
        <sz val="8"/>
        <color rgb="FF000000"/>
        <rFont val="Calibri"/>
        <family val="2"/>
        <scheme val="minor"/>
      </rPr>
      <t xml:space="preserve"> (Describe &amp; Itemize)</t>
    </r>
  </si>
  <si>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</si>
  <si>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</si>
  <si>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</si>
  <si>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</si>
  <si>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</si>
  <si>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</si>
  <si>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</si>
  <si>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</si>
  <si>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</si>
  <si>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</si>
  <si>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</si>
  <si>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</si>
  <si>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</si>
  <si>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rPr>
        <b/>
        <sz val="9"/>
        <color rgb="FF000000"/>
        <rFont val="Calibri"/>
        <family val="2"/>
        <scheme val="minor"/>
      </rPr>
      <t xml:space="preserve">Debt Service - Payments of Principal on Long-Term Debt </t>
    </r>
    <r>
      <rPr>
        <b/>
        <vertAlign val="superscript"/>
        <sz val="9"/>
        <color rgb="FF000000"/>
        <rFont val="Calibri"/>
        <family val="2"/>
        <scheme val="minor"/>
      </rPr>
      <t>15</t>
    </r>
    <r>
      <rPr>
        <b/>
        <sz val="9"/>
        <color rgb="FF000000"/>
        <rFont val="Calibri"/>
        <family val="2"/>
        <scheme val="minor"/>
      </rPr>
      <t xml:space="preserve"> (Lease/Purchase Principal Retired) </t>
    </r>
    <r>
      <rPr>
        <i/>
        <sz val="9"/>
        <color rgb="FF000000"/>
        <rFont val="Calibri"/>
        <family val="2"/>
        <scheme val="minor"/>
      </rPr>
      <t>(Describe &amp; Itemize)</t>
    </r>
  </si>
  <si>
    <t>PROVISION FOR CONTINGENCIES (DS)</t>
  </si>
  <si>
    <r>
      <rPr>
        <b/>
        <sz val="8"/>
        <color rgb="FF000000"/>
        <rFont val="Calibri"/>
        <family val="2"/>
        <scheme val="minor"/>
      </rPr>
      <t>Debt Service - Other</t>
    </r>
    <r>
      <rPr>
        <i/>
        <sz val="8"/>
        <color rgb="FF000000"/>
        <rFont val="Calibri"/>
        <family val="2"/>
        <scheme val="minor"/>
      </rPr>
      <t xml:space="preserve"> (Describe &amp; Itemize)</t>
    </r>
  </si>
  <si>
    <t>40 - TRANSPORTATION FUND (TR)</t>
  </si>
  <si>
    <t>SUPPORT SERVICES (TR)</t>
  </si>
  <si>
    <t>Support Services - Pupils</t>
  </si>
  <si>
    <t>2100</t>
  </si>
  <si>
    <t>COMMUNITY SERVICES (TR)</t>
  </si>
  <si>
    <r>
      <rPr>
        <sz val="8"/>
        <color rgb="FF000000"/>
        <rFont val="Calibri"/>
        <family val="2"/>
        <scheme val="minor"/>
      </rPr>
      <t>Other Support Services - Business</t>
    </r>
    <r>
      <rPr>
        <i/>
        <sz val="8"/>
        <color rgb="FF000000"/>
        <rFont val="Calibri"/>
        <family val="2"/>
        <scheme val="minor"/>
      </rPr>
      <t xml:space="preserve"> (Describe &amp; Itemize)</t>
    </r>
  </si>
  <si>
    <t>PAYMENTS TO OTHER DIST &amp; GOVT UNITS (TR)</t>
  </si>
  <si>
    <t>Payments for Regular Program</t>
  </si>
  <si>
    <t>DEBT SERVICE (TR)</t>
  </si>
  <si>
    <r>
      <rPr>
        <b/>
        <sz val="9"/>
        <color rgb="FF000000"/>
        <rFont val="Calibri"/>
        <family val="2"/>
        <scheme val="minor"/>
      </rPr>
      <t xml:space="preserve">Payments to Other Dist &amp; Govt Units (Out-of-State) </t>
    </r>
    <r>
      <rPr>
        <i/>
        <sz val="9"/>
        <color rgb="FF000000"/>
        <rFont val="Calibri"/>
        <family val="2"/>
        <scheme val="minor"/>
      </rPr>
      <t>(Describe &amp; Itemize)</t>
    </r>
  </si>
  <si>
    <t>5100</t>
  </si>
  <si>
    <r>
      <rPr>
        <b/>
        <sz val="9"/>
        <color rgb="FF000000"/>
        <rFont val="Calibri"/>
        <family val="2"/>
        <scheme val="minor"/>
      </rPr>
      <t>Debt Service - Other</t>
    </r>
    <r>
      <rPr>
        <i/>
        <sz val="9"/>
        <color rgb="FF000000"/>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</si>
  <si>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</si>
  <si>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</si>
  <si>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</si>
  <si>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</si>
  <si>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</si>
  <si>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</si>
  <si>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</si>
  <si>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</si>
  <si>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</si>
  <si>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</si>
  <si>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</si>
  <si>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</si>
  <si>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</si>
  <si>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t>COMMUNITY SERVICES (MR/SS)</t>
  </si>
  <si>
    <r>
      <rPr>
        <b/>
        <sz val="9"/>
        <color rgb="FF000000"/>
        <rFont val="Calibri"/>
        <family val="2"/>
        <scheme val="minor"/>
      </rPr>
      <t>Other Support Services - Misc.</t>
    </r>
    <r>
      <rPr>
        <sz val="9"/>
        <color rgb="FF000000"/>
        <rFont val="Calibri"/>
        <family val="2"/>
        <scheme val="minor"/>
      </rPr>
      <t xml:space="preserve"> </t>
    </r>
    <r>
      <rPr>
        <i/>
        <sz val="9"/>
        <color rgb="FF000000"/>
        <rFont val="Calibri"/>
        <family val="2"/>
        <scheme val="minor"/>
      </rPr>
      <t>(Describe &amp; Itemize)</t>
    </r>
  </si>
  <si>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</si>
  <si>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</si>
  <si>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</si>
  <si>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</si>
  <si>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</si>
  <si>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</si>
  <si>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</si>
  <si>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</si>
  <si>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</si>
  <si>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t>Total Payments to Other Districts &amp; Govt Units</t>
  </si>
  <si>
    <r>
      <rPr>
        <sz val="8"/>
        <color rgb="FF000000"/>
        <rFont val="Calibri"/>
        <family val="2"/>
        <scheme val="minor"/>
      </rPr>
      <t xml:space="preserve">Payments to Other Govt Units - Programs (In-State) </t>
    </r>
    <r>
      <rPr>
        <i/>
        <sz val="8"/>
        <color rgb="FF000000"/>
        <rFont val="Calibri"/>
        <family val="2"/>
        <scheme val="minor"/>
      </rPr>
      <t>(Describe &amp; Itemize)</t>
    </r>
  </si>
  <si>
    <t>PROVISION FOR CONTINGENCIES (CP)</t>
  </si>
  <si>
    <t>70 WORKING CASH FUND (WC)</t>
  </si>
  <si>
    <t>80 - TORT FUND (TF)</t>
  </si>
  <si>
    <t>INSTRUCTION (TF)</t>
  </si>
  <si>
    <t>SUPPORT SERVICES (TF)</t>
  </si>
  <si>
    <r>
      <rPr>
        <b/>
        <sz val="8"/>
        <color rgb="FF000000"/>
        <rFont val="Calibri"/>
        <family val="2"/>
        <scheme val="minor"/>
      </rPr>
      <t>Total Instruction</t>
    </r>
    <r>
      <rPr>
        <b/>
        <vertAlign val="superscript"/>
        <sz val="9"/>
        <color rgb="FF000000"/>
        <rFont val="Calibri"/>
        <family val="2"/>
        <scheme val="minor"/>
      </rPr>
      <t>14</t>
    </r>
  </si>
  <si>
    <t>COMMUNITY SERVICES (TF)</t>
  </si>
  <si>
    <t>PAYMENTS TO OTHER DIST &amp; GOVT UNITS (TF)</t>
  </si>
  <si>
    <t>DEBT SERVICE (TF)</t>
  </si>
  <si>
    <t>Corporate Personal Property Replacement Tax Anticipation Notes</t>
  </si>
  <si>
    <t>90 - FIRE PREVENTION &amp; SAFETY FUND (FP&amp;S)</t>
  </si>
  <si>
    <r>
      <rPr>
        <sz val="8"/>
        <color rgb="FF000000"/>
        <rFont val="Calibri"/>
        <family val="2"/>
        <scheme val="minor"/>
      </rPr>
      <t>Other Interest or Short-Term Debt</t>
    </r>
    <r>
      <rPr>
        <i/>
        <sz val="8"/>
        <color rgb="FF000000"/>
        <rFont val="Calibri"/>
        <family val="2"/>
        <scheme val="minor"/>
      </rPr>
      <t xml:space="preserve"> (Describe &amp; Itemize)</t>
    </r>
  </si>
  <si>
    <t>PROVISION FOR CONTINGENCIES (TF)</t>
  </si>
  <si>
    <t>SUPPORT SERVICES (FP&amp;S)</t>
  </si>
  <si>
    <t>PAYMENTS TO OTHER DISTRICTS &amp; GOVT UNITS (FP&amp;S)</t>
  </si>
  <si>
    <t>Payments to Special Education Programs</t>
  </si>
  <si>
    <t>Total Payments to Other Districts &amp; Govt Units (FPS)</t>
  </si>
  <si>
    <t>DEBT SERVICE (FP&amp;S)</t>
  </si>
  <si>
    <t>If there is an amount in column C or column G, please describe the type of revenue or expenditure in column D or column H.</t>
  </si>
  <si>
    <t>PROVISIONS FOR CONTINGENCIES (FP&amp;S)</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</si>
  <si>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</si>
  <si>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</si>
  <si>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</si>
  <si>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</si>
  <si>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</si>
  <si>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</si>
  <si>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</si>
  <si>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</si>
  <si>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</si>
  <si>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</si>
  <si>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</si>
  <si>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</si>
  <si>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</si>
  <si>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</si>
  <si>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</si>
  <si>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</si>
  <si>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</si>
  <si>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</si>
  <si>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</si>
  <si>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</si>
  <si>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</si>
  <si>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</si>
  <si>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</si>
  <si>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</si>
  <si>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</si>
  <si>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</si>
  <si>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</si>
  <si>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</si>
  <si>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</si>
  <si>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</si>
  <si>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</si>
  <si>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</si>
  <si>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</si>
  <si>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</si>
  <si>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</si>
  <si>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</si>
  <si>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</si>
  <si>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</si>
  <si>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</si>
  <si>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</si>
  <si>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</si>
  <si>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</si>
  <si>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</si>
  <si>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</si>
  <si>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</si>
  <si>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</si>
  <si>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</si>
  <si>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</si>
  <si>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</si>
  <si>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</si>
  <si>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</si>
  <si>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</si>
  <si>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</si>
  <si>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</si>
  <si>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</si>
  <si>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</si>
  <si>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</si>
  <si>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</si>
  <si>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</si>
  <si>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</si>
  <si>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</si>
  <si>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</si>
  <si>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</si>
  <si>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</si>
  <si>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</si>
  <si>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b/>
        <i/>
        <sz val="8"/>
        <color rgb="FF000000"/>
        <rFont val="Calibri"/>
        <family val="2"/>
        <scheme val="minor"/>
      </rPr>
      <t xml:space="preserve">Note:  </t>
    </r>
    <r>
      <rPr>
        <i/>
        <sz val="8"/>
        <color rgb="FF000000"/>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</si>
  <si>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</si>
  <si>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</si>
  <si>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</si>
  <si>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t>Deficit Reduction Plan is required</t>
  </si>
  <si>
    <r>
      <rPr>
        <sz val="10"/>
        <color rgb="FF000000"/>
        <rFont val="Calibri"/>
        <family val="2"/>
        <scheme val="minor"/>
      </rP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color rgb="FF000000"/>
        <rFont val="Calibri"/>
        <family val="2"/>
        <scheme val="minor"/>
      </rPr>
      <t>(Tab: Deficit BudgetSum Calc)</t>
    </r>
  </si>
  <si>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</si>
  <si>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</si>
  <si>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</si>
  <si>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</si>
  <si>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</si>
  <si>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</si>
  <si>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</si>
  <si>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</si>
  <si>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</si>
  <si>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</si>
  <si>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</si>
  <si>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</si>
  <si>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</si>
  <si>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</si>
  <si>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</si>
  <si>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</si>
  <si>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</si>
  <si>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</si>
  <si>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t xml:space="preserve">  RECEIPTS/REVENUES</t>
  </si>
  <si>
    <r>
      <rPr>
        <b/>
        <sz val="9"/>
        <color rgb="FF000000"/>
        <rFont val="Calibri"/>
        <family val="2"/>
        <scheme val="minor"/>
      </rPr>
      <t xml:space="preserve">ESTIMATED BEGINNING FUND BALANCE                                                             </t>
    </r>
    <r>
      <rPr>
        <b/>
        <i/>
        <sz val="9"/>
        <color rgb="FF000000"/>
        <rFont val="Calibri"/>
        <family val="2"/>
        <scheme val="minor"/>
      </rPr>
      <t>(must equal prior Ending Fund Balance)</t>
    </r>
  </si>
  <si>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</si>
  <si>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</si>
  <si>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</si>
  <si>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</si>
  <si>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</si>
  <si>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</si>
  <si>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</si>
  <si>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</si>
  <si>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</si>
  <si>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</si>
  <si>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</si>
  <si>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</si>
  <si>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</si>
  <si>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</si>
  <si>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</si>
  <si>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</si>
  <si>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</si>
  <si>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</si>
  <si>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</si>
  <si>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</si>
  <si>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</si>
  <si>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</si>
  <si>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</si>
  <si>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</si>
  <si>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</si>
  <si>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</si>
  <si>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</si>
  <si>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</si>
  <si>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</si>
  <si>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</si>
  <si>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</si>
  <si>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</si>
  <si>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</si>
  <si>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</si>
  <si>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</si>
  <si>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</si>
  <si>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</si>
  <si>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</si>
  <si>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</si>
  <si>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</si>
  <si>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</si>
  <si>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</si>
  <si>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</si>
  <si>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</si>
  <si>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</si>
  <si>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</si>
  <si>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</si>
  <si>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</si>
  <si>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</si>
  <si>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t>Maintain or decrease class sizes</t>
  </si>
  <si>
    <r>
      <rPr>
        <b/>
        <sz val="11"/>
        <color rgb="FF000000"/>
        <rFont val="Calibri"/>
        <family val="2"/>
        <scheme val="minor"/>
      </rPr>
      <t>What are the Organizational Unit's strategic goals for student success for the 2025-26 school year? What measures will be used to evaluate progress? (</t>
    </r>
    <r>
      <rPr>
        <b/>
        <i/>
        <sz val="11"/>
        <color rgb="FF000000"/>
        <rFont val="Calibri"/>
        <family val="2"/>
        <scheme val="minor"/>
      </rPr>
      <t>No more than 2000 characters, including spaces.</t>
    </r>
    <r>
      <rPr>
        <b/>
        <sz val="11"/>
        <color rgb="FF000000"/>
        <rFont val="Calibri"/>
        <family val="2"/>
        <scheme val="minor"/>
      </rPr>
      <t>)</t>
    </r>
  </si>
  <si>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</si>
  <si>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</si>
  <si>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</si>
  <si>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</si>
  <si>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</si>
  <si>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</si>
  <si>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</si>
  <si>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</si>
  <si>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</si>
  <si>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</si>
  <si>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</si>
  <si>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</si>
  <si>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</si>
  <si>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</si>
  <si>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</si>
  <si>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</si>
  <si>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</si>
  <si>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</si>
  <si>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</si>
  <si>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</si>
  <si>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</si>
  <si>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</si>
  <si>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sz val="11"/>
        <color theme="1"/>
        <rFont val="Calibri"/>
        <family val="2"/>
        <scheme val="minor"/>
      </rPr>
      <t>If "Other" was selected in question 2, please describe. (</t>
    </r>
    <r>
      <rPr>
        <i/>
        <sz val="11"/>
        <color theme="1"/>
        <rFont val="Calibri"/>
        <family val="2"/>
        <scheme val="minor"/>
      </rPr>
      <t>No more than 1000 characters, including spaces.</t>
    </r>
    <r>
      <rPr>
        <sz val="10"/>
        <color theme="1"/>
        <rFont val="Calibri"/>
        <family val="2"/>
        <scheme val="minor"/>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</si>
  <si>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</si>
  <si>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</si>
  <si>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</si>
  <si>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</si>
  <si>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</si>
  <si>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</si>
  <si>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</si>
  <si>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</si>
  <si>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</si>
  <si>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</si>
  <si>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</si>
  <si>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</si>
  <si>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</si>
  <si>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</si>
  <si>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</si>
  <si>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color rgb="FF000000"/>
        <rFont val="Calibri"/>
        <family val="2"/>
        <scheme val="minor"/>
      </rPr>
      <t>Collaboration Opportunity</t>
    </r>
    <r>
      <rPr>
        <i/>
        <sz val="11"/>
        <color rgb="FF000000"/>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</si>
  <si>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</si>
  <si>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</si>
  <si>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rPr>
        <i/>
        <sz val="11"/>
        <color theme="1"/>
        <rFont val="Calibri"/>
        <family val="2"/>
        <scheme val="minor"/>
      </rP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</si>
  <si>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</si>
  <si>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</si>
  <si>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</si>
  <si>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</si>
  <si>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</si>
  <si>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</si>
  <si>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</si>
  <si>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</si>
  <si>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rPr>
        <i/>
        <sz val="11"/>
        <color theme="1"/>
        <rFont val="Calibri"/>
        <family val="2"/>
        <scheme val="minor"/>
      </rP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</si>
  <si>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</si>
  <si>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</si>
  <si>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</si>
  <si>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</si>
  <si>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</si>
  <si>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</si>
  <si>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</si>
  <si>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rPr>
        <i/>
        <sz val="11"/>
        <color theme="1"/>
        <rFont val="Calibri"/>
        <family val="2"/>
        <scheme val="minor"/>
      </rP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</si>
  <si>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</si>
  <si>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</si>
  <si>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</si>
  <si>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</si>
  <si>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</si>
  <si>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</si>
  <si>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</si>
  <si>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</si>
  <si>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</si>
  <si>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</si>
  <si>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</si>
  <si>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</si>
  <si>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</si>
  <si>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</si>
  <si>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</si>
  <si>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</si>
  <si>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</si>
  <si>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</si>
  <si>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</si>
  <si>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rPr>
        <b/>
        <sz val="11"/>
        <color rgb="FF000000"/>
        <rFont val="Calibri"/>
        <family val="2"/>
        <scheme val="minor"/>
      </rPr>
      <t xml:space="preserve">Select the </t>
    </r>
    <r>
      <rPr>
        <b/>
        <u/>
        <sz val="11"/>
        <color rgb="FF000000"/>
        <rFont val="Calibri"/>
        <family val="2"/>
        <scheme val="minor"/>
      </rPr>
      <t>top three</t>
    </r>
    <r>
      <rPr>
        <b/>
        <sz val="11"/>
        <color rgb="FF000000"/>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</si>
  <si>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</si>
  <si>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</si>
  <si>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</si>
  <si>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</si>
  <si>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</si>
  <si>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</si>
  <si>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</si>
  <si>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</si>
  <si>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</si>
  <si>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</si>
  <si>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</si>
  <si>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</si>
  <si>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</si>
  <si>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</si>
  <si>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sz val="11"/>
        <color theme="1"/>
        <rFont val="Calibri"/>
        <family val="2"/>
        <scheme val="minor"/>
      </rP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color theme="1"/>
        <rFont val="Calibri"/>
        <family val="2"/>
        <scheme val="minor"/>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</si>
  <si>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</si>
  <si>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</si>
  <si>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</si>
  <si>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</si>
  <si>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</si>
  <si>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rPr>
        <sz val="11"/>
        <color theme="1"/>
        <rFont val="Calibri"/>
        <family val="2"/>
        <scheme val="minor"/>
      </rPr>
      <t>If "Other" was selected in question 4, please describe. (</t>
    </r>
    <r>
      <rPr>
        <i/>
        <sz val="11"/>
        <color theme="1"/>
        <rFont val="Calibri"/>
        <family val="2"/>
        <scheme val="minor"/>
      </rPr>
      <t>No more than 1000 characters, including spaces.</t>
    </r>
    <r>
      <rPr>
        <sz val="10"/>
        <color theme="1"/>
        <rFont val="Calibri"/>
        <family val="2"/>
        <scheme val="minor"/>
      </rPr>
      <t>)</t>
    </r>
  </si>
  <si>
    <t>5)</t>
  </si>
  <si>
    <t>Cost Factor Table</t>
  </si>
  <si>
    <r>
      <rPr>
        <sz val="11"/>
        <color rgb="FF000000"/>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color rgb="FF000000"/>
        <rFont val="Calibri"/>
        <family val="2"/>
        <scheme val="minor"/>
      </rPr>
      <t>Column G:</t>
    </r>
    <r>
      <rPr>
        <sz val="11"/>
        <color rgb="FF000000"/>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color rgb="FF000000"/>
        <rFont val="Calibri"/>
        <family val="2"/>
        <scheme val="minor"/>
      </rPr>
      <t>Column H:</t>
    </r>
    <r>
      <rPr>
        <sz val="11"/>
        <color rgb="FF000000"/>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color rgb="FF000000"/>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</si>
  <si>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</si>
  <si>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</si>
  <si>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</si>
  <si>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</si>
  <si>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</si>
  <si>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</si>
  <si>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</si>
  <si>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</si>
  <si>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</si>
  <si>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</si>
  <si>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</si>
  <si>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</si>
  <si>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</si>
  <si>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</si>
  <si>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</si>
  <si>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</si>
  <si>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</si>
  <si>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</si>
  <si>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</si>
  <si>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</si>
  <si>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</si>
  <si>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rPr>
        <sz val="11"/>
        <color theme="1"/>
        <rFont val="Calibri"/>
        <family val="2"/>
        <scheme val="minor"/>
      </rPr>
      <t>If some or all Tier Funding was invested outside of the cost factors, please describe. (</t>
    </r>
    <r>
      <rPr>
        <i/>
        <sz val="11"/>
        <color theme="1"/>
        <rFont val="Calibri"/>
        <family val="2"/>
        <scheme val="minor"/>
      </rPr>
      <t>No more than 1000 characters, including spaces.</t>
    </r>
    <r>
      <rPr>
        <sz val="10"/>
        <color theme="1"/>
        <rFont val="Calibri"/>
        <family val="2"/>
        <scheme val="minor"/>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</si>
  <si>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</si>
  <si>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</si>
  <si>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color rgb="FF000000"/>
        <rFont val="Calibri"/>
        <family val="2"/>
        <scheme val="minor"/>
      </rPr>
      <t>Collaboration Opportunity</t>
    </r>
    <r>
      <rPr>
        <i/>
        <sz val="11"/>
        <color rgb="FF000000"/>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</si>
  <si>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</si>
  <si>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</si>
  <si>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</si>
  <si>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</si>
  <si>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</si>
  <si>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</si>
  <si>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</si>
  <si>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t>Organizational Unit investment of EBF dollars for English learners: Select the investments that apply. (Optionally, dollar amounts for each investment may be entered.)</t>
  </si>
  <si>
    <r>
      <rPr>
        <sz val="10"/>
        <color rgb="FF000000"/>
        <rFont val="Arial"/>
        <family val="2"/>
      </rPr>
      <t>Additional context for the Organizational Unit's planned use of  dollars attributable to low-income students in FY 2026. (</t>
    </r>
    <r>
      <rPr>
        <i/>
        <sz val="11"/>
        <color theme="1"/>
        <rFont val="Calibri"/>
        <family val="2"/>
        <scheme val="minor"/>
      </rPr>
      <t>Required if "Other Investments" selected above.</t>
    </r>
    <r>
      <rPr>
        <sz val="10"/>
        <color rgb="FF000000"/>
        <rFont val="Arial"/>
        <family val="2"/>
      </rPr>
      <t xml:space="preserve"> </t>
    </r>
    <r>
      <rPr>
        <i/>
        <sz val="11"/>
        <color theme="1"/>
        <rFont val="Calibri"/>
        <family val="2"/>
        <scheme val="minor"/>
      </rPr>
      <t>No more than 500 characters, including spaces.</t>
    </r>
    <r>
      <rPr>
        <sz val="10"/>
        <color rgb="FF000000"/>
        <rFont val="Arial"/>
        <family val="2"/>
      </rPr>
      <t>)</t>
    </r>
  </si>
  <si>
    <t>English Learner Intervention Teacher</t>
  </si>
  <si>
    <t>English Learner Extended Day Teacher</t>
  </si>
  <si>
    <t>English Learner Core Teacher</t>
  </si>
  <si>
    <t>English Learner Pupil Support Staff</t>
  </si>
  <si>
    <t>English Learner Summer School Teacher</t>
  </si>
  <si>
    <r>
      <rPr>
        <sz val="10"/>
        <color rgb="FF000000"/>
        <rFont val="Arial"/>
        <family val="2"/>
      </rP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color rgb="FF00000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</si>
  <si>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</si>
  <si>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</si>
  <si>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</si>
  <si>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</si>
  <si>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sz val="11"/>
        <color theme="1"/>
        <rFont val="Calibri"/>
        <family val="2"/>
        <scheme val="minor"/>
      </rP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color theme="1"/>
        <rFont val="Calibri"/>
        <family val="2"/>
        <scheme val="minor"/>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</si>
  <si>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</si>
  <si>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</si>
  <si>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color rgb="FF000000"/>
        <rFont val="Calibri"/>
        <family val="2"/>
        <scheme val="minor"/>
      </rPr>
      <t>Collaboration Opportunity</t>
    </r>
    <r>
      <rPr>
        <i/>
        <sz val="11"/>
        <color rgb="FF000000"/>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</si>
  <si>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</si>
  <si>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</si>
  <si>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</si>
  <si>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</si>
  <si>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</si>
  <si>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</si>
  <si>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</si>
  <si>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rPr>
        <b/>
        <sz val="11"/>
        <color theme="1"/>
        <rFont val="Calibri"/>
        <family val="2"/>
        <scheme val="minor"/>
      </rP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</si>
  <si>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</si>
  <si>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</si>
  <si>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</si>
  <si>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</si>
  <si>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</si>
  <si>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</si>
  <si>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rPr>
        <sz val="11"/>
        <color rgb="FF000000"/>
        <rFont val="Calibri"/>
        <family val="2"/>
        <scheme val="minor"/>
      </rPr>
      <t xml:space="preserve">A </t>
    </r>
    <r>
      <rPr>
        <u/>
        <sz val="11"/>
        <color theme="1"/>
        <rFont val="Calibri"/>
        <family val="2"/>
        <scheme val="minor"/>
      </rPr>
      <t>different</t>
    </r>
    <r>
      <rPr>
        <i/>
        <sz val="11"/>
        <color theme="1"/>
        <rFont val="Calibri"/>
        <family val="2"/>
        <scheme val="minor"/>
      </rPr>
      <t xml:space="preserve"> </t>
    </r>
    <r>
      <rPr>
        <sz val="11"/>
        <color rgb="FF000000"/>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</si>
  <si>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</si>
  <si>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</si>
  <si>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</si>
  <si>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</si>
  <si>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</si>
  <si>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sz val="11"/>
        <color rgb="FF000000"/>
        <rFont val="Calibri"/>
        <family val="2"/>
        <scheme val="minor"/>
      </rPr>
      <t xml:space="preserve">A </t>
    </r>
    <r>
      <rPr>
        <u/>
        <sz val="11"/>
        <color theme="1"/>
        <rFont val="Calibri"/>
        <family val="2"/>
        <scheme val="minor"/>
      </rPr>
      <t>different</t>
    </r>
    <r>
      <rPr>
        <i/>
        <sz val="11"/>
        <color theme="1"/>
        <rFont val="Calibri"/>
        <family val="2"/>
        <scheme val="minor"/>
      </rPr>
      <t xml:space="preserve"> </t>
    </r>
    <r>
      <rPr>
        <sz val="11"/>
        <color rgb="FF000000"/>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</si>
  <si>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</si>
  <si>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</si>
  <si>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</si>
  <si>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</si>
  <si>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</si>
  <si>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</si>
  <si>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</si>
  <si>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</si>
  <si>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</si>
  <si>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</si>
  <si>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</si>
  <si>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</si>
  <si>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</si>
  <si>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</si>
  <si>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</si>
  <si>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</si>
  <si>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</si>
  <si>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</si>
  <si>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</si>
  <si>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</si>
  <si>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</si>
  <si>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</si>
  <si>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</si>
  <si>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</si>
  <si>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</si>
  <si>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</si>
  <si>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</si>
  <si>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</si>
  <si>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</si>
  <si>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</si>
  <si>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</si>
  <si>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</si>
  <si>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</si>
  <si>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rPr>
        <b/>
        <i/>
        <sz val="10.5"/>
        <color rgb="FF000000"/>
        <rFont val="Calibri"/>
        <family val="2"/>
        <scheme val="minor"/>
      </rPr>
      <t xml:space="preserve">This is an estimated Limitation of Administrative Costs Worksheet only and </t>
    </r>
    <r>
      <rPr>
        <b/>
        <i/>
        <u/>
        <sz val="10.5"/>
        <color rgb="FF000000"/>
        <rFont val="Calibri"/>
        <family val="2"/>
        <scheme val="minor"/>
      </rPr>
      <t xml:space="preserve">will not be accepted for Official Submission of the Limitation of Administrative Costs Worksheet.   </t>
    </r>
    <r>
      <rPr>
        <b/>
        <i/>
        <sz val="10.5"/>
        <color rgb="FF000000"/>
        <rFont val="Calibri"/>
        <family val="2"/>
        <scheme val="minor"/>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</si>
  <si>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</si>
  <si>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</si>
  <si>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</si>
  <si>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</si>
  <si>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</si>
  <si>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</si>
  <si>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</si>
  <si>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</si>
  <si>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</si>
  <si>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</si>
  <si>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</si>
  <si>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</si>
  <si>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</si>
  <si>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</si>
  <si>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t xml:space="preserve">  See:  School Code, Section 10-20.21 - Contracts</t>
  </si>
  <si>
    <r>
      <rPr>
        <i/>
        <sz val="8"/>
        <color rgb="FF000000"/>
        <rFont val="Calibri"/>
        <family val="2"/>
        <scheme val="minor"/>
      </rPr>
      <t xml:space="preserve">In accordance with the School Code, Section 10-20.21, all </t>
    </r>
    <r>
      <rPr>
        <b/>
        <i/>
        <u/>
        <sz val="8"/>
        <color rgb="FF000000"/>
        <rFont val="Calibri"/>
        <family val="2"/>
        <scheme val="minor"/>
      </rPr>
      <t>school districts</t>
    </r>
    <r>
      <rPr>
        <i/>
        <sz val="8"/>
        <color rgb="FF000000"/>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color rgb="FF000000"/>
        <rFont val="Calibri"/>
        <family val="2"/>
        <scheme val="minor"/>
      </rPr>
      <t>school district</t>
    </r>
    <r>
      <rPr>
        <i/>
        <sz val="8"/>
        <color rgb="FF000000"/>
        <rFont val="Calibri"/>
        <family val="2"/>
        <scheme val="minor"/>
      </rPr>
      <t xml:space="preserve"> in excess of $1,000, including without limitation vending machine contracts, sports and other attire, class rings, and photographic services.  </t>
    </r>
    <r>
      <rPr>
        <b/>
        <i/>
        <sz val="8"/>
        <color rgb="FF000000"/>
        <rFont val="Calibri"/>
        <family val="2"/>
        <scheme val="minor"/>
      </rPr>
      <t xml:space="preserve">The report is to list information regarding such contracts for the fiscal year immediately preceding the fiscal year of the budget.  </t>
    </r>
    <r>
      <rPr>
        <i/>
        <sz val="8"/>
        <color rgb="FF000000"/>
        <rFont val="Calibri"/>
        <family val="2"/>
        <scheme val="minor"/>
      </rPr>
      <t>All such contracts executed on or after July 1, 2007 must be approved by the school board.</t>
    </r>
  </si>
  <si>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</si>
  <si>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</si>
  <si>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</si>
  <si>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</si>
  <si>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</si>
  <si>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</si>
  <si>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</si>
  <si>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</si>
  <si>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</si>
  <si>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</si>
  <si>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</si>
  <si>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</si>
  <si>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</si>
  <si>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</si>
  <si>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</si>
  <si>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</si>
  <si>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</si>
  <si>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</si>
  <si>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</si>
  <si>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</si>
  <si>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</si>
  <si>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</si>
  <si>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</si>
  <si>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</si>
  <si>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</si>
  <si>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</si>
  <si>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</si>
  <si>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</si>
  <si>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sz val="8"/>
        <color rgb="FF000000"/>
        <rFont val="Calibri"/>
        <family val="2"/>
        <scheme val="minor"/>
      </rPr>
      <t xml:space="preserve">Only tuition payments made to </t>
    </r>
    <r>
      <rPr>
        <u val="double"/>
        <sz val="8"/>
        <color rgb="FF000000"/>
        <rFont val="Calibri"/>
        <family val="2"/>
        <scheme val="minor"/>
      </rPr>
      <t>private facilities</t>
    </r>
    <r>
      <rPr>
        <sz val="8"/>
        <color rgb="FF000000"/>
        <rFont val="Calibri"/>
        <family val="2"/>
        <scheme val="minor"/>
      </rPr>
      <t>.  See Functions 4200 or 4400 for estimated public facility disbursements/expenditures.</t>
    </r>
  </si>
  <si>
    <r>
      <rPr>
        <sz val="8"/>
        <color rgb="FF000000"/>
        <rFont val="Calibri"/>
        <family val="2"/>
        <scheme val="minor"/>
      </rPr>
      <t>Payment towards the retirement of lease/purchase agreements or bonded/other indebtedness (</t>
    </r>
    <r>
      <rPr>
        <u val="double"/>
        <sz val="8"/>
        <color rgb="FF000000"/>
        <rFont val="Calibri"/>
        <family val="2"/>
        <scheme val="minor"/>
      </rPr>
      <t>principal only</t>
    </r>
    <r>
      <rPr>
        <sz val="8"/>
        <color rgb="FF000000"/>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</si>
  <si>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</si>
  <si>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</si>
  <si>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</si>
  <si>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</si>
  <si>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</si>
  <si>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</si>
  <si>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</si>
  <si>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</si>
  <si>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</si>
  <si>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b/>
        <sz val="9"/>
        <color rgb="FF000000"/>
        <rFont val="Calibri"/>
        <family val="2"/>
        <scheme val="minor"/>
      </rPr>
      <t xml:space="preserve">Deficit Reduction Plan </t>
    </r>
    <r>
      <rPr>
        <b/>
        <sz val="9"/>
        <color rgb="FF800000"/>
        <rFont val="Calibri"/>
        <family val="2"/>
        <scheme val="minor"/>
      </rPr>
      <t>(DefReductPlan 23-27 tab)</t>
    </r>
  </si>
  <si>
    <r>
      <rPr>
        <sz val="9"/>
        <color rgb="FF000000"/>
        <rFont val="Calibri"/>
        <family val="2"/>
        <scheme val="minor"/>
      </rPr>
      <t>Is Deficit Reduction Plan Required?</t>
    </r>
    <r>
      <rPr>
        <b/>
        <sz val="9"/>
        <color rgb="FF000000"/>
        <rFont val="Calibri"/>
        <family val="2"/>
        <scheme val="minor"/>
      </rPr>
      <t xml:space="preserve"> (Joint Agreements do not complete Deficit Reduction Plan.)</t>
    </r>
  </si>
  <si>
    <t>For ISBE Use Only</t>
  </si>
  <si>
    <r>
      <rPr>
        <sz val="9"/>
        <color rgb="FF000000"/>
        <rFont val="Calibri"/>
        <family val="2"/>
        <scheme val="minor"/>
      </rPr>
      <t>If required, is Deficit Reduction Plan completed?</t>
    </r>
    <r>
      <rPr>
        <b/>
        <sz val="9"/>
        <color rgb="FF000000"/>
        <rFont val="Calibri"/>
        <family val="2"/>
        <scheme val="minor"/>
      </rPr>
      <t xml:space="preserve"> </t>
    </r>
    <r>
      <rPr>
        <b/>
        <sz val="9"/>
        <color indexed="16"/>
        <rFont val="Calibri"/>
        <family val="2"/>
        <scheme val="minor"/>
      </rPr>
      <t>(DefReductPlan 23-27 tab)</t>
    </r>
  </si>
  <si>
    <r>
      <rPr>
        <b/>
        <sz val="9"/>
        <color rgb="FF000000"/>
        <rFont val="Calibri"/>
        <family val="2"/>
        <scheme val="minor"/>
      </rPr>
      <t xml:space="preserve">Cover Page </t>
    </r>
    <r>
      <rPr>
        <b/>
        <sz val="9"/>
        <color rgb="FF800000"/>
        <rFont val="Calibri"/>
        <family val="2"/>
        <scheme val="minor"/>
      </rPr>
      <t>(Cover tab)</t>
    </r>
  </si>
  <si>
    <t>Type</t>
  </si>
  <si>
    <r>
      <rPr>
        <b/>
        <sz val="9"/>
        <color rgb="FF000000"/>
        <rFont val="Calibri"/>
        <family val="2"/>
        <scheme val="minor"/>
      </rPr>
      <t>District Name</t>
    </r>
    <r>
      <rPr>
        <sz val="9"/>
        <color rgb="FF000000"/>
        <rFont val="Calibri"/>
        <family val="2"/>
        <scheme val="minor"/>
      </rPr>
      <t xml:space="preserve"> must be selected from </t>
    </r>
    <r>
      <rPr>
        <b/>
        <sz val="9"/>
        <color rgb="FF000000"/>
        <rFont val="Calibri"/>
        <family val="2"/>
        <scheme val="minor"/>
      </rPr>
      <t>drop-down</t>
    </r>
    <r>
      <rPr>
        <sz val="9"/>
        <color rgb="FF000000"/>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</si>
  <si>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</si>
  <si>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</si>
  <si>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</si>
  <si>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rPr>
        <sz val="9"/>
        <color rgb="FF000000"/>
        <rFont val="Calibri"/>
        <family val="2"/>
        <scheme val="minor"/>
      </rPr>
      <t xml:space="preserve">Dates </t>
    </r>
    <r>
      <rPr>
        <b/>
        <sz val="9"/>
        <color rgb="FF000000"/>
        <rFont val="Calibri"/>
        <family val="2"/>
        <scheme val="minor"/>
      </rPr>
      <t>(Day, Month, Year)</t>
    </r>
    <r>
      <rPr>
        <sz val="9"/>
        <color rgb="FF000000"/>
        <rFont val="Calibri"/>
        <family val="2"/>
        <scheme val="minor"/>
      </rPr>
      <t xml:space="preserve"> must be input on Cover sheet.</t>
    </r>
  </si>
  <si>
    <t>EL</t>
  </si>
  <si>
    <t>Board Names must be typed on Cover sheet.</t>
  </si>
  <si>
    <t>SpEd</t>
  </si>
  <si>
    <r>
      <rPr>
        <b/>
        <sz val="9"/>
        <color rgb="FF000000"/>
        <rFont val="Calibri"/>
        <family val="2"/>
        <scheme val="minor"/>
      </rPr>
      <t xml:space="preserve">Budget Summary:  Other Sources </t>
    </r>
    <r>
      <rPr>
        <b/>
        <sz val="9"/>
        <color indexed="16"/>
        <rFont val="Calibri"/>
        <family val="2"/>
        <scheme val="minor"/>
      </rPr>
      <t>(BudgetSum 2-4 tab - Acct 7000)</t>
    </r>
    <r>
      <rPr>
        <b/>
        <sz val="9"/>
        <color rgb="FF000000"/>
        <rFont val="Calibri"/>
        <family val="2"/>
        <scheme val="minor"/>
      </rPr>
      <t xml:space="preserve"> must equal Other Uses </t>
    </r>
    <r>
      <rPr>
        <b/>
        <sz val="9"/>
        <color indexed="16"/>
        <rFont val="Calibri"/>
        <family val="2"/>
        <scheme val="minor"/>
      </rPr>
      <t>(BudgetSum 2-4 tab - Acct 8000)</t>
    </r>
    <r>
      <rPr>
        <b/>
        <sz val="9"/>
        <color rgb="FF000000"/>
        <rFont val="Calibri"/>
        <family val="2"/>
        <scheme val="minor"/>
      </rPr>
      <t>.</t>
    </r>
  </si>
  <si>
    <r>
      <rPr>
        <sz val="9"/>
        <color rgb="FF000000"/>
        <rFont val="Calibri"/>
        <family val="2"/>
        <scheme val="minor"/>
      </rP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</si>
  <si>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rPr>
        <sz val="9"/>
        <color rgb="FF000000"/>
        <rFont val="Calibri"/>
        <family val="2"/>
        <scheme val="minor"/>
      </rP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</si>
  <si>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rPr>
        <b/>
        <sz val="9"/>
        <color rgb="FF000000"/>
        <rFont val="Calibri"/>
        <family val="2"/>
        <scheme val="minor"/>
      </rPr>
      <t xml:space="preserve">Summary of Cash Transactions:  Beginning Cash Balance on Hand July 1, 2024 </t>
    </r>
    <r>
      <rPr>
        <b/>
        <sz val="9"/>
        <color indexed="16"/>
        <rFont val="Calibri"/>
        <family val="2"/>
        <scheme val="minor"/>
      </rPr>
      <t>(CashSum 5 tab, All Funds)</t>
    </r>
    <r>
      <rPr>
        <b/>
        <sz val="9"/>
        <color rgb="FF000000"/>
        <rFont val="Calibri"/>
        <family val="2"/>
        <scheme val="minor"/>
      </rPr>
      <t xml:space="preserve"> cannot be negative.</t>
    </r>
  </si>
  <si>
    <r>
      <rPr>
        <sz val="9"/>
        <color rgb="FF000000"/>
        <rFont val="Calibri"/>
        <family val="2"/>
        <scheme val="minor"/>
      </rPr>
      <t xml:space="preserve">Transfer Among Funds </t>
    </r>
    <r>
      <rPr>
        <b/>
        <sz val="9"/>
        <color indexed="16"/>
        <rFont val="Calibri"/>
        <family val="2"/>
        <scheme val="minor"/>
      </rPr>
      <t>(Funds 10, 20, 40 - Acct 7130 - Cells C29, D29, F29)</t>
    </r>
    <r>
      <rPr>
        <sz val="9"/>
        <color rgb="FF000000"/>
        <rFont val="Calibri"/>
        <family val="2"/>
        <scheme val="minor"/>
      </rPr>
      <t xml:space="preserve">, must equal </t>
    </r>
    <r>
      <rPr>
        <b/>
        <sz val="9"/>
        <color indexed="16"/>
        <rFont val="Calibri"/>
        <family val="2"/>
        <scheme val="minor"/>
      </rPr>
      <t>(Funds 10, 20 &amp; 40 - Acct 8130 - Cells C52, D52, F52)</t>
    </r>
    <r>
      <rPr>
        <sz val="9"/>
        <color rgb="FF000000"/>
        <rFont val="Calibri"/>
        <family val="2"/>
        <scheme val="minor"/>
      </rPr>
      <t>.</t>
    </r>
  </si>
  <si>
    <r>
      <rPr>
        <sz val="9"/>
        <color rgb="FF000000"/>
        <rFont val="Calibri"/>
        <family val="2"/>
        <scheme val="minor"/>
      </rPr>
      <t xml:space="preserve">Transfer of Interest </t>
    </r>
    <r>
      <rPr>
        <b/>
        <sz val="9"/>
        <color indexed="16"/>
        <rFont val="Calibri"/>
        <family val="2"/>
        <scheme val="minor"/>
      </rPr>
      <t>(Funds 10 thru 90 - Acct 7140 - Cells C30:K30)</t>
    </r>
    <r>
      <rPr>
        <sz val="9"/>
        <color rgb="FF000000"/>
        <rFont val="Calibri"/>
        <family val="2"/>
        <scheme val="minor"/>
      </rPr>
      <t xml:space="preserve">, must equal </t>
    </r>
    <r>
      <rPr>
        <b/>
        <sz val="9"/>
        <color indexed="16"/>
        <rFont val="Calibri"/>
        <family val="2"/>
        <scheme val="minor"/>
      </rPr>
      <t>(Funds 10 thru 60, &amp; 80 - Acct 8140 - Cells C53:H53, J53)</t>
    </r>
    <r>
      <rPr>
        <sz val="9"/>
        <color rgb="FF000000"/>
        <rFont val="Calibri"/>
        <family val="2"/>
        <scheme val="minor"/>
      </rPr>
      <t>.</t>
    </r>
  </si>
  <si>
    <r>
      <rPr>
        <sz val="9"/>
        <color rgb="FF000000"/>
        <rFont val="Calibri"/>
        <family val="2"/>
        <scheme val="minor"/>
      </rPr>
      <t xml:space="preserve">Transfer to Debt Service to Pay Principal on GASB 87 Leases </t>
    </r>
    <r>
      <rPr>
        <b/>
        <sz val="9"/>
        <color indexed="16"/>
        <rFont val="Calibri"/>
        <family val="2"/>
        <scheme val="minor"/>
      </rPr>
      <t>(Fund 30 - Acct 7400 - Cell E39)</t>
    </r>
    <r>
      <rPr>
        <sz val="9"/>
        <color rgb="FF000000"/>
        <rFont val="Calibri"/>
        <family val="2"/>
        <scheme val="minor"/>
      </rPr>
      <t xml:space="preserve"> must equal </t>
    </r>
    <r>
      <rPr>
        <b/>
        <sz val="9"/>
        <color indexed="16"/>
        <rFont val="Calibri"/>
        <family val="2"/>
        <scheme val="minor"/>
      </rPr>
      <t>(Funds 10, 20 &amp; 60 - Acct 8400 Cells C57:H60)</t>
    </r>
    <r>
      <rPr>
        <sz val="9"/>
        <color rgb="FF000000"/>
        <rFont val="Calibri"/>
        <family val="2"/>
        <scheme val="minor"/>
      </rPr>
      <t>.</t>
    </r>
  </si>
  <si>
    <r>
      <rPr>
        <sz val="9"/>
        <color rgb="FF000000"/>
        <rFont val="Calibri"/>
        <family val="2"/>
        <scheme val="minor"/>
      </rPr>
      <t xml:space="preserve">Transfer to Debt Service to Pay Interest on GASB 87 Leases </t>
    </r>
    <r>
      <rPr>
        <b/>
        <sz val="9"/>
        <color indexed="16"/>
        <rFont val="Calibri"/>
        <family val="2"/>
        <scheme val="minor"/>
      </rPr>
      <t>(Fund 30 - Acct 7500 - Cell E40)</t>
    </r>
    <r>
      <rPr>
        <sz val="9"/>
        <color rgb="FF000000"/>
        <rFont val="Calibri"/>
        <family val="2"/>
        <scheme val="minor"/>
      </rPr>
      <t xml:space="preserve"> must equal </t>
    </r>
    <r>
      <rPr>
        <b/>
        <sz val="9"/>
        <color indexed="16"/>
        <rFont val="Calibri"/>
        <family val="2"/>
        <scheme val="minor"/>
      </rPr>
      <t>(Funds 10, 20 &amp; 60 - Acct 8500 - Cells C61:H64)</t>
    </r>
    <r>
      <rPr>
        <sz val="9"/>
        <color rgb="FF000000"/>
        <rFont val="Calibri"/>
        <family val="2"/>
        <scheme val="minor"/>
      </rPr>
      <t>.</t>
    </r>
  </si>
  <si>
    <r>
      <rPr>
        <sz val="9"/>
        <color rgb="FF000000"/>
        <rFont val="Calibri"/>
        <family val="2"/>
        <scheme val="minor"/>
      </rPr>
      <t xml:space="preserve">Transfer to Debt Service Fund to Pay Principal on Revenue Bonds </t>
    </r>
    <r>
      <rPr>
        <b/>
        <sz val="9"/>
        <color indexed="16"/>
        <rFont val="Calibri"/>
        <family val="2"/>
        <scheme val="minor"/>
      </rPr>
      <t>(Fund 30 - Acct 7600 - Cell E41)</t>
    </r>
    <r>
      <rPr>
        <sz val="9"/>
        <color rgb="FF000000"/>
        <rFont val="Calibri"/>
        <family val="2"/>
        <scheme val="minor"/>
      </rPr>
      <t xml:space="preserve"> must equal </t>
    </r>
    <r>
      <rPr>
        <b/>
        <sz val="9"/>
        <color indexed="16"/>
        <rFont val="Calibri"/>
        <family val="2"/>
        <scheme val="minor"/>
      </rPr>
      <t>(Funds 10 &amp; 20 - Acct 8600 - Cells C65:D68)</t>
    </r>
    <r>
      <rPr>
        <sz val="9"/>
        <color rgb="FF000000"/>
        <rFont val="Calibri"/>
        <family val="2"/>
        <scheme val="minor"/>
      </rPr>
      <t>.</t>
    </r>
  </si>
  <si>
    <r>
      <rPr>
        <sz val="9"/>
        <color rgb="FF000000"/>
        <rFont val="Calibri"/>
        <family val="2"/>
        <scheme val="minor"/>
      </rPr>
      <t xml:space="preserve">Transfer to Debt Service to Pay Interest on Revenue Bonds </t>
    </r>
    <r>
      <rPr>
        <b/>
        <sz val="9"/>
        <color indexed="16"/>
        <rFont val="Calibri"/>
        <family val="2"/>
        <scheme val="minor"/>
      </rPr>
      <t>(Fund 30 - Acct 7700 - Cell E42)</t>
    </r>
    <r>
      <rPr>
        <sz val="9"/>
        <color rgb="FF000000"/>
        <rFont val="Calibri"/>
        <family val="2"/>
        <scheme val="minor"/>
      </rPr>
      <t xml:space="preserve"> must equal </t>
    </r>
    <r>
      <rPr>
        <b/>
        <sz val="9"/>
        <color indexed="16"/>
        <rFont val="Calibri"/>
        <family val="2"/>
        <scheme val="minor"/>
      </rPr>
      <t>(Funds 10 &amp; 20 - Acct 8700 - Cells C69:D72)</t>
    </r>
    <r>
      <rPr>
        <sz val="9"/>
        <color rgb="FF000000"/>
        <rFont val="Calibri"/>
        <family val="2"/>
        <scheme val="minor"/>
      </rPr>
      <t>.</t>
    </r>
  </si>
  <si>
    <r>
      <rPr>
        <sz val="9"/>
        <color rgb="FF000000"/>
        <rFont val="Calibri"/>
        <family val="2"/>
        <scheme val="minor"/>
      </rPr>
      <t xml:space="preserve">Transfer to Capital Projects Fund </t>
    </r>
    <r>
      <rPr>
        <b/>
        <sz val="9"/>
        <color indexed="16"/>
        <rFont val="Calibri"/>
        <family val="2"/>
        <scheme val="minor"/>
      </rPr>
      <t>(Fund 60 - Acct 7800 - Cell H43)</t>
    </r>
    <r>
      <rPr>
        <sz val="9"/>
        <color rgb="FF000000"/>
        <rFont val="Calibri"/>
        <family val="2"/>
        <scheme val="minor"/>
      </rPr>
      <t xml:space="preserve"> must equal </t>
    </r>
    <r>
      <rPr>
        <b/>
        <sz val="9"/>
        <color indexed="16"/>
        <rFont val="Calibri"/>
        <family val="2"/>
        <scheme val="minor"/>
      </rPr>
      <t>(Fund 10 &amp; 20, Acct 8800 - Cells C73:D76)</t>
    </r>
    <r>
      <rPr>
        <sz val="9"/>
        <color rgb="FF000000"/>
        <rFont val="Calibri"/>
        <family val="2"/>
        <scheme val="minor"/>
      </rPr>
      <t>.</t>
    </r>
  </si>
  <si>
    <r>
      <rPr>
        <sz val="9"/>
        <color rgb="FF000000"/>
        <rFont val="Calibri"/>
        <family val="2"/>
        <scheme val="minor"/>
      </rPr>
      <t xml:space="preserve"> Educational </t>
    </r>
    <r>
      <rPr>
        <b/>
        <sz val="9"/>
        <color indexed="16"/>
        <rFont val="Calibri"/>
        <family val="2"/>
        <scheme val="minor"/>
      </rPr>
      <t>(Fund 10 - Cell C3)</t>
    </r>
  </si>
  <si>
    <r>
      <rPr>
        <sz val="9"/>
        <color rgb="FF000000"/>
        <rFont val="Calibri"/>
        <family val="2"/>
        <scheme val="minor"/>
      </rPr>
      <t xml:space="preserve">Operations &amp; Maintenance </t>
    </r>
    <r>
      <rPr>
        <b/>
        <sz val="9"/>
        <color indexed="16"/>
        <rFont val="Calibri"/>
        <family val="2"/>
        <scheme val="minor"/>
      </rPr>
      <t>(Fund 20 - Cell D3)</t>
    </r>
  </si>
  <si>
    <r>
      <rPr>
        <sz val="9"/>
        <color rgb="FF000000"/>
        <rFont val="Calibri"/>
        <family val="2"/>
        <scheme val="minor"/>
      </rPr>
      <t xml:space="preserve">Debt Service </t>
    </r>
    <r>
      <rPr>
        <b/>
        <sz val="9"/>
        <color indexed="16"/>
        <rFont val="Calibri"/>
        <family val="2"/>
        <scheme val="minor"/>
      </rPr>
      <t>(Fund 30 - Cell E3)</t>
    </r>
  </si>
  <si>
    <r>
      <rPr>
        <sz val="9"/>
        <color rgb="FF000000"/>
        <rFont val="Calibri"/>
        <family val="2"/>
        <scheme val="minor"/>
      </rPr>
      <t xml:space="preserve">Transportation </t>
    </r>
    <r>
      <rPr>
        <b/>
        <sz val="9"/>
        <color indexed="16"/>
        <rFont val="Calibri"/>
        <family val="2"/>
        <scheme val="minor"/>
      </rPr>
      <t>(Fund 40 - Cell F3)</t>
    </r>
  </si>
  <si>
    <r>
      <rPr>
        <sz val="9"/>
        <color rgb="FF000000"/>
        <rFont val="Calibri"/>
        <family val="2"/>
        <scheme val="minor"/>
      </rPr>
      <t xml:space="preserve">Municipal Retirement/Social Security </t>
    </r>
    <r>
      <rPr>
        <b/>
        <sz val="9"/>
        <color indexed="16"/>
        <rFont val="Calibri"/>
        <family val="2"/>
        <scheme val="minor"/>
      </rPr>
      <t>(Fund 50 - Cell G3)</t>
    </r>
  </si>
  <si>
    <r>
      <rPr>
        <sz val="9"/>
        <color rgb="FF000000"/>
        <rFont val="Calibri"/>
        <family val="2"/>
        <scheme val="minor"/>
      </rPr>
      <t xml:space="preserve">Capital Projects </t>
    </r>
    <r>
      <rPr>
        <b/>
        <sz val="9"/>
        <color indexed="16"/>
        <rFont val="Calibri"/>
        <family val="2"/>
        <scheme val="minor"/>
      </rPr>
      <t>(Fund 60 - Cell H3)</t>
    </r>
  </si>
  <si>
    <r>
      <rPr>
        <sz val="9"/>
        <color rgb="FF000000"/>
        <rFont val="Calibri"/>
        <family val="2"/>
        <scheme val="minor"/>
      </rPr>
      <t xml:space="preserve">Working Cash </t>
    </r>
    <r>
      <rPr>
        <b/>
        <sz val="9"/>
        <color indexed="16"/>
        <rFont val="Calibri"/>
        <family val="2"/>
        <scheme val="minor"/>
      </rPr>
      <t>(Fund 70 - Cell I3)</t>
    </r>
  </si>
  <si>
    <r>
      <rPr>
        <sz val="9"/>
        <color rgb="FF000000"/>
        <rFont val="Calibri"/>
        <family val="2"/>
        <scheme val="minor"/>
      </rPr>
      <t xml:space="preserve">Tort </t>
    </r>
    <r>
      <rPr>
        <b/>
        <sz val="9"/>
        <color indexed="16"/>
        <rFont val="Calibri"/>
        <family val="2"/>
        <scheme val="minor"/>
      </rPr>
      <t>(Fund 80 - Cell J3)</t>
    </r>
  </si>
  <si>
    <r>
      <rPr>
        <sz val="9"/>
        <color rgb="FF000000"/>
        <rFont val="Calibri"/>
        <family val="2"/>
        <scheme val="minor"/>
      </rPr>
      <t xml:space="preserve">Fire Prevention &amp; Safety </t>
    </r>
    <r>
      <rPr>
        <b/>
        <sz val="9"/>
        <color indexed="16"/>
        <rFont val="Calibri"/>
        <family val="2"/>
        <scheme val="minor"/>
      </rPr>
      <t>(Fund 90 - Cell K3)</t>
    </r>
  </si>
  <si>
    <r>
      <rPr>
        <sz val="9"/>
        <color rgb="FF000000"/>
        <rFont val="Calibri"/>
        <family val="2"/>
        <scheme val="minor"/>
      </rPr>
      <t xml:space="preserve">Activity Funds </t>
    </r>
    <r>
      <rPr>
        <b/>
        <sz val="9"/>
        <color indexed="16"/>
        <rFont val="Calibri"/>
        <family val="2"/>
        <scheme val="minor"/>
      </rPr>
      <t>(Cell C23)</t>
    </r>
  </si>
  <si>
    <r>
      <rPr>
        <b/>
        <sz val="9"/>
        <color rgb="FF000000"/>
        <rFont val="Calibri"/>
        <family val="2"/>
        <scheme val="minor"/>
      </rPr>
      <t xml:space="preserve">Summary of Cash Transactions:  Ending Cash Balance on Hand June 30, 2024 </t>
    </r>
    <r>
      <rPr>
        <b/>
        <sz val="9"/>
        <color indexed="16"/>
        <rFont val="Calibri"/>
        <family val="2"/>
        <scheme val="minor"/>
      </rPr>
      <t>(CashSum 5 tab - All Funds)</t>
    </r>
    <r>
      <rPr>
        <b/>
        <sz val="9"/>
        <color rgb="FF000000"/>
        <rFont val="Calibri"/>
        <family val="2"/>
        <scheme val="minor"/>
      </rPr>
      <t xml:space="preserve"> cannot be negative.</t>
    </r>
  </si>
  <si>
    <r>
      <rPr>
        <sz val="9"/>
        <color rgb="FF000000"/>
        <rFont val="Calibri"/>
        <family val="2"/>
        <scheme val="minor"/>
      </rPr>
      <t xml:space="preserve">Educational </t>
    </r>
    <r>
      <rPr>
        <b/>
        <sz val="9"/>
        <color indexed="16"/>
        <rFont val="Calibri"/>
        <family val="2"/>
        <scheme val="minor"/>
      </rPr>
      <t>(Fund 10 - Cell C21)</t>
    </r>
  </si>
  <si>
    <r>
      <rPr>
        <sz val="9"/>
        <color rgb="FF000000"/>
        <rFont val="Calibri"/>
        <family val="2"/>
        <scheme val="minor"/>
      </rPr>
      <t xml:space="preserve">Operations &amp; Maintenance </t>
    </r>
    <r>
      <rPr>
        <b/>
        <sz val="9"/>
        <color indexed="16"/>
        <rFont val="Calibri"/>
        <family val="2"/>
        <scheme val="minor"/>
      </rPr>
      <t>(Fund 20 - Cell D21)</t>
    </r>
  </si>
  <si>
    <r>
      <rPr>
        <sz val="9"/>
        <color rgb="FF000000"/>
        <rFont val="Calibri"/>
        <family val="2"/>
        <scheme val="minor"/>
      </rPr>
      <t xml:space="preserve">Debt Service </t>
    </r>
    <r>
      <rPr>
        <b/>
        <sz val="9"/>
        <color indexed="16"/>
        <rFont val="Calibri"/>
        <family val="2"/>
        <scheme val="minor"/>
      </rPr>
      <t>(Fund 30 - Cell E21)</t>
    </r>
  </si>
  <si>
    <r>
      <rPr>
        <sz val="9"/>
        <color rgb="FF000000"/>
        <rFont val="Calibri"/>
        <family val="2"/>
        <scheme val="minor"/>
      </rPr>
      <t xml:space="preserve">Transportation </t>
    </r>
    <r>
      <rPr>
        <b/>
        <sz val="9"/>
        <color indexed="16"/>
        <rFont val="Calibri"/>
        <family val="2"/>
        <scheme val="minor"/>
      </rPr>
      <t>(Fund 40 - Cell F21)</t>
    </r>
  </si>
  <si>
    <r>
      <rPr>
        <sz val="9"/>
        <color rgb="FF000000"/>
        <rFont val="Calibri"/>
        <family val="2"/>
        <scheme val="minor"/>
      </rPr>
      <t xml:space="preserve">Municipal Retirement/Social Security </t>
    </r>
    <r>
      <rPr>
        <b/>
        <sz val="9"/>
        <color indexed="16"/>
        <rFont val="Calibri"/>
        <family val="2"/>
        <scheme val="minor"/>
      </rPr>
      <t>(Fund 50 - Cell G21)</t>
    </r>
  </si>
  <si>
    <r>
      <rPr>
        <sz val="9"/>
        <color rgb="FF000000"/>
        <rFont val="Calibri"/>
        <family val="2"/>
        <scheme val="minor"/>
      </rPr>
      <t xml:space="preserve">Working Cash </t>
    </r>
    <r>
      <rPr>
        <b/>
        <sz val="9"/>
        <color indexed="16"/>
        <rFont val="Calibri"/>
        <family val="2"/>
        <scheme val="minor"/>
      </rPr>
      <t>(Fund 70 - Cell I21)</t>
    </r>
  </si>
  <si>
    <r>
      <rPr>
        <sz val="9"/>
        <color rgb="FF000000"/>
        <rFont val="Calibri"/>
        <family val="2"/>
        <scheme val="minor"/>
      </rPr>
      <t>Capital Projects</t>
    </r>
    <r>
      <rPr>
        <b/>
        <sz val="9"/>
        <color indexed="16"/>
        <rFont val="Calibri"/>
        <family val="2"/>
        <scheme val="minor"/>
      </rPr>
      <t xml:space="preserve"> (Fund 60 - Cell H21)</t>
    </r>
  </si>
  <si>
    <r>
      <rPr>
        <sz val="9"/>
        <color rgb="FF000000"/>
        <rFont val="Calibri"/>
        <family val="2"/>
        <scheme val="minor"/>
      </rPr>
      <t xml:space="preserve">Tort </t>
    </r>
    <r>
      <rPr>
        <b/>
        <sz val="9"/>
        <color indexed="16"/>
        <rFont val="Calibri"/>
        <family val="2"/>
        <scheme val="minor"/>
      </rPr>
      <t>(Fund 80 - Cell J21)</t>
    </r>
  </si>
  <si>
    <r>
      <rPr>
        <sz val="9"/>
        <color rgb="FF000000"/>
        <rFont val="Calibri"/>
        <family val="2"/>
        <scheme val="minor"/>
      </rPr>
      <t xml:space="preserve">Fire Prevention &amp; Safety </t>
    </r>
    <r>
      <rPr>
        <b/>
        <sz val="9"/>
        <color indexed="16"/>
        <rFont val="Calibri"/>
        <family val="2"/>
        <scheme val="minor"/>
      </rPr>
      <t>(Fund 90 - Cell K21)</t>
    </r>
  </si>
  <si>
    <r>
      <rPr>
        <b/>
        <sz val="9"/>
        <color rgb="FF000000"/>
        <rFont val="Calibri"/>
        <family val="2"/>
        <scheme val="minor"/>
      </rPr>
      <t xml:space="preserve">Estimated Revenue </t>
    </r>
    <r>
      <rPr>
        <b/>
        <sz val="9"/>
        <color indexed="16"/>
        <rFont val="Calibri"/>
        <family val="2"/>
        <scheme val="minor"/>
      </rPr>
      <t>(EstRev 6-11 tab)</t>
    </r>
  </si>
  <si>
    <r>
      <rPr>
        <b/>
        <sz val="9"/>
        <color rgb="FF000000"/>
        <rFont val="Calibri"/>
        <family val="2"/>
        <scheme val="minor"/>
      </rPr>
      <t xml:space="preserve">Summary of Cash Transactions:  Other Receipts </t>
    </r>
    <r>
      <rPr>
        <b/>
        <sz val="9"/>
        <color indexed="16"/>
        <rFont val="Calibri"/>
        <family val="2"/>
        <scheme val="minor"/>
      </rPr>
      <t>(CashSum 5 tab)</t>
    </r>
    <r>
      <rPr>
        <b/>
        <sz val="9"/>
        <color rgb="FF000000"/>
        <rFont val="Calibri"/>
        <family val="2"/>
        <scheme val="minor"/>
      </rPr>
      <t xml:space="preserve"> must equal Other Disbursements </t>
    </r>
    <r>
      <rPr>
        <b/>
        <sz val="9"/>
        <color indexed="16"/>
        <rFont val="Calibri"/>
        <family val="2"/>
        <scheme val="minor"/>
      </rPr>
      <t>(CashSum 5 tab)</t>
    </r>
    <r>
      <rPr>
        <b/>
        <sz val="9"/>
        <color rgb="FF000000"/>
        <rFont val="Calibri"/>
        <family val="2"/>
        <scheme val="minor"/>
      </rPr>
      <t>.</t>
    </r>
  </si>
  <si>
    <r>
      <rPr>
        <sz val="9"/>
        <color rgb="FF000000"/>
        <rFont val="Calibri"/>
        <family val="2"/>
        <scheme val="minor"/>
      </rPr>
      <t xml:space="preserve">Interfund Loans Payable </t>
    </r>
    <r>
      <rPr>
        <b/>
        <sz val="9"/>
        <color indexed="16"/>
        <rFont val="Calibri"/>
        <family val="2"/>
        <scheme val="minor"/>
      </rPr>
      <t>(Funds 10:60, 80, 90 - Acct 411 - Cells C6:H6, J6:K6)</t>
    </r>
    <r>
      <rPr>
        <sz val="9"/>
        <color rgb="FF000000"/>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color rgb="FF000000"/>
        <rFont val="Calibri"/>
        <family val="2"/>
        <scheme val="minor"/>
      </rPr>
      <t>.</t>
    </r>
  </si>
  <si>
    <r>
      <rPr>
        <sz val="9"/>
        <color rgb="FF000000"/>
        <rFont val="Calibri"/>
        <family val="2"/>
        <scheme val="minor"/>
      </rPr>
      <t xml:space="preserve">Interfund Loans Receivable </t>
    </r>
    <r>
      <rPr>
        <b/>
        <sz val="9"/>
        <color indexed="16"/>
        <rFont val="Calibri"/>
        <family val="2"/>
        <scheme val="minor"/>
      </rPr>
      <t>(Funds 10, 20, 40, 70 - Acct 141 - Cells C7:D7, F7, I7)</t>
    </r>
    <r>
      <rPr>
        <sz val="9"/>
        <color rgb="FF000000"/>
        <rFont val="Calibri"/>
        <family val="2"/>
        <scheme val="minor"/>
      </rPr>
      <t xml:space="preserve"> must equal Interfund Loans Payable </t>
    </r>
    <r>
      <rPr>
        <b/>
        <sz val="9"/>
        <color indexed="16"/>
        <rFont val="Calibri"/>
        <family val="2"/>
        <scheme val="minor"/>
      </rPr>
      <t>(Funds 10:60, 80, 90 - Acct 411 - Cells C16:H16, J16, K16)</t>
    </r>
    <r>
      <rPr>
        <sz val="9"/>
        <color rgb="FF000000"/>
        <rFont val="Calibri"/>
        <family val="2"/>
        <scheme val="minor"/>
      </rPr>
      <t>.</t>
    </r>
  </si>
  <si>
    <t>Amounts must be input for revenue.</t>
  </si>
  <si>
    <r>
      <rPr>
        <b/>
        <sz val="9"/>
        <color rgb="FF000000"/>
        <rFont val="Calibri"/>
        <family val="2"/>
        <scheme val="minor"/>
      </rPr>
      <t xml:space="preserve">Estimated Expenditures </t>
    </r>
    <r>
      <rPr>
        <b/>
        <sz val="9"/>
        <color indexed="16"/>
        <rFont val="Calibri"/>
        <family val="2"/>
        <scheme val="minor"/>
      </rPr>
      <t>(EstExp 12-20 tab)</t>
    </r>
  </si>
  <si>
    <t>Amounts must be input for expenditures.</t>
  </si>
  <si>
    <r>
      <rPr>
        <b/>
        <sz val="9"/>
        <color rgb="FF000000"/>
        <rFont val="Calibri"/>
        <family val="2"/>
        <scheme val="minor"/>
      </rPr>
      <t xml:space="preserve">Itemization Notes:  Revenues/Expenditures reported that require note on </t>
    </r>
    <r>
      <rPr>
        <b/>
        <sz val="9"/>
        <color rgb="FF800000"/>
        <rFont val="Calibri"/>
        <family val="2"/>
        <scheme val="minor"/>
      </rPr>
      <t>Itemize 21 tab</t>
    </r>
    <r>
      <rPr>
        <sz val="9"/>
        <color rgb="FF000000"/>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</si>
  <si>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</si>
  <si>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</si>
  <si>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</si>
  <si>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</si>
  <si>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</si>
  <si>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</si>
  <si>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</si>
  <si>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</si>
  <si>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</si>
  <si>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</si>
  <si>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</si>
  <si>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</si>
  <si>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</si>
  <si>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</si>
  <si>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</si>
  <si>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</si>
  <si>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</si>
  <si>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</si>
  <si>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</si>
  <si>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</si>
  <si>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</si>
  <si>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</si>
  <si>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</si>
  <si>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</si>
  <si>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</si>
  <si>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</si>
  <si>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</si>
  <si>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</si>
  <si>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</si>
  <si>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</si>
  <si>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</si>
  <si>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</si>
  <si>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</si>
  <si>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</si>
  <si>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</si>
  <si>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</si>
  <si>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</si>
  <si>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</si>
  <si>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</si>
  <si>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</si>
  <si>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</si>
  <si>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</si>
  <si>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</si>
  <si>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</si>
  <si>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</si>
  <si>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</si>
  <si>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</si>
  <si>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</si>
  <si>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</si>
  <si>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</si>
  <si>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</si>
  <si>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</si>
  <si>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</si>
  <si>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</si>
  <si>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</si>
  <si>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</si>
  <si>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</si>
  <si>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</si>
  <si>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</si>
  <si>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</si>
  <si>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</si>
  <si>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</si>
  <si>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</si>
  <si>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</si>
  <si>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</si>
  <si>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</si>
  <si>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</si>
  <si>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</si>
  <si>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</si>
  <si>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</si>
  <si>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</si>
  <si>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</si>
  <si>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</si>
  <si>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</si>
  <si>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</si>
  <si>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</si>
  <si>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</si>
  <si>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</si>
  <si>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</si>
  <si>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</si>
  <si>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</si>
  <si>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</si>
  <si>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</si>
  <si>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</si>
  <si>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</si>
  <si>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</si>
  <si>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</si>
  <si>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</si>
  <si>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</si>
  <si>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</si>
  <si>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</si>
  <si>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</si>
  <si>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</si>
  <si>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</si>
  <si>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</si>
  <si>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</si>
  <si>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</si>
  <si>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</si>
  <si>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</si>
  <si>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</si>
  <si>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</si>
  <si>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</si>
  <si>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</si>
  <si>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</si>
  <si>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</si>
  <si>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</si>
  <si>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</si>
  <si>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</si>
  <si>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</si>
  <si>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</si>
  <si>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</si>
  <si>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</si>
  <si>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</si>
  <si>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</si>
  <si>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</si>
  <si>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</si>
  <si>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</si>
  <si>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</si>
  <si>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</si>
  <si>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</si>
  <si>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</si>
  <si>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</si>
  <si>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</si>
  <si>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</si>
  <si>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</si>
  <si>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</si>
  <si>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</si>
  <si>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</si>
  <si>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</si>
  <si>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</si>
  <si>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</si>
  <si>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</si>
  <si>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</si>
  <si>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</si>
  <si>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</si>
  <si>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</si>
  <si>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</si>
  <si>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</si>
  <si>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</si>
  <si>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</si>
  <si>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</si>
  <si>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</si>
  <si>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</si>
  <si>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</si>
  <si>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</si>
  <si>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</si>
  <si>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</si>
  <si>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</si>
  <si>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</si>
  <si>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</si>
  <si>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</si>
  <si>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</si>
  <si>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</si>
  <si>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</si>
  <si>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</si>
  <si>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</si>
  <si>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</si>
  <si>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</si>
  <si>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</si>
  <si>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</si>
  <si>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</si>
  <si>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</si>
  <si>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</si>
  <si>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</si>
  <si>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</si>
  <si>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</si>
  <si>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</si>
  <si>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</si>
  <si>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</si>
  <si>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</si>
  <si>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</si>
  <si>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</si>
  <si>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</si>
  <si>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</si>
  <si>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</si>
  <si>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</si>
  <si>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</si>
  <si>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</si>
  <si>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</si>
  <si>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</si>
  <si>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</si>
  <si>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</si>
  <si>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</si>
  <si>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</si>
  <si>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</si>
  <si>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</si>
  <si>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</si>
  <si>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</si>
  <si>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</si>
  <si>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</si>
  <si>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</si>
  <si>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</si>
  <si>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</si>
  <si>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</si>
  <si>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</si>
  <si>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</si>
  <si>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</si>
  <si>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</si>
  <si>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</si>
  <si>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</si>
  <si>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</si>
  <si>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</si>
  <si>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</si>
  <si>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</si>
  <si>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</si>
  <si>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</si>
  <si>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</si>
  <si>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</si>
  <si>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</si>
  <si>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</si>
  <si>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</si>
  <si>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</si>
  <si>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</si>
  <si>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</si>
  <si>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</si>
  <si>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</si>
  <si>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</si>
  <si>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</si>
  <si>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</si>
  <si>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</si>
  <si>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</si>
  <si>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</si>
  <si>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</si>
  <si>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</si>
  <si>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</si>
  <si>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</si>
  <si>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</si>
  <si>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</si>
  <si>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</si>
  <si>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</si>
  <si>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</si>
  <si>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</si>
  <si>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</si>
  <si>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</si>
  <si>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</si>
  <si>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</si>
  <si>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</si>
  <si>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</si>
  <si>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</si>
  <si>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</si>
  <si>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</si>
  <si>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</si>
  <si>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</si>
  <si>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</si>
  <si>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</si>
  <si>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</si>
  <si>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</si>
  <si>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</si>
  <si>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</si>
  <si>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</si>
  <si>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</si>
  <si>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</si>
  <si>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</si>
  <si>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</si>
  <si>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</si>
  <si>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</si>
  <si>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</si>
  <si>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</si>
  <si>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</si>
  <si>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</si>
  <si>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</si>
  <si>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</si>
  <si>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</si>
  <si>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</si>
  <si>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</si>
  <si>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</si>
  <si>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</si>
  <si>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</si>
  <si>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</si>
  <si>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</si>
  <si>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</si>
  <si>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</si>
  <si>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</si>
  <si>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</si>
  <si>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</si>
  <si>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</si>
  <si>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</si>
  <si>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</si>
  <si>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</si>
  <si>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</si>
  <si>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</si>
  <si>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</si>
  <si>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</si>
  <si>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</si>
  <si>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</si>
  <si>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</si>
  <si>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</si>
  <si>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</si>
  <si>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</si>
  <si>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</si>
  <si>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</si>
  <si>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</si>
  <si>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</si>
  <si>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</si>
  <si>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</si>
  <si>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</si>
  <si>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</si>
  <si>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</si>
  <si>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</si>
  <si>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</si>
  <si>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</si>
  <si>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</si>
  <si>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</si>
  <si>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</si>
  <si>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</si>
  <si>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</si>
  <si>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</si>
  <si>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</si>
  <si>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</si>
  <si>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</si>
  <si>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</si>
  <si>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</si>
  <si>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</si>
  <si>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</si>
  <si>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</si>
  <si>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</si>
  <si>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</si>
  <si>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</si>
  <si>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</si>
  <si>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</si>
  <si>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</si>
  <si>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</si>
  <si>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</si>
  <si>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</si>
  <si>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</si>
  <si>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</si>
  <si>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</si>
  <si>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</si>
  <si>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</si>
  <si>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</si>
  <si>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</si>
  <si>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</si>
  <si>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</si>
  <si>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</si>
  <si>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</si>
  <si>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</si>
  <si>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</si>
  <si>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</si>
  <si>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</si>
  <si>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</si>
  <si>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</si>
  <si>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</si>
  <si>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</si>
  <si>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</si>
  <si>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</si>
  <si>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</si>
  <si>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</si>
  <si>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</si>
  <si>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</si>
  <si>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</si>
  <si>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</si>
  <si>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</si>
  <si>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</si>
  <si>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</si>
  <si>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</si>
  <si>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</si>
  <si>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</si>
  <si>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</si>
  <si>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</si>
  <si>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</si>
  <si>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</si>
  <si>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</si>
  <si>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</si>
  <si>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</si>
  <si>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</si>
  <si>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</si>
  <si>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</si>
  <si>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</si>
  <si>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</si>
  <si>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</si>
  <si>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</si>
  <si>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</si>
  <si>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</si>
  <si>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</si>
  <si>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</si>
  <si>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</si>
  <si>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</si>
  <si>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</si>
  <si>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</si>
  <si>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</si>
  <si>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</si>
  <si>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</si>
  <si>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</si>
  <si>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</si>
  <si>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</si>
  <si>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</si>
  <si>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</si>
  <si>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</si>
  <si>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</si>
  <si>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</si>
  <si>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</si>
  <si>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</si>
  <si>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</si>
  <si>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</si>
  <si>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</si>
  <si>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</si>
  <si>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</si>
  <si>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</si>
  <si>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</si>
  <si>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</si>
  <si>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</si>
  <si>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</si>
  <si>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</si>
  <si>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</si>
  <si>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</si>
  <si>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</si>
  <si>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</si>
  <si>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</si>
  <si>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</si>
  <si>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</si>
  <si>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</si>
  <si>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</si>
  <si>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</si>
  <si>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</si>
  <si>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</si>
  <si>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</si>
  <si>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</si>
  <si>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</si>
  <si>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</si>
  <si>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</si>
  <si>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</si>
  <si>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</si>
  <si>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</si>
  <si>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</si>
  <si>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</si>
  <si>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</si>
  <si>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</si>
  <si>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</si>
  <si>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</si>
  <si>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</si>
  <si>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</si>
  <si>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</si>
  <si>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</si>
  <si>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</si>
  <si>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</si>
  <si>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</si>
  <si>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</si>
  <si>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</si>
  <si>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</si>
  <si>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</si>
  <si>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</si>
  <si>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</si>
  <si>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</si>
  <si>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</si>
  <si>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</si>
  <si>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</si>
  <si>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</si>
  <si>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</si>
  <si>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</si>
  <si>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</si>
  <si>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</si>
  <si>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</si>
  <si>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</si>
  <si>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</si>
  <si>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</si>
  <si>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</si>
  <si>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</si>
  <si>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</si>
  <si>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</si>
  <si>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</si>
  <si>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</si>
  <si>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</si>
  <si>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</si>
  <si>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</si>
  <si>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</si>
  <si>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</si>
  <si>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</si>
  <si>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</si>
  <si>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</si>
  <si>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</si>
  <si>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</si>
  <si>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</si>
  <si>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</si>
  <si>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</si>
  <si>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</si>
  <si>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</si>
  <si>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</si>
  <si>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</si>
  <si>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</si>
  <si>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</si>
  <si>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</si>
  <si>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</si>
  <si>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</si>
  <si>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</si>
  <si>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</si>
  <si>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</si>
  <si>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</si>
  <si>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</si>
  <si>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</si>
  <si>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</si>
  <si>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</si>
  <si>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</si>
  <si>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</si>
  <si>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</si>
  <si>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</si>
  <si>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</si>
  <si>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</si>
  <si>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</si>
  <si>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</si>
  <si>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</si>
  <si>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</si>
  <si>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</si>
  <si>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</si>
  <si>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</si>
  <si>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</si>
  <si>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</si>
  <si>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</si>
  <si>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</si>
  <si>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</si>
  <si>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</si>
  <si>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</si>
  <si>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</si>
  <si>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</si>
  <si>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</si>
  <si>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</si>
  <si>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</si>
  <si>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</si>
  <si>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</si>
  <si>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</si>
  <si>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</si>
  <si>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</si>
  <si>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</si>
  <si>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</si>
  <si>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</si>
  <si>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</si>
  <si>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</si>
  <si>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</si>
  <si>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</si>
  <si>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</si>
  <si>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</si>
  <si>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</si>
  <si>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</si>
  <si>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</si>
  <si>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</si>
  <si>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</si>
  <si>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</si>
  <si>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</si>
  <si>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</si>
  <si>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</si>
  <si>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</si>
  <si>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</si>
  <si>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</si>
  <si>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</si>
  <si>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</si>
  <si>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</si>
  <si>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</si>
  <si>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</si>
  <si>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</si>
  <si>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</si>
  <si>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</si>
  <si>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</si>
  <si>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</si>
  <si>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</si>
  <si>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</si>
  <si>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</si>
  <si>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</si>
  <si>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</si>
  <si>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</si>
  <si>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</si>
  <si>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</si>
  <si>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</si>
  <si>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</si>
  <si>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</si>
  <si>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</si>
  <si>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</si>
  <si>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</si>
  <si>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</si>
  <si>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</si>
  <si>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</si>
  <si>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</si>
  <si>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</si>
  <si>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</si>
  <si>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</si>
  <si>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</si>
  <si>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</si>
  <si>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</si>
  <si>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</si>
  <si>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</si>
  <si>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</si>
  <si>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</si>
  <si>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</si>
  <si>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</si>
  <si>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</si>
  <si>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</si>
  <si>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</si>
  <si>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</si>
  <si>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</si>
  <si>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</si>
  <si>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</si>
  <si>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</si>
  <si>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</si>
  <si>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</si>
  <si>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</si>
  <si>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</si>
  <si>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</si>
  <si>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</si>
  <si>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</si>
  <si>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</si>
  <si>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</si>
  <si>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</si>
  <si>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</si>
  <si>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</si>
  <si>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</si>
  <si>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</si>
  <si>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</si>
  <si>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</si>
  <si>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</si>
  <si>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</si>
  <si>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</si>
  <si>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</si>
  <si>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</si>
  <si>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</si>
  <si>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</si>
  <si>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</si>
  <si>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</si>
  <si>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</si>
  <si>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</si>
  <si>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</si>
  <si>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</si>
  <si>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</si>
  <si>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</si>
  <si>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</si>
  <si>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</si>
  <si>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</si>
  <si>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</si>
  <si>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</si>
  <si>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</si>
  <si>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</si>
  <si>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</si>
  <si>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</si>
  <si>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</si>
  <si>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</si>
  <si>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</si>
  <si>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</si>
  <si>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</si>
  <si>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</si>
  <si>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</si>
  <si>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</si>
  <si>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</si>
  <si>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</si>
  <si>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</si>
  <si>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</si>
  <si>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</si>
  <si>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</si>
  <si>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</si>
  <si>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</si>
  <si>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</si>
  <si>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</si>
  <si>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</si>
  <si>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</si>
  <si>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</si>
  <si>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</si>
  <si>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</si>
  <si>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</si>
  <si>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</si>
  <si>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</si>
  <si>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</si>
  <si>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</si>
  <si>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</si>
  <si>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</si>
  <si>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</si>
  <si>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</si>
  <si>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</si>
  <si>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</si>
  <si>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</si>
  <si>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</si>
  <si>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</si>
  <si>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</si>
  <si>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</si>
  <si>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</si>
  <si>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</si>
  <si>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</si>
  <si>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</si>
  <si>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</si>
  <si>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</si>
  <si>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</si>
  <si>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</si>
  <si>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</si>
  <si>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</si>
  <si>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</si>
  <si>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</si>
  <si>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</si>
  <si>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</si>
  <si>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</si>
  <si>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</si>
  <si>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</si>
  <si>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</si>
  <si>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</si>
  <si>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</si>
  <si>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</si>
  <si>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</si>
  <si>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</si>
  <si>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</si>
  <si>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</si>
  <si>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</si>
  <si>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</si>
  <si>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</si>
  <si>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</si>
  <si>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</si>
  <si>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</si>
  <si>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</si>
  <si>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</si>
  <si>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</si>
  <si>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</si>
  <si>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</si>
  <si>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</si>
  <si>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</si>
  <si>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</si>
  <si>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</si>
  <si>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</si>
  <si>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</si>
  <si>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</si>
  <si>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</si>
  <si>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</si>
  <si>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</si>
  <si>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</si>
  <si>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</si>
  <si>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</si>
  <si>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</si>
  <si>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</si>
  <si>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</si>
  <si>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</si>
  <si>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</si>
  <si>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</si>
  <si>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</si>
  <si>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</si>
  <si>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</si>
  <si>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</si>
  <si>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</si>
  <si>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</si>
  <si>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</si>
  <si>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</si>
  <si>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</si>
  <si>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</si>
  <si>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</si>
  <si>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</si>
  <si>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</si>
  <si>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</si>
  <si>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</si>
  <si>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</si>
  <si>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</si>
  <si>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</si>
  <si>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</si>
  <si>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</si>
  <si>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</si>
  <si>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</si>
  <si>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</si>
  <si>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</si>
  <si>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</si>
  <si>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</si>
  <si>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</si>
  <si>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</si>
  <si>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</si>
  <si>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</si>
  <si>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</si>
  <si>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</si>
  <si>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</si>
  <si>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</si>
  <si>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</si>
  <si>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</si>
  <si>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</si>
  <si>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</si>
  <si>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</si>
  <si>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</si>
  <si>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</si>
  <si>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</si>
  <si>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</si>
  <si>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</si>
  <si>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</si>
  <si>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</si>
  <si>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</si>
  <si>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</si>
  <si>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</si>
  <si>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</si>
  <si>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</si>
  <si>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</si>
  <si>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</si>
  <si>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</si>
  <si>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</si>
  <si>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</si>
  <si>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</si>
  <si>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</si>
  <si>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</si>
  <si>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</si>
  <si>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</si>
  <si>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</si>
  <si>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</si>
  <si>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</si>
  <si>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</si>
  <si>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</si>
  <si>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</si>
  <si>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</si>
  <si>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</si>
  <si>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</si>
  <si>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</si>
  <si>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</si>
  <si>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</si>
  <si>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</si>
  <si>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</si>
  <si>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</si>
  <si>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</si>
  <si>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</si>
  <si>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</si>
  <si>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</si>
  <si>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</si>
  <si>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</si>
  <si>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</si>
  <si>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</si>
  <si>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</si>
  <si>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</si>
  <si>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</si>
  <si>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</si>
  <si>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</si>
  <si>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</si>
  <si>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</si>
  <si>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</si>
  <si>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</si>
  <si>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</si>
  <si>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</si>
  <si>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</si>
  <si>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</si>
  <si>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</si>
  <si>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</si>
  <si>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</si>
  <si>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</si>
  <si>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</si>
  <si>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</si>
  <si>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</si>
  <si>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</si>
  <si>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</si>
  <si>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</si>
  <si>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</si>
  <si>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</si>
  <si>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</si>
  <si>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</si>
  <si>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</si>
  <si>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</si>
  <si>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</si>
  <si>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</si>
  <si>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</si>
  <si>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</si>
  <si>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</si>
  <si>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</si>
  <si>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</si>
  <si>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</si>
  <si>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</si>
  <si>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</si>
  <si>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</si>
  <si>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</si>
  <si>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</si>
  <si>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</si>
  <si>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</si>
  <si>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</si>
  <si>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</si>
  <si>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</si>
  <si>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</si>
  <si>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</si>
  <si>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</si>
  <si>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</si>
  <si>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</si>
  <si>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</si>
  <si>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</si>
  <si>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</si>
  <si>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</si>
  <si>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</si>
  <si>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</si>
  <si>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</si>
  <si>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</si>
  <si>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</si>
  <si>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</si>
  <si>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</si>
  <si>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</si>
  <si>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</si>
  <si>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</si>
  <si>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</si>
  <si>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</si>
  <si>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</si>
  <si>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</si>
  <si>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</si>
  <si>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</si>
  <si>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</si>
  <si>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</si>
  <si>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</si>
  <si>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</si>
  <si>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</si>
  <si>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</si>
  <si>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</si>
  <si>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</si>
  <si>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</si>
  <si>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</si>
  <si>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</si>
  <si>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</si>
  <si>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</si>
  <si>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</si>
  <si>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</si>
  <si>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</si>
  <si>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</si>
  <si>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</si>
  <si>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</si>
  <si>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</si>
  <si>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</si>
  <si>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</si>
  <si>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</si>
  <si>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</si>
  <si>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</si>
  <si>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</si>
  <si>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</si>
  <si>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</si>
  <si>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</si>
  <si>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</si>
  <si>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</si>
  <si>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</si>
  <si>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</si>
  <si>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</si>
  <si>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</si>
  <si>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</si>
  <si>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</si>
  <si>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</si>
  <si>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</si>
  <si>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</si>
  <si>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</si>
  <si>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</si>
  <si>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</si>
  <si>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</si>
  <si>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</si>
  <si>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</si>
  <si>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</si>
  <si>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</si>
  <si>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</si>
  <si>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</si>
  <si>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</si>
  <si>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</si>
  <si>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</si>
  <si>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</si>
  <si>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</si>
  <si>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</si>
  <si>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</si>
  <si>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</si>
  <si>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</si>
  <si>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</si>
  <si>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</si>
  <si>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</si>
  <si>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</si>
  <si>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</si>
  <si>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</si>
  <si>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</si>
  <si>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</si>
  <si>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</si>
  <si>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</si>
  <si>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</si>
  <si>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</si>
  <si>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</si>
  <si>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</si>
  <si>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</si>
  <si>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</si>
  <si>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</si>
  <si>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</si>
  <si>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</si>
  <si>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</si>
  <si>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</si>
  <si>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</si>
  <si>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</si>
  <si>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</si>
  <si>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</si>
  <si>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</si>
  <si>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</si>
  <si>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</si>
  <si>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</si>
  <si>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</si>
  <si>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</si>
  <si>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</si>
  <si>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</si>
  <si>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</si>
  <si>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</si>
  <si>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</si>
  <si>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</si>
  <si>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</si>
  <si>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</si>
  <si>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</si>
  <si>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</si>
  <si>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</si>
  <si>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</si>
  <si>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</si>
  <si>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</si>
  <si>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</si>
  <si>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</si>
  <si>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</si>
  <si>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</si>
  <si>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</si>
  <si>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</si>
  <si>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</si>
  <si>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</si>
  <si>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</si>
  <si>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</si>
  <si>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</si>
  <si>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</si>
  <si>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</si>
  <si>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</si>
  <si>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</si>
  <si>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</si>
  <si>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</si>
  <si>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</si>
  <si>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</si>
  <si>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</si>
  <si>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</si>
  <si>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</si>
  <si>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</si>
  <si>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</si>
  <si>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</si>
  <si>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</si>
  <si>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</si>
  <si>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</si>
  <si>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</si>
  <si>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</si>
  <si>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</si>
  <si>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</si>
  <si>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</si>
  <si>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</si>
  <si>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</si>
  <si>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</si>
  <si>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</si>
  <si>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</si>
  <si>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</si>
  <si>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</si>
  <si>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</si>
  <si>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</si>
  <si>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</si>
  <si>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</si>
  <si>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</si>
  <si>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</si>
  <si>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</si>
  <si>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</si>
  <si>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</si>
  <si>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</si>
  <si>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</si>
  <si>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</si>
  <si>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</si>
  <si>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</si>
  <si>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</si>
  <si>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</si>
  <si>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</si>
  <si>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</si>
  <si>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</si>
  <si>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</si>
  <si>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</si>
  <si>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</si>
  <si>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</si>
  <si>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</si>
  <si>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</si>
  <si>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</si>
  <si>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</si>
  <si>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</si>
  <si>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</si>
  <si>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</si>
  <si>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</si>
  <si>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</si>
  <si>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</si>
  <si>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</si>
  <si>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</si>
  <si>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</si>
  <si>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</si>
  <si>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</si>
  <si>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</si>
  <si>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</si>
  <si>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</si>
  <si>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</si>
  <si>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</si>
  <si>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</si>
  <si>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</si>
  <si>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</si>
  <si>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</si>
  <si>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</si>
  <si>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</si>
  <si>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</si>
  <si>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</si>
  <si>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</si>
  <si>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</si>
  <si>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</si>
  <si>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</si>
  <si>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</si>
  <si>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</si>
  <si>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</si>
  <si>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</si>
  <si>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</si>
  <si>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</si>
  <si>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</si>
  <si>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</si>
  <si>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</si>
  <si>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</si>
  <si>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</si>
  <si>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</si>
  <si>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</si>
  <si>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</si>
  <si>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</si>
  <si>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</si>
  <si>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</si>
  <si>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</si>
  <si>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</si>
  <si>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</si>
  <si>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</si>
  <si>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</si>
  <si>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</si>
  <si>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</si>
  <si>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</si>
  <si>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</si>
  <si>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</si>
  <si>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</si>
  <si>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</si>
  <si>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</si>
  <si>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</si>
  <si>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</si>
  <si>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</si>
  <si>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</si>
  <si>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</si>
  <si>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</si>
  <si>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</si>
  <si>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</si>
  <si>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</si>
  <si>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</si>
  <si>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</si>
  <si>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</si>
  <si>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</si>
  <si>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</si>
  <si>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</si>
  <si>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</si>
  <si>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</si>
  <si>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</si>
  <si>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</si>
  <si>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</si>
  <si>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</si>
  <si>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</si>
  <si>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</si>
  <si>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</si>
  <si>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</si>
  <si>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</si>
  <si>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</si>
  <si>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</si>
  <si>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</si>
  <si>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</si>
  <si>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</si>
  <si>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</si>
  <si>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</si>
  <si>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</si>
  <si>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</si>
  <si>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</si>
  <si>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</si>
  <si>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</si>
  <si>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</si>
  <si>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</si>
  <si>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</si>
  <si>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</si>
  <si>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</si>
  <si>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</si>
  <si>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</si>
  <si>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</si>
  <si>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</si>
  <si>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</si>
  <si>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</si>
  <si>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</si>
  <si>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</si>
  <si>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</si>
  <si>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</si>
  <si>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</si>
  <si>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</si>
  <si>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</si>
  <si>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</si>
  <si>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</si>
  <si>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</si>
  <si>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</si>
  <si>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</si>
  <si>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</si>
  <si>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</si>
  <si>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</si>
  <si>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</si>
  <si>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</si>
  <si>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</si>
  <si>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</si>
  <si>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</si>
  <si>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</si>
  <si>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</si>
  <si>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</si>
  <si>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</si>
  <si>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</si>
  <si>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</si>
  <si>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</si>
  <si>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</si>
  <si>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</si>
  <si>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</si>
  <si>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</si>
  <si>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</si>
  <si>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</si>
  <si>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</si>
  <si>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</si>
  <si>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</si>
  <si>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</si>
  <si>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</si>
  <si>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</si>
  <si>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</si>
  <si>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</si>
  <si>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</si>
  <si>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</si>
  <si>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</si>
  <si>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</si>
  <si>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</si>
  <si>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</si>
  <si>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</si>
  <si>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</si>
  <si>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</si>
  <si>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</si>
  <si>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</si>
  <si>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</si>
  <si>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</si>
  <si>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</si>
  <si>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</si>
  <si>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</si>
  <si>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</si>
  <si>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</si>
  <si>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</si>
  <si>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</si>
  <si>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</si>
  <si>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</si>
  <si>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</si>
  <si>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</si>
  <si>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</si>
  <si>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</si>
  <si>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</si>
  <si>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</si>
  <si>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</si>
  <si>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</si>
  <si>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</si>
  <si>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</si>
  <si>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</si>
  <si>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</si>
  <si>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</si>
  <si>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</si>
  <si>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</si>
  <si>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</si>
  <si>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</si>
  <si>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</si>
  <si>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</si>
  <si>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</si>
  <si>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</si>
  <si>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</si>
  <si>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</si>
  <si>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</si>
  <si>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</si>
  <si>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</si>
  <si>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</si>
  <si>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</si>
  <si>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</si>
  <si>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</si>
  <si>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</si>
  <si>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</si>
  <si>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</si>
  <si>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</si>
  <si>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</si>
  <si>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</si>
  <si>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</si>
  <si>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</si>
  <si>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</si>
  <si>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</si>
  <si>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</si>
  <si>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</si>
  <si>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</si>
  <si>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</si>
  <si>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</si>
  <si>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</si>
  <si>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</si>
  <si>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</si>
  <si>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</si>
  <si>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</si>
  <si>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</si>
  <si>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</si>
  <si>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</si>
  <si>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</si>
  <si>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</si>
  <si>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</si>
  <si>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</si>
  <si>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</si>
  <si>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</si>
  <si>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</si>
  <si>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</si>
  <si>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</si>
  <si>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</si>
  <si>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</si>
  <si>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</si>
  <si>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</si>
  <si>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</si>
  <si>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</si>
  <si>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</si>
  <si>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</si>
  <si>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</si>
  <si>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</si>
  <si>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</si>
  <si>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</si>
  <si>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</si>
  <si>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</si>
  <si>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</si>
  <si>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</si>
  <si>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</si>
  <si>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</si>
  <si>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</si>
  <si>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</si>
  <si>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</si>
  <si>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</si>
  <si>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</si>
  <si>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</si>
  <si>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</si>
  <si>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</si>
  <si>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</si>
  <si>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</si>
  <si>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</si>
  <si>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</si>
  <si>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</si>
  <si>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</si>
  <si>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</si>
  <si>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</si>
  <si>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</si>
  <si>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</si>
  <si>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</si>
  <si>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</si>
  <si>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</si>
  <si>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</si>
  <si>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</si>
  <si>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</si>
  <si>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</si>
  <si>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</si>
  <si>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</si>
  <si>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</si>
  <si>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</si>
  <si>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</si>
  <si>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</si>
  <si>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</si>
  <si>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</si>
  <si>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</si>
  <si>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</si>
  <si>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</si>
  <si>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</si>
  <si>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</si>
  <si>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</si>
  <si>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</si>
  <si>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</si>
  <si>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</si>
  <si>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</si>
  <si>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</si>
  <si>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</si>
  <si>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</si>
  <si>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</si>
  <si>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</si>
  <si>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</si>
  <si>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</si>
  <si>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</si>
  <si>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</si>
  <si>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</si>
  <si>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</si>
  <si>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</si>
  <si>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</si>
  <si>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</si>
  <si>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</si>
  <si>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</si>
  <si>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</si>
  <si>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</si>
  <si>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</si>
  <si>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</si>
  <si>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</si>
  <si>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</si>
  <si>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</si>
  <si>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</si>
  <si>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</si>
  <si>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</si>
  <si>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</si>
  <si>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</si>
  <si>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</si>
  <si>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</si>
  <si>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</si>
  <si>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</si>
  <si>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</si>
  <si>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</si>
  <si>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</si>
  <si>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</si>
  <si>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</si>
  <si>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</si>
  <si>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</si>
  <si>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</si>
  <si>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</si>
  <si>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</si>
  <si>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</si>
  <si>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</si>
  <si>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</si>
  <si>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</si>
  <si>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</si>
  <si>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</si>
  <si>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</si>
  <si>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</si>
  <si>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</si>
  <si>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</si>
  <si>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</si>
  <si>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</si>
  <si>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</si>
  <si>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</si>
  <si>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</si>
  <si>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</si>
  <si>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</si>
  <si>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</si>
  <si>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</si>
  <si>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</si>
  <si>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</si>
  <si>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</si>
  <si>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</si>
  <si>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</si>
  <si>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</si>
  <si>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</si>
  <si>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</si>
  <si>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</si>
  <si>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</si>
  <si>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</si>
  <si>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</si>
  <si>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</si>
  <si>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</si>
  <si>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</si>
  <si>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</si>
  <si>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</si>
  <si>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</si>
  <si>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</si>
  <si>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</si>
  <si>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</si>
  <si>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</si>
  <si>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</si>
  <si>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</si>
  <si>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</si>
  <si>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</si>
  <si>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</si>
  <si>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</si>
  <si>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</si>
  <si>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</si>
  <si>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</si>
  <si>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</si>
  <si>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</si>
  <si>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</si>
  <si>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</si>
  <si>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</si>
  <si>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</si>
  <si>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</si>
  <si>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</si>
  <si>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</si>
  <si>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</si>
  <si>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</si>
  <si>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</si>
  <si>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</si>
  <si>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</si>
  <si>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</si>
  <si>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</si>
  <si>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</si>
  <si>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</si>
  <si>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</si>
  <si>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</si>
  <si>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</si>
  <si>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</si>
  <si>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</si>
  <si>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</si>
  <si>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</si>
  <si>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</si>
  <si>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</si>
  <si>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</si>
  <si>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</si>
  <si>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</si>
  <si>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</si>
  <si>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</si>
  <si>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</si>
  <si>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</si>
  <si>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</si>
  <si>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</si>
  <si>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</si>
  <si>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</si>
  <si>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</si>
  <si>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</si>
  <si>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</si>
  <si>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</si>
  <si>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</si>
  <si>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</si>
  <si>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</si>
  <si>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</si>
  <si>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</si>
  <si>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</si>
  <si>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</si>
  <si>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</si>
  <si>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</si>
  <si>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</si>
  <si>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</si>
  <si>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</si>
  <si>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</si>
  <si>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</si>
  <si>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</si>
  <si>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</si>
  <si>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</si>
  <si>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</si>
  <si>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</si>
  <si>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</si>
  <si>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</si>
  <si>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</si>
  <si>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</si>
  <si>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</si>
  <si>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</si>
  <si>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</si>
  <si>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</si>
  <si>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</si>
  <si>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</si>
  <si>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</si>
  <si>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</si>
  <si>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</si>
  <si>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</si>
  <si>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</si>
  <si>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</si>
  <si>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</si>
  <si>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</si>
  <si>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</si>
  <si>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</si>
  <si>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</si>
  <si>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</si>
  <si>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</si>
  <si>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</si>
  <si>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</si>
  <si>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</si>
  <si>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</si>
  <si>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</si>
  <si>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</si>
  <si>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</si>
  <si>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</si>
  <si>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</si>
  <si>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</si>
  <si>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</si>
  <si>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</si>
  <si>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</si>
  <si>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</si>
  <si>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</si>
  <si>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</si>
  <si>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</si>
  <si>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</si>
  <si>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</si>
  <si>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</si>
  <si>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</si>
  <si>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</si>
  <si>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</si>
  <si>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</si>
  <si>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</si>
  <si>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</si>
  <si>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</si>
  <si>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</si>
  <si>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</si>
  <si>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</si>
  <si>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</si>
  <si>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</si>
  <si>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</si>
  <si>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</si>
  <si>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</si>
  <si>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</si>
  <si>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</si>
  <si>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</si>
  <si>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</si>
  <si>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</si>
  <si>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</si>
  <si>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</si>
  <si>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</si>
  <si>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</si>
  <si>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</si>
  <si>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</si>
  <si>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</si>
  <si>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</si>
  <si>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</si>
  <si>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</si>
  <si>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</si>
  <si>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</si>
  <si>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</si>
  <si>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</si>
  <si>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</si>
  <si>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</si>
  <si>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</si>
  <si>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</si>
  <si>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</si>
  <si>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</si>
  <si>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</si>
  <si>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</si>
  <si>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</si>
  <si>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</si>
  <si>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</si>
  <si>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</si>
  <si>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</si>
  <si>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</si>
  <si>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</si>
  <si>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</si>
  <si>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</si>
  <si>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</si>
  <si>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</si>
  <si>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</si>
  <si>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</si>
  <si>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</si>
  <si>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</si>
  <si>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</si>
  <si>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</si>
  <si>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</si>
  <si>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</si>
  <si>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</si>
  <si>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</si>
  <si>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</si>
  <si>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</si>
  <si>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</si>
  <si>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</si>
  <si>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</si>
  <si>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</si>
  <si>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</si>
  <si>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</si>
  <si>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</si>
  <si>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</si>
  <si>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</si>
  <si>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</si>
  <si>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</si>
  <si>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</si>
  <si>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</si>
  <si>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</si>
  <si>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</si>
  <si>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</si>
  <si>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</si>
  <si>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</si>
  <si>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</si>
  <si>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</si>
  <si>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</si>
  <si>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</si>
  <si>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</si>
  <si>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</si>
  <si>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</si>
  <si>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</si>
  <si>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</si>
  <si>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</si>
  <si>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</si>
  <si>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</si>
  <si>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</si>
  <si>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</si>
  <si>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</si>
  <si>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</si>
  <si>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</si>
  <si>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</si>
  <si>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</si>
  <si>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</si>
  <si>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</si>
  <si>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</si>
  <si>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</si>
  <si>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</si>
  <si>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</si>
  <si>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</si>
  <si>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</si>
  <si>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</si>
  <si>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</si>
  <si>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</si>
  <si>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</si>
  <si>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</si>
  <si>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</si>
  <si>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</si>
  <si>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</si>
  <si>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</si>
  <si>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</si>
  <si>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</si>
  <si>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</si>
  <si>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</si>
  <si>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</si>
  <si>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</si>
  <si>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</si>
  <si>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</si>
  <si>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</si>
  <si>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</si>
  <si>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</si>
  <si>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</si>
  <si>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</si>
  <si>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</si>
  <si>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</si>
  <si>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</si>
  <si>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</si>
  <si>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</si>
  <si>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</si>
  <si>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</si>
  <si>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</si>
  <si>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</si>
  <si>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</si>
  <si>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</si>
  <si>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</si>
  <si>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</si>
  <si>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</si>
  <si>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</si>
  <si>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</si>
  <si>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</si>
  <si>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</si>
  <si>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</si>
  <si>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</si>
  <si>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</si>
  <si>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</si>
  <si>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</si>
  <si>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</si>
  <si>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</si>
  <si>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</si>
  <si>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</si>
  <si>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</si>
  <si>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</si>
  <si>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</si>
  <si>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</si>
  <si>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</si>
  <si>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</si>
  <si>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</si>
  <si>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</si>
  <si>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</si>
  <si>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</si>
  <si>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</si>
  <si>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</si>
  <si>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</si>
  <si>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</si>
  <si>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</si>
  <si>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</si>
  <si>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</si>
  <si>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</si>
  <si>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</si>
  <si>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</si>
  <si>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</si>
  <si>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</si>
  <si>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</si>
  <si>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</si>
  <si>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</si>
  <si>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</si>
  <si>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</si>
  <si>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</si>
  <si>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</si>
  <si>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</si>
  <si>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</si>
  <si>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</si>
  <si>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</si>
  <si>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</si>
  <si>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</si>
  <si>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</si>
  <si>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</si>
  <si>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</si>
  <si>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</si>
  <si>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</si>
  <si>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</si>
  <si>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</si>
  <si>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</si>
  <si>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</si>
  <si>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</si>
  <si>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</si>
  <si>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</si>
  <si>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</si>
  <si>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</si>
  <si>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</si>
  <si>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</si>
  <si>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</si>
  <si>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</si>
  <si>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</si>
  <si>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</si>
  <si>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</si>
  <si>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</si>
  <si>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</si>
  <si>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</si>
  <si>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</si>
  <si>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</si>
  <si>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</si>
  <si>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</si>
  <si>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</si>
  <si>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</si>
  <si>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</si>
  <si>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</si>
  <si>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</si>
  <si>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</si>
  <si>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</si>
  <si>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</si>
  <si>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</si>
  <si>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</si>
  <si>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</si>
  <si>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</si>
  <si>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</si>
  <si>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</si>
  <si>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</si>
  <si>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</si>
  <si>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</si>
  <si>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</si>
  <si>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</si>
  <si>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</si>
  <si>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</si>
  <si>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</si>
  <si>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</si>
  <si>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</si>
  <si>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</si>
  <si>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</si>
  <si>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</si>
  <si>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</si>
  <si>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</si>
  <si>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</si>
  <si>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</si>
  <si>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</si>
  <si>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</si>
  <si>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</si>
  <si>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</si>
  <si>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</si>
  <si>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</si>
  <si>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</si>
  <si>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</si>
  <si>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</si>
  <si>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</si>
  <si>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</si>
  <si>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</si>
  <si>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</si>
  <si>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</si>
  <si>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</si>
  <si>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</si>
  <si>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</si>
  <si>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</si>
  <si>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</si>
  <si>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</si>
  <si>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</si>
  <si>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</si>
  <si>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</si>
  <si>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</si>
  <si>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</si>
  <si>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</si>
  <si>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</si>
  <si>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</si>
  <si>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</si>
  <si>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</si>
  <si>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</si>
  <si>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</si>
  <si>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</si>
  <si>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</si>
  <si>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</si>
  <si>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</si>
  <si>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</si>
  <si>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</si>
  <si>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</si>
  <si>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</si>
  <si>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</si>
  <si>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</si>
  <si>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</si>
  <si>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</si>
  <si>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</si>
  <si>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</si>
  <si>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</si>
  <si>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</si>
  <si>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</si>
  <si>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</si>
  <si>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</si>
  <si>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</si>
  <si>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</si>
  <si>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</si>
  <si>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</si>
  <si>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</si>
  <si>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</si>
  <si>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</si>
  <si>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</si>
  <si>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</si>
  <si>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</si>
  <si>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</si>
  <si>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</si>
  <si>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</si>
  <si>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</si>
  <si>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</si>
  <si>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</si>
  <si>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</si>
  <si>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</si>
  <si>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</si>
  <si>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</si>
  <si>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</si>
  <si>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</si>
  <si>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</si>
  <si>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</si>
  <si>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</si>
  <si>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</si>
  <si>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</si>
  <si>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</si>
  <si>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</si>
  <si>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</si>
  <si>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</si>
  <si>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</si>
  <si>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</si>
  <si>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</si>
  <si>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</si>
  <si>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</si>
  <si>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</si>
  <si>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</si>
  <si>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</si>
  <si>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</si>
  <si>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</si>
  <si>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</si>
  <si>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</si>
  <si>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</si>
  <si>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</si>
  <si>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</si>
  <si>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</si>
  <si>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</si>
  <si>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</si>
  <si>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</si>
  <si>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</si>
  <si>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</si>
  <si>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</si>
  <si>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</si>
  <si>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</si>
  <si>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</si>
  <si>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</si>
  <si>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</si>
  <si>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</si>
  <si>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</si>
  <si>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</si>
  <si>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</si>
  <si>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</si>
  <si>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</si>
  <si>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</si>
  <si>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</si>
  <si>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</si>
  <si>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</si>
  <si>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</si>
  <si>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</si>
  <si>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</si>
  <si>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</si>
  <si>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</si>
  <si>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</si>
  <si>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</si>
  <si>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</si>
  <si>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</si>
  <si>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</si>
  <si>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</si>
  <si>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</si>
  <si>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</si>
  <si>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</si>
  <si>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</si>
  <si>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</si>
  <si>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</si>
  <si>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</si>
  <si>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</si>
  <si>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</si>
  <si>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</si>
  <si>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</si>
  <si>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</si>
  <si>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</si>
  <si>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</si>
  <si>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</si>
  <si>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</si>
  <si>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</si>
  <si>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</si>
  <si>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</si>
  <si>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</si>
  <si>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</si>
  <si>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</si>
  <si>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</si>
  <si>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</si>
  <si>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</si>
  <si>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</si>
  <si>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</si>
  <si>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</si>
  <si>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</si>
  <si>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</si>
  <si>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</si>
  <si>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</si>
  <si>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</si>
  <si>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</si>
  <si>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</si>
  <si>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</si>
  <si>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</si>
  <si>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</si>
  <si>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</si>
  <si>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</si>
  <si>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</si>
  <si>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</si>
  <si>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</si>
  <si>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</si>
  <si>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</si>
  <si>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</si>
  <si>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</si>
  <si>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</si>
  <si>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</si>
  <si>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</si>
  <si>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</si>
  <si>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</si>
  <si>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</si>
  <si>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</si>
  <si>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</si>
  <si>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</si>
  <si>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</si>
  <si>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</si>
  <si>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</si>
  <si>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</si>
  <si>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</si>
  <si>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</si>
  <si>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</si>
  <si>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</si>
  <si>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</si>
  <si>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</si>
  <si>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</si>
  <si>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</si>
  <si>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</si>
  <si>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</si>
  <si>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</si>
  <si>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</si>
  <si>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</si>
  <si>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</si>
  <si>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</si>
  <si>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</si>
  <si>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</si>
  <si>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</si>
  <si>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</si>
  <si>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</si>
  <si>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</si>
  <si>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</si>
  <si>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</si>
  <si>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</si>
  <si>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</si>
  <si>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</si>
  <si>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</si>
  <si>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</si>
  <si>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</si>
  <si>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</si>
  <si>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</si>
  <si>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</si>
  <si>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</si>
  <si>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</si>
  <si>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</si>
  <si>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</si>
  <si>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</si>
  <si>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</si>
  <si>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</si>
  <si>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</si>
  <si>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</si>
  <si>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</si>
  <si>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</si>
  <si>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</si>
  <si>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</si>
  <si>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</si>
  <si>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</si>
  <si>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</si>
  <si>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</si>
  <si>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</si>
  <si>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</si>
  <si>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</si>
  <si>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</si>
  <si>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</si>
  <si>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</si>
  <si>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</si>
  <si>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</si>
  <si>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</si>
  <si>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</si>
  <si>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</si>
  <si>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</si>
  <si>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</si>
  <si>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</si>
  <si>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</si>
  <si>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</si>
  <si>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</si>
  <si>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</si>
  <si>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</si>
  <si>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</si>
  <si>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</si>
  <si>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</si>
  <si>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</si>
  <si>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</si>
  <si>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</si>
  <si>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</si>
  <si>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</si>
  <si>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</si>
  <si>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</si>
  <si>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</si>
  <si>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</si>
  <si>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</si>
  <si>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</si>
  <si>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</si>
  <si>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</si>
  <si>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</si>
  <si>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</si>
  <si>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</si>
  <si>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</si>
  <si>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</si>
  <si>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</si>
  <si>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</si>
  <si>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</si>
  <si>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</si>
  <si>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</si>
  <si>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</si>
  <si>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</si>
  <si>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</si>
  <si>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</si>
  <si>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</si>
  <si>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</si>
  <si>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</si>
  <si>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</si>
  <si>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</si>
  <si>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</si>
  <si>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</si>
  <si>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</si>
  <si>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</si>
  <si>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</si>
  <si>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</si>
  <si>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</si>
  <si>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</si>
  <si>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</si>
  <si>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</si>
  <si>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</si>
  <si>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</si>
  <si>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</si>
  <si>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</si>
  <si>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</si>
  <si>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</si>
  <si>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</si>
  <si>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</si>
  <si>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</si>
  <si>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</si>
  <si>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</si>
  <si>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</si>
  <si>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</si>
  <si>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</si>
  <si>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</si>
  <si>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</si>
  <si>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</si>
  <si>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</si>
  <si>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</si>
  <si>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</si>
  <si>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</si>
  <si>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</si>
  <si>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</si>
  <si>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</si>
  <si>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</si>
  <si>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</si>
  <si>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</si>
  <si>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</si>
  <si>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</si>
  <si>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</si>
  <si>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</si>
  <si>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</si>
  <si>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</si>
  <si>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</si>
  <si>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</si>
  <si>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</si>
  <si>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</si>
  <si>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</si>
  <si>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</si>
  <si>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</si>
  <si>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</si>
  <si>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</si>
  <si>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</si>
  <si>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</si>
  <si>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</si>
  <si>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</si>
  <si>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</si>
  <si>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</si>
  <si>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</si>
  <si>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</si>
  <si>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</si>
  <si>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</si>
  <si>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</si>
  <si>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</si>
  <si>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</si>
  <si>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</si>
  <si>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</si>
  <si>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</si>
  <si>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</si>
  <si>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</si>
  <si>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</si>
  <si>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</si>
  <si>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</si>
  <si>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</si>
  <si>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</si>
  <si>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</si>
  <si>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</si>
  <si>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</si>
  <si>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</si>
  <si>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</si>
  <si>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</si>
  <si>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</si>
  <si>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</si>
  <si>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</si>
  <si>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</si>
  <si>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</si>
  <si>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</si>
  <si>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</si>
  <si>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</si>
  <si>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</si>
  <si>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</si>
  <si>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</si>
  <si>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</si>
  <si>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</si>
  <si>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</si>
  <si>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</si>
  <si>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</si>
  <si>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</si>
  <si>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</si>
  <si>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</si>
  <si>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</si>
  <si>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</si>
  <si>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</si>
  <si>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</si>
  <si>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</si>
  <si>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</si>
  <si>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</si>
  <si>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</si>
  <si>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</si>
  <si>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</si>
  <si>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</si>
  <si>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</si>
  <si>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</si>
  <si>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</si>
  <si>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</si>
  <si>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</si>
  <si>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</si>
  <si>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</si>
  <si>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</si>
  <si>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</si>
  <si>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</si>
  <si>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</si>
  <si>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</si>
  <si>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</si>
  <si>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</si>
  <si>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</si>
  <si>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</si>
  <si>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</si>
  <si>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</si>
  <si>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</si>
  <si>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</si>
  <si>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</si>
  <si>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</si>
  <si>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</si>
  <si>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</si>
  <si>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</si>
  <si>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</si>
  <si>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</si>
  <si>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</si>
  <si>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</si>
  <si>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</si>
  <si>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</si>
  <si>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</si>
  <si>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</si>
  <si>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</si>
  <si>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</si>
  <si>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</si>
  <si>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</si>
  <si>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</si>
  <si>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</si>
  <si>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</si>
  <si>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</si>
  <si>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</si>
  <si>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</si>
  <si>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</si>
  <si>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</si>
  <si>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</si>
  <si>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</si>
  <si>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</si>
  <si>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</si>
  <si>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</si>
  <si>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</si>
  <si>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</si>
  <si>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</si>
  <si>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</si>
  <si>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</si>
  <si>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</si>
  <si>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</si>
  <si>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</si>
  <si>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</si>
  <si>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</si>
  <si>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</si>
  <si>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</si>
  <si>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</si>
  <si>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</si>
  <si>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</si>
  <si>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</si>
  <si>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</si>
  <si>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</si>
  <si>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</si>
  <si>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</si>
  <si>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</si>
  <si>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</si>
  <si>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</si>
  <si>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</si>
  <si>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</si>
  <si>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</si>
  <si>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</si>
  <si>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</si>
  <si>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</si>
  <si>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</si>
  <si>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</si>
  <si>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</si>
  <si>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</si>
  <si>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</si>
  <si>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</si>
  <si>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</si>
  <si>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</si>
  <si>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</si>
  <si>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</si>
  <si>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</si>
  <si>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</si>
  <si>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</si>
  <si>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</si>
  <si>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</si>
  <si>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</si>
  <si>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</si>
  <si>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</si>
  <si>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</si>
  <si>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</si>
  <si>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</si>
  <si>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</si>
  <si>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</si>
  <si>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</si>
  <si>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</si>
  <si>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</si>
  <si>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</si>
  <si>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</si>
  <si>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</si>
  <si>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</si>
  <si>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</si>
  <si>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</si>
  <si>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</si>
  <si>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</si>
  <si>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</si>
  <si>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</si>
  <si>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</si>
  <si>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</si>
  <si>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</si>
  <si>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</si>
  <si>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</si>
  <si>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</si>
  <si>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</si>
  <si>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</si>
  <si>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</si>
  <si>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</si>
  <si>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</si>
  <si>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</si>
  <si>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</si>
  <si>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</si>
  <si>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</si>
  <si>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</si>
  <si>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</si>
  <si>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</si>
  <si>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</si>
  <si>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</si>
  <si>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</si>
  <si>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</si>
  <si>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</si>
  <si>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</si>
  <si>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</si>
  <si>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</si>
  <si>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</si>
  <si>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</si>
  <si>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</si>
  <si>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</si>
  <si>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</si>
  <si>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</si>
  <si>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</si>
  <si>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</si>
  <si>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</si>
  <si>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</si>
  <si>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</si>
  <si>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</si>
  <si>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</si>
  <si>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</si>
  <si>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</si>
  <si>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</si>
  <si>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</si>
  <si>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</si>
  <si>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</si>
  <si>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</si>
  <si>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</si>
  <si>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</si>
  <si>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</si>
  <si>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</si>
  <si>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</si>
  <si>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</si>
  <si>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</si>
  <si>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</si>
  <si>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</si>
  <si>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</si>
  <si>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</si>
  <si>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</si>
  <si>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</si>
  <si>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</si>
  <si>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</si>
  <si>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</si>
  <si>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</si>
  <si>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</si>
  <si>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</si>
  <si>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</si>
  <si>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</si>
  <si>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</si>
  <si>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</si>
  <si>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</si>
  <si>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</si>
  <si>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</si>
  <si>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</si>
  <si>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</si>
  <si>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</si>
  <si>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</si>
  <si>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</si>
  <si>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</si>
  <si>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</si>
  <si>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</si>
  <si>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</si>
  <si>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</si>
  <si>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</si>
  <si>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</si>
  <si>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</si>
  <si>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</si>
  <si>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</si>
  <si>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</si>
  <si>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</si>
  <si>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</si>
  <si>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</si>
  <si>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</si>
  <si>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</si>
  <si>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</si>
  <si>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</si>
  <si>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</si>
  <si>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</si>
  <si>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</si>
  <si>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</si>
  <si>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</si>
  <si>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</si>
  <si>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</si>
  <si>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</si>
  <si>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</si>
  <si>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</si>
  <si>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</si>
  <si>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</si>
  <si>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</si>
  <si>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</si>
  <si>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</si>
  <si>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</si>
  <si>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</si>
  <si>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</si>
  <si>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</si>
  <si>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</si>
  <si>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</si>
  <si>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</si>
  <si>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</si>
  <si>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</si>
  <si>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</si>
  <si>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</si>
  <si>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</si>
  <si>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</si>
  <si>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</si>
  <si>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</si>
  <si>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</si>
  <si>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</si>
  <si>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</si>
  <si>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</si>
  <si>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</si>
  <si>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</si>
  <si>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</si>
  <si>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</si>
  <si>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</si>
  <si>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</si>
  <si>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</si>
  <si>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</si>
  <si>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</si>
  <si>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</si>
  <si>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</si>
  <si>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</si>
  <si>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</si>
  <si>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</si>
  <si>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</si>
  <si>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</si>
  <si>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</si>
  <si>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</si>
  <si>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</si>
  <si>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</si>
  <si>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</si>
  <si>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</si>
  <si>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</si>
  <si>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</si>
  <si>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</si>
  <si>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</si>
  <si>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</si>
  <si>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</si>
  <si>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</si>
  <si>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</si>
  <si>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</si>
  <si>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</si>
  <si>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</si>
  <si>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</si>
  <si>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</si>
  <si>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</si>
  <si>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</si>
  <si>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</si>
  <si>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</si>
  <si>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</si>
  <si>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</si>
  <si>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</si>
  <si>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</si>
  <si>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</si>
  <si>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</si>
  <si>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</si>
  <si>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</si>
  <si>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</si>
  <si>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</si>
  <si>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</si>
  <si>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</si>
  <si>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</si>
  <si>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</si>
  <si>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</si>
  <si>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</si>
  <si>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</si>
  <si>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</si>
  <si>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</si>
  <si>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</si>
  <si>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</si>
  <si>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</si>
  <si>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</si>
  <si>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</si>
  <si>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</si>
  <si>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</si>
  <si>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</si>
  <si>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</si>
  <si>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</si>
  <si>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</si>
  <si>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</si>
  <si>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</si>
  <si>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</si>
  <si>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</si>
  <si>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</si>
  <si>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</si>
  <si>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</si>
  <si>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</si>
  <si>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</si>
  <si>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</si>
  <si>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</si>
  <si>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</si>
  <si>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</si>
  <si>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</si>
  <si>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</si>
  <si>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</si>
  <si>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</si>
  <si>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</si>
  <si>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</si>
  <si>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</si>
  <si>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</si>
  <si>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</si>
  <si>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</si>
  <si>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</si>
  <si>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</si>
  <si>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</si>
  <si>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</si>
  <si>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</si>
  <si>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</si>
  <si>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</si>
  <si>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</si>
  <si>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</si>
  <si>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</si>
  <si>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</si>
  <si>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</si>
  <si>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</si>
  <si>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</si>
  <si>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</si>
  <si>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</si>
  <si>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</si>
  <si>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</si>
  <si>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</si>
  <si>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</si>
  <si>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</si>
  <si>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</si>
  <si>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</si>
  <si>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</si>
  <si>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</si>
  <si>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</si>
  <si>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</si>
  <si>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</si>
  <si>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</si>
  <si>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</si>
  <si>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</si>
  <si>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</si>
  <si>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</si>
  <si>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</si>
  <si>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</si>
  <si>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</si>
  <si>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</si>
  <si>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</si>
  <si>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</si>
  <si>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</si>
  <si>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</si>
  <si>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</si>
  <si>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</si>
  <si>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</si>
  <si>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</si>
  <si>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</si>
  <si>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</si>
  <si>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</si>
  <si>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</si>
  <si>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</si>
  <si>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</si>
  <si>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</si>
  <si>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</si>
  <si>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</si>
  <si>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</si>
  <si>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</si>
  <si>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</si>
  <si>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</si>
  <si>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</si>
  <si>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</si>
  <si>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</si>
  <si>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</si>
  <si>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</si>
  <si>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</si>
  <si>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</si>
  <si>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</si>
  <si>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</si>
  <si>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</si>
  <si>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</si>
  <si>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</si>
  <si>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</si>
  <si>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</si>
  <si>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</si>
  <si>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</si>
  <si>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</si>
  <si>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</si>
  <si>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</si>
  <si>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</si>
  <si>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</si>
  <si>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</si>
  <si>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</si>
  <si>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</si>
  <si>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</si>
  <si>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</si>
  <si>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</si>
  <si>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</si>
  <si>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</si>
  <si>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</si>
  <si>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</si>
  <si>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</si>
  <si>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</si>
  <si>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</si>
  <si>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</si>
  <si>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</si>
  <si>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</si>
  <si>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</si>
  <si>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</si>
  <si>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</si>
  <si>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</si>
  <si>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</si>
  <si>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</si>
  <si>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</si>
  <si>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</si>
  <si>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</si>
  <si>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</si>
  <si>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</si>
  <si>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</si>
  <si>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</si>
  <si>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</si>
  <si>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</si>
  <si>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</si>
  <si>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</si>
  <si>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</si>
  <si>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</si>
  <si>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</si>
  <si>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</si>
  <si>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</si>
  <si>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</si>
  <si>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</si>
  <si>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</si>
  <si>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</si>
  <si>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</si>
  <si>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</si>
  <si>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</si>
  <si>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</si>
  <si>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</si>
  <si>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</si>
  <si>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</si>
  <si>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</si>
  <si>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</si>
  <si>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</si>
  <si>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</si>
  <si>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</si>
  <si>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</si>
  <si>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</si>
  <si>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</si>
  <si>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</si>
  <si>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</si>
  <si>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</si>
  <si>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</si>
  <si>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</si>
  <si>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</si>
  <si>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</si>
  <si>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</si>
  <si>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</si>
  <si>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</si>
  <si>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</si>
  <si>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</si>
  <si>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</si>
  <si>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</si>
  <si>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</si>
  <si>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</si>
  <si>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</si>
  <si>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</si>
  <si>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</si>
  <si>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</si>
  <si>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</si>
  <si>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</si>
  <si>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</si>
  <si>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</si>
  <si>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</si>
  <si>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</si>
  <si>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</si>
  <si>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</si>
  <si>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</si>
  <si>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</si>
  <si>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</si>
  <si>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</si>
  <si>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</si>
  <si>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</si>
  <si>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</si>
  <si>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</si>
  <si>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</si>
  <si>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</si>
  <si>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</si>
  <si>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</si>
  <si>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</si>
  <si>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</si>
  <si>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</si>
  <si>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</si>
  <si>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</si>
  <si>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</si>
  <si>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</si>
  <si>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</si>
  <si>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</si>
  <si>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</si>
  <si>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</si>
  <si>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</si>
  <si>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</si>
  <si>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</si>
  <si>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</si>
  <si>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</si>
  <si>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</si>
  <si>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</si>
  <si>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</si>
  <si>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</si>
  <si>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</si>
  <si>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</si>
  <si>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</si>
  <si>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</si>
  <si>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</si>
  <si>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</si>
  <si>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</si>
  <si>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</si>
  <si>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</si>
  <si>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</si>
  <si>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</si>
  <si>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</si>
  <si>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</si>
  <si>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</si>
  <si>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</si>
  <si>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</si>
  <si>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</si>
  <si>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</si>
  <si>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</si>
  <si>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</si>
  <si>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</si>
  <si>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</si>
  <si>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</si>
  <si>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</si>
  <si>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</si>
  <si>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</si>
  <si>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</si>
  <si>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</si>
  <si>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</si>
  <si>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</si>
  <si>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</si>
  <si>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</si>
  <si>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</si>
  <si>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</si>
  <si>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</si>
  <si>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</si>
  <si>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</si>
  <si>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</si>
  <si>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</si>
  <si>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</si>
  <si>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</si>
  <si>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</si>
  <si>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</si>
  <si>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</si>
  <si>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</si>
  <si>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</si>
  <si>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</si>
  <si>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</si>
  <si>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</si>
  <si>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</si>
  <si>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</si>
  <si>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</si>
  <si>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</si>
  <si>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</si>
  <si>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</si>
  <si>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</si>
  <si>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</si>
  <si>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</si>
  <si>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</si>
  <si>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</si>
  <si>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</si>
  <si>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</si>
  <si>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</si>
  <si>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</si>
  <si>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</si>
  <si>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</si>
  <si>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</si>
  <si>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</si>
  <si>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</si>
  <si>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</si>
  <si>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</si>
  <si>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</si>
  <si>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</si>
  <si>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</si>
  <si>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</si>
  <si>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</si>
  <si>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</si>
  <si>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</si>
  <si>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</si>
  <si>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</si>
  <si>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</si>
  <si>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</si>
  <si>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</si>
  <si>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</si>
  <si>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</si>
  <si>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</si>
  <si>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</si>
  <si>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</si>
  <si>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</si>
  <si>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</si>
  <si>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</si>
  <si>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</si>
  <si>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</si>
  <si>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</si>
  <si>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</si>
  <si>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</si>
  <si>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</si>
  <si>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</si>
  <si>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</si>
  <si>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</si>
  <si>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</si>
  <si>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</si>
  <si>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</si>
  <si>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</si>
  <si>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</si>
  <si>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</si>
  <si>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</si>
  <si>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</si>
  <si>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</si>
  <si>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</si>
  <si>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</si>
  <si>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</si>
  <si>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</si>
  <si>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</si>
  <si>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</si>
  <si>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</si>
  <si>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</si>
  <si>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</si>
  <si>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</si>
  <si>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</si>
  <si>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</si>
  <si>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</si>
  <si>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</si>
  <si>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</si>
  <si>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</si>
  <si>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</si>
  <si>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</si>
  <si>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</si>
  <si>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</si>
  <si>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</si>
  <si>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</si>
  <si>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</si>
  <si>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</si>
  <si>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</si>
  <si>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</si>
  <si>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</si>
  <si>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</si>
  <si>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</si>
  <si>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</si>
  <si>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</si>
  <si>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</si>
  <si>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</si>
  <si>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</si>
  <si>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</si>
  <si>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</si>
  <si>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</si>
  <si>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</si>
  <si>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</si>
  <si>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</si>
  <si>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</si>
  <si>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</si>
  <si>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</si>
  <si>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</si>
  <si>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</si>
  <si>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</si>
  <si>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</si>
  <si>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</si>
  <si>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</si>
  <si>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</si>
  <si>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</si>
  <si>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</si>
  <si>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</si>
  <si>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</si>
  <si>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</si>
  <si>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</si>
  <si>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</si>
  <si>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</si>
  <si>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</si>
  <si>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</si>
  <si>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</si>
  <si>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</si>
  <si>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</si>
  <si>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</si>
  <si>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</si>
  <si>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</si>
  <si>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</si>
  <si>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</si>
  <si>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</si>
  <si>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</si>
  <si>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</si>
  <si>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</si>
  <si>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</si>
  <si>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</si>
  <si>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</si>
  <si>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</si>
  <si>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</si>
  <si>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</si>
  <si>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</si>
  <si>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</si>
  <si>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</si>
  <si>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</si>
  <si>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</si>
  <si>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</si>
  <si>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</si>
  <si>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</si>
  <si>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</si>
  <si>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</si>
  <si>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</si>
  <si>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</si>
  <si>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</si>
  <si>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</si>
  <si>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</si>
  <si>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</si>
  <si>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</si>
  <si>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</si>
  <si>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</si>
  <si>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</si>
  <si>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</si>
  <si>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</si>
  <si>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</si>
  <si>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</si>
  <si>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</si>
  <si>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</si>
  <si>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</si>
  <si>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</si>
  <si>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</si>
  <si>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</si>
  <si>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</si>
  <si>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</si>
  <si>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</si>
  <si>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</si>
  <si>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</si>
  <si>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</si>
  <si>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</si>
  <si>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</si>
  <si>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</si>
  <si>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</si>
  <si>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</si>
  <si>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</si>
  <si>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</si>
  <si>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</si>
  <si>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</si>
  <si>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</si>
  <si>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</si>
  <si>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</si>
  <si>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</si>
  <si>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</si>
  <si>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</si>
  <si>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</si>
  <si>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</si>
  <si>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</si>
  <si>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</si>
  <si>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</si>
  <si>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</si>
  <si>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</si>
  <si>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</si>
  <si>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</si>
  <si>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</si>
  <si>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</si>
  <si>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</si>
  <si>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</si>
  <si>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</si>
  <si>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</si>
  <si>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</si>
  <si>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</si>
  <si>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</si>
  <si>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</si>
  <si>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</si>
  <si>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</si>
  <si>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</si>
  <si>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</si>
  <si>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</si>
  <si>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</si>
  <si>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</si>
  <si>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</si>
  <si>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</si>
  <si>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</si>
  <si>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</si>
  <si>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</si>
  <si>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</si>
  <si>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</si>
  <si>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</si>
  <si>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</si>
  <si>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</si>
  <si>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</si>
  <si>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</si>
  <si>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</si>
  <si>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</si>
  <si>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</si>
  <si>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</si>
  <si>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</si>
  <si>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</si>
  <si>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</si>
  <si>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</si>
  <si>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</si>
  <si>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</si>
  <si>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</si>
  <si>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</si>
  <si>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</si>
  <si>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</si>
  <si>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</si>
  <si>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</si>
  <si>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</si>
  <si>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</si>
  <si>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</si>
  <si>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</si>
  <si>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</si>
  <si>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</si>
  <si>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</si>
  <si>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</si>
  <si>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</si>
  <si>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</si>
  <si>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</si>
  <si>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</si>
  <si>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</si>
  <si>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</si>
  <si>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</si>
  <si>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</si>
  <si>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</si>
  <si>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</si>
  <si>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</si>
  <si>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</si>
  <si>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</si>
  <si>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</si>
  <si>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</si>
  <si>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</si>
  <si>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</si>
  <si>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</si>
  <si>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</si>
  <si>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</si>
  <si>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</si>
  <si>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</si>
  <si>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</si>
  <si>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</si>
  <si>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</si>
  <si>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</si>
  <si>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</si>
  <si>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</si>
  <si>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</si>
  <si>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</si>
  <si>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</si>
  <si>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</si>
  <si>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</si>
  <si>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</si>
  <si>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</si>
  <si>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</si>
  <si>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</si>
  <si>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</si>
  <si>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</si>
  <si>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</si>
  <si>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</si>
  <si>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</si>
  <si>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</si>
  <si>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</si>
  <si>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</si>
  <si>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</si>
  <si>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</si>
  <si>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</si>
  <si>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</si>
  <si>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</si>
  <si>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</si>
  <si>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</si>
  <si>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</si>
  <si>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</si>
  <si>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</si>
  <si>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</si>
  <si>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</si>
  <si>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</si>
  <si>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</si>
  <si>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</si>
  <si>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</si>
  <si>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</si>
  <si>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</si>
  <si>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</si>
  <si>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</si>
  <si>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</si>
  <si>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</si>
  <si>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</si>
  <si>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</si>
  <si>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</si>
  <si>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</si>
  <si>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</si>
  <si>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</si>
  <si>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</si>
  <si>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</si>
  <si>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</si>
  <si>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</si>
  <si>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</si>
  <si>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</si>
  <si>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</si>
  <si>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</si>
  <si>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</si>
  <si>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</si>
  <si>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</si>
  <si>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</si>
  <si>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</si>
  <si>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</si>
  <si>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</si>
  <si>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</si>
  <si>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</si>
  <si>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</si>
  <si>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</si>
  <si>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</si>
  <si>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</si>
  <si>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</si>
  <si>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</si>
  <si>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</si>
  <si>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</si>
  <si>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</si>
  <si>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</si>
  <si>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</si>
  <si>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</si>
  <si>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</si>
  <si>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</si>
  <si>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</si>
  <si>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</si>
  <si>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</si>
  <si>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</si>
  <si>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</si>
  <si>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</si>
  <si>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</si>
  <si>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</si>
  <si>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</si>
  <si>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</si>
  <si>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</si>
  <si>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</si>
  <si>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</si>
  <si>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</si>
  <si>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</si>
  <si>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</si>
  <si>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</si>
  <si>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</si>
  <si>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</si>
  <si>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</si>
  <si>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</si>
  <si>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</si>
  <si>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</si>
  <si>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</si>
  <si>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</si>
  <si>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</si>
  <si>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</si>
  <si>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</si>
  <si>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</si>
  <si>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</si>
  <si>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</si>
  <si>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</si>
  <si>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</si>
  <si>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</si>
  <si>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</si>
  <si>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</si>
  <si>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</si>
  <si>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</si>
  <si>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</si>
  <si>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</si>
  <si>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</si>
  <si>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</si>
  <si>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</si>
  <si>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</si>
  <si>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</si>
  <si>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</si>
  <si>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</si>
  <si>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</si>
  <si>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</si>
  <si>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</si>
  <si>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</si>
  <si>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</si>
  <si>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</si>
  <si>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</si>
  <si>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</si>
  <si>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</si>
  <si>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</si>
  <si>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</si>
  <si>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</si>
  <si>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</si>
  <si>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</si>
  <si>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</si>
  <si>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</si>
  <si>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</si>
  <si>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</si>
  <si>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</si>
  <si>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</si>
  <si>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</si>
  <si>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</si>
  <si>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</si>
  <si>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</si>
  <si>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</si>
  <si>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</si>
  <si>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</si>
  <si>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</si>
  <si>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</si>
  <si>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</si>
  <si>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</si>
  <si>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</si>
  <si>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</si>
  <si>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</si>
  <si>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</si>
  <si>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</si>
  <si>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</si>
  <si>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</si>
  <si>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</si>
  <si>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</si>
  <si>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</si>
  <si>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</si>
  <si>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</si>
  <si>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</si>
  <si>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</si>
  <si>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</si>
  <si>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</si>
  <si>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</si>
  <si>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</si>
  <si>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</si>
  <si>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</si>
  <si>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</si>
  <si>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</si>
  <si>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</si>
  <si>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</si>
  <si>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</si>
  <si>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</si>
  <si>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</si>
  <si>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</si>
  <si>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</si>
  <si>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</si>
  <si>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</si>
  <si>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</si>
  <si>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</si>
  <si>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</si>
  <si>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</si>
  <si>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</si>
  <si>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</si>
  <si>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</si>
  <si>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</si>
  <si>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</si>
  <si>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</si>
  <si>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</si>
  <si>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</si>
  <si>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</si>
  <si>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</si>
  <si>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</si>
  <si>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</si>
  <si>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</si>
  <si>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</si>
  <si>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</si>
  <si>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</si>
  <si>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</si>
  <si>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</si>
  <si>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</si>
  <si>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</si>
  <si>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</si>
  <si>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</si>
  <si>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</si>
  <si>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</si>
  <si>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</si>
  <si>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</si>
  <si>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</si>
  <si>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</si>
  <si>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</si>
  <si>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</si>
  <si>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</si>
  <si>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</si>
  <si>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</si>
  <si>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</si>
  <si>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</si>
  <si>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</si>
  <si>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</si>
  <si>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</si>
  <si>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</si>
  <si>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</si>
  <si>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</si>
  <si>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</si>
  <si>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</si>
  <si>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</si>
  <si>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</si>
  <si>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</si>
  <si>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</si>
  <si>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</si>
  <si>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</si>
  <si>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</si>
  <si>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</si>
  <si>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</si>
  <si>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</si>
  <si>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</si>
  <si>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</si>
  <si>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</si>
  <si>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</si>
  <si>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</si>
  <si>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</si>
  <si>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</si>
  <si>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</si>
  <si>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</si>
  <si>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</si>
  <si>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</si>
  <si>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</si>
  <si>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</si>
  <si>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</si>
  <si>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</si>
  <si>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</si>
  <si>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</si>
  <si>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</si>
  <si>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</si>
  <si>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</si>
  <si>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</si>
  <si>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</si>
  <si>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</si>
  <si>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</si>
  <si>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</si>
  <si>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</si>
  <si>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</si>
  <si>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</si>
  <si>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</si>
  <si>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</si>
  <si>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</si>
  <si>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</si>
  <si>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</si>
  <si>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</si>
  <si>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</si>
  <si>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</si>
  <si>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</si>
  <si>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</si>
  <si>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</si>
  <si>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</si>
  <si>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</si>
  <si>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</si>
  <si>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</si>
  <si>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</si>
  <si>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</si>
  <si>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</si>
  <si>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</si>
  <si>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</si>
  <si>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</si>
  <si>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</si>
  <si>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</si>
  <si>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</si>
  <si>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</si>
  <si>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</si>
  <si>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</si>
  <si>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</si>
  <si>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</si>
  <si>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</si>
  <si>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</si>
  <si>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</si>
  <si>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</si>
  <si>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</si>
  <si>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</si>
  <si>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</si>
  <si>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</si>
  <si>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</si>
  <si>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</si>
  <si>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</si>
  <si>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</si>
  <si>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</si>
  <si>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</si>
  <si>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</si>
  <si>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</si>
  <si>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</si>
  <si>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</si>
  <si>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</si>
  <si>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</si>
  <si>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</si>
  <si>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</si>
  <si>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</si>
  <si>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</si>
  <si>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</si>
  <si>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</si>
  <si>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</si>
  <si>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</si>
  <si>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</si>
  <si>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</si>
  <si>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</si>
  <si>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</si>
  <si>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</si>
  <si>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</si>
  <si>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</si>
  <si>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</si>
  <si>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</si>
  <si>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</si>
  <si>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</si>
  <si>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</si>
  <si>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</si>
  <si>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</si>
  <si>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</si>
  <si>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</si>
  <si>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</si>
  <si>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</si>
  <si>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</si>
  <si>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</si>
  <si>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</si>
  <si>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</si>
  <si>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</si>
  <si>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</si>
  <si>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</si>
  <si>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</si>
  <si>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</si>
  <si>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</si>
  <si>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</si>
  <si>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</si>
  <si>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</si>
  <si>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</si>
  <si>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</si>
  <si>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</si>
  <si>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</si>
  <si>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</si>
  <si>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</si>
  <si>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</si>
  <si>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</si>
  <si>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</si>
  <si>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</si>
  <si>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</si>
  <si>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</si>
  <si>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</si>
  <si>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</si>
  <si>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</si>
  <si>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</si>
  <si>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</si>
  <si>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</si>
  <si>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</si>
  <si>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</si>
  <si>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</si>
  <si>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</si>
  <si>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</si>
  <si>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</si>
  <si>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</si>
  <si>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</si>
  <si>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</si>
  <si>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</si>
  <si>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</si>
  <si>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</si>
  <si>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</si>
  <si>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</si>
  <si>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</si>
  <si>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</si>
  <si>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</si>
  <si>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</si>
  <si>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</si>
  <si>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</si>
  <si>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</si>
  <si>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</si>
  <si>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</si>
  <si>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</si>
  <si>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</si>
  <si>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</si>
  <si>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</si>
  <si>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</si>
  <si>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</si>
  <si>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</si>
  <si>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</si>
  <si>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</si>
  <si>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</si>
  <si>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</si>
  <si>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</si>
  <si>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</si>
  <si>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</si>
  <si>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</si>
  <si>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</si>
  <si>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</si>
  <si>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</si>
  <si>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</si>
  <si>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</si>
  <si>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</si>
  <si>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</si>
  <si>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</si>
  <si>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</si>
  <si>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</si>
  <si>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</si>
  <si>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</si>
  <si>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</si>
  <si>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</si>
  <si>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</si>
  <si>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</si>
  <si>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</si>
  <si>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</si>
  <si>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</si>
  <si>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</si>
  <si>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</si>
  <si>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</si>
  <si>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</si>
  <si>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</si>
  <si>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</si>
  <si>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</si>
  <si>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</si>
  <si>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</si>
  <si>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</si>
  <si>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</si>
  <si>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</si>
  <si>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</si>
  <si>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</si>
  <si>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</si>
  <si>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</si>
  <si>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</si>
  <si>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</si>
  <si>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</si>
  <si>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</si>
  <si>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</si>
  <si>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</si>
  <si>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</si>
  <si>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</si>
  <si>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</si>
  <si>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</si>
  <si>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</si>
  <si>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</si>
  <si>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</si>
  <si>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</si>
  <si>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</si>
  <si>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</si>
  <si>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</si>
  <si>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</si>
  <si>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</si>
  <si>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</si>
  <si>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</si>
  <si>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</si>
  <si>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</si>
  <si>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</si>
  <si>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</si>
  <si>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</si>
  <si>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</si>
  <si>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</si>
  <si>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</si>
  <si>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</si>
  <si>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</si>
  <si>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</si>
  <si>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</si>
  <si>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</si>
  <si>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</si>
  <si>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</si>
  <si>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</si>
  <si>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</si>
  <si>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</si>
  <si>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</si>
  <si>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</si>
  <si>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</si>
  <si>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</si>
  <si>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</si>
  <si>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</si>
  <si>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</si>
  <si>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</si>
  <si>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</si>
  <si>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</si>
  <si>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</si>
  <si>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</si>
  <si>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</si>
  <si>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</si>
  <si>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</si>
  <si>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</si>
  <si>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</si>
  <si>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</si>
  <si>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</si>
  <si>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</si>
  <si>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</si>
  <si>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</si>
  <si>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</si>
  <si>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</si>
  <si>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</si>
  <si>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</si>
  <si>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</si>
  <si>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</si>
  <si>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</si>
  <si>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</si>
  <si>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</si>
  <si>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</si>
  <si>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</si>
  <si>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</si>
  <si>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</si>
  <si>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</si>
  <si>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</si>
  <si>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</si>
  <si>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</si>
  <si>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</si>
  <si>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</si>
  <si>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</si>
  <si>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</si>
  <si>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</si>
  <si>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</si>
  <si>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</si>
  <si>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</si>
  <si>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</si>
  <si>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</si>
  <si>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</si>
  <si>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</si>
  <si>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</si>
  <si>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</si>
  <si>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</si>
  <si>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</si>
  <si>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</si>
  <si>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</si>
  <si>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</si>
  <si>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</si>
  <si>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</si>
  <si>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</si>
  <si>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</si>
  <si>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</si>
  <si>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</si>
  <si>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</si>
  <si>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</si>
  <si>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</si>
  <si>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</si>
  <si>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</si>
  <si>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</si>
  <si>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</si>
  <si>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</si>
  <si>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</si>
  <si>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</si>
  <si>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</si>
  <si>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</si>
  <si>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</si>
  <si>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</si>
  <si>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</si>
  <si>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</si>
  <si>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</si>
  <si>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</si>
  <si>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</si>
  <si>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</si>
  <si>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</si>
  <si>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</si>
  <si>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</si>
  <si>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</si>
  <si>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</si>
  <si>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</si>
  <si>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</si>
  <si>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</si>
  <si>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</si>
  <si>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</si>
  <si>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</si>
  <si>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</si>
  <si>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</si>
  <si>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</si>
  <si>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</si>
  <si>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</si>
  <si>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</si>
  <si>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</si>
  <si>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</si>
  <si>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</si>
  <si>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</si>
  <si>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</si>
  <si>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</si>
  <si>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</si>
  <si>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</si>
  <si>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</si>
  <si>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</si>
  <si>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</si>
  <si>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</si>
  <si>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</si>
  <si>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</si>
  <si>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</si>
  <si>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</si>
  <si>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</si>
  <si>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</si>
  <si>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</si>
  <si>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</si>
  <si>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</si>
  <si>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</si>
  <si>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</si>
  <si>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</si>
  <si>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</si>
  <si>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</si>
  <si>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</si>
  <si>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</si>
  <si>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</si>
  <si>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</si>
  <si>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</si>
  <si>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</si>
  <si>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</si>
  <si>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</si>
  <si>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</si>
  <si>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</si>
  <si>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</si>
  <si>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</si>
  <si>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</si>
  <si>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</si>
  <si>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</si>
  <si>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</si>
  <si>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</si>
  <si>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</si>
  <si>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</si>
  <si>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</si>
  <si>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</si>
  <si>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</si>
  <si>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</si>
  <si>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</si>
  <si>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</si>
  <si>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</si>
  <si>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</si>
  <si>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</si>
  <si>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</si>
  <si>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</si>
  <si>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</si>
  <si>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</si>
  <si>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</si>
  <si>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</si>
  <si>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</si>
  <si>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</si>
  <si>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</si>
  <si>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</si>
  <si>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</si>
  <si>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</si>
  <si>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</si>
  <si>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</si>
  <si>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</si>
  <si>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</si>
  <si>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</si>
  <si>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</si>
  <si>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</si>
  <si>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</si>
  <si>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</si>
  <si>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</si>
  <si>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</si>
  <si>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</si>
  <si>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</si>
  <si>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</si>
  <si>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</si>
  <si>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</si>
  <si>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</si>
  <si>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</si>
  <si>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</si>
  <si>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</si>
  <si>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</si>
  <si>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</si>
  <si>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</si>
  <si>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</si>
  <si>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</si>
  <si>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</si>
  <si>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</si>
  <si>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</si>
  <si>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</si>
  <si>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</si>
  <si>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</si>
  <si>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</si>
  <si>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</si>
  <si>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</si>
  <si>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</si>
  <si>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</si>
  <si>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</si>
  <si>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</si>
  <si>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</si>
  <si>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</si>
  <si>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</si>
  <si>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</si>
  <si>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</si>
  <si>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</si>
  <si>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</si>
  <si>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</si>
  <si>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</si>
  <si>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</si>
  <si>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</si>
  <si>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</si>
  <si>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</si>
  <si>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</si>
  <si>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</si>
  <si>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</si>
  <si>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</si>
  <si>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</si>
  <si>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</si>
  <si>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</si>
  <si>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</si>
  <si>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</si>
  <si>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</si>
  <si>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</si>
  <si>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</si>
  <si>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</si>
  <si>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</si>
  <si>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</si>
  <si>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</si>
  <si>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</si>
  <si>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</si>
  <si>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</si>
  <si>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</si>
  <si>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</si>
  <si>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</si>
  <si>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</si>
  <si>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</si>
  <si>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</si>
  <si>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</si>
  <si>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</si>
  <si>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</si>
  <si>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</si>
  <si>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</si>
  <si>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</si>
  <si>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</si>
  <si>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</si>
  <si>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</si>
  <si>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</si>
  <si>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</si>
  <si>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</si>
  <si>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</si>
  <si>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</si>
  <si>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</si>
  <si>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</si>
  <si>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</si>
  <si>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</si>
  <si>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</si>
  <si>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</si>
  <si>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</si>
  <si>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</si>
  <si>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</si>
  <si>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</si>
  <si>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</si>
  <si>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</si>
  <si>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</si>
  <si>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</si>
  <si>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</si>
  <si>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</si>
  <si>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</si>
  <si>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</si>
  <si>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</si>
  <si>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</si>
  <si>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</si>
  <si>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</si>
  <si>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</si>
  <si>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</si>
  <si>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</si>
  <si>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</si>
  <si>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</si>
  <si>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</si>
  <si>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</si>
  <si>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</si>
  <si>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</si>
  <si>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</si>
  <si>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</si>
  <si>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</si>
  <si>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</si>
  <si>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</si>
  <si>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</si>
  <si>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</si>
  <si>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</si>
  <si>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</si>
  <si>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</si>
  <si>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</si>
  <si>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</si>
  <si>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</si>
  <si>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</si>
  <si>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</si>
  <si>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</si>
  <si>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</si>
  <si>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</si>
  <si>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</si>
  <si>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</si>
  <si>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</si>
  <si>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</si>
  <si>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</si>
  <si>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</si>
  <si>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</si>
  <si>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</si>
  <si>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</si>
  <si>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</si>
  <si>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</si>
  <si>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</si>
  <si>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</si>
  <si>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</si>
  <si>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</si>
  <si>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</si>
  <si>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</si>
  <si>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</si>
  <si>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</si>
  <si>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</si>
  <si>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</si>
  <si>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</si>
  <si>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</si>
  <si>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</si>
  <si>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</si>
  <si>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</si>
  <si>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</si>
  <si>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</si>
  <si>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</si>
  <si>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</si>
  <si>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</si>
  <si>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</si>
  <si>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</si>
  <si>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</si>
  <si>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</si>
  <si>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</si>
  <si>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</si>
  <si>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</si>
  <si>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</si>
  <si>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</si>
  <si>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</si>
  <si>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</si>
  <si>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</si>
  <si>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</si>
  <si>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</si>
  <si>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</si>
  <si>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</si>
  <si>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</si>
  <si>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</si>
  <si>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</si>
  <si>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</si>
  <si>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</si>
  <si>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</si>
  <si>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</si>
  <si>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</si>
  <si>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</si>
  <si>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</si>
  <si>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</si>
  <si>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</si>
  <si>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</si>
  <si>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</si>
  <si>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</si>
  <si>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</si>
  <si>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</si>
  <si>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</si>
  <si>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</si>
  <si>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</si>
  <si>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</si>
  <si>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</si>
  <si>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</si>
  <si>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</si>
  <si>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</si>
  <si>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</si>
  <si>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</si>
  <si>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</si>
  <si>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</si>
  <si>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</si>
  <si>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</si>
  <si>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</si>
  <si>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</si>
  <si>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</si>
  <si>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</si>
  <si>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</si>
  <si>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</si>
  <si>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</si>
  <si>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</si>
  <si>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</si>
  <si>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</si>
  <si>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</si>
  <si>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</si>
  <si>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</si>
  <si>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</si>
  <si>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</si>
  <si>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</si>
  <si>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</si>
  <si>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</si>
  <si>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</si>
  <si>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</si>
  <si>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</si>
  <si>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</si>
  <si>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</si>
  <si>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</si>
  <si>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</si>
  <si>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</si>
  <si>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</si>
  <si>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</si>
  <si>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</si>
  <si>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</si>
  <si>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</si>
  <si>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</si>
  <si>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</si>
  <si>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</si>
  <si>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</si>
  <si>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</si>
  <si>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</si>
  <si>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</si>
  <si>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</si>
  <si>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</si>
  <si>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</si>
  <si>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</si>
  <si>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</si>
  <si>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</si>
  <si>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</si>
  <si>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</si>
  <si>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</si>
  <si>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</si>
  <si>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</si>
  <si>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</si>
  <si>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</si>
  <si>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</si>
  <si>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</si>
  <si>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</si>
  <si>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</si>
  <si>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</si>
  <si>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</si>
  <si>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</si>
  <si>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</si>
  <si>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</si>
  <si>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</si>
  <si>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</si>
  <si>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</si>
  <si>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</si>
  <si>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</si>
  <si>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</si>
  <si>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</si>
  <si>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</si>
  <si>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</si>
  <si>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</si>
  <si>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</si>
  <si>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</si>
  <si>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</si>
  <si>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</si>
  <si>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</si>
  <si>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</si>
  <si>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</si>
  <si>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</si>
  <si>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</si>
  <si>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</si>
  <si>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</si>
  <si>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</si>
  <si>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</si>
  <si>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</si>
  <si>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</si>
  <si>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</si>
  <si>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</si>
  <si>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</si>
  <si>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</si>
  <si>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</si>
  <si>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</si>
  <si>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</si>
  <si>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</si>
  <si>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</si>
  <si>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</si>
  <si>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</si>
  <si>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</si>
  <si>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</si>
  <si>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</si>
  <si>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</si>
  <si>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</si>
  <si>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</si>
  <si>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</si>
  <si>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</si>
  <si>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</si>
  <si>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</si>
  <si>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</si>
  <si>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</si>
  <si>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</si>
  <si>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</si>
  <si>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</si>
  <si>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</si>
  <si>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</si>
  <si>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</si>
  <si>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</si>
  <si>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</si>
  <si>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</si>
  <si>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</si>
  <si>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</si>
  <si>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</si>
  <si>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</si>
  <si>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</si>
  <si>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</si>
  <si>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</si>
  <si>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</si>
  <si>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</si>
  <si>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</si>
  <si>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</si>
  <si>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</si>
  <si>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</si>
  <si>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</si>
  <si>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</si>
  <si>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</si>
  <si>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</si>
  <si>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</si>
  <si>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</si>
  <si>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</si>
  <si>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</si>
  <si>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</si>
  <si>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</si>
  <si>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</si>
  <si>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</si>
  <si>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</si>
  <si>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</si>
  <si>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</si>
  <si>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</si>
  <si>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</si>
  <si>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</si>
  <si>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</si>
  <si>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</si>
  <si>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</si>
  <si>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</si>
  <si>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</si>
  <si>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</si>
  <si>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</si>
  <si>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</si>
  <si>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</si>
  <si>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</si>
  <si>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</si>
  <si>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</si>
  <si>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</si>
  <si>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</si>
  <si>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</si>
  <si>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</si>
  <si>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</si>
  <si>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</si>
  <si>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</si>
  <si>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</si>
  <si>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</si>
  <si>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</si>
  <si>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</si>
  <si>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</si>
  <si>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</si>
  <si>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</si>
  <si>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</si>
  <si>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</si>
  <si>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</si>
  <si>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</si>
  <si>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</si>
  <si>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</si>
  <si>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</si>
  <si>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</si>
  <si>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</si>
  <si>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</si>
  <si>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</si>
  <si>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</si>
  <si>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</si>
  <si>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</si>
  <si>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</si>
  <si>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</si>
  <si>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</si>
  <si>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</si>
  <si>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</si>
  <si>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</si>
  <si>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</si>
  <si>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</si>
  <si>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</si>
  <si>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</si>
  <si>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</si>
  <si>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</si>
  <si>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</si>
  <si>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</si>
  <si>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</si>
  <si>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</si>
  <si>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</si>
  <si>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</si>
  <si>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</si>
  <si>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</si>
  <si>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</si>
  <si>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</si>
  <si>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</si>
  <si>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</si>
  <si>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</si>
  <si>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</si>
  <si>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</si>
  <si>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</si>
  <si>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</si>
  <si>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</si>
  <si>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</si>
  <si>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</si>
  <si>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</si>
  <si>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</si>
  <si>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</si>
  <si>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</si>
  <si>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</si>
  <si>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</si>
  <si>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</si>
  <si>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</si>
  <si>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</si>
  <si>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</si>
  <si>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</si>
  <si>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</si>
  <si>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</si>
  <si>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</si>
  <si>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</si>
  <si>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</si>
  <si>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</si>
  <si>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</si>
  <si>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</si>
  <si>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</si>
  <si>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</si>
  <si>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</si>
  <si>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</si>
  <si>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</si>
  <si>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</si>
  <si>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</si>
  <si>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</si>
  <si>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</si>
  <si>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</si>
  <si>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</si>
  <si>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</si>
  <si>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</si>
  <si>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</si>
  <si>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</si>
  <si>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</si>
  <si>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</si>
  <si>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</si>
  <si>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</si>
  <si>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</si>
  <si>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</si>
  <si>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</si>
  <si>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</si>
  <si>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</si>
  <si>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</si>
  <si>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</si>
  <si>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</si>
  <si>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</si>
  <si>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</si>
  <si>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</si>
  <si>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</si>
  <si>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</si>
  <si>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</si>
  <si>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</si>
  <si>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</si>
  <si>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</si>
  <si>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</si>
  <si>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</si>
  <si>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</si>
  <si>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</si>
  <si>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</si>
  <si>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</si>
  <si>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</si>
  <si>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</si>
  <si>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</si>
  <si>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</si>
  <si>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</si>
  <si>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</si>
  <si>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</si>
  <si>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</si>
  <si>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</si>
  <si>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</si>
  <si>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</si>
  <si>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</si>
  <si>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</si>
  <si>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</si>
  <si>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</si>
  <si>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</si>
  <si>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</si>
  <si>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</si>
  <si>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</si>
  <si>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</si>
  <si>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</si>
  <si>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</si>
  <si>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</si>
  <si>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</si>
  <si>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</si>
  <si>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</si>
  <si>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</si>
  <si>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</si>
  <si>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</si>
  <si>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</si>
  <si>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</si>
  <si>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</si>
  <si>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</si>
  <si>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</si>
  <si>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</si>
  <si>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</si>
  <si>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</si>
  <si>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</si>
  <si>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</si>
  <si>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</si>
  <si>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</si>
  <si>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</si>
  <si>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</si>
  <si>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</si>
  <si>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</si>
  <si>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</si>
  <si>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</si>
  <si>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</si>
  <si>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</si>
  <si>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</si>
  <si>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</si>
  <si>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</si>
  <si>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</si>
  <si>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</si>
  <si>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</si>
  <si>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</si>
  <si>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</si>
  <si>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</si>
  <si>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</si>
  <si>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</si>
  <si>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</si>
  <si>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</si>
  <si>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</si>
  <si>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</si>
  <si>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</si>
  <si>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</si>
  <si>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</si>
  <si>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</si>
  <si>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</si>
  <si>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</si>
  <si>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</si>
  <si>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</si>
  <si>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</si>
  <si>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</si>
  <si>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</si>
  <si>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</si>
  <si>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</si>
  <si>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</si>
  <si>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</si>
  <si>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</si>
  <si>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</si>
  <si>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</si>
  <si>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</si>
  <si>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</si>
  <si>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</si>
  <si>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</si>
  <si>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</si>
  <si>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</si>
  <si>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</si>
  <si>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</si>
  <si>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</si>
  <si>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</si>
  <si>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</si>
  <si>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</si>
  <si>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</si>
  <si>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</si>
  <si>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</si>
  <si>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</si>
  <si>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</si>
  <si>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</si>
  <si>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</si>
  <si>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</si>
  <si>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</si>
  <si>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</si>
  <si>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</si>
  <si>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</si>
  <si>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</si>
  <si>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</si>
  <si>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</si>
  <si>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</si>
  <si>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</si>
  <si>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</si>
  <si>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</si>
  <si>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</si>
  <si>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</si>
  <si>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</si>
  <si>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</si>
  <si>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</si>
  <si>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</si>
  <si>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</si>
  <si>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</si>
  <si>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</si>
  <si>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</si>
  <si>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</si>
  <si>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</si>
  <si>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</si>
  <si>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</si>
  <si>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</si>
  <si>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</si>
  <si>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</si>
  <si>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</si>
  <si>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</si>
  <si>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</si>
  <si>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</si>
  <si>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</si>
  <si>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</si>
  <si>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</si>
  <si>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</si>
  <si>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</si>
  <si>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</si>
  <si>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</si>
  <si>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</si>
  <si>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</si>
  <si>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</si>
  <si>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</si>
  <si>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</si>
  <si>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</si>
  <si>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</si>
  <si>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</si>
  <si>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</si>
  <si>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</si>
  <si>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</si>
  <si>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</si>
  <si>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</si>
  <si>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</si>
  <si>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</si>
  <si>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</si>
  <si>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</si>
  <si>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</si>
  <si>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</si>
  <si>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</si>
  <si>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</si>
  <si>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</si>
  <si>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</si>
  <si>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</si>
  <si>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</si>
  <si>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</si>
  <si>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</si>
  <si>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</si>
  <si>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</si>
  <si>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</si>
  <si>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</si>
  <si>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</si>
  <si>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</si>
  <si>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</si>
  <si>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</si>
  <si>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</si>
  <si>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</si>
  <si>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</si>
  <si>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</si>
  <si>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</si>
  <si>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</si>
  <si>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</si>
  <si>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</si>
  <si>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</si>
  <si>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</si>
  <si>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</si>
  <si>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</si>
  <si>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</si>
  <si>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</si>
  <si>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</si>
  <si>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</si>
  <si>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</si>
  <si>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</si>
  <si>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</si>
  <si>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</si>
  <si>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</si>
  <si>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</si>
  <si>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</si>
  <si>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</si>
  <si>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</si>
  <si>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</si>
  <si>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</si>
  <si>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</si>
  <si>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</si>
  <si>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</si>
  <si>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</si>
  <si>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</si>
  <si>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</si>
  <si>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</si>
  <si>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</si>
  <si>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</si>
  <si>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</si>
  <si>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</si>
  <si>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</si>
  <si>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</si>
  <si>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</si>
  <si>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</si>
  <si>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</si>
  <si>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</si>
  <si>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</si>
  <si>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</si>
  <si>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</si>
  <si>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</si>
  <si>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</si>
  <si>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</si>
  <si>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</si>
  <si>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</si>
  <si>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</si>
  <si>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</si>
  <si>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</si>
  <si>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</si>
  <si>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</si>
  <si>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</si>
  <si>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</si>
  <si>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</si>
  <si>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</si>
  <si>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</si>
  <si>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</si>
  <si>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</si>
  <si>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</si>
  <si>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</si>
  <si>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</si>
  <si>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</si>
  <si>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</si>
  <si>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</si>
  <si>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</si>
  <si>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</si>
  <si>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</si>
  <si>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</si>
  <si>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</si>
  <si>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</si>
  <si>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</si>
  <si>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</si>
  <si>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</si>
  <si>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</si>
  <si>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</si>
  <si>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</si>
  <si>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</si>
  <si>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</si>
  <si>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</si>
  <si>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</si>
  <si>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</si>
  <si>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</si>
  <si>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</si>
  <si>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</si>
  <si>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</si>
  <si>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</si>
  <si>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</si>
  <si>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</si>
  <si>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</si>
  <si>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</si>
  <si>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</si>
  <si>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</si>
  <si>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</si>
  <si>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</si>
  <si>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</si>
  <si>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</si>
  <si>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</si>
  <si>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</si>
  <si>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</si>
  <si>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</si>
  <si>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</si>
  <si>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</si>
  <si>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</si>
  <si>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</si>
  <si>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</si>
  <si>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</si>
  <si>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</si>
  <si>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</si>
  <si>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</si>
  <si>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</si>
  <si>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</si>
  <si>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</si>
  <si>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</si>
  <si>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</si>
  <si>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</si>
  <si>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</si>
  <si>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</si>
  <si>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</si>
  <si>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</si>
  <si>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</si>
  <si>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</si>
  <si>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</si>
  <si>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</si>
  <si>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</si>
  <si>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</si>
  <si>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</si>
  <si>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</si>
  <si>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</si>
  <si>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</si>
  <si>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</si>
  <si>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</si>
  <si>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</si>
  <si>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</si>
  <si>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</si>
  <si>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</si>
  <si>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</si>
  <si>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</si>
  <si>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</si>
  <si>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</si>
  <si>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</si>
  <si>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</si>
  <si>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</si>
  <si>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</si>
  <si>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</si>
  <si>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</si>
  <si>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</si>
  <si>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</si>
  <si>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</si>
  <si>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</si>
  <si>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</si>
  <si>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</si>
  <si>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</si>
  <si>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</si>
  <si>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</si>
  <si>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</si>
  <si>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</si>
  <si>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</si>
  <si>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</si>
  <si>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</si>
  <si>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</si>
  <si>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</si>
  <si>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</si>
  <si>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</si>
  <si>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</si>
  <si>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</si>
  <si>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</si>
  <si>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</si>
  <si>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</si>
  <si>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</si>
  <si>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</si>
  <si>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</si>
  <si>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</si>
  <si>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</si>
  <si>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</si>
  <si>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</si>
  <si>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</si>
  <si>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</si>
  <si>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</si>
  <si>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</si>
  <si>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</si>
  <si>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</si>
  <si>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</si>
  <si>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</si>
  <si>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</si>
  <si>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</si>
  <si>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</si>
  <si>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</si>
  <si>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</si>
  <si>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</si>
  <si>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</si>
  <si>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</si>
  <si>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</si>
  <si>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</si>
  <si>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</si>
  <si>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</si>
  <si>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</si>
  <si>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</si>
  <si>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</si>
  <si>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</si>
  <si>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</si>
  <si>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</si>
  <si>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</si>
  <si>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</si>
  <si>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</si>
  <si>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</si>
  <si>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</si>
  <si>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</si>
  <si>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</si>
  <si>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</si>
  <si>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</si>
  <si>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</si>
  <si>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</si>
  <si>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</si>
  <si>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</si>
  <si>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</si>
  <si>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</si>
  <si>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</si>
  <si>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</si>
  <si>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</si>
  <si>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</si>
  <si>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</si>
  <si>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</si>
  <si>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</si>
  <si>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</si>
  <si>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</si>
  <si>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</si>
  <si>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</si>
  <si>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</si>
  <si>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</si>
  <si>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</si>
  <si>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</si>
  <si>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</si>
  <si>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</si>
  <si>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</si>
  <si>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</si>
  <si>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</si>
  <si>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</si>
  <si>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</si>
  <si>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</si>
  <si>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</si>
  <si>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</si>
  <si>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</si>
  <si>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</si>
  <si>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</si>
  <si>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</si>
  <si>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</si>
  <si>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</si>
  <si>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</si>
  <si>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</si>
  <si>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</si>
  <si>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</si>
  <si>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</si>
  <si>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</si>
  <si>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</si>
  <si>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</si>
  <si>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</si>
  <si>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</si>
  <si>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</si>
  <si>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</si>
  <si>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</si>
  <si>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</si>
  <si>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</si>
  <si>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</si>
  <si>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</si>
  <si>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</si>
  <si>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</si>
  <si>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</si>
  <si>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</si>
  <si>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</si>
  <si>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</si>
  <si>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</si>
  <si>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</si>
  <si>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</si>
  <si>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</si>
  <si>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</si>
  <si>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</si>
  <si>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</si>
  <si>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</si>
  <si>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</si>
  <si>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</si>
  <si>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</si>
  <si>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</si>
  <si>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</si>
  <si>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</si>
  <si>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</si>
  <si>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</si>
  <si>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</si>
  <si>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</si>
  <si>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</si>
  <si>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</si>
  <si>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</si>
  <si>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</si>
  <si>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</si>
  <si>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</si>
  <si>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</si>
  <si>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</si>
  <si>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</si>
  <si>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</si>
  <si>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</si>
  <si>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</si>
  <si>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</si>
  <si>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</si>
  <si>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</si>
  <si>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</si>
  <si>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</si>
  <si>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</si>
  <si>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</si>
  <si>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</si>
  <si>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</si>
  <si>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</si>
  <si>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</si>
  <si>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</si>
  <si>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</si>
  <si>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</si>
  <si>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</si>
  <si>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</si>
  <si>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</si>
  <si>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</si>
  <si>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</si>
  <si>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</si>
  <si>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</si>
  <si>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</si>
  <si>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</si>
  <si>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</si>
  <si>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</si>
  <si>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</si>
  <si>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</si>
  <si>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</si>
  <si>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</si>
  <si>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</si>
  <si>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</si>
  <si>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</si>
  <si>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</si>
  <si>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</si>
  <si>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</si>
  <si>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</si>
  <si>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</si>
  <si>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</si>
  <si>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</si>
  <si>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</si>
  <si>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</si>
  <si>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</si>
  <si>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</si>
  <si>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</si>
  <si>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</si>
  <si>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</si>
  <si>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</si>
  <si>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</si>
  <si>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</si>
  <si>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</si>
  <si>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</si>
  <si>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</si>
  <si>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</si>
  <si>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</si>
  <si>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</si>
  <si>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</si>
  <si>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</si>
  <si>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</si>
  <si>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</si>
  <si>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</si>
  <si>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</si>
  <si>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</si>
  <si>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</si>
  <si>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</si>
  <si>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</si>
  <si>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</si>
  <si>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</si>
  <si>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</si>
  <si>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</si>
  <si>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</si>
  <si>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</si>
  <si>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</si>
  <si>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</si>
  <si>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</si>
  <si>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</si>
  <si>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</si>
  <si>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</si>
  <si>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</si>
  <si>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</si>
  <si>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</si>
  <si>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</si>
  <si>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</si>
  <si>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</si>
  <si>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</si>
  <si>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</si>
  <si>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</si>
  <si>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</si>
  <si>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</si>
  <si>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</si>
  <si>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</si>
  <si>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</si>
  <si>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</si>
  <si>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</si>
  <si>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</si>
  <si>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</si>
  <si>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</si>
  <si>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</si>
  <si>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</si>
  <si>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</si>
  <si>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</si>
  <si>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</si>
  <si>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</si>
  <si>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</si>
  <si>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</si>
  <si>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</si>
  <si>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</si>
  <si>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</si>
  <si>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</si>
  <si>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</si>
  <si>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</si>
  <si>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</si>
  <si>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</si>
  <si>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</si>
  <si>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</si>
  <si>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</si>
  <si>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</si>
  <si>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</si>
  <si>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</si>
  <si>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</si>
  <si>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</si>
  <si>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</si>
  <si>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</si>
  <si>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</si>
  <si>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</si>
  <si>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</si>
  <si>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</si>
  <si>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</si>
  <si>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</si>
  <si>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</si>
  <si>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</si>
  <si>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</si>
  <si>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</si>
  <si>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</si>
  <si>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</si>
  <si>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</si>
  <si>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</si>
  <si>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</si>
  <si>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</si>
  <si>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</si>
  <si>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</si>
  <si>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</si>
  <si>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</si>
  <si>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</si>
  <si>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</si>
  <si>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</si>
  <si>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</si>
  <si>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</si>
  <si>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</si>
  <si>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</si>
  <si>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</si>
  <si>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</si>
  <si>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</si>
  <si>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</si>
  <si>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</si>
  <si>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</si>
  <si>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</si>
  <si>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</si>
  <si>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</si>
  <si>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</si>
  <si>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</si>
  <si>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</si>
  <si>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</si>
  <si>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</si>
  <si>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</si>
  <si>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</si>
  <si>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</si>
  <si>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</si>
  <si>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</si>
  <si>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</si>
  <si>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</si>
  <si>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</si>
  <si>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</si>
  <si>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</si>
  <si>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</si>
  <si>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</si>
  <si>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</si>
  <si>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</si>
  <si>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</si>
  <si>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</si>
  <si>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</si>
  <si>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</si>
  <si>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</si>
  <si>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</si>
  <si>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</si>
  <si>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</si>
  <si>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</si>
  <si>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</si>
  <si>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</si>
  <si>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</si>
  <si>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</si>
  <si>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</si>
  <si>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</si>
  <si>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</si>
  <si>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</si>
  <si>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</si>
  <si>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</si>
  <si>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</si>
  <si>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</si>
  <si>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</si>
  <si>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</si>
  <si>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</si>
  <si>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</si>
  <si>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</si>
  <si>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</si>
  <si>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</si>
  <si>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</si>
  <si>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</si>
  <si>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</si>
  <si>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</si>
  <si>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</si>
  <si>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</si>
  <si>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</si>
  <si>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</si>
  <si>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</si>
  <si>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</si>
  <si>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</si>
  <si>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</si>
  <si>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</si>
  <si>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</si>
  <si>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</si>
  <si>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</si>
  <si>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</si>
  <si>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</si>
  <si>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</si>
  <si>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</si>
  <si>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</si>
  <si>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</si>
  <si>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</si>
  <si>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</si>
  <si>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</si>
  <si>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</si>
  <si>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</si>
  <si>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</si>
  <si>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</si>
  <si>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</si>
  <si>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</si>
  <si>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</si>
  <si>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</si>
  <si>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</si>
  <si>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</si>
  <si>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</si>
  <si>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</si>
  <si>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</si>
  <si>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</si>
  <si>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</si>
  <si>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</si>
  <si>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</si>
  <si>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</si>
  <si>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</si>
  <si>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</si>
  <si>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</si>
  <si>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</si>
  <si>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</si>
  <si>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</si>
  <si>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</si>
  <si>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</si>
  <si>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</si>
  <si>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</si>
  <si>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</si>
  <si>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</si>
  <si>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</si>
  <si>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</si>
  <si>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</si>
  <si>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</si>
  <si>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</si>
  <si>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</si>
  <si>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</si>
  <si>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</si>
  <si>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</si>
  <si>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</si>
  <si>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</si>
  <si>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</si>
  <si>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</si>
  <si>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</si>
  <si>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</si>
  <si>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</si>
  <si>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</si>
  <si>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</si>
  <si>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</si>
  <si>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</si>
  <si>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</si>
  <si>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</si>
  <si>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</si>
  <si>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</si>
  <si>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</si>
  <si>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</si>
  <si>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</si>
  <si>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</si>
  <si>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</si>
  <si>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</si>
  <si>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</si>
  <si>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</si>
  <si>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</si>
  <si>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</si>
  <si>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</si>
  <si>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</si>
  <si>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</si>
  <si>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</si>
  <si>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</si>
  <si>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</si>
  <si>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</si>
  <si>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</si>
  <si>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</si>
  <si>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</si>
  <si>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</si>
  <si>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</si>
  <si>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</si>
  <si>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</si>
  <si>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</si>
  <si>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</si>
  <si>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</si>
  <si>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</si>
  <si>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</si>
  <si>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</si>
  <si>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</si>
  <si>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</si>
  <si>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</si>
  <si>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</si>
  <si>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</si>
  <si>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</si>
  <si>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</si>
  <si>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</si>
  <si>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</si>
  <si>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</si>
  <si>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</si>
  <si>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</si>
  <si>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</si>
  <si>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</si>
  <si>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</si>
  <si>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</si>
  <si>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</si>
  <si>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</si>
  <si>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</si>
  <si>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</si>
  <si>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</si>
  <si>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</si>
  <si>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</si>
  <si>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</si>
  <si>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</si>
  <si>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</si>
  <si>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</si>
  <si>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</si>
  <si>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</si>
  <si>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</si>
  <si>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</si>
  <si>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</si>
  <si>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</si>
  <si>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</si>
  <si>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</si>
  <si>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</si>
  <si>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</si>
  <si>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</si>
  <si>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</si>
  <si>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</si>
  <si>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</si>
  <si>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</si>
  <si>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</si>
  <si>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</si>
  <si>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</si>
  <si>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</si>
  <si>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</si>
  <si>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</si>
  <si>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</si>
  <si>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</si>
  <si>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</si>
  <si>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</si>
  <si>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</si>
  <si>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</si>
  <si>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</si>
  <si>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</si>
  <si>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</si>
  <si>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</si>
  <si>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</si>
  <si>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</si>
  <si>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</si>
  <si>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</si>
  <si>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</si>
  <si>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</si>
  <si>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</si>
  <si>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</si>
  <si>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</si>
  <si>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</si>
  <si>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</si>
  <si>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</si>
  <si>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</si>
  <si>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</si>
  <si>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</si>
  <si>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</si>
  <si>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</si>
  <si>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</si>
  <si>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</si>
  <si>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</si>
  <si>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</si>
  <si>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</si>
  <si>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</si>
  <si>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</si>
  <si>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</si>
  <si>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</si>
  <si>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</si>
  <si>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</si>
  <si>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</si>
  <si>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</si>
  <si>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</si>
  <si>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</si>
  <si>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</si>
  <si>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</si>
  <si>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</si>
  <si>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</si>
  <si>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</si>
  <si>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</si>
  <si>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</si>
  <si>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</si>
  <si>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</si>
  <si>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</si>
  <si>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</si>
  <si>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</si>
  <si>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</si>
  <si>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</si>
  <si>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</si>
  <si>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</si>
  <si>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</si>
  <si>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</si>
  <si>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</si>
  <si>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</si>
  <si>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</si>
  <si>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</si>
  <si>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</si>
  <si>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</si>
  <si>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</si>
  <si>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</si>
  <si>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</si>
  <si>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</si>
  <si>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</si>
  <si>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</si>
  <si>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</si>
  <si>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</si>
  <si>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</si>
  <si>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</si>
  <si>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</si>
  <si>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</si>
  <si>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</si>
  <si>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</si>
  <si>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</si>
  <si>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</si>
  <si>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</si>
  <si>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</si>
  <si>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</si>
  <si>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</si>
  <si>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</si>
  <si>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</si>
  <si>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</si>
  <si>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</si>
  <si>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</si>
  <si>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</si>
  <si>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</si>
  <si>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</si>
  <si>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</si>
  <si>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</si>
  <si>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</si>
  <si>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</si>
  <si>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</si>
  <si>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</si>
  <si>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</si>
  <si>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</si>
  <si>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</si>
  <si>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</si>
  <si>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</si>
  <si>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</si>
  <si>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</si>
  <si>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</si>
  <si>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</si>
  <si>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</si>
  <si>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</si>
  <si>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</si>
  <si>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</si>
  <si>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</si>
  <si>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</si>
  <si>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</si>
  <si>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</si>
  <si>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</si>
  <si>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</si>
  <si>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</si>
  <si>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</si>
  <si>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</si>
  <si>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</si>
  <si>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</si>
  <si>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</si>
  <si>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</si>
  <si>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</si>
  <si>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</si>
  <si>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</si>
  <si>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</si>
  <si>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</si>
  <si>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</si>
  <si>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</si>
  <si>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</si>
  <si>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</si>
  <si>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</si>
  <si>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</si>
  <si>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</si>
  <si>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</si>
  <si>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</si>
  <si>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</si>
  <si>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</si>
  <si>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</si>
  <si>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</si>
  <si>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</si>
  <si>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</si>
  <si>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</si>
  <si>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</si>
  <si>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</si>
  <si>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</si>
  <si>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</si>
  <si>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</si>
  <si>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</si>
  <si>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</si>
  <si>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</si>
  <si>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</si>
  <si>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</si>
  <si>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</si>
  <si>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</si>
  <si>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</si>
  <si>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</si>
  <si>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</si>
  <si>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</si>
  <si>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</si>
  <si>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</si>
  <si>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</si>
  <si>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</si>
  <si>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</si>
  <si>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</si>
  <si>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</si>
  <si>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</si>
  <si>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</si>
  <si>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</si>
  <si>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</si>
  <si>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</si>
  <si>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</si>
  <si>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</si>
  <si>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</si>
  <si>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</si>
  <si>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</si>
  <si>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</si>
  <si>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</si>
  <si>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</si>
  <si>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</si>
  <si>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</si>
  <si>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</si>
  <si>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</si>
  <si>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</si>
  <si>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</si>
  <si>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</si>
  <si>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</si>
  <si>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</si>
  <si>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</si>
  <si>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</si>
  <si>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</si>
  <si>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</si>
  <si>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</si>
  <si>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</si>
  <si>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</si>
  <si>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</si>
  <si>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</si>
  <si>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</si>
  <si>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</si>
  <si>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</si>
  <si>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</si>
  <si>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</si>
  <si>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</si>
  <si>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</si>
  <si>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</si>
  <si>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</si>
  <si>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</si>
  <si>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</si>
  <si>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</si>
  <si>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</si>
  <si>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</si>
  <si>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</si>
  <si>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</si>
  <si>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</si>
  <si>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</si>
  <si>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</si>
  <si>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</si>
  <si>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</si>
  <si>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</si>
  <si>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</si>
  <si>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</si>
  <si>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</si>
  <si>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</si>
  <si>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</si>
  <si>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</si>
  <si>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</si>
  <si>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</si>
  <si>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</si>
  <si>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</si>
  <si>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</si>
  <si>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</si>
  <si>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</si>
  <si>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</si>
  <si>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</si>
  <si>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</si>
  <si>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</si>
  <si>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</si>
  <si>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</si>
  <si>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</si>
  <si>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</si>
  <si>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</si>
  <si>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</si>
  <si>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</si>
  <si>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</si>
  <si>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</si>
  <si>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</si>
  <si>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</si>
  <si>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</si>
  <si>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</si>
  <si>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</si>
  <si>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</si>
  <si>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</si>
  <si>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</si>
  <si>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</si>
  <si>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</si>
  <si>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</si>
  <si>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</si>
  <si>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</si>
  <si>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</si>
  <si>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</si>
  <si>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</si>
  <si>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</si>
  <si>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</si>
  <si>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</si>
  <si>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</si>
  <si>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</si>
  <si>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</si>
  <si>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</si>
  <si>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</si>
  <si>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</si>
  <si>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</si>
  <si>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</si>
  <si>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</si>
  <si>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</si>
  <si>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</si>
  <si>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</si>
  <si>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</si>
  <si>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</si>
  <si>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</si>
  <si>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</si>
  <si>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</si>
  <si>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</si>
  <si>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</si>
  <si>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</si>
  <si>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</si>
  <si>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</si>
  <si>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</si>
  <si>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</si>
  <si>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</si>
  <si>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</si>
  <si>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</si>
  <si>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</si>
  <si>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</si>
  <si>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</si>
  <si>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</si>
  <si>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</si>
  <si>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</si>
  <si>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</si>
  <si>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</si>
  <si>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</si>
  <si>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</si>
  <si>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</si>
  <si>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</si>
  <si>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</si>
  <si>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</si>
  <si>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</si>
  <si>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</si>
  <si>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</si>
  <si>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</si>
  <si>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</si>
  <si>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</si>
  <si>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</si>
  <si>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</si>
  <si>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</si>
  <si>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</si>
  <si>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</si>
  <si>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</si>
  <si>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</si>
  <si>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</si>
  <si>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</si>
  <si>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</si>
  <si>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</si>
  <si>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</si>
  <si>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</si>
  <si>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</si>
  <si>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</si>
  <si>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</si>
  <si>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</si>
  <si>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</si>
  <si>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</si>
  <si>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</si>
  <si>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</si>
  <si>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</si>
  <si>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</si>
  <si>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</si>
  <si>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</si>
  <si>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</si>
  <si>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</si>
  <si>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</si>
  <si>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</si>
  <si>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</si>
  <si>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</si>
  <si>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</si>
  <si>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</si>
  <si>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</si>
  <si>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</si>
  <si>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</si>
  <si>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</si>
  <si>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</si>
  <si>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</si>
  <si>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</si>
  <si>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</si>
  <si>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</si>
  <si>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</si>
  <si>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</si>
  <si>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</si>
  <si>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</si>
  <si>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</si>
  <si>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</si>
  <si>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</si>
  <si>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</si>
  <si>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</si>
  <si>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</si>
  <si>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</si>
  <si>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</si>
  <si>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</si>
  <si>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</si>
  <si>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</si>
  <si>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</si>
  <si>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</si>
  <si>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</si>
  <si>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</si>
  <si>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</si>
  <si>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</si>
  <si>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</si>
  <si>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</si>
  <si>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</si>
  <si>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</si>
  <si>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</si>
  <si>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</si>
  <si>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</si>
  <si>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</si>
  <si>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</si>
  <si>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</si>
  <si>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</si>
  <si>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</si>
  <si>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</si>
  <si>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</si>
  <si>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</si>
  <si>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</si>
  <si>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</si>
  <si>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</si>
  <si>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</si>
  <si>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</si>
  <si>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</si>
  <si>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</si>
  <si>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</si>
  <si>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</si>
  <si>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</si>
  <si>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</si>
  <si>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</si>
  <si>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</si>
  <si>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</si>
  <si>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</si>
  <si>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</si>
  <si>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</si>
  <si>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</si>
  <si>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</si>
  <si>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</si>
  <si>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</si>
  <si>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</si>
  <si>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</si>
  <si>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</si>
  <si>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</si>
  <si>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</si>
  <si>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</si>
  <si>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</si>
  <si>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</si>
  <si>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</si>
  <si>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</si>
  <si>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</si>
  <si>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</si>
  <si>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</si>
  <si>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</si>
  <si>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</si>
  <si>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</si>
  <si>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</si>
  <si>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</si>
  <si>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</si>
  <si>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</si>
  <si>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</si>
  <si>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</si>
  <si>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</si>
  <si>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</si>
  <si>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</si>
  <si>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</si>
  <si>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</si>
  <si>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</si>
  <si>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</si>
  <si>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</si>
  <si>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</si>
  <si>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</si>
  <si>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</si>
  <si>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</si>
  <si>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</si>
  <si>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</si>
  <si>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</si>
  <si>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</si>
  <si>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</si>
  <si>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</si>
  <si>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</si>
  <si>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</si>
  <si>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</si>
  <si>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</si>
  <si>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</si>
  <si>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</si>
  <si>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</si>
  <si>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</si>
  <si>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</si>
  <si>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</si>
  <si>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</si>
  <si>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</si>
  <si>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</si>
  <si>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</si>
  <si>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</si>
  <si>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</si>
  <si>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</si>
  <si>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</si>
  <si>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</si>
  <si>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</si>
  <si>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</si>
  <si>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</si>
  <si>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</si>
  <si>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</si>
  <si>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</si>
  <si>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</si>
  <si>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</si>
  <si>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</si>
  <si>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</si>
  <si>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</si>
  <si>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</si>
  <si>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</si>
  <si>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</si>
  <si>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</si>
  <si>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</si>
  <si>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</si>
  <si>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</si>
  <si>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</si>
  <si>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</si>
  <si>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</si>
  <si>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</si>
  <si>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</si>
  <si>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</si>
  <si>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</si>
  <si>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</si>
  <si>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</si>
  <si>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</si>
  <si>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</si>
  <si>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</si>
  <si>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</si>
  <si>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</si>
  <si>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</si>
  <si>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</si>
  <si>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</si>
  <si>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</si>
  <si>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</si>
  <si>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</si>
  <si>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</si>
  <si>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</si>
  <si>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</si>
  <si>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</si>
  <si>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</si>
  <si>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</si>
  <si>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</si>
  <si>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</si>
  <si>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</si>
  <si>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</si>
  <si>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</si>
  <si>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</si>
  <si>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</si>
  <si>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</si>
  <si>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</si>
  <si>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</si>
  <si>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</si>
  <si>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</si>
  <si>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</si>
  <si>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</si>
  <si>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</si>
  <si>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</si>
  <si>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</si>
  <si>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</si>
  <si>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</si>
  <si>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</si>
  <si>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</si>
  <si>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</si>
  <si>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</si>
  <si>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</si>
  <si>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</si>
  <si>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</si>
  <si>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</si>
  <si>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</si>
  <si>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</si>
  <si>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</si>
  <si>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</si>
  <si>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</si>
  <si>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</si>
  <si>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</si>
  <si>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</si>
  <si>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</si>
  <si>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</si>
  <si>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</si>
  <si>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</si>
  <si>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</si>
  <si>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</si>
  <si>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</si>
  <si>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</si>
  <si>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</si>
  <si>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</si>
  <si>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</si>
  <si>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</si>
  <si>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</si>
  <si>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</si>
  <si>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</si>
  <si>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</si>
  <si>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</si>
  <si>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</si>
  <si>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</si>
  <si>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</si>
  <si>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</si>
  <si>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</si>
  <si>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</si>
  <si>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</si>
  <si>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</si>
  <si>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</si>
  <si>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</si>
  <si>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</si>
  <si>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</si>
  <si>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</si>
  <si>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</si>
  <si>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</si>
  <si>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</si>
  <si>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</si>
  <si>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</si>
  <si>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</si>
  <si>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</si>
  <si>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</si>
  <si>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</si>
  <si>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</si>
  <si>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</si>
  <si>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</si>
  <si>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</si>
  <si>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</si>
  <si>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</si>
  <si>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</si>
  <si>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</si>
  <si>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</si>
  <si>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</si>
  <si>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</si>
  <si>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</si>
  <si>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</si>
  <si>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</si>
  <si>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</si>
  <si>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</si>
  <si>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</si>
  <si>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</si>
  <si>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</si>
  <si>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</si>
  <si>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</si>
  <si>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</si>
  <si>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</si>
  <si>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</si>
  <si>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</si>
  <si>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</si>
  <si>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</si>
  <si>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</si>
  <si>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</si>
  <si>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</si>
  <si>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</si>
  <si>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</si>
  <si>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</si>
  <si>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</si>
  <si>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</si>
  <si>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</si>
  <si>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</si>
  <si>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</si>
  <si>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</si>
  <si>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</si>
  <si>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</si>
  <si>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</si>
  <si>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</si>
  <si>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</si>
  <si>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</si>
  <si>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</si>
  <si>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</si>
  <si>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</si>
  <si>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</si>
  <si>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</si>
  <si>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</si>
  <si>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</si>
  <si>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</si>
  <si>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</si>
  <si>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</si>
  <si>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</si>
  <si>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</si>
  <si>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</si>
  <si>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</si>
  <si>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</si>
  <si>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</si>
  <si>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</si>
  <si>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</si>
  <si>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</si>
  <si>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</si>
  <si>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</si>
  <si>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</si>
  <si>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</si>
  <si>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</si>
  <si>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</si>
  <si>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</si>
  <si>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</si>
  <si>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</si>
  <si>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</si>
  <si>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</si>
  <si>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</si>
  <si>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</si>
  <si>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</si>
  <si>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</si>
  <si>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</si>
  <si>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</si>
  <si>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</si>
  <si>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</si>
  <si>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</si>
  <si>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</si>
  <si>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</si>
  <si>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</si>
  <si>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</si>
  <si>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</si>
  <si>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</si>
  <si>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</si>
  <si>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</si>
  <si>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</si>
  <si>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</si>
  <si>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</si>
  <si>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</si>
  <si>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</si>
  <si>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</si>
  <si>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</si>
  <si>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</si>
  <si>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</si>
  <si>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</si>
  <si>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</si>
  <si>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</si>
  <si>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</si>
  <si>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</si>
  <si>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</si>
  <si>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</si>
  <si>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</si>
  <si>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</si>
  <si>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</si>
  <si>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</si>
  <si>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</si>
  <si>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</si>
  <si>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</si>
  <si>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</si>
  <si>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</si>
  <si>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</si>
  <si>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</si>
  <si>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</si>
  <si>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</si>
  <si>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</si>
  <si>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</si>
  <si>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</si>
  <si>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</si>
  <si>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</si>
  <si>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X</t>
  </si>
  <si>
    <t>7TH</t>
  </si>
  <si>
    <t>AUGUST</t>
  </si>
  <si>
    <t>Construction projects $3500, rest is use of reserve funds if needed.</t>
  </si>
  <si>
    <t>FY25 State Work Based Learning Grant w/ Aug 31, 2025 end date.</t>
  </si>
  <si>
    <t>19th</t>
  </si>
  <si>
    <t>August</t>
  </si>
  <si>
    <t>6</t>
  </si>
  <si>
    <t>Kacey Seal</t>
  </si>
  <si>
    <t>Martha Furst</t>
  </si>
  <si>
    <t>Jack Sosnowski</t>
  </si>
  <si>
    <t>Charlene Williams</t>
  </si>
  <si>
    <t>Ryan Shirley</t>
  </si>
  <si>
    <t xml:space="preserve">Audrey Moore-Howard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</si>
</sst>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1"/>
      <color rgb="FFFF0000"/>
      <name val="Calibri"/>
      <family val="2"/>
      <scheme val="minor"/>
    </font>
    <font>
      <sz val="10"/>
      <name val="Arial"/>
      <family val="2"/>
    </font>
    <font>
      <i/>
      <u/>
      <sz val="7.5"/>
      <color indexed="12"/>
      <name val="Arial"/>
      <family val="2"/>
    </font>
    <font>
      <i/>
      <sz val="10"/>
      <color rgb="FF000000"/>
      <name val="Calibri"/>
      <family val="2"/>
      <scheme val="minor"/>
    </font>
    <font>
      <sz val="10"/>
      <color rgb="FF000000"/>
      <name val="Calibri"/>
      <family val="2"/>
      <scheme val="minor"/>
    </font>
    <font>
      <sz val="9"/>
      <color rgb="FF000000"/>
      <name val="Calibri"/>
      <family val="2"/>
      <scheme val="minor"/>
    </font>
    <font>
      <b/>
      <sz val="8"/>
      <color rgb="FF000000"/>
      <name val="Calibri"/>
      <family val="2"/>
      <scheme val="minor"/>
    </font>
    <font>
      <b/>
      <vertAlign val="superscript"/>
      <sz val="8"/>
      <color rgb="FF000000"/>
      <name val="Calibri"/>
      <family val="2"/>
      <scheme val="minor"/>
    </font>
    <font>
      <sz val="8"/>
      <color rgb="FF000000"/>
      <name val="Calibri"/>
      <family val="2"/>
      <scheme val="minor"/>
    </font>
    <font>
      <vertAlign val="superscript"/>
      <sz val="10"/>
      <color rgb="FF000000"/>
      <name val="Calibri"/>
      <family val="2"/>
      <scheme val="minor"/>
    </font>
    <font>
      <b/>
      <vertAlign val="superscript"/>
      <sz val="10"/>
      <color rgb="FF000000"/>
      <name val="Calibri"/>
      <family val="2"/>
      <scheme val="minor"/>
    </font>
    <font>
      <vertAlign val="superscript"/>
      <sz val="9"/>
      <color rgb="FF000000"/>
      <name val="Calibri"/>
      <family val="2"/>
      <scheme val="minor"/>
    </font>
    <font>
      <i/>
      <sz val="8"/>
      <color rgb="FF000000"/>
      <name val="Calibri"/>
      <family val="2"/>
      <scheme val="minor"/>
    </font>
    <font>
      <b/>
      <vertAlign val="superscript"/>
      <sz val="9"/>
      <color rgb="FF000000"/>
      <name val="Calibri"/>
      <family val="2"/>
      <scheme val="minor"/>
    </font>
    <font>
      <b/>
      <sz val="9"/>
      <color rgb="FF000000"/>
      <name val="Calibri"/>
      <family val="2"/>
      <scheme val="minor"/>
    </font>
    <font>
      <b/>
      <i/>
      <sz val="9"/>
      <color rgb="FF000000"/>
      <name val="Calibri"/>
      <family val="2"/>
      <scheme val="minor"/>
    </font>
    <font>
      <b/>
      <i/>
      <sz val="8"/>
      <color rgb="FF000000"/>
      <name val="Calibri"/>
      <family val="2"/>
      <scheme val="minor"/>
    </font>
    <font>
      <b/>
      <sz val="11"/>
      <color rgb="FF000000"/>
      <name val="Calibri"/>
      <family val="2"/>
      <scheme val="minor"/>
    </font>
    <font>
      <b/>
      <i/>
      <sz val="11"/>
      <color rgb="FF000000"/>
      <name val="Calibri"/>
      <family val="2"/>
      <scheme val="minor"/>
    </font>
    <font>
      <i/>
      <sz val="11"/>
      <color rgb="FF000000"/>
      <name val="Calibri"/>
      <family val="2"/>
      <scheme val="minor"/>
    </font>
    <font>
      <b/>
      <u/>
      <sz val="11"/>
      <color rgb="FF000000"/>
      <name val="Calibri"/>
      <family val="2"/>
      <scheme val="minor"/>
    </font>
    <font>
      <sz val="11"/>
      <color rgb="FF000000"/>
      <name val="Calibri"/>
      <family val="2"/>
      <scheme val="minor"/>
    </font>
    <font>
      <sz val="10"/>
      <color rgb="FF000000"/>
      <name val="Arial"/>
      <family val="2"/>
    </font>
    <font>
      <b/>
      <i/>
      <sz val="10.5"/>
      <color rgb="FF000000"/>
      <name val="Calibri"/>
      <family val="2"/>
      <scheme val="minor"/>
    </font>
    <font>
      <b/>
      <i/>
      <u/>
      <sz val="10.5"/>
      <color rgb="FF000000"/>
      <name val="Calibri"/>
      <family val="2"/>
      <scheme val="minor"/>
    </font>
    <font>
      <b/>
      <i/>
      <u/>
      <sz val="8"/>
      <color rgb="FF000000"/>
      <name val="Calibri"/>
      <family val="2"/>
      <scheme val="minor"/>
    </font>
    <font>
      <u val="double"/>
      <sz val="8"/>
      <color rgb="FF000000"/>
      <name val="Calibri"/>
      <family val="2"/>
      <scheme val="minor"/>
    </font>
    <font>
      <vertAlign val="superscript"/>
      <sz val="10"/>
      <color rgb="FF000000"/>
      <name val="Tahoma"/>
      <family val="2"/>
    </font>
    <font>
      <sz val="8"/>
      <color rgb="FF000000"/>
      <name val="Tahoma"/>
      <family val="2"/>
    </font>
    <font>
      <vertAlign val="superscript"/>
      <sz val="9"/>
      <color rgb="FF000000"/>
      <name val="Arial"/>
      <family val="2"/>
    </font>
    <font>
      <sz val="9"/>
      <color rgb="FF000000"/>
      <name val="Tahoma"/>
      <family val="2"/>
    </font>
    <font>
      <vertAlign val="superscript"/>
      <sz val="10"/>
      <color rgb="FF000000"/>
      <name val="Arial"/>
      <family val="2"/>
    </font>
    <font>
      <b/>
      <sz val="8"/>
      <color rgb="FF000000"/>
      <name val="Tahoma"/>
      <family val="2"/>
    </font>
    <font>
      <u/>
      <sz val="8"/>
      <color rgb="FF000000"/>
      <name val="Tahoma"/>
      <family val="2"/>
    </font>
    <font>
      <sz val="8"/>
      <color rgb="FF000000"/>
      <name val="Arial"/>
      <family val="2"/>
    </font>
  </fonts>
  <fills count="40">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45">
    <xf numFmtId="0" fontId="0" fillId="0" borderId="0"/>
    <xf numFmtId="0" fontId="12" fillId="0" borderId="0" applyNumberFormat="0" applyFill="0" applyBorder="0" applyAlignment="0" applyProtection="0">
      <alignment vertical="top"/>
      <protection locked="0"/>
    </xf>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4" fontId="8" fillId="0" borderId="0" applyFont="0" applyFill="0" applyBorder="0" applyAlignment="0" applyProtection="0"/>
    <xf numFmtId="0" fontId="7" fillId="0" borderId="0"/>
    <xf numFmtId="0" fontId="7" fillId="0" borderId="0"/>
    <xf numFmtId="0" fontId="51" fillId="0" borderId="0" applyNumberFormat="0" applyFill="0" applyBorder="0" applyAlignment="0" applyProtection="0">
      <alignment vertical="top"/>
      <protection locked="0"/>
    </xf>
    <xf numFmtId="0" fontId="6" fillId="0" borderId="0"/>
    <xf numFmtId="0" fontId="8"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cellStyleXfs>
  <cellXfs count="1464">
    <xf numFmtId="0" fontId="0" fillId="0" borderId="0" xfId="0"/>
    <xf numFmtId="0" fontId="8" fillId="0" borderId="111" xfId="0" applyFont="1" applyBorder="1" applyProtection="1">
      <protection locked="0"/>
    </xf>
    <xf numFmtId="0" fontId="13" fillId="0" borderId="0" xfId="0" applyFont="1"/>
    <xf numFmtId="0" fontId="11" fillId="0" borderId="0" xfId="0" applyFont="1"/>
    <xf numFmtId="0" fontId="14" fillId="0" borderId="0" xfId="0" applyFont="1"/>
    <xf numFmtId="0" fontId="14" fillId="0" borderId="0" xfId="0" applyFont="1" applyProtection="1">
      <protection locked="0"/>
    </xf>
    <xf numFmtId="0" fontId="11"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0" fillId="0" borderId="0" xfId="0" applyAlignment="1">
      <alignment horizontal="left"/>
    </xf>
    <xf numFmtId="38" fontId="19" fillId="0" borderId="1" xfId="6" applyNumberFormat="1" applyFont="1" applyBorder="1" applyAlignment="1" applyProtection="1">
      <alignment horizontal="right"/>
      <protection locked="0"/>
    </xf>
    <xf numFmtId="38" fontId="19" fillId="0" borderId="5" xfId="7" applyNumberFormat="1" applyFont="1" applyBorder="1" applyAlignment="1" applyProtection="1">
      <alignment horizontal="right"/>
      <protection locked="0"/>
    </xf>
    <xf numFmtId="38" fontId="19" fillId="0" borderId="14" xfId="8" applyNumberFormat="1" applyFont="1" applyBorder="1" applyAlignment="1" applyProtection="1">
      <alignment horizontal="right"/>
      <protection locked="0"/>
    </xf>
    <xf numFmtId="49" fontId="15" fillId="0" borderId="4" xfId="9" applyNumberFormat="1" applyFont="1" applyBorder="1" applyAlignment="1">
      <alignment horizontal="left" vertical="center" indent="1"/>
    </xf>
    <xf numFmtId="0" fontId="19" fillId="0" borderId="0" xfId="0" applyFont="1"/>
    <xf numFmtId="0" fontId="15" fillId="0" borderId="58" xfId="0" applyFont="1" applyBorder="1" applyAlignment="1">
      <alignment horizontal="left" vertical="center" indent="1"/>
    </xf>
    <xf numFmtId="0" fontId="24" fillId="0" borderId="0" xfId="0" applyFont="1" applyAlignment="1">
      <alignment horizontal="left" vertical="center"/>
    </xf>
    <xf numFmtId="167" fontId="19" fillId="0" borderId="0" xfId="0" applyNumberFormat="1" applyFont="1"/>
    <xf numFmtId="0" fontId="17" fillId="0" borderId="0" xfId="0" applyFont="1" applyAlignment="1">
      <alignment horizontal="center" vertical="center"/>
    </xf>
    <xf numFmtId="0" fontId="19" fillId="0" borderId="0" xfId="0" applyFont="1" applyAlignment="1">
      <alignment horizontal="left" indent="1"/>
    </xf>
    <xf numFmtId="0" fontId="29" fillId="0" borderId="0" xfId="0" applyFont="1" applyAlignment="1">
      <alignment horizontal="left" vertical="top"/>
    </xf>
    <xf numFmtId="0" fontId="27" fillId="0" borderId="0" xfId="0" applyFont="1" applyAlignment="1">
      <alignment horizontal="center" vertical="center"/>
    </xf>
    <xf numFmtId="0" fontId="20" fillId="0" borderId="0" xfId="0" applyFont="1"/>
    <xf numFmtId="0" fontId="28" fillId="0" borderId="0" xfId="0" applyFont="1" applyAlignment="1">
      <alignment horizontal="left" vertical="center"/>
    </xf>
    <xf numFmtId="0" fontId="30" fillId="0" borderId="0" xfId="0" applyFont="1" applyAlignment="1">
      <alignment horizontal="left" indent="2"/>
    </xf>
    <xf numFmtId="49" fontId="19" fillId="0" borderId="0" xfId="0" applyNumberFormat="1" applyFont="1" applyAlignment="1">
      <alignment horizontal="center"/>
    </xf>
    <xf numFmtId="0" fontId="20" fillId="0" borderId="0" xfId="0" applyFont="1" applyAlignment="1">
      <alignment horizontal="center" vertical="center"/>
    </xf>
    <xf numFmtId="49" fontId="31" fillId="0" borderId="0" xfId="0" applyNumberFormat="1" applyFont="1" applyAlignment="1">
      <alignment horizontal="center" vertical="center"/>
    </xf>
    <xf numFmtId="49" fontId="20" fillId="0" borderId="0" xfId="0" applyNumberFormat="1" applyFont="1" applyAlignment="1">
      <alignment horizontal="center" vertical="center"/>
    </xf>
    <xf numFmtId="49" fontId="32" fillId="0" borderId="0" xfId="0" applyNumberFormat="1" applyFont="1" applyAlignment="1">
      <alignment horizontal="center" vertical="top"/>
    </xf>
    <xf numFmtId="0" fontId="17" fillId="0" borderId="0" xfId="0" applyFont="1"/>
    <xf numFmtId="0" fontId="20" fillId="0" borderId="0" xfId="0" applyFont="1" applyAlignment="1">
      <alignment horizontal="left" indent="1"/>
    </xf>
    <xf numFmtId="49" fontId="30" fillId="0" borderId="0" xfId="0" applyNumberFormat="1" applyFont="1" applyAlignment="1">
      <alignment horizontal="left" indent="2"/>
    </xf>
    <xf numFmtId="49" fontId="30" fillId="0" borderId="0" xfId="0" applyNumberFormat="1" applyFont="1" applyAlignment="1">
      <alignment horizontal="left" vertical="center"/>
    </xf>
    <xf numFmtId="164" fontId="20" fillId="0" borderId="0" xfId="0" applyNumberFormat="1" applyFont="1" applyAlignment="1">
      <alignment horizontal="left" indent="1"/>
    </xf>
    <xf numFmtId="0" fontId="15" fillId="0" borderId="59" xfId="0" applyFont="1" applyBorder="1" applyAlignment="1">
      <alignment horizontal="left" vertical="center" indent="1"/>
    </xf>
    <xf numFmtId="168" fontId="19" fillId="0" borderId="0" xfId="0" applyNumberFormat="1" applyFont="1" applyAlignment="1">
      <alignment horizontal="left" vertical="center"/>
    </xf>
    <xf numFmtId="49" fontId="30" fillId="0" borderId="0" xfId="0" applyNumberFormat="1" applyFont="1" applyAlignment="1">
      <alignment horizontal="left" vertical="center" wrapText="1"/>
    </xf>
    <xf numFmtId="168" fontId="19" fillId="0" borderId="0" xfId="0" applyNumberFormat="1" applyFont="1" applyAlignment="1">
      <alignment horizontal="left" vertical="center" wrapText="1"/>
    </xf>
    <xf numFmtId="0" fontId="19" fillId="0" borderId="0" xfId="0" applyFont="1" applyAlignment="1">
      <alignment wrapText="1"/>
    </xf>
    <xf numFmtId="49" fontId="30" fillId="0" borderId="29" xfId="0" applyNumberFormat="1" applyFont="1" applyBorder="1" applyAlignment="1">
      <alignment horizontal="left" vertical="center"/>
    </xf>
    <xf numFmtId="168" fontId="19" fillId="0" borderId="29" xfId="0" applyNumberFormat="1" applyFont="1" applyBorder="1" applyAlignment="1">
      <alignment horizontal="left" vertical="center"/>
    </xf>
    <xf numFmtId="0" fontId="19" fillId="0" borderId="29" xfId="0" applyFont="1" applyBorder="1"/>
    <xf numFmtId="0" fontId="19" fillId="0" borderId="51" xfId="0" applyFont="1" applyBorder="1"/>
    <xf numFmtId="0" fontId="19" fillId="0" borderId="30" xfId="0" applyFont="1" applyBorder="1"/>
    <xf numFmtId="168" fontId="19" fillId="0" borderId="30" xfId="0" applyNumberFormat="1" applyFont="1" applyBorder="1" applyAlignment="1">
      <alignment horizontal="left" vertical="center"/>
    </xf>
    <xf numFmtId="0" fontId="34" fillId="0" borderId="0" xfId="0" applyFont="1" applyAlignment="1">
      <alignment horizontal="left"/>
    </xf>
    <xf numFmtId="0" fontId="20" fillId="0" borderId="0" xfId="0" applyFont="1" applyAlignment="1">
      <alignment horizontal="center"/>
    </xf>
    <xf numFmtId="49" fontId="28" fillId="0" borderId="0" xfId="0" applyNumberFormat="1" applyFont="1" applyAlignment="1">
      <alignment horizontal="left"/>
    </xf>
    <xf numFmtId="167" fontId="20" fillId="0" borderId="0" xfId="0" applyNumberFormat="1" applyFont="1" applyAlignment="1">
      <alignment horizontal="center"/>
    </xf>
    <xf numFmtId="0" fontId="22" fillId="0" borderId="0" xfId="0" applyFont="1" applyAlignment="1">
      <alignment horizontal="left"/>
    </xf>
    <xf numFmtId="0" fontId="20" fillId="0" borderId="0" xfId="0" applyFont="1" applyAlignment="1">
      <alignment horizontal="left"/>
    </xf>
    <xf numFmtId="0" fontId="20" fillId="0" borderId="0" xfId="0" applyFont="1" applyAlignment="1">
      <alignment horizontal="right"/>
    </xf>
    <xf numFmtId="0" fontId="19" fillId="0" borderId="0" xfId="0" applyFont="1" applyAlignment="1">
      <alignment horizontal="right"/>
    </xf>
    <xf numFmtId="49" fontId="20" fillId="0" borderId="0" xfId="0" applyNumberFormat="1" applyFont="1" applyAlignment="1">
      <alignment horizontal="center"/>
    </xf>
    <xf numFmtId="0" fontId="35" fillId="0" borderId="0" xfId="0" applyFont="1"/>
    <xf numFmtId="0" fontId="17" fillId="0" borderId="0" xfId="0" applyFont="1" applyAlignment="1">
      <alignment horizontal="center"/>
    </xf>
    <xf numFmtId="0" fontId="20" fillId="0" borderId="0" xfId="0" applyFont="1" applyAlignment="1">
      <alignment horizontal="right" vertical="center"/>
    </xf>
    <xf numFmtId="49" fontId="15" fillId="0" borderId="0" xfId="0" applyNumberFormat="1" applyFont="1" applyAlignment="1">
      <alignment horizontal="right" vertical="center"/>
    </xf>
    <xf numFmtId="0" fontId="15" fillId="0" borderId="0" xfId="0" applyFont="1" applyAlignment="1">
      <alignment horizontal="left" vertical="center"/>
    </xf>
    <xf numFmtId="0" fontId="19" fillId="0" borderId="0" xfId="0" applyFont="1" applyAlignment="1">
      <alignment horizontal="right" vertical="top"/>
    </xf>
    <xf numFmtId="49" fontId="15" fillId="0" borderId="0" xfId="0" applyNumberFormat="1" applyFont="1" applyAlignment="1">
      <alignment horizontal="right"/>
    </xf>
    <xf numFmtId="0" fontId="37" fillId="0" borderId="0" xfId="0" applyFont="1" applyAlignment="1">
      <alignment horizontal="left" indent="3"/>
    </xf>
    <xf numFmtId="0" fontId="15" fillId="0" borderId="0" xfId="0" applyFont="1"/>
    <xf numFmtId="0" fontId="19" fillId="0" borderId="84" xfId="0" applyFont="1" applyBorder="1"/>
    <xf numFmtId="0" fontId="15" fillId="0" borderId="0" xfId="27" applyFont="1" applyAlignment="1">
      <alignment vertical="center"/>
    </xf>
    <xf numFmtId="49" fontId="17" fillId="0" borderId="11" xfId="26" applyNumberFormat="1" applyFont="1" applyBorder="1" applyAlignment="1">
      <alignment horizontal="center" vertical="center" wrapText="1"/>
    </xf>
    <xf numFmtId="49" fontId="15" fillId="0" borderId="4" xfId="0" applyNumberFormat="1" applyFont="1" applyBorder="1" applyAlignment="1">
      <alignment horizontal="left" vertical="center" wrapText="1" indent="1"/>
    </xf>
    <xf numFmtId="0" fontId="15" fillId="0" borderId="4" xfId="0" applyFont="1" applyBorder="1" applyAlignment="1">
      <alignment horizontal="left" vertical="center" wrapText="1" indent="1"/>
    </xf>
    <xf numFmtId="0" fontId="15" fillId="0" borderId="0" xfId="0" applyFont="1" applyAlignment="1">
      <alignment horizontal="left" vertical="center" indent="1"/>
    </xf>
    <xf numFmtId="0" fontId="17" fillId="0" borderId="0" xfId="12" applyFont="1" applyAlignment="1">
      <alignment horizontal="centerContinuous" vertical="center"/>
    </xf>
    <xf numFmtId="0" fontId="18" fillId="0" borderId="52" xfId="12" applyFont="1" applyBorder="1" applyAlignment="1">
      <alignment horizontal="center" vertical="top" wrapText="1"/>
    </xf>
    <xf numFmtId="49" fontId="18" fillId="0" borderId="38" xfId="12" applyNumberFormat="1" applyFont="1" applyBorder="1" applyAlignment="1">
      <alignment horizontal="center" vertical="top"/>
    </xf>
    <xf numFmtId="0" fontId="17" fillId="0" borderId="57" xfId="12" applyFont="1" applyBorder="1" applyAlignment="1">
      <alignment horizontal="center" vertical="top" wrapText="1"/>
    </xf>
    <xf numFmtId="49" fontId="17" fillId="0" borderId="53" xfId="12" applyNumberFormat="1" applyFont="1" applyBorder="1" applyAlignment="1">
      <alignment horizontal="center" vertical="top" wrapText="1"/>
    </xf>
    <xf numFmtId="0" fontId="17" fillId="0" borderId="4" xfId="12" applyFont="1" applyBorder="1" applyAlignment="1">
      <alignment vertical="center" wrapText="1"/>
    </xf>
    <xf numFmtId="49" fontId="17" fillId="0" borderId="5" xfId="4" applyNumberFormat="1" applyFont="1" applyBorder="1" applyAlignment="1">
      <alignment horizontal="center" vertical="center" wrapText="1"/>
    </xf>
    <xf numFmtId="38" fontId="19" fillId="0" borderId="83" xfId="11" applyNumberFormat="1" applyFont="1" applyBorder="1" applyAlignment="1" applyProtection="1">
      <alignment horizontal="right"/>
      <protection locked="0"/>
    </xf>
    <xf numFmtId="38" fontId="19" fillId="0" borderId="49" xfId="11" applyNumberFormat="1" applyFont="1" applyBorder="1" applyAlignment="1" applyProtection="1">
      <alignment horizontal="right"/>
      <protection locked="0"/>
    </xf>
    <xf numFmtId="38" fontId="19" fillId="0" borderId="37" xfId="11" applyNumberFormat="1" applyFont="1" applyBorder="1" applyAlignment="1" applyProtection="1">
      <alignment horizontal="right"/>
      <protection locked="0"/>
    </xf>
    <xf numFmtId="38" fontId="19" fillId="0" borderId="15" xfId="13" applyNumberFormat="1" applyFont="1" applyBorder="1" applyAlignment="1" applyProtection="1">
      <alignment horizontal="right"/>
      <protection locked="0"/>
    </xf>
    <xf numFmtId="38" fontId="19" fillId="0" borderId="0" xfId="13" applyNumberFormat="1" applyFont="1" applyAlignment="1">
      <alignment horizontal="right"/>
    </xf>
    <xf numFmtId="38" fontId="19" fillId="0" borderId="7" xfId="14" applyNumberFormat="1" applyFont="1" applyBorder="1" applyAlignment="1" applyProtection="1">
      <alignment horizontal="right"/>
      <protection locked="0"/>
    </xf>
    <xf numFmtId="38" fontId="19" fillId="0" borderId="19" xfId="14" applyNumberFormat="1" applyFont="1" applyBorder="1" applyAlignment="1" applyProtection="1">
      <alignment horizontal="right"/>
      <protection locked="0"/>
    </xf>
    <xf numFmtId="38" fontId="19" fillId="0" borderId="18" xfId="14" applyNumberFormat="1" applyFont="1" applyBorder="1" applyAlignment="1" applyProtection="1">
      <alignment horizontal="right"/>
      <protection locked="0"/>
    </xf>
    <xf numFmtId="38" fontId="19" fillId="0" borderId="11" xfId="14" applyNumberFormat="1" applyFont="1" applyBorder="1" applyAlignment="1" applyProtection="1">
      <alignment horizontal="right"/>
      <protection locked="0"/>
    </xf>
    <xf numFmtId="38" fontId="19" fillId="0" borderId="6" xfId="15" applyNumberFormat="1" applyFont="1" applyBorder="1" applyAlignment="1" applyProtection="1">
      <alignment horizontal="right"/>
      <protection locked="0"/>
    </xf>
    <xf numFmtId="38" fontId="19" fillId="0" borderId="9" xfId="16" applyNumberFormat="1" applyFont="1" applyBorder="1" applyAlignment="1" applyProtection="1">
      <alignment horizontal="right"/>
      <protection locked="0"/>
    </xf>
    <xf numFmtId="38" fontId="19" fillId="0" borderId="22" xfId="16" applyNumberFormat="1" applyFont="1" applyBorder="1" applyAlignment="1" applyProtection="1">
      <alignment horizontal="right"/>
      <protection locked="0"/>
    </xf>
    <xf numFmtId="38" fontId="19" fillId="0" borderId="10" xfId="16" applyNumberFormat="1" applyFont="1" applyBorder="1" applyAlignment="1">
      <alignment horizontal="right"/>
    </xf>
    <xf numFmtId="38" fontId="19" fillId="0" borderId="0" xfId="17" applyNumberFormat="1" applyFont="1" applyAlignment="1" applyProtection="1">
      <alignment horizontal="right"/>
      <protection locked="0"/>
    </xf>
    <xf numFmtId="38" fontId="19" fillId="0" borderId="42" xfId="21" applyNumberFormat="1" applyFont="1" applyBorder="1" applyAlignment="1" applyProtection="1">
      <alignment horizontal="right"/>
      <protection locked="0"/>
    </xf>
    <xf numFmtId="0" fontId="20" fillId="0" borderId="0" xfId="0" applyFont="1" applyAlignment="1">
      <alignment vertical="center"/>
    </xf>
    <xf numFmtId="0" fontId="20" fillId="0" borderId="0" xfId="0" applyFont="1" applyAlignment="1">
      <alignment horizontal="left" vertical="center"/>
    </xf>
    <xf numFmtId="0" fontId="32" fillId="0" borderId="0" xfId="0" applyFont="1" applyAlignment="1">
      <alignment horizontal="left" vertical="top" wrapText="1" indent="1"/>
    </xf>
    <xf numFmtId="0" fontId="41" fillId="0" borderId="0" xfId="0" applyFont="1" applyAlignment="1">
      <alignment horizontal="left" wrapText="1" indent="1"/>
    </xf>
    <xf numFmtId="0" fontId="15" fillId="0" borderId="0" xfId="0" applyFont="1" applyAlignment="1">
      <alignment horizontal="left" vertical="center" wrapText="1"/>
    </xf>
    <xf numFmtId="0" fontId="39" fillId="0" borderId="0" xfId="0" applyFont="1" applyAlignment="1">
      <alignment horizontal="left" vertical="center" wrapText="1" indent="1"/>
    </xf>
    <xf numFmtId="0" fontId="41" fillId="0" borderId="0" xfId="0" applyFont="1" applyAlignment="1">
      <alignment horizontal="left" vertical="center" wrapText="1" indent="1"/>
    </xf>
    <xf numFmtId="0" fontId="41" fillId="0" borderId="0" xfId="0" applyFont="1" applyAlignment="1">
      <alignment horizontal="center" vertical="center" wrapText="1"/>
    </xf>
    <xf numFmtId="0" fontId="15" fillId="0" borderId="0" xfId="0" applyFont="1" applyAlignment="1">
      <alignment horizontal="center" vertical="center" wrapText="1"/>
    </xf>
    <xf numFmtId="0" fontId="20" fillId="0" borderId="0" xfId="0" applyFont="1" applyAlignment="1">
      <alignment horizontal="left" vertical="center" wrapText="1"/>
    </xf>
    <xf numFmtId="38" fontId="19" fillId="0" borderId="14" xfId="0" applyNumberFormat="1" applyFont="1" applyBorder="1" applyAlignment="1" applyProtection="1">
      <alignment vertical="center"/>
      <protection locked="0"/>
    </xf>
    <xf numFmtId="38" fontId="19" fillId="0" borderId="7" xfId="0" applyNumberFormat="1" applyFont="1" applyBorder="1" applyAlignment="1" applyProtection="1">
      <alignment vertical="center"/>
      <protection locked="0"/>
    </xf>
    <xf numFmtId="0" fontId="19" fillId="0" borderId="0" xfId="0" applyFont="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19" fillId="0" borderId="26" xfId="0" applyFont="1" applyBorder="1" applyAlignment="1" applyProtection="1">
      <alignment horizontal="left" vertical="center" wrapText="1"/>
      <protection locked="0"/>
    </xf>
    <xf numFmtId="38" fontId="19" fillId="0" borderId="26" xfId="0" applyNumberFormat="1" applyFont="1" applyBorder="1" applyAlignment="1" applyProtection="1">
      <alignment horizontal="right" vertical="center"/>
      <protection locked="0"/>
    </xf>
    <xf numFmtId="165" fontId="20" fillId="0" borderId="11" xfId="0" applyNumberFormat="1" applyFont="1" applyBorder="1" applyAlignment="1">
      <alignment horizontal="left" vertical="center"/>
    </xf>
    <xf numFmtId="165" fontId="20" fillId="0" borderId="4" xfId="0" applyNumberFormat="1" applyFont="1" applyBorder="1" applyAlignment="1">
      <alignment horizontal="left" vertical="center"/>
    </xf>
    <xf numFmtId="165" fontId="19" fillId="0" borderId="33" xfId="0" applyNumberFormat="1" applyFont="1" applyBorder="1" applyAlignment="1">
      <alignment horizontal="left" vertical="center"/>
    </xf>
    <xf numFmtId="165" fontId="19" fillId="0" borderId="4" xfId="0" applyNumberFormat="1" applyFont="1" applyBorder="1" applyAlignment="1">
      <alignment horizontal="left" vertical="center"/>
    </xf>
    <xf numFmtId="0" fontId="19" fillId="0" borderId="20" xfId="0" applyFont="1" applyBorder="1" applyAlignment="1">
      <alignment horizontal="left" vertical="center" wrapText="1" indent="1"/>
    </xf>
    <xf numFmtId="165" fontId="19" fillId="0" borderId="11" xfId="0" applyNumberFormat="1" applyFont="1" applyBorder="1" applyAlignment="1">
      <alignment horizontal="left" vertical="center"/>
    </xf>
    <xf numFmtId="0" fontId="19" fillId="0" borderId="28" xfId="0" applyFont="1" applyBorder="1" applyAlignment="1">
      <alignment horizontal="left" vertical="center" wrapText="1" indent="1"/>
    </xf>
    <xf numFmtId="165" fontId="19" fillId="0" borderId="4" xfId="0" applyNumberFormat="1" applyFont="1" applyBorder="1" applyAlignment="1">
      <alignment horizontal="right" vertical="center" readingOrder="1"/>
    </xf>
    <xf numFmtId="0" fontId="19" fillId="0" borderId="20" xfId="0" applyFont="1" applyBorder="1" applyAlignment="1">
      <alignment horizontal="left" vertical="center" indent="1"/>
    </xf>
    <xf numFmtId="165" fontId="20" fillId="0" borderId="0" xfId="0" applyNumberFormat="1" applyFont="1" applyAlignment="1">
      <alignment horizontal="left" vertical="center"/>
    </xf>
    <xf numFmtId="0" fontId="50" fillId="0" borderId="0" xfId="0" applyFont="1" applyAlignment="1">
      <alignment horizontal="left" vertical="center" indent="1"/>
    </xf>
    <xf numFmtId="0" fontId="21" fillId="0" borderId="0" xfId="12" applyFont="1" applyAlignment="1">
      <alignment horizontal="right" vertical="top"/>
    </xf>
    <xf numFmtId="0" fontId="15" fillId="0" borderId="0" xfId="12" applyFont="1" applyAlignment="1">
      <alignment wrapText="1"/>
    </xf>
    <xf numFmtId="0" fontId="20" fillId="0" borderId="0" xfId="0" applyFont="1" applyAlignment="1">
      <alignment vertical="top"/>
    </xf>
    <xf numFmtId="0" fontId="15" fillId="0" borderId="0" xfId="0" applyFont="1" applyAlignment="1">
      <alignment horizontal="left" wrapText="1"/>
    </xf>
    <xf numFmtId="165" fontId="38" fillId="0" borderId="0" xfId="12" applyNumberFormat="1" applyFont="1" applyAlignment="1">
      <alignment horizontal="right" vertical="top"/>
    </xf>
    <xf numFmtId="0" fontId="15" fillId="0" borderId="0" xfId="0" applyFont="1" applyAlignment="1">
      <alignment horizontal="left"/>
    </xf>
    <xf numFmtId="165" fontId="38" fillId="0" borderId="0" xfId="12" applyNumberFormat="1" applyFont="1" applyAlignment="1">
      <alignment horizontal="right" vertical="center"/>
    </xf>
    <xf numFmtId="0" fontId="38" fillId="0" borderId="0" xfId="12" applyFont="1" applyAlignment="1">
      <alignment horizontal="right" vertical="top"/>
    </xf>
    <xf numFmtId="38" fontId="15" fillId="0" borderId="0" xfId="0" applyNumberFormat="1" applyFont="1"/>
    <xf numFmtId="0" fontId="38" fillId="0" borderId="0" xfId="12" applyFont="1" applyAlignment="1">
      <alignment horizontal="right" vertical="center"/>
    </xf>
    <xf numFmtId="0" fontId="38" fillId="0" borderId="0" xfId="12" applyFont="1" applyAlignment="1">
      <alignment horizontal="right" vertical="top" shrinkToFit="1"/>
    </xf>
    <xf numFmtId="0" fontId="21" fillId="0" borderId="0" xfId="12" applyFont="1" applyAlignment="1">
      <alignment horizontal="right"/>
    </xf>
    <xf numFmtId="0" fontId="21" fillId="0" borderId="0" xfId="0" applyFont="1"/>
    <xf numFmtId="49" fontId="15" fillId="0" borderId="0" xfId="26" applyNumberFormat="1" applyFont="1" applyAlignment="1">
      <alignment horizontal="left" vertical="center"/>
    </xf>
    <xf numFmtId="49" fontId="21" fillId="0" borderId="0" xfId="26" applyNumberFormat="1" applyFont="1" applyAlignment="1">
      <alignment horizontal="right" vertical="top"/>
    </xf>
    <xf numFmtId="0" fontId="15" fillId="0" borderId="0" xfId="26" applyFont="1" applyAlignment="1">
      <alignment vertical="center" wrapText="1"/>
    </xf>
    <xf numFmtId="49" fontId="21" fillId="0" borderId="0" xfId="26" applyNumberFormat="1" applyFont="1" applyAlignment="1">
      <alignment vertical="top"/>
    </xf>
    <xf numFmtId="0" fontId="21" fillId="0" borderId="0" xfId="0" applyFont="1" applyAlignment="1">
      <alignment vertical="top"/>
    </xf>
    <xf numFmtId="0" fontId="21" fillId="0" borderId="0" xfId="13" applyFont="1" applyAlignment="1">
      <alignment vertical="center"/>
    </xf>
    <xf numFmtId="0" fontId="15" fillId="0" borderId="0" xfId="0" applyFont="1" applyAlignment="1">
      <alignment horizontal="left" vertical="top" wrapText="1"/>
    </xf>
    <xf numFmtId="0" fontId="19" fillId="0" borderId="0" xfId="0" applyFont="1" applyAlignment="1">
      <alignment vertical="center"/>
    </xf>
    <xf numFmtId="0" fontId="12" fillId="0" borderId="0" xfId="1" applyAlignment="1" applyProtection="1"/>
    <xf numFmtId="0" fontId="18" fillId="0" borderId="0" xfId="0" applyFont="1"/>
    <xf numFmtId="38" fontId="19" fillId="0" borderId="39" xfId="11" applyNumberFormat="1" applyFont="1" applyBorder="1" applyAlignment="1" applyProtection="1">
      <alignment horizontal="right"/>
      <protection locked="0"/>
    </xf>
    <xf numFmtId="0" fontId="17" fillId="0" borderId="28" xfId="0" applyFont="1" applyBorder="1" applyAlignment="1">
      <alignment horizontal="left" vertical="center"/>
    </xf>
    <xf numFmtId="0" fontId="17" fillId="0" borderId="23" xfId="12" applyFont="1" applyBorder="1" applyAlignment="1">
      <alignment vertical="center" wrapText="1"/>
    </xf>
    <xf numFmtId="38" fontId="19" fillId="0" borderId="4" xfId="5" applyNumberFormat="1" applyFont="1" applyBorder="1" applyAlignment="1" applyProtection="1">
      <alignment horizontal="right"/>
      <protection locked="0"/>
    </xf>
    <xf numFmtId="38" fontId="11" fillId="0" borderId="0" xfId="0" applyNumberFormat="1" applyFont="1"/>
    <xf numFmtId="0" fontId="60" fillId="0" borderId="0" xfId="0" applyFont="1"/>
    <xf numFmtId="0" fontId="59" fillId="0" borderId="0" xfId="0" applyFont="1" applyAlignment="1">
      <alignment horizontal="left" vertical="center"/>
    </xf>
    <xf numFmtId="0" fontId="61" fillId="0" borderId="0" xfId="0" applyFont="1" applyAlignment="1">
      <alignment horizontal="left" indent="1"/>
    </xf>
    <xf numFmtId="0" fontId="62" fillId="0" borderId="59" xfId="0" applyFont="1" applyBorder="1" applyAlignment="1">
      <alignment horizontal="left" vertical="center" indent="1"/>
    </xf>
    <xf numFmtId="0" fontId="61" fillId="0" borderId="0" xfId="0" applyFont="1" applyAlignment="1">
      <alignment vertical="center"/>
    </xf>
    <xf numFmtId="0" fontId="60" fillId="0" borderId="0" xfId="0" applyFont="1" applyAlignment="1">
      <alignment vertical="center"/>
    </xf>
    <xf numFmtId="49" fontId="15" fillId="0" borderId="0" xfId="0" applyNumberFormat="1" applyFont="1"/>
    <xf numFmtId="0" fontId="63" fillId="0" borderId="0" xfId="0" applyFont="1" applyAlignment="1">
      <alignment horizontal="center"/>
    </xf>
    <xf numFmtId="0" fontId="65" fillId="0" borderId="0" xfId="0" applyFont="1"/>
    <xf numFmtId="0" fontId="64" fillId="0" borderId="0" xfId="0" applyFont="1" applyAlignment="1">
      <alignment horizontal="center"/>
    </xf>
    <xf numFmtId="49" fontId="28" fillId="0" borderId="0" xfId="0" applyNumberFormat="1" applyFont="1" applyAlignment="1">
      <alignment vertical="center"/>
    </xf>
    <xf numFmtId="0" fontId="26" fillId="0" borderId="0" xfId="0" applyFont="1" applyAlignment="1">
      <alignment vertical="center"/>
    </xf>
    <xf numFmtId="38" fontId="33" fillId="0" borderId="0" xfId="0" applyNumberFormat="1" applyFont="1" applyAlignment="1">
      <alignment horizontal="center" vertical="center" wrapText="1"/>
    </xf>
    <xf numFmtId="0" fontId="32" fillId="0" borderId="0" xfId="0" applyFont="1" applyAlignment="1">
      <alignment horizontal="left"/>
    </xf>
    <xf numFmtId="0" fontId="11" fillId="0" borderId="0" xfId="0" applyFont="1" applyAlignment="1">
      <alignment horizontal="left"/>
    </xf>
    <xf numFmtId="172" fontId="11" fillId="0" borderId="0" xfId="0" applyNumberFormat="1" applyFont="1"/>
    <xf numFmtId="38" fontId="33" fillId="0" borderId="0" xfId="0" applyNumberFormat="1" applyFont="1" applyAlignment="1">
      <alignment horizontal="left" vertical="center"/>
    </xf>
    <xf numFmtId="0" fontId="33" fillId="0" borderId="0" xfId="0" applyFont="1" applyAlignment="1">
      <alignment horizontal="left" vertical="center"/>
    </xf>
    <xf numFmtId="0" fontId="34" fillId="0" borderId="0" xfId="0" applyFont="1"/>
    <xf numFmtId="0" fontId="41" fillId="0" borderId="0" xfId="0" applyFont="1"/>
    <xf numFmtId="49" fontId="15" fillId="0" borderId="0" xfId="0" applyNumberFormat="1" applyFont="1" applyAlignment="1">
      <alignment horizontal="left"/>
    </xf>
    <xf numFmtId="0" fontId="70" fillId="0" borderId="1" xfId="0" applyFont="1" applyBorder="1" applyAlignment="1">
      <alignment horizontal="center" vertical="center" wrapText="1"/>
    </xf>
    <xf numFmtId="0" fontId="16" fillId="0" borderId="0" xfId="11" applyFont="1" applyAlignment="1">
      <alignment vertical="top"/>
    </xf>
    <xf numFmtId="0" fontId="16" fillId="0" borderId="0" xfId="12" applyFont="1" applyAlignment="1">
      <alignment vertical="top" wrapText="1"/>
    </xf>
    <xf numFmtId="0" fontId="16" fillId="0" borderId="0" xfId="12" applyFont="1"/>
    <xf numFmtId="49" fontId="18" fillId="0" borderId="17" xfId="24" applyNumberFormat="1" applyFont="1" applyBorder="1" applyAlignment="1">
      <alignment horizontal="left" vertical="center" wrapText="1" indent="2"/>
    </xf>
    <xf numFmtId="0" fontId="20" fillId="0" borderId="8" xfId="0" applyFont="1" applyBorder="1"/>
    <xf numFmtId="49" fontId="15" fillId="0" borderId="11" xfId="24" applyNumberFormat="1" applyFont="1" applyBorder="1" applyAlignment="1">
      <alignment horizontal="left" vertical="center" indent="2"/>
    </xf>
    <xf numFmtId="0" fontId="15" fillId="0" borderId="1" xfId="12" applyFont="1" applyBorder="1" applyAlignment="1">
      <alignment horizontal="center" vertical="center"/>
    </xf>
    <xf numFmtId="49" fontId="15" fillId="0" borderId="11" xfId="24" applyNumberFormat="1" applyFont="1" applyBorder="1" applyAlignment="1">
      <alignment horizontal="left" vertical="top" wrapText="1" indent="2"/>
    </xf>
    <xf numFmtId="0" fontId="15" fillId="0" borderId="1" xfId="0" applyFont="1" applyBorder="1" applyAlignment="1">
      <alignment horizontal="center"/>
    </xf>
    <xf numFmtId="165" fontId="18" fillId="0" borderId="11" xfId="0" applyNumberFormat="1" applyFont="1" applyBorder="1" applyAlignment="1">
      <alignment horizontal="left" vertical="center"/>
    </xf>
    <xf numFmtId="49" fontId="17" fillId="0" borderId="32" xfId="0" applyNumberFormat="1" applyFont="1" applyBorder="1" applyAlignment="1">
      <alignment horizontal="left" vertical="center"/>
    </xf>
    <xf numFmtId="0" fontId="19" fillId="0" borderId="0" xfId="0" applyFont="1" applyAlignment="1">
      <alignment horizontal="centerContinuous" vertical="center"/>
    </xf>
    <xf numFmtId="3" fontId="16" fillId="0" borderId="0" xfId="12" applyNumberFormat="1" applyFont="1"/>
    <xf numFmtId="0" fontId="17" fillId="0" borderId="38" xfId="0" applyFont="1" applyBorder="1" applyAlignment="1">
      <alignment horizontal="center" vertical="center"/>
    </xf>
    <xf numFmtId="0" fontId="27" fillId="0" borderId="53" xfId="0" applyFont="1" applyBorder="1" applyAlignment="1">
      <alignment horizontal="center" vertical="top" wrapText="1"/>
    </xf>
    <xf numFmtId="0" fontId="17" fillId="0" borderId="33" xfId="11" applyFont="1" applyBorder="1" applyAlignment="1">
      <alignment horizontal="left" vertical="center" wrapText="1"/>
    </xf>
    <xf numFmtId="0" fontId="20" fillId="0" borderId="31" xfId="0" applyFont="1" applyBorder="1" applyAlignment="1">
      <alignment vertical="center"/>
    </xf>
    <xf numFmtId="0" fontId="15" fillId="0" borderId="4" xfId="11" applyFont="1" applyBorder="1" applyAlignment="1">
      <alignment horizontal="left" vertical="center" indent="1"/>
    </xf>
    <xf numFmtId="0" fontId="17" fillId="0" borderId="31" xfId="0" applyFont="1" applyBorder="1" applyAlignment="1">
      <alignment horizontal="left" vertical="top"/>
    </xf>
    <xf numFmtId="0" fontId="17" fillId="0" borderId="1" xfId="26" applyFont="1" applyBorder="1" applyAlignment="1">
      <alignment horizontal="center" vertical="top" wrapText="1"/>
    </xf>
    <xf numFmtId="170" fontId="17" fillId="0" borderId="1" xfId="26" applyNumberFormat="1" applyFont="1" applyBorder="1" applyAlignment="1">
      <alignment horizontal="center" vertical="top" wrapText="1"/>
    </xf>
    <xf numFmtId="1" fontId="17" fillId="0" borderId="1" xfId="26" applyNumberFormat="1" applyFont="1" applyBorder="1" applyAlignment="1">
      <alignment horizontal="center" vertical="top" wrapText="1"/>
    </xf>
    <xf numFmtId="0" fontId="15" fillId="0" borderId="0" xfId="0" applyFont="1" applyProtection="1">
      <protection locked="0"/>
    </xf>
    <xf numFmtId="165" fontId="15" fillId="0" borderId="0" xfId="0" applyNumberFormat="1" applyFont="1" applyProtection="1">
      <protection locked="0"/>
    </xf>
    <xf numFmtId="0" fontId="32" fillId="0" borderId="81" xfId="0" applyFont="1" applyBorder="1" applyAlignment="1" applyProtection="1">
      <alignment horizontal="left" vertical="top"/>
      <protection locked="0"/>
    </xf>
    <xf numFmtId="0" fontId="19" fillId="0" borderId="82" xfId="0" applyFont="1" applyBorder="1" applyProtection="1">
      <protection locked="0"/>
    </xf>
    <xf numFmtId="49" fontId="15" fillId="0" borderId="15" xfId="10" applyNumberFormat="1" applyFont="1" applyBorder="1" applyAlignment="1">
      <alignment vertical="center"/>
    </xf>
    <xf numFmtId="0" fontId="15" fillId="0" borderId="15" xfId="10" applyFont="1" applyBorder="1" applyAlignment="1">
      <alignment horizontal="center" vertical="center"/>
    </xf>
    <xf numFmtId="49" fontId="15" fillId="0" borderId="11" xfId="10" applyNumberFormat="1" applyFont="1" applyBorder="1" applyAlignment="1">
      <alignment horizontal="left" vertical="center" indent="1"/>
    </xf>
    <xf numFmtId="0" fontId="15" fillId="0" borderId="10" xfId="8" applyFont="1" applyBorder="1" applyAlignment="1">
      <alignment horizontal="center" vertical="center"/>
    </xf>
    <xf numFmtId="49" fontId="15" fillId="0" borderId="1" xfId="7" applyNumberFormat="1" applyFont="1" applyBorder="1" applyAlignment="1">
      <alignment horizontal="left" vertical="center" indent="1"/>
    </xf>
    <xf numFmtId="49" fontId="19" fillId="0" borderId="4" xfId="26" applyNumberFormat="1" applyFont="1" applyBorder="1" applyAlignment="1">
      <alignment horizontal="left" vertical="center" indent="1"/>
    </xf>
    <xf numFmtId="49" fontId="19" fillId="0" borderId="33" xfId="26" applyNumberFormat="1" applyFont="1" applyBorder="1" applyAlignment="1">
      <alignment horizontal="left" vertical="center" indent="1"/>
    </xf>
    <xf numFmtId="49" fontId="19" fillId="0" borderId="4" xfId="26" applyNumberFormat="1" applyFont="1" applyBorder="1" applyAlignment="1">
      <alignment horizontal="left" indent="1"/>
    </xf>
    <xf numFmtId="49" fontId="19" fillId="0" borderId="11" xfId="26" applyNumberFormat="1" applyFont="1" applyBorder="1" applyAlignment="1">
      <alignment horizontal="left" indent="1"/>
    </xf>
    <xf numFmtId="49" fontId="19" fillId="0" borderId="9" xfId="26" applyNumberFormat="1" applyFont="1" applyBorder="1" applyAlignment="1">
      <alignment horizontal="left" vertical="center" indent="1"/>
    </xf>
    <xf numFmtId="0" fontId="15" fillId="0" borderId="5" xfId="26" applyFont="1" applyBorder="1" applyAlignment="1">
      <alignment horizontal="center" vertical="center"/>
    </xf>
    <xf numFmtId="0" fontId="17" fillId="0" borderId="11" xfId="26" applyFont="1" applyBorder="1" applyAlignment="1">
      <alignment horizontal="center" vertical="top" wrapText="1"/>
    </xf>
    <xf numFmtId="49" fontId="17" fillId="0" borderId="1" xfId="26" applyNumberFormat="1" applyFont="1" applyBorder="1" applyAlignment="1">
      <alignment horizontal="center" vertical="top" wrapText="1"/>
    </xf>
    <xf numFmtId="0" fontId="16" fillId="0" borderId="0" xfId="11" applyFont="1" applyAlignment="1">
      <alignment vertical="center"/>
    </xf>
    <xf numFmtId="49" fontId="15" fillId="0" borderId="20" xfId="23" applyNumberFormat="1" applyFont="1" applyBorder="1" applyAlignment="1">
      <alignment horizontal="left" vertical="center" indent="2"/>
    </xf>
    <xf numFmtId="49" fontId="15" fillId="0" borderId="28" xfId="23" applyNumberFormat="1" applyFont="1" applyBorder="1" applyAlignment="1">
      <alignment horizontal="left" vertical="center" indent="2"/>
    </xf>
    <xf numFmtId="49" fontId="15" fillId="0" borderId="20" xfId="23" applyNumberFormat="1" applyFont="1" applyBorder="1" applyAlignment="1">
      <alignment horizontal="left" vertical="center" wrapText="1" indent="2"/>
    </xf>
    <xf numFmtId="0" fontId="15" fillId="0" borderId="4" xfId="22" applyFont="1" applyBorder="1" applyAlignment="1">
      <alignment horizontal="center" vertical="center"/>
    </xf>
    <xf numFmtId="0" fontId="15" fillId="0" borderId="28" xfId="0" applyFont="1" applyBorder="1" applyAlignment="1">
      <alignment horizontal="left" vertical="center" indent="2"/>
    </xf>
    <xf numFmtId="0" fontId="15" fillId="0" borderId="15" xfId="0" applyFont="1" applyBorder="1" applyAlignment="1">
      <alignment horizontal="center" vertical="center" wrapText="1"/>
    </xf>
    <xf numFmtId="49" fontId="15" fillId="0" borderId="0" xfId="13" applyNumberFormat="1" applyFont="1" applyAlignment="1">
      <alignment horizontal="left" vertical="center" wrapText="1" indent="2"/>
    </xf>
    <xf numFmtId="0" fontId="15" fillId="0" borderId="9" xfId="13" applyFont="1" applyBorder="1" applyAlignment="1">
      <alignment horizontal="center" vertical="center"/>
    </xf>
    <xf numFmtId="49" fontId="15" fillId="0" borderId="20" xfId="13" applyNumberFormat="1" applyFont="1" applyBorder="1" applyAlignment="1">
      <alignment horizontal="left" vertical="top" indent="2"/>
    </xf>
    <xf numFmtId="0" fontId="15" fillId="0" borderId="31" xfId="11" applyFont="1" applyBorder="1" applyAlignment="1">
      <alignment horizontal="left" vertical="top" indent="2"/>
    </xf>
    <xf numFmtId="49" fontId="15" fillId="0" borderId="47" xfId="11" applyNumberFormat="1" applyFont="1" applyBorder="1" applyAlignment="1">
      <alignment horizontal="left" vertical="center" indent="2"/>
    </xf>
    <xf numFmtId="0" fontId="15" fillId="0" borderId="2" xfId="11" applyFont="1" applyBorder="1" applyAlignment="1">
      <alignment horizontal="center" vertical="center"/>
    </xf>
    <xf numFmtId="49" fontId="15" fillId="0" borderId="48" xfId="11" applyNumberFormat="1" applyFont="1" applyBorder="1" applyAlignment="1">
      <alignment horizontal="left" vertical="center" indent="2"/>
    </xf>
    <xf numFmtId="49" fontId="15" fillId="0" borderId="49" xfId="0" applyNumberFormat="1" applyFont="1" applyBorder="1" applyAlignment="1">
      <alignment horizontal="left" vertical="center" indent="2"/>
    </xf>
    <xf numFmtId="49" fontId="15" fillId="0" borderId="0" xfId="12" applyNumberFormat="1" applyFont="1" applyAlignment="1">
      <alignment horizontal="left" vertical="center" indent="2"/>
    </xf>
    <xf numFmtId="0" fontId="15" fillId="0" borderId="3" xfId="12" applyFont="1" applyBorder="1" applyAlignment="1">
      <alignment horizontal="center" vertical="center"/>
    </xf>
    <xf numFmtId="38" fontId="16" fillId="0" borderId="0" xfId="11" applyNumberFormat="1" applyFont="1"/>
    <xf numFmtId="49" fontId="15" fillId="0" borderId="48" xfId="11" applyNumberFormat="1" applyFont="1" applyBorder="1" applyAlignment="1">
      <alignment horizontal="left" vertical="center" wrapText="1" indent="2"/>
    </xf>
    <xf numFmtId="0" fontId="15" fillId="0" borderId="36" xfId="11" applyFont="1" applyBorder="1" applyAlignment="1">
      <alignment horizontal="center" vertical="center"/>
    </xf>
    <xf numFmtId="49" fontId="15" fillId="0" borderId="39" xfId="11" applyNumberFormat="1" applyFont="1" applyBorder="1" applyAlignment="1">
      <alignment horizontal="left" vertical="center" wrapText="1" indent="2"/>
    </xf>
    <xf numFmtId="0" fontId="15" fillId="0" borderId="44" xfId="11" applyFont="1" applyBorder="1" applyAlignment="1">
      <alignment horizontal="center" vertical="center"/>
    </xf>
    <xf numFmtId="49" fontId="15" fillId="0" borderId="47" xfId="11" applyNumberFormat="1" applyFont="1" applyBorder="1" applyAlignment="1">
      <alignment horizontal="left" vertical="center" wrapText="1" indent="2"/>
    </xf>
    <xf numFmtId="0" fontId="15" fillId="0" borderId="57" xfId="11" applyFont="1" applyBorder="1" applyAlignment="1">
      <alignment horizontal="center" vertical="center"/>
    </xf>
    <xf numFmtId="3" fontId="18" fillId="0" borderId="11" xfId="0" applyNumberFormat="1" applyFont="1" applyBorder="1" applyAlignment="1">
      <alignment horizontal="left" vertical="top" indent="3"/>
    </xf>
    <xf numFmtId="3" fontId="18" fillId="0" borderId="0" xfId="0" applyNumberFormat="1" applyFont="1" applyAlignment="1">
      <alignment horizontal="left" vertical="top" wrapText="1" indent="3"/>
    </xf>
    <xf numFmtId="0" fontId="40" fillId="0" borderId="0" xfId="11" applyFont="1"/>
    <xf numFmtId="3" fontId="18" fillId="0" borderId="0" xfId="0" applyNumberFormat="1" applyFont="1" applyAlignment="1">
      <alignment horizontal="left" vertical="top" wrapText="1" indent="4"/>
    </xf>
    <xf numFmtId="49" fontId="15" fillId="0" borderId="20" xfId="20" applyNumberFormat="1" applyFont="1" applyBorder="1" applyAlignment="1">
      <alignment horizontal="left" vertical="center" indent="3"/>
    </xf>
    <xf numFmtId="49" fontId="15" fillId="0" borderId="4" xfId="20" applyNumberFormat="1" applyFont="1" applyBorder="1" applyAlignment="1">
      <alignment horizontal="center" vertical="center"/>
    </xf>
    <xf numFmtId="49" fontId="15" fillId="0" borderId="20" xfId="20" applyNumberFormat="1" applyFont="1" applyBorder="1" applyAlignment="1">
      <alignment horizontal="left" vertical="center" wrapText="1" indent="3"/>
    </xf>
    <xf numFmtId="0" fontId="15" fillId="0" borderId="20" xfId="19" applyFont="1" applyBorder="1" applyAlignment="1">
      <alignment horizontal="left" vertical="center" indent="2"/>
    </xf>
    <xf numFmtId="49" fontId="18" fillId="0" borderId="16" xfId="18" applyNumberFormat="1" applyFont="1" applyBorder="1" applyAlignment="1">
      <alignment horizontal="left" vertical="center" indent="3"/>
    </xf>
    <xf numFmtId="49" fontId="18" fillId="0" borderId="0" xfId="18" applyNumberFormat="1" applyFont="1" applyAlignment="1">
      <alignment horizontal="left" vertical="top" wrapText="1" indent="3"/>
    </xf>
    <xf numFmtId="49" fontId="15" fillId="0" borderId="0" xfId="17" applyNumberFormat="1" applyFont="1" applyAlignment="1">
      <alignment horizontal="left" vertical="top" wrapText="1" indent="2"/>
    </xf>
    <xf numFmtId="49" fontId="18" fillId="0" borderId="0" xfId="16" applyNumberFormat="1" applyFont="1" applyAlignment="1">
      <alignment horizontal="left" vertical="top" wrapText="1" indent="4"/>
    </xf>
    <xf numFmtId="49" fontId="15" fillId="0" borderId="1" xfId="16" applyNumberFormat="1" applyFont="1" applyBorder="1" applyAlignment="1">
      <alignment horizontal="center" vertical="center"/>
    </xf>
    <xf numFmtId="0" fontId="15" fillId="0" borderId="0" xfId="11" applyFont="1" applyAlignment="1">
      <alignment horizontal="left" vertical="center" indent="2"/>
    </xf>
    <xf numFmtId="49" fontId="15" fillId="0" borderId="5" xfId="16" applyNumberFormat="1" applyFont="1" applyBorder="1" applyAlignment="1">
      <alignment horizontal="center" vertical="center"/>
    </xf>
    <xf numFmtId="0" fontId="20" fillId="0" borderId="50" xfId="15" applyFont="1" applyBorder="1" applyAlignment="1">
      <alignment horizontal="center" vertical="center"/>
    </xf>
    <xf numFmtId="49" fontId="18" fillId="0" borderId="0" xfId="15" applyNumberFormat="1" applyFont="1" applyAlignment="1">
      <alignment horizontal="left" vertical="center" wrapText="1" indent="3"/>
    </xf>
    <xf numFmtId="49" fontId="15" fillId="0" borderId="15" xfId="15" applyNumberFormat="1" applyFont="1" applyBorder="1" applyAlignment="1">
      <alignment horizontal="left" vertical="center" indent="2"/>
    </xf>
    <xf numFmtId="49" fontId="18" fillId="0" borderId="16" xfId="13" applyNumberFormat="1" applyFont="1" applyBorder="1" applyAlignment="1">
      <alignment horizontal="left" vertical="center" wrapText="1" indent="2"/>
    </xf>
    <xf numFmtId="49" fontId="18" fillId="0" borderId="4" xfId="13" applyNumberFormat="1" applyFont="1" applyBorder="1" applyAlignment="1">
      <alignment horizontal="left" vertical="center" wrapText="1" indent="2"/>
    </xf>
    <xf numFmtId="0" fontId="15" fillId="0" borderId="33" xfId="12" applyFont="1" applyBorder="1" applyAlignment="1">
      <alignment horizontal="center" vertical="center" wrapText="1"/>
    </xf>
    <xf numFmtId="38" fontId="20" fillId="0" borderId="0" xfId="0" applyNumberFormat="1" applyFont="1" applyAlignment="1">
      <alignment vertical="center"/>
    </xf>
    <xf numFmtId="0" fontId="43" fillId="0" borderId="28" xfId="0" applyFont="1" applyBorder="1" applyAlignment="1">
      <alignment horizontal="left" indent="1"/>
    </xf>
    <xf numFmtId="0" fontId="20" fillId="0" borderId="32" xfId="0" applyFont="1" applyBorder="1" applyAlignment="1">
      <alignment horizontal="center" vertical="center"/>
    </xf>
    <xf numFmtId="0" fontId="32" fillId="0" borderId="28" xfId="0" applyFont="1" applyBorder="1" applyAlignment="1">
      <alignment vertical="top"/>
    </xf>
    <xf numFmtId="0" fontId="20" fillId="0" borderId="32" xfId="0" applyFont="1" applyBorder="1" applyAlignment="1">
      <alignment vertical="center" wrapText="1"/>
    </xf>
    <xf numFmtId="0" fontId="32" fillId="0" borderId="0" xfId="0" applyFont="1" applyAlignment="1">
      <alignment horizontal="left" vertical="top"/>
    </xf>
    <xf numFmtId="0" fontId="27" fillId="0" borderId="10" xfId="0" applyFont="1" applyBorder="1"/>
    <xf numFmtId="0" fontId="15" fillId="0" borderId="31" xfId="0" applyFont="1" applyBorder="1" applyAlignment="1">
      <alignment vertical="top"/>
    </xf>
    <xf numFmtId="0" fontId="32" fillId="0" borderId="0" xfId="0" applyFont="1" applyAlignment="1">
      <alignment vertical="top"/>
    </xf>
    <xf numFmtId="0" fontId="15" fillId="0" borderId="10" xfId="0" applyFont="1" applyBorder="1" applyAlignment="1">
      <alignment vertical="top"/>
    </xf>
    <xf numFmtId="0" fontId="30" fillId="0" borderId="28" xfId="0" applyFont="1" applyBorder="1" applyAlignment="1">
      <alignment horizontal="left" indent="1"/>
    </xf>
    <xf numFmtId="0" fontId="27" fillId="0" borderId="32" xfId="0" applyFont="1" applyBorder="1"/>
    <xf numFmtId="169" fontId="27" fillId="0" borderId="94" xfId="0" applyNumberFormat="1" applyFont="1" applyBorder="1" applyAlignment="1" applyProtection="1">
      <alignment horizontal="center" vertical="center"/>
      <protection locked="0"/>
    </xf>
    <xf numFmtId="165" fontId="18" fillId="0" borderId="0" xfId="0" applyNumberFormat="1" applyFont="1"/>
    <xf numFmtId="38" fontId="20" fillId="0" borderId="0" xfId="0" applyNumberFormat="1" applyFont="1"/>
    <xf numFmtId="0" fontId="22" fillId="0" borderId="0" xfId="0" applyFont="1" applyAlignment="1">
      <alignment horizontal="center" vertical="center"/>
    </xf>
    <xf numFmtId="0" fontId="28" fillId="0" borderId="0" xfId="0" applyFont="1"/>
    <xf numFmtId="0" fontId="28" fillId="0" borderId="0" xfId="0" applyFont="1" applyAlignment="1">
      <alignment horizontal="center" vertical="center"/>
    </xf>
    <xf numFmtId="165" fontId="27" fillId="0" borderId="55" xfId="0" applyNumberFormat="1" applyFont="1" applyBorder="1" applyAlignment="1">
      <alignment horizontal="center" vertical="center"/>
    </xf>
    <xf numFmtId="0" fontId="32" fillId="0" borderId="0" xfId="0" applyFont="1" applyAlignment="1">
      <alignment horizontal="left" vertical="center" wrapText="1"/>
    </xf>
    <xf numFmtId="165" fontId="15" fillId="0" borderId="0" xfId="0" applyNumberFormat="1" applyFont="1"/>
    <xf numFmtId="165" fontId="15" fillId="0" borderId="44" xfId="0" applyNumberFormat="1" applyFont="1" applyBorder="1"/>
    <xf numFmtId="0" fontId="20" fillId="0" borderId="73" xfId="27" applyFont="1" applyBorder="1" applyAlignment="1">
      <alignment vertical="center"/>
    </xf>
    <xf numFmtId="0" fontId="20" fillId="0" borderId="72" xfId="27" applyFont="1" applyBorder="1" applyAlignment="1">
      <alignment vertical="center"/>
    </xf>
    <xf numFmtId="0" fontId="41" fillId="0" borderId="0" xfId="27" applyFont="1" applyAlignment="1">
      <alignment horizontal="center" vertical="center"/>
    </xf>
    <xf numFmtId="0" fontId="41" fillId="0" borderId="0" xfId="27" applyFont="1" applyAlignment="1">
      <alignment vertical="center" wrapText="1"/>
    </xf>
    <xf numFmtId="0" fontId="20" fillId="0" borderId="0" xfId="27" applyFont="1" applyAlignment="1">
      <alignment wrapText="1"/>
    </xf>
    <xf numFmtId="0" fontId="27" fillId="0" borderId="0" xfId="27" applyFont="1" applyAlignment="1">
      <alignment horizontal="right"/>
    </xf>
    <xf numFmtId="0" fontId="20" fillId="0" borderId="0" xfId="27" applyFont="1" applyAlignment="1">
      <alignment horizontal="center" wrapText="1"/>
    </xf>
    <xf numFmtId="0" fontId="43" fillId="0" borderId="0" xfId="27" applyFont="1" applyAlignment="1">
      <alignment vertical="center"/>
    </xf>
    <xf numFmtId="0" fontId="27" fillId="0" borderId="0" xfId="27" applyFont="1" applyAlignment="1">
      <alignment vertical="center"/>
    </xf>
    <xf numFmtId="0" fontId="55" fillId="0" borderId="72" xfId="0" applyFont="1" applyBorder="1" applyAlignment="1">
      <alignment vertical="center"/>
    </xf>
    <xf numFmtId="0" fontId="30" fillId="0" borderId="72" xfId="0" applyFont="1" applyBorder="1" applyAlignment="1">
      <alignment vertical="center"/>
    </xf>
    <xf numFmtId="0" fontId="54" fillId="0" borderId="0" xfId="27" applyFont="1" applyAlignment="1">
      <alignment vertical="center" wrapText="1"/>
    </xf>
    <xf numFmtId="0" fontId="54" fillId="0" borderId="73" xfId="27" applyFont="1" applyBorder="1" applyAlignment="1">
      <alignment vertical="center" wrapText="1"/>
    </xf>
    <xf numFmtId="0" fontId="54" fillId="0" borderId="72" xfId="27" applyFont="1" applyBorder="1" applyAlignment="1">
      <alignment vertical="top"/>
    </xf>
    <xf numFmtId="0" fontId="19" fillId="0" borderId="72" xfId="27" applyFont="1" applyBorder="1" applyAlignment="1">
      <alignment horizontal="left" vertical="center" wrapText="1"/>
    </xf>
    <xf numFmtId="0" fontId="19" fillId="0" borderId="0" xfId="27" applyFont="1" applyAlignment="1">
      <alignment horizontal="left" vertical="center" wrapText="1"/>
    </xf>
    <xf numFmtId="0" fontId="19" fillId="0" borderId="73" xfId="27" applyFont="1" applyBorder="1" applyAlignment="1">
      <alignment horizontal="left" vertical="center" wrapText="1"/>
    </xf>
    <xf numFmtId="0" fontId="54" fillId="0" borderId="72" xfId="27" applyFont="1" applyBorder="1" applyAlignment="1">
      <alignment horizontal="left" vertical="center"/>
    </xf>
    <xf numFmtId="0" fontId="19" fillId="0" borderId="72" xfId="27" applyFont="1" applyBorder="1" applyAlignment="1">
      <alignment vertical="center"/>
    </xf>
    <xf numFmtId="0" fontId="20" fillId="0" borderId="0" xfId="27" applyFont="1" applyAlignment="1">
      <alignment horizontal="right" vertical="center" indent="1"/>
    </xf>
    <xf numFmtId="38" fontId="19" fillId="0" borderId="0" xfId="0" applyNumberFormat="1" applyFont="1"/>
    <xf numFmtId="0" fontId="17" fillId="0" borderId="35" xfId="0" applyFont="1" applyBorder="1" applyAlignment="1">
      <alignment horizontal="center" vertical="center" wrapText="1"/>
    </xf>
    <xf numFmtId="0" fontId="27" fillId="0" borderId="0" xfId="0" applyFont="1" applyAlignment="1">
      <alignment horizontal="center" vertical="center" wrapText="1"/>
    </xf>
    <xf numFmtId="0" fontId="27" fillId="0" borderId="0" xfId="0" applyFont="1"/>
    <xf numFmtId="0" fontId="19" fillId="0" borderId="95" xfId="0" applyFont="1" applyBorder="1" applyAlignment="1" applyProtection="1">
      <alignment horizontal="left" vertical="center" wrapText="1"/>
      <protection locked="0"/>
    </xf>
    <xf numFmtId="38" fontId="19" fillId="0" borderId="95" xfId="0" applyNumberFormat="1" applyFont="1" applyBorder="1" applyAlignment="1" applyProtection="1">
      <alignment horizontal="right" vertical="center"/>
      <protection locked="0"/>
    </xf>
    <xf numFmtId="0" fontId="20" fillId="0" borderId="28" xfId="0" applyFont="1" applyBorder="1" applyAlignment="1" applyProtection="1">
      <alignment horizontal="center"/>
      <protection locked="0"/>
    </xf>
    <xf numFmtId="0" fontId="20" fillId="0" borderId="28" xfId="0" applyFont="1" applyBorder="1" applyAlignment="1" applyProtection="1">
      <alignment horizontal="center" vertical="center"/>
      <protection locked="0"/>
    </xf>
    <xf numFmtId="49" fontId="20" fillId="0" borderId="28" xfId="0" applyNumberFormat="1" applyFont="1" applyBorder="1" applyAlignment="1" applyProtection="1">
      <alignment horizontal="center"/>
      <protection locked="0"/>
    </xf>
    <xf numFmtId="49" fontId="17" fillId="0" borderId="1" xfId="26" applyNumberFormat="1" applyFont="1" applyBorder="1" applyAlignment="1">
      <alignment horizontal="center" vertical="center" wrapText="1"/>
    </xf>
    <xf numFmtId="0" fontId="20" fillId="0" borderId="34" xfId="12" applyFont="1" applyBorder="1" applyAlignment="1">
      <alignment horizontal="center" vertical="center" wrapText="1"/>
    </xf>
    <xf numFmtId="0" fontId="15" fillId="0" borderId="4" xfId="12" applyFont="1" applyBorder="1" applyAlignment="1">
      <alignment horizontal="left" indent="1"/>
    </xf>
    <xf numFmtId="0" fontId="15" fillId="0" borderId="4" xfId="12" applyFont="1" applyBorder="1" applyAlignment="1">
      <alignment horizontal="left" wrapText="1" indent="1"/>
    </xf>
    <xf numFmtId="0" fontId="15" fillId="0" borderId="11" xfId="12" applyFont="1" applyBorder="1" applyAlignment="1">
      <alignment horizontal="left" vertical="center" indent="1"/>
    </xf>
    <xf numFmtId="0" fontId="15" fillId="0" borderId="11" xfId="12" applyFont="1" applyBorder="1" applyAlignment="1">
      <alignment horizontal="left" indent="1"/>
    </xf>
    <xf numFmtId="0" fontId="17" fillId="0" borderId="1" xfId="0" applyFont="1" applyBorder="1" applyAlignment="1">
      <alignment horizontal="center" vertical="center" wrapText="1"/>
    </xf>
    <xf numFmtId="0" fontId="67" fillId="0" borderId="0" xfId="0" applyFont="1" applyAlignment="1">
      <alignment horizontal="left" vertical="center" readingOrder="1"/>
    </xf>
    <xf numFmtId="0" fontId="67" fillId="0" borderId="0" xfId="0" applyFont="1" applyAlignment="1">
      <alignment horizontal="left" readingOrder="1"/>
    </xf>
    <xf numFmtId="0" fontId="68" fillId="0" borderId="0" xfId="0" applyFont="1" applyAlignment="1">
      <alignment horizontal="left" readingOrder="1"/>
    </xf>
    <xf numFmtId="0" fontId="67" fillId="0" borderId="0" xfId="0" applyFont="1"/>
    <xf numFmtId="0" fontId="71" fillId="0" borderId="0" xfId="0" applyFont="1"/>
    <xf numFmtId="38" fontId="19" fillId="0" borderId="96" xfId="22" applyNumberFormat="1" applyFont="1" applyBorder="1" applyAlignment="1" applyProtection="1">
      <alignment horizontal="right"/>
      <protection locked="0"/>
    </xf>
    <xf numFmtId="38" fontId="19" fillId="0" borderId="97" xfId="22" applyNumberFormat="1" applyFont="1" applyBorder="1" applyAlignment="1" applyProtection="1">
      <alignment horizontal="right"/>
      <protection locked="0"/>
    </xf>
    <xf numFmtId="0" fontId="15" fillId="0" borderId="2" xfId="12" applyFont="1" applyBorder="1" applyAlignment="1">
      <alignment horizontal="center" vertical="center" wrapText="1"/>
    </xf>
    <xf numFmtId="0" fontId="15" fillId="0" borderId="4" xfId="13" applyFont="1" applyBorder="1" applyAlignment="1">
      <alignment horizontal="center" vertical="center" wrapText="1"/>
    </xf>
    <xf numFmtId="49" fontId="18" fillId="0" borderId="50" xfId="13" applyNumberFormat="1" applyFont="1" applyBorder="1" applyAlignment="1">
      <alignment horizontal="left" vertical="center"/>
    </xf>
    <xf numFmtId="49" fontId="18" fillId="0" borderId="20" xfId="13" applyNumberFormat="1" applyFont="1" applyBorder="1" applyAlignment="1">
      <alignment horizontal="left" vertical="center"/>
    </xf>
    <xf numFmtId="0" fontId="20" fillId="0" borderId="50" xfId="0" applyFont="1" applyBorder="1" applyAlignment="1">
      <alignment horizontal="left" vertical="center" wrapText="1"/>
    </xf>
    <xf numFmtId="0" fontId="20" fillId="0" borderId="32" xfId="0" applyFont="1" applyBorder="1" applyAlignment="1">
      <alignment horizontal="left" vertical="center" wrapText="1"/>
    </xf>
    <xf numFmtId="0" fontId="15" fillId="0" borderId="33" xfId="23" applyFont="1" applyBorder="1" applyAlignment="1">
      <alignment horizontal="center" vertical="center"/>
    </xf>
    <xf numFmtId="0" fontId="11" fillId="0" borderId="0" xfId="0" applyFont="1" applyAlignment="1">
      <alignment vertical="top" wrapText="1"/>
    </xf>
    <xf numFmtId="0" fontId="19" fillId="0" borderId="0" xfId="0" applyFont="1" applyAlignment="1" applyProtection="1">
      <alignment vertical="center"/>
      <protection locked="0"/>
    </xf>
    <xf numFmtId="0" fontId="27" fillId="0" borderId="110" xfId="0" applyFont="1" applyBorder="1" applyAlignment="1" applyProtection="1">
      <alignment horizontal="center" vertical="center"/>
      <protection locked="0"/>
    </xf>
    <xf numFmtId="0" fontId="27" fillId="0" borderId="109" xfId="0" applyFont="1" applyBorder="1" applyAlignment="1" applyProtection="1">
      <alignment horizontal="center" vertical="center"/>
      <protection locked="0"/>
    </xf>
    <xf numFmtId="0" fontId="19" fillId="0" borderId="108" xfId="33" applyFont="1" applyBorder="1" applyAlignment="1">
      <alignment horizontal="left" vertical="top" wrapText="1" indent="1"/>
    </xf>
    <xf numFmtId="0" fontId="93" fillId="0" borderId="0" xfId="0" applyFont="1" applyAlignment="1">
      <alignment vertical="center"/>
    </xf>
    <xf numFmtId="0" fontId="15" fillId="0" borderId="27" xfId="0" applyFont="1" applyBorder="1" applyAlignment="1">
      <alignment horizontal="left" vertical="center" indent="1"/>
    </xf>
    <xf numFmtId="0" fontId="15" fillId="0" borderId="95" xfId="0" applyFont="1" applyBorder="1" applyAlignment="1">
      <alignment horizontal="center" vertical="center"/>
    </xf>
    <xf numFmtId="0" fontId="15" fillId="0" borderId="27" xfId="0" applyFont="1" applyBorder="1" applyAlignment="1">
      <alignment horizontal="left" vertical="center" wrapText="1" indent="1"/>
    </xf>
    <xf numFmtId="0" fontId="58" fillId="0" borderId="0" xfId="0" applyFont="1"/>
    <xf numFmtId="0" fontId="63" fillId="0" borderId="111" xfId="0" applyFont="1" applyBorder="1" applyAlignment="1">
      <alignment horizontal="right"/>
    </xf>
    <xf numFmtId="0" fontId="58" fillId="0" borderId="111" xfId="0" applyFont="1" applyBorder="1"/>
    <xf numFmtId="0" fontId="0" fillId="0" borderId="111" xfId="0" applyBorder="1" applyProtection="1">
      <protection locked="0"/>
    </xf>
    <xf numFmtId="165" fontId="19" fillId="0" borderId="123" xfId="0" applyNumberFormat="1" applyFont="1" applyBorder="1" applyAlignment="1">
      <alignment horizontal="left" vertical="center"/>
    </xf>
    <xf numFmtId="0" fontId="47" fillId="0" borderId="119" xfId="0" applyFont="1" applyBorder="1" applyAlignment="1">
      <alignment horizontal="center" vertical="center"/>
    </xf>
    <xf numFmtId="0" fontId="19" fillId="0" borderId="119" xfId="0" applyFont="1" applyBorder="1" applyAlignment="1">
      <alignment horizontal="left" vertical="center" wrapText="1" indent="1"/>
    </xf>
    <xf numFmtId="0" fontId="20" fillId="0" borderId="0" xfId="27" applyFont="1" applyAlignment="1">
      <alignment horizontal="left" vertical="top" wrapText="1" indent="2"/>
    </xf>
    <xf numFmtId="0" fontId="41" fillId="0" borderId="0" xfId="27" applyFont="1" applyAlignment="1">
      <alignment horizontal="center"/>
    </xf>
    <xf numFmtId="0" fontId="54" fillId="0" borderId="72" xfId="27" applyFont="1" applyBorder="1" applyAlignment="1">
      <alignment vertical="center"/>
    </xf>
    <xf numFmtId="0" fontId="27" fillId="0" borderId="0" xfId="27" applyFont="1" applyAlignment="1">
      <alignment wrapText="1"/>
    </xf>
    <xf numFmtId="0" fontId="26" fillId="0" borderId="0" xfId="27" applyFont="1" applyAlignment="1">
      <alignment horizontal="left" vertical="center"/>
    </xf>
    <xf numFmtId="0" fontId="41" fillId="0" borderId="0" xfId="27" applyFont="1" applyAlignment="1">
      <alignment vertical="center"/>
    </xf>
    <xf numFmtId="0" fontId="72" fillId="0" borderId="0" xfId="0" applyFont="1"/>
    <xf numFmtId="0" fontId="52" fillId="0" borderId="71" xfId="27" applyFont="1" applyBorder="1" applyAlignment="1">
      <alignment horizontal="left" vertical="center"/>
    </xf>
    <xf numFmtId="0" fontId="52" fillId="0" borderId="73" xfId="27" applyFont="1" applyBorder="1" applyAlignment="1">
      <alignment vertical="center"/>
    </xf>
    <xf numFmtId="0" fontId="54" fillId="0" borderId="73" xfId="27" applyFont="1" applyBorder="1" applyAlignment="1">
      <alignment vertical="center"/>
    </xf>
    <xf numFmtId="165" fontId="27" fillId="0" borderId="74" xfId="27" applyNumberFormat="1" applyFont="1" applyBorder="1" applyAlignment="1">
      <alignment horizontal="right" vertical="center"/>
    </xf>
    <xf numFmtId="0" fontId="27" fillId="0" borderId="75" xfId="27" applyFont="1" applyBorder="1" applyAlignment="1">
      <alignment vertical="top" wrapText="1"/>
    </xf>
    <xf numFmtId="0" fontId="75" fillId="0" borderId="0" xfId="0" applyFont="1"/>
    <xf numFmtId="0" fontId="20" fillId="0" borderId="111" xfId="27" applyFont="1" applyBorder="1" applyAlignment="1">
      <alignment horizontal="left" vertical="center"/>
    </xf>
    <xf numFmtId="0" fontId="20" fillId="0" borderId="111" xfId="27" applyFont="1" applyBorder="1" applyAlignment="1">
      <alignment horizontal="center" vertical="center"/>
    </xf>
    <xf numFmtId="38" fontId="20" fillId="0" borderId="111" xfId="27" applyNumberFormat="1" applyFont="1" applyBorder="1" applyAlignment="1" applyProtection="1">
      <alignment vertical="center" shrinkToFit="1"/>
      <protection locked="0"/>
    </xf>
    <xf numFmtId="0" fontId="20" fillId="0" borderId="111" xfId="27" applyFont="1" applyBorder="1" applyAlignment="1">
      <alignment horizontal="center" vertical="top"/>
    </xf>
    <xf numFmtId="0" fontId="27" fillId="0" borderId="111" xfId="27" applyFont="1" applyBorder="1" applyAlignment="1">
      <alignment horizontal="centerContinuous" vertical="center"/>
    </xf>
    <xf numFmtId="0" fontId="20" fillId="0" borderId="111" xfId="27" applyFont="1" applyBorder="1" applyAlignment="1">
      <alignment horizontal="centerContinuous" vertical="center"/>
    </xf>
    <xf numFmtId="0" fontId="27" fillId="0" borderId="111" xfId="27" applyFont="1" applyBorder="1" applyAlignment="1">
      <alignment horizontal="center" vertical="center"/>
    </xf>
    <xf numFmtId="0" fontId="27" fillId="0" borderId="111" xfId="30" quotePrefix="1" applyFont="1" applyBorder="1" applyAlignment="1">
      <alignment horizontal="center" vertical="center"/>
    </xf>
    <xf numFmtId="0" fontId="27" fillId="0" borderId="111" xfId="27" applyFont="1" applyBorder="1" applyAlignment="1">
      <alignment horizontal="center" vertical="center" wrapText="1"/>
    </xf>
    <xf numFmtId="0" fontId="20" fillId="0" borderId="117" xfId="27" applyFont="1" applyBorder="1" applyAlignment="1">
      <alignment horizontal="centerContinuous" vertical="center"/>
    </xf>
    <xf numFmtId="0" fontId="27" fillId="0" borderId="117" xfId="27" applyFont="1" applyBorder="1" applyAlignment="1">
      <alignment horizontal="center" vertical="center"/>
    </xf>
    <xf numFmtId="165" fontId="27" fillId="0" borderId="118" xfId="27" applyNumberFormat="1" applyFont="1" applyBorder="1" applyAlignment="1">
      <alignment horizontal="right" vertical="center"/>
    </xf>
    <xf numFmtId="165" fontId="27" fillId="0" borderId="118" xfId="27" applyNumberFormat="1" applyFont="1" applyBorder="1" applyAlignment="1">
      <alignment vertical="top"/>
    </xf>
    <xf numFmtId="165" fontId="27" fillId="0" borderId="133" xfId="27" applyNumberFormat="1" applyFont="1" applyBorder="1" applyAlignment="1">
      <alignment horizontal="right"/>
    </xf>
    <xf numFmtId="165" fontId="27" fillId="0" borderId="133" xfId="27" applyNumberFormat="1" applyFont="1" applyBorder="1" applyAlignment="1">
      <alignment horizontal="right" vertical="center"/>
    </xf>
    <xf numFmtId="0" fontId="27" fillId="0" borderId="123" xfId="27" applyFont="1" applyBorder="1" applyAlignment="1">
      <alignment horizontal="left" vertical="center"/>
    </xf>
    <xf numFmtId="0" fontId="20" fillId="0" borderId="91" xfId="27" applyFont="1" applyBorder="1" applyAlignment="1">
      <alignment vertical="center"/>
    </xf>
    <xf numFmtId="0" fontId="20" fillId="0" borderId="119" xfId="27" applyFont="1" applyBorder="1" applyAlignment="1">
      <alignment horizontal="center" vertical="center"/>
    </xf>
    <xf numFmtId="0" fontId="74" fillId="0" borderId="0" xfId="0" applyFont="1"/>
    <xf numFmtId="0" fontId="20" fillId="0" borderId="47" xfId="0" applyFont="1" applyBorder="1" applyProtection="1">
      <protection locked="0"/>
    </xf>
    <xf numFmtId="0" fontId="20" fillId="0" borderId="118" xfId="0" applyFont="1" applyBorder="1" applyAlignment="1" applyProtection="1">
      <alignment vertical="center"/>
      <protection hidden="1"/>
    </xf>
    <xf numFmtId="0" fontId="20" fillId="0" borderId="111" xfId="0" applyFont="1" applyBorder="1" applyAlignment="1" applyProtection="1">
      <alignment vertical="center"/>
      <protection hidden="1"/>
    </xf>
    <xf numFmtId="0" fontId="20" fillId="0" borderId="117" xfId="0" applyFont="1" applyBorder="1" applyAlignment="1" applyProtection="1">
      <alignment vertical="center"/>
      <protection hidden="1"/>
    </xf>
    <xf numFmtId="0" fontId="20" fillId="0" borderId="116" xfId="0" applyFont="1" applyBorder="1" applyAlignment="1" applyProtection="1">
      <alignment vertical="center"/>
      <protection hidden="1"/>
    </xf>
    <xf numFmtId="0" fontId="20" fillId="0" borderId="115" xfId="0" applyFont="1" applyBorder="1" applyAlignment="1" applyProtection="1">
      <alignment vertical="center"/>
      <protection hidden="1"/>
    </xf>
    <xf numFmtId="0" fontId="20" fillId="0" borderId="114" xfId="0" applyFont="1" applyBorder="1" applyAlignment="1" applyProtection="1">
      <alignment vertical="center"/>
      <protection hidden="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30" fillId="0" borderId="55" xfId="0" applyFont="1" applyBorder="1" applyAlignment="1">
      <alignment horizontal="left" vertical="center" wrapText="1"/>
    </xf>
    <xf numFmtId="0" fontId="36" fillId="0" borderId="28" xfId="1" applyFont="1" applyBorder="1" applyAlignment="1" applyProtection="1">
      <alignment horizontal="center" vertical="top" wrapText="1"/>
    </xf>
    <xf numFmtId="0" fontId="24" fillId="0" borderId="0" xfId="0" applyFont="1" applyAlignment="1">
      <alignment wrapText="1"/>
    </xf>
    <xf numFmtId="0" fontId="20" fillId="0" borderId="0" xfId="0" applyFont="1" applyAlignment="1" applyProtection="1">
      <alignment wrapText="1"/>
      <protection locked="0"/>
    </xf>
    <xf numFmtId="49" fontId="17" fillId="0" borderId="0" xfId="0" applyNumberFormat="1" applyFont="1" applyAlignment="1" applyProtection="1">
      <alignment horizontal="left" wrapText="1"/>
      <protection locked="0"/>
    </xf>
    <xf numFmtId="165" fontId="18" fillId="0" borderId="0" xfId="0" applyNumberFormat="1" applyFont="1" applyProtection="1">
      <protection locked="0"/>
    </xf>
    <xf numFmtId="0" fontId="24" fillId="0" borderId="0" xfId="0" applyFont="1" applyAlignment="1" applyProtection="1">
      <alignment wrapText="1"/>
      <protection locked="0"/>
    </xf>
    <xf numFmtId="0" fontId="0" fillId="0" borderId="111" xfId="0" applyBorder="1"/>
    <xf numFmtId="0" fontId="0" fillId="0" borderId="111" xfId="0" applyBorder="1" applyAlignment="1">
      <alignment horizontal="left"/>
    </xf>
    <xf numFmtId="1" fontId="77" fillId="0" borderId="0" xfId="0" applyNumberFormat="1" applyFont="1" applyAlignment="1">
      <alignment horizontal="center"/>
    </xf>
    <xf numFmtId="0" fontId="57" fillId="0" borderId="0" xfId="0" applyFont="1" applyAlignment="1">
      <alignment wrapText="1"/>
    </xf>
    <xf numFmtId="0" fontId="57" fillId="0" borderId="113" xfId="0" applyFont="1" applyBorder="1" applyAlignment="1">
      <alignment horizontal="center" vertical="center" wrapText="1"/>
    </xf>
    <xf numFmtId="0" fontId="57" fillId="0" borderId="0" xfId="0" applyFont="1" applyAlignment="1">
      <alignment horizontal="center" vertical="center" wrapText="1"/>
    </xf>
    <xf numFmtId="0" fontId="0" fillId="0" borderId="112" xfId="0" applyBorder="1" applyAlignment="1">
      <alignment horizontal="left"/>
    </xf>
    <xf numFmtId="173" fontId="0" fillId="0" borderId="0" xfId="0" applyNumberFormat="1"/>
    <xf numFmtId="9" fontId="0" fillId="0" borderId="0" xfId="40" applyFont="1"/>
    <xf numFmtId="0" fontId="0" fillId="0" borderId="111" xfId="0" quotePrefix="1" applyBorder="1"/>
    <xf numFmtId="0" fontId="0" fillId="0" borderId="111" xfId="0" quotePrefix="1" applyBorder="1" applyAlignment="1">
      <alignment horizontal="left"/>
    </xf>
    <xf numFmtId="175" fontId="28" fillId="0" borderId="111" xfId="43" applyNumberFormat="1" applyFont="1" applyBorder="1" applyAlignment="1" applyProtection="1">
      <alignment horizontal="center" vertical="center"/>
      <protection locked="0"/>
    </xf>
    <xf numFmtId="167" fontId="20" fillId="0" borderId="108" xfId="0" applyNumberFormat="1" applyFont="1" applyBorder="1" applyAlignment="1">
      <alignment horizontal="center"/>
    </xf>
    <xf numFmtId="0" fontId="37" fillId="0" borderId="96" xfId="12" applyFont="1" applyBorder="1" applyAlignment="1">
      <alignment horizontal="center"/>
    </xf>
    <xf numFmtId="0" fontId="17" fillId="0" borderId="97" xfId="12" applyFont="1" applyBorder="1"/>
    <xf numFmtId="170" fontId="17" fillId="0" borderId="97" xfId="12" applyNumberFormat="1" applyFont="1" applyBorder="1" applyAlignment="1">
      <alignment horizontal="center" vertical="center"/>
    </xf>
    <xf numFmtId="1" fontId="17" fillId="0" borderId="97" xfId="12" applyNumberFormat="1" applyFont="1" applyBorder="1" applyAlignment="1">
      <alignment horizontal="center" vertical="center"/>
    </xf>
    <xf numFmtId="49" fontId="15" fillId="0" borderId="96" xfId="24" applyNumberFormat="1" applyFont="1" applyBorder="1" applyAlignment="1">
      <alignment horizontal="center" vertical="top"/>
    </xf>
    <xf numFmtId="49" fontId="15" fillId="0" borderId="96" xfId="24" applyNumberFormat="1" applyFont="1" applyBorder="1" applyAlignment="1">
      <alignment horizontal="center" vertical="center"/>
    </xf>
    <xf numFmtId="0" fontId="15" fillId="0" borderId="96" xfId="0" applyFont="1" applyBorder="1" applyAlignment="1">
      <alignment horizontal="center" vertical="center"/>
    </xf>
    <xf numFmtId="0" fontId="15" fillId="0" borderId="96" xfId="25" applyFont="1" applyBorder="1" applyAlignment="1">
      <alignment horizontal="center" vertical="top"/>
    </xf>
    <xf numFmtId="49" fontId="15" fillId="0" borderId="96" xfId="0" applyNumberFormat="1" applyFont="1" applyBorder="1" applyAlignment="1">
      <alignment horizontal="left" vertical="top" wrapText="1" indent="1"/>
    </xf>
    <xf numFmtId="49" fontId="15" fillId="0" borderId="96" xfId="0" applyNumberFormat="1" applyFont="1" applyBorder="1" applyAlignment="1">
      <alignment horizontal="left" vertical="center" indent="1"/>
    </xf>
    <xf numFmtId="49" fontId="15" fillId="0" borderId="96" xfId="0" applyNumberFormat="1" applyFont="1" applyBorder="1" applyAlignment="1">
      <alignment horizontal="center"/>
    </xf>
    <xf numFmtId="165" fontId="15" fillId="0" borderId="95" xfId="0" applyNumberFormat="1" applyFont="1" applyBorder="1" applyAlignment="1">
      <alignment horizontal="left" vertical="center" indent="1" readingOrder="1"/>
    </xf>
    <xf numFmtId="165" fontId="15" fillId="0" borderId="95" xfId="0" applyNumberFormat="1" applyFont="1" applyBorder="1" applyAlignment="1">
      <alignment horizontal="left" vertical="center" indent="1"/>
    </xf>
    <xf numFmtId="165" fontId="15" fillId="0" borderId="95" xfId="0" applyNumberFormat="1" applyFont="1" applyBorder="1" applyAlignment="1">
      <alignment horizontal="left" vertical="center" wrapText="1" indent="1"/>
    </xf>
    <xf numFmtId="0" fontId="17" fillId="0" borderId="97" xfId="26" applyFont="1" applyBorder="1" applyAlignment="1">
      <alignment vertical="center" wrapText="1"/>
    </xf>
    <xf numFmtId="49" fontId="17" fillId="0" borderId="97" xfId="12" applyNumberFormat="1" applyFont="1" applyBorder="1" applyAlignment="1">
      <alignment horizontal="center" vertical="center"/>
    </xf>
    <xf numFmtId="0" fontId="20" fillId="0" borderId="101" xfId="12" applyFont="1" applyBorder="1" applyAlignment="1">
      <alignment horizontal="center" vertical="center" wrapText="1"/>
    </xf>
    <xf numFmtId="0" fontId="15" fillId="0" borderId="96" xfId="12" applyFont="1" applyBorder="1" applyAlignment="1">
      <alignment horizontal="center"/>
    </xf>
    <xf numFmtId="0" fontId="15" fillId="0" borderId="96" xfId="12" applyFont="1" applyBorder="1" applyAlignment="1">
      <alignment horizontal="center" vertical="top" wrapText="1"/>
    </xf>
    <xf numFmtId="0" fontId="15" fillId="0" borderId="96" xfId="12" applyFont="1" applyBorder="1" applyAlignment="1">
      <alignment horizontal="center" vertical="center" wrapText="1"/>
    </xf>
    <xf numFmtId="0" fontId="15" fillId="0" borderId="108" xfId="26" applyFont="1" applyBorder="1" applyAlignment="1">
      <alignment horizontal="left" vertical="top"/>
    </xf>
    <xf numFmtId="0" fontId="15" fillId="0" borderId="97" xfId="26" applyFont="1" applyBorder="1" applyAlignment="1">
      <alignment vertical="top"/>
    </xf>
    <xf numFmtId="49" fontId="17" fillId="0" borderId="97" xfId="26" applyNumberFormat="1" applyFont="1" applyBorder="1" applyAlignment="1">
      <alignment horizontal="center"/>
    </xf>
    <xf numFmtId="0" fontId="15" fillId="0" borderId="97" xfId="26" applyFont="1" applyBorder="1" applyAlignment="1">
      <alignment horizontal="center" vertical="center"/>
    </xf>
    <xf numFmtId="49" fontId="15" fillId="0" borderId="96" xfId="2" applyNumberFormat="1" applyFont="1" applyBorder="1" applyAlignment="1">
      <alignment horizontal="left" vertical="center" wrapText="1" indent="1"/>
    </xf>
    <xf numFmtId="49" fontId="15" fillId="0" borderId="97" xfId="2" applyNumberFormat="1" applyFont="1" applyBorder="1" applyAlignment="1">
      <alignment horizontal="left" vertical="center" wrapText="1" indent="1"/>
    </xf>
    <xf numFmtId="0" fontId="15" fillId="0" borderId="97" xfId="2" applyFont="1" applyBorder="1" applyAlignment="1">
      <alignment horizontal="center" vertical="top"/>
    </xf>
    <xf numFmtId="49" fontId="15" fillId="0" borderId="97" xfId="3" applyNumberFormat="1" applyFont="1" applyBorder="1" applyAlignment="1">
      <alignment horizontal="center" vertical="center"/>
    </xf>
    <xf numFmtId="49" fontId="15" fillId="0" borderId="101" xfId="3" applyNumberFormat="1" applyFont="1" applyBorder="1" applyAlignment="1">
      <alignment horizontal="center" vertical="center"/>
    </xf>
    <xf numFmtId="0" fontId="15" fillId="0" borderId="96" xfId="0" applyFont="1" applyBorder="1" applyAlignment="1">
      <alignment horizontal="left" vertical="center" indent="1"/>
    </xf>
    <xf numFmtId="0" fontId="17" fillId="0" borderId="97" xfId="11" applyFont="1" applyBorder="1" applyAlignment="1">
      <alignment horizontal="center" vertical="center"/>
    </xf>
    <xf numFmtId="49" fontId="15" fillId="0" borderId="108" xfId="12" applyNumberFormat="1" applyFont="1" applyBorder="1" applyAlignment="1">
      <alignment horizontal="left" vertical="center" indent="2"/>
    </xf>
    <xf numFmtId="49" fontId="15" fillId="0" borderId="108" xfId="13" applyNumberFormat="1" applyFont="1" applyBorder="1" applyAlignment="1">
      <alignment horizontal="left" vertical="center" wrapText="1" indent="2"/>
    </xf>
    <xf numFmtId="49" fontId="15" fillId="0" borderId="101" xfId="15" applyNumberFormat="1" applyFont="1" applyBorder="1" applyAlignment="1">
      <alignment horizontal="left" vertical="center" wrapText="1" indent="2"/>
    </xf>
    <xf numFmtId="49" fontId="15" fillId="0" borderId="101" xfId="15" applyNumberFormat="1" applyFont="1" applyBorder="1" applyAlignment="1">
      <alignment horizontal="left" vertical="center" indent="2"/>
    </xf>
    <xf numFmtId="0" fontId="18" fillId="0" borderId="96" xfId="0" applyFont="1" applyBorder="1" applyAlignment="1">
      <alignment horizontal="center" vertical="center" wrapText="1"/>
    </xf>
    <xf numFmtId="0" fontId="17" fillId="0" borderId="96" xfId="0" applyFont="1" applyBorder="1" applyAlignment="1">
      <alignment horizontal="left" vertical="center" wrapText="1" indent="1"/>
    </xf>
    <xf numFmtId="0" fontId="18" fillId="0" borderId="97" xfId="0" applyFont="1" applyBorder="1" applyAlignment="1">
      <alignment horizontal="left" vertical="center" wrapText="1" indent="2"/>
    </xf>
    <xf numFmtId="0" fontId="18" fillId="0" borderId="96" xfId="0" applyFont="1" applyBorder="1" applyAlignment="1">
      <alignment horizontal="left" vertical="center" indent="1"/>
    </xf>
    <xf numFmtId="0" fontId="30" fillId="0" borderId="108" xfId="0" applyFont="1" applyBorder="1" applyAlignment="1">
      <alignment horizontal="left" indent="1"/>
    </xf>
    <xf numFmtId="0" fontId="17" fillId="0" borderId="96" xfId="0" applyFont="1" applyBorder="1" applyAlignment="1">
      <alignment horizontal="center" vertical="center" wrapText="1"/>
    </xf>
    <xf numFmtId="38" fontId="19" fillId="0" borderId="96" xfId="0" applyNumberFormat="1" applyFont="1" applyBorder="1" applyAlignment="1" applyProtection="1">
      <alignment vertical="center"/>
      <protection locked="0"/>
    </xf>
    <xf numFmtId="38" fontId="19" fillId="0" borderId="96" xfId="0" applyNumberFormat="1" applyFont="1" applyBorder="1" applyProtection="1">
      <protection locked="0"/>
    </xf>
    <xf numFmtId="0" fontId="20" fillId="0" borderId="108" xfId="0" applyFont="1" applyBorder="1" applyAlignment="1">
      <alignment wrapText="1"/>
    </xf>
    <xf numFmtId="0" fontId="19" fillId="0" borderId="95" xfId="0" applyFont="1" applyBorder="1" applyAlignment="1" applyProtection="1">
      <alignment horizontal="left" vertical="top" wrapText="1"/>
      <protection locked="0"/>
    </xf>
    <xf numFmtId="0" fontId="47" fillId="0" borderId="96" xfId="0" applyFont="1" applyBorder="1" applyAlignment="1">
      <alignment horizontal="center" vertical="center" wrapText="1"/>
    </xf>
    <xf numFmtId="0" fontId="47" fillId="0" borderId="96" xfId="0" applyFont="1" applyBorder="1" applyAlignment="1">
      <alignment horizontal="center" vertical="center"/>
    </xf>
    <xf numFmtId="0" fontId="19" fillId="0" borderId="108" xfId="0" applyFont="1" applyBorder="1" applyAlignment="1">
      <alignment horizontal="left" vertical="center" indent="1"/>
    </xf>
    <xf numFmtId="0" fontId="2" fillId="0" borderId="0" xfId="34" applyFont="1"/>
    <xf numFmtId="0" fontId="2" fillId="0" borderId="0" xfId="34" applyFont="1" applyAlignment="1">
      <alignment horizontal="left"/>
    </xf>
    <xf numFmtId="0" fontId="0" fillId="0" borderId="0" xfId="0" quotePrefix="1"/>
    <xf numFmtId="0" fontId="54" fillId="0" borderId="0" xfId="27" applyFont="1" applyAlignment="1">
      <alignment vertical="center"/>
    </xf>
    <xf numFmtId="0" fontId="27" fillId="18" borderId="109" xfId="0" applyNumberFormat="1" applyFont="1" applyFill="1" applyBorder="1" applyAlignment="1" applyProtection="1">
      <alignment horizontal="center"/>
    </xf>
    <xf numFmtId="0" fontId="27" fillId="18" borderId="110" xfId="0" applyNumberFormat="1" applyFont="1" applyFill="1" applyBorder="1" applyAlignment="1" applyProtection="1">
      <alignment horizontal="center"/>
    </xf>
    <xf numFmtId="49" fontId="17" fillId="10" borderId="4" xfId="0" applyNumberFormat="1" applyFont="1" applyFill="1" applyBorder="1" applyAlignment="1" applyProtection="1">
      <alignment horizontal="left" vertical="center"/>
    </xf>
    <xf numFmtId="0" fontId="19" fillId="10" borderId="20" xfId="0" applyNumberFormat="1" applyFont="1" applyFill="1" applyBorder="1" applyAlignment="1" applyProtection="1">
      <alignment vertical="top"/>
    </xf>
    <xf numFmtId="38" fontId="19" fillId="10" borderId="20" xfId="0" applyNumberFormat="1" applyFont="1" applyFill="1" applyBorder="1" applyAlignment="1" applyProtection="1">
      <alignment horizontal="right"/>
    </xf>
    <xf numFmtId="38" fontId="19" fillId="10" borderId="101" xfId="0" applyNumberFormat="1" applyFont="1" applyFill="1" applyBorder="1" applyAlignment="1" applyProtection="1">
      <alignment horizontal="right"/>
    </xf>
    <xf numFmtId="49" fontId="17" fillId="7" borderId="4" xfId="0" applyNumberFormat="1" applyFont="1" applyFill="1" applyBorder="1" applyAlignment="1" applyProtection="1">
      <alignment horizontal="left" vertical="center"/>
    </xf>
    <xf numFmtId="0" fontId="17" fillId="7" borderId="96" xfId="0" applyNumberFormat="1" applyFont="1" applyFill="1" applyBorder="1" applyAlignment="1" applyProtection="1">
      <alignment horizontal="center"/>
    </xf>
    <xf numFmtId="38" fontId="19" fillId="4" borderId="96" xfId="0" applyNumberFormat="1" applyFont="1" applyFill="1" applyBorder="1" applyAlignment="1" applyProtection="1">
      <alignment horizontal="right"/>
    </xf>
    <xf numFmtId="49" fontId="17" fillId="7" borderId="4" xfId="0" applyNumberFormat="1" applyFont="1" applyFill="1" applyBorder="1" applyAlignment="1" applyProtection="1">
      <alignment horizontal="left" vertical="center" wrapText="1"/>
    </xf>
    <xf numFmtId="0" fontId="17" fillId="7" borderId="96" xfId="0" applyNumberFormat="1" applyFont="1" applyFill="1" applyBorder="1" applyAlignment="1" applyProtection="1">
      <alignment horizontal="center" vertical="top"/>
    </xf>
    <xf numFmtId="38" fontId="19" fillId="18" borderId="96" xfId="0" applyNumberFormat="1" applyFont="1" applyFill="1" applyBorder="1" applyAlignment="1" applyProtection="1">
      <alignment horizontal="right"/>
    </xf>
    <xf numFmtId="38" fontId="19" fillId="3" borderId="96" xfId="0" applyNumberFormat="1" applyFont="1" applyFill="1" applyBorder="1" applyAlignment="1" applyProtection="1">
      <alignment horizontal="right"/>
    </xf>
    <xf numFmtId="49" fontId="18" fillId="4" borderId="23" xfId="0" applyNumberFormat="1" applyFont="1" applyFill="1" applyBorder="1" applyAlignment="1" applyProtection="1">
      <alignment horizontal="left" vertical="center" indent="2"/>
    </xf>
    <xf numFmtId="0" fontId="15" fillId="4" borderId="34" xfId="0" applyNumberFormat="1" applyFont="1" applyFill="1" applyBorder="1" applyAlignment="1" applyProtection="1">
      <alignment horizontal="center" vertical="top"/>
    </xf>
    <xf numFmtId="38" fontId="19" fillId="4" borderId="14" xfId="0" applyNumberFormat="1" applyFont="1" applyFill="1" applyBorder="1" applyAlignment="1" applyProtection="1">
      <alignment horizontal="right"/>
    </xf>
    <xf numFmtId="38" fontId="19" fillId="3" borderId="15" xfId="0" applyNumberFormat="1" applyFont="1" applyFill="1" applyBorder="1" applyAlignment="1" applyProtection="1">
      <alignment horizontal="right"/>
    </xf>
    <xf numFmtId="0" fontId="15" fillId="4" borderId="34" xfId="0" applyNumberFormat="1" applyFont="1" applyFill="1" applyBorder="1" applyAlignment="1" applyProtection="1">
      <alignment horizontal="left" vertical="center"/>
    </xf>
    <xf numFmtId="38" fontId="19" fillId="4" borderId="18" xfId="0" applyNumberFormat="1" applyFont="1" applyFill="1" applyBorder="1" applyAlignment="1" applyProtection="1">
      <alignment horizontal="right"/>
    </xf>
    <xf numFmtId="49" fontId="17" fillId="10" borderId="16" xfId="0" applyNumberFormat="1" applyFont="1" applyFill="1" applyBorder="1" applyAlignment="1" applyProtection="1">
      <alignment horizontal="left" vertical="center"/>
    </xf>
    <xf numFmtId="49" fontId="19" fillId="10" borderId="50" xfId="0" applyNumberFormat="1" applyFont="1" applyFill="1" applyBorder="1" applyAlignment="1" applyProtection="1">
      <alignment horizontal="center" vertical="center"/>
    </xf>
    <xf numFmtId="38" fontId="19" fillId="10" borderId="50" xfId="0" applyNumberFormat="1" applyFont="1" applyFill="1" applyBorder="1" applyAlignment="1" applyProtection="1">
      <alignment horizontal="right"/>
    </xf>
    <xf numFmtId="38" fontId="19" fillId="10" borderId="45" xfId="0" applyNumberFormat="1" applyFont="1" applyFill="1" applyBorder="1" applyAlignment="1" applyProtection="1">
      <alignment horizontal="right"/>
    </xf>
    <xf numFmtId="0" fontId="17" fillId="7" borderId="11" xfId="0" applyNumberFormat="1" applyFont="1" applyFill="1" applyBorder="1" applyAlignment="1" applyProtection="1">
      <alignment horizontal="left" vertical="center"/>
    </xf>
    <xf numFmtId="49" fontId="17" fillId="7" borderId="1" xfId="0" applyNumberFormat="1" applyFont="1" applyFill="1" applyBorder="1" applyAlignment="1" applyProtection="1">
      <alignment horizontal="center" vertical="center"/>
    </xf>
    <xf numFmtId="38" fontId="19" fillId="4" borderId="0" xfId="0" applyNumberFormat="1" applyFont="1" applyFill="1" applyAlignment="1" applyProtection="1">
      <alignment horizontal="right"/>
    </xf>
    <xf numFmtId="38" fontId="19" fillId="3" borderId="5" xfId="0" applyNumberFormat="1" applyFont="1" applyFill="1" applyBorder="1" applyAlignment="1" applyProtection="1">
      <alignment horizontal="right"/>
    </xf>
    <xf numFmtId="38" fontId="19" fillId="4" borderId="1" xfId="0" applyNumberFormat="1" applyFont="1" applyFill="1" applyBorder="1" applyAlignment="1" applyProtection="1">
      <alignment horizontal="right"/>
    </xf>
    <xf numFmtId="38" fontId="19" fillId="3" borderId="10" xfId="0" applyNumberFormat="1" applyFont="1" applyFill="1" applyBorder="1" applyAlignment="1" applyProtection="1">
      <alignment horizontal="right"/>
    </xf>
    <xf numFmtId="49" fontId="17" fillId="7" borderId="96" xfId="0" applyNumberFormat="1" applyFont="1" applyFill="1" applyBorder="1" applyAlignment="1" applyProtection="1">
      <alignment horizontal="center" vertical="center"/>
    </xf>
    <xf numFmtId="38" fontId="19" fillId="4" borderId="4" xfId="0" applyNumberFormat="1" applyFont="1" applyFill="1" applyBorder="1" applyAlignment="1" applyProtection="1">
      <alignment horizontal="right"/>
    </xf>
    <xf numFmtId="38" fontId="19" fillId="3" borderId="0" xfId="0" applyNumberFormat="1" applyFont="1" applyFill="1" applyAlignment="1" applyProtection="1">
      <alignment horizontal="right"/>
    </xf>
    <xf numFmtId="38" fontId="19" fillId="9" borderId="96" xfId="0" applyNumberFormat="1" applyFont="1" applyFill="1" applyBorder="1" applyAlignment="1" applyProtection="1">
      <alignment horizontal="right"/>
    </xf>
    <xf numFmtId="0" fontId="17" fillId="7" borderId="96" xfId="0" applyNumberFormat="1" applyFont="1" applyFill="1" applyBorder="1" applyAlignment="1" applyProtection="1">
      <alignment horizontal="center" vertical="center"/>
    </xf>
    <xf numFmtId="0" fontId="15" fillId="4" borderId="34" xfId="0" applyNumberFormat="1" applyFont="1" applyFill="1" applyBorder="1" applyAlignment="1" applyProtection="1"/>
    <xf numFmtId="38" fontId="19" fillId="4" borderId="34" xfId="0" applyNumberFormat="1" applyFont="1" applyFill="1" applyBorder="1" applyAlignment="1" applyProtection="1">
      <alignment horizontal="right"/>
    </xf>
    <xf numFmtId="38" fontId="19" fillId="4" borderId="7" xfId="0" applyNumberFormat="1" applyFont="1" applyFill="1" applyBorder="1" applyAlignment="1" applyProtection="1">
      <alignment horizontal="right"/>
    </xf>
    <xf numFmtId="0" fontId="15" fillId="4" borderId="34" xfId="0" applyNumberFormat="1" applyFont="1" applyFill="1" applyBorder="1" applyAlignment="1" applyProtection="1">
      <alignment horizontal="left"/>
    </xf>
    <xf numFmtId="38" fontId="19" fillId="4" borderId="6" xfId="0" applyNumberFormat="1" applyFont="1" applyFill="1" applyBorder="1" applyAlignment="1" applyProtection="1">
      <alignment horizontal="right"/>
    </xf>
    <xf numFmtId="0" fontId="17" fillId="10" borderId="4" xfId="0" applyNumberFormat="1" applyFont="1" applyFill="1" applyBorder="1" applyAlignment="1" applyProtection="1">
      <alignment horizontal="left" vertical="center"/>
    </xf>
    <xf numFmtId="0" fontId="19" fillId="10" borderId="20" xfId="0" applyNumberFormat="1" applyFont="1" applyFill="1" applyBorder="1" applyAlignment="1" applyProtection="1">
      <alignment horizontal="center" vertical="center"/>
    </xf>
    <xf numFmtId="49" fontId="17" fillId="7" borderId="32" xfId="0" applyNumberFormat="1" applyFont="1" applyFill="1" applyBorder="1" applyAlignment="1" applyProtection="1">
      <alignment horizontal="center" vertical="center"/>
    </xf>
    <xf numFmtId="165" fontId="17" fillId="3" borderId="4" xfId="0" applyNumberFormat="1" applyFont="1" applyFill="1" applyBorder="1" applyAlignment="1" applyProtection="1">
      <alignment horizontal="left" vertical="center"/>
    </xf>
    <xf numFmtId="49" fontId="17" fillId="3" borderId="101" xfId="0" applyNumberFormat="1" applyFont="1" applyFill="1" applyBorder="1" applyAlignment="1" applyProtection="1">
      <alignment horizontal="center" vertical="center"/>
    </xf>
    <xf numFmtId="38" fontId="19" fillId="8" borderId="4" xfId="0" applyNumberFormat="1" applyFont="1" applyFill="1" applyBorder="1" applyAlignment="1" applyProtection="1">
      <alignment horizontal="right"/>
    </xf>
    <xf numFmtId="38" fontId="19" fillId="3" borderId="97" xfId="0" applyNumberFormat="1" applyFont="1" applyFill="1" applyBorder="1" applyAlignment="1" applyProtection="1">
      <alignment horizontal="right"/>
    </xf>
    <xf numFmtId="38" fontId="19" fillId="8" borderId="96" xfId="0" applyNumberFormat="1" applyFont="1" applyFill="1" applyBorder="1" applyAlignment="1" applyProtection="1">
      <alignment horizontal="right"/>
    </xf>
    <xf numFmtId="38" fontId="19" fillId="3" borderId="1" xfId="0" applyNumberFormat="1" applyFont="1" applyFill="1" applyBorder="1" applyAlignment="1" applyProtection="1">
      <alignment horizontal="right"/>
    </xf>
    <xf numFmtId="0" fontId="18" fillId="3" borderId="4" xfId="0" applyNumberFormat="1" applyFont="1" applyFill="1" applyBorder="1" applyAlignment="1" applyProtection="1">
      <alignment vertical="center"/>
    </xf>
    <xf numFmtId="0" fontId="15" fillId="3" borderId="101" xfId="0" applyNumberFormat="1" applyFont="1" applyFill="1" applyBorder="1" applyAlignment="1" applyProtection="1">
      <alignment horizontal="center" vertical="center"/>
    </xf>
    <xf numFmtId="38" fontId="19" fillId="3" borderId="33" xfId="0" applyNumberFormat="1" applyFont="1" applyFill="1" applyBorder="1" applyAlignment="1" applyProtection="1">
      <alignment horizontal="right"/>
    </xf>
    <xf numFmtId="38" fontId="23" fillId="3" borderId="5" xfId="0" applyNumberFormat="1" applyFont="1" applyFill="1" applyBorder="1" applyAlignment="1" applyProtection="1">
      <alignment horizontal="right"/>
    </xf>
    <xf numFmtId="0" fontId="18" fillId="4" borderId="23" xfId="0" applyNumberFormat="1" applyFont="1" applyFill="1" applyBorder="1" applyAlignment="1" applyProtection="1">
      <alignment horizontal="left" vertical="top" wrapText="1" indent="2"/>
    </xf>
    <xf numFmtId="0" fontId="20" fillId="4" borderId="34" xfId="0" applyNumberFormat="1" applyFont="1" applyFill="1" applyBorder="1" applyAlignment="1" applyProtection="1">
      <alignment horizontal="center"/>
    </xf>
    <xf numFmtId="38" fontId="19" fillId="3" borderId="6" xfId="0" applyNumberFormat="1" applyFont="1" applyFill="1" applyBorder="1" applyAlignment="1" applyProtection="1">
      <alignment horizontal="right"/>
    </xf>
    <xf numFmtId="49" fontId="18" fillId="3" borderId="101" xfId="0" applyNumberFormat="1" applyFont="1" applyFill="1" applyBorder="1" applyAlignment="1" applyProtection="1">
      <alignment horizontal="center" vertical="center"/>
    </xf>
    <xf numFmtId="38" fontId="19" fillId="3" borderId="5" xfId="0" applyNumberFormat="1" applyFont="1" applyFill="1" applyBorder="1" applyAlignment="1" applyProtection="1">
      <alignment horizontal="left"/>
    </xf>
    <xf numFmtId="38" fontId="19" fillId="9" borderId="1" xfId="0" applyNumberFormat="1" applyFont="1" applyFill="1" applyBorder="1" applyAlignment="1" applyProtection="1">
      <alignment horizontal="right"/>
    </xf>
    <xf numFmtId="49" fontId="18" fillId="4" borderId="23" xfId="0"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xf>
    <xf numFmtId="0" fontId="18" fillId="4" borderId="19" xfId="0" applyNumberFormat="1" applyFont="1" applyFill="1" applyBorder="1" applyAlignment="1" applyProtection="1">
      <alignment horizontal="left" vertical="center" indent="2"/>
    </xf>
    <xf numFmtId="0" fontId="20" fillId="4" borderId="46" xfId="0" applyNumberFormat="1" applyFont="1" applyFill="1" applyBorder="1" applyAlignment="1" applyProtection="1">
      <alignment horizontal="left" vertical="center"/>
    </xf>
    <xf numFmtId="0" fontId="18" fillId="4" borderId="19" xfId="0" applyNumberFormat="1" applyFont="1" applyFill="1" applyBorder="1" applyAlignment="1" applyProtection="1">
      <alignment horizontal="left" vertical="top" wrapText="1"/>
    </xf>
    <xf numFmtId="0" fontId="15" fillId="4" borderId="46" xfId="0" applyNumberFormat="1" applyFont="1" applyFill="1" applyBorder="1" applyAlignment="1" applyProtection="1">
      <alignment horizontal="left" vertical="top"/>
    </xf>
    <xf numFmtId="0" fontId="18" fillId="17" borderId="9" xfId="0" applyNumberFormat="1" applyFont="1" applyFill="1" applyBorder="1" applyAlignment="1" applyProtection="1">
      <alignment horizontal="left" vertical="top" wrapText="1"/>
    </xf>
    <xf numFmtId="0" fontId="15" fillId="17" borderId="10" xfId="0" applyNumberFormat="1" applyFont="1" applyFill="1" applyBorder="1" applyAlignment="1" applyProtection="1">
      <alignment horizontal="left" vertical="top"/>
    </xf>
    <xf numFmtId="38" fontId="19" fillId="17" borderId="5" xfId="0" applyNumberFormat="1" applyFont="1" applyFill="1" applyBorder="1" applyAlignment="1" applyProtection="1">
      <alignment horizontal="right"/>
    </xf>
    <xf numFmtId="49" fontId="18" fillId="16" borderId="23" xfId="0" applyNumberFormat="1" applyFont="1" applyFill="1" applyBorder="1" applyAlignment="1" applyProtection="1">
      <alignment horizontal="left" vertical="center" indent="2"/>
    </xf>
    <xf numFmtId="0" fontId="15" fillId="16" borderId="14" xfId="0" applyNumberFormat="1" applyFont="1" applyFill="1" applyBorder="1" applyAlignment="1" applyProtection="1">
      <alignment horizontal="center" vertical="top"/>
    </xf>
    <xf numFmtId="38" fontId="19" fillId="15" borderId="14" xfId="0" applyNumberFormat="1" applyFont="1" applyFill="1" applyBorder="1" applyAlignment="1" applyProtection="1">
      <alignment horizontal="right"/>
    </xf>
    <xf numFmtId="0" fontId="15" fillId="16" borderId="14" xfId="0" applyNumberFormat="1" applyFont="1" applyFill="1" applyBorder="1" applyAlignment="1" applyProtection="1"/>
    <xf numFmtId="38" fontId="19" fillId="4" borderId="15" xfId="0" applyNumberFormat="1" applyFont="1" applyFill="1" applyBorder="1" applyAlignment="1" applyProtection="1">
      <alignment horizontal="right"/>
    </xf>
    <xf numFmtId="38" fontId="19" fillId="15" borderId="15" xfId="0" applyNumberFormat="1" applyFont="1" applyFill="1" applyBorder="1" applyAlignment="1" applyProtection="1">
      <alignment horizontal="right"/>
    </xf>
    <xf numFmtId="0" fontId="18" fillId="4" borderId="19" xfId="0" applyNumberFormat="1" applyFont="1" applyFill="1" applyBorder="1" applyAlignment="1" applyProtection="1">
      <alignment horizontal="left" vertical="center" wrapText="1"/>
    </xf>
    <xf numFmtId="38" fontId="19" fillId="15" borderId="18" xfId="0" applyNumberFormat="1" applyFont="1" applyFill="1" applyBorder="1" applyAlignment="1" applyProtection="1">
      <alignment horizontal="right"/>
    </xf>
    <xf numFmtId="38" fontId="19" fillId="17" borderId="97" xfId="0" applyNumberFormat="1" applyFont="1" applyFill="1" applyBorder="1" applyAlignment="1" applyProtection="1">
      <alignment horizontal="right"/>
    </xf>
    <xf numFmtId="0" fontId="17" fillId="18" borderId="33" xfId="0" applyNumberFormat="1" applyFont="1" applyFill="1" applyBorder="1" applyAlignment="1" applyProtection="1">
      <alignment horizontal="left" vertical="center" wrapText="1"/>
    </xf>
    <xf numFmtId="0" fontId="20" fillId="18" borderId="31" xfId="0" applyNumberFormat="1" applyFont="1" applyFill="1" applyBorder="1" applyAlignment="1" applyProtection="1">
      <alignment vertical="center"/>
    </xf>
    <xf numFmtId="38" fontId="19" fillId="18" borderId="97" xfId="0" applyNumberFormat="1" applyFont="1" applyFill="1" applyBorder="1" applyAlignment="1" applyProtection="1">
      <alignment horizontal="right"/>
    </xf>
    <xf numFmtId="38" fontId="19" fillId="18" borderId="14" xfId="0" applyNumberFormat="1" applyFont="1" applyFill="1" applyBorder="1" applyAlignment="1" applyProtection="1">
      <alignment horizontal="right"/>
    </xf>
    <xf numFmtId="38" fontId="19" fillId="18" borderId="7" xfId="0" applyNumberFormat="1" applyFont="1" applyFill="1" applyBorder="1" applyAlignment="1" applyProtection="1">
      <alignment horizontal="right"/>
    </xf>
    <xf numFmtId="38" fontId="19" fillId="10" borderId="108" xfId="0" applyNumberFormat="1" applyFont="1" applyFill="1" applyBorder="1" applyAlignment="1" applyProtection="1">
      <alignment horizontal="right"/>
    </xf>
    <xf numFmtId="38" fontId="19" fillId="10" borderId="31" xfId="0" applyNumberFormat="1" applyFont="1" applyFill="1" applyBorder="1" applyAlignment="1" applyProtection="1">
      <alignment horizontal="right"/>
    </xf>
    <xf numFmtId="38" fontId="19" fillId="3" borderId="20" xfId="0" applyNumberFormat="1" applyFont="1" applyFill="1" applyBorder="1" applyAlignment="1" applyProtection="1">
      <alignment horizontal="right"/>
    </xf>
    <xf numFmtId="165" fontId="17" fillId="7" borderId="11" xfId="0" applyNumberFormat="1" applyFont="1" applyFill="1" applyBorder="1" applyAlignment="1" applyProtection="1">
      <alignment horizontal="left" vertical="center"/>
    </xf>
    <xf numFmtId="0" fontId="18" fillId="4" borderId="17" xfId="0" applyNumberFormat="1" applyFont="1" applyFill="1" applyBorder="1" applyAlignment="1" applyProtection="1">
      <alignment horizontal="left" vertical="top" wrapText="1"/>
    </xf>
    <xf numFmtId="0" fontId="15" fillId="4" borderId="8" xfId="0" applyNumberFormat="1" applyFont="1" applyFill="1" applyBorder="1" applyAlignment="1" applyProtection="1">
      <alignment horizontal="left" vertical="top"/>
    </xf>
    <xf numFmtId="38" fontId="19" fillId="4" borderId="5" xfId="0" applyNumberFormat="1" applyFont="1" applyFill="1" applyBorder="1" applyAlignment="1" applyProtection="1">
      <alignment horizontal="right"/>
    </xf>
    <xf numFmtId="0" fontId="17" fillId="17" borderId="0" xfId="0" applyNumberFormat="1" applyFont="1" applyFill="1" applyAlignment="1" applyProtection="1">
      <alignment horizontal="left" vertical="center"/>
    </xf>
    <xf numFmtId="49" fontId="17" fillId="17" borderId="0" xfId="0" applyNumberFormat="1" applyFont="1" applyFill="1" applyAlignment="1" applyProtection="1">
      <alignment horizontal="center" vertical="center"/>
    </xf>
    <xf numFmtId="38" fontId="19" fillId="17" borderId="0" xfId="0" applyNumberFormat="1" applyFont="1" applyFill="1" applyAlignment="1" applyProtection="1">
      <alignment horizontal="right"/>
    </xf>
    <xf numFmtId="0" fontId="16" fillId="17" borderId="0" xfId="0" applyNumberFormat="1" applyFont="1" applyFill="1" applyAlignment="1" applyProtection="1"/>
    <xf numFmtId="49" fontId="17" fillId="10" borderId="11" xfId="0" applyNumberFormat="1" applyFont="1" applyFill="1" applyBorder="1" applyAlignment="1" applyProtection="1">
      <alignment horizontal="left" vertical="center"/>
    </xf>
    <xf numFmtId="49" fontId="27" fillId="10" borderId="54" xfId="0" applyNumberFormat="1" applyFont="1" applyFill="1" applyBorder="1" applyAlignment="1" applyProtection="1">
      <alignment horizontal="center" vertical="center"/>
    </xf>
    <xf numFmtId="49" fontId="20" fillId="3" borderId="1" xfId="0" applyNumberFormat="1" applyFont="1" applyFill="1" applyBorder="1" applyAlignment="1" applyProtection="1"/>
    <xf numFmtId="49" fontId="20" fillId="3" borderId="5" xfId="0" applyNumberFormat="1" applyFont="1" applyFill="1" applyBorder="1" applyAlignment="1" applyProtection="1"/>
    <xf numFmtId="0" fontId="15" fillId="4" borderId="96" xfId="0" applyNumberFormat="1" applyFont="1" applyFill="1" applyBorder="1" applyAlignment="1" applyProtection="1">
      <alignment horizontal="left" vertical="center" indent="1"/>
    </xf>
    <xf numFmtId="0" fontId="15" fillId="4" borderId="96" xfId="0" applyNumberFormat="1" applyFont="1" applyFill="1" applyBorder="1" applyAlignment="1" applyProtection="1">
      <alignment horizontal="center" vertical="center"/>
    </xf>
    <xf numFmtId="38" fontId="19" fillId="4" borderId="96" xfId="0" applyNumberFormat="1" applyFont="1" applyFill="1" applyBorder="1" applyAlignment="1" applyProtection="1">
      <alignment vertical="center"/>
    </xf>
    <xf numFmtId="0" fontId="19" fillId="3" borderId="5" xfId="0" applyNumberFormat="1" applyFont="1" applyFill="1" applyBorder="1" applyAlignment="1" applyProtection="1">
      <alignment vertical="center"/>
    </xf>
    <xf numFmtId="0" fontId="19" fillId="3" borderId="1" xfId="0" applyNumberFormat="1" applyFont="1" applyFill="1" applyBorder="1" applyAlignment="1" applyProtection="1">
      <alignment vertical="center"/>
    </xf>
    <xf numFmtId="38" fontId="15" fillId="4" borderId="96" xfId="0" applyNumberFormat="1" applyFont="1" applyFill="1" applyBorder="1" applyAlignment="1" applyProtection="1">
      <alignment vertical="center"/>
    </xf>
    <xf numFmtId="0" fontId="19" fillId="3" borderId="97" xfId="0" applyNumberFormat="1" applyFont="1" applyFill="1" applyBorder="1" applyAlignment="1" applyProtection="1">
      <alignment vertical="center"/>
    </xf>
    <xf numFmtId="38" fontId="19" fillId="3" borderId="97" xfId="0" applyNumberFormat="1" applyFont="1" applyFill="1" applyBorder="1" applyAlignment="1" applyProtection="1">
      <alignment vertical="center"/>
    </xf>
    <xf numFmtId="38" fontId="19" fillId="3" borderId="96" xfId="0" applyNumberFormat="1" applyFont="1" applyFill="1" applyBorder="1" applyAlignment="1" applyProtection="1">
      <alignment vertical="center"/>
    </xf>
    <xf numFmtId="0" fontId="18" fillId="4" borderId="23" xfId="0" applyNumberFormat="1" applyFont="1" applyFill="1" applyBorder="1" applyAlignment="1" applyProtection="1">
      <alignment horizontal="left" vertical="center" indent="2"/>
    </xf>
    <xf numFmtId="0" fontId="15" fillId="4" borderId="34" xfId="0" applyNumberFormat="1" applyFont="1" applyFill="1" applyBorder="1" applyAlignment="1" applyProtection="1">
      <alignment horizontal="center" vertical="center"/>
    </xf>
    <xf numFmtId="38" fontId="19" fillId="4" borderId="14" xfId="0" applyNumberFormat="1" applyFont="1" applyFill="1" applyBorder="1" applyAlignment="1" applyProtection="1">
      <alignment vertical="center"/>
    </xf>
    <xf numFmtId="0" fontId="19" fillId="3" borderId="18" xfId="0" applyNumberFormat="1" applyFont="1" applyFill="1" applyBorder="1" applyAlignment="1" applyProtection="1">
      <alignment vertical="center"/>
    </xf>
    <xf numFmtId="38" fontId="15" fillId="4" borderId="14" xfId="0" applyNumberFormat="1" applyFont="1" applyFill="1" applyBorder="1" applyAlignment="1" applyProtection="1">
      <alignment vertical="center"/>
    </xf>
    <xf numFmtId="0" fontId="17" fillId="10" borderId="16" xfId="0" applyNumberFormat="1" applyFont="1" applyFill="1" applyBorder="1" applyAlignment="1" applyProtection="1">
      <alignment vertical="center"/>
    </xf>
    <xf numFmtId="0" fontId="15" fillId="10" borderId="50" xfId="0" applyNumberFormat="1" applyFont="1" applyFill="1" applyBorder="1" applyAlignment="1" applyProtection="1">
      <alignment horizontal="left" vertical="center" indent="1"/>
    </xf>
    <xf numFmtId="38" fontId="19" fillId="13" borderId="5" xfId="0" applyNumberFormat="1" applyFont="1" applyFill="1" applyBorder="1" applyAlignment="1" applyProtection="1">
      <alignment horizontal="right"/>
    </xf>
    <xf numFmtId="38" fontId="19" fillId="13" borderId="96" xfId="0" applyNumberFormat="1" applyFont="1" applyFill="1" applyBorder="1" applyAlignment="1" applyProtection="1">
      <alignment horizontal="right"/>
    </xf>
    <xf numFmtId="0" fontId="15" fillId="4" borderId="34" xfId="0" applyNumberFormat="1" applyFont="1" applyFill="1" applyBorder="1" applyAlignment="1" applyProtection="1">
      <alignment horizontal="left" vertical="center" indent="1"/>
    </xf>
    <xf numFmtId="0" fontId="20" fillId="4" borderId="46" xfId="0" applyNumberFormat="1" applyFont="1" applyFill="1" applyBorder="1" applyAlignment="1" applyProtection="1"/>
    <xf numFmtId="0" fontId="18" fillId="4" borderId="19" xfId="0" applyNumberFormat="1" applyFont="1" applyFill="1" applyBorder="1" applyAlignment="1" applyProtection="1">
      <alignment horizontal="left" vertical="center" wrapText="1" indent="2"/>
    </xf>
    <xf numFmtId="0" fontId="15" fillId="4" borderId="46" xfId="0" applyNumberFormat="1" applyFont="1" applyFill="1" applyBorder="1" applyAlignment="1" applyProtection="1">
      <alignment horizontal="left" vertical="center" indent="1"/>
    </xf>
    <xf numFmtId="0" fontId="15" fillId="10" borderId="50" xfId="0" applyNumberFormat="1" applyFont="1" applyFill="1" applyBorder="1" applyAlignment="1" applyProtection="1">
      <alignment horizontal="left" vertical="center" wrapText="1"/>
    </xf>
    <xf numFmtId="38" fontId="15" fillId="10" borderId="50" xfId="0" applyNumberFormat="1" applyFont="1" applyFill="1" applyBorder="1" applyAlignment="1" applyProtection="1">
      <alignment horizontal="right" vertical="center"/>
    </xf>
    <xf numFmtId="38" fontId="15" fillId="10" borderId="45" xfId="0" applyNumberFormat="1" applyFont="1" applyFill="1" applyBorder="1" applyAlignment="1" applyProtection="1">
      <alignment horizontal="right" vertical="center"/>
    </xf>
    <xf numFmtId="0" fontId="18" fillId="4" borderId="4" xfId="0" applyNumberFormat="1" applyFont="1" applyFill="1" applyBorder="1" applyAlignment="1" applyProtection="1">
      <alignment horizontal="left" vertical="center" indent="2"/>
    </xf>
    <xf numFmtId="0" fontId="15" fillId="4" borderId="101" xfId="0" applyNumberFormat="1" applyFont="1" applyFill="1" applyBorder="1" applyAlignment="1" applyProtection="1">
      <alignment horizontal="left" vertical="center" indent="1"/>
    </xf>
    <xf numFmtId="0" fontId="18" fillId="20" borderId="42" xfId="0" applyNumberFormat="1" applyFont="1" applyFill="1" applyBorder="1" applyAlignment="1" applyProtection="1">
      <alignment horizontal="left" vertical="center" wrapText="1" indent="2"/>
    </xf>
    <xf numFmtId="0" fontId="15" fillId="20" borderId="89" xfId="0" applyNumberFormat="1" applyFont="1" applyFill="1" applyBorder="1" applyAlignment="1" applyProtection="1">
      <alignment horizontal="left" vertical="center" indent="1"/>
    </xf>
    <xf numFmtId="38" fontId="19" fillId="20" borderId="18" xfId="0" applyNumberFormat="1" applyFont="1" applyFill="1" applyBorder="1" applyAlignment="1" applyProtection="1">
      <alignment horizontal="right"/>
    </xf>
    <xf numFmtId="0" fontId="18" fillId="20" borderId="42" xfId="0" applyNumberFormat="1" applyFont="1" applyFill="1" applyBorder="1" applyAlignment="1" applyProtection="1">
      <alignment horizontal="left" vertical="center" indent="2"/>
    </xf>
    <xf numFmtId="0" fontId="20" fillId="20" borderId="89" xfId="0" applyNumberFormat="1" applyFont="1" applyFill="1" applyBorder="1" applyAlignment="1" applyProtection="1"/>
    <xf numFmtId="49" fontId="17" fillId="10" borderId="4" xfId="0" applyNumberFormat="1" applyFont="1" applyFill="1" applyBorder="1" applyAlignment="1" applyProtection="1">
      <alignment horizontal="center" vertical="center"/>
    </xf>
    <xf numFmtId="49" fontId="18" fillId="10" borderId="20" xfId="0" applyNumberFormat="1" applyFont="1" applyFill="1" applyBorder="1" applyAlignment="1" applyProtection="1">
      <alignment horizontal="center" vertical="center"/>
    </xf>
    <xf numFmtId="49" fontId="17" fillId="11" borderId="11" xfId="0" applyNumberFormat="1" applyFont="1" applyFill="1" applyBorder="1" applyAlignment="1" applyProtection="1">
      <alignment horizontal="left" vertical="center" wrapText="1"/>
    </xf>
    <xf numFmtId="0" fontId="18" fillId="11" borderId="96" xfId="0" applyNumberFormat="1" applyFont="1" applyFill="1" applyBorder="1" applyAlignment="1" applyProtection="1">
      <alignment horizontal="center" vertical="center" wrapText="1"/>
    </xf>
    <xf numFmtId="38" fontId="19" fillId="3" borderId="4" xfId="0" applyNumberFormat="1" applyFont="1" applyFill="1" applyBorder="1" applyAlignment="1" applyProtection="1">
      <alignment horizontal="right"/>
    </xf>
    <xf numFmtId="38" fontId="19" fillId="3" borderId="101" xfId="0" applyNumberFormat="1" applyFont="1" applyFill="1" applyBorder="1" applyAlignment="1" applyProtection="1">
      <alignment horizontal="right"/>
    </xf>
    <xf numFmtId="0" fontId="18" fillId="4" borderId="34" xfId="0" applyNumberFormat="1" applyFont="1" applyFill="1" applyBorder="1" applyAlignment="1" applyProtection="1">
      <alignment horizontal="center" vertical="center"/>
    </xf>
    <xf numFmtId="49" fontId="17" fillId="11" borderId="11" xfId="0" applyNumberFormat="1" applyFont="1" applyFill="1" applyBorder="1" applyAlignment="1" applyProtection="1">
      <alignment horizontal="left" vertical="center"/>
    </xf>
    <xf numFmtId="0" fontId="18" fillId="11" borderId="15" xfId="0" applyNumberFormat="1" applyFont="1" applyFill="1" applyBorder="1" applyAlignment="1" applyProtection="1">
      <alignment horizontal="center" vertical="center"/>
    </xf>
    <xf numFmtId="0" fontId="18" fillId="4" borderId="34" xfId="0" applyNumberFormat="1" applyFont="1" applyFill="1" applyBorder="1" applyAlignment="1" applyProtection="1">
      <alignment horizontal="center" vertical="top"/>
    </xf>
    <xf numFmtId="49" fontId="17" fillId="11" borderId="9" xfId="0" applyNumberFormat="1" applyFont="1" applyFill="1" applyBorder="1" applyAlignment="1" applyProtection="1">
      <alignment horizontal="left" vertical="center"/>
    </xf>
    <xf numFmtId="0" fontId="18" fillId="11" borderId="32" xfId="0" applyNumberFormat="1" applyFont="1" applyFill="1" applyBorder="1" applyAlignment="1" applyProtection="1">
      <alignment horizontal="center" vertical="center"/>
    </xf>
    <xf numFmtId="49" fontId="18" fillId="4" borderId="34" xfId="0" applyNumberFormat="1" applyFont="1" applyFill="1" applyBorder="1" applyAlignment="1" applyProtection="1">
      <alignment horizontal="center" vertical="center"/>
    </xf>
    <xf numFmtId="49" fontId="18" fillId="11" borderId="32" xfId="0" applyNumberFormat="1" applyFont="1" applyFill="1" applyBorder="1" applyAlignment="1" applyProtection="1">
      <alignment horizontal="center" vertical="center"/>
    </xf>
    <xf numFmtId="38" fontId="17" fillId="3" borderId="5" xfId="0" applyNumberFormat="1" applyFont="1" applyFill="1" applyBorder="1" applyAlignment="1" applyProtection="1">
      <alignment horizontal="right"/>
    </xf>
    <xf numFmtId="49" fontId="18" fillId="4" borderId="19" xfId="0" applyNumberFormat="1" applyFont="1" applyFill="1" applyBorder="1" applyAlignment="1" applyProtection="1">
      <alignment horizontal="left" vertical="center" wrapText="1" indent="2"/>
    </xf>
    <xf numFmtId="49" fontId="18" fillId="4" borderId="7" xfId="0" applyNumberFormat="1" applyFont="1" applyFill="1" applyBorder="1" applyAlignment="1" applyProtection="1">
      <alignment horizontal="center" vertical="center"/>
    </xf>
    <xf numFmtId="49" fontId="18" fillId="4" borderId="17" xfId="0" applyNumberFormat="1" applyFont="1" applyFill="1" applyBorder="1" applyAlignment="1" applyProtection="1">
      <alignment horizontal="left" vertical="center" wrapText="1" indent="2"/>
    </xf>
    <xf numFmtId="49" fontId="18" fillId="4" borderId="30" xfId="0" applyNumberFormat="1" applyFont="1" applyFill="1" applyBorder="1" applyAlignment="1" applyProtection="1">
      <alignment horizontal="center" vertical="center"/>
    </xf>
    <xf numFmtId="49" fontId="17" fillId="10" borderId="16" xfId="0" applyNumberFormat="1" applyFont="1" applyFill="1" applyBorder="1" applyAlignment="1" applyProtection="1">
      <alignment horizontal="left" vertical="center" wrapText="1"/>
    </xf>
    <xf numFmtId="0" fontId="18" fillId="10" borderId="50" xfId="0" applyNumberFormat="1" applyFont="1" applyFill="1" applyBorder="1" applyAlignment="1" applyProtection="1">
      <alignment horizontal="center" vertical="top"/>
    </xf>
    <xf numFmtId="49" fontId="18" fillId="4" borderId="14" xfId="0" applyNumberFormat="1" applyFont="1" applyFill="1" applyBorder="1" applyAlignment="1" applyProtection="1">
      <alignment horizontal="center" vertical="center"/>
    </xf>
    <xf numFmtId="0" fontId="18" fillId="10" borderId="45" xfId="0" applyNumberFormat="1" applyFont="1" applyFill="1" applyBorder="1" applyAlignment="1" applyProtection="1">
      <alignment horizontal="center" vertical="center"/>
    </xf>
    <xf numFmtId="38" fontId="19" fillId="10" borderId="11" xfId="0" applyNumberFormat="1" applyFont="1" applyFill="1" applyBorder="1" applyAlignment="1" applyProtection="1">
      <alignment horizontal="right"/>
    </xf>
    <xf numFmtId="38" fontId="19" fillId="10" borderId="28" xfId="0" applyNumberFormat="1" applyFont="1" applyFill="1" applyBorder="1" applyAlignment="1" applyProtection="1">
      <alignment horizontal="right"/>
    </xf>
    <xf numFmtId="49" fontId="17" fillId="11" borderId="4" xfId="0" applyNumberFormat="1" applyFont="1" applyFill="1" applyBorder="1" applyAlignment="1" applyProtection="1">
      <alignment horizontal="left" vertical="center"/>
    </xf>
    <xf numFmtId="49" fontId="18" fillId="11" borderId="101" xfId="0" applyNumberFormat="1" applyFont="1" applyFill="1" applyBorder="1" applyAlignment="1" applyProtection="1">
      <alignment horizontal="center" vertical="center"/>
    </xf>
    <xf numFmtId="0" fontId="18" fillId="11" borderId="45" xfId="0" applyNumberFormat="1" applyFont="1" applyFill="1" applyBorder="1" applyAlignment="1" applyProtection="1">
      <alignment horizontal="center" vertical="center"/>
    </xf>
    <xf numFmtId="49" fontId="17" fillId="3" borderId="4" xfId="0" applyNumberFormat="1" applyFont="1" applyFill="1" applyBorder="1" applyAlignment="1" applyProtection="1">
      <alignment horizontal="left" vertical="center"/>
    </xf>
    <xf numFmtId="0" fontId="18" fillId="3" borderId="101" xfId="0" applyNumberFormat="1" applyFont="1" applyFill="1" applyBorder="1" applyAlignment="1" applyProtection="1"/>
    <xf numFmtId="165" fontId="17" fillId="3" borderId="11" xfId="0" applyNumberFormat="1" applyFont="1" applyFill="1" applyBorder="1" applyAlignment="1" applyProtection="1">
      <alignment horizontal="left" vertical="center"/>
    </xf>
    <xf numFmtId="0" fontId="18" fillId="3" borderId="32" xfId="0" applyNumberFormat="1" applyFont="1" applyFill="1" applyBorder="1" applyAlignment="1" applyProtection="1">
      <alignment horizontal="center" vertical="center"/>
    </xf>
    <xf numFmtId="0" fontId="18" fillId="3" borderId="101" xfId="0" applyNumberFormat="1" applyFont="1" applyFill="1" applyBorder="1" applyAlignment="1" applyProtection="1">
      <alignment horizontal="center" vertical="center"/>
    </xf>
    <xf numFmtId="49" fontId="18" fillId="4" borderId="34" xfId="0" applyNumberFormat="1" applyFont="1" applyFill="1" applyBorder="1" applyAlignment="1" applyProtection="1">
      <alignment horizontal="left" vertical="center"/>
    </xf>
    <xf numFmtId="0" fontId="15" fillId="4" borderId="34" xfId="0" applyNumberFormat="1" applyFont="1" applyFill="1" applyBorder="1" applyAlignment="1" applyProtection="1">
      <alignment horizontal="left" vertical="center" wrapText="1" indent="1"/>
    </xf>
    <xf numFmtId="38" fontId="19" fillId="4" borderId="18" xfId="0" quotePrefix="1" applyNumberFormat="1" applyFont="1" applyFill="1" applyBorder="1" applyAlignment="1" applyProtection="1">
      <alignment horizontal="right"/>
    </xf>
    <xf numFmtId="0" fontId="18" fillId="4" borderId="7" xfId="0" applyNumberFormat="1" applyFont="1" applyFill="1" applyBorder="1" applyAlignment="1" applyProtection="1">
      <alignment horizontal="center" wrapText="1"/>
    </xf>
    <xf numFmtId="0" fontId="20" fillId="4" borderId="34" xfId="0" applyNumberFormat="1" applyFont="1" applyFill="1" applyBorder="1" applyAlignment="1" applyProtection="1">
      <alignment horizontal="left" vertical="center" wrapText="1"/>
    </xf>
    <xf numFmtId="0" fontId="18" fillId="4" borderId="34" xfId="0" applyNumberFormat="1" applyFont="1" applyFill="1" applyBorder="1" applyAlignment="1" applyProtection="1">
      <alignment horizontal="center" vertical="top" wrapText="1"/>
    </xf>
    <xf numFmtId="49" fontId="17" fillId="3" borderId="33" xfId="0" applyNumberFormat="1" applyFont="1" applyFill="1" applyBorder="1" applyAlignment="1" applyProtection="1">
      <alignment horizontal="left" vertical="center"/>
    </xf>
    <xf numFmtId="0" fontId="18" fillId="3" borderId="101" xfId="0" applyNumberFormat="1" applyFont="1" applyFill="1" applyBorder="1" applyAlignment="1" applyProtection="1">
      <alignment horizontal="center" vertical="center" wrapText="1"/>
    </xf>
    <xf numFmtId="49" fontId="18" fillId="3" borderId="32" xfId="0" applyNumberFormat="1" applyFont="1" applyFill="1" applyBorder="1" applyAlignment="1" applyProtection="1">
      <alignment horizontal="center" vertical="center"/>
    </xf>
    <xf numFmtId="0" fontId="18" fillId="4" borderId="34" xfId="0" applyNumberFormat="1" applyFont="1" applyFill="1" applyBorder="1" applyAlignment="1" applyProtection="1">
      <alignment horizontal="center"/>
    </xf>
    <xf numFmtId="0" fontId="15" fillId="4" borderId="34" xfId="0" applyNumberFormat="1" applyFont="1" applyFill="1" applyBorder="1" applyAlignment="1" applyProtection="1">
      <alignment horizontal="right"/>
    </xf>
    <xf numFmtId="5" fontId="15" fillId="4" borderId="34" xfId="0" applyNumberFormat="1" applyFont="1" applyFill="1" applyBorder="1" applyAlignment="1" applyProtection="1">
      <alignment horizontal="right"/>
    </xf>
    <xf numFmtId="0" fontId="17" fillId="3" borderId="11" xfId="0" applyNumberFormat="1" applyFont="1" applyFill="1" applyBorder="1" applyAlignment="1" applyProtection="1">
      <alignment vertical="center"/>
    </xf>
    <xf numFmtId="49" fontId="18" fillId="3" borderId="32" xfId="0" applyNumberFormat="1" applyFont="1" applyFill="1" applyBorder="1" applyAlignment="1" applyProtection="1">
      <alignment horizontal="left" vertical="center"/>
    </xf>
    <xf numFmtId="49" fontId="18" fillId="4" borderId="23" xfId="0" applyNumberFormat="1" applyFont="1" applyFill="1" applyBorder="1" applyAlignment="1" applyProtection="1">
      <alignment horizontal="left" vertical="center" indent="3"/>
    </xf>
    <xf numFmtId="0" fontId="15" fillId="4" borderId="14" xfId="0" applyNumberFormat="1" applyFont="1" applyFill="1" applyBorder="1" applyAlignment="1" applyProtection="1">
      <alignment horizontal="center" vertical="center"/>
    </xf>
    <xf numFmtId="49" fontId="17" fillId="4" borderId="23" xfId="0" applyNumberFormat="1" applyFont="1" applyFill="1" applyBorder="1" applyAlignment="1" applyProtection="1">
      <alignment horizontal="left" vertical="center" wrapText="1" indent="2"/>
    </xf>
    <xf numFmtId="49" fontId="17" fillId="4" borderId="19" xfId="0" applyNumberFormat="1" applyFont="1" applyFill="1" applyBorder="1" applyAlignment="1" applyProtection="1">
      <alignment horizontal="left" vertical="center" wrapText="1" indent="2"/>
    </xf>
    <xf numFmtId="0" fontId="18" fillId="4" borderId="7" xfId="0" applyNumberFormat="1" applyFont="1" applyFill="1" applyBorder="1" applyAlignment="1" applyProtection="1">
      <alignment horizontal="center" vertical="center" wrapText="1"/>
    </xf>
    <xf numFmtId="0" fontId="15" fillId="4" borderId="46" xfId="0" applyNumberFormat="1" applyFont="1" applyFill="1" applyBorder="1" applyAlignment="1" applyProtection="1">
      <alignment horizontal="left" vertical="center" wrapText="1" indent="1"/>
    </xf>
    <xf numFmtId="38" fontId="19" fillId="3" borderId="7" xfId="0" applyNumberFormat="1" applyFont="1" applyFill="1" applyBorder="1" applyAlignment="1" applyProtection="1">
      <alignment horizontal="right"/>
    </xf>
    <xf numFmtId="0" fontId="16" fillId="19" borderId="0" xfId="0" applyNumberFormat="1" applyFont="1" applyFill="1" applyAlignment="1" applyProtection="1"/>
    <xf numFmtId="0" fontId="19" fillId="10" borderId="20" xfId="0" applyNumberFormat="1" applyFont="1" applyFill="1" applyBorder="1" applyAlignment="1" applyProtection="1">
      <alignment vertical="center" wrapText="1"/>
    </xf>
    <xf numFmtId="49" fontId="17" fillId="2" borderId="4" xfId="0" applyNumberFormat="1" applyFont="1" applyFill="1" applyBorder="1" applyAlignment="1" applyProtection="1">
      <alignment horizontal="left" vertical="center" indent="1"/>
    </xf>
    <xf numFmtId="49" fontId="17" fillId="2" borderId="96" xfId="0" applyNumberFormat="1" applyFont="1" applyFill="1" applyBorder="1" applyAlignment="1" applyProtection="1">
      <alignment horizontal="center" vertical="center"/>
    </xf>
    <xf numFmtId="38" fontId="19" fillId="11" borderId="4" xfId="0" applyNumberFormat="1" applyFont="1" applyFill="1" applyBorder="1" applyAlignment="1" applyProtection="1">
      <alignment horizontal="right"/>
    </xf>
    <xf numFmtId="38" fontId="19" fillId="11" borderId="20" xfId="0" applyNumberFormat="1" applyFont="1" applyFill="1" applyBorder="1" applyAlignment="1" applyProtection="1">
      <alignment horizontal="right"/>
    </xf>
    <xf numFmtId="38" fontId="19" fillId="11" borderId="101" xfId="0" applyNumberFormat="1" applyFont="1" applyFill="1" applyBorder="1" applyAlignment="1" applyProtection="1">
      <alignment horizontal="right"/>
    </xf>
    <xf numFmtId="38" fontId="19" fillId="3" borderId="11" xfId="0" applyNumberFormat="1" applyFont="1" applyFill="1" applyBorder="1" applyAlignment="1" applyProtection="1">
      <alignment horizontal="right"/>
    </xf>
    <xf numFmtId="38" fontId="19" fillId="3" borderId="41" xfId="0" applyNumberFormat="1" applyFont="1" applyFill="1" applyBorder="1" applyAlignment="1" applyProtection="1">
      <alignment horizontal="right"/>
    </xf>
    <xf numFmtId="38" fontId="19" fillId="3" borderId="39" xfId="0" applyNumberFormat="1" applyFont="1" applyFill="1" applyBorder="1" applyAlignment="1" applyProtection="1">
      <alignment horizontal="right"/>
    </xf>
    <xf numFmtId="38" fontId="19" fillId="3" borderId="38" xfId="0" applyNumberFormat="1" applyFont="1" applyFill="1" applyBorder="1" applyAlignment="1" applyProtection="1">
      <alignment horizontal="right"/>
    </xf>
    <xf numFmtId="38" fontId="19" fillId="3" borderId="12" xfId="0" applyNumberFormat="1" applyFont="1" applyFill="1" applyBorder="1" applyAlignment="1" applyProtection="1">
      <alignment horizontal="right"/>
    </xf>
    <xf numFmtId="38" fontId="19" fillId="3" borderId="40" xfId="0" applyNumberFormat="1" applyFont="1" applyFill="1" applyBorder="1" applyAlignment="1" applyProtection="1">
      <alignment horizontal="right"/>
    </xf>
    <xf numFmtId="38" fontId="19" fillId="3" borderId="13" xfId="0" applyNumberFormat="1" applyFont="1" applyFill="1" applyBorder="1" applyAlignment="1" applyProtection="1">
      <alignment horizontal="right"/>
    </xf>
    <xf numFmtId="38" fontId="19" fillId="4" borderId="101" xfId="0" applyNumberFormat="1" applyFont="1" applyFill="1" applyBorder="1" applyAlignment="1" applyProtection="1">
      <alignment horizontal="right"/>
    </xf>
    <xf numFmtId="49" fontId="18" fillId="4" borderId="21" xfId="0" applyNumberFormat="1" applyFont="1" applyFill="1" applyBorder="1" applyAlignment="1" applyProtection="1">
      <alignment horizontal="left" vertical="center" wrapText="1" indent="3"/>
    </xf>
    <xf numFmtId="0" fontId="18" fillId="4" borderId="14" xfId="0" applyNumberFormat="1" applyFont="1" applyFill="1" applyBorder="1" applyAlignment="1" applyProtection="1">
      <alignment horizontal="center" vertical="center"/>
    </xf>
    <xf numFmtId="49" fontId="18" fillId="4" borderId="0" xfId="0" applyNumberFormat="1" applyFont="1" applyFill="1" applyAlignment="1" applyProtection="1">
      <alignment horizontal="left" vertical="center" wrapText="1" indent="3"/>
    </xf>
    <xf numFmtId="49" fontId="17" fillId="2" borderId="47" xfId="0" applyNumberFormat="1" applyFont="1" applyFill="1" applyBorder="1" applyAlignment="1" applyProtection="1">
      <alignment horizontal="left" vertical="center" indent="1"/>
    </xf>
    <xf numFmtId="0" fontId="17" fillId="2" borderId="77" xfId="0" applyNumberFormat="1" applyFont="1" applyFill="1" applyBorder="1" applyAlignment="1" applyProtection="1">
      <alignment horizontal="center" vertical="center"/>
    </xf>
    <xf numFmtId="38" fontId="19" fillId="11" borderId="16" xfId="0" applyNumberFormat="1" applyFont="1" applyFill="1" applyBorder="1" applyAlignment="1" applyProtection="1">
      <alignment horizontal="right"/>
    </xf>
    <xf numFmtId="38" fontId="19" fillId="11" borderId="50" xfId="0" applyNumberFormat="1" applyFont="1" applyFill="1" applyBorder="1" applyAlignment="1" applyProtection="1">
      <alignment horizontal="right"/>
    </xf>
    <xf numFmtId="38" fontId="19" fillId="11" borderId="45" xfId="0" applyNumberFormat="1" applyFont="1" applyFill="1" applyBorder="1" applyAlignment="1" applyProtection="1">
      <alignment horizontal="right"/>
    </xf>
    <xf numFmtId="49" fontId="17" fillId="3" borderId="48" xfId="0" applyNumberFormat="1" applyFont="1" applyFill="1" applyBorder="1" applyAlignment="1" applyProtection="1">
      <alignment horizontal="left" vertical="center" indent="2"/>
    </xf>
    <xf numFmtId="0" fontId="17" fillId="3" borderId="43" xfId="0" applyNumberFormat="1" applyFont="1" applyFill="1" applyBorder="1" applyAlignment="1" applyProtection="1">
      <alignment horizontal="center" vertical="center"/>
    </xf>
    <xf numFmtId="38" fontId="19" fillId="3" borderId="28" xfId="0" applyNumberFormat="1" applyFont="1" applyFill="1" applyBorder="1" applyAlignment="1" applyProtection="1">
      <alignment horizontal="right"/>
    </xf>
    <xf numFmtId="38" fontId="19" fillId="3" borderId="32" xfId="0" applyNumberFormat="1" applyFont="1" applyFill="1" applyBorder="1" applyAlignment="1" applyProtection="1">
      <alignment horizontal="right"/>
    </xf>
    <xf numFmtId="49" fontId="18" fillId="4" borderId="21" xfId="0" applyNumberFormat="1" applyFont="1" applyFill="1" applyBorder="1" applyAlignment="1" applyProtection="1">
      <alignment horizontal="left" vertical="center" indent="3"/>
    </xf>
    <xf numFmtId="49" fontId="17" fillId="3" borderId="28" xfId="0" applyNumberFormat="1" applyFont="1" applyFill="1" applyBorder="1" applyAlignment="1" applyProtection="1">
      <alignment horizontal="left" vertical="center" indent="2"/>
    </xf>
    <xf numFmtId="0" fontId="17" fillId="3" borderId="45" xfId="0" applyNumberFormat="1" applyFont="1" applyFill="1" applyBorder="1" applyAlignment="1" applyProtection="1">
      <alignment horizontal="center" vertical="center"/>
    </xf>
    <xf numFmtId="38" fontId="19" fillId="3" borderId="16" xfId="0" applyNumberFormat="1" applyFont="1" applyFill="1" applyBorder="1" applyAlignment="1" applyProtection="1">
      <alignment horizontal="right"/>
    </xf>
    <xf numFmtId="38" fontId="19" fillId="3" borderId="50" xfId="0" applyNumberFormat="1" applyFont="1" applyFill="1" applyBorder="1" applyAlignment="1" applyProtection="1">
      <alignment horizontal="right"/>
    </xf>
    <xf numFmtId="0" fontId="17" fillId="3" borderId="0" xfId="0" applyNumberFormat="1" applyFont="1" applyFill="1" applyAlignment="1" applyProtection="1">
      <alignment horizontal="left" vertical="center" indent="2"/>
    </xf>
    <xf numFmtId="0" fontId="17" fillId="3" borderId="32" xfId="0" applyNumberFormat="1" applyFont="1" applyFill="1" applyBorder="1" applyAlignment="1" applyProtection="1">
      <alignment horizontal="center" vertical="center"/>
    </xf>
    <xf numFmtId="38" fontId="19" fillId="3" borderId="45" xfId="0" applyNumberFormat="1" applyFont="1" applyFill="1" applyBorder="1" applyAlignment="1" applyProtection="1">
      <alignment horizontal="right"/>
    </xf>
    <xf numFmtId="38" fontId="19" fillId="4" borderId="97" xfId="0" applyNumberFormat="1" applyFont="1" applyFill="1" applyBorder="1" applyAlignment="1" applyProtection="1">
      <alignment horizontal="right"/>
    </xf>
    <xf numFmtId="0" fontId="17" fillId="3" borderId="28" xfId="0" applyNumberFormat="1" applyFont="1" applyFill="1" applyBorder="1" applyAlignment="1" applyProtection="1">
      <alignment horizontal="center" vertical="center"/>
    </xf>
    <xf numFmtId="49" fontId="17" fillId="3" borderId="45" xfId="0" applyNumberFormat="1" applyFont="1" applyFill="1" applyBorder="1" applyAlignment="1" applyProtection="1">
      <alignment horizontal="center" vertical="center"/>
    </xf>
    <xf numFmtId="0" fontId="17" fillId="3" borderId="11" xfId="0" applyNumberFormat="1" applyFont="1" applyFill="1" applyBorder="1" applyAlignment="1" applyProtection="1">
      <alignment horizontal="center" vertical="center"/>
    </xf>
    <xf numFmtId="165" fontId="17" fillId="2" borderId="28" xfId="0" applyNumberFormat="1" applyFont="1" applyFill="1" applyBorder="1" applyAlignment="1" applyProtection="1">
      <alignment horizontal="left" vertical="center" indent="1"/>
    </xf>
    <xf numFmtId="0" fontId="17" fillId="2" borderId="11" xfId="0" applyNumberFormat="1" applyFont="1" applyFill="1" applyBorder="1" applyAlignment="1" applyProtection="1">
      <alignment horizontal="center" vertical="center"/>
    </xf>
    <xf numFmtId="0" fontId="18" fillId="2" borderId="0" xfId="0" applyNumberFormat="1" applyFont="1" applyFill="1" applyAlignment="1" applyProtection="1">
      <alignment horizontal="left" vertical="center" indent="1"/>
    </xf>
    <xf numFmtId="0" fontId="18" fillId="2" borderId="4" xfId="0" applyNumberFormat="1" applyFont="1" applyFill="1" applyBorder="1" applyAlignment="1" applyProtection="1">
      <alignment horizontal="center" vertical="center"/>
    </xf>
    <xf numFmtId="49" fontId="17" fillId="3" borderId="20" xfId="0" applyNumberFormat="1" applyFont="1" applyFill="1" applyBorder="1" applyAlignment="1" applyProtection="1">
      <alignment horizontal="left" vertical="center" indent="2"/>
    </xf>
    <xf numFmtId="0" fontId="17" fillId="3" borderId="101" xfId="0" applyNumberFormat="1" applyFont="1" applyFill="1" applyBorder="1" applyAlignment="1" applyProtection="1">
      <alignment horizontal="center" vertical="center"/>
    </xf>
    <xf numFmtId="38" fontId="19" fillId="3" borderId="9" xfId="0" applyNumberFormat="1" applyFont="1" applyFill="1" applyBorder="1" applyAlignment="1" applyProtection="1">
      <alignment horizontal="right"/>
    </xf>
    <xf numFmtId="0" fontId="18" fillId="4" borderId="14" xfId="0" applyNumberFormat="1" applyFont="1" applyFill="1" applyBorder="1" applyAlignment="1" applyProtection="1">
      <alignment horizontal="center" vertical="center" wrapText="1"/>
    </xf>
    <xf numFmtId="38" fontId="19" fillId="4" borderId="21" xfId="0" applyNumberFormat="1" applyFont="1" applyFill="1" applyBorder="1" applyAlignment="1" applyProtection="1">
      <alignment horizontal="right"/>
    </xf>
    <xf numFmtId="49" fontId="18" fillId="4" borderId="23" xfId="0" applyNumberFormat="1" applyFont="1" applyFill="1" applyBorder="1" applyAlignment="1" applyProtection="1">
      <alignment horizontal="left" vertical="center" wrapText="1" indent="3"/>
    </xf>
    <xf numFmtId="38" fontId="19" fillId="3" borderId="1" xfId="0" applyNumberFormat="1" applyFont="1" applyFill="1" applyBorder="1" applyAlignment="1" applyProtection="1">
      <alignment horizontal="right"/>
      <protection locked="0"/>
    </xf>
    <xf numFmtId="49" fontId="17" fillId="2" borderId="11" xfId="0" applyNumberFormat="1" applyFont="1" applyFill="1" applyBorder="1" applyAlignment="1" applyProtection="1">
      <alignment horizontal="left" vertical="center" indent="1"/>
    </xf>
    <xf numFmtId="0" fontId="17" fillId="2" borderId="15" xfId="0" applyNumberFormat="1" applyFont="1" applyFill="1" applyBorder="1" applyAlignment="1" applyProtection="1">
      <alignment horizontal="center" vertical="center"/>
    </xf>
    <xf numFmtId="38" fontId="19" fillId="11" borderId="28" xfId="0" applyNumberFormat="1" applyFont="1" applyFill="1" applyBorder="1" applyAlignment="1" applyProtection="1">
      <alignment horizontal="right"/>
    </xf>
    <xf numFmtId="38" fontId="19" fillId="11" borderId="32" xfId="0" applyNumberFormat="1" applyFont="1" applyFill="1" applyBorder="1" applyAlignment="1" applyProtection="1">
      <alignment horizontal="right"/>
    </xf>
    <xf numFmtId="49" fontId="18" fillId="4" borderId="14" xfId="0" applyNumberFormat="1" applyFont="1" applyFill="1" applyBorder="1" applyAlignment="1" applyProtection="1">
      <alignment horizontal="left" vertical="center" indent="3"/>
    </xf>
    <xf numFmtId="49" fontId="17" fillId="3" borderId="0" xfId="0" applyNumberFormat="1" applyFont="1" applyFill="1" applyAlignment="1" applyProtection="1">
      <alignment horizontal="left" vertical="center" indent="2"/>
    </xf>
    <xf numFmtId="0" fontId="17" fillId="3" borderId="9" xfId="0" applyNumberFormat="1" applyFont="1" applyFill="1" applyBorder="1" applyAlignment="1" applyProtection="1">
      <alignment horizontal="center" vertical="center"/>
    </xf>
    <xf numFmtId="49" fontId="17" fillId="2" borderId="32" xfId="0" applyNumberFormat="1" applyFont="1" applyFill="1" applyBorder="1" applyAlignment="1" applyProtection="1">
      <alignment horizontal="left" vertical="center" indent="1"/>
    </xf>
    <xf numFmtId="0" fontId="17" fillId="2" borderId="0" xfId="0" applyNumberFormat="1" applyFont="1" applyFill="1" applyAlignment="1" applyProtection="1">
      <alignment horizontal="center" vertical="center"/>
    </xf>
    <xf numFmtId="0" fontId="22" fillId="4" borderId="34" xfId="0" applyNumberFormat="1" applyFont="1" applyFill="1" applyBorder="1" applyAlignment="1" applyProtection="1">
      <alignment vertical="center"/>
    </xf>
    <xf numFmtId="0" fontId="22" fillId="4" borderId="10" xfId="0" applyNumberFormat="1" applyFont="1" applyFill="1" applyBorder="1" applyAlignment="1" applyProtection="1">
      <alignment vertical="center"/>
    </xf>
    <xf numFmtId="38" fontId="19" fillId="3" borderId="30" xfId="0" applyNumberFormat="1" applyFont="1" applyFill="1" applyBorder="1" applyAlignment="1" applyProtection="1">
      <alignment horizontal="right"/>
    </xf>
    <xf numFmtId="49" fontId="17" fillId="2" borderId="9" xfId="0" applyNumberFormat="1" applyFont="1" applyFill="1" applyBorder="1" applyAlignment="1" applyProtection="1">
      <alignment horizontal="left" vertical="center" indent="1"/>
    </xf>
    <xf numFmtId="49" fontId="17" fillId="2" borderId="1" xfId="0" applyNumberFormat="1" applyFont="1" applyFill="1" applyBorder="1" applyAlignment="1" applyProtection="1">
      <alignment horizontal="center" vertical="center"/>
    </xf>
    <xf numFmtId="0" fontId="17" fillId="3" borderId="4" xfId="0" applyNumberFormat="1" applyFont="1" applyFill="1" applyBorder="1" applyAlignment="1" applyProtection="1">
      <alignment horizontal="center" vertical="center"/>
    </xf>
    <xf numFmtId="49" fontId="17" fillId="3" borderId="101" xfId="0" applyNumberFormat="1" applyFont="1" applyFill="1" applyBorder="1" applyAlignment="1" applyProtection="1">
      <alignment horizontal="left" vertical="center" indent="2"/>
    </xf>
    <xf numFmtId="49" fontId="19" fillId="3" borderId="28" xfId="0" applyNumberFormat="1" applyFont="1" applyFill="1" applyBorder="1" applyAlignment="1" applyProtection="1">
      <alignment horizontal="left" vertical="center" indent="2"/>
    </xf>
    <xf numFmtId="49" fontId="17" fillId="2" borderId="28" xfId="0" applyNumberFormat="1" applyFont="1" applyFill="1" applyBorder="1" applyAlignment="1" applyProtection="1">
      <alignment horizontal="left" vertical="center" indent="1"/>
    </xf>
    <xf numFmtId="49" fontId="17" fillId="2" borderId="20" xfId="0" applyNumberFormat="1" applyFont="1" applyFill="1" applyBorder="1" applyAlignment="1" applyProtection="1">
      <alignment horizontal="left" vertical="center" indent="1"/>
    </xf>
    <xf numFmtId="0" fontId="17" fillId="2" borderId="4" xfId="0" applyNumberFormat="1" applyFont="1" applyFill="1" applyBorder="1" applyAlignment="1" applyProtection="1">
      <alignment horizontal="center" vertical="center"/>
    </xf>
    <xf numFmtId="0" fontId="18" fillId="3" borderId="4" xfId="0" applyNumberFormat="1" applyFont="1" applyFill="1" applyBorder="1" applyAlignment="1" applyProtection="1">
      <alignment horizontal="center" vertical="center"/>
    </xf>
    <xf numFmtId="49" fontId="18" fillId="4" borderId="7" xfId="0" applyNumberFormat="1" applyFont="1" applyFill="1" applyBorder="1" applyAlignment="1" applyProtection="1">
      <alignment horizontal="left" vertical="center" wrapText="1" indent="3"/>
    </xf>
    <xf numFmtId="0" fontId="17" fillId="2" borderId="28" xfId="0" applyNumberFormat="1" applyFont="1" applyFill="1" applyBorder="1" applyAlignment="1" applyProtection="1">
      <alignment horizontal="left" vertical="center" indent="1"/>
    </xf>
    <xf numFmtId="0" fontId="17" fillId="3" borderId="96" xfId="0" applyNumberFormat="1" applyFont="1" applyFill="1" applyBorder="1" applyAlignment="1" applyProtection="1">
      <alignment horizontal="center" vertical="center"/>
    </xf>
    <xf numFmtId="49" fontId="18" fillId="4" borderId="42" xfId="0" applyNumberFormat="1" applyFont="1" applyFill="1" applyBorder="1" applyAlignment="1" applyProtection="1">
      <alignment horizontal="left" vertical="center" indent="3"/>
    </xf>
    <xf numFmtId="0" fontId="18" fillId="4" borderId="18" xfId="0" applyNumberFormat="1" applyFont="1" applyFill="1" applyBorder="1" applyAlignment="1" applyProtection="1">
      <alignment horizontal="center" vertical="center"/>
    </xf>
    <xf numFmtId="0" fontId="20" fillId="4" borderId="34" xfId="0" applyNumberFormat="1" applyFont="1" applyFill="1" applyBorder="1" applyAlignment="1" applyProtection="1">
      <alignment vertical="center" wrapText="1"/>
    </xf>
    <xf numFmtId="49" fontId="17" fillId="10" borderId="20" xfId="0" applyNumberFormat="1" applyFont="1" applyFill="1" applyBorder="1" applyAlignment="1" applyProtection="1">
      <alignment horizontal="left" vertical="center"/>
    </xf>
    <xf numFmtId="38" fontId="19" fillId="10" borderId="4" xfId="0" applyNumberFormat="1" applyFont="1" applyFill="1" applyBorder="1" applyAlignment="1" applyProtection="1">
      <alignment horizontal="right"/>
    </xf>
    <xf numFmtId="0" fontId="17" fillId="2" borderId="11" xfId="0" applyNumberFormat="1" applyFont="1" applyFill="1" applyBorder="1" applyAlignment="1" applyProtection="1">
      <alignment horizontal="left" vertical="center" indent="1"/>
    </xf>
    <xf numFmtId="0" fontId="17" fillId="13" borderId="28" xfId="0" applyNumberFormat="1" applyFont="1" applyFill="1" applyBorder="1" applyAlignment="1" applyProtection="1">
      <alignment horizontal="left" vertical="center" indent="1"/>
    </xf>
    <xf numFmtId="49" fontId="17" fillId="13" borderId="1" xfId="0" applyNumberFormat="1" applyFont="1" applyFill="1" applyBorder="1" applyAlignment="1" applyProtection="1">
      <alignment horizontal="center" vertical="center"/>
    </xf>
    <xf numFmtId="38" fontId="19" fillId="9" borderId="5" xfId="0" applyNumberFormat="1" applyFont="1" applyFill="1" applyBorder="1" applyAlignment="1" applyProtection="1">
      <alignment horizontal="right"/>
    </xf>
    <xf numFmtId="0" fontId="18" fillId="9" borderId="14" xfId="0" applyNumberFormat="1" applyFont="1" applyFill="1" applyBorder="1" applyAlignment="1" applyProtection="1">
      <alignment horizontal="left" vertical="center" indent="3"/>
    </xf>
    <xf numFmtId="49" fontId="18" fillId="9" borderId="14" xfId="0" applyNumberFormat="1" applyFont="1" applyFill="1" applyBorder="1" applyAlignment="1" applyProtection="1">
      <alignment horizontal="center" vertical="center"/>
    </xf>
    <xf numFmtId="38" fontId="19" fillId="9" borderId="14" xfId="0" applyNumberFormat="1" applyFont="1" applyFill="1" applyBorder="1" applyAlignment="1" applyProtection="1">
      <alignment horizontal="right"/>
    </xf>
    <xf numFmtId="0" fontId="17" fillId="2" borderId="1"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left" vertical="center" wrapText="1" indent="2"/>
    </xf>
    <xf numFmtId="49" fontId="18" fillId="3" borderId="20" xfId="0" applyNumberFormat="1" applyFont="1" applyFill="1" applyBorder="1" applyAlignment="1" applyProtection="1">
      <alignment horizontal="left" vertical="center" wrapText="1" indent="2"/>
    </xf>
    <xf numFmtId="38" fontId="19" fillId="4" borderId="42" xfId="0" applyNumberFormat="1" applyFont="1" applyFill="1" applyBorder="1" applyAlignment="1" applyProtection="1">
      <alignment horizontal="right"/>
    </xf>
    <xf numFmtId="49" fontId="17" fillId="2" borderId="11"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left" vertical="center" indent="1"/>
    </xf>
    <xf numFmtId="49" fontId="17" fillId="3" borderId="20" xfId="0" applyNumberFormat="1" applyFont="1" applyFill="1" applyBorder="1" applyAlignment="1" applyProtection="1">
      <alignment horizontal="left" vertical="center" indent="1"/>
    </xf>
    <xf numFmtId="0" fontId="19" fillId="3" borderId="101" xfId="0" applyNumberFormat="1" applyFont="1" applyFill="1" applyBorder="1" applyAlignment="1" applyProtection="1">
      <alignment horizontal="center" vertical="center"/>
    </xf>
    <xf numFmtId="0" fontId="17" fillId="3" borderId="4" xfId="0" applyNumberFormat="1" applyFont="1" applyFill="1" applyBorder="1" applyAlignment="1" applyProtection="1">
      <alignment horizontal="left" vertical="center" indent="2"/>
    </xf>
    <xf numFmtId="49" fontId="17" fillId="3" borderId="32" xfId="0" applyNumberFormat="1" applyFont="1" applyFill="1" applyBorder="1" applyAlignment="1" applyProtection="1">
      <alignment horizontal="left" vertical="center" wrapText="1" indent="2"/>
    </xf>
    <xf numFmtId="0" fontId="18" fillId="4" borderId="23" xfId="0" applyNumberFormat="1" applyFont="1" applyFill="1" applyBorder="1" applyAlignment="1" applyProtection="1">
      <alignment horizontal="left" vertical="center" wrapText="1" indent="3"/>
    </xf>
    <xf numFmtId="0" fontId="18" fillId="4" borderId="34" xfId="0" applyNumberFormat="1" applyFont="1" applyFill="1" applyBorder="1" applyAlignment="1" applyProtection="1">
      <alignment horizontal="center" vertical="center" wrapText="1"/>
    </xf>
    <xf numFmtId="0" fontId="18" fillId="2" borderId="15" xfId="0" applyNumberFormat="1" applyFont="1" applyFill="1" applyBorder="1" applyAlignment="1" applyProtection="1">
      <alignment horizontal="center" vertical="center"/>
    </xf>
    <xf numFmtId="49" fontId="17" fillId="3" borderId="4" xfId="0" applyNumberFormat="1" applyFont="1" applyFill="1" applyBorder="1" applyAlignment="1" applyProtection="1">
      <alignment horizontal="center" vertical="center"/>
    </xf>
    <xf numFmtId="49" fontId="17" fillId="3" borderId="50" xfId="0" applyNumberFormat="1" applyFont="1" applyFill="1" applyBorder="1" applyAlignment="1" applyProtection="1">
      <alignment horizontal="left" vertical="center" wrapText="1" indent="2"/>
    </xf>
    <xf numFmtId="0" fontId="17" fillId="3" borderId="15" xfId="0" applyNumberFormat="1" applyFont="1" applyFill="1" applyBorder="1" applyAlignment="1" applyProtection="1">
      <alignment horizontal="center" vertical="center" wrapText="1"/>
    </xf>
    <xf numFmtId="49" fontId="17" fillId="3" borderId="0" xfId="0" applyNumberFormat="1" applyFont="1" applyFill="1" applyAlignment="1" applyProtection="1">
      <alignment horizontal="left" vertical="center" wrapText="1" indent="2"/>
    </xf>
    <xf numFmtId="49" fontId="19" fillId="10" borderId="20" xfId="0" applyNumberFormat="1" applyFont="1" applyFill="1" applyBorder="1" applyAlignment="1" applyProtection="1">
      <alignment vertical="center"/>
    </xf>
    <xf numFmtId="0" fontId="17" fillId="2" borderId="16" xfId="0" applyNumberFormat="1" applyFont="1" applyFill="1" applyBorder="1" applyAlignment="1" applyProtection="1">
      <alignment horizontal="center" vertical="center"/>
    </xf>
    <xf numFmtId="49" fontId="17" fillId="3" borderId="11" xfId="0" applyNumberFormat="1" applyFont="1" applyFill="1" applyBorder="1" applyAlignment="1" applyProtection="1">
      <alignment horizontal="center" vertical="center"/>
    </xf>
    <xf numFmtId="38" fontId="19" fillId="4" borderId="23" xfId="0" applyNumberFormat="1" applyFont="1" applyFill="1" applyBorder="1" applyAlignment="1" applyProtection="1">
      <alignment horizontal="right"/>
    </xf>
    <xf numFmtId="0" fontId="17" fillId="3" borderId="28" xfId="0" applyNumberFormat="1" applyFont="1" applyFill="1" applyBorder="1" applyAlignment="1" applyProtection="1">
      <alignment horizontal="left" vertical="center" indent="2"/>
    </xf>
    <xf numFmtId="49" fontId="18" fillId="4" borderId="14" xfId="0" applyNumberFormat="1" applyFont="1" applyFill="1" applyBorder="1" applyAlignment="1" applyProtection="1">
      <alignment horizontal="left" vertical="center" wrapText="1" indent="3"/>
    </xf>
    <xf numFmtId="0" fontId="17" fillId="2" borderId="96" xfId="0" applyNumberFormat="1" applyFont="1" applyFill="1" applyBorder="1" applyAlignment="1" applyProtection="1">
      <alignment horizontal="center" vertical="center"/>
    </xf>
    <xf numFmtId="38" fontId="19" fillId="11" borderId="96" xfId="0" applyNumberFormat="1" applyFont="1" applyFill="1" applyBorder="1" applyAlignment="1" applyProtection="1">
      <alignment horizontal="right"/>
    </xf>
    <xf numFmtId="49" fontId="17" fillId="3" borderId="20" xfId="0" applyNumberFormat="1" applyFont="1" applyFill="1" applyBorder="1" applyAlignment="1" applyProtection="1">
      <alignment horizontal="left" vertical="center" indent="3"/>
    </xf>
    <xf numFmtId="49" fontId="18" fillId="4" borderId="14" xfId="0" applyNumberFormat="1" applyFont="1" applyFill="1" applyBorder="1" applyAlignment="1" applyProtection="1">
      <alignment horizontal="left" vertical="center" indent="4"/>
    </xf>
    <xf numFmtId="0" fontId="19" fillId="10" borderId="20" xfId="0" applyNumberFormat="1" applyFont="1" applyFill="1" applyBorder="1" applyAlignment="1" applyProtection="1">
      <alignment vertical="center"/>
    </xf>
    <xf numFmtId="49" fontId="17" fillId="2" borderId="28" xfId="0" applyNumberFormat="1" applyFont="1" applyFill="1" applyBorder="1" applyAlignment="1" applyProtection="1">
      <alignment horizontal="left" vertical="center"/>
    </xf>
    <xf numFmtId="38" fontId="19" fillId="11" borderId="11" xfId="0" applyNumberFormat="1" applyFont="1" applyFill="1" applyBorder="1" applyAlignment="1" applyProtection="1">
      <alignment horizontal="right"/>
    </xf>
    <xf numFmtId="0" fontId="18" fillId="3" borderId="4" xfId="0" applyNumberFormat="1" applyFont="1" applyFill="1" applyBorder="1" applyAlignment="1" applyProtection="1">
      <alignment horizontal="left" vertical="center" indent="2"/>
    </xf>
    <xf numFmtId="38" fontId="19" fillId="9" borderId="97" xfId="0" applyNumberFormat="1" applyFont="1" applyFill="1" applyBorder="1" applyAlignment="1" applyProtection="1">
      <alignment horizontal="right"/>
    </xf>
    <xf numFmtId="49" fontId="18" fillId="4" borderId="19" xfId="0" applyNumberFormat="1" applyFont="1" applyFill="1" applyBorder="1" applyAlignment="1" applyProtection="1">
      <alignment horizontal="left" vertical="center" indent="3"/>
    </xf>
    <xf numFmtId="0" fontId="18" fillId="4" borderId="7" xfId="0" applyNumberFormat="1" applyFont="1" applyFill="1" applyBorder="1" applyAlignment="1" applyProtection="1">
      <alignment horizontal="center" vertical="center"/>
    </xf>
    <xf numFmtId="38" fontId="19" fillId="8" borderId="14" xfId="0" applyNumberFormat="1" applyFont="1" applyFill="1" applyBorder="1" applyAlignment="1" applyProtection="1">
      <alignment horizontal="right"/>
    </xf>
    <xf numFmtId="3" fontId="17" fillId="10" borderId="4" xfId="0" applyNumberFormat="1" applyFont="1" applyFill="1" applyBorder="1" applyAlignment="1" applyProtection="1">
      <alignment horizontal="left" vertical="center" wrapText="1"/>
    </xf>
    <xf numFmtId="0" fontId="19" fillId="10" borderId="20" xfId="0" applyNumberFormat="1" applyFont="1" applyFill="1" applyBorder="1" applyAlignment="1" applyProtection="1">
      <alignment horizontal="left" vertical="center" wrapText="1"/>
    </xf>
    <xf numFmtId="38" fontId="19" fillId="10" borderId="20" xfId="0" applyNumberFormat="1" applyFont="1" applyFill="1" applyBorder="1" applyAlignment="1" applyProtection="1">
      <alignment horizontal="left" vertical="center"/>
    </xf>
    <xf numFmtId="3" fontId="17" fillId="10" borderId="4" xfId="0" applyNumberFormat="1" applyFont="1" applyFill="1" applyBorder="1" applyAlignment="1" applyProtection="1">
      <alignment vertical="center" wrapText="1"/>
    </xf>
    <xf numFmtId="0" fontId="19" fillId="10" borderId="101" xfId="0" applyNumberFormat="1" applyFont="1" applyFill="1" applyBorder="1" applyAlignment="1" applyProtection="1">
      <alignment horizontal="left" vertical="center" wrapText="1"/>
    </xf>
    <xf numFmtId="38" fontId="19" fillId="4" borderId="32" xfId="0" applyNumberFormat="1" applyFont="1" applyFill="1" applyBorder="1" applyAlignment="1" applyProtection="1">
      <alignment horizontal="right"/>
    </xf>
    <xf numFmtId="49" fontId="17" fillId="3" borderId="108" xfId="0" applyNumberFormat="1" applyFont="1" applyFill="1" applyBorder="1" applyAlignment="1" applyProtection="1">
      <alignment horizontal="left" vertical="center" indent="2"/>
    </xf>
    <xf numFmtId="0" fontId="17" fillId="3" borderId="33" xfId="0" applyNumberFormat="1" applyFont="1" applyFill="1" applyBorder="1" applyAlignment="1" applyProtection="1">
      <alignment horizontal="center" vertical="center"/>
    </xf>
    <xf numFmtId="49" fontId="17" fillId="3" borderId="101" xfId="0" applyNumberFormat="1" applyFont="1" applyFill="1" applyBorder="1" applyAlignment="1" applyProtection="1">
      <alignment horizontal="left" vertical="center" wrapText="1" indent="2"/>
    </xf>
    <xf numFmtId="49" fontId="17" fillId="2" borderId="42" xfId="0" applyNumberFormat="1" applyFont="1" applyFill="1" applyBorder="1" applyAlignment="1" applyProtection="1">
      <alignment horizontal="left" vertical="center" indent="1"/>
    </xf>
    <xf numFmtId="0" fontId="17" fillId="2" borderId="7" xfId="0" applyNumberFormat="1" applyFont="1" applyFill="1" applyBorder="1" applyAlignment="1" applyProtection="1">
      <alignment horizontal="center" vertical="center"/>
    </xf>
    <xf numFmtId="38" fontId="19" fillId="5" borderId="15" xfId="0" applyNumberFormat="1" applyFont="1" applyFill="1" applyBorder="1" applyAlignment="1" applyProtection="1">
      <alignment horizontal="right"/>
      <protection locked="0"/>
    </xf>
    <xf numFmtId="38" fontId="20" fillId="3" borderId="100" xfId="0" applyNumberFormat="1" applyFont="1" applyFill="1" applyBorder="1" applyAlignment="1" applyProtection="1">
      <alignment horizontal="right" vertical="center"/>
    </xf>
    <xf numFmtId="38" fontId="20" fillId="3" borderId="50" xfId="0" applyNumberFormat="1" applyFont="1" applyFill="1" applyBorder="1" applyAlignment="1" applyProtection="1">
      <alignment horizontal="right" vertical="center"/>
    </xf>
    <xf numFmtId="38" fontId="20" fillId="3" borderId="45" xfId="0" applyNumberFormat="1" applyFont="1" applyFill="1" applyBorder="1" applyAlignment="1" applyProtection="1">
      <alignment horizontal="right" vertical="center"/>
    </xf>
    <xf numFmtId="0" fontId="18" fillId="19" borderId="33" xfId="0" applyNumberFormat="1" applyFont="1" applyFill="1" applyBorder="1" applyAlignment="1" applyProtection="1">
      <alignment horizontal="left" vertical="center" indent="3"/>
    </xf>
    <xf numFmtId="0" fontId="18" fillId="19" borderId="108" xfId="0" applyNumberFormat="1" applyFont="1" applyFill="1" applyBorder="1" applyAlignment="1" applyProtection="1">
      <alignment horizontal="center" vertical="center"/>
    </xf>
    <xf numFmtId="38" fontId="19" fillId="19" borderId="33" xfId="0" applyNumberFormat="1" applyFont="1" applyFill="1" applyBorder="1" applyAlignment="1" applyProtection="1">
      <alignment horizontal="right"/>
    </xf>
    <xf numFmtId="38" fontId="19" fillId="19" borderId="108" xfId="0" applyNumberFormat="1" applyFont="1" applyFill="1" applyBorder="1" applyAlignment="1" applyProtection="1">
      <alignment horizontal="right"/>
    </xf>
    <xf numFmtId="38" fontId="19" fillId="19" borderId="31" xfId="0" applyNumberFormat="1" applyFont="1" applyFill="1" applyBorder="1" applyAlignment="1" applyProtection="1">
      <alignment horizontal="right"/>
    </xf>
    <xf numFmtId="0" fontId="17" fillId="2" borderId="45" xfId="0" applyNumberFormat="1" applyFont="1" applyFill="1" applyBorder="1" applyAlignment="1" applyProtection="1">
      <alignment horizontal="center" vertical="center"/>
    </xf>
    <xf numFmtId="0" fontId="16" fillId="3" borderId="0" xfId="0" applyNumberFormat="1" applyFont="1" applyFill="1" applyAlignment="1" applyProtection="1"/>
    <xf numFmtId="49" fontId="18" fillId="4" borderId="108" xfId="0" applyNumberFormat="1" applyFont="1" applyFill="1" applyBorder="1" applyAlignment="1" applyProtection="1">
      <alignment horizontal="left" vertical="center" indent="2"/>
    </xf>
    <xf numFmtId="0" fontId="18" fillId="4" borderId="33" xfId="0" applyNumberFormat="1" applyFont="1" applyFill="1" applyBorder="1" applyAlignment="1" applyProtection="1">
      <alignment horizontal="center" vertical="center"/>
    </xf>
    <xf numFmtId="0" fontId="17" fillId="2" borderId="0" xfId="0" applyNumberFormat="1" applyFont="1" applyFill="1" applyAlignment="1" applyProtection="1">
      <alignment horizontal="left" vertical="center" indent="1"/>
    </xf>
    <xf numFmtId="38" fontId="20" fillId="3" borderId="98" xfId="0" applyNumberFormat="1" applyFont="1" applyFill="1" applyBorder="1" applyAlignment="1" applyProtection="1">
      <alignment horizontal="right" vertical="center"/>
    </xf>
    <xf numFmtId="38" fontId="20" fillId="3" borderId="27" xfId="0" applyNumberFormat="1" applyFont="1" applyFill="1" applyBorder="1" applyAlignment="1" applyProtection="1">
      <alignment horizontal="right" vertical="center"/>
    </xf>
    <xf numFmtId="38" fontId="20" fillId="3" borderId="99" xfId="0" applyNumberFormat="1" applyFont="1" applyFill="1" applyBorder="1" applyAlignment="1" applyProtection="1">
      <alignment horizontal="right" vertical="center"/>
    </xf>
    <xf numFmtId="38" fontId="20" fillId="3" borderId="25" xfId="0" applyNumberFormat="1" applyFont="1" applyFill="1" applyBorder="1" applyAlignment="1" applyProtection="1">
      <alignment horizontal="right" vertical="center"/>
    </xf>
    <xf numFmtId="38" fontId="19" fillId="4" borderId="85" xfId="0" applyNumberFormat="1" applyFont="1" applyFill="1" applyBorder="1" applyAlignment="1" applyProtection="1">
      <alignment horizontal="right"/>
    </xf>
    <xf numFmtId="0" fontId="58" fillId="9" borderId="111" xfId="0" applyNumberFormat="1" applyFont="1" applyFill="1" applyBorder="1" applyAlignment="1" applyProtection="1">
      <alignment horizontal="center"/>
    </xf>
    <xf numFmtId="0" fontId="58" fillId="9" borderId="111" xfId="0" applyNumberFormat="1" applyFont="1" applyFill="1" applyBorder="1" applyAlignment="1" applyProtection="1">
      <alignment horizontal="center" wrapText="1"/>
    </xf>
    <xf numFmtId="0" fontId="58" fillId="23" borderId="111" xfId="0" applyNumberFormat="1" applyFont="1" applyFill="1" applyBorder="1" applyAlignment="1" applyProtection="1">
      <alignment horizontal="center"/>
    </xf>
    <xf numFmtId="0" fontId="0" fillId="17" borderId="0" xfId="0" applyNumberFormat="1" applyFill="1" applyAlignment="1" applyProtection="1"/>
    <xf numFmtId="0" fontId="0" fillId="9" borderId="111" xfId="0" applyNumberFormat="1" applyFill="1" applyBorder="1" applyAlignment="1" applyProtection="1"/>
    <xf numFmtId="174" fontId="73" fillId="9" borderId="111" xfId="0" applyNumberFormat="1" applyFont="1" applyFill="1" applyBorder="1" applyAlignment="1" applyProtection="1">
      <alignment vertical="center"/>
    </xf>
    <xf numFmtId="49" fontId="58" fillId="9" borderId="111" xfId="0" applyNumberFormat="1" applyFont="1" applyFill="1" applyBorder="1" applyAlignment="1" applyProtection="1">
      <alignment horizontal="center"/>
    </xf>
    <xf numFmtId="38" fontId="19" fillId="4" borderId="96" xfId="0" applyNumberFormat="1" applyFont="1" applyFill="1" applyBorder="1" applyAlignment="1" applyProtection="1">
      <alignment horizontal="right" vertical="center"/>
    </xf>
    <xf numFmtId="38" fontId="17" fillId="4" borderId="96" xfId="0" applyNumberFormat="1" applyFont="1" applyFill="1" applyBorder="1" applyAlignment="1" applyProtection="1">
      <alignment horizontal="right" vertical="center"/>
    </xf>
    <xf numFmtId="38" fontId="19" fillId="4" borderId="14" xfId="0" applyNumberFormat="1" applyFont="1" applyFill="1" applyBorder="1" applyAlignment="1" applyProtection="1">
      <alignment horizontal="right" vertical="center"/>
    </xf>
    <xf numFmtId="38" fontId="19" fillId="3" borderId="96" xfId="0" applyNumberFormat="1" applyFont="1" applyFill="1" applyBorder="1" applyAlignment="1" applyProtection="1">
      <alignment horizontal="right" vertical="center"/>
    </xf>
    <xf numFmtId="38" fontId="17" fillId="4" borderId="14" xfId="0" applyNumberFormat="1" applyFont="1" applyFill="1" applyBorder="1" applyAlignment="1" applyProtection="1">
      <alignment horizontal="right" vertical="center"/>
    </xf>
    <xf numFmtId="38" fontId="19" fillId="4" borderId="18" xfId="0" applyNumberFormat="1" applyFont="1" applyFill="1" applyBorder="1" applyAlignment="1" applyProtection="1">
      <alignment horizontal="right" vertical="center"/>
    </xf>
    <xf numFmtId="38" fontId="17" fillId="4" borderId="18" xfId="0" applyNumberFormat="1" applyFont="1" applyFill="1" applyBorder="1" applyAlignment="1" applyProtection="1">
      <alignment horizontal="right" vertical="center"/>
    </xf>
    <xf numFmtId="38" fontId="19" fillId="4" borderId="7" xfId="0" applyNumberFormat="1" applyFont="1" applyFill="1" applyBorder="1" applyAlignment="1" applyProtection="1">
      <alignment horizontal="right" vertical="center"/>
    </xf>
    <xf numFmtId="0" fontId="27" fillId="13" borderId="33" xfId="0" applyNumberFormat="1" applyFont="1" applyFill="1" applyBorder="1" applyAlignment="1" applyProtection="1">
      <alignment horizontal="center" vertical="center"/>
    </xf>
    <xf numFmtId="0" fontId="27" fillId="13" borderId="108" xfId="0" applyNumberFormat="1" applyFont="1" applyFill="1" applyBorder="1" applyAlignment="1" applyProtection="1">
      <alignment horizontal="center" vertical="center"/>
    </xf>
    <xf numFmtId="0" fontId="27" fillId="13" borderId="31" xfId="0" applyNumberFormat="1" applyFont="1" applyFill="1" applyBorder="1" applyAlignment="1" applyProtection="1">
      <alignment horizontal="center" vertical="center"/>
    </xf>
    <xf numFmtId="0" fontId="27" fillId="12" borderId="108" xfId="0" applyNumberFormat="1" applyFont="1" applyFill="1" applyBorder="1" applyAlignment="1" applyProtection="1">
      <alignment horizontal="center" vertical="center"/>
    </xf>
    <xf numFmtId="0" fontId="27" fillId="12" borderId="0" xfId="0" applyNumberFormat="1" applyFont="1" applyFill="1" applyAlignment="1" applyProtection="1">
      <alignment horizontal="center" vertical="center"/>
    </xf>
    <xf numFmtId="0" fontId="20" fillId="12" borderId="0" xfId="0" applyNumberFormat="1" applyFont="1" applyFill="1" applyAlignment="1" applyProtection="1">
      <alignment horizontal="center" vertical="center"/>
    </xf>
    <xf numFmtId="0" fontId="27" fillId="13" borderId="9" xfId="0" applyNumberFormat="1" applyFont="1" applyFill="1" applyBorder="1" applyAlignment="1" applyProtection="1">
      <alignment horizontal="center" vertical="center"/>
    </xf>
    <xf numFmtId="0" fontId="27" fillId="13" borderId="0" xfId="0" applyNumberFormat="1" applyFont="1" applyFill="1" applyAlignment="1" applyProtection="1">
      <alignment horizontal="center" vertical="center"/>
    </xf>
    <xf numFmtId="0" fontId="27" fillId="13" borderId="10" xfId="0" applyNumberFormat="1" applyFont="1" applyFill="1" applyBorder="1" applyAlignment="1" applyProtection="1">
      <alignment horizontal="center" vertical="center"/>
    </xf>
    <xf numFmtId="0" fontId="20" fillId="12" borderId="0" xfId="0" applyNumberFormat="1" applyFont="1" applyFill="1" applyAlignment="1" applyProtection="1"/>
    <xf numFmtId="167" fontId="20" fillId="12" borderId="10" xfId="0" applyNumberFormat="1" applyFont="1" applyFill="1" applyBorder="1" applyAlignment="1" applyProtection="1">
      <alignment horizontal="left" vertical="center" indent="1"/>
    </xf>
    <xf numFmtId="0" fontId="20" fillId="13" borderId="11" xfId="0" applyNumberFormat="1" applyFont="1" applyFill="1" applyBorder="1" applyAlignment="1" applyProtection="1">
      <alignment horizontal="center" vertical="center"/>
    </xf>
    <xf numFmtId="0" fontId="20" fillId="13" borderId="28" xfId="0" applyNumberFormat="1" applyFont="1" applyFill="1" applyBorder="1" applyAlignment="1" applyProtection="1">
      <alignment horizontal="center" vertical="center"/>
    </xf>
    <xf numFmtId="0" fontId="20" fillId="13" borderId="32" xfId="0" applyNumberFormat="1" applyFont="1" applyFill="1" applyBorder="1" applyAlignment="1" applyProtection="1">
      <alignment horizontal="center" vertical="center"/>
    </xf>
    <xf numFmtId="0" fontId="20" fillId="12" borderId="28" xfId="0" applyNumberFormat="1" applyFont="1" applyFill="1" applyBorder="1" applyAlignment="1" applyProtection="1"/>
    <xf numFmtId="0" fontId="32" fillId="12" borderId="28" xfId="0" applyNumberFormat="1" applyFont="1" applyFill="1" applyBorder="1" applyAlignment="1" applyProtection="1">
      <alignment horizontal="center" vertical="top"/>
    </xf>
    <xf numFmtId="0" fontId="20" fillId="12" borderId="32" xfId="0" applyNumberFormat="1" applyFont="1" applyFill="1" applyBorder="1" applyAlignment="1" applyProtection="1"/>
    <xf numFmtId="38" fontId="19" fillId="4" borderId="96" xfId="0" applyNumberFormat="1" applyFont="1" applyFill="1" applyBorder="1" applyAlignment="1" applyProtection="1"/>
    <xf numFmtId="0" fontId="17" fillId="14" borderId="4" xfId="0" applyNumberFormat="1" applyFont="1" applyFill="1" applyBorder="1" applyAlignment="1" applyProtection="1">
      <alignment horizontal="left" vertical="center"/>
    </xf>
    <xf numFmtId="0" fontId="18" fillId="14" borderId="96" xfId="0" applyNumberFormat="1" applyFont="1" applyFill="1" applyBorder="1" applyAlignment="1" applyProtection="1">
      <alignment horizontal="center" vertical="center" wrapText="1"/>
    </xf>
    <xf numFmtId="38" fontId="18" fillId="14" borderId="96" xfId="0" applyNumberFormat="1" applyFont="1" applyFill="1" applyBorder="1" applyAlignment="1" applyProtection="1">
      <alignment vertical="center"/>
    </xf>
    <xf numFmtId="38" fontId="18" fillId="14" borderId="5" xfId="0" applyNumberFormat="1" applyFont="1" applyFill="1" applyBorder="1" applyAlignment="1" applyProtection="1">
      <alignment vertical="center"/>
    </xf>
    <xf numFmtId="38" fontId="19" fillId="14" borderId="5" xfId="0" applyNumberFormat="1" applyFont="1" applyFill="1" applyBorder="1" applyAlignment="1" applyProtection="1">
      <alignment vertical="center"/>
    </xf>
    <xf numFmtId="0" fontId="17" fillId="2" borderId="4" xfId="0" applyNumberFormat="1" applyFont="1" applyFill="1" applyBorder="1" applyAlignment="1" applyProtection="1">
      <alignment vertical="center" wrapText="1"/>
    </xf>
    <xf numFmtId="0" fontId="18" fillId="2" borderId="96" xfId="0" applyNumberFormat="1" applyFont="1" applyFill="1" applyBorder="1" applyAlignment="1" applyProtection="1">
      <alignment horizontal="center" vertical="center" wrapText="1"/>
    </xf>
    <xf numFmtId="38" fontId="19" fillId="4" borderId="5" xfId="0" applyNumberFormat="1" applyFont="1" applyFill="1" applyBorder="1" applyAlignment="1" applyProtection="1">
      <alignment vertical="center"/>
    </xf>
    <xf numFmtId="38" fontId="19" fillId="3" borderId="96" xfId="0" applyNumberFormat="1" applyFont="1" applyFill="1" applyBorder="1" applyAlignment="1" applyProtection="1"/>
    <xf numFmtId="38" fontId="19" fillId="4" borderId="97" xfId="0" applyNumberFormat="1" applyFont="1" applyFill="1" applyBorder="1" applyAlignment="1" applyProtection="1">
      <alignment vertical="center"/>
    </xf>
    <xf numFmtId="0" fontId="17" fillId="14" borderId="11" xfId="0" applyNumberFormat="1" applyFont="1" applyFill="1" applyBorder="1" applyAlignment="1" applyProtection="1">
      <alignment horizontal="left" vertical="center"/>
    </xf>
    <xf numFmtId="0" fontId="18" fillId="14" borderId="1" xfId="0" applyNumberFormat="1" applyFont="1" applyFill="1" applyBorder="1" applyAlignment="1" applyProtection="1">
      <alignment horizontal="center" vertical="center" wrapText="1"/>
    </xf>
    <xf numFmtId="38" fontId="15" fillId="14" borderId="5" xfId="0" applyNumberFormat="1" applyFont="1" applyFill="1" applyBorder="1" applyAlignment="1" applyProtection="1">
      <alignment vertical="center"/>
    </xf>
    <xf numFmtId="38" fontId="18" fillId="3" borderId="5" xfId="0" applyNumberFormat="1" applyFont="1" applyFill="1" applyBorder="1" applyAlignment="1" applyProtection="1">
      <alignment vertical="center"/>
    </xf>
    <xf numFmtId="38" fontId="19" fillId="3" borderId="5" xfId="0" applyNumberFormat="1" applyFont="1" applyFill="1" applyBorder="1" applyAlignment="1" applyProtection="1">
      <alignment vertical="center"/>
    </xf>
    <xf numFmtId="38" fontId="19" fillId="4" borderId="7" xfId="0" applyNumberFormat="1" applyFont="1" applyFill="1" applyBorder="1" applyAlignment="1" applyProtection="1"/>
    <xf numFmtId="38" fontId="19" fillId="4" borderId="14" xfId="0" applyNumberFormat="1" applyFont="1" applyFill="1" applyBorder="1" applyAlignment="1" applyProtection="1"/>
    <xf numFmtId="0" fontId="27" fillId="14" borderId="101" xfId="0" applyNumberFormat="1" applyFont="1" applyFill="1" applyBorder="1" applyAlignment="1" applyProtection="1">
      <alignment horizontal="left" vertical="center"/>
    </xf>
    <xf numFmtId="38" fontId="19" fillId="14" borderId="5" xfId="0" applyNumberFormat="1" applyFont="1" applyFill="1" applyBorder="1" applyAlignment="1" applyProtection="1"/>
    <xf numFmtId="0" fontId="17" fillId="2" borderId="4" xfId="0" applyNumberFormat="1" applyFont="1" applyFill="1" applyBorder="1" applyAlignment="1" applyProtection="1">
      <alignment horizontal="left" vertical="center"/>
    </xf>
    <xf numFmtId="0" fontId="17" fillId="2" borderId="101" xfId="0" applyNumberFormat="1" applyFont="1" applyFill="1" applyBorder="1" applyAlignment="1" applyProtection="1">
      <alignment vertical="center"/>
    </xf>
    <xf numFmtId="171" fontId="17" fillId="2" borderId="4" xfId="0" applyNumberFormat="1" applyFont="1" applyFill="1" applyBorder="1" applyAlignment="1" applyProtection="1">
      <alignment horizontal="left" vertical="center"/>
    </xf>
    <xf numFmtId="38" fontId="19" fillId="4" borderId="7" xfId="0" applyNumberFormat="1" applyFont="1" applyFill="1" applyBorder="1" applyAlignment="1" applyProtection="1">
      <alignment vertical="center"/>
    </xf>
    <xf numFmtId="38" fontId="19" fillId="4" borderId="18" xfId="0" applyNumberFormat="1" applyFont="1" applyFill="1" applyBorder="1" applyAlignment="1" applyProtection="1">
      <alignment vertical="center"/>
    </xf>
    <xf numFmtId="38" fontId="19" fillId="4" borderId="18" xfId="0" applyNumberFormat="1" applyFont="1" applyFill="1" applyBorder="1" applyAlignment="1" applyProtection="1"/>
    <xf numFmtId="0" fontId="57" fillId="19" borderId="146" xfId="0" applyNumberFormat="1" applyFont="1" applyFill="1" applyBorder="1" applyAlignment="1" applyProtection="1"/>
    <xf numFmtId="0" fontId="57" fillId="22" borderId="109" xfId="0" applyNumberFormat="1" applyFont="1" applyFill="1" applyBorder="1" applyAlignment="1" applyProtection="1">
      <alignment horizontal="center"/>
      <protection hidden="1"/>
    </xf>
    <xf numFmtId="0" fontId="2" fillId="19" borderId="0" xfId="0" applyNumberFormat="1" applyFont="1" applyFill="1" applyAlignment="1" applyProtection="1"/>
    <xf numFmtId="0" fontId="28" fillId="19" borderId="0" xfId="0" applyNumberFormat="1" applyFont="1" applyFill="1" applyAlignment="1" applyProtection="1">
      <protection hidden="1"/>
    </xf>
    <xf numFmtId="0" fontId="28" fillId="19" borderId="0" xfId="0" applyNumberFormat="1" applyFont="1" applyFill="1" applyAlignment="1" applyProtection="1"/>
    <xf numFmtId="0" fontId="76" fillId="17" borderId="0" xfId="0" applyNumberFormat="1" applyFont="1" applyFill="1" applyAlignment="1" applyProtection="1">
      <alignment horizontal="center" vertical="center"/>
      <protection hidden="1"/>
    </xf>
    <xf numFmtId="0" fontId="84" fillId="19" borderId="109" xfId="0" applyNumberFormat="1" applyFont="1" applyFill="1" applyBorder="1" applyAlignment="1" applyProtection="1">
      <alignment vertical="top" wrapText="1"/>
    </xf>
    <xf numFmtId="0" fontId="84" fillId="30" borderId="109" xfId="0" applyNumberFormat="1" applyFont="1" applyFill="1" applyBorder="1" applyAlignment="1" applyProtection="1">
      <alignment wrapText="1"/>
    </xf>
    <xf numFmtId="0" fontId="94" fillId="19" borderId="0" xfId="0" applyNumberFormat="1" applyFont="1" applyFill="1" applyAlignment="1" applyProtection="1">
      <protection hidden="1"/>
    </xf>
    <xf numFmtId="0" fontId="84" fillId="26" borderId="110" xfId="0" applyNumberFormat="1" applyFont="1" applyFill="1" applyBorder="1" applyAlignment="1" applyProtection="1">
      <alignment vertical="top" wrapText="1"/>
    </xf>
    <xf numFmtId="0" fontId="81" fillId="25" borderId="118" xfId="0" applyNumberFormat="1" applyFont="1" applyFill="1" applyBorder="1" applyAlignment="1" applyProtection="1">
      <alignment horizontal="center" vertical="center"/>
    </xf>
    <xf numFmtId="0" fontId="59" fillId="19" borderId="0" xfId="0" applyNumberFormat="1" applyFont="1" applyFill="1" applyAlignment="1" applyProtection="1">
      <protection hidden="1"/>
    </xf>
    <xf numFmtId="0" fontId="2" fillId="27" borderId="120" xfId="0" applyNumberFormat="1" applyFont="1" applyFill="1" applyBorder="1" applyAlignment="1" applyProtection="1"/>
    <xf numFmtId="0" fontId="2" fillId="27" borderId="91" xfId="0" applyNumberFormat="1" applyFont="1" applyFill="1" applyBorder="1" applyAlignment="1" applyProtection="1"/>
    <xf numFmtId="0" fontId="76" fillId="27" borderId="91" xfId="0" applyNumberFormat="1" applyFont="1" applyFill="1" applyBorder="1" applyAlignment="1" applyProtection="1">
      <alignment horizontal="center" vertical="center"/>
    </xf>
    <xf numFmtId="0" fontId="2" fillId="27" borderId="72" xfId="0" applyNumberFormat="1" applyFont="1" applyFill="1" applyBorder="1" applyAlignment="1" applyProtection="1"/>
    <xf numFmtId="0" fontId="87" fillId="27" borderId="72" xfId="0" applyNumberFormat="1" applyFont="1" applyFill="1" applyBorder="1" applyAlignment="1" applyProtection="1"/>
    <xf numFmtId="0" fontId="2" fillId="27" borderId="0" xfId="0" applyNumberFormat="1" applyFont="1" applyFill="1" applyAlignment="1" applyProtection="1">
      <alignment horizontal="center"/>
    </xf>
    <xf numFmtId="0" fontId="2" fillId="27" borderId="73" xfId="0" applyNumberFormat="1" applyFont="1" applyFill="1" applyBorder="1" applyAlignment="1" applyProtection="1">
      <alignment horizontal="center"/>
    </xf>
    <xf numFmtId="0" fontId="57" fillId="28" borderId="111" xfId="0" applyNumberFormat="1" applyFont="1" applyFill="1" applyBorder="1" applyAlignment="1" applyProtection="1">
      <alignment horizontal="left" vertical="top"/>
    </xf>
    <xf numFmtId="4" fontId="79" fillId="26" borderId="111" xfId="0" applyNumberFormat="1" applyFont="1" applyFill="1" applyBorder="1" applyAlignment="1" applyProtection="1">
      <alignment horizontal="center" vertical="top"/>
      <protection hidden="1"/>
    </xf>
    <xf numFmtId="173" fontId="79" fillId="17" borderId="73" xfId="0" applyNumberFormat="1" applyFont="1" applyFill="1" applyBorder="1" applyAlignment="1" applyProtection="1">
      <alignment horizontal="center" vertical="top"/>
      <protection hidden="1"/>
    </xf>
    <xf numFmtId="173" fontId="79" fillId="17" borderId="73" xfId="0" applyNumberFormat="1" applyFont="1" applyFill="1" applyBorder="1" applyAlignment="1" applyProtection="1">
      <alignment horizontal="center" vertical="top"/>
    </xf>
    <xf numFmtId="0" fontId="2" fillId="17" borderId="0" xfId="0" applyNumberFormat="1" applyFont="1" applyFill="1" applyAlignment="1" applyProtection="1">
      <alignment horizontal="center" vertical="top"/>
    </xf>
    <xf numFmtId="0" fontId="2" fillId="17" borderId="73" xfId="0" applyNumberFormat="1" applyFont="1" applyFill="1" applyBorder="1" applyAlignment="1" applyProtection="1">
      <alignment horizontal="center" vertical="top"/>
    </xf>
    <xf numFmtId="175" fontId="79" fillId="26" borderId="111" xfId="0" applyNumberFormat="1" applyFont="1" applyFill="1" applyBorder="1" applyAlignment="1" applyProtection="1">
      <alignment horizontal="center" vertical="top"/>
      <protection hidden="1"/>
    </xf>
    <xf numFmtId="9" fontId="79" fillId="17" borderId="73" xfId="0" applyNumberFormat="1" applyFont="1" applyFill="1" applyBorder="1" applyAlignment="1" applyProtection="1">
      <alignment horizontal="center" vertical="top"/>
      <protection hidden="1"/>
    </xf>
    <xf numFmtId="9" fontId="79" fillId="17" borderId="73" xfId="0" applyNumberFormat="1" applyFont="1" applyFill="1" applyBorder="1" applyAlignment="1" applyProtection="1">
      <alignment horizontal="center" vertical="top"/>
    </xf>
    <xf numFmtId="0" fontId="2" fillId="17" borderId="0" xfId="0" applyNumberFormat="1" applyFont="1" applyFill="1" applyAlignment="1" applyProtection="1">
      <alignment horizontal="left" vertical="top"/>
    </xf>
    <xf numFmtId="0" fontId="2" fillId="17" borderId="73" xfId="0" applyNumberFormat="1" applyFont="1" applyFill="1" applyBorder="1" applyAlignment="1" applyProtection="1">
      <alignment horizontal="left" vertical="top"/>
    </xf>
    <xf numFmtId="0" fontId="79" fillId="26" borderId="111" xfId="0" applyNumberFormat="1" applyFont="1" applyFill="1" applyBorder="1" applyAlignment="1" applyProtection="1">
      <alignment horizontal="center" vertical="top"/>
      <protection hidden="1"/>
    </xf>
    <xf numFmtId="0" fontId="57" fillId="17" borderId="73" xfId="0" applyNumberFormat="1" applyFont="1" applyFill="1" applyBorder="1" applyAlignment="1" applyProtection="1">
      <alignment horizontal="left" vertical="top"/>
    </xf>
    <xf numFmtId="0" fontId="2" fillId="17" borderId="73" xfId="0" applyNumberFormat="1" applyFont="1" applyFill="1" applyBorder="1" applyAlignment="1" applyProtection="1"/>
    <xf numFmtId="0" fontId="2" fillId="17" borderId="134" xfId="0" applyNumberFormat="1" applyFont="1" applyFill="1" applyBorder="1" applyAlignment="1" applyProtection="1">
      <alignment horizontal="center" vertical="top"/>
    </xf>
    <xf numFmtId="0" fontId="76" fillId="27" borderId="111" xfId="0" applyNumberFormat="1" applyFont="1" applyFill="1" applyBorder="1" applyAlignment="1" applyProtection="1">
      <alignment horizontal="center" vertical="center"/>
    </xf>
    <xf numFmtId="0" fontId="0" fillId="19" borderId="0" xfId="0" applyNumberFormat="1" applyFill="1" applyAlignment="1" applyProtection="1"/>
    <xf numFmtId="0" fontId="2" fillId="28" borderId="131" xfId="0" applyNumberFormat="1" applyFont="1" applyFill="1" applyBorder="1" applyAlignment="1" applyProtection="1">
      <alignment horizontal="left" vertical="top" wrapText="1"/>
    </xf>
    <xf numFmtId="0" fontId="2" fillId="30" borderId="131" xfId="0" applyNumberFormat="1" applyFont="1" applyFill="1" applyBorder="1" applyAlignment="1" applyProtection="1">
      <alignment horizontal="center" vertical="center"/>
      <protection locked="0"/>
    </xf>
    <xf numFmtId="0" fontId="2" fillId="30" borderId="117" xfId="0" applyNumberFormat="1" applyFont="1" applyFill="1" applyBorder="1" applyAlignment="1" applyProtection="1">
      <alignment horizontal="center" vertical="center"/>
      <protection locked="0"/>
    </xf>
    <xf numFmtId="0" fontId="2" fillId="28" borderId="131" xfId="0" applyNumberFormat="1" applyFont="1" applyFill="1" applyBorder="1" applyAlignment="1" applyProtection="1">
      <alignment horizontal="left" vertical="top"/>
    </xf>
    <xf numFmtId="0" fontId="2" fillId="27" borderId="118" xfId="0" applyNumberFormat="1" applyFont="1" applyFill="1" applyBorder="1" applyAlignment="1" applyProtection="1"/>
    <xf numFmtId="0" fontId="81" fillId="25" borderId="120" xfId="0" applyNumberFormat="1" applyFont="1" applyFill="1" applyBorder="1" applyAlignment="1" applyProtection="1">
      <alignment horizontal="center" vertical="center"/>
    </xf>
    <xf numFmtId="0" fontId="57" fillId="28" borderId="112" xfId="0" applyNumberFormat="1" applyFont="1" applyFill="1" applyBorder="1" applyAlignment="1" applyProtection="1">
      <alignment horizontal="center" vertical="center" wrapText="1"/>
    </xf>
    <xf numFmtId="0" fontId="77" fillId="28" borderId="112" xfId="0" applyNumberFormat="1" applyFont="1" applyFill="1" applyBorder="1" applyAlignment="1" applyProtection="1">
      <alignment horizontal="center" vertical="center" wrapText="1"/>
    </xf>
    <xf numFmtId="0" fontId="2" fillId="33" borderId="119" xfId="0" applyNumberFormat="1" applyFont="1" applyFill="1" applyBorder="1" applyAlignment="1" applyProtection="1"/>
    <xf numFmtId="175" fontId="28" fillId="26" borderId="111" xfId="0" applyNumberFormat="1" applyFont="1" applyFill="1" applyBorder="1" applyAlignment="1" applyProtection="1">
      <alignment horizontal="center" vertical="top"/>
      <protection hidden="1"/>
    </xf>
    <xf numFmtId="0" fontId="2" fillId="33" borderId="132" xfId="0" applyNumberFormat="1" applyFont="1" applyFill="1" applyBorder="1" applyAlignment="1" applyProtection="1"/>
    <xf numFmtId="175" fontId="28" fillId="26" borderId="113" xfId="0" applyNumberFormat="1" applyFont="1" applyFill="1" applyBorder="1" applyAlignment="1" applyProtection="1">
      <alignment horizontal="center" vertical="top"/>
      <protection hidden="1"/>
    </xf>
    <xf numFmtId="0" fontId="2" fillId="27" borderId="0" xfId="0" applyNumberFormat="1" applyFont="1" applyFill="1" applyAlignment="1" applyProtection="1"/>
    <xf numFmtId="0" fontId="26" fillId="33" borderId="142" xfId="0" applyNumberFormat="1" applyFont="1" applyFill="1" applyBorder="1" applyAlignment="1" applyProtection="1">
      <alignment horizontal="right"/>
    </xf>
    <xf numFmtId="175" fontId="28" fillId="26" borderId="142" xfId="0" applyNumberFormat="1" applyFont="1" applyFill="1" applyBorder="1" applyAlignment="1" applyProtection="1">
      <alignment horizontal="center" vertical="top"/>
      <protection hidden="1"/>
    </xf>
    <xf numFmtId="175" fontId="26" fillId="26" borderId="142" xfId="0" applyNumberFormat="1" applyFont="1" applyFill="1" applyBorder="1" applyAlignment="1" applyProtection="1">
      <alignment horizontal="center" vertical="center"/>
      <protection hidden="1"/>
    </xf>
    <xf numFmtId="0" fontId="2" fillId="35" borderId="128" xfId="0" applyNumberFormat="1" applyFont="1" applyFill="1" applyBorder="1" applyAlignment="1" applyProtection="1"/>
    <xf numFmtId="175" fontId="28" fillId="26" borderId="112" xfId="0" applyNumberFormat="1" applyFont="1" applyFill="1" applyBorder="1" applyAlignment="1" applyProtection="1">
      <alignment horizontal="center" vertical="top"/>
      <protection hidden="1"/>
    </xf>
    <xf numFmtId="175" fontId="2" fillId="0" borderId="112" xfId="0" applyNumberFormat="1" applyFont="1" applyFill="1" applyBorder="1" applyAlignment="1" applyProtection="1">
      <alignment horizontal="center" vertical="center"/>
      <protection locked="0"/>
    </xf>
    <xf numFmtId="0" fontId="2" fillId="35" borderId="119" xfId="0" applyNumberFormat="1" applyFont="1" applyFill="1" applyBorder="1" applyAlignment="1" applyProtection="1"/>
    <xf numFmtId="0" fontId="26" fillId="35" borderId="142" xfId="0" applyNumberFormat="1" applyFont="1" applyFill="1" applyBorder="1" applyAlignment="1" applyProtection="1">
      <alignment horizontal="right"/>
    </xf>
    <xf numFmtId="0" fontId="28" fillId="38" borderId="111" xfId="0" applyNumberFormat="1" applyFont="1" applyFill="1" applyBorder="1" applyAlignment="1" applyProtection="1"/>
    <xf numFmtId="175" fontId="2" fillId="26" borderId="112" xfId="0" applyNumberFormat="1" applyFont="1" applyFill="1" applyBorder="1" applyAlignment="1" applyProtection="1">
      <alignment horizontal="center"/>
      <protection hidden="1"/>
    </xf>
    <xf numFmtId="175" fontId="28" fillId="19" borderId="0" xfId="0" applyNumberFormat="1" applyFont="1" applyFill="1" applyAlignment="1" applyProtection="1"/>
    <xf numFmtId="0" fontId="26" fillId="37" borderId="142" xfId="0" applyNumberFormat="1" applyFont="1" applyFill="1" applyBorder="1" applyAlignment="1" applyProtection="1">
      <alignment horizontal="right"/>
    </xf>
    <xf numFmtId="175" fontId="26" fillId="26" borderId="142" xfId="0" applyNumberFormat="1" applyFont="1" applyFill="1" applyBorder="1" applyAlignment="1" applyProtection="1">
      <alignment horizontal="center"/>
      <protection hidden="1"/>
    </xf>
    <xf numFmtId="0" fontId="26" fillId="19" borderId="142" xfId="0" applyNumberFormat="1" applyFont="1" applyFill="1" applyBorder="1" applyAlignment="1" applyProtection="1">
      <alignment horizontal="right"/>
    </xf>
    <xf numFmtId="175" fontId="28" fillId="17" borderId="144" xfId="0" applyNumberFormat="1" applyFont="1" applyFill="1" applyBorder="1" applyAlignment="1" applyProtection="1">
      <alignment horizontal="center"/>
      <protection hidden="1"/>
    </xf>
    <xf numFmtId="175" fontId="28" fillId="19" borderId="144" xfId="0" applyNumberFormat="1" applyFont="1" applyFill="1" applyBorder="1" applyAlignment="1" applyProtection="1">
      <alignment horizontal="center" vertical="center"/>
      <protection locked="0"/>
    </xf>
    <xf numFmtId="175" fontId="28" fillId="19" borderId="143" xfId="0" applyNumberFormat="1" applyFont="1" applyFill="1" applyBorder="1" applyAlignment="1" applyProtection="1">
      <alignment horizontal="center" vertical="center"/>
      <protection locked="0"/>
    </xf>
    <xf numFmtId="173" fontId="87" fillId="27" borderId="134" xfId="0" applyNumberFormat="1" applyFont="1" applyFill="1" applyBorder="1" applyAlignment="1" applyProtection="1">
      <alignment horizontal="center"/>
      <protection hidden="1"/>
    </xf>
    <xf numFmtId="173" fontId="59" fillId="19" borderId="0" xfId="0" applyNumberFormat="1" applyFont="1" applyFill="1" applyAlignment="1" applyProtection="1">
      <protection hidden="1"/>
    </xf>
    <xf numFmtId="173" fontId="28" fillId="19" borderId="0" xfId="0" applyNumberFormat="1" applyFont="1" applyFill="1" applyAlignment="1" applyProtection="1"/>
    <xf numFmtId="0" fontId="2" fillId="27" borderId="74" xfId="0" applyNumberFormat="1" applyFont="1" applyFill="1" applyBorder="1" applyAlignment="1" applyProtection="1"/>
    <xf numFmtId="0" fontId="2" fillId="27" borderId="75" xfId="0" applyNumberFormat="1" applyFont="1" applyFill="1" applyBorder="1" applyAlignment="1" applyProtection="1"/>
    <xf numFmtId="0" fontId="57" fillId="26" borderId="131" xfId="0" applyNumberFormat="1" applyFont="1" applyFill="1" applyBorder="1" applyAlignment="1" applyProtection="1">
      <alignment horizontal="right" vertical="top" wrapText="1"/>
    </xf>
    <xf numFmtId="175" fontId="57" fillId="26" borderId="136" xfId="0" applyNumberFormat="1" applyFont="1" applyFill="1" applyBorder="1" applyAlignment="1" applyProtection="1">
      <alignment horizontal="center"/>
      <protection hidden="1"/>
    </xf>
    <xf numFmtId="175" fontId="57" fillId="26" borderId="136" xfId="0" applyNumberFormat="1" applyFont="1" applyFill="1" applyBorder="1" applyAlignment="1" applyProtection="1">
      <alignment horizontal="center" vertical="center"/>
      <protection hidden="1"/>
    </xf>
    <xf numFmtId="175" fontId="57" fillId="26" borderId="131" xfId="0" applyNumberFormat="1" applyFont="1" applyFill="1" applyBorder="1" applyAlignment="1" applyProtection="1">
      <alignment horizontal="center" vertical="center"/>
    </xf>
    <xf numFmtId="0" fontId="76" fillId="27" borderId="120" xfId="0" applyNumberFormat="1" applyFont="1" applyFill="1" applyBorder="1" applyAlignment="1" applyProtection="1">
      <alignment horizontal="center" vertical="center"/>
    </xf>
    <xf numFmtId="175" fontId="79" fillId="19" borderId="111" xfId="0" applyNumberFormat="1" applyFont="1" applyFill="1" applyBorder="1" applyAlignment="1" applyProtection="1">
      <alignment horizontal="center" vertical="center"/>
      <protection locked="0"/>
    </xf>
    <xf numFmtId="0" fontId="2" fillId="30" borderId="123" xfId="0" applyNumberFormat="1" applyFont="1" applyFill="1" applyBorder="1" applyAlignment="1" applyProtection="1">
      <alignment vertical="center"/>
      <protection locked="0"/>
    </xf>
    <xf numFmtId="0" fontId="2" fillId="30" borderId="111" xfId="0" applyNumberFormat="1" applyFont="1" applyFill="1" applyBorder="1" applyAlignment="1" applyProtection="1">
      <alignment vertical="center"/>
      <protection locked="0"/>
    </xf>
    <xf numFmtId="0" fontId="28" fillId="17" borderId="0" xfId="0" applyNumberFormat="1" applyFont="1" applyFill="1" applyAlignment="1" applyProtection="1">
      <alignment vertical="center" wrapText="1"/>
    </xf>
    <xf numFmtId="0" fontId="28" fillId="17" borderId="73" xfId="0" applyNumberFormat="1" applyFont="1" applyFill="1" applyBorder="1" applyAlignment="1" applyProtection="1">
      <alignment vertical="center" wrapText="1"/>
    </xf>
    <xf numFmtId="0" fontId="2" fillId="28" borderId="119" xfId="0" applyNumberFormat="1" applyFont="1" applyFill="1" applyBorder="1" applyAlignment="1" applyProtection="1">
      <alignment vertical="top" wrapText="1"/>
    </xf>
    <xf numFmtId="0" fontId="2" fillId="30" borderId="111" xfId="0" applyNumberFormat="1" applyFont="1" applyFill="1" applyBorder="1" applyAlignment="1" applyProtection="1">
      <alignment horizontal="center" vertical="center"/>
      <protection locked="0"/>
    </xf>
    <xf numFmtId="0" fontId="2" fillId="28" borderId="111" xfId="0" applyNumberFormat="1" applyFont="1" applyFill="1" applyBorder="1" applyAlignment="1" applyProtection="1">
      <alignment vertical="top"/>
    </xf>
    <xf numFmtId="0" fontId="2" fillId="28" borderId="111" xfId="0" applyNumberFormat="1" applyFont="1" applyFill="1" applyBorder="1" applyAlignment="1" applyProtection="1">
      <alignment horizontal="left" vertical="top" wrapText="1"/>
    </xf>
    <xf numFmtId="0" fontId="2" fillId="17" borderId="111" xfId="0" applyNumberFormat="1" applyFont="1" applyFill="1" applyBorder="1" applyAlignment="1" applyProtection="1">
      <alignment vertical="top"/>
      <protection locked="0"/>
    </xf>
    <xf numFmtId="0" fontId="2" fillId="17" borderId="117" xfId="0" applyNumberFormat="1" applyFont="1" applyFill="1" applyBorder="1" applyAlignment="1" applyProtection="1">
      <alignment vertical="top"/>
      <protection locked="0"/>
    </xf>
    <xf numFmtId="0" fontId="2" fillId="17" borderId="130" xfId="0" applyNumberFormat="1" applyFont="1" applyFill="1" applyBorder="1" applyAlignment="1" applyProtection="1">
      <alignment vertical="top"/>
      <protection locked="0"/>
    </xf>
    <xf numFmtId="0" fontId="2" fillId="17" borderId="129" xfId="0" applyNumberFormat="1" applyFont="1" applyFill="1" applyBorder="1" applyAlignment="1" applyProtection="1">
      <alignment vertical="top"/>
      <protection locked="0"/>
    </xf>
    <xf numFmtId="0" fontId="2" fillId="28" borderId="111" xfId="0" applyNumberFormat="1" applyFont="1" applyFill="1" applyBorder="1" applyAlignment="1" applyProtection="1">
      <alignment vertical="top" wrapText="1"/>
    </xf>
    <xf numFmtId="0" fontId="2" fillId="30" borderId="111" xfId="0" applyNumberFormat="1" applyFont="1" applyFill="1" applyBorder="1" applyAlignment="1" applyProtection="1">
      <alignment horizontal="center" vertical="center" wrapText="1"/>
      <protection locked="0"/>
    </xf>
    <xf numFmtId="0" fontId="84" fillId="17" borderId="111" xfId="0" applyNumberFormat="1" applyFont="1" applyFill="1" applyBorder="1" applyAlignment="1" applyProtection="1">
      <alignment horizontal="left" vertical="top" wrapText="1"/>
      <protection locked="0"/>
    </xf>
    <xf numFmtId="0" fontId="84" fillId="17" borderId="117" xfId="0" applyNumberFormat="1" applyFont="1" applyFill="1" applyBorder="1" applyAlignment="1" applyProtection="1">
      <alignment horizontal="left" vertical="top" wrapText="1"/>
      <protection locked="0"/>
    </xf>
    <xf numFmtId="0" fontId="84" fillId="17" borderId="130" xfId="0" applyNumberFormat="1" applyFont="1" applyFill="1" applyBorder="1" applyAlignment="1" applyProtection="1">
      <alignment horizontal="left" vertical="top" wrapText="1"/>
      <protection locked="0"/>
    </xf>
    <xf numFmtId="0" fontId="84" fillId="17" borderId="129" xfId="0" applyNumberFormat="1" applyFont="1" applyFill="1" applyBorder="1" applyAlignment="1" applyProtection="1">
      <alignment horizontal="left" vertical="top" wrapText="1"/>
      <protection locked="0"/>
    </xf>
    <xf numFmtId="0" fontId="2" fillId="19" borderId="72" xfId="0" applyNumberFormat="1" applyFont="1" applyFill="1" applyBorder="1" applyAlignment="1" applyProtection="1"/>
    <xf numFmtId="0" fontId="2" fillId="19" borderId="0" xfId="0" applyNumberFormat="1" applyFont="1" applyFill="1" applyAlignment="1" applyProtection="1">
      <alignment horizontal="left" vertical="top" wrapText="1"/>
    </xf>
    <xf numFmtId="0" fontId="2" fillId="19" borderId="73" xfId="0" applyNumberFormat="1" applyFont="1" applyFill="1" applyBorder="1" applyAlignment="1" applyProtection="1">
      <alignment horizontal="left" vertical="top" wrapText="1"/>
    </xf>
    <xf numFmtId="0" fontId="2" fillId="19" borderId="0" xfId="0" applyNumberFormat="1" applyFont="1" applyFill="1" applyAlignment="1" applyProtection="1">
      <alignment vertical="top" wrapText="1"/>
    </xf>
    <xf numFmtId="0" fontId="77" fillId="19" borderId="0" xfId="0" applyNumberFormat="1" applyFont="1" applyFill="1" applyAlignment="1" applyProtection="1">
      <alignment horizontal="right" vertical="center"/>
      <protection hidden="1"/>
    </xf>
    <xf numFmtId="0" fontId="2" fillId="19" borderId="0" xfId="0" applyNumberFormat="1" applyFont="1" applyFill="1" applyAlignment="1" applyProtection="1">
      <alignment horizontal="right" vertical="top" wrapText="1"/>
    </xf>
    <xf numFmtId="0" fontId="2" fillId="19" borderId="73" xfId="0" applyNumberFormat="1" applyFont="1" applyFill="1" applyBorder="1" applyAlignment="1" applyProtection="1"/>
    <xf numFmtId="0" fontId="2" fillId="19" borderId="0" xfId="0" applyNumberFormat="1" applyFont="1" applyFill="1" applyAlignment="1" applyProtection="1">
      <alignment vertical="top"/>
    </xf>
    <xf numFmtId="0" fontId="57" fillId="28" borderId="111" xfId="0" applyNumberFormat="1" applyFont="1" applyFill="1" applyBorder="1" applyAlignment="1" applyProtection="1">
      <alignment horizontal="center"/>
    </xf>
    <xf numFmtId="0" fontId="2" fillId="19" borderId="74" xfId="0" applyNumberFormat="1" applyFont="1" applyFill="1" applyBorder="1" applyAlignment="1" applyProtection="1"/>
    <xf numFmtId="0" fontId="2" fillId="19" borderId="75" xfId="0" applyNumberFormat="1" applyFont="1" applyFill="1" applyBorder="1" applyAlignment="1" applyProtection="1"/>
    <xf numFmtId="0" fontId="2" fillId="19" borderId="76" xfId="0" applyNumberFormat="1" applyFont="1" applyFill="1" applyBorder="1" applyAlignment="1" applyProtection="1"/>
    <xf numFmtId="0" fontId="2" fillId="27" borderId="103" xfId="0" applyNumberFormat="1" applyFont="1" applyFill="1" applyBorder="1" applyAlignment="1" applyProtection="1"/>
    <xf numFmtId="0" fontId="57" fillId="28" borderId="112" xfId="0" applyNumberFormat="1" applyFont="1" applyFill="1" applyBorder="1" applyAlignment="1" applyProtection="1">
      <alignment horizontal="center"/>
    </xf>
    <xf numFmtId="0" fontId="2" fillId="19" borderId="111" xfId="0" applyNumberFormat="1" applyFont="1" applyFill="1" applyBorder="1" applyAlignment="1" applyProtection="1">
      <alignment horizontal="center"/>
    </xf>
    <xf numFmtId="0" fontId="2" fillId="19" borderId="115" xfId="0" applyNumberFormat="1" applyFont="1" applyFill="1" applyBorder="1" applyAlignment="1" applyProtection="1">
      <alignment horizontal="center"/>
    </xf>
    <xf numFmtId="0" fontId="53" fillId="0" borderId="0" xfId="0" applyNumberFormat="1" applyFont="1" applyFill="1" applyAlignment="1" applyProtection="1">
      <alignment vertical="center"/>
    </xf>
    <xf numFmtId="0" fontId="27" fillId="21" borderId="72" xfId="0" applyNumberFormat="1" applyFont="1" applyFill="1" applyBorder="1" applyAlignment="1" applyProtection="1">
      <alignment horizontal="left"/>
    </xf>
    <xf numFmtId="0" fontId="20" fillId="21" borderId="0" xfId="0" applyNumberFormat="1" applyFont="1" applyFill="1" applyAlignment="1" applyProtection="1">
      <alignment horizontal="left" vertical="center"/>
    </xf>
    <xf numFmtId="0" fontId="20" fillId="21" borderId="72" xfId="0" applyNumberFormat="1" applyFont="1" applyFill="1" applyBorder="1" applyAlignment="1" applyProtection="1">
      <alignment vertical="center"/>
    </xf>
    <xf numFmtId="0" fontId="20" fillId="21" borderId="0" xfId="0" applyNumberFormat="1" applyFont="1" applyFill="1" applyAlignment="1" applyProtection="1">
      <alignment vertical="center"/>
    </xf>
    <xf numFmtId="0" fontId="20" fillId="13" borderId="111" xfId="0" applyNumberFormat="1" applyFont="1" applyFill="1" applyBorder="1" applyAlignment="1" applyProtection="1">
      <alignment vertical="center" shrinkToFit="1"/>
    </xf>
    <xf numFmtId="38" fontId="20" fillId="9" borderId="111" xfId="0" applyNumberFormat="1" applyFont="1" applyFill="1" applyBorder="1" applyAlignment="1" applyProtection="1">
      <alignment vertical="center" shrinkToFit="1"/>
    </xf>
    <xf numFmtId="38" fontId="20" fillId="9" borderId="117" xfId="0" applyNumberFormat="1" applyFont="1" applyFill="1" applyBorder="1" applyAlignment="1" applyProtection="1">
      <alignment vertical="center" shrinkToFit="1"/>
    </xf>
    <xf numFmtId="38" fontId="20" fillId="9" borderId="132" xfId="0" applyNumberFormat="1" applyFont="1" applyFill="1" applyBorder="1" applyAlignment="1" applyProtection="1">
      <alignment vertical="center" shrinkToFit="1"/>
    </xf>
    <xf numFmtId="38" fontId="20" fillId="9" borderId="136" xfId="0" applyNumberFormat="1" applyFont="1" applyFill="1" applyBorder="1" applyAlignment="1" applyProtection="1">
      <alignment vertical="center" shrinkToFit="1"/>
    </xf>
    <xf numFmtId="38" fontId="20" fillId="9" borderId="147" xfId="0" applyNumberFormat="1" applyFont="1" applyFill="1" applyBorder="1" applyAlignment="1" applyProtection="1">
      <alignment vertical="center" shrinkToFit="1"/>
    </xf>
    <xf numFmtId="0" fontId="20" fillId="13" borderId="130" xfId="0" applyNumberFormat="1" applyFont="1" applyFill="1" applyBorder="1" applyAlignment="1" applyProtection="1">
      <alignment vertical="center" shrinkToFit="1"/>
    </xf>
    <xf numFmtId="0" fontId="20" fillId="13" borderId="75" xfId="0" applyNumberFormat="1" applyFont="1" applyFill="1" applyBorder="1" applyAlignment="1" applyProtection="1">
      <alignment vertical="center" shrinkToFit="1"/>
    </xf>
    <xf numFmtId="0" fontId="96" fillId="0" borderId="0" xfId="0" applyNumberFormat="1" applyFont="1" applyFill="1" applyAlignment="1" applyProtection="1">
      <alignment horizontal="left" vertical="top"/>
    </xf>
    <xf numFmtId="165" fontId="19" fillId="2" borderId="19" xfId="0" applyNumberFormat="1" applyFont="1" applyFill="1" applyBorder="1" applyAlignment="1" applyProtection="1">
      <alignment horizontal="left" vertical="center"/>
    </xf>
    <xf numFmtId="0" fontId="17" fillId="2" borderId="56" xfId="0" applyNumberFormat="1" applyFont="1" applyFill="1" applyBorder="1" applyAlignment="1" applyProtection="1">
      <alignment horizontal="center" vertical="center"/>
    </xf>
    <xf numFmtId="165" fontId="27" fillId="6" borderId="4" xfId="0" applyNumberFormat="1" applyFont="1" applyFill="1" applyBorder="1" applyAlignment="1" applyProtection="1">
      <alignment horizontal="right" vertical="center"/>
    </xf>
    <xf numFmtId="0" fontId="17" fillId="6" borderId="20" xfId="0" applyNumberFormat="1" applyFont="1" applyFill="1" applyBorder="1" applyAlignment="1" applyProtection="1">
      <alignment vertical="center"/>
    </xf>
    <xf numFmtId="0" fontId="19" fillId="6" borderId="96" xfId="0" applyNumberFormat="1" applyFont="1" applyFill="1" applyBorder="1" applyAlignment="1" applyProtection="1">
      <alignment vertical="center"/>
    </xf>
    <xf numFmtId="165" fontId="27" fillId="6" borderId="11" xfId="0" applyNumberFormat="1" applyFont="1" applyFill="1" applyBorder="1" applyAlignment="1" applyProtection="1">
      <alignment horizontal="right" vertical="top"/>
    </xf>
    <xf numFmtId="165" fontId="27" fillId="6" borderId="11" xfId="0" applyNumberFormat="1" applyFont="1" applyFill="1" applyBorder="1" applyAlignment="1" applyProtection="1">
      <alignment horizontal="right" vertical="center"/>
    </xf>
    <xf numFmtId="165" fontId="27" fillId="6" borderId="9" xfId="0" applyNumberFormat="1" applyFont="1" applyFill="1" applyBorder="1" applyAlignment="1" applyProtection="1">
      <alignment horizontal="right" vertical="center"/>
    </xf>
    <xf numFmtId="0" fontId="59" fillId="24" borderId="0" xfId="0" applyNumberFormat="1" applyFont="1" applyFill="1" applyAlignment="1" applyProtection="1"/>
    <xf numFmtId="4" fontId="2" fillId="0" borderId="0" xfId="0" applyNumberFormat="1" applyFont="1" applyFill="1" applyAlignment="1" applyProtection="1"/>
    <xf numFmtId="9" fontId="2" fillId="0" borderId="0" xfId="0" applyNumberFormat="1" applyFont="1" applyFill="1" applyAlignment="1" applyProtection="1"/>
    <xf numFmtId="14" fontId="2" fillId="0" borderId="0" xfId="0" applyNumberFormat="1" applyFont="1" applyFill="1" applyAlignment="1" applyProtection="1"/>
    <xf numFmtId="0" fontId="57" fillId="22" borderId="109" xfId="0" applyNumberFormat="1" applyFont="1" applyFill="1" applyBorder="1" applyAlignment="1" applyProtection="1">
      <alignment horizontal="left"/>
    </xf>
    <xf numFmtId="168" fontId="58" fillId="22" borderId="109" xfId="0" applyNumberFormat="1" applyFont="1" applyFill="1" applyBorder="1" applyAlignment="1" applyProtection="1">
      <alignment horizontal="left"/>
    </xf>
    <xf numFmtId="0" fontId="58" fillId="22" borderId="109" xfId="0" applyNumberFormat="1" applyFont="1" applyFill="1" applyBorder="1" applyAlignment="1" applyProtection="1">
      <alignment horizontal="left"/>
    </xf>
    <xf numFmtId="0" fontId="58" fillId="22" borderId="109" xfId="0" applyNumberFormat="1" applyFont="1" applyFill="1" applyBorder="1" applyAlignment="1" applyProtection="1">
      <alignment horizontal="left" wrapText="1"/>
    </xf>
    <xf numFmtId="164" fontId="57" fillId="22" borderId="109" xfId="0" applyNumberFormat="1" applyFont="1" applyFill="1" applyBorder="1" applyAlignment="1" applyProtection="1">
      <alignment horizontal="left"/>
    </xf>
    <xf numFmtId="49" fontId="0" fillId="0" borderId="0" xfId="0" applyNumberFormat="1" applyFill="1" applyAlignment="1" applyProtection="1"/>
    <xf numFmtId="49" fontId="0" fillId="0" borderId="0" xfId="0" applyNumberFormat="1" applyFill="1" applyAlignment="1" applyProtection="1">
      <alignment horizontal="center"/>
    </xf>
    <xf numFmtId="49" fontId="0" fillId="22" borderId="0" xfId="0" applyNumberFormat="1" applyFill="1" applyAlignment="1" applyProtection="1"/>
    <xf numFmtId="49" fontId="0" fillId="22" borderId="0" xfId="0" applyNumberFormat="1" applyFill="1" applyAlignment="1" applyProtection="1">
      <alignment horizontal="center"/>
    </xf>
    <xf numFmtId="0" fontId="0" fillId="0" borderId="0" xfId="0" applyNumberFormat="1" applyFill="1" applyAlignment="1" applyProtection="1">
      <alignment horizontal="right" vertical="center"/>
    </xf>
    <xf numFmtId="0" fontId="0" fillId="0" borderId="0" xfId="0" applyNumberFormat="1" applyFill="1" applyAlignment="1" applyProtection="1">
      <alignment vertical="center"/>
    </xf>
    <xf numFmtId="0" fontId="0" fillId="22" borderId="111" xfId="0" applyNumberFormat="1" applyFill="1" applyBorder="1" applyAlignment="1" applyProtection="1">
      <alignment horizontal="left"/>
    </xf>
    <xf numFmtId="0" fontId="0" fillId="22" borderId="0" xfId="0" applyNumberFormat="1" applyFill="1" applyAlignment="1" applyProtection="1"/>
    <xf numFmtId="49" fontId="0" fillId="22" borderId="111" xfId="0" applyNumberFormat="1" applyFill="1" applyBorder="1" applyAlignment="1" applyProtection="1">
      <alignment horizontal="left"/>
    </xf>
    <xf numFmtId="0" fontId="19" fillId="0" borderId="4" xfId="0" applyFont="1" applyBorder="1" applyProtection="1">
      <protection locked="0"/>
    </xf>
    <xf numFmtId="0" fontId="20" fillId="0" borderId="20" xfId="0" applyFont="1" applyBorder="1" applyProtection="1">
      <protection locked="0"/>
    </xf>
    <xf numFmtId="0" fontId="20" fillId="0" borderId="101" xfId="0" applyFont="1" applyBorder="1" applyProtection="1">
      <protection locked="0"/>
    </xf>
    <xf numFmtId="0" fontId="15" fillId="0" borderId="0" xfId="0" applyFont="1" applyAlignment="1">
      <alignment horizontal="left" vertical="center" wrapText="1"/>
    </xf>
    <xf numFmtId="0" fontId="15" fillId="0" borderId="0" xfId="0" applyFont="1"/>
    <xf numFmtId="0" fontId="32" fillId="0" borderId="0" xfId="0" applyFont="1" applyAlignment="1">
      <alignment horizontal="left"/>
    </xf>
    <xf numFmtId="168" fontId="32" fillId="0" borderId="0" xfId="0" applyNumberFormat="1" applyFont="1" applyAlignment="1">
      <alignment horizontal="left"/>
    </xf>
    <xf numFmtId="0" fontId="20" fillId="0" borderId="4" xfId="0" applyFont="1" applyBorder="1" applyAlignment="1" applyProtection="1">
      <alignment horizontal="left" vertical="center"/>
      <protection locked="0"/>
    </xf>
    <xf numFmtId="0" fontId="20" fillId="0" borderId="20" xfId="0" applyFont="1" applyBorder="1" applyAlignment="1" applyProtection="1">
      <alignment horizontal="left" vertical="center"/>
      <protection locked="0"/>
    </xf>
    <xf numFmtId="0" fontId="20" fillId="0" borderId="101" xfId="0" applyFont="1" applyBorder="1" applyAlignment="1" applyProtection="1">
      <alignment horizontal="left" vertical="center"/>
      <protection locked="0"/>
    </xf>
    <xf numFmtId="0" fontId="69" fillId="0" borderId="0" xfId="0" applyFont="1" applyAlignment="1">
      <alignment horizontal="center" readingOrder="1"/>
    </xf>
    <xf numFmtId="0" fontId="20" fillId="0" borderId="28" xfId="0" applyFont="1" applyBorder="1" applyAlignment="1" applyProtection="1">
      <alignment horizontal="center" vertical="center"/>
      <protection locked="0"/>
    </xf>
    <xf numFmtId="49" fontId="20" fillId="0" borderId="28" xfId="0" applyNumberFormat="1" applyFont="1" applyBorder="1" applyAlignment="1" applyProtection="1">
      <alignment horizontal="center"/>
      <protection locked="0"/>
    </xf>
    <xf numFmtId="0" fontId="19" fillId="0" borderId="4" xfId="0" applyFont="1" applyBorder="1" applyAlignment="1">
      <alignment horizontal="center" vertical="center"/>
    </xf>
    <xf numFmtId="0" fontId="20" fillId="0" borderId="20" xfId="0" applyFont="1" applyBorder="1" applyAlignment="1">
      <alignment horizontal="center" vertical="center"/>
    </xf>
    <xf numFmtId="0" fontId="20" fillId="0" borderId="101" xfId="0" applyFont="1" applyBorder="1" applyAlignment="1">
      <alignment horizontal="center" vertical="center"/>
    </xf>
    <xf numFmtId="0" fontId="20" fillId="18" borderId="86" xfId="0" applyNumberFormat="1" applyFont="1" applyFill="1" applyBorder="1" applyAlignment="1" applyProtection="1">
      <alignment horizontal="center"/>
    </xf>
    <xf numFmtId="166" fontId="20" fillId="9" borderId="90" xfId="0" applyNumberFormat="1" applyFont="1" applyFill="1" applyBorder="1" applyAlignment="1" applyProtection="1">
      <alignment horizontal="center"/>
    </xf>
    <xf numFmtId="0" fontId="20" fillId="0" borderId="28" xfId="0" applyFont="1" applyBorder="1" applyAlignment="1" applyProtection="1">
      <alignment horizontal="center"/>
      <protection locked="0"/>
    </xf>
    <xf numFmtId="167" fontId="20" fillId="18" borderId="28" xfId="0" applyNumberFormat="1" applyFont="1" applyFill="1" applyBorder="1" applyAlignment="1" applyProtection="1">
      <alignment horizontal="center"/>
    </xf>
    <xf numFmtId="0" fontId="67" fillId="0" borderId="0" xfId="0" applyFont="1" applyAlignment="1">
      <alignment horizontal="center" vertical="center" readingOrder="1"/>
    </xf>
    <xf numFmtId="168" fontId="17" fillId="18" borderId="48" xfId="0" applyNumberFormat="1" applyFont="1" applyFill="1" applyBorder="1" applyAlignment="1" applyProtection="1">
      <alignment horizontal="center"/>
    </xf>
    <xf numFmtId="0" fontId="20" fillId="18" borderId="47" xfId="0" applyNumberFormat="1" applyFont="1" applyFill="1" applyBorder="1" applyAlignment="1" applyProtection="1">
      <alignment horizontal="center"/>
    </xf>
    <xf numFmtId="0" fontId="20" fillId="9" borderId="90" xfId="0" applyNumberFormat="1" applyFont="1" applyFill="1" applyBorder="1" applyAlignment="1" applyProtection="1">
      <alignment horizontal="center"/>
    </xf>
    <xf numFmtId="49" fontId="34" fillId="0" borderId="0" xfId="0" applyNumberFormat="1" applyFont="1" applyAlignment="1">
      <alignment horizontal="center"/>
    </xf>
    <xf numFmtId="167" fontId="20" fillId="18" borderId="47" xfId="0" applyNumberFormat="1" applyFont="1" applyFill="1" applyBorder="1" applyAlignment="1" applyProtection="1">
      <alignment horizontal="center"/>
    </xf>
    <xf numFmtId="0" fontId="17" fillId="0" borderId="0" xfId="0" applyFont="1" applyAlignment="1">
      <alignment horizontal="center" vertical="center"/>
    </xf>
    <xf numFmtId="0" fontId="19" fillId="0" borderId="0" xfId="0" applyFont="1" applyAlignment="1">
      <alignment horizontal="center" vertical="center"/>
    </xf>
    <xf numFmtId="38" fontId="25" fillId="0" borderId="60" xfId="0" applyNumberFormat="1" applyFont="1" applyBorder="1" applyAlignment="1">
      <alignment horizontal="left" vertical="center" wrapText="1" indent="1"/>
    </xf>
    <xf numFmtId="0" fontId="15" fillId="0" borderId="59" xfId="0" applyFont="1" applyBorder="1" applyAlignment="1">
      <alignment horizontal="left" vertical="center" wrapText="1" indent="1"/>
    </xf>
    <xf numFmtId="0" fontId="15" fillId="0" borderId="61" xfId="0" applyFont="1" applyBorder="1" applyAlignment="1">
      <alignment horizontal="left" vertical="center" wrapText="1" indent="1"/>
    </xf>
    <xf numFmtId="0" fontId="15" fillId="0" borderId="62"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63" xfId="0" applyFont="1" applyBorder="1" applyAlignment="1">
      <alignment horizontal="left" vertical="center" wrapText="1" indent="1"/>
    </xf>
    <xf numFmtId="0" fontId="15" fillId="0" borderId="64" xfId="0" applyFont="1" applyBorder="1" applyAlignment="1">
      <alignment horizontal="left" vertical="center" wrapText="1" indent="1"/>
    </xf>
    <xf numFmtId="0" fontId="15" fillId="0" borderId="58" xfId="0" applyFont="1" applyBorder="1" applyAlignment="1">
      <alignment horizontal="left" vertical="center" wrapText="1" indent="1"/>
    </xf>
    <xf numFmtId="0" fontId="15" fillId="0" borderId="65" xfId="0" applyFont="1" applyBorder="1" applyAlignment="1">
      <alignment horizontal="left" vertical="center" wrapText="1" indent="1"/>
    </xf>
    <xf numFmtId="0" fontId="26" fillId="0" borderId="0" xfId="0" applyFont="1" applyAlignment="1">
      <alignment horizontal="center" vertical="center"/>
    </xf>
    <xf numFmtId="0" fontId="26" fillId="0" borderId="0" xfId="0" applyFont="1" applyAlignment="1">
      <alignment horizontal="right" vertical="center"/>
    </xf>
    <xf numFmtId="49" fontId="19" fillId="0" borderId="47" xfId="0" applyNumberFormat="1" applyFont="1" applyBorder="1" applyAlignment="1" applyProtection="1">
      <alignment horizontal="center"/>
      <protection locked="0"/>
    </xf>
    <xf numFmtId="0" fontId="20" fillId="0" borderId="47" xfId="0" applyFont="1" applyBorder="1" applyAlignment="1" applyProtection="1">
      <alignment horizontal="center"/>
      <protection locked="0"/>
    </xf>
    <xf numFmtId="49" fontId="32" fillId="0" borderId="44" xfId="0" applyNumberFormat="1" applyFont="1" applyBorder="1" applyAlignment="1">
      <alignment horizontal="center" vertical="top"/>
    </xf>
    <xf numFmtId="0" fontId="17" fillId="0" borderId="92" xfId="0" applyFont="1" applyBorder="1" applyAlignment="1" applyProtection="1">
      <alignment horizontal="center" vertical="center"/>
      <protection locked="0"/>
    </xf>
    <xf numFmtId="0" fontId="17" fillId="0" borderId="106" xfId="0" applyFont="1" applyBorder="1" applyAlignment="1" applyProtection="1">
      <alignment horizontal="center" vertical="center"/>
      <protection locked="0"/>
    </xf>
    <xf numFmtId="0" fontId="17" fillId="0" borderId="107" xfId="0" applyFont="1" applyBorder="1" applyAlignment="1" applyProtection="1">
      <alignment horizontal="center" vertical="center"/>
      <protection locked="0"/>
    </xf>
    <xf numFmtId="0" fontId="18" fillId="4" borderId="16" xfId="0" applyNumberFormat="1" applyFont="1" applyFill="1" applyBorder="1" applyAlignment="1" applyProtection="1">
      <alignment horizontal="left" vertical="center" wrapText="1" indent="2"/>
    </xf>
    <xf numFmtId="0" fontId="20" fillId="4" borderId="45" xfId="0" applyNumberFormat="1" applyFont="1" applyFill="1" applyBorder="1" applyAlignment="1" applyProtection="1"/>
    <xf numFmtId="0" fontId="18" fillId="4" borderId="23" xfId="0"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xf numFmtId="0" fontId="17" fillId="4" borderId="19" xfId="0" applyNumberFormat="1" applyFont="1" applyFill="1" applyBorder="1" applyAlignment="1" applyProtection="1">
      <alignment horizontal="left" vertical="center" wrapText="1"/>
    </xf>
    <xf numFmtId="0" fontId="19" fillId="4" borderId="46" xfId="0" applyNumberFormat="1" applyFont="1" applyFill="1" applyBorder="1" applyAlignment="1" applyProtection="1">
      <alignment horizontal="left"/>
    </xf>
    <xf numFmtId="0" fontId="18" fillId="4" borderId="19" xfId="0" applyNumberFormat="1" applyFont="1" applyFill="1" applyBorder="1" applyAlignment="1" applyProtection="1">
      <alignment horizontal="left" vertical="center" wrapText="1" indent="2"/>
    </xf>
    <xf numFmtId="0" fontId="20" fillId="4" borderId="46" xfId="0" applyNumberFormat="1" applyFont="1" applyFill="1" applyBorder="1" applyAlignment="1" applyProtection="1"/>
    <xf numFmtId="0" fontId="18" fillId="4" borderId="11" xfId="0" applyNumberFormat="1" applyFont="1" applyFill="1" applyBorder="1" applyAlignment="1" applyProtection="1">
      <alignment horizontal="left" vertical="center" wrapText="1" indent="2"/>
    </xf>
    <xf numFmtId="0" fontId="20" fillId="4" borderId="32" xfId="0" applyNumberFormat="1" applyFont="1" applyFill="1" applyBorder="1" applyAlignment="1" applyProtection="1"/>
    <xf numFmtId="0" fontId="18" fillId="4" borderId="23" xfId="0" applyNumberFormat="1" applyFont="1" applyFill="1" applyBorder="1" applyAlignment="1" applyProtection="1">
      <alignment horizontal="left" vertical="top" wrapText="1" indent="2"/>
    </xf>
    <xf numFmtId="0" fontId="18" fillId="4" borderId="19" xfId="0" applyNumberFormat="1" applyFont="1" applyFill="1" applyBorder="1" applyAlignment="1" applyProtection="1">
      <alignment horizontal="left" vertical="top" wrapText="1" indent="2"/>
    </xf>
    <xf numFmtId="49" fontId="17" fillId="11" borderId="11" xfId="0" applyNumberFormat="1" applyFont="1" applyFill="1" applyBorder="1" applyAlignment="1" applyProtection="1">
      <alignment horizontal="left" vertical="center" wrapText="1"/>
    </xf>
    <xf numFmtId="0" fontId="19" fillId="11" borderId="32" xfId="0" applyNumberFormat="1" applyFont="1" applyFill="1" applyBorder="1" applyAlignment="1" applyProtection="1">
      <alignment horizontal="left" vertical="center" wrapText="1"/>
    </xf>
    <xf numFmtId="49" fontId="18" fillId="4" borderId="23" xfId="0"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wrapText="1"/>
    </xf>
    <xf numFmtId="0" fontId="17" fillId="11" borderId="11" xfId="0" applyNumberFormat="1" applyFont="1" applyFill="1" applyBorder="1" applyAlignment="1" applyProtection="1">
      <alignment vertical="center" wrapText="1"/>
    </xf>
    <xf numFmtId="0" fontId="19" fillId="11" borderId="32" xfId="0" applyNumberFormat="1" applyFont="1" applyFill="1" applyBorder="1" applyAlignment="1" applyProtection="1">
      <alignment vertical="center" wrapText="1"/>
    </xf>
    <xf numFmtId="49" fontId="18" fillId="4" borderId="23" xfId="0" applyNumberFormat="1" applyFont="1" applyFill="1" applyBorder="1" applyAlignment="1" applyProtection="1">
      <alignment horizontal="left" vertical="center" wrapText="1" indent="3"/>
    </xf>
    <xf numFmtId="49" fontId="18" fillId="4" borderId="34" xfId="0" applyNumberFormat="1" applyFont="1" applyFill="1" applyBorder="1" applyAlignment="1" applyProtection="1">
      <alignment horizontal="left" vertical="center" wrapText="1" indent="3"/>
    </xf>
    <xf numFmtId="3" fontId="18" fillId="0" borderId="87" xfId="0" applyNumberFormat="1" applyFont="1" applyBorder="1" applyAlignment="1">
      <alignment horizontal="left" vertical="top" indent="3"/>
    </xf>
    <xf numFmtId="3" fontId="18" fillId="0" borderId="88" xfId="0" applyNumberFormat="1" applyFont="1" applyBorder="1" applyAlignment="1">
      <alignment horizontal="left" vertical="top" indent="3"/>
    </xf>
    <xf numFmtId="49" fontId="17" fillId="0" borderId="97" xfId="26" applyNumberFormat="1" applyFont="1" applyBorder="1" applyAlignment="1">
      <alignment horizontal="center" vertical="center" wrapText="1"/>
    </xf>
    <xf numFmtId="49" fontId="17" fillId="0" borderId="1" xfId="26" applyNumberFormat="1" applyFont="1" applyBorder="1" applyAlignment="1">
      <alignment horizontal="center" vertical="center" wrapText="1"/>
    </xf>
    <xf numFmtId="49" fontId="18" fillId="0" borderId="16" xfId="16" applyNumberFormat="1" applyFont="1" applyBorder="1" applyAlignment="1">
      <alignment horizontal="left" vertical="top" indent="4"/>
    </xf>
    <xf numFmtId="49" fontId="18" fillId="0" borderId="45" xfId="16" applyNumberFormat="1" applyFont="1" applyBorder="1" applyAlignment="1">
      <alignment horizontal="left" vertical="top" indent="4"/>
    </xf>
    <xf numFmtId="0" fontId="20" fillId="4" borderId="34" xfId="0" applyNumberFormat="1" applyFont="1" applyFill="1" applyBorder="1" applyAlignment="1" applyProtection="1">
      <alignment horizontal="left" vertical="center" wrapText="1" indent="2"/>
    </xf>
    <xf numFmtId="49" fontId="18" fillId="4" borderId="23" xfId="0" applyNumberFormat="1" applyFont="1" applyFill="1" applyBorder="1" applyAlignment="1" applyProtection="1">
      <alignment horizontal="left" vertical="top" wrapText="1" indent="4"/>
    </xf>
    <xf numFmtId="0" fontId="20" fillId="4" borderId="34" xfId="0" applyNumberFormat="1" applyFont="1" applyFill="1" applyBorder="1" applyAlignment="1" applyProtection="1">
      <alignment horizontal="left" vertical="top" wrapText="1" indent="3"/>
    </xf>
    <xf numFmtId="3" fontId="18" fillId="0" borderId="16" xfId="0" applyNumberFormat="1" applyFont="1" applyBorder="1" applyAlignment="1">
      <alignment horizontal="left" vertical="top" indent="4"/>
    </xf>
    <xf numFmtId="3" fontId="18" fillId="0" borderId="45" xfId="0" applyNumberFormat="1" applyFont="1" applyBorder="1" applyAlignment="1">
      <alignment horizontal="left" vertical="top" indent="4"/>
    </xf>
    <xf numFmtId="0" fontId="39" fillId="0" borderId="0" xfId="0" applyFont="1" applyAlignment="1">
      <alignment horizontal="left" vertical="center" wrapText="1"/>
    </xf>
    <xf numFmtId="0" fontId="41" fillId="0" borderId="0" xfId="0" applyFont="1" applyAlignment="1">
      <alignment horizontal="left" vertical="center" wrapText="1"/>
    </xf>
    <xf numFmtId="0" fontId="32" fillId="0" borderId="0" xfId="0" applyFont="1"/>
    <xf numFmtId="0" fontId="32" fillId="0" borderId="0" xfId="0" applyFont="1" applyAlignment="1">
      <alignment horizontal="left" vertical="top" wrapText="1"/>
    </xf>
    <xf numFmtId="0" fontId="20" fillId="0" borderId="0" xfId="27" applyFont="1" applyAlignment="1">
      <alignment wrapText="1"/>
    </xf>
    <xf numFmtId="0" fontId="27" fillId="10" borderId="4" xfId="0" applyNumberFormat="1" applyFont="1" applyFill="1" applyBorder="1" applyAlignment="1" applyProtection="1">
      <alignment horizontal="center" vertical="center"/>
    </xf>
    <xf numFmtId="0" fontId="27" fillId="10" borderId="20" xfId="0" applyNumberFormat="1" applyFont="1" applyFill="1" applyBorder="1" applyAlignment="1" applyProtection="1">
      <alignment horizontal="center" vertical="center"/>
    </xf>
    <xf numFmtId="0" fontId="27" fillId="10" borderId="101" xfId="0" applyNumberFormat="1" applyFont="1" applyFill="1" applyBorder="1" applyAlignment="1" applyProtection="1">
      <alignment horizontal="center" vertical="center"/>
    </xf>
    <xf numFmtId="0" fontId="42" fillId="0" borderId="66" xfId="0" applyFont="1" applyBorder="1" applyAlignment="1">
      <alignment horizontal="left" vertical="center" wrapText="1" indent="1"/>
    </xf>
    <xf numFmtId="0" fontId="42" fillId="0" borderId="67" xfId="0" applyFont="1" applyBorder="1" applyAlignment="1">
      <alignment horizontal="left" wrapText="1" indent="1"/>
    </xf>
    <xf numFmtId="0" fontId="42" fillId="0" borderId="68" xfId="0" applyFont="1" applyBorder="1" applyAlignment="1">
      <alignment horizontal="left" wrapText="1" indent="1"/>
    </xf>
    <xf numFmtId="0" fontId="32" fillId="0" borderId="93" xfId="0" applyFont="1" applyBorder="1" applyAlignment="1">
      <alignment wrapText="1"/>
    </xf>
    <xf numFmtId="0" fontId="32" fillId="0" borderId="0" xfId="0" applyFont="1" applyAlignment="1">
      <alignment vertical="top" wrapText="1"/>
    </xf>
    <xf numFmtId="0" fontId="28" fillId="0" borderId="0" xfId="0" applyFont="1" applyAlignment="1">
      <alignment horizontal="left" vertical="center" wrapText="1"/>
    </xf>
    <xf numFmtId="0" fontId="18" fillId="4" borderId="23" xfId="0" applyNumberFormat="1" applyFont="1" applyFill="1" applyBorder="1" applyAlignment="1" applyProtection="1">
      <alignment horizontal="left" vertical="center" wrapText="1" indent="1"/>
    </xf>
    <xf numFmtId="0" fontId="18" fillId="4" borderId="34" xfId="0" applyNumberFormat="1" applyFont="1" applyFill="1" applyBorder="1" applyAlignment="1" applyProtection="1">
      <alignment horizontal="left" vertical="center" wrapText="1" indent="1"/>
    </xf>
    <xf numFmtId="0" fontId="18" fillId="0" borderId="11" xfId="0" applyFont="1" applyBorder="1" applyAlignment="1">
      <alignment horizontal="left" vertical="center" wrapText="1" indent="1"/>
    </xf>
    <xf numFmtId="0" fontId="18" fillId="0" borderId="32" xfId="0" applyFont="1" applyBorder="1" applyAlignment="1">
      <alignment horizontal="left" vertical="center" wrapText="1" indent="1"/>
    </xf>
    <xf numFmtId="0" fontId="18" fillId="4" borderId="69" xfId="0" applyNumberFormat="1" applyFont="1" applyFill="1" applyBorder="1" applyAlignment="1" applyProtection="1">
      <alignment horizontal="left" vertical="center" wrapText="1" indent="2"/>
    </xf>
    <xf numFmtId="0" fontId="18" fillId="4" borderId="70" xfId="0" applyNumberFormat="1" applyFont="1" applyFill="1" applyBorder="1" applyAlignment="1" applyProtection="1">
      <alignment horizontal="left" vertical="center" wrapText="1" indent="2"/>
    </xf>
    <xf numFmtId="0" fontId="18" fillId="4" borderId="69" xfId="0" applyNumberFormat="1" applyFont="1" applyFill="1" applyBorder="1" applyAlignment="1" applyProtection="1">
      <alignment horizontal="left" vertical="center" wrapText="1" indent="3"/>
    </xf>
    <xf numFmtId="0" fontId="18" fillId="4" borderId="70" xfId="0" applyNumberFormat="1" applyFont="1" applyFill="1" applyBorder="1" applyAlignment="1" applyProtection="1">
      <alignment horizontal="left" vertical="center" wrapText="1" indent="3"/>
    </xf>
    <xf numFmtId="0" fontId="27" fillId="13" borderId="0" xfId="0" applyNumberFormat="1" applyFont="1" applyFill="1" applyAlignment="1" applyProtection="1">
      <alignment horizontal="center" vertical="center"/>
    </xf>
    <xf numFmtId="0" fontId="27" fillId="12" borderId="0" xfId="0" applyNumberFormat="1" applyFont="1" applyFill="1" applyAlignment="1" applyProtection="1">
      <alignment horizontal="center" vertical="center"/>
    </xf>
    <xf numFmtId="0" fontId="41" fillId="12" borderId="9" xfId="0" applyNumberFormat="1" applyFont="1" applyFill="1" applyBorder="1" applyAlignment="1" applyProtection="1">
      <alignment horizontal="right" vertical="center" indent="1"/>
    </xf>
    <xf numFmtId="0" fontId="20" fillId="12" borderId="0" xfId="0" applyNumberFormat="1" applyFont="1" applyFill="1" applyAlignment="1" applyProtection="1">
      <alignment horizontal="right" vertical="center"/>
    </xf>
    <xf numFmtId="0" fontId="17" fillId="9" borderId="4" xfId="0" applyNumberFormat="1" applyFont="1" applyFill="1" applyBorder="1" applyAlignment="1" applyProtection="1">
      <alignment horizontal="left" vertical="center" wrapText="1" indent="3"/>
    </xf>
    <xf numFmtId="0" fontId="19" fillId="9" borderId="101" xfId="0" applyNumberFormat="1" applyFont="1" applyFill="1" applyBorder="1" applyAlignment="1" applyProtection="1">
      <alignment horizontal="left" vertical="center" wrapText="1" indent="3"/>
    </xf>
    <xf numFmtId="0" fontId="27" fillId="12" borderId="9" xfId="0" applyNumberFormat="1" applyFont="1" applyFill="1" applyBorder="1" applyAlignment="1" applyProtection="1">
      <alignment horizontal="center" vertical="center" wrapText="1"/>
    </xf>
    <xf numFmtId="0" fontId="20" fillId="12" borderId="0" xfId="0" applyNumberFormat="1" applyFont="1" applyFill="1" applyAlignment="1" applyProtection="1">
      <alignment horizontal="center" vertical="center" wrapText="1"/>
    </xf>
    <xf numFmtId="0" fontId="27" fillId="13" borderId="9" xfId="0" applyNumberFormat="1" applyFont="1" applyFill="1" applyBorder="1" applyAlignment="1" applyProtection="1">
      <alignment horizontal="center" vertical="center" wrapText="1"/>
    </xf>
    <xf numFmtId="0" fontId="20" fillId="13" borderId="0" xfId="0" applyNumberFormat="1" applyFont="1" applyFill="1" applyAlignment="1" applyProtection="1">
      <alignment horizontal="center" vertical="center" wrapText="1"/>
    </xf>
    <xf numFmtId="0" fontId="20" fillId="13" borderId="10" xfId="0" applyNumberFormat="1" applyFont="1" applyFill="1" applyBorder="1" applyAlignment="1" applyProtection="1">
      <alignment horizontal="center" vertical="center" wrapText="1"/>
    </xf>
    <xf numFmtId="0" fontId="27" fillId="12" borderId="0" xfId="0" applyNumberFormat="1" applyFont="1" applyFill="1" applyAlignment="1" applyProtection="1">
      <alignment horizontal="center" vertical="center" wrapText="1"/>
    </xf>
    <xf numFmtId="0" fontId="27" fillId="13" borderId="0" xfId="0" applyNumberFormat="1" applyFont="1" applyFill="1" applyAlignment="1" applyProtection="1">
      <alignment horizontal="center" vertical="center" wrapText="1"/>
    </xf>
    <xf numFmtId="0" fontId="27" fillId="13" borderId="10" xfId="0" applyNumberFormat="1" applyFont="1" applyFill="1" applyBorder="1" applyAlignment="1" applyProtection="1">
      <alignment horizontal="center" vertical="center" wrapText="1"/>
    </xf>
    <xf numFmtId="0" fontId="27" fillId="12" borderId="9" xfId="0" applyNumberFormat="1" applyFont="1" applyFill="1" applyBorder="1" applyAlignment="1" applyProtection="1">
      <alignment horizontal="center" vertical="center"/>
    </xf>
    <xf numFmtId="0" fontId="20" fillId="12" borderId="0" xfId="0" applyNumberFormat="1" applyFont="1" applyFill="1" applyAlignment="1" applyProtection="1">
      <alignment horizontal="center" vertical="center"/>
    </xf>
    <xf numFmtId="0" fontId="20" fillId="12" borderId="10" xfId="0" applyNumberFormat="1" applyFont="1" applyFill="1" applyBorder="1" applyAlignment="1" applyProtection="1">
      <alignment horizontal="center" vertical="center"/>
    </xf>
    <xf numFmtId="0" fontId="27" fillId="12" borderId="33" xfId="0" applyNumberFormat="1" applyFont="1" applyFill="1" applyBorder="1" applyAlignment="1" applyProtection="1">
      <alignment horizontal="center" vertical="center"/>
    </xf>
    <xf numFmtId="0" fontId="20" fillId="12" borderId="108" xfId="0" applyNumberFormat="1" applyFont="1" applyFill="1" applyBorder="1" applyAlignment="1" applyProtection="1">
      <alignment horizontal="center" vertical="center"/>
    </xf>
    <xf numFmtId="0" fontId="20" fillId="12" borderId="31" xfId="0" applyNumberFormat="1" applyFont="1" applyFill="1" applyBorder="1" applyAlignment="1" applyProtection="1">
      <alignment horizontal="center" vertical="center"/>
    </xf>
    <xf numFmtId="0" fontId="27" fillId="13" borderId="9" xfId="0" applyNumberFormat="1" applyFont="1" applyFill="1" applyBorder="1" applyAlignment="1" applyProtection="1">
      <alignment horizontal="center" vertical="center"/>
    </xf>
    <xf numFmtId="0" fontId="20" fillId="13" borderId="0" xfId="0" applyNumberFormat="1" applyFont="1" applyFill="1" applyAlignment="1" applyProtection="1">
      <alignment horizontal="center" vertical="center"/>
    </xf>
    <xf numFmtId="0" fontId="20" fillId="13" borderId="10" xfId="0" applyNumberFormat="1" applyFont="1" applyFill="1" applyBorder="1" applyAlignment="1" applyProtection="1">
      <alignment horizontal="center" vertical="center"/>
    </xf>
    <xf numFmtId="0" fontId="27" fillId="13" borderId="10" xfId="0" applyNumberFormat="1" applyFont="1" applyFill="1" applyBorder="1" applyAlignment="1" applyProtection="1">
      <alignment horizontal="center" vertical="center"/>
    </xf>
    <xf numFmtId="0" fontId="2" fillId="31" borderId="118" xfId="0" applyNumberFormat="1" applyFont="1" applyFill="1" applyBorder="1" applyAlignment="1" applyProtection="1">
      <alignment horizontal="left"/>
    </xf>
    <xf numFmtId="0" fontId="2" fillId="31" borderId="111" xfId="0" applyNumberFormat="1" applyFont="1" applyFill="1" applyBorder="1" applyAlignment="1" applyProtection="1">
      <alignment horizontal="left"/>
    </xf>
    <xf numFmtId="0" fontId="28" fillId="19" borderId="111" xfId="0" applyNumberFormat="1" applyFont="1" applyFill="1" applyBorder="1" applyAlignment="1" applyProtection="1">
      <alignment horizontal="left"/>
    </xf>
    <xf numFmtId="0" fontId="28" fillId="19" borderId="117" xfId="0" applyNumberFormat="1" applyFont="1" applyFill="1" applyBorder="1" applyAlignment="1" applyProtection="1">
      <alignment horizontal="left"/>
    </xf>
    <xf numFmtId="0" fontId="2" fillId="31" borderId="116" xfId="0" applyNumberFormat="1" applyFont="1" applyFill="1" applyBorder="1" applyAlignment="1" applyProtection="1">
      <alignment horizontal="left"/>
    </xf>
    <xf numFmtId="0" fontId="2" fillId="31" borderId="115" xfId="0" applyNumberFormat="1" applyFont="1" applyFill="1" applyBorder="1" applyAlignment="1" applyProtection="1">
      <alignment horizontal="left"/>
    </xf>
    <xf numFmtId="0" fontId="28" fillId="19" borderId="115" xfId="0" applyNumberFormat="1" applyFont="1" applyFill="1" applyBorder="1" applyAlignment="1" applyProtection="1">
      <alignment horizontal="left"/>
    </xf>
    <xf numFmtId="0" fontId="28" fillId="19" borderId="114" xfId="0" applyNumberFormat="1" applyFont="1" applyFill="1" applyBorder="1" applyAlignment="1" applyProtection="1">
      <alignment horizontal="left"/>
    </xf>
    <xf numFmtId="0" fontId="2" fillId="31" borderId="120" xfId="0" applyNumberFormat="1" applyFont="1" applyFill="1" applyBorder="1" applyAlignment="1" applyProtection="1">
      <alignment horizontal="left"/>
    </xf>
    <xf numFmtId="0" fontId="2" fillId="31" borderId="91" xfId="0" applyNumberFormat="1" applyFont="1" applyFill="1" applyBorder="1" applyAlignment="1" applyProtection="1">
      <alignment horizontal="left"/>
    </xf>
    <xf numFmtId="0" fontId="2" fillId="31" borderId="119" xfId="0" applyNumberFormat="1" applyFont="1" applyFill="1" applyBorder="1" applyAlignment="1" applyProtection="1">
      <alignment horizontal="left"/>
    </xf>
    <xf numFmtId="0" fontId="2" fillId="19" borderId="0" xfId="0" applyNumberFormat="1" applyFont="1" applyFill="1" applyAlignment="1" applyProtection="1">
      <alignment horizontal="left" vertical="top" wrapText="1"/>
    </xf>
    <xf numFmtId="0" fontId="2" fillId="19" borderId="73" xfId="0" applyNumberFormat="1" applyFont="1" applyFill="1" applyBorder="1" applyAlignment="1" applyProtection="1">
      <alignment horizontal="left" vertical="top" wrapText="1"/>
    </xf>
    <xf numFmtId="0" fontId="77" fillId="19" borderId="124" xfId="0" applyNumberFormat="1" applyFont="1" applyFill="1" applyBorder="1" applyAlignment="1" applyProtection="1">
      <alignment horizontal="right" vertical="center"/>
      <protection hidden="1"/>
    </xf>
    <xf numFmtId="14" fontId="2" fillId="19" borderId="123" xfId="0" applyNumberFormat="1" applyFont="1" applyFill="1" applyBorder="1" applyAlignment="1" applyProtection="1">
      <alignment horizontal="center" vertical="center"/>
      <protection locked="0"/>
    </xf>
    <xf numFmtId="0" fontId="2" fillId="19" borderId="119" xfId="0" applyNumberFormat="1" applyFont="1" applyFill="1" applyBorder="1" applyAlignment="1" applyProtection="1">
      <alignment horizontal="center" vertical="center"/>
      <protection locked="0"/>
    </xf>
    <xf numFmtId="0" fontId="2" fillId="19" borderId="123" xfId="0" applyNumberFormat="1" applyFont="1" applyFill="1" applyBorder="1" applyAlignment="1" applyProtection="1">
      <alignment horizontal="center" vertical="center"/>
      <protection locked="0"/>
    </xf>
    <xf numFmtId="0" fontId="81" fillId="27" borderId="102" xfId="0" applyNumberFormat="1" applyFont="1" applyFill="1" applyBorder="1" applyAlignment="1" applyProtection="1">
      <alignment horizontal="center"/>
    </xf>
    <xf numFmtId="0" fontId="81" fillId="27" borderId="71" xfId="0" applyNumberFormat="1" applyFont="1" applyFill="1" applyBorder="1" applyAlignment="1" applyProtection="1">
      <alignment horizontal="center"/>
    </xf>
    <xf numFmtId="0" fontId="57" fillId="29" borderId="118" xfId="0" applyNumberFormat="1" applyFont="1" applyFill="1" applyBorder="1" applyAlignment="1" applyProtection="1">
      <alignment horizontal="left" vertical="top"/>
    </xf>
    <xf numFmtId="0" fontId="57" fillId="29" borderId="111" xfId="0" applyNumberFormat="1" applyFont="1" applyFill="1" applyBorder="1" applyAlignment="1" applyProtection="1">
      <alignment horizontal="left" vertical="top"/>
    </xf>
    <xf numFmtId="0" fontId="57" fillId="29" borderId="117" xfId="0" applyNumberFormat="1" applyFont="1" applyFill="1" applyBorder="1" applyAlignment="1" applyProtection="1">
      <alignment horizontal="left" vertical="top"/>
    </xf>
    <xf numFmtId="0" fontId="57" fillId="28" borderId="122" xfId="0" applyNumberFormat="1" applyFont="1" applyFill="1" applyBorder="1" applyAlignment="1" applyProtection="1">
      <alignment horizontal="center"/>
    </xf>
    <xf numFmtId="0" fontId="57" fillId="28" borderId="112" xfId="0" applyNumberFormat="1" applyFont="1" applyFill="1" applyBorder="1" applyAlignment="1" applyProtection="1">
      <alignment horizontal="center"/>
    </xf>
    <xf numFmtId="0" fontId="57" fillId="28" borderId="121" xfId="0" applyNumberFormat="1" applyFont="1" applyFill="1" applyBorder="1" applyAlignment="1" applyProtection="1">
      <alignment horizontal="center"/>
    </xf>
    <xf numFmtId="0" fontId="2" fillId="27" borderId="133" xfId="0" applyNumberFormat="1" applyFont="1" applyFill="1" applyBorder="1" applyAlignment="1" applyProtection="1">
      <alignment horizontal="center"/>
    </xf>
    <xf numFmtId="0" fontId="2" fillId="27" borderId="72" xfId="0" applyNumberFormat="1" applyFont="1" applyFill="1" applyBorder="1" applyAlignment="1" applyProtection="1">
      <alignment horizontal="center"/>
    </xf>
    <xf numFmtId="0" fontId="2" fillId="31" borderId="131" xfId="0" applyNumberFormat="1" applyFont="1" applyFill="1" applyBorder="1" applyAlignment="1" applyProtection="1">
      <alignment horizontal="left" vertical="top" wrapText="1"/>
    </xf>
    <xf numFmtId="0" fontId="2" fillId="31" borderId="130" xfId="0" applyNumberFormat="1" applyFont="1" applyFill="1" applyBorder="1" applyAlignment="1" applyProtection="1">
      <alignment horizontal="left" vertical="top" wrapText="1"/>
    </xf>
    <xf numFmtId="0" fontId="2" fillId="31" borderId="132" xfId="0" applyNumberFormat="1" applyFont="1" applyFill="1" applyBorder="1" applyAlignment="1" applyProtection="1">
      <alignment horizontal="left" vertical="top" wrapText="1"/>
    </xf>
    <xf numFmtId="0" fontId="28" fillId="19" borderId="131" xfId="0" applyNumberFormat="1" applyFont="1" applyFill="1" applyBorder="1" applyAlignment="1" applyProtection="1">
      <alignment horizontal="left" vertical="top" wrapText="1"/>
      <protection locked="0"/>
    </xf>
    <xf numFmtId="0" fontId="28" fillId="19" borderId="130" xfId="0" applyNumberFormat="1" applyFont="1" applyFill="1" applyBorder="1" applyAlignment="1" applyProtection="1">
      <alignment horizontal="left" vertical="top" wrapText="1"/>
      <protection locked="0"/>
    </xf>
    <xf numFmtId="0" fontId="28" fillId="19" borderId="129" xfId="0" applyNumberFormat="1" applyFont="1" applyFill="1" applyBorder="1" applyAlignment="1" applyProtection="1">
      <alignment horizontal="left" vertical="top" wrapText="1"/>
      <protection locked="0"/>
    </xf>
    <xf numFmtId="0" fontId="28" fillId="19" borderId="127" xfId="0" applyNumberFormat="1" applyFont="1" applyFill="1" applyBorder="1" applyAlignment="1" applyProtection="1">
      <alignment horizontal="left" vertical="top" wrapText="1"/>
      <protection locked="0"/>
    </xf>
    <xf numFmtId="0" fontId="28" fillId="19" borderId="90" xfId="0" applyNumberFormat="1" applyFont="1" applyFill="1" applyBorder="1" applyAlignment="1" applyProtection="1">
      <alignment horizontal="left" vertical="top" wrapText="1"/>
      <protection locked="0"/>
    </xf>
    <xf numFmtId="0" fontId="28" fillId="19" borderId="125" xfId="0" applyNumberFormat="1" applyFont="1" applyFill="1" applyBorder="1" applyAlignment="1" applyProtection="1">
      <alignment horizontal="left" vertical="top" wrapText="1"/>
      <protection locked="0"/>
    </xf>
    <xf numFmtId="0" fontId="77" fillId="31" borderId="127" xfId="0" applyNumberFormat="1" applyFont="1" applyFill="1" applyBorder="1" applyAlignment="1" applyProtection="1">
      <alignment horizontal="left" vertical="top" wrapText="1"/>
    </xf>
    <xf numFmtId="0" fontId="77" fillId="31" borderId="90" xfId="0" applyNumberFormat="1" applyFont="1" applyFill="1" applyBorder="1" applyAlignment="1" applyProtection="1">
      <alignment horizontal="left" vertical="top" wrapText="1"/>
    </xf>
    <xf numFmtId="0" fontId="77" fillId="31" borderId="128" xfId="0" applyNumberFormat="1" applyFont="1" applyFill="1" applyBorder="1" applyAlignment="1" applyProtection="1">
      <alignment horizontal="left" vertical="top" wrapText="1"/>
    </xf>
    <xf numFmtId="0" fontId="2" fillId="27" borderId="118" xfId="0" applyNumberFormat="1" applyFont="1" applyFill="1" applyBorder="1" applyAlignment="1" applyProtection="1">
      <alignment horizontal="center"/>
      <protection hidden="1"/>
    </xf>
    <xf numFmtId="0" fontId="2" fillId="27" borderId="112" xfId="0" applyNumberFormat="1" applyFont="1" applyFill="1" applyBorder="1" applyAlignment="1" applyProtection="1">
      <alignment horizontal="center"/>
      <protection hidden="1"/>
    </xf>
    <xf numFmtId="0" fontId="2" fillId="27" borderId="111" xfId="0" applyNumberFormat="1" applyFont="1" applyFill="1" applyBorder="1" applyAlignment="1" applyProtection="1">
      <alignment horizontal="center"/>
      <protection hidden="1"/>
    </xf>
    <xf numFmtId="0" fontId="2" fillId="27" borderId="123" xfId="0" applyNumberFormat="1" applyFont="1" applyFill="1" applyBorder="1" applyAlignment="1" applyProtection="1">
      <alignment horizontal="center"/>
      <protection hidden="1"/>
    </xf>
    <xf numFmtId="0" fontId="2" fillId="27" borderId="117" xfId="0" applyNumberFormat="1" applyFont="1" applyFill="1" applyBorder="1" applyAlignment="1" applyProtection="1">
      <alignment horizontal="center"/>
      <protection hidden="1"/>
    </xf>
    <xf numFmtId="0" fontId="83" fillId="28" borderId="72" xfId="0" applyNumberFormat="1" applyFont="1" applyFill="1" applyBorder="1" applyAlignment="1" applyProtection="1">
      <alignment horizontal="center" vertical="center"/>
    </xf>
    <xf numFmtId="0" fontId="83" fillId="28" borderId="0" xfId="0" applyNumberFormat="1" applyFont="1" applyFill="1" applyAlignment="1" applyProtection="1">
      <alignment horizontal="center" vertical="center"/>
    </xf>
    <xf numFmtId="0" fontId="83" fillId="28" borderId="73" xfId="0" applyNumberFormat="1" applyFont="1" applyFill="1" applyBorder="1" applyAlignment="1" applyProtection="1">
      <alignment horizontal="center" vertical="center"/>
    </xf>
    <xf numFmtId="0" fontId="28" fillId="28" borderId="72" xfId="0" applyNumberFormat="1" applyFont="1" applyFill="1" applyBorder="1" applyAlignment="1" applyProtection="1">
      <alignment horizontal="left" vertical="top" wrapText="1"/>
    </xf>
    <xf numFmtId="0" fontId="28" fillId="28" borderId="0" xfId="0" applyNumberFormat="1" applyFont="1" applyFill="1" applyAlignment="1" applyProtection="1">
      <alignment horizontal="left" vertical="top" wrapText="1"/>
    </xf>
    <xf numFmtId="0" fontId="28" fillId="28" borderId="73" xfId="0" applyNumberFormat="1" applyFont="1" applyFill="1" applyBorder="1" applyAlignment="1" applyProtection="1">
      <alignment horizontal="left" vertical="top" wrapText="1"/>
    </xf>
    <xf numFmtId="0" fontId="82" fillId="28" borderId="126" xfId="0" applyNumberFormat="1" applyFont="1" applyFill="1" applyBorder="1" applyAlignment="1" applyProtection="1">
      <alignment horizontal="center" vertical="center" wrapText="1"/>
    </xf>
    <xf numFmtId="0" fontId="82" fillId="28" borderId="90" xfId="0" applyNumberFormat="1" applyFont="1" applyFill="1" applyBorder="1" applyAlignment="1" applyProtection="1">
      <alignment horizontal="center" vertical="center" wrapText="1"/>
    </xf>
    <xf numFmtId="0" fontId="82" fillId="28" borderId="125" xfId="0" applyNumberFormat="1" applyFont="1" applyFill="1" applyBorder="1" applyAlignment="1" applyProtection="1">
      <alignment horizontal="center" vertical="center" wrapText="1"/>
    </xf>
    <xf numFmtId="0" fontId="2" fillId="27" borderId="137" xfId="0" applyNumberFormat="1" applyFont="1" applyFill="1" applyBorder="1" applyAlignment="1" applyProtection="1">
      <alignment horizontal="center"/>
      <protection hidden="1"/>
    </xf>
    <xf numFmtId="0" fontId="2" fillId="27" borderId="126" xfId="0" applyNumberFormat="1" applyFont="1" applyFill="1" applyBorder="1" applyAlignment="1" applyProtection="1">
      <alignment horizontal="center"/>
      <protection hidden="1"/>
    </xf>
    <xf numFmtId="0" fontId="0" fillId="31" borderId="136" xfId="0" applyNumberFormat="1" applyFill="1" applyBorder="1" applyAlignment="1" applyProtection="1">
      <alignment horizontal="left" vertical="top" wrapText="1"/>
      <protection hidden="1"/>
    </xf>
    <xf numFmtId="0" fontId="2" fillId="31" borderId="136" xfId="0" applyNumberFormat="1" applyFont="1" applyFill="1" applyBorder="1" applyAlignment="1" applyProtection="1">
      <alignment horizontal="left" vertical="top" wrapText="1"/>
      <protection hidden="1"/>
    </xf>
    <xf numFmtId="0" fontId="77" fillId="31" borderId="127" xfId="0" applyNumberFormat="1" applyFont="1" applyFill="1" applyBorder="1" applyAlignment="1" applyProtection="1">
      <alignment horizontal="left" vertical="top" wrapText="1"/>
      <protection hidden="1"/>
    </xf>
    <xf numFmtId="0" fontId="77" fillId="31" borderId="90" xfId="0" applyNumberFormat="1" applyFont="1" applyFill="1" applyBorder="1" applyAlignment="1" applyProtection="1">
      <alignment horizontal="left" vertical="top" wrapText="1"/>
      <protection hidden="1"/>
    </xf>
    <xf numFmtId="0" fontId="77" fillId="31" borderId="128" xfId="0" applyNumberFormat="1" applyFont="1" applyFill="1" applyBorder="1" applyAlignment="1" applyProtection="1">
      <alignment horizontal="left" vertical="top" wrapText="1"/>
      <protection hidden="1"/>
    </xf>
    <xf numFmtId="0" fontId="81" fillId="25" borderId="137" xfId="0" applyNumberFormat="1" applyFont="1" applyFill="1" applyBorder="1" applyAlignment="1" applyProtection="1">
      <alignment horizontal="center" vertical="center"/>
      <protection hidden="1"/>
    </xf>
    <xf numFmtId="0" fontId="81" fillId="25" borderId="135" xfId="0" applyNumberFormat="1" applyFont="1" applyFill="1" applyBorder="1" applyAlignment="1" applyProtection="1">
      <alignment horizontal="center" vertical="center"/>
      <protection hidden="1"/>
    </xf>
    <xf numFmtId="0" fontId="81" fillId="25" borderId="122" xfId="0" applyNumberFormat="1" applyFont="1" applyFill="1" applyBorder="1" applyAlignment="1" applyProtection="1">
      <alignment horizontal="center" vertical="center"/>
      <protection hidden="1"/>
    </xf>
    <xf numFmtId="0" fontId="26" fillId="29" borderId="136" xfId="0" applyNumberFormat="1" applyFont="1" applyFill="1" applyBorder="1" applyAlignment="1" applyProtection="1">
      <alignment horizontal="left" vertical="top" wrapText="1"/>
      <protection hidden="1"/>
    </xf>
    <xf numFmtId="0" fontId="2" fillId="28" borderId="123" xfId="0" applyNumberFormat="1" applyFont="1" applyFill="1" applyBorder="1" applyAlignment="1" applyProtection="1">
      <alignment horizontal="left" vertical="top" wrapText="1"/>
    </xf>
    <xf numFmtId="0" fontId="2" fillId="28" borderId="119" xfId="0" applyNumberFormat="1" applyFont="1" applyFill="1" applyBorder="1" applyAlignment="1" applyProtection="1">
      <alignment horizontal="left" vertical="top" wrapText="1"/>
    </xf>
    <xf numFmtId="0" fontId="77" fillId="29" borderId="134" xfId="0" applyNumberFormat="1" applyFont="1" applyFill="1" applyBorder="1" applyAlignment="1" applyProtection="1">
      <alignment horizontal="left" vertical="top" wrapText="1"/>
      <protection hidden="1"/>
    </xf>
    <xf numFmtId="0" fontId="77" fillId="29" borderId="0" xfId="0" applyNumberFormat="1" applyFont="1" applyFill="1" applyAlignment="1" applyProtection="1">
      <alignment horizontal="left" vertical="top" wrapText="1"/>
      <protection hidden="1"/>
    </xf>
    <xf numFmtId="0" fontId="77" fillId="29" borderId="124" xfId="0" applyNumberFormat="1" applyFont="1" applyFill="1" applyBorder="1" applyAlignment="1" applyProtection="1">
      <alignment horizontal="left" vertical="top" wrapText="1"/>
      <protection hidden="1"/>
    </xf>
    <xf numFmtId="0" fontId="77" fillId="29" borderId="127" xfId="0" applyNumberFormat="1" applyFont="1" applyFill="1" applyBorder="1" applyAlignment="1" applyProtection="1">
      <alignment horizontal="left" vertical="top" wrapText="1"/>
      <protection hidden="1"/>
    </xf>
    <xf numFmtId="0" fontId="77" fillId="29" borderId="90" xfId="0" applyNumberFormat="1" applyFont="1" applyFill="1" applyBorder="1" applyAlignment="1" applyProtection="1">
      <alignment horizontal="left" vertical="top" wrapText="1"/>
      <protection hidden="1"/>
    </xf>
    <xf numFmtId="0" fontId="77" fillId="29" borderId="128" xfId="0" applyNumberFormat="1" applyFont="1" applyFill="1" applyBorder="1" applyAlignment="1" applyProtection="1">
      <alignment horizontal="left" vertical="top" wrapText="1"/>
      <protection hidden="1"/>
    </xf>
    <xf numFmtId="175" fontId="79" fillId="19" borderId="123" xfId="0" applyNumberFormat="1" applyFont="1" applyFill="1" applyBorder="1" applyAlignment="1" applyProtection="1">
      <alignment horizontal="center" vertical="center" wrapText="1"/>
      <protection locked="0"/>
    </xf>
    <xf numFmtId="175" fontId="79" fillId="19" borderId="91" xfId="0" applyNumberFormat="1" applyFont="1" applyFill="1" applyBorder="1" applyAlignment="1" applyProtection="1">
      <alignment horizontal="center" vertical="center" wrapText="1"/>
      <protection locked="0"/>
    </xf>
    <xf numFmtId="175" fontId="79" fillId="19" borderId="119" xfId="0" applyNumberFormat="1" applyFont="1" applyFill="1" applyBorder="1" applyAlignment="1" applyProtection="1">
      <alignment horizontal="center" vertical="center" wrapText="1"/>
      <protection locked="0"/>
    </xf>
    <xf numFmtId="0" fontId="2" fillId="27" borderId="133" xfId="0" applyNumberFormat="1" applyFont="1" applyFill="1" applyBorder="1" applyAlignment="1" applyProtection="1">
      <alignment horizontal="center"/>
      <protection hidden="1"/>
    </xf>
    <xf numFmtId="0" fontId="0" fillId="31" borderId="131" xfId="0" applyNumberFormat="1" applyFill="1" applyBorder="1" applyAlignment="1" applyProtection="1">
      <alignment horizontal="left" vertical="top" wrapText="1"/>
      <protection hidden="1"/>
    </xf>
    <xf numFmtId="0" fontId="2" fillId="31" borderId="130" xfId="0" applyNumberFormat="1" applyFont="1" applyFill="1" applyBorder="1" applyAlignment="1" applyProtection="1">
      <alignment horizontal="left" vertical="top" wrapText="1"/>
      <protection hidden="1"/>
    </xf>
    <xf numFmtId="0" fontId="2" fillId="31" borderId="132" xfId="0" applyNumberFormat="1" applyFont="1" applyFill="1" applyBorder="1" applyAlignment="1" applyProtection="1">
      <alignment horizontal="left" vertical="top" wrapText="1"/>
      <protection hidden="1"/>
    </xf>
    <xf numFmtId="175" fontId="79" fillId="19" borderId="138" xfId="0" applyNumberFormat="1" applyFont="1" applyFill="1" applyBorder="1" applyAlignment="1" applyProtection="1">
      <alignment horizontal="center" vertical="center" wrapText="1"/>
      <protection locked="0"/>
    </xf>
    <xf numFmtId="0" fontId="82" fillId="28" borderId="72" xfId="0" applyNumberFormat="1" applyFont="1" applyFill="1" applyBorder="1" applyAlignment="1" applyProtection="1">
      <alignment horizontal="center" vertical="center" wrapText="1"/>
    </xf>
    <xf numFmtId="0" fontId="82" fillId="28" borderId="0" xfId="0" applyNumberFormat="1" applyFont="1" applyFill="1" applyAlignment="1" applyProtection="1">
      <alignment horizontal="center" vertical="center" wrapText="1"/>
    </xf>
    <xf numFmtId="0" fontId="82" fillId="28" borderId="73" xfId="0" applyNumberFormat="1" applyFont="1" applyFill="1" applyBorder="1" applyAlignment="1" applyProtection="1">
      <alignment horizontal="center" vertical="center" wrapText="1"/>
    </xf>
    <xf numFmtId="0" fontId="2" fillId="27" borderId="91" xfId="0" applyNumberFormat="1" applyFont="1" applyFill="1" applyBorder="1" applyAlignment="1" applyProtection="1">
      <alignment horizontal="center"/>
    </xf>
    <xf numFmtId="0" fontId="2" fillId="27" borderId="138" xfId="0" applyNumberFormat="1" applyFont="1" applyFill="1" applyBorder="1" applyAlignment="1" applyProtection="1">
      <alignment horizontal="center"/>
    </xf>
    <xf numFmtId="0" fontId="82" fillId="29" borderId="111" xfId="0" applyNumberFormat="1" applyFont="1" applyFill="1" applyBorder="1" applyAlignment="1" applyProtection="1">
      <alignment horizontal="left" vertical="top" wrapText="1"/>
    </xf>
    <xf numFmtId="0" fontId="82" fillId="29" borderId="117" xfId="0" applyNumberFormat="1" applyFont="1" applyFill="1" applyBorder="1" applyAlignment="1" applyProtection="1">
      <alignment horizontal="left" vertical="top" wrapText="1"/>
    </xf>
    <xf numFmtId="0" fontId="81" fillId="25" borderId="72" xfId="0" applyNumberFormat="1" applyFont="1" applyFill="1" applyBorder="1" applyAlignment="1" applyProtection="1">
      <alignment horizontal="center" vertical="center" wrapText="1"/>
    </xf>
    <xf numFmtId="0" fontId="57" fillId="29" borderId="130" xfId="0" applyNumberFormat="1" applyFont="1" applyFill="1" applyBorder="1" applyAlignment="1" applyProtection="1">
      <alignment horizontal="left" vertical="top" wrapText="1"/>
    </xf>
    <xf numFmtId="0" fontId="57" fillId="29" borderId="132" xfId="0" applyNumberFormat="1" applyFont="1" applyFill="1" applyBorder="1" applyAlignment="1" applyProtection="1">
      <alignment horizontal="left" vertical="top" wrapText="1"/>
    </xf>
    <xf numFmtId="0" fontId="57" fillId="29" borderId="0" xfId="0" applyNumberFormat="1" applyFont="1" applyFill="1" applyAlignment="1" applyProtection="1">
      <alignment horizontal="left" vertical="top" wrapText="1"/>
    </xf>
    <xf numFmtId="0" fontId="57" fillId="29" borderId="124" xfId="0" applyNumberFormat="1" applyFont="1" applyFill="1" applyBorder="1" applyAlignment="1" applyProtection="1">
      <alignment horizontal="left" vertical="top" wrapText="1"/>
    </xf>
    <xf numFmtId="0" fontId="2" fillId="27" borderId="127" xfId="0" applyNumberFormat="1" applyFont="1" applyFill="1" applyBorder="1" applyAlignment="1" applyProtection="1">
      <alignment horizontal="center"/>
      <protection hidden="1"/>
    </xf>
    <xf numFmtId="0" fontId="2" fillId="27" borderId="121" xfId="0" applyNumberFormat="1" applyFont="1" applyFill="1" applyBorder="1" applyAlignment="1" applyProtection="1">
      <alignment horizontal="center"/>
      <protection hidden="1"/>
    </xf>
    <xf numFmtId="0" fontId="81" fillId="25" borderId="133" xfId="0" applyNumberFormat="1" applyFont="1" applyFill="1" applyBorder="1" applyAlignment="1" applyProtection="1">
      <alignment horizontal="center" vertical="center"/>
      <protection hidden="1"/>
    </xf>
    <xf numFmtId="0" fontId="26" fillId="29" borderId="131" xfId="0" applyNumberFormat="1" applyFont="1" applyFill="1" applyBorder="1" applyAlignment="1" applyProtection="1">
      <alignment horizontal="left" vertical="top" wrapText="1"/>
      <protection hidden="1"/>
    </xf>
    <xf numFmtId="0" fontId="26" fillId="29" borderId="130" xfId="0" applyNumberFormat="1" applyFont="1" applyFill="1" applyBorder="1" applyAlignment="1" applyProtection="1">
      <alignment horizontal="left" vertical="top" wrapText="1"/>
      <protection hidden="1"/>
    </xf>
    <xf numFmtId="0" fontId="26" fillId="29" borderId="132" xfId="0" applyNumberFormat="1" applyFont="1" applyFill="1" applyBorder="1" applyAlignment="1" applyProtection="1">
      <alignment horizontal="left" vertical="top" wrapText="1"/>
      <protection hidden="1"/>
    </xf>
    <xf numFmtId="0" fontId="85" fillId="29" borderId="134" xfId="0" applyNumberFormat="1" applyFont="1" applyFill="1" applyBorder="1" applyAlignment="1" applyProtection="1">
      <alignment horizontal="left" vertical="top" wrapText="1"/>
      <protection hidden="1"/>
    </xf>
    <xf numFmtId="0" fontId="85" fillId="29" borderId="0" xfId="0" applyNumberFormat="1" applyFont="1" applyFill="1" applyAlignment="1" applyProtection="1">
      <alignment horizontal="left" vertical="top" wrapText="1"/>
      <protection hidden="1"/>
    </xf>
    <xf numFmtId="0" fontId="85" fillId="29" borderId="124" xfId="0" applyNumberFormat="1" applyFont="1" applyFill="1" applyBorder="1" applyAlignment="1" applyProtection="1">
      <alignment horizontal="left" vertical="top" wrapText="1"/>
      <protection hidden="1"/>
    </xf>
    <xf numFmtId="0" fontId="85" fillId="29" borderId="127" xfId="0" applyNumberFormat="1" applyFont="1" applyFill="1" applyBorder="1" applyAlignment="1" applyProtection="1">
      <alignment horizontal="left" vertical="top" wrapText="1"/>
      <protection hidden="1"/>
    </xf>
    <xf numFmtId="0" fontId="85" fillId="29" borderId="90" xfId="0" applyNumberFormat="1" applyFont="1" applyFill="1" applyBorder="1" applyAlignment="1" applyProtection="1">
      <alignment horizontal="left" vertical="top" wrapText="1"/>
      <protection hidden="1"/>
    </xf>
    <xf numFmtId="0" fontId="85" fillId="29" borderId="128" xfId="0" applyNumberFormat="1" applyFont="1" applyFill="1" applyBorder="1" applyAlignment="1" applyProtection="1">
      <alignment horizontal="left" vertical="top" wrapText="1"/>
      <protection hidden="1"/>
    </xf>
    <xf numFmtId="0" fontId="86" fillId="28" borderId="140" xfId="0" applyNumberFormat="1" applyFont="1" applyFill="1" applyBorder="1" applyAlignment="1" applyProtection="1">
      <alignment horizontal="right"/>
    </xf>
    <xf numFmtId="0" fontId="86" fillId="28" borderId="141" xfId="0" applyNumberFormat="1" applyFont="1" applyFill="1" applyBorder="1" applyAlignment="1" applyProtection="1">
      <alignment horizontal="right"/>
    </xf>
    <xf numFmtId="0" fontId="81" fillId="27" borderId="140" xfId="0" applyNumberFormat="1" applyFont="1" applyFill="1" applyBorder="1" applyAlignment="1" applyProtection="1">
      <alignment horizontal="center"/>
    </xf>
    <xf numFmtId="0" fontId="81" fillId="27" borderId="139" xfId="0" applyNumberFormat="1" applyFont="1" applyFill="1" applyBorder="1" applyAlignment="1" applyProtection="1">
      <alignment horizontal="center"/>
    </xf>
    <xf numFmtId="0" fontId="28" fillId="31" borderId="111" xfId="0" applyNumberFormat="1" applyFont="1" applyFill="1" applyBorder="1" applyAlignment="1" applyProtection="1">
      <alignment horizontal="left" vertical="top" wrapText="1"/>
    </xf>
    <xf numFmtId="0" fontId="28" fillId="31" borderId="112" xfId="0" applyNumberFormat="1" applyFont="1" applyFill="1" applyBorder="1" applyAlignment="1" applyProtection="1">
      <alignment horizontal="left" vertical="top" wrapText="1"/>
    </xf>
    <xf numFmtId="0" fontId="28" fillId="31" borderId="121" xfId="0" applyNumberFormat="1" applyFont="1" applyFill="1" applyBorder="1" applyAlignment="1" applyProtection="1">
      <alignment horizontal="left" vertical="top" wrapText="1"/>
    </xf>
    <xf numFmtId="0" fontId="2" fillId="27" borderId="118" xfId="0" applyNumberFormat="1" applyFont="1" applyFill="1" applyBorder="1" applyAlignment="1" applyProtection="1">
      <alignment horizontal="center"/>
    </xf>
    <xf numFmtId="0" fontId="2" fillId="27" borderId="111" xfId="0" applyNumberFormat="1" applyFont="1" applyFill="1" applyBorder="1" applyAlignment="1" applyProtection="1">
      <alignment horizontal="center"/>
    </xf>
    <xf numFmtId="0" fontId="2" fillId="27" borderId="123" xfId="0" applyNumberFormat="1" applyFont="1" applyFill="1" applyBorder="1" applyAlignment="1" applyProtection="1">
      <alignment horizontal="center"/>
    </xf>
    <xf numFmtId="0" fontId="2" fillId="27" borderId="117" xfId="0" applyNumberFormat="1" applyFont="1" applyFill="1" applyBorder="1" applyAlignment="1" applyProtection="1">
      <alignment horizontal="center"/>
    </xf>
    <xf numFmtId="0" fontId="2" fillId="31" borderId="133" xfId="0" applyNumberFormat="1" applyFont="1" applyFill="1" applyBorder="1" applyAlignment="1" applyProtection="1">
      <alignment horizontal="left" vertical="top" wrapText="1"/>
    </xf>
    <xf numFmtId="173" fontId="2" fillId="0" borderId="111" xfId="0" applyNumberFormat="1" applyFont="1" applyFill="1" applyBorder="1" applyAlignment="1" applyProtection="1">
      <alignment horizontal="left" vertical="top" wrapText="1"/>
      <protection locked="0"/>
    </xf>
    <xf numFmtId="173" fontId="2" fillId="0" borderId="123" xfId="0" applyNumberFormat="1" applyFont="1" applyFill="1" applyBorder="1" applyAlignment="1" applyProtection="1">
      <alignment horizontal="left" vertical="top" wrapText="1"/>
      <protection locked="0"/>
    </xf>
    <xf numFmtId="173" fontId="2" fillId="0" borderId="117" xfId="0" applyNumberFormat="1" applyFont="1" applyFill="1" applyBorder="1" applyAlignment="1" applyProtection="1">
      <alignment horizontal="left" vertical="top" wrapText="1"/>
      <protection locked="0"/>
    </xf>
    <xf numFmtId="0" fontId="77" fillId="31" borderId="127" xfId="0" applyNumberFormat="1" applyFont="1" applyFill="1" applyBorder="1" applyAlignment="1" applyProtection="1">
      <alignment horizontal="left" vertical="top"/>
    </xf>
    <xf numFmtId="0" fontId="77" fillId="31" borderId="90" xfId="0" applyNumberFormat="1" applyFont="1" applyFill="1" applyBorder="1" applyAlignment="1" applyProtection="1">
      <alignment horizontal="left" vertical="top"/>
    </xf>
    <xf numFmtId="0" fontId="26" fillId="32" borderId="103" xfId="0" applyNumberFormat="1" applyFont="1" applyFill="1" applyBorder="1" applyAlignment="1" applyProtection="1">
      <alignment horizontal="center" vertical="center"/>
    </xf>
    <xf numFmtId="0" fontId="26" fillId="32" borderId="102" xfId="0" applyNumberFormat="1" applyFont="1" applyFill="1" applyBorder="1" applyAlignment="1" applyProtection="1">
      <alignment horizontal="center" vertical="center"/>
    </xf>
    <xf numFmtId="0" fontId="26" fillId="32" borderId="71" xfId="0" applyNumberFormat="1" applyFont="1" applyFill="1" applyBorder="1" applyAlignment="1" applyProtection="1">
      <alignment horizontal="center" vertical="center"/>
    </xf>
    <xf numFmtId="0" fontId="26" fillId="32" borderId="72" xfId="0" applyNumberFormat="1" applyFont="1" applyFill="1" applyBorder="1" applyAlignment="1" applyProtection="1">
      <alignment horizontal="center" vertical="center"/>
    </xf>
    <xf numFmtId="0" fontId="26" fillId="32" borderId="0" xfId="0" applyNumberFormat="1" applyFont="1" applyFill="1" applyAlignment="1" applyProtection="1">
      <alignment horizontal="center" vertical="center"/>
    </xf>
    <xf numFmtId="0" fontId="26" fillId="32" borderId="73" xfId="0" applyNumberFormat="1" applyFont="1" applyFill="1" applyBorder="1" applyAlignment="1" applyProtection="1">
      <alignment horizontal="center" vertical="center"/>
    </xf>
    <xf numFmtId="0" fontId="26" fillId="32" borderId="74" xfId="0" applyNumberFormat="1" applyFont="1" applyFill="1" applyBorder="1" applyAlignment="1" applyProtection="1">
      <alignment horizontal="center" vertical="center"/>
    </xf>
    <xf numFmtId="0" fontId="26" fillId="32" borderId="75" xfId="0" applyNumberFormat="1" applyFont="1" applyFill="1" applyBorder="1" applyAlignment="1" applyProtection="1">
      <alignment horizontal="center" vertical="center"/>
    </xf>
    <xf numFmtId="0" fontId="26" fillId="32" borderId="76" xfId="0" applyNumberFormat="1" applyFont="1" applyFill="1" applyBorder="1" applyAlignment="1" applyProtection="1">
      <alignment horizontal="center" vertical="center"/>
    </xf>
    <xf numFmtId="0" fontId="79" fillId="0" borderId="112" xfId="41" applyFont="1" applyBorder="1" applyAlignment="1" applyProtection="1">
      <alignment horizontal="left" vertical="top" wrapText="1"/>
      <protection locked="0"/>
    </xf>
    <xf numFmtId="0" fontId="79" fillId="0" borderId="127" xfId="41" applyFont="1" applyBorder="1" applyAlignment="1" applyProtection="1">
      <alignment horizontal="left" vertical="top" wrapText="1"/>
      <protection locked="0"/>
    </xf>
    <xf numFmtId="0" fontId="79" fillId="0" borderId="121" xfId="41" applyFont="1" applyBorder="1" applyAlignment="1" applyProtection="1">
      <alignment horizontal="left" vertical="top" wrapText="1"/>
      <protection locked="0"/>
    </xf>
    <xf numFmtId="0" fontId="79" fillId="0" borderId="111" xfId="41" applyFont="1" applyBorder="1" applyAlignment="1" applyProtection="1">
      <alignment horizontal="left" vertical="top" wrapText="1"/>
      <protection locked="0"/>
    </xf>
    <xf numFmtId="0" fontId="79" fillId="0" borderId="123" xfId="41" applyFont="1" applyBorder="1" applyAlignment="1" applyProtection="1">
      <alignment horizontal="left" vertical="top" wrapText="1"/>
      <protection locked="0"/>
    </xf>
    <xf numFmtId="0" fontId="79" fillId="0" borderId="117" xfId="41" applyFont="1" applyBorder="1" applyAlignment="1" applyProtection="1">
      <alignment horizontal="left" vertical="top" wrapText="1"/>
      <protection locked="0"/>
    </xf>
    <xf numFmtId="0" fontId="2" fillId="27" borderId="111" xfId="0" applyNumberFormat="1" applyFont="1" applyFill="1" applyBorder="1" applyAlignment="1" applyProtection="1">
      <alignment horizontal="center" vertical="top"/>
    </xf>
    <xf numFmtId="0" fontId="2" fillId="27" borderId="123" xfId="0" applyNumberFormat="1" applyFont="1" applyFill="1" applyBorder="1" applyAlignment="1" applyProtection="1">
      <alignment horizontal="center" vertical="top"/>
    </xf>
    <xf numFmtId="0" fontId="2" fillId="27" borderId="117" xfId="0" applyNumberFormat="1" applyFont="1" applyFill="1" applyBorder="1" applyAlignment="1" applyProtection="1">
      <alignment horizontal="center" vertical="top"/>
    </xf>
    <xf numFmtId="0" fontId="26" fillId="34" borderId="103" xfId="0" applyNumberFormat="1" applyFont="1" applyFill="1" applyBorder="1" applyAlignment="1" applyProtection="1">
      <alignment horizontal="center" vertical="center"/>
    </xf>
    <xf numFmtId="0" fontId="26" fillId="34" borderId="102" xfId="0" applyNumberFormat="1" applyFont="1" applyFill="1" applyBorder="1" applyAlignment="1" applyProtection="1">
      <alignment horizontal="center" vertical="center"/>
    </xf>
    <xf numFmtId="0" fontId="26" fillId="34" borderId="71" xfId="0" applyNumberFormat="1" applyFont="1" applyFill="1" applyBorder="1" applyAlignment="1" applyProtection="1">
      <alignment horizontal="center" vertical="center"/>
    </xf>
    <xf numFmtId="0" fontId="26" fillId="34" borderId="72" xfId="0" applyNumberFormat="1" applyFont="1" applyFill="1" applyBorder="1" applyAlignment="1" applyProtection="1">
      <alignment horizontal="center" vertical="center"/>
    </xf>
    <xf numFmtId="0" fontId="26" fillId="34" borderId="0" xfId="0" applyNumberFormat="1" applyFont="1" applyFill="1" applyAlignment="1" applyProtection="1">
      <alignment horizontal="center" vertical="center"/>
    </xf>
    <xf numFmtId="0" fontId="26" fillId="34" borderId="73" xfId="0" applyNumberFormat="1" applyFont="1" applyFill="1" applyBorder="1" applyAlignment="1" applyProtection="1">
      <alignment horizontal="center" vertical="center"/>
    </xf>
    <xf numFmtId="0" fontId="26" fillId="34" borderId="74" xfId="0" applyNumberFormat="1" applyFont="1" applyFill="1" applyBorder="1" applyAlignment="1" applyProtection="1">
      <alignment horizontal="center" vertical="center"/>
    </xf>
    <xf numFmtId="0" fontId="26" fillId="34" borderId="75" xfId="0" applyNumberFormat="1" applyFont="1" applyFill="1" applyBorder="1" applyAlignment="1" applyProtection="1">
      <alignment horizontal="center" vertical="center"/>
    </xf>
    <xf numFmtId="0" fontId="26" fillId="34" borderId="76" xfId="0" applyNumberFormat="1" applyFont="1" applyFill="1" applyBorder="1" applyAlignment="1" applyProtection="1">
      <alignment horizontal="center" vertical="center"/>
    </xf>
    <xf numFmtId="0" fontId="26" fillId="36" borderId="103" xfId="0" applyNumberFormat="1" applyFont="1" applyFill="1" applyBorder="1" applyAlignment="1" applyProtection="1">
      <alignment horizontal="center" vertical="center"/>
    </xf>
    <xf numFmtId="0" fontId="26" fillId="36" borderId="102" xfId="0" applyNumberFormat="1" applyFont="1" applyFill="1" applyBorder="1" applyAlignment="1" applyProtection="1">
      <alignment horizontal="center" vertical="center"/>
    </xf>
    <xf numFmtId="0" fontId="26" fillId="36" borderId="71" xfId="0" applyNumberFormat="1" applyFont="1" applyFill="1" applyBorder="1" applyAlignment="1" applyProtection="1">
      <alignment horizontal="center" vertical="center"/>
    </xf>
    <xf numFmtId="0" fontId="26" fillId="36" borderId="72" xfId="0" applyNumberFormat="1" applyFont="1" applyFill="1" applyBorder="1" applyAlignment="1" applyProtection="1">
      <alignment horizontal="center" vertical="center"/>
    </xf>
    <xf numFmtId="0" fontId="26" fillId="36" borderId="0" xfId="0" applyNumberFormat="1" applyFont="1" applyFill="1" applyAlignment="1" applyProtection="1">
      <alignment horizontal="center" vertical="center"/>
    </xf>
    <xf numFmtId="0" fontId="26" fillId="36" borderId="73" xfId="0" applyNumberFormat="1" applyFont="1" applyFill="1" applyBorder="1" applyAlignment="1" applyProtection="1">
      <alignment horizontal="center" vertical="center"/>
    </xf>
    <xf numFmtId="0" fontId="26" fillId="36" borderId="74" xfId="0" applyNumberFormat="1" applyFont="1" applyFill="1" applyBorder="1" applyAlignment="1" applyProtection="1">
      <alignment horizontal="center" vertical="center"/>
    </xf>
    <xf numFmtId="0" fontId="26" fillId="36" borderId="75" xfId="0" applyNumberFormat="1" applyFont="1" applyFill="1" applyBorder="1" applyAlignment="1" applyProtection="1">
      <alignment horizontal="center" vertical="center"/>
    </xf>
    <xf numFmtId="0" fontId="26" fillId="36" borderId="76" xfId="0" applyNumberFormat="1" applyFont="1" applyFill="1" applyBorder="1" applyAlignment="1" applyProtection="1">
      <alignment horizontal="center" vertical="center"/>
    </xf>
    <xf numFmtId="0" fontId="79" fillId="0" borderId="131" xfId="41" applyFont="1" applyBorder="1" applyAlignment="1" applyProtection="1">
      <alignment horizontal="left" vertical="top" wrapText="1"/>
      <protection locked="0"/>
    </xf>
    <xf numFmtId="0" fontId="79" fillId="0" borderId="130" xfId="41" applyFont="1" applyBorder="1" applyAlignment="1" applyProtection="1">
      <alignment horizontal="left" vertical="top" wrapText="1"/>
      <protection locked="0"/>
    </xf>
    <xf numFmtId="0" fontId="79" fillId="0" borderId="129" xfId="41" applyFont="1" applyBorder="1" applyAlignment="1" applyProtection="1">
      <alignment horizontal="left" vertical="top" wrapText="1"/>
      <protection locked="0"/>
    </xf>
    <xf numFmtId="0" fontId="79" fillId="0" borderId="134" xfId="41" applyFont="1" applyBorder="1" applyAlignment="1" applyProtection="1">
      <alignment horizontal="left" vertical="top" wrapText="1"/>
      <protection locked="0"/>
    </xf>
    <xf numFmtId="0" fontId="79" fillId="0" borderId="0" xfId="41" applyFont="1" applyAlignment="1" applyProtection="1">
      <alignment horizontal="left" vertical="top" wrapText="1"/>
      <protection locked="0"/>
    </xf>
    <xf numFmtId="0" fontId="79" fillId="0" borderId="73" xfId="41" applyFont="1" applyBorder="1" applyAlignment="1" applyProtection="1">
      <alignment horizontal="left" vertical="top" wrapText="1"/>
      <protection locked="0"/>
    </xf>
    <xf numFmtId="0" fontId="2" fillId="27" borderId="131" xfId="0" applyNumberFormat="1" applyFont="1" applyFill="1" applyBorder="1" applyAlignment="1" applyProtection="1">
      <alignment horizontal="center"/>
    </xf>
    <xf numFmtId="0" fontId="2" fillId="27" borderId="130" xfId="0" applyNumberFormat="1" applyFont="1" applyFill="1" applyBorder="1" applyAlignment="1" applyProtection="1">
      <alignment horizontal="center"/>
    </xf>
    <xf numFmtId="0" fontId="2" fillId="27" borderId="129" xfId="0" applyNumberFormat="1" applyFont="1" applyFill="1" applyBorder="1" applyAlignment="1" applyProtection="1">
      <alignment horizontal="center"/>
    </xf>
    <xf numFmtId="0" fontId="2" fillId="0" borderId="0" xfId="41" applyFont="1" applyAlignment="1" applyProtection="1">
      <alignment horizontal="left" vertical="top" wrapText="1"/>
      <protection locked="0"/>
    </xf>
    <xf numFmtId="0" fontId="2" fillId="0" borderId="73" xfId="0" applyNumberFormat="1" applyFont="1" applyFill="1" applyBorder="1" applyAlignment="1" applyProtection="1">
      <alignment horizontal="left" vertical="top" wrapText="1"/>
      <protection locked="0"/>
    </xf>
    <xf numFmtId="0" fontId="2" fillId="0" borderId="90" xfId="0" applyNumberFormat="1" applyFont="1" applyFill="1" applyBorder="1" applyAlignment="1" applyProtection="1">
      <alignment horizontal="left" vertical="top" wrapText="1"/>
      <protection locked="0"/>
    </xf>
    <xf numFmtId="0" fontId="2" fillId="0" borderId="125" xfId="0" applyNumberFormat="1" applyFont="1" applyFill="1" applyBorder="1" applyAlignment="1" applyProtection="1">
      <alignment horizontal="left" vertical="top" wrapText="1"/>
      <protection locked="0"/>
    </xf>
    <xf numFmtId="0" fontId="2" fillId="27" borderId="0" xfId="0" applyNumberFormat="1" applyFont="1" applyFill="1" applyAlignment="1" applyProtection="1">
      <alignment horizontal="center"/>
    </xf>
    <xf numFmtId="0" fontId="81" fillId="25" borderId="133" xfId="0" applyNumberFormat="1" applyFont="1" applyFill="1" applyBorder="1" applyAlignment="1" applyProtection="1">
      <alignment horizontal="center" vertical="center"/>
    </xf>
    <xf numFmtId="0" fontId="81" fillId="25" borderId="126" xfId="0" applyNumberFormat="1" applyFont="1" applyFill="1" applyBorder="1" applyAlignment="1" applyProtection="1">
      <alignment horizontal="center" vertical="center"/>
    </xf>
    <xf numFmtId="0" fontId="88" fillId="29" borderId="0" xfId="0" applyNumberFormat="1" applyFont="1" applyFill="1" applyAlignment="1" applyProtection="1">
      <alignment horizontal="center"/>
    </xf>
    <xf numFmtId="0" fontId="88" fillId="29" borderId="73" xfId="0" applyNumberFormat="1" applyFont="1" applyFill="1" applyBorder="1" applyAlignment="1" applyProtection="1">
      <alignment horizontal="center"/>
    </xf>
    <xf numFmtId="0" fontId="26" fillId="29" borderId="134" xfId="0" applyNumberFormat="1" applyFont="1" applyFill="1" applyBorder="1" applyAlignment="1" applyProtection="1">
      <alignment horizontal="left" vertical="top" wrapText="1"/>
    </xf>
    <xf numFmtId="0" fontId="26" fillId="29" borderId="0" xfId="0" applyNumberFormat="1" applyFont="1" applyFill="1" applyAlignment="1" applyProtection="1">
      <alignment horizontal="left" vertical="top" wrapText="1"/>
    </xf>
    <xf numFmtId="0" fontId="26" fillId="29" borderId="73" xfId="0" applyNumberFormat="1" applyFont="1" applyFill="1" applyBorder="1" applyAlignment="1" applyProtection="1">
      <alignment horizontal="left" vertical="top" wrapText="1"/>
    </xf>
    <xf numFmtId="0" fontId="81" fillId="27" borderId="133" xfId="0" applyNumberFormat="1" applyFont="1" applyFill="1" applyBorder="1" applyAlignment="1" applyProtection="1">
      <alignment horizontal="center" vertical="center"/>
    </xf>
    <xf numFmtId="0" fontId="81" fillId="27" borderId="130" xfId="0" applyNumberFormat="1" applyFont="1" applyFill="1" applyBorder="1" applyAlignment="1" applyProtection="1">
      <alignment horizontal="center" vertical="center"/>
    </xf>
    <xf numFmtId="0" fontId="81" fillId="27" borderId="132" xfId="0" applyNumberFormat="1" applyFont="1" applyFill="1" applyBorder="1" applyAlignment="1" applyProtection="1">
      <alignment horizontal="center" vertical="center"/>
    </xf>
    <xf numFmtId="0" fontId="81" fillId="27" borderId="72" xfId="0" applyNumberFormat="1" applyFont="1" applyFill="1" applyBorder="1" applyAlignment="1" applyProtection="1">
      <alignment horizontal="center" vertical="center"/>
    </xf>
    <xf numFmtId="0" fontId="81" fillId="27" borderId="0" xfId="0" applyNumberFormat="1" applyFont="1" applyFill="1" applyAlignment="1" applyProtection="1">
      <alignment horizontal="center" vertical="center"/>
    </xf>
    <xf numFmtId="0" fontId="81" fillId="27" borderId="124" xfId="0" applyNumberFormat="1" applyFont="1" applyFill="1" applyBorder="1" applyAlignment="1" applyProtection="1">
      <alignment horizontal="center" vertical="center"/>
    </xf>
    <xf numFmtId="0" fontId="57" fillId="28" borderId="131" xfId="0" applyNumberFormat="1" applyFont="1" applyFill="1" applyBorder="1" applyAlignment="1" applyProtection="1">
      <alignment horizontal="center" vertical="center" wrapText="1"/>
    </xf>
    <xf numFmtId="0" fontId="57" fillId="28" borderId="134" xfId="0" applyNumberFormat="1" applyFont="1" applyFill="1" applyBorder="1" applyAlignment="1" applyProtection="1">
      <alignment horizontal="center" vertical="center" wrapText="1"/>
    </xf>
    <xf numFmtId="0" fontId="57" fillId="28" borderId="136" xfId="0" applyNumberFormat="1" applyFont="1" applyFill="1" applyBorder="1" applyAlignment="1" applyProtection="1">
      <alignment horizontal="center" vertical="center" wrapText="1"/>
    </xf>
    <xf numFmtId="0" fontId="57" fillId="28" borderId="145" xfId="0" applyNumberFormat="1" applyFont="1" applyFill="1" applyBorder="1" applyAlignment="1" applyProtection="1">
      <alignment horizontal="center" vertical="center" wrapText="1"/>
    </xf>
    <xf numFmtId="0" fontId="57" fillId="28" borderId="132" xfId="0" applyNumberFormat="1" applyFont="1" applyFill="1" applyBorder="1" applyAlignment="1" applyProtection="1">
      <alignment horizontal="center" vertical="center" wrapText="1"/>
    </xf>
    <xf numFmtId="0" fontId="57" fillId="28" borderId="124" xfId="0" applyNumberFormat="1" applyFont="1" applyFill="1" applyBorder="1" applyAlignment="1" applyProtection="1">
      <alignment horizontal="center" vertical="center" wrapText="1"/>
    </xf>
    <xf numFmtId="0" fontId="57" fillId="28" borderId="130" xfId="0" applyNumberFormat="1" applyFont="1" applyFill="1" applyBorder="1" applyAlignment="1" applyProtection="1">
      <alignment horizontal="center" vertical="center" wrapText="1"/>
    </xf>
    <xf numFmtId="0" fontId="57" fillId="28" borderId="129" xfId="0" applyNumberFormat="1" applyFont="1" applyFill="1" applyBorder="1" applyAlignment="1" applyProtection="1">
      <alignment horizontal="center" vertical="center" wrapText="1"/>
    </xf>
    <xf numFmtId="0" fontId="57" fillId="28" borderId="0" xfId="0" applyNumberFormat="1" applyFont="1" applyFill="1" applyAlignment="1" applyProtection="1">
      <alignment horizontal="center" vertical="center" wrapText="1"/>
    </xf>
    <xf numFmtId="0" fontId="57" fillId="28" borderId="73" xfId="0" applyNumberFormat="1" applyFont="1" applyFill="1" applyBorder="1" applyAlignment="1" applyProtection="1">
      <alignment horizontal="center" vertical="center" wrapText="1"/>
    </xf>
    <xf numFmtId="0" fontId="57" fillId="28" borderId="127" xfId="0" applyNumberFormat="1" applyFont="1" applyFill="1" applyBorder="1" applyAlignment="1" applyProtection="1">
      <alignment horizontal="center" vertical="center" wrapText="1"/>
    </xf>
    <xf numFmtId="0" fontId="57" fillId="28" borderId="90" xfId="0" applyNumberFormat="1" applyFont="1" applyFill="1" applyBorder="1" applyAlignment="1" applyProtection="1">
      <alignment horizontal="center" vertical="center" wrapText="1"/>
    </xf>
    <xf numFmtId="0" fontId="57" fillId="28" borderId="125" xfId="0" applyNumberFormat="1" applyFont="1" applyFill="1" applyBorder="1" applyAlignment="1" applyProtection="1">
      <alignment horizontal="center" vertical="center" wrapText="1"/>
    </xf>
    <xf numFmtId="0" fontId="2" fillId="31" borderId="111" xfId="0" applyNumberFormat="1" applyFont="1" applyFill="1" applyBorder="1" applyAlignment="1" applyProtection="1">
      <alignment horizontal="left" vertical="top" wrapText="1"/>
    </xf>
    <xf numFmtId="0" fontId="28" fillId="19" borderId="111" xfId="0" applyNumberFormat="1" applyFont="1" applyFill="1" applyBorder="1" applyAlignment="1" applyProtection="1">
      <alignment horizontal="left" vertical="top" wrapText="1"/>
      <protection locked="0"/>
    </xf>
    <xf numFmtId="0" fontId="28" fillId="19" borderId="123" xfId="0" applyNumberFormat="1" applyFont="1" applyFill="1" applyBorder="1" applyAlignment="1" applyProtection="1">
      <alignment horizontal="left" vertical="top" wrapText="1"/>
      <protection locked="0"/>
    </xf>
    <xf numFmtId="0" fontId="28" fillId="19" borderId="117" xfId="0" applyNumberFormat="1" applyFont="1" applyFill="1" applyBorder="1" applyAlignment="1" applyProtection="1">
      <alignment horizontal="left" vertical="top" wrapText="1"/>
      <protection locked="0"/>
    </xf>
    <xf numFmtId="0" fontId="76" fillId="27" borderId="123" xfId="0" applyNumberFormat="1" applyFont="1" applyFill="1" applyBorder="1" applyAlignment="1" applyProtection="1">
      <alignment horizontal="center" vertical="center"/>
    </xf>
    <xf numFmtId="0" fontId="76" fillId="27" borderId="119" xfId="0" applyNumberFormat="1" applyFont="1" applyFill="1" applyBorder="1" applyAlignment="1" applyProtection="1">
      <alignment horizontal="center" vertical="center"/>
    </xf>
    <xf numFmtId="0" fontId="76" fillId="27" borderId="91" xfId="0" applyNumberFormat="1" applyFont="1" applyFill="1" applyBorder="1" applyAlignment="1" applyProtection="1">
      <alignment horizontal="center" vertical="center"/>
    </xf>
    <xf numFmtId="0" fontId="76" fillId="27" borderId="138" xfId="0" applyNumberFormat="1" applyFont="1" applyFill="1" applyBorder="1" applyAlignment="1" applyProtection="1">
      <alignment horizontal="center" vertical="center"/>
    </xf>
    <xf numFmtId="0" fontId="26" fillId="29" borderId="124" xfId="0" applyNumberFormat="1" applyFont="1" applyFill="1" applyBorder="1" applyAlignment="1" applyProtection="1">
      <alignment horizontal="left" vertical="top" wrapText="1"/>
    </xf>
    <xf numFmtId="0" fontId="2" fillId="30" borderId="123" xfId="0" applyNumberFormat="1" applyFont="1" applyFill="1" applyBorder="1" applyAlignment="1" applyProtection="1">
      <alignment horizontal="center" vertical="center" wrapText="1"/>
      <protection locked="0"/>
    </xf>
    <xf numFmtId="0" fontId="2" fillId="30" borderId="119" xfId="0" applyNumberFormat="1" applyFont="1" applyFill="1" applyBorder="1" applyAlignment="1" applyProtection="1">
      <alignment horizontal="center" vertical="center" wrapText="1"/>
      <protection locked="0"/>
    </xf>
    <xf numFmtId="0" fontId="2" fillId="30" borderId="91" xfId="0" applyNumberFormat="1" applyFont="1" applyFill="1" applyBorder="1" applyAlignment="1" applyProtection="1">
      <alignment horizontal="center" vertical="center" wrapText="1"/>
      <protection locked="0"/>
    </xf>
    <xf numFmtId="0" fontId="2" fillId="30" borderId="138" xfId="0" applyNumberFormat="1" applyFont="1" applyFill="1" applyBorder="1" applyAlignment="1" applyProtection="1">
      <alignment horizontal="center" vertical="center" wrapText="1"/>
      <protection locked="0"/>
    </xf>
    <xf numFmtId="0" fontId="26" fillId="29" borderId="111" xfId="0" applyNumberFormat="1" applyFont="1" applyFill="1" applyBorder="1" applyAlignment="1" applyProtection="1">
      <alignment horizontal="left" vertical="top" wrapText="1"/>
    </xf>
    <xf numFmtId="0" fontId="2" fillId="27" borderId="136" xfId="0" applyNumberFormat="1" applyFont="1" applyFill="1" applyBorder="1" applyAlignment="1" applyProtection="1">
      <alignment horizontal="center"/>
    </xf>
    <xf numFmtId="0" fontId="81" fillId="25" borderId="137" xfId="0" applyNumberFormat="1" applyFont="1" applyFill="1" applyBorder="1" applyAlignment="1" applyProtection="1">
      <alignment horizontal="center" vertical="center"/>
    </xf>
    <xf numFmtId="0" fontId="81" fillId="25" borderId="135" xfId="0" applyNumberFormat="1" applyFont="1" applyFill="1" applyBorder="1" applyAlignment="1" applyProtection="1">
      <alignment horizontal="center" vertical="center"/>
    </xf>
    <xf numFmtId="0" fontId="81" fillId="25" borderId="122" xfId="0" applyNumberFormat="1" applyFont="1" applyFill="1" applyBorder="1" applyAlignment="1" applyProtection="1">
      <alignment horizontal="center" vertical="center"/>
    </xf>
    <xf numFmtId="0" fontId="26" fillId="29" borderId="131" xfId="0" applyNumberFormat="1" applyFont="1" applyFill="1" applyBorder="1" applyAlignment="1" applyProtection="1">
      <alignment horizontal="left" vertical="top" wrapText="1"/>
    </xf>
    <xf numFmtId="0" fontId="26" fillId="29" borderId="130" xfId="0" applyNumberFormat="1" applyFont="1" applyFill="1" applyBorder="1" applyAlignment="1" applyProtection="1">
      <alignment horizontal="left" vertical="top" wrapText="1"/>
    </xf>
    <xf numFmtId="0" fontId="26" fillId="29" borderId="132" xfId="0" applyNumberFormat="1" applyFont="1" applyFill="1" applyBorder="1" applyAlignment="1" applyProtection="1">
      <alignment horizontal="left" vertical="top" wrapText="1"/>
    </xf>
    <xf numFmtId="0" fontId="26" fillId="29" borderId="127" xfId="0" applyNumberFormat="1" applyFont="1" applyFill="1" applyBorder="1" applyAlignment="1" applyProtection="1">
      <alignment horizontal="left" vertical="top" wrapText="1"/>
    </xf>
    <xf numFmtId="0" fontId="26" fillId="29" borderId="90" xfId="0" applyNumberFormat="1" applyFont="1" applyFill="1" applyBorder="1" applyAlignment="1" applyProtection="1">
      <alignment horizontal="left" vertical="top" wrapText="1"/>
    </xf>
    <xf numFmtId="0" fontId="26" fillId="29" borderId="128" xfId="0" applyNumberFormat="1" applyFont="1" applyFill="1" applyBorder="1" applyAlignment="1" applyProtection="1">
      <alignment horizontal="left" vertical="top" wrapText="1"/>
    </xf>
    <xf numFmtId="0" fontId="76" fillId="17" borderId="126" xfId="0" applyNumberFormat="1" applyFont="1" applyFill="1" applyBorder="1" applyAlignment="1" applyProtection="1">
      <alignment horizontal="center" vertical="center" wrapText="1"/>
    </xf>
    <xf numFmtId="0" fontId="76" fillId="17" borderId="90" xfId="0" applyNumberFormat="1" applyFont="1" applyFill="1" applyBorder="1" applyAlignment="1" applyProtection="1">
      <alignment horizontal="center" vertical="center" wrapText="1"/>
    </xf>
    <xf numFmtId="0" fontId="76" fillId="17" borderId="125" xfId="0" applyNumberFormat="1" applyFont="1" applyFill="1" applyBorder="1" applyAlignment="1" applyProtection="1">
      <alignment horizontal="center" vertical="center" wrapText="1"/>
    </xf>
    <xf numFmtId="0" fontId="2" fillId="27" borderId="120" xfId="0" applyNumberFormat="1" applyFont="1" applyFill="1" applyBorder="1" applyAlignment="1" applyProtection="1">
      <alignment horizontal="center"/>
    </xf>
    <xf numFmtId="0" fontId="2" fillId="27" borderId="119" xfId="0" applyNumberFormat="1" applyFont="1" applyFill="1" applyBorder="1" applyAlignment="1" applyProtection="1">
      <alignment horizontal="center"/>
    </xf>
    <xf numFmtId="0" fontId="82" fillId="29" borderId="131" xfId="0" applyNumberFormat="1" applyFont="1" applyFill="1" applyBorder="1" applyAlignment="1" applyProtection="1">
      <alignment horizontal="left" vertical="top" wrapText="1"/>
    </xf>
    <xf numFmtId="0" fontId="82" fillId="29" borderId="130" xfId="0" applyNumberFormat="1" applyFont="1" applyFill="1" applyBorder="1" applyAlignment="1" applyProtection="1">
      <alignment horizontal="left" vertical="top" wrapText="1"/>
    </xf>
    <xf numFmtId="0" fontId="82" fillId="29" borderId="129" xfId="0" applyNumberFormat="1" applyFont="1" applyFill="1" applyBorder="1" applyAlignment="1" applyProtection="1">
      <alignment horizontal="left" vertical="top" wrapText="1"/>
    </xf>
    <xf numFmtId="0" fontId="82" fillId="29" borderId="134" xfId="0" applyNumberFormat="1" applyFont="1" applyFill="1" applyBorder="1" applyAlignment="1" applyProtection="1">
      <alignment horizontal="left" vertical="top" wrapText="1"/>
    </xf>
    <xf numFmtId="0" fontId="82" fillId="29" borderId="0" xfId="0" applyNumberFormat="1" applyFont="1" applyFill="1" applyAlignment="1" applyProtection="1">
      <alignment horizontal="left" vertical="top" wrapText="1"/>
    </xf>
    <xf numFmtId="0" fontId="82" fillId="29" borderId="73" xfId="0" applyNumberFormat="1" applyFont="1" applyFill="1" applyBorder="1" applyAlignment="1" applyProtection="1">
      <alignment horizontal="left" vertical="top" wrapText="1"/>
    </xf>
    <xf numFmtId="0" fontId="57" fillId="29" borderId="90" xfId="0" applyNumberFormat="1" applyFont="1" applyFill="1" applyBorder="1" applyAlignment="1" applyProtection="1">
      <alignment horizontal="left" vertical="top" wrapText="1"/>
    </xf>
    <xf numFmtId="0" fontId="57" fillId="29" borderId="128" xfId="0" applyNumberFormat="1" applyFont="1" applyFill="1" applyBorder="1" applyAlignment="1" applyProtection="1">
      <alignment horizontal="left" vertical="top" wrapText="1"/>
    </xf>
    <xf numFmtId="175" fontId="79" fillId="19" borderId="136" xfId="0" applyNumberFormat="1" applyFont="1" applyFill="1" applyBorder="1" applyAlignment="1" applyProtection="1">
      <alignment horizontal="center" vertical="center"/>
      <protection locked="0"/>
    </xf>
    <xf numFmtId="175" fontId="79" fillId="19" borderId="112" xfId="0" applyNumberFormat="1" applyFont="1" applyFill="1" applyBorder="1" applyAlignment="1" applyProtection="1">
      <alignment horizontal="center" vertical="center"/>
      <protection locked="0"/>
    </xf>
    <xf numFmtId="0" fontId="2" fillId="30" borderId="136" xfId="0" applyNumberFormat="1" applyFont="1" applyFill="1" applyBorder="1" applyAlignment="1" applyProtection="1">
      <alignment horizontal="center" vertical="center"/>
      <protection locked="0"/>
    </xf>
    <xf numFmtId="0" fontId="2" fillId="30" borderId="145" xfId="0" applyNumberFormat="1" applyFont="1" applyFill="1" applyBorder="1" applyAlignment="1" applyProtection="1">
      <alignment horizontal="center" vertical="center"/>
      <protection locked="0"/>
    </xf>
    <xf numFmtId="173" fontId="79" fillId="17" borderId="134" xfId="0" applyNumberFormat="1" applyFont="1" applyFill="1" applyBorder="1" applyAlignment="1" applyProtection="1">
      <alignment horizontal="center" vertical="center"/>
      <protection locked="0"/>
    </xf>
    <xf numFmtId="173" fontId="79" fillId="17" borderId="0" xfId="0" applyNumberFormat="1" applyFont="1" applyFill="1" applyAlignment="1" applyProtection="1">
      <alignment horizontal="center" vertical="center"/>
      <protection locked="0"/>
    </xf>
    <xf numFmtId="173" fontId="79" fillId="17" borderId="73" xfId="0" applyNumberFormat="1" applyFont="1" applyFill="1" applyBorder="1" applyAlignment="1" applyProtection="1">
      <alignment horizontal="center" vertical="center"/>
      <protection locked="0"/>
    </xf>
    <xf numFmtId="0" fontId="76" fillId="27" borderId="90" xfId="0" applyNumberFormat="1" applyFont="1" applyFill="1" applyBorder="1" applyAlignment="1" applyProtection="1">
      <alignment horizontal="center" vertical="center"/>
    </xf>
    <xf numFmtId="0" fontId="76" fillId="27" borderId="128" xfId="0" applyNumberFormat="1" applyFont="1" applyFill="1" applyBorder="1" applyAlignment="1" applyProtection="1">
      <alignment horizontal="center" vertical="center"/>
    </xf>
    <xf numFmtId="0" fontId="76" fillId="27" borderId="127" xfId="0" applyNumberFormat="1" applyFont="1" applyFill="1" applyBorder="1" applyAlignment="1" applyProtection="1">
      <alignment horizontal="center" vertical="center"/>
    </xf>
    <xf numFmtId="0" fontId="76" fillId="27" borderId="125" xfId="0" applyNumberFormat="1" applyFont="1" applyFill="1" applyBorder="1" applyAlignment="1" applyProtection="1">
      <alignment horizontal="center" vertical="center"/>
    </xf>
    <xf numFmtId="0" fontId="76" fillId="27" borderId="133" xfId="0" applyNumberFormat="1" applyFont="1" applyFill="1" applyBorder="1" applyAlignment="1" applyProtection="1">
      <alignment horizontal="center" vertical="center" wrapText="1"/>
    </xf>
    <xf numFmtId="0" fontId="76" fillId="27" borderId="130" xfId="0" applyNumberFormat="1" applyFont="1" applyFill="1" applyBorder="1" applyAlignment="1" applyProtection="1">
      <alignment horizontal="center" vertical="center" wrapText="1"/>
    </xf>
    <xf numFmtId="0" fontId="76" fillId="27" borderId="72" xfId="0" applyNumberFormat="1" applyFont="1" applyFill="1" applyBorder="1" applyAlignment="1" applyProtection="1">
      <alignment horizontal="center" vertical="center" wrapText="1"/>
    </xf>
    <xf numFmtId="0" fontId="76" fillId="27" borderId="0" xfId="0" applyNumberFormat="1" applyFont="1" applyFill="1" applyAlignment="1" applyProtection="1">
      <alignment horizontal="center" vertical="center" wrapText="1"/>
    </xf>
    <xf numFmtId="0" fontId="79" fillId="29" borderId="123" xfId="0" applyNumberFormat="1" applyFont="1" applyFill="1" applyBorder="1" applyAlignment="1" applyProtection="1">
      <alignment horizontal="center" vertical="center" wrapText="1"/>
    </xf>
    <xf numFmtId="0" fontId="79" fillId="29" borderId="123" xfId="0" applyNumberFormat="1" applyFont="1" applyFill="1" applyBorder="1" applyAlignment="1" applyProtection="1">
      <alignment horizontal="center" vertical="center"/>
    </xf>
    <xf numFmtId="0" fontId="57" fillId="28" borderId="131" xfId="0" applyNumberFormat="1" applyFont="1" applyFill="1" applyBorder="1" applyAlignment="1" applyProtection="1">
      <alignment horizontal="left" vertical="top"/>
    </xf>
    <xf numFmtId="0" fontId="57" fillId="28" borderId="132" xfId="0" applyNumberFormat="1" applyFont="1" applyFill="1" applyBorder="1" applyAlignment="1" applyProtection="1">
      <alignment horizontal="left" vertical="top"/>
    </xf>
    <xf numFmtId="175" fontId="79" fillId="26" borderId="123" xfId="0" applyNumberFormat="1" applyFont="1" applyFill="1" applyBorder="1" applyAlignment="1" applyProtection="1">
      <alignment horizontal="center" vertical="top"/>
      <protection hidden="1"/>
    </xf>
    <xf numFmtId="175" fontId="79" fillId="26" borderId="138" xfId="0" applyNumberFormat="1" applyFont="1" applyFill="1" applyBorder="1" applyAlignment="1" applyProtection="1">
      <alignment horizontal="center" vertical="top"/>
      <protection hidden="1"/>
    </xf>
    <xf numFmtId="0" fontId="2" fillId="17" borderId="0" xfId="0" applyNumberFormat="1" applyFont="1" applyFill="1" applyAlignment="1" applyProtection="1">
      <alignment horizontal="center" vertical="top"/>
    </xf>
    <xf numFmtId="0" fontId="2" fillId="17" borderId="73" xfId="0" applyNumberFormat="1" applyFont="1" applyFill="1" applyBorder="1" applyAlignment="1" applyProtection="1">
      <alignment horizontal="center" vertical="top"/>
    </xf>
    <xf numFmtId="0" fontId="57" fillId="28" borderId="134" xfId="0" applyNumberFormat="1" applyFont="1" applyFill="1" applyBorder="1" applyAlignment="1" applyProtection="1">
      <alignment horizontal="left" vertical="top"/>
    </xf>
    <xf numFmtId="0" fontId="57" fillId="28" borderId="124" xfId="0" applyNumberFormat="1" applyFont="1" applyFill="1" applyBorder="1" applyAlignment="1" applyProtection="1">
      <alignment horizontal="left" vertical="top"/>
    </xf>
    <xf numFmtId="9" fontId="79" fillId="26" borderId="123" xfId="0" applyNumberFormat="1" applyFont="1" applyFill="1" applyBorder="1" applyAlignment="1" applyProtection="1">
      <alignment horizontal="center" vertical="top"/>
      <protection hidden="1"/>
    </xf>
    <xf numFmtId="9" fontId="79" fillId="26" borderId="138" xfId="0" applyNumberFormat="1" applyFont="1" applyFill="1" applyBorder="1" applyAlignment="1" applyProtection="1">
      <alignment horizontal="center" vertical="top"/>
      <protection hidden="1"/>
    </xf>
    <xf numFmtId="0" fontId="57" fillId="28" borderId="127" xfId="0" applyNumberFormat="1" applyFont="1" applyFill="1" applyBorder="1" applyAlignment="1" applyProtection="1">
      <alignment horizontal="left" vertical="top"/>
    </xf>
    <xf numFmtId="0" fontId="57" fillId="28" borderId="128" xfId="0" applyNumberFormat="1" applyFont="1" applyFill="1" applyBorder="1" applyAlignment="1" applyProtection="1">
      <alignment horizontal="left" vertical="top"/>
    </xf>
    <xf numFmtId="0" fontId="57" fillId="17" borderId="131" xfId="0" applyNumberFormat="1" applyFont="1" applyFill="1" applyBorder="1" applyAlignment="1" applyProtection="1">
      <alignment horizontal="left" vertical="top"/>
    </xf>
    <xf numFmtId="0" fontId="57" fillId="17" borderId="132" xfId="0" applyNumberFormat="1" applyFont="1" applyFill="1" applyBorder="1" applyAlignment="1" applyProtection="1">
      <alignment horizontal="left" vertical="top"/>
    </xf>
    <xf numFmtId="173" fontId="79" fillId="17" borderId="131" xfId="0" applyNumberFormat="1" applyFont="1" applyFill="1" applyBorder="1" applyAlignment="1" applyProtection="1">
      <alignment horizontal="center" vertical="top"/>
      <protection locked="0"/>
    </xf>
    <xf numFmtId="173" fontId="79" fillId="17" borderId="129" xfId="0" applyNumberFormat="1" applyFont="1" applyFill="1" applyBorder="1" applyAlignment="1" applyProtection="1">
      <alignment horizontal="center" vertical="top"/>
      <protection locked="0"/>
    </xf>
    <xf numFmtId="0" fontId="26" fillId="29" borderId="123" xfId="0" applyNumberFormat="1" applyFont="1" applyFill="1" applyBorder="1" applyAlignment="1" applyProtection="1">
      <alignment horizontal="left" vertical="top" wrapText="1"/>
    </xf>
    <xf numFmtId="0" fontId="26" fillId="29" borderId="91" xfId="0" applyNumberFormat="1" applyFont="1" applyFill="1" applyBorder="1" applyAlignment="1" applyProtection="1">
      <alignment horizontal="left" vertical="top" wrapText="1"/>
    </xf>
    <xf numFmtId="0" fontId="26" fillId="29" borderId="119" xfId="0" applyNumberFormat="1" applyFont="1" applyFill="1" applyBorder="1" applyAlignment="1" applyProtection="1">
      <alignment horizontal="left" vertical="top" wrapText="1"/>
    </xf>
    <xf numFmtId="0" fontId="2" fillId="31" borderId="130" xfId="0" applyNumberFormat="1" applyFont="1" applyFill="1" applyBorder="1" applyAlignment="1" applyProtection="1">
      <alignment horizontal="left" vertical="center" wrapText="1"/>
    </xf>
    <xf numFmtId="0" fontId="2" fillId="31" borderId="132" xfId="0" applyNumberFormat="1" applyFont="1" applyFill="1" applyBorder="1" applyAlignment="1" applyProtection="1">
      <alignment horizontal="left" vertical="center" wrapText="1"/>
    </xf>
    <xf numFmtId="0" fontId="28" fillId="19" borderId="0" xfId="0" applyNumberFormat="1" applyFont="1" applyFill="1" applyAlignment="1" applyProtection="1">
      <alignment horizontal="left" vertical="top" wrapText="1"/>
      <protection locked="0"/>
    </xf>
    <xf numFmtId="0" fontId="28" fillId="19" borderId="73" xfId="0" applyNumberFormat="1" applyFont="1" applyFill="1" applyBorder="1" applyAlignment="1" applyProtection="1">
      <alignment horizontal="left" vertical="top" wrapText="1"/>
      <protection locked="0"/>
    </xf>
    <xf numFmtId="0" fontId="2" fillId="27" borderId="73" xfId="0" applyNumberFormat="1" applyFont="1" applyFill="1" applyBorder="1" applyAlignment="1" applyProtection="1">
      <alignment horizontal="center"/>
    </xf>
    <xf numFmtId="0" fontId="90" fillId="27" borderId="103" xfId="0" applyNumberFormat="1" applyFont="1" applyFill="1" applyBorder="1" applyAlignment="1" applyProtection="1">
      <alignment horizontal="center" vertical="center"/>
    </xf>
    <xf numFmtId="0" fontId="90" fillId="27" borderId="102" xfId="0" applyNumberFormat="1" applyFont="1" applyFill="1" applyBorder="1" applyAlignment="1" applyProtection="1">
      <alignment horizontal="center" vertical="center"/>
    </xf>
    <xf numFmtId="0" fontId="90" fillId="27" borderId="71" xfId="0" applyNumberFormat="1" applyFont="1" applyFill="1" applyBorder="1" applyAlignment="1" applyProtection="1">
      <alignment horizontal="center" vertical="center"/>
    </xf>
    <xf numFmtId="0" fontId="90" fillId="27" borderId="72" xfId="0" applyNumberFormat="1" applyFont="1" applyFill="1" applyBorder="1" applyAlignment="1" applyProtection="1">
      <alignment horizontal="center" vertical="center"/>
      <protection hidden="1"/>
    </xf>
    <xf numFmtId="0" fontId="90" fillId="27" borderId="0" xfId="0" applyNumberFormat="1" applyFont="1" applyFill="1" applyAlignment="1" applyProtection="1">
      <alignment horizontal="center" vertical="center"/>
      <protection hidden="1"/>
    </xf>
    <xf numFmtId="0" fontId="90" fillId="27" borderId="73" xfId="0" applyNumberFormat="1" applyFont="1" applyFill="1" applyBorder="1" applyAlignment="1" applyProtection="1">
      <alignment horizontal="center" vertical="center"/>
      <protection hidden="1"/>
    </xf>
    <xf numFmtId="0" fontId="28" fillId="28" borderId="72" xfId="0" applyNumberFormat="1" applyFont="1" applyFill="1" applyBorder="1" applyAlignment="1" applyProtection="1">
      <alignment horizontal="left" vertical="center" wrapText="1"/>
    </xf>
    <xf numFmtId="0" fontId="28" fillId="28" borderId="0" xfId="0" applyNumberFormat="1" applyFont="1" applyFill="1" applyAlignment="1" applyProtection="1">
      <alignment horizontal="left" vertical="center" wrapText="1"/>
    </xf>
    <xf numFmtId="0" fontId="28" fillId="28" borderId="73" xfId="0" applyNumberFormat="1" applyFont="1" applyFill="1" applyBorder="1" applyAlignment="1" applyProtection="1">
      <alignment horizontal="left" vertical="center" wrapText="1"/>
    </xf>
    <xf numFmtId="0" fontId="89" fillId="28" borderId="72" xfId="0" applyNumberFormat="1" applyFont="1" applyFill="1" applyBorder="1" applyAlignment="1" applyProtection="1">
      <alignment horizontal="center" vertical="center" wrapText="1"/>
    </xf>
    <xf numFmtId="0" fontId="20" fillId="28" borderId="0" xfId="0" applyNumberFormat="1" applyFont="1" applyFill="1" applyAlignment="1" applyProtection="1">
      <alignment horizontal="center" vertical="center" wrapText="1"/>
    </xf>
    <xf numFmtId="0" fontId="20" fillId="28" borderId="73" xfId="0" applyNumberFormat="1" applyFont="1" applyFill="1" applyBorder="1" applyAlignment="1" applyProtection="1">
      <alignment horizontal="center" vertical="center" wrapText="1"/>
    </xf>
    <xf numFmtId="0" fontId="26" fillId="29" borderId="111" xfId="0" applyNumberFormat="1" applyFont="1" applyFill="1" applyBorder="1" applyAlignment="1" applyProtection="1">
      <alignment horizontal="left" vertical="center" wrapText="1"/>
    </xf>
    <xf numFmtId="0" fontId="26" fillId="29" borderId="123" xfId="0" applyNumberFormat="1" applyFont="1" applyFill="1" applyBorder="1" applyAlignment="1" applyProtection="1">
      <alignment horizontal="left" vertical="center" wrapText="1"/>
    </xf>
    <xf numFmtId="0" fontId="26" fillId="29" borderId="117" xfId="0" applyNumberFormat="1" applyFont="1" applyFill="1" applyBorder="1" applyAlignment="1" applyProtection="1">
      <alignment horizontal="left" vertical="center" wrapText="1"/>
    </xf>
    <xf numFmtId="0" fontId="2" fillId="27" borderId="137" xfId="0" applyNumberFormat="1" applyFont="1" applyFill="1" applyBorder="1" applyAlignment="1" applyProtection="1">
      <alignment horizontal="center"/>
    </xf>
    <xf numFmtId="0" fontId="2" fillId="27" borderId="135" xfId="0" applyNumberFormat="1" applyFont="1" applyFill="1" applyBorder="1" applyAlignment="1" applyProtection="1">
      <alignment horizontal="center"/>
    </xf>
    <xf numFmtId="0" fontId="2" fillId="27" borderId="122" xfId="0" applyNumberFormat="1" applyFont="1" applyFill="1" applyBorder="1" applyAlignment="1" applyProtection="1">
      <alignment horizontal="center"/>
    </xf>
    <xf numFmtId="0" fontId="2" fillId="19" borderId="111" xfId="0" applyNumberFormat="1" applyFont="1" applyFill="1" applyBorder="1" applyAlignment="1" applyProtection="1">
      <alignment horizontal="left" vertical="top" wrapText="1"/>
      <protection locked="0"/>
    </xf>
    <xf numFmtId="0" fontId="2" fillId="19" borderId="123" xfId="0" applyNumberFormat="1" applyFont="1" applyFill="1" applyBorder="1" applyAlignment="1" applyProtection="1">
      <alignment horizontal="left" vertical="top" wrapText="1"/>
      <protection locked="0"/>
    </xf>
    <xf numFmtId="0" fontId="2" fillId="19" borderId="117" xfId="0" applyNumberFormat="1" applyFont="1" applyFill="1" applyBorder="1" applyAlignment="1" applyProtection="1">
      <alignment horizontal="left" vertical="top" wrapText="1"/>
      <protection locked="0"/>
    </xf>
    <xf numFmtId="0" fontId="41" fillId="0" borderId="0" xfId="27" applyFont="1" applyAlignment="1">
      <alignment horizontal="center"/>
    </xf>
    <xf numFmtId="0" fontId="20" fillId="0" borderId="0" xfId="27" applyFont="1" applyAlignment="1">
      <alignment horizontal="left" vertical="top" wrapText="1" indent="2"/>
    </xf>
    <xf numFmtId="0" fontId="20" fillId="0" borderId="0" xfId="0" applyFont="1" applyAlignment="1">
      <alignment horizontal="center" vertical="center"/>
    </xf>
    <xf numFmtId="167" fontId="20" fillId="0" borderId="0" xfId="0" applyNumberFormat="1" applyFont="1" applyAlignment="1">
      <alignment horizontal="center"/>
    </xf>
    <xf numFmtId="0" fontId="41" fillId="0" borderId="0" xfId="0" applyFont="1" applyAlignment="1">
      <alignment horizontal="center" vertical="center" wrapText="1"/>
    </xf>
    <xf numFmtId="0" fontId="20" fillId="0" borderId="0" xfId="0" applyFont="1" applyAlignment="1">
      <alignment horizontal="center"/>
    </xf>
    <xf numFmtId="0" fontId="27" fillId="0" borderId="118" xfId="27" applyFont="1" applyBorder="1" applyAlignment="1">
      <alignment horizontal="center" vertical="center"/>
    </xf>
    <xf numFmtId="0" fontId="20" fillId="0" borderId="111" xfId="27" applyFont="1" applyBorder="1" applyAlignment="1">
      <alignment horizontal="center" vertical="center"/>
    </xf>
    <xf numFmtId="0" fontId="20" fillId="0" borderId="136" xfId="27" applyFont="1" applyBorder="1" applyAlignment="1">
      <alignment horizontal="left" vertical="center" wrapText="1"/>
    </xf>
    <xf numFmtId="0" fontId="27" fillId="0" borderId="0" xfId="27" applyFont="1" applyAlignment="1">
      <alignment wrapText="1"/>
    </xf>
    <xf numFmtId="9" fontId="20" fillId="9" borderId="138" xfId="0" applyNumberFormat="1" applyFont="1" applyFill="1" applyBorder="1" applyAlignment="1" applyProtection="1">
      <alignment horizontal="center" vertical="center" shrinkToFit="1"/>
    </xf>
    <xf numFmtId="9" fontId="20" fillId="9" borderId="107" xfId="0" applyNumberFormat="1" applyFont="1" applyFill="1" applyBorder="1" applyAlignment="1" applyProtection="1">
      <alignment horizontal="center" vertical="center" shrinkToFit="1"/>
    </xf>
    <xf numFmtId="0" fontId="27" fillId="0" borderId="75" xfId="27" applyFont="1" applyBorder="1" applyAlignment="1">
      <alignment vertical="top" wrapText="1"/>
    </xf>
    <xf numFmtId="0" fontId="31" fillId="0" borderId="103" xfId="0" applyFont="1" applyBorder="1" applyAlignment="1">
      <alignment horizontal="center" vertical="center" wrapText="1"/>
    </xf>
    <xf numFmtId="0" fontId="20" fillId="0" borderId="102" xfId="0" applyFont="1" applyBorder="1" applyAlignment="1">
      <alignment horizontal="center" vertical="center" wrapText="1"/>
    </xf>
    <xf numFmtId="0" fontId="33" fillId="0" borderId="72" xfId="0" applyFont="1" applyBorder="1" applyAlignment="1">
      <alignment horizontal="center" vertical="center" wrapText="1"/>
    </xf>
    <xf numFmtId="0" fontId="46" fillId="0" borderId="0" xfId="0" applyFont="1" applyAlignment="1">
      <alignment horizontal="center" vertical="center" wrapText="1"/>
    </xf>
    <xf numFmtId="0" fontId="27" fillId="0" borderId="0" xfId="27" applyFont="1" applyAlignment="1">
      <alignment horizontal="left" vertical="center" indent="1"/>
    </xf>
    <xf numFmtId="0" fontId="27" fillId="0" borderId="73" xfId="27" applyFont="1" applyBorder="1" applyAlignment="1">
      <alignment horizontal="left" vertical="center"/>
    </xf>
    <xf numFmtId="0" fontId="20" fillId="21" borderId="72" xfId="0" applyNumberFormat="1" applyFont="1" applyFill="1" applyBorder="1" applyAlignment="1" applyProtection="1">
      <alignment horizontal="left" vertical="top" wrapText="1"/>
    </xf>
    <xf numFmtId="0" fontId="20" fillId="21" borderId="0" xfId="0" applyNumberFormat="1" applyFont="1" applyFill="1" applyAlignment="1" applyProtection="1">
      <alignment vertical="top"/>
    </xf>
    <xf numFmtId="164" fontId="27" fillId="0" borderId="0" xfId="27" applyNumberFormat="1" applyFont="1" applyAlignment="1">
      <alignment horizontal="left" vertical="center" indent="1"/>
    </xf>
    <xf numFmtId="164" fontId="27" fillId="0" borderId="73" xfId="27" applyNumberFormat="1" applyFont="1" applyBorder="1" applyAlignment="1">
      <alignment horizontal="left" vertical="center" indent="1"/>
    </xf>
    <xf numFmtId="0" fontId="26" fillId="10" borderId="78" xfId="0" applyNumberFormat="1" applyFont="1" applyFill="1" applyBorder="1" applyAlignment="1" applyProtection="1">
      <alignment horizontal="center" vertical="center"/>
    </xf>
    <xf numFmtId="0" fontId="28" fillId="10" borderId="79" xfId="0" applyNumberFormat="1" applyFont="1" applyFill="1" applyBorder="1" applyAlignment="1" applyProtection="1">
      <alignment horizontal="center" vertical="center"/>
    </xf>
    <xf numFmtId="0" fontId="28" fillId="10" borderId="80" xfId="0" applyNumberFormat="1" applyFont="1" applyFill="1" applyBorder="1" applyAlignment="1" applyProtection="1">
      <alignment horizontal="center" vertical="center"/>
    </xf>
    <xf numFmtId="0" fontId="32" fillId="0" borderId="78" xfId="0" applyFont="1" applyBorder="1" applyAlignment="1">
      <alignment horizontal="left" vertical="top" wrapText="1"/>
    </xf>
    <xf numFmtId="0" fontId="41" fillId="0" borderId="79" xfId="0" applyFont="1" applyBorder="1" applyAlignment="1">
      <alignment horizontal="left" vertical="top" wrapText="1"/>
    </xf>
    <xf numFmtId="0" fontId="41" fillId="0" borderId="80" xfId="0" applyFont="1" applyBorder="1" applyAlignment="1">
      <alignment horizontal="left" vertical="top" wrapText="1"/>
    </xf>
    <xf numFmtId="0" fontId="37" fillId="0" borderId="24" xfId="0" applyFont="1" applyBorder="1" applyAlignment="1">
      <alignment horizontal="left" vertical="center" wrapText="1"/>
    </xf>
    <xf numFmtId="0" fontId="17" fillId="6" borderId="20" xfId="0" applyNumberFormat="1" applyFont="1" applyFill="1" applyBorder="1" applyAlignment="1" applyProtection="1">
      <alignment horizontal="left" vertical="center" wrapText="1"/>
    </xf>
    <xf numFmtId="0" fontId="20" fillId="6" borderId="101" xfId="0" applyNumberFormat="1" applyFont="1" applyFill="1" applyBorder="1" applyAlignment="1" applyProtection="1">
      <alignment horizontal="left" vertical="center" wrapText="1"/>
    </xf>
    <xf numFmtId="0" fontId="17" fillId="6" borderId="108" xfId="0" applyNumberFormat="1" applyFont="1" applyFill="1" applyBorder="1" applyAlignment="1" applyProtection="1">
      <alignment horizontal="left" vertical="center" wrapText="1"/>
    </xf>
    <xf numFmtId="0" fontId="17" fillId="6" borderId="31" xfId="0" applyNumberFormat="1" applyFont="1" applyFill="1" applyBorder="1" applyAlignment="1" applyProtection="1">
      <alignment horizontal="left" vertical="center" wrapText="1"/>
    </xf>
    <xf numFmtId="0" fontId="17" fillId="6" borderId="28" xfId="0" applyNumberFormat="1" applyFont="1" applyFill="1" applyBorder="1" applyAlignment="1" applyProtection="1">
      <alignment horizontal="left" vertical="center" wrapText="1"/>
    </xf>
    <xf numFmtId="0" fontId="17" fillId="6" borderId="32" xfId="0" applyNumberFormat="1" applyFont="1" applyFill="1" applyBorder="1" applyAlignment="1" applyProtection="1">
      <alignment horizontal="left" vertical="center" wrapText="1"/>
    </xf>
    <xf numFmtId="0" fontId="17" fillId="6" borderId="28" xfId="0" applyNumberFormat="1" applyFont="1" applyFill="1" applyBorder="1" applyAlignment="1" applyProtection="1">
      <alignment vertical="center" wrapText="1"/>
    </xf>
    <xf numFmtId="0" fontId="27" fillId="6" borderId="32" xfId="0" applyNumberFormat="1" applyFont="1" applyFill="1" applyBorder="1" applyAlignment="1" applyProtection="1">
      <alignment vertical="center" wrapText="1"/>
    </xf>
    <xf numFmtId="0" fontId="27" fillId="0" borderId="103" xfId="0" applyFont="1" applyBorder="1" applyAlignment="1">
      <alignment horizontal="center" vertical="center"/>
    </xf>
    <xf numFmtId="0" fontId="27" fillId="0" borderId="102" xfId="0" applyFont="1" applyBorder="1" applyAlignment="1">
      <alignment horizontal="center" vertical="center"/>
    </xf>
    <xf numFmtId="0" fontId="27" fillId="0" borderId="104" xfId="0" applyFont="1" applyBorder="1" applyAlignment="1">
      <alignment horizontal="center" vertical="center"/>
    </xf>
    <xf numFmtId="0" fontId="27" fillId="0" borderId="72" xfId="0" applyFont="1" applyBorder="1" applyAlignment="1">
      <alignment horizontal="center" vertical="center"/>
    </xf>
    <xf numFmtId="0" fontId="27" fillId="0" borderId="0" xfId="0" applyFont="1" applyAlignment="1">
      <alignment horizontal="center" vertical="center"/>
    </xf>
    <xf numFmtId="0" fontId="27" fillId="0" borderId="105" xfId="0" applyFont="1" applyBorder="1" applyAlignment="1">
      <alignment horizontal="center" vertical="center"/>
    </xf>
    <xf numFmtId="0" fontId="43" fillId="39" borderId="148" xfId="0" applyNumberFormat="1" applyFont="1" applyFill="1" applyBorder="1" applyAlignment="1" applyProtection="1">
      <alignment horizontal="center" vertical="center"/>
      <protection hidden="1"/>
    </xf>
    <xf numFmtId="0" fontId="43" fillId="39" borderId="149" xfId="0" applyNumberFormat="1" applyFont="1" applyFill="1" applyBorder="1" applyAlignment="1" applyProtection="1">
      <alignment horizontal="center" vertical="center"/>
      <protection hidden="1"/>
    </xf>
    <xf numFmtId="0" fontId="43" fillId="39" borderId="150" xfId="0" applyNumberFormat="1" applyFont="1" applyFill="1" applyBorder="1" applyAlignment="1" applyProtection="1">
      <alignment horizontal="center" vertical="center"/>
      <protection hidden="1"/>
    </xf>
    <xf numFmtId="0" fontId="17" fillId="6" borderId="20" xfId="0" applyNumberFormat="1" applyFont="1" applyFill="1" applyBorder="1" applyAlignment="1" applyProtection="1">
      <alignment vertical="center" wrapText="1"/>
    </xf>
    <xf numFmtId="0" fontId="20" fillId="6" borderId="101" xfId="0" applyNumberFormat="1" applyFont="1" applyFill="1" applyBorder="1" applyAlignment="1" applyProtection="1">
      <alignment vertical="center" wrapText="1"/>
    </xf>
    <xf numFmtId="0" fontId="91" fillId="24" borderId="0" xfId="0" applyNumberFormat="1" applyFont="1" applyFill="1" applyAlignment="1" applyProtection="1">
      <alignment horizontal="center"/>
    </xf>
  </cellXfs>
  <cellStyles count="45">
    <cellStyle name="Currency 2" xfId="28" xr:uid="{00000000-0005-0000-0000-000000000000}"/>
    <cellStyle name="Currency 2 2" xfId="44" xr:uid="{6B5A5C86-A76D-472B-A985-863886E403C0}"/>
    <cellStyle name="Currency 3" xfId="35" xr:uid="{EF9C44E1-6FDF-4F2D-B9D5-30B4A51CFAC7}"/>
    <cellStyle name="Currency 3 2" xfId="43" xr:uid="{E105DC82-060D-408C-B029-94186A07C498}"/>
    <cellStyle name="Currency 4" xfId="38" xr:uid="{D536FBBE-3D3B-41B6-9001-276F2F4C7221}"/>
    <cellStyle name="Hyperlink" xfId="1" builtinId="8"/>
    <cellStyle name="Hyperlink 2" xfId="31" xr:uid="{00000000-0005-0000-0000-000002000000}"/>
    <cellStyle name="Normal" xfId="0" builtinId="0"/>
    <cellStyle name="Normal 2" xfId="27" xr:uid="{00000000-0005-0000-0000-000004000000}"/>
    <cellStyle name="Normal 2 2" xfId="33" xr:uid="{00000000-0005-0000-0000-000005000000}"/>
    <cellStyle name="Normal 3" xfId="29" xr:uid="{00000000-0005-0000-0000-000006000000}"/>
    <cellStyle name="Normal 4" xfId="32" xr:uid="{00000000-0005-0000-0000-000007000000}"/>
    <cellStyle name="Normal 5" xfId="34" xr:uid="{4A3ED359-780B-40BF-AA74-21FFCAD3582D}"/>
    <cellStyle name="Normal 5 2" xfId="41" xr:uid="{A1BA2F34-7CF6-4F36-A9F5-B82717338190}"/>
    <cellStyle name="Normal 6" xfId="30" xr:uid="{00000000-0005-0000-0000-000008000000}"/>
    <cellStyle name="Normal 7" xfId="37" xr:uid="{E93BA7AA-D79C-45B6-AC96-896238D2892B}"/>
    <cellStyle name="Normal_AFRPG11" xfId="2" xr:uid="{00000000-0005-0000-0000-00000A000000}"/>
    <cellStyle name="Normal_AFRPG13" xfId="3" xr:uid="{00000000-0005-0000-0000-00000C000000}"/>
    <cellStyle name="Normal_AFRPG14" xfId="4" xr:uid="{00000000-0005-0000-0000-00000D000000}"/>
    <cellStyle name="Normal_AFRPG15" xfId="5" xr:uid="{00000000-0005-0000-0000-00000E000000}"/>
    <cellStyle name="Normal_AFRPG17" xfId="6" xr:uid="{00000000-0005-0000-0000-000010000000}"/>
    <cellStyle name="Normal_AFRPG21" xfId="7" xr:uid="{00000000-0005-0000-0000-000014000000}"/>
    <cellStyle name="Normal_AFRPG27" xfId="8" xr:uid="{00000000-0005-0000-0000-00001A000000}"/>
    <cellStyle name="Normal_AFRPG31" xfId="9" xr:uid="{00000000-0005-0000-0000-00001E000000}"/>
    <cellStyle name="Normal_AFRPG37" xfId="10" xr:uid="{00000000-0005-0000-0000-000024000000}"/>
    <cellStyle name="Normal_AFRPG41" xfId="11" xr:uid="{00000000-0005-0000-0000-000028000000}"/>
    <cellStyle name="Normal_AFRPG42" xfId="12" xr:uid="{00000000-0005-0000-0000-000029000000}"/>
    <cellStyle name="Normal_AFRPG44" xfId="13" xr:uid="{00000000-0005-0000-0000-00002B000000}"/>
    <cellStyle name="Normal_AFRPG45" xfId="14" xr:uid="{00000000-0005-0000-0000-00002C000000}"/>
    <cellStyle name="Normal_AFRPG46" xfId="15" xr:uid="{00000000-0005-0000-0000-00002D000000}"/>
    <cellStyle name="Normal_AFRPG47" xfId="16" xr:uid="{00000000-0005-0000-0000-00002E000000}"/>
    <cellStyle name="Normal_AFRPG48" xfId="17" xr:uid="{00000000-0005-0000-0000-00002F000000}"/>
    <cellStyle name="Normal_AFRPG49" xfId="18" xr:uid="{00000000-0005-0000-0000-000030000000}"/>
    <cellStyle name="Normal_AFRPG52" xfId="19" xr:uid="{00000000-0005-0000-0000-000033000000}"/>
    <cellStyle name="Normal_AFRPG53" xfId="20" xr:uid="{00000000-0005-0000-0000-000034000000}"/>
    <cellStyle name="Normal_AFRPG54" xfId="21" xr:uid="{00000000-0005-0000-0000-000035000000}"/>
    <cellStyle name="Normal_AFRPG55" xfId="22" xr:uid="{00000000-0005-0000-0000-000036000000}"/>
    <cellStyle name="Normal_AFRPG56" xfId="23" xr:uid="{00000000-0005-0000-0000-000037000000}"/>
    <cellStyle name="Normal_AFRPG7" xfId="24" xr:uid="{00000000-0005-0000-0000-000038000000}"/>
    <cellStyle name="Normal_AFRPG8" xfId="25" xr:uid="{00000000-0005-0000-0000-000039000000}"/>
    <cellStyle name="Normal_AFRPG9" xfId="26" xr:uid="{00000000-0005-0000-0000-00003A000000}"/>
    <cellStyle name="Percent" xfId="40" builtinId="5"/>
    <cellStyle name="Percent 2" xfId="36" xr:uid="{EC02D721-05FA-43E9-BEE7-8C11F7CF1C06}"/>
    <cellStyle name="Percent 2 2" xfId="42" xr:uid="{D6389DCC-98E3-47D5-BDEE-6AFFD55FFB4C}"/>
    <cellStyle name="Percent 3" xfId="39" xr:uid="{201D2922-4580-4EBB-B17E-4BC2661B4388}"/>
  </cellStyles>
  <dxfs count="42">
    <dxf>
      <font>
        <color rgb="FF9C0006"/>
      </font>
      <fill>
        <patternFill patternType="solid">
          <fgColor auto="1"/>
          <bgColor rgb="FFFFC7CE"/>
        </patternFill>
      </fill>
    </dxf>
    <dxf>
      <font>
        <color rgb="FF006100"/>
      </font>
      <fill>
        <patternFill patternType="solid">
          <fgColor auto="1"/>
          <bgColor rgb="FFC6EFCE"/>
        </patternFill>
      </fill>
    </dxf>
    <dxf>
      <font>
        <color rgb="FF9C0006"/>
      </font>
      <fill>
        <patternFill patternType="solid">
          <fgColor auto="1"/>
          <bgColor rgb="FFFFC7CE"/>
        </patternFill>
      </fill>
    </dxf>
    <dxf>
      <font>
        <b/>
        <color rgb="FF00B050"/>
      </font>
    </dxf>
    <dxf>
      <font>
        <b/>
        <color rgb="FF00B050"/>
      </font>
    </dxf>
    <dxf>
      <font>
        <b/>
        <color rgb="FF00B050"/>
      </font>
    </dxf>
    <dxf>
      <font>
        <color theme="1"/>
      </font>
    </dxf>
    <dxf>
      <font>
        <color rgb="FF006100"/>
      </font>
      <fill>
        <patternFill patternType="solid">
          <fgColor auto="1"/>
          <bgColor rgb="FFC6EFCE"/>
        </patternFill>
      </fill>
    </dxf>
    <dxf>
      <font>
        <color rgb="FF006100"/>
      </font>
      <fill>
        <patternFill patternType="solid">
          <fgColor auto="1"/>
          <bgColor rgb="FFC6EFCE"/>
        </patternFill>
      </fill>
    </dxf>
    <dxf>
      <font>
        <color rgb="FF006100"/>
      </font>
      <fill>
        <patternFill patternType="solid">
          <fgColor auto="1"/>
          <bgColor rgb="FFC6EFCE"/>
        </patternFill>
      </fill>
    </dxf>
    <dxf>
      <font>
        <color rgb="FF006100"/>
      </font>
      <fill>
        <patternFill patternType="solid">
          <fgColor auto="1"/>
          <bgColor rgb="FFC6EFCE"/>
        </patternFill>
      </fill>
    </dxf>
    <dxf>
      <font>
        <color rgb="FF006100"/>
      </font>
      <fill>
        <patternFill patternType="solid">
          <fgColor auto="1"/>
          <bgColor rgb="FFC6EFCE"/>
        </patternFill>
      </fill>
    </dxf>
    <dxf>
      <font>
        <color rgb="FF006100"/>
      </font>
      <fill>
        <patternFill patternType="solid">
          <fgColor auto="1"/>
          <bgColor rgb="FFC6EFCE"/>
        </patternFill>
      </fill>
    </dxf>
    <dxf>
      <font>
        <color rgb="FF006100"/>
      </font>
      <fill>
        <patternFill patternType="solid">
          <fgColor auto="1"/>
          <bgColor rgb="FFC6EFCE"/>
        </patternFill>
      </fill>
    </dxf>
    <dxf>
      <font>
        <color theme="1"/>
      </font>
    </dxf>
    <dxf>
      <font>
        <color rgb="FF006100"/>
      </font>
      <fill>
        <patternFill patternType="solid">
          <fgColor auto="1"/>
          <bgColor rgb="FFC6EFCE"/>
        </patternFill>
      </fill>
    </dxf>
    <dxf>
      <font>
        <color theme="1"/>
      </font>
    </dxf>
    <dxf>
      <font>
        <color rgb="FF006100"/>
      </font>
      <fill>
        <patternFill patternType="solid">
          <fgColor auto="1"/>
          <bgColor rgb="FFC6EFCE"/>
        </patternFill>
      </fill>
    </dxf>
    <dxf>
      <font>
        <color rgb="FF9C0006"/>
      </font>
      <fill>
        <patternFill patternType="solid">
          <fgColor auto="1"/>
          <bgColor rgb="FFFFC7CE"/>
        </patternFill>
      </fill>
    </dxf>
    <dxf>
      <font>
        <color rgb="FF006100"/>
      </font>
      <fill>
        <patternFill patternType="solid">
          <fgColor auto="1"/>
          <bgColor rgb="FFC6EFCE"/>
        </patternFill>
      </fill>
    </dxf>
    <dxf>
      <font>
        <color rgb="FF9C0006"/>
      </font>
      <fill>
        <patternFill patternType="solid">
          <fgColor auto="1"/>
          <bgColor rgb="FFFFC7CE"/>
        </patternFill>
      </fill>
    </dxf>
    <dxf>
      <font>
        <color rgb="FF006100"/>
      </font>
      <fill>
        <patternFill patternType="solid">
          <fgColor auto="1"/>
          <bgColor rgb="FFC6EFCE"/>
        </patternFill>
      </fill>
    </dxf>
    <dxf>
      <font>
        <color rgb="FF006100"/>
      </font>
      <fill>
        <patternFill patternType="solid">
          <fgColor auto="1"/>
          <bgColor rgb="FFC6EFCE"/>
        </patternFill>
      </fill>
    </dxf>
    <dxf>
      <font>
        <color rgb="FF9C0006"/>
      </font>
      <fill>
        <patternFill patternType="solid">
          <fgColor auto="1"/>
          <bgColor rgb="FFFFC7CE"/>
        </patternFill>
      </fill>
    </dxf>
    <dxf>
      <font>
        <color rgb="FF006100"/>
      </font>
      <fill>
        <patternFill patternType="solid">
          <fgColor auto="1"/>
          <bgColor rgb="FFC6EFCE"/>
        </patternFill>
      </fill>
    </dxf>
    <dxf>
      <font>
        <color rgb="FF9C0006"/>
      </font>
      <fill>
        <patternFill patternType="solid">
          <fgColor auto="1"/>
          <bgColor rgb="FFFFC7CE"/>
        </patternFill>
      </fill>
    </dxf>
    <dxf>
      <font>
        <color rgb="FF9C5700"/>
      </font>
      <fill>
        <patternFill patternType="solid">
          <fgColor auto="1"/>
          <bgColor rgb="FFFFEB9C"/>
        </patternFill>
      </fill>
    </dxf>
    <dxf>
      <font>
        <color rgb="FF006100"/>
      </font>
      <fill>
        <patternFill patternType="solid">
          <fgColor auto="1"/>
          <bgColor rgb="FFC6EFCE"/>
        </patternFill>
      </fill>
    </dxf>
    <dxf>
      <font>
        <color rgb="FF9C0006"/>
      </font>
      <fill>
        <patternFill patternType="solid">
          <fgColor auto="1"/>
          <bgColor rgb="FFFFC7CE"/>
        </patternFill>
      </fill>
    </dxf>
    <dxf>
      <font>
        <color rgb="FF006100"/>
      </font>
      <fill>
        <patternFill patternType="solid">
          <fgColor auto="1"/>
          <bgColor rgb="FFC6EFCE"/>
        </patternFill>
      </fill>
    </dxf>
    <dxf>
      <font>
        <color rgb="FF9C0006"/>
      </font>
      <fill>
        <patternFill patternType="solid">
          <fgColor auto="1"/>
          <bgColor rgb="FFFFC7CE"/>
        </patternFill>
      </fill>
    </dxf>
    <dxf>
      <font>
        <color rgb="FF006100"/>
      </font>
      <fill>
        <patternFill patternType="solid">
          <fgColor auto="1"/>
          <bgColor rgb="FFC6EFCE"/>
        </patternFill>
      </fill>
    </dxf>
    <dxf>
      <font>
        <color rgb="FF9C0006"/>
      </font>
      <fill>
        <patternFill patternType="solid">
          <fgColor auto="1"/>
          <bgColor rgb="FFFFC7CE"/>
        </patternFill>
      </fill>
    </dxf>
    <dxf>
      <font>
        <color rgb="FF9C0006"/>
      </font>
      <fill>
        <patternFill patternType="solid">
          <fgColor auto="1"/>
          <bgColor rgb="FFFFC7CE"/>
        </patternFill>
      </fill>
    </dxf>
    <dxf>
      <font>
        <color rgb="FF006100"/>
      </font>
      <fill>
        <patternFill patternType="solid">
          <fgColor auto="1"/>
          <bgColor rgb="FFC6EFCE"/>
        </patternFill>
      </fill>
    </dxf>
    <dxf>
      <font>
        <color rgb="FF9C0006"/>
      </font>
      <fill>
        <patternFill patternType="solid">
          <fgColor auto="1"/>
          <bgColor rgb="FFFFC7CE"/>
        </patternFill>
      </fill>
    </dxf>
    <dxf>
      <font>
        <b/>
        <i/>
        <color rgb="FFFF0000"/>
      </font>
    </dxf>
    <dxf>
      <font>
        <i/>
        <color theme="0" tint="-0.499984740745262"/>
      </font>
      <fill>
        <patternFill patternType="solid">
          <fgColor auto="1"/>
          <bgColor theme="0" tint="-4.9989318521683403E-2"/>
        </patternFill>
      </fill>
    </dxf>
    <dxf>
      <font>
        <i/>
        <color theme="0" tint="-0.499984740745262"/>
      </font>
      <fill>
        <patternFill patternType="solid">
          <fgColor auto="1"/>
          <bgColor theme="0" tint="-4.9989318521683403E-2"/>
        </patternFill>
      </fill>
    </dxf>
    <dxf>
      <font>
        <color rgb="FFFFFFCC"/>
      </font>
    </dxf>
    <dxf>
      <font>
        <color rgb="FFFFFFCC"/>
      </font>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3:C204" totalsRowShown="0">
  <autoFilter ref="A3:C204" xr:uid="{00000000-0009-0000-0100-000001000000}"/>
  <tableColumns count="3">
    <tableColumn id="1" xr3:uid="{00000000-0010-0000-0000-000001000000}" name="FieldName"/>
    <tableColumn id="2" xr3:uid="{00000000-0010-0000-0000-000002000000}" name="FieldValue"/>
    <tableColumn id="3" xr3:uid="{00000000-0010-0000-0000-000003000000}"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lga.gov/legislation/ilcs/fulltext.asp?DocName=010500050K10-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F3" sqref="F3"/>
    </sheetView>
  </sheetViews>
  <sheetFormatPr defaultColWidth="9.109375" defaultRowHeight="10.199999999999999" customHeight="1" x14ac:dyDescent="0.25"/>
  <cols>
    <col min="1" max="1" width="3.6640625" style="14" customWidth="1"/>
    <col min="2" max="2" width="2.33203125" style="14" customWidth="1"/>
    <col min="3" max="3" width="6.44140625" style="14" customWidth="1"/>
    <col min="4" max="4" width="5.109375" style="14" customWidth="1"/>
    <col min="5" max="5" width="5.6640625" style="14" customWidth="1"/>
    <col min="6" max="6" width="4.44140625" style="14" customWidth="1"/>
    <col min="7" max="7" width="7.109375" style="14" customWidth="1"/>
    <col min="8" max="8" width="10.88671875" style="14" customWidth="1"/>
    <col min="9" max="9" width="6.109375" style="14" customWidth="1"/>
    <col min="10" max="10" width="5.5546875" style="14" customWidth="1"/>
    <col min="11" max="11" width="6.88671875" style="14" customWidth="1"/>
    <col min="12" max="12" width="5.5546875" style="14" customWidth="1"/>
    <col min="13" max="13" width="3.88671875" style="14" customWidth="1"/>
    <col min="14" max="14" width="7" style="14" customWidth="1"/>
    <col min="15" max="15" width="7.33203125" style="14" customWidth="1"/>
    <col min="16" max="16" width="5" style="14" customWidth="1"/>
    <col min="17" max="17" width="5.6640625" style="14" customWidth="1"/>
    <col min="18" max="18" width="6.109375" style="14" customWidth="1"/>
    <col min="19" max="19" width="3.5546875" style="14" customWidth="1"/>
    <col min="20" max="20" width="7" style="14" customWidth="1"/>
    <col min="21" max="21" width="2" style="14" customWidth="1"/>
    <col min="22" max="22" width="4.6640625" style="14" customWidth="1"/>
    <col min="23" max="23" width="3.5546875" style="14" customWidth="1"/>
    <col min="24" max="24" width="5.6640625" style="14" customWidth="1"/>
    <col min="25" max="25" width="9.109375" style="147" customWidth="1"/>
    <col min="26" max="26" width="9.109375" style="14" customWidth="1"/>
    <col min="27" max="16384" width="9.109375" style="14"/>
  </cols>
  <sheetData>
    <row r="1" spans="1:29" ht="12.15" customHeight="1" x14ac:dyDescent="0.25">
      <c r="A1" s="16" t="s">
        <v>0</v>
      </c>
      <c r="G1" s="1022" t="s">
        <v>1</v>
      </c>
      <c r="H1" s="1022"/>
      <c r="I1" s="1022"/>
      <c r="J1" s="1022"/>
      <c r="K1" s="1022"/>
      <c r="L1" s="1022"/>
      <c r="M1" s="1022"/>
      <c r="N1" s="1022"/>
      <c r="O1" s="1022"/>
    </row>
    <row r="2" spans="1:29" ht="12.15" customHeight="1" x14ac:dyDescent="0.3">
      <c r="B2" s="454" t="str">
        <f>IF(N14="SD","x","")</f>
        <v/>
      </c>
      <c r="C2" s="19" t="s">
        <v>2</v>
      </c>
      <c r="D2" s="19"/>
      <c r="G2" s="1023" t="s">
        <v>3</v>
      </c>
      <c r="H2" s="1023"/>
      <c r="I2" s="1023"/>
      <c r="J2" s="1023"/>
      <c r="K2" s="1023"/>
      <c r="L2" s="1023"/>
      <c r="M2" s="1023"/>
      <c r="N2" s="1023"/>
      <c r="O2" s="1023"/>
      <c r="Q2" s="15"/>
      <c r="R2" s="15"/>
      <c r="S2" s="15"/>
      <c r="T2" s="15"/>
    </row>
    <row r="3" spans="1:29" ht="12.15" customHeight="1" x14ac:dyDescent="0.3">
      <c r="B3" s="455" t="str">
        <f>IF(N14="JA","x","")</f>
        <v>x</v>
      </c>
      <c r="C3" s="19" t="s">
        <v>4</v>
      </c>
      <c r="D3" s="19"/>
      <c r="G3" s="1023"/>
      <c r="H3" s="1023"/>
      <c r="I3" s="1023"/>
      <c r="J3" s="1023"/>
      <c r="K3" s="1023"/>
      <c r="L3" s="1023"/>
      <c r="M3" s="1023"/>
      <c r="N3" s="1023"/>
      <c r="O3" s="1023"/>
      <c r="P3" s="1024" t="str">
        <f>'DeficitBudgetSum Calc 22'!D7 &amp; " "</f>
        <v xml:space="preserve">Deficit Reduction Plan is not required </v>
      </c>
      <c r="Q3" s="1025"/>
      <c r="R3" s="1025"/>
      <c r="S3" s="1025"/>
      <c r="T3" s="1026"/>
      <c r="U3" s="17"/>
    </row>
    <row r="4" spans="1:29" ht="12.15" customHeight="1" x14ac:dyDescent="0.25">
      <c r="G4" s="1033" t="s">
        <v>5</v>
      </c>
      <c r="H4" s="1033"/>
      <c r="I4" s="1033"/>
      <c r="J4" s="1033"/>
      <c r="K4" s="1033"/>
      <c r="L4" s="1033"/>
      <c r="M4" s="1033"/>
      <c r="N4" s="1033"/>
      <c r="O4" s="1033"/>
      <c r="P4" s="1027"/>
      <c r="Q4" s="1028"/>
      <c r="R4" s="1028"/>
      <c r="S4" s="1028"/>
      <c r="T4" s="1029"/>
    </row>
    <row r="5" spans="1:29" ht="12.75" customHeight="1" x14ac:dyDescent="0.25">
      <c r="A5" s="16" t="s">
        <v>6</v>
      </c>
      <c r="B5" s="18"/>
      <c r="C5" s="19"/>
      <c r="D5" s="19"/>
      <c r="G5" s="1034" t="str">
        <f>"July 1, "&amp;'B26'!L2-1</f>
        <v>July 1, 2025</v>
      </c>
      <c r="H5" s="1034"/>
      <c r="I5" s="1034"/>
      <c r="J5" s="1034"/>
      <c r="K5" s="158" t="str">
        <f>"- June 30, "&amp;'B26'!L2</f>
        <v>- June 30, 2026</v>
      </c>
      <c r="L5" s="157"/>
      <c r="M5" s="157"/>
      <c r="N5" s="157"/>
      <c r="O5" s="157"/>
      <c r="P5" s="1027"/>
      <c r="Q5" s="1028"/>
      <c r="R5" s="1028"/>
      <c r="S5" s="1028"/>
      <c r="T5" s="1029"/>
    </row>
    <row r="6" spans="1:29" ht="12.75" customHeight="1" x14ac:dyDescent="0.25">
      <c r="B6" s="328" t="s">
        <v>6926</v>
      </c>
      <c r="C6" s="14" t="s">
        <v>7</v>
      </c>
      <c r="D6" s="326"/>
      <c r="E6" s="326"/>
      <c r="F6" s="326"/>
      <c r="G6" s="326"/>
      <c r="O6" s="20"/>
      <c r="P6" s="1027"/>
      <c r="Q6" s="1028"/>
      <c r="R6" s="1028"/>
      <c r="S6" s="1028"/>
      <c r="T6" s="1029"/>
    </row>
    <row r="7" spans="1:29" ht="12" customHeight="1" x14ac:dyDescent="0.25">
      <c r="B7" s="327"/>
      <c r="C7" s="14" t="s">
        <v>8</v>
      </c>
      <c r="D7" s="19"/>
      <c r="O7" s="20"/>
      <c r="P7" s="1027"/>
      <c r="Q7" s="1028"/>
      <c r="R7" s="1028"/>
      <c r="S7" s="1028"/>
      <c r="T7" s="1029"/>
    </row>
    <row r="8" spans="1:29" ht="12.75" customHeight="1" x14ac:dyDescent="0.3">
      <c r="B8" s="21"/>
      <c r="C8" s="24" t="s">
        <v>9</v>
      </c>
      <c r="D8" s="22"/>
      <c r="E8" s="22"/>
      <c r="F8" s="22"/>
      <c r="G8" s="22"/>
      <c r="H8" s="373"/>
      <c r="I8" s="22"/>
      <c r="J8" s="22"/>
      <c r="O8" s="20"/>
      <c r="P8" s="1027"/>
      <c r="Q8" s="1028"/>
      <c r="R8" s="1028"/>
      <c r="S8" s="1028"/>
      <c r="T8" s="1029"/>
    </row>
    <row r="9" spans="1:29" ht="6.75" customHeight="1" x14ac:dyDescent="0.3">
      <c r="B9" s="18"/>
      <c r="C9" s="22"/>
      <c r="D9" s="22"/>
      <c r="E9" s="22"/>
      <c r="F9" s="22"/>
      <c r="G9" s="22"/>
      <c r="H9" s="22"/>
      <c r="I9" s="22"/>
      <c r="J9" s="22"/>
      <c r="M9" s="20"/>
      <c r="N9" s="20"/>
      <c r="O9" s="20"/>
      <c r="P9" s="1027"/>
      <c r="Q9" s="1028"/>
      <c r="R9" s="1028"/>
      <c r="S9" s="1028"/>
      <c r="T9" s="1029"/>
      <c r="U9" s="23"/>
      <c r="V9" s="23"/>
      <c r="W9" s="23"/>
      <c r="X9" s="23"/>
      <c r="Y9" s="148"/>
      <c r="Z9" s="23"/>
      <c r="AA9" s="23"/>
      <c r="AB9" s="23"/>
      <c r="AC9" s="23"/>
    </row>
    <row r="10" spans="1:29" ht="13.5" customHeight="1" x14ac:dyDescent="0.3">
      <c r="B10" s="21"/>
      <c r="C10" s="24" t="s">
        <v>10</v>
      </c>
      <c r="D10" s="24"/>
      <c r="G10" s="25"/>
      <c r="H10" s="1035"/>
      <c r="I10" s="1036"/>
      <c r="J10" s="1036"/>
      <c r="K10" s="26"/>
      <c r="L10" s="26"/>
      <c r="M10" s="26"/>
      <c r="N10" s="26"/>
      <c r="O10" s="20"/>
      <c r="P10" s="1027"/>
      <c r="Q10" s="1028"/>
      <c r="R10" s="1028"/>
      <c r="S10" s="1028"/>
      <c r="T10" s="1029"/>
    </row>
    <row r="11" spans="1:29" ht="9.75" customHeight="1" x14ac:dyDescent="0.25">
      <c r="G11" s="27"/>
      <c r="H11" s="1037" t="s">
        <v>11</v>
      </c>
      <c r="I11" s="1037"/>
      <c r="J11" s="1037"/>
      <c r="K11" s="28"/>
      <c r="L11" s="28"/>
      <c r="M11" s="20"/>
      <c r="N11" s="20"/>
      <c r="O11" s="20"/>
      <c r="P11" s="1027"/>
      <c r="Q11" s="1028"/>
      <c r="R11" s="1028"/>
      <c r="S11" s="1028"/>
      <c r="T11" s="1029"/>
    </row>
    <row r="12" spans="1:29" ht="7.5" customHeight="1" x14ac:dyDescent="0.25">
      <c r="G12" s="27"/>
      <c r="H12" s="29"/>
      <c r="I12" s="29"/>
      <c r="J12" s="29"/>
      <c r="K12" s="28"/>
      <c r="L12" s="28"/>
      <c r="M12" s="20"/>
      <c r="N12" s="20"/>
      <c r="O12" s="20"/>
      <c r="P12" s="1027"/>
      <c r="Q12" s="1028"/>
      <c r="R12" s="1028"/>
      <c r="S12" s="1028"/>
      <c r="T12" s="1029"/>
    </row>
    <row r="13" spans="1:29" ht="13.5" customHeight="1" x14ac:dyDescent="0.3">
      <c r="C13" s="24" t="s">
        <v>12</v>
      </c>
      <c r="D13" s="24"/>
      <c r="E13" s="30"/>
      <c r="F13" s="31"/>
      <c r="H13" s="1038" t="s">
        <v>1668</v>
      </c>
      <c r="I13" s="1039"/>
      <c r="J13" s="1039"/>
      <c r="K13" s="1039"/>
      <c r="L13" s="1039"/>
      <c r="M13" s="1040"/>
      <c r="N13" s="26"/>
      <c r="O13" s="20"/>
      <c r="P13" s="1030"/>
      <c r="Q13" s="1031"/>
      <c r="R13" s="1031"/>
      <c r="S13" s="1031"/>
      <c r="T13" s="1032"/>
      <c r="Y13" s="149">
        <f>IF(H14&lt;&gt;"Select dist name from drop-down on line above",1,0)</f>
        <v>1</v>
      </c>
    </row>
    <row r="14" spans="1:29" ht="13.5" customHeight="1" x14ac:dyDescent="0.3">
      <c r="C14" s="32" t="s">
        <v>13</v>
      </c>
      <c r="D14" s="32"/>
      <c r="E14" s="33"/>
      <c r="F14" s="34"/>
      <c r="G14" s="34"/>
      <c r="H14" s="1017" t="str">
        <f>IFERROR(VLOOKUP(H13,'District Drop-down'!$A$2:$B$1001,2,FALSE),"Please select district from drop-down list on line 13.")</f>
        <v>08089723045</v>
      </c>
      <c r="I14" s="1017"/>
      <c r="J14" s="1017"/>
      <c r="K14" s="1017"/>
      <c r="L14" s="1017"/>
      <c r="M14" s="1017"/>
      <c r="N14" s="147" t="str">
        <f>IFERROR(VLOOKUP(H14,'District Drop-down'!$B$2:$D$1001,3,FALSE),"")</f>
        <v>JA</v>
      </c>
      <c r="O14" s="20"/>
      <c r="P14" s="150" t="e">
        <f>_xlfn.IFNA(VLOOKUP(H13,#REF!,6),"")</f>
        <v>#REF!</v>
      </c>
      <c r="Q14" s="35"/>
      <c r="R14" s="35"/>
      <c r="S14" s="35"/>
      <c r="T14" s="35"/>
    </row>
    <row r="15" spans="1:29" ht="9.75" customHeight="1" x14ac:dyDescent="0.25">
      <c r="A15" s="33"/>
      <c r="B15" s="33"/>
      <c r="C15" s="33"/>
      <c r="D15" s="33"/>
      <c r="E15" s="33"/>
      <c r="F15" s="36"/>
      <c r="G15" s="36"/>
      <c r="H15" s="36"/>
    </row>
    <row r="16" spans="1:29" ht="16.5" customHeight="1" x14ac:dyDescent="0.25">
      <c r="C16" s="164"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164"/>
      <c r="E16" s="163"/>
      <c r="F16" s="159"/>
      <c r="G16" s="159"/>
      <c r="H16" s="159"/>
      <c r="I16" s="159"/>
      <c r="J16" s="159"/>
      <c r="K16" s="159"/>
      <c r="L16" s="159"/>
      <c r="M16" s="159"/>
      <c r="N16" s="163"/>
      <c r="O16" s="163"/>
      <c r="P16" s="159"/>
      <c r="Q16" s="159"/>
      <c r="R16" s="159"/>
      <c r="S16" s="159"/>
      <c r="T16" s="159"/>
    </row>
    <row r="17" spans="1:20" ht="12.75" customHeight="1" x14ac:dyDescent="0.25">
      <c r="A17" s="159"/>
      <c r="E17" s="163" t="s">
        <v>14</v>
      </c>
      <c r="F17" s="159"/>
      <c r="G17" s="159"/>
      <c r="H17" s="159"/>
      <c r="I17" s="159"/>
      <c r="J17" s="159"/>
      <c r="K17" s="159"/>
      <c r="L17" s="159"/>
      <c r="M17" s="159"/>
      <c r="N17" s="159"/>
      <c r="O17" s="159"/>
      <c r="P17" s="159"/>
      <c r="Q17" s="159"/>
      <c r="R17" s="159"/>
      <c r="S17" s="159"/>
      <c r="T17" s="159"/>
    </row>
    <row r="18" spans="1:20" ht="2.25" hidden="1" customHeight="1" x14ac:dyDescent="0.25">
      <c r="A18" s="159"/>
      <c r="B18" s="159"/>
      <c r="C18" s="159"/>
      <c r="D18" s="159"/>
      <c r="E18" s="159"/>
      <c r="F18" s="159"/>
      <c r="G18" s="159"/>
      <c r="H18" s="159"/>
      <c r="I18" s="159"/>
      <c r="J18" s="159"/>
      <c r="K18" s="159"/>
      <c r="L18" s="159"/>
      <c r="M18" s="159"/>
      <c r="N18" s="159"/>
      <c r="O18" s="159"/>
      <c r="P18" s="159"/>
      <c r="Q18" s="159"/>
      <c r="R18" s="159"/>
      <c r="S18" s="159"/>
      <c r="T18" s="159"/>
    </row>
    <row r="19" spans="1:20" ht="16.5" hidden="1" customHeight="1" x14ac:dyDescent="0.25">
      <c r="A19" s="37"/>
      <c r="B19" s="37"/>
      <c r="C19" s="37"/>
      <c r="D19" s="37"/>
      <c r="E19" s="37"/>
      <c r="F19" s="38"/>
      <c r="G19" s="38"/>
      <c r="H19" s="38"/>
      <c r="I19" s="39"/>
      <c r="J19" s="39"/>
      <c r="K19" s="39"/>
      <c r="L19" s="39"/>
      <c r="M19" s="39"/>
      <c r="N19" s="39"/>
      <c r="O19" s="39"/>
      <c r="P19" s="39"/>
      <c r="Q19" s="39"/>
      <c r="R19" s="39"/>
      <c r="S19" s="39"/>
      <c r="T19" s="39"/>
    </row>
    <row r="20" spans="1:20" ht="16.5" hidden="1" customHeight="1" x14ac:dyDescent="0.25">
      <c r="A20" s="33"/>
      <c r="B20" s="33"/>
      <c r="C20" s="33"/>
      <c r="D20" s="33"/>
      <c r="E20" s="33"/>
      <c r="F20" s="36"/>
      <c r="G20" s="36"/>
      <c r="H20" s="36"/>
    </row>
    <row r="21" spans="1:20" ht="6.75" customHeight="1" x14ac:dyDescent="0.25">
      <c r="A21" s="33"/>
      <c r="B21" s="33"/>
      <c r="C21" s="33"/>
      <c r="D21" s="33"/>
      <c r="E21" s="33"/>
      <c r="F21" s="36"/>
      <c r="G21" s="36"/>
      <c r="H21" s="36"/>
    </row>
    <row r="22" spans="1:20" ht="16.5" hidden="1" customHeight="1" x14ac:dyDescent="0.25">
      <c r="A22" s="40"/>
      <c r="B22" s="40"/>
      <c r="C22" s="40"/>
      <c r="D22" s="40"/>
      <c r="E22" s="40"/>
      <c r="F22" s="41"/>
      <c r="G22" s="41"/>
      <c r="H22" s="41"/>
      <c r="I22" s="42"/>
      <c r="J22" s="42"/>
      <c r="K22" s="42"/>
      <c r="L22" s="42"/>
      <c r="M22" s="42"/>
      <c r="N22" s="42"/>
      <c r="O22" s="42"/>
      <c r="P22" s="42"/>
      <c r="Q22" s="42"/>
      <c r="R22" s="42"/>
      <c r="S22" s="42"/>
      <c r="T22" s="43"/>
    </row>
    <row r="23" spans="1:20" ht="2.25" customHeight="1" x14ac:dyDescent="0.25">
      <c r="A23" s="44"/>
      <c r="B23" s="44"/>
      <c r="C23" s="44"/>
      <c r="D23" s="44"/>
      <c r="E23" s="44"/>
      <c r="F23" s="44"/>
      <c r="G23" s="44"/>
      <c r="H23" s="44"/>
      <c r="I23" s="45"/>
      <c r="J23" s="45"/>
      <c r="K23" s="44"/>
      <c r="L23" s="44"/>
      <c r="M23" s="44"/>
      <c r="N23" s="44"/>
      <c r="O23" s="44"/>
      <c r="P23" s="44"/>
      <c r="Q23" s="44"/>
      <c r="R23" s="44"/>
      <c r="S23" s="44"/>
    </row>
    <row r="24" spans="1:20" ht="15" customHeight="1" x14ac:dyDescent="0.3">
      <c r="C24" s="165" t="s">
        <v>15</v>
      </c>
      <c r="D24" s="165"/>
      <c r="E24" s="1018" t="str">
        <f>IF(H13="","",H13)</f>
        <v>Career &amp; Tech Educ Consortium</v>
      </c>
      <c r="F24" s="1018"/>
      <c r="G24" s="1018"/>
      <c r="H24" s="1018"/>
      <c r="I24" s="1018"/>
      <c r="J24" s="1018"/>
      <c r="K24" s="1018"/>
      <c r="L24" s="46" t="s">
        <v>16</v>
      </c>
      <c r="M24" s="47"/>
      <c r="N24" s="1019" t="str">
        <f>IFERROR(VLOOKUP($H$13,'District Drop-down'!$A$2:$C$1001,3,FALSE),"")</f>
        <v>Stephenson</v>
      </c>
      <c r="O24" s="1019"/>
      <c r="P24" s="1019"/>
      <c r="Q24" s="1019"/>
      <c r="R24" s="1019"/>
      <c r="S24" s="14" t="s">
        <v>17</v>
      </c>
    </row>
    <row r="25" spans="1:20" ht="15" customHeight="1" x14ac:dyDescent="0.3">
      <c r="B25" s="311" t="s">
        <v>18</v>
      </c>
      <c r="H25" s="48"/>
      <c r="I25" s="1015" t="str">
        <f>"July 1, "&amp;'B26'!L2-1</f>
        <v>July 1, 2025</v>
      </c>
      <c r="J25" s="1015"/>
      <c r="K25" s="1015"/>
      <c r="L25" s="1020" t="s">
        <v>19</v>
      </c>
      <c r="M25" s="1020"/>
      <c r="N25" s="1021" t="str">
        <f>"June 30, "&amp;'B26'!L2</f>
        <v>June 30, 2026</v>
      </c>
      <c r="O25" s="1021"/>
      <c r="P25" s="1021"/>
      <c r="Q25" s="1021"/>
      <c r="R25" s="14" t="s">
        <v>20</v>
      </c>
    </row>
    <row r="26" spans="1:20" ht="9" customHeight="1" x14ac:dyDescent="0.3">
      <c r="H26" s="48"/>
      <c r="I26" s="401"/>
      <c r="J26" s="401"/>
      <c r="K26" s="401"/>
      <c r="L26" s="48"/>
      <c r="O26" s="49"/>
      <c r="P26" s="49"/>
      <c r="Q26" s="49"/>
      <c r="R26" s="22"/>
    </row>
    <row r="27" spans="1:20" ht="15" customHeight="1" x14ac:dyDescent="0.3">
      <c r="C27" s="312" t="s">
        <v>21</v>
      </c>
      <c r="D27" s="312"/>
      <c r="H27" s="1012" t="str">
        <f>IF(H13=" Click here to choose your district from drop-down list","",H13)</f>
        <v>Career &amp; Tech Educ Consortium</v>
      </c>
      <c r="I27" s="1012"/>
      <c r="J27" s="1012"/>
      <c r="K27" s="1012"/>
      <c r="L27" s="1012"/>
      <c r="M27" s="1012"/>
      <c r="N27" s="1012"/>
      <c r="O27" s="1012"/>
      <c r="P27" s="1012"/>
      <c r="Q27" s="1012"/>
      <c r="R27" s="1012"/>
      <c r="S27" s="14" t="s">
        <v>22</v>
      </c>
    </row>
    <row r="28" spans="1:20" ht="15" customHeight="1" x14ac:dyDescent="0.3">
      <c r="A28" s="165" t="s">
        <v>23</v>
      </c>
      <c r="D28" s="1013" t="str">
        <f>N24</f>
        <v>Stephenson</v>
      </c>
      <c r="E28" s="1013"/>
      <c r="F28" s="1013"/>
      <c r="G28" s="1013"/>
      <c r="H28" s="1013"/>
      <c r="I28" s="313" t="s">
        <v>24</v>
      </c>
    </row>
    <row r="29" spans="1:20" ht="15" customHeight="1" x14ac:dyDescent="0.25">
      <c r="A29" s="312" t="s">
        <v>25</v>
      </c>
    </row>
    <row r="30" spans="1:20" ht="9" customHeight="1" x14ac:dyDescent="0.25"/>
    <row r="31" spans="1:20" ht="15" customHeight="1" x14ac:dyDescent="0.3">
      <c r="C31" s="314" t="s">
        <v>26</v>
      </c>
      <c r="D31" s="314"/>
      <c r="K31" s="301" t="s">
        <v>6927</v>
      </c>
      <c r="L31" s="46" t="s">
        <v>27</v>
      </c>
      <c r="M31" s="1014" t="s">
        <v>6928</v>
      </c>
      <c r="N31" s="1014"/>
      <c r="O31" s="1014"/>
      <c r="P31" s="165" t="s">
        <v>29</v>
      </c>
      <c r="Q31" s="303" t="s">
        <v>1573</v>
      </c>
      <c r="R31" s="14" t="s">
        <v>17</v>
      </c>
    </row>
    <row r="32" spans="1:20" ht="15" customHeight="1" x14ac:dyDescent="0.25">
      <c r="A32" s="311" t="s">
        <v>28</v>
      </c>
    </row>
    <row r="33" spans="1:24" ht="9" customHeight="1" x14ac:dyDescent="0.25">
      <c r="A33" s="311"/>
    </row>
    <row r="34" spans="1:24" ht="15" customHeight="1" x14ac:dyDescent="0.25">
      <c r="C34" s="311" t="s">
        <v>30</v>
      </c>
      <c r="D34" s="311"/>
    </row>
    <row r="35" spans="1:24" ht="9" customHeight="1" x14ac:dyDescent="0.25"/>
    <row r="36" spans="1:24" ht="15" customHeight="1" x14ac:dyDescent="0.25">
      <c r="C36" s="311" t="s">
        <v>31</v>
      </c>
      <c r="D36" s="311"/>
    </row>
    <row r="37" spans="1:24" ht="15" customHeight="1" x14ac:dyDescent="0.3">
      <c r="A37" s="311" t="s">
        <v>32</v>
      </c>
      <c r="E37" s="1015" t="str">
        <f>I25</f>
        <v>July 1, 2025</v>
      </c>
      <c r="F37" s="1015"/>
      <c r="G37" s="1015"/>
      <c r="H37" s="1016" t="s">
        <v>19</v>
      </c>
      <c r="I37" s="1016"/>
      <c r="J37" s="1015" t="str">
        <f>N25</f>
        <v>June 30, 2026</v>
      </c>
      <c r="K37" s="1015"/>
      <c r="L37" s="1015"/>
      <c r="M37" s="14" t="s">
        <v>20</v>
      </c>
      <c r="O37" s="50"/>
    </row>
    <row r="38" spans="1:24" ht="9" customHeight="1" x14ac:dyDescent="0.25"/>
    <row r="39" spans="1:24" ht="15" customHeight="1" x14ac:dyDescent="0.25">
      <c r="C39" s="311" t="s">
        <v>33</v>
      </c>
      <c r="D39" s="311"/>
    </row>
    <row r="40" spans="1:24" ht="15" customHeight="1" x14ac:dyDescent="0.25">
      <c r="A40" s="165" t="s">
        <v>34</v>
      </c>
    </row>
    <row r="41" spans="1:24" ht="7.5" customHeight="1" x14ac:dyDescent="0.25"/>
    <row r="42" spans="1:24" ht="15" customHeight="1" x14ac:dyDescent="0.25">
      <c r="A42" s="1006" t="s">
        <v>35</v>
      </c>
      <c r="B42" s="1006"/>
      <c r="C42" s="1006"/>
      <c r="D42" s="1006"/>
      <c r="E42" s="1006"/>
      <c r="F42" s="1006"/>
      <c r="G42" s="1006"/>
      <c r="H42" s="1006"/>
      <c r="I42" s="1006"/>
      <c r="J42" s="1006"/>
      <c r="K42" s="1006"/>
      <c r="L42" s="1006"/>
      <c r="M42" s="1006"/>
      <c r="N42" s="1006"/>
      <c r="O42" s="1006"/>
      <c r="P42" s="1006"/>
      <c r="Q42" s="1006"/>
      <c r="R42" s="1006"/>
    </row>
    <row r="43" spans="1:24" ht="14.1" customHeight="1" x14ac:dyDescent="0.3">
      <c r="C43" s="314" t="s">
        <v>36</v>
      </c>
      <c r="D43" s="314"/>
      <c r="N43" s="302" t="s">
        <v>6931</v>
      </c>
      <c r="O43" s="46" t="s">
        <v>37</v>
      </c>
      <c r="P43" s="1007" t="s">
        <v>6932</v>
      </c>
      <c r="Q43" s="1007"/>
      <c r="R43" s="1007"/>
      <c r="S43" s="166" t="s">
        <v>38</v>
      </c>
      <c r="T43" s="303" t="s">
        <v>1573</v>
      </c>
      <c r="X43" s="147"/>
    </row>
    <row r="44" spans="1:24" ht="15.6" customHeight="1" x14ac:dyDescent="0.3">
      <c r="A44" s="312" t="s">
        <v>39</v>
      </c>
      <c r="C44" s="312"/>
      <c r="D44" s="312"/>
      <c r="E44" s="1008" t="s">
        <v>6933</v>
      </c>
      <c r="F44" s="1008"/>
      <c r="G44" s="312" t="s">
        <v>40</v>
      </c>
      <c r="H44" s="301">
        <v>0</v>
      </c>
      <c r="I44" s="312" t="s">
        <v>41</v>
      </c>
    </row>
    <row r="45" spans="1:24" ht="6" customHeight="1" x14ac:dyDescent="0.3">
      <c r="E45" s="52"/>
      <c r="F45" s="53"/>
      <c r="G45" s="51"/>
      <c r="H45" s="54"/>
      <c r="K45" s="47"/>
      <c r="L45" s="22"/>
      <c r="M45" s="51"/>
      <c r="N45" s="51"/>
      <c r="O45" s="22"/>
    </row>
    <row r="46" spans="1:24" ht="12" hidden="1" customHeight="1" x14ac:dyDescent="0.25"/>
    <row r="47" spans="1:24" ht="12" customHeight="1" x14ac:dyDescent="0.25">
      <c r="F47" s="55"/>
    </row>
    <row r="48" spans="1:24" ht="12.15" customHeight="1" x14ac:dyDescent="0.25">
      <c r="E48" s="1009" t="s">
        <v>42</v>
      </c>
      <c r="F48" s="1010"/>
      <c r="G48" s="1010"/>
      <c r="H48" s="1010"/>
      <c r="I48" s="1010"/>
      <c r="J48" s="1011"/>
      <c r="K48" s="1009" t="s">
        <v>43</v>
      </c>
      <c r="L48" s="1010"/>
      <c r="M48" s="1010"/>
      <c r="N48" s="1010"/>
      <c r="O48" s="1010"/>
      <c r="P48" s="1010"/>
      <c r="Q48" s="1011"/>
    </row>
    <row r="49" spans="1:17" ht="18" customHeight="1" x14ac:dyDescent="0.25">
      <c r="E49" s="1003" t="s">
        <v>6939</v>
      </c>
      <c r="F49" s="1004"/>
      <c r="G49" s="1004"/>
      <c r="H49" s="1004"/>
      <c r="I49" s="1004"/>
      <c r="J49" s="1005"/>
      <c r="K49" s="1003"/>
      <c r="L49" s="1004"/>
      <c r="M49" s="1004"/>
      <c r="N49" s="1004"/>
      <c r="O49" s="1004"/>
      <c r="P49" s="1004"/>
      <c r="Q49" s="1005"/>
    </row>
    <row r="50" spans="1:17" ht="18" customHeight="1" x14ac:dyDescent="0.25">
      <c r="E50" s="1003" t="s">
        <v>6934</v>
      </c>
      <c r="F50" s="1004"/>
      <c r="G50" s="1004"/>
      <c r="H50" s="1004"/>
      <c r="I50" s="1004"/>
      <c r="J50" s="1005"/>
      <c r="K50" s="1003"/>
      <c r="L50" s="1004"/>
      <c r="M50" s="1004"/>
      <c r="N50" s="1004"/>
      <c r="O50" s="1004"/>
      <c r="P50" s="1004"/>
      <c r="Q50" s="1005"/>
    </row>
    <row r="51" spans="1:17" ht="18" customHeight="1" x14ac:dyDescent="0.25">
      <c r="E51" s="1003" t="s">
        <v>6935</v>
      </c>
      <c r="F51" s="1004"/>
      <c r="G51" s="1004"/>
      <c r="H51" s="1004"/>
      <c r="I51" s="1004"/>
      <c r="J51" s="1005"/>
      <c r="K51" s="1003"/>
      <c r="L51" s="1004"/>
      <c r="M51" s="1004"/>
      <c r="N51" s="1004"/>
      <c r="O51" s="1004"/>
      <c r="P51" s="1004"/>
      <c r="Q51" s="1005"/>
    </row>
    <row r="52" spans="1:17" ht="18" customHeight="1" x14ac:dyDescent="0.25">
      <c r="E52" s="1003" t="s">
        <v>6936</v>
      </c>
      <c r="F52" s="1004"/>
      <c r="G52" s="1004"/>
      <c r="H52" s="1004"/>
      <c r="I52" s="1004"/>
      <c r="J52" s="1005"/>
      <c r="K52" s="1003"/>
      <c r="L52" s="1004"/>
      <c r="M52" s="1004"/>
      <c r="N52" s="1004"/>
      <c r="O52" s="1004"/>
      <c r="P52" s="1004"/>
      <c r="Q52" s="1005"/>
    </row>
    <row r="53" spans="1:17" ht="18" customHeight="1" x14ac:dyDescent="0.25">
      <c r="E53" s="1003" t="s">
        <v>6937</v>
      </c>
      <c r="F53" s="1004"/>
      <c r="G53" s="1004"/>
      <c r="H53" s="1004"/>
      <c r="I53" s="1004"/>
      <c r="J53" s="1005"/>
      <c r="K53" s="1003"/>
      <c r="L53" s="1004"/>
      <c r="M53" s="1004"/>
      <c r="N53" s="1004"/>
      <c r="O53" s="1004"/>
      <c r="P53" s="1004"/>
      <c r="Q53" s="1005"/>
    </row>
    <row r="54" spans="1:17" ht="18" customHeight="1" x14ac:dyDescent="0.25">
      <c r="E54" s="1003" t="s">
        <v>6938</v>
      </c>
      <c r="F54" s="1004"/>
      <c r="G54" s="1004"/>
      <c r="H54" s="1004"/>
      <c r="I54" s="1004"/>
      <c r="J54" s="1005"/>
      <c r="K54" s="1003"/>
      <c r="L54" s="1004"/>
      <c r="M54" s="1004"/>
      <c r="N54" s="1004"/>
      <c r="O54" s="1004"/>
      <c r="P54" s="1004"/>
      <c r="Q54" s="1005"/>
    </row>
    <row r="55" spans="1:17" ht="18" customHeight="1" x14ac:dyDescent="0.25">
      <c r="E55" s="1003"/>
      <c r="F55" s="1004"/>
      <c r="G55" s="1004"/>
      <c r="H55" s="1004"/>
      <c r="I55" s="1004"/>
      <c r="J55" s="1005"/>
      <c r="K55" s="1003"/>
      <c r="L55" s="1004"/>
      <c r="M55" s="1004"/>
      <c r="N55" s="1004"/>
      <c r="O55" s="1004"/>
      <c r="P55" s="1004"/>
      <c r="Q55" s="1005"/>
    </row>
    <row r="56" spans="1:17" ht="18" customHeight="1" x14ac:dyDescent="0.25">
      <c r="E56" s="1003"/>
      <c r="F56" s="1004"/>
      <c r="G56" s="1004"/>
      <c r="H56" s="1004"/>
      <c r="I56" s="1004"/>
      <c r="J56" s="1005"/>
      <c r="K56" s="1003"/>
      <c r="L56" s="1004"/>
      <c r="M56" s="1004"/>
      <c r="N56" s="1004"/>
      <c r="O56" s="1004"/>
      <c r="P56" s="1004"/>
      <c r="Q56" s="1005"/>
    </row>
    <row r="57" spans="1:17" ht="18" customHeight="1" x14ac:dyDescent="0.25">
      <c r="E57" s="1003"/>
      <c r="F57" s="1004"/>
      <c r="G57" s="1004"/>
      <c r="H57" s="1004"/>
      <c r="I57" s="1004"/>
      <c r="J57" s="1005"/>
      <c r="K57" s="1003"/>
      <c r="L57" s="1004"/>
      <c r="M57" s="1004"/>
      <c r="N57" s="1004"/>
      <c r="O57" s="1004"/>
      <c r="P57" s="1004"/>
      <c r="Q57" s="1005"/>
    </row>
    <row r="58" spans="1:17" ht="18" customHeight="1" x14ac:dyDescent="0.3">
      <c r="E58" s="996"/>
      <c r="F58" s="997"/>
      <c r="G58" s="997"/>
      <c r="H58" s="997"/>
      <c r="I58" s="997"/>
      <c r="J58" s="998"/>
      <c r="K58" s="996"/>
      <c r="L58" s="997"/>
      <c r="M58" s="997"/>
      <c r="N58" s="997"/>
      <c r="O58" s="997"/>
      <c r="P58" s="997"/>
      <c r="Q58" s="998"/>
    </row>
    <row r="59" spans="1:17" ht="6" customHeight="1" x14ac:dyDescent="0.25"/>
    <row r="60" spans="1:17" ht="12.75" customHeight="1" x14ac:dyDescent="0.25">
      <c r="B60" s="56"/>
      <c r="C60" s="57"/>
      <c r="D60" s="57" t="s">
        <v>44</v>
      </c>
      <c r="E60" s="999" t="s">
        <v>45</v>
      </c>
      <c r="F60" s="1000"/>
      <c r="G60" s="1000"/>
      <c r="H60" s="1000"/>
      <c r="I60" s="1000"/>
      <c r="J60" s="1000"/>
      <c r="K60" s="1000"/>
      <c r="L60" s="1000"/>
      <c r="M60" s="1000"/>
      <c r="N60" s="1000"/>
      <c r="O60" s="1000"/>
      <c r="P60" s="1000"/>
      <c r="Q60" s="1000"/>
    </row>
    <row r="61" spans="1:17" ht="12.75" customHeight="1" x14ac:dyDescent="0.25">
      <c r="B61" s="56"/>
      <c r="C61" s="57"/>
      <c r="D61" s="57" t="s">
        <v>46</v>
      </c>
      <c r="E61" s="65" t="s">
        <v>47</v>
      </c>
    </row>
    <row r="62" spans="1:17" ht="6" customHeight="1" x14ac:dyDescent="0.25"/>
    <row r="63" spans="1:17" ht="12" customHeight="1" x14ac:dyDescent="0.25">
      <c r="C63" s="58"/>
      <c r="D63" s="58" t="s">
        <v>48</v>
      </c>
      <c r="E63" s="59" t="s">
        <v>49</v>
      </c>
      <c r="F63" s="63"/>
      <c r="G63" s="63"/>
      <c r="H63" s="59"/>
      <c r="I63" s="59"/>
      <c r="J63" s="59"/>
      <c r="K63" s="59"/>
      <c r="L63" s="59"/>
      <c r="M63" s="59"/>
      <c r="N63" s="59"/>
      <c r="O63" s="59"/>
      <c r="P63" s="59"/>
      <c r="Q63" s="59"/>
    </row>
    <row r="64" spans="1:17" ht="12" customHeight="1" x14ac:dyDescent="0.25">
      <c r="A64" s="60"/>
      <c r="C64" s="63"/>
      <c r="D64" s="63"/>
      <c r="E64" s="59" t="s">
        <v>50</v>
      </c>
      <c r="F64" s="63"/>
      <c r="G64" s="59"/>
      <c r="H64" s="59"/>
      <c r="I64" s="59"/>
      <c r="J64" s="59"/>
      <c r="K64" s="59"/>
      <c r="L64" s="59"/>
      <c r="M64" s="59"/>
      <c r="N64" s="59"/>
      <c r="O64" s="59"/>
      <c r="P64" s="59"/>
      <c r="Q64" s="59"/>
    </row>
    <row r="65" spans="1:19" ht="12" customHeight="1" x14ac:dyDescent="0.25">
      <c r="C65" s="61"/>
      <c r="D65" s="61" t="s">
        <v>51</v>
      </c>
      <c r="E65" s="63" t="s">
        <v>52</v>
      </c>
      <c r="F65" s="63"/>
      <c r="G65" s="63"/>
      <c r="H65" s="63"/>
      <c r="I65" s="63"/>
      <c r="J65" s="63"/>
      <c r="K65" s="63"/>
      <c r="L65" s="63"/>
      <c r="M65" s="63"/>
      <c r="N65" s="63"/>
      <c r="O65" s="63"/>
      <c r="P65" s="63"/>
      <c r="Q65" s="63"/>
    </row>
    <row r="66" spans="1:19" ht="12" customHeight="1" x14ac:dyDescent="0.25">
      <c r="C66" s="63"/>
      <c r="D66" s="63"/>
      <c r="E66" s="63" t="s">
        <v>53</v>
      </c>
      <c r="F66" s="63"/>
      <c r="G66" s="63"/>
      <c r="H66" s="63"/>
      <c r="I66" s="63"/>
      <c r="J66" s="63"/>
      <c r="M66" s="140" t="s">
        <v>54</v>
      </c>
      <c r="N66" s="140"/>
      <c r="O66" s="140"/>
      <c r="P66" s="140"/>
      <c r="Q66" s="140"/>
      <c r="R66" s="140"/>
    </row>
    <row r="67" spans="1:19" ht="12" customHeight="1" x14ac:dyDescent="0.25">
      <c r="B67" s="62"/>
      <c r="C67" s="63"/>
      <c r="D67" s="63"/>
      <c r="E67" s="141" t="s">
        <v>55</v>
      </c>
      <c r="F67" s="63"/>
      <c r="G67" s="63"/>
      <c r="H67" s="63"/>
      <c r="I67" s="63"/>
      <c r="J67" s="63"/>
      <c r="K67" s="63"/>
      <c r="L67" s="63"/>
      <c r="M67" s="63"/>
      <c r="N67" s="63"/>
      <c r="O67" s="63"/>
      <c r="P67" s="63"/>
      <c r="Q67" s="63"/>
    </row>
    <row r="68" spans="1:19" ht="4.5" customHeight="1" x14ac:dyDescent="0.25">
      <c r="A68" s="64"/>
      <c r="B68" s="64"/>
      <c r="C68" s="64"/>
      <c r="D68" s="64"/>
      <c r="E68" s="64"/>
      <c r="F68" s="64"/>
      <c r="G68" s="64"/>
      <c r="H68" s="64"/>
      <c r="I68" s="64"/>
      <c r="J68" s="64"/>
      <c r="K68" s="64"/>
      <c r="L68" s="64"/>
      <c r="M68" s="64"/>
      <c r="N68" s="64"/>
      <c r="O68" s="64"/>
      <c r="P68" s="64"/>
      <c r="Q68" s="64"/>
      <c r="R68" s="64"/>
      <c r="S68" s="64"/>
    </row>
    <row r="69" spans="1:19" ht="4.5" customHeight="1" x14ac:dyDescent="0.25"/>
    <row r="70" spans="1:19" ht="12" customHeight="1" x14ac:dyDescent="0.25">
      <c r="C70" s="63" t="s">
        <v>56</v>
      </c>
      <c r="D70" s="63"/>
      <c r="E70" s="167" t="s">
        <v>57</v>
      </c>
      <c r="F70" s="124"/>
      <c r="G70" s="153"/>
    </row>
    <row r="71" spans="1:19" ht="12" customHeight="1" x14ac:dyDescent="0.25">
      <c r="C71" s="1001" t="str">
        <f>H13</f>
        <v>Career &amp; Tech Educ Consortium</v>
      </c>
      <c r="D71" s="1001"/>
      <c r="E71" s="1001"/>
      <c r="F71" s="1001"/>
      <c r="G71" s="1001"/>
    </row>
    <row r="72" spans="1:19" ht="12" customHeight="1" x14ac:dyDescent="0.25">
      <c r="C72" s="1002" t="str">
        <f>H14</f>
        <v>08089723045</v>
      </c>
      <c r="D72" s="1002"/>
    </row>
  </sheetData>
  <sheetProtection algorithmName="SHA-512" hashValue="zADUnkqT2bO0GNrUw0SvOpurraJtrK3DUKe4nYorZk31uBNVBMeFjz146Zd1/p4KMMfnH6Fz1BRy0IOYKte9tw==" saltValue="PibOumxX37C3zhWO3eWdXg==" spinCount="100000" sheet="1" objects="1"/>
  <mergeCells count="49">
    <mergeCell ref="G1:O1"/>
    <mergeCell ref="G2:O2"/>
    <mergeCell ref="G3:O3"/>
    <mergeCell ref="P3:T13"/>
    <mergeCell ref="G4:O4"/>
    <mergeCell ref="G5:J5"/>
    <mergeCell ref="H10:J10"/>
    <mergeCell ref="H11:J11"/>
    <mergeCell ref="H13:M13"/>
    <mergeCell ref="H14:M14"/>
    <mergeCell ref="E24:K24"/>
    <mergeCell ref="N24:R24"/>
    <mergeCell ref="I25:K25"/>
    <mergeCell ref="L25:M25"/>
    <mergeCell ref="N25:Q25"/>
    <mergeCell ref="H27:R27"/>
    <mergeCell ref="D28:H28"/>
    <mergeCell ref="M31:O31"/>
    <mergeCell ref="E37:G37"/>
    <mergeCell ref="H37:I37"/>
    <mergeCell ref="J37:L37"/>
    <mergeCell ref="A42:R42"/>
    <mergeCell ref="P43:R43"/>
    <mergeCell ref="E44:F44"/>
    <mergeCell ref="E48:J48"/>
    <mergeCell ref="K48:Q48"/>
    <mergeCell ref="E49:J49"/>
    <mergeCell ref="K49:Q49"/>
    <mergeCell ref="E50:J50"/>
    <mergeCell ref="K50:Q50"/>
    <mergeCell ref="E51:J51"/>
    <mergeCell ref="K51:Q51"/>
    <mergeCell ref="E52:J52"/>
    <mergeCell ref="K52:Q52"/>
    <mergeCell ref="E53:J53"/>
    <mergeCell ref="K53:Q53"/>
    <mergeCell ref="E54:J54"/>
    <mergeCell ref="K54:Q54"/>
    <mergeCell ref="E55:J55"/>
    <mergeCell ref="K55:Q55"/>
    <mergeCell ref="E56:J56"/>
    <mergeCell ref="K56:Q56"/>
    <mergeCell ref="E57:J57"/>
    <mergeCell ref="K57:Q57"/>
    <mergeCell ref="E58:J58"/>
    <mergeCell ref="K58:Q58"/>
    <mergeCell ref="E60:Q60"/>
    <mergeCell ref="C71:G71"/>
    <mergeCell ref="C72:D72"/>
  </mergeCells>
  <phoneticPr fontId="0" type="noConversion"/>
  <conditionalFormatting sqref="B2:B3">
    <cfRule type="cellIs" dxfId="41" priority="1" operator="equal">
      <formula>0</formula>
    </cfRule>
  </conditionalFormatting>
  <conditionalFormatting sqref="E24 H27">
    <cfRule type="cellIs" dxfId="40" priority="2" operator="equal">
      <formula>0</formula>
    </cfRule>
  </conditionalFormatting>
  <conditionalFormatting sqref="N24">
    <cfRule type="cellIs" dxfId="39" priority="3" operator="equal">
      <formula>0</formula>
    </cfRule>
  </conditionalFormatting>
  <conditionalFormatting sqref="H13">
    <cfRule type="cellIs" dxfId="38" priority="4" operator="equal">
      <formula>" Click here to choose your district from drop-down list"</formula>
    </cfRule>
  </conditionalFormatting>
  <conditionalFormatting sqref="B6">
    <cfRule type="cellIs" dxfId="37" priority="5" operator="equal">
      <formula>"Click here to choose accounting basis"</formula>
    </cfRule>
  </conditionalFormatting>
  <conditionalFormatting sqref="H14:M14">
    <cfRule type="cellIs" dxfId="36" priority="6" operator="equal">
      <formula>"Select dist name from drop-down on line above"</formula>
    </cfRule>
  </conditionalFormatting>
  <dataValidations count="1">
    <dataValidation type="list" allowBlank="1" showInputMessage="1" showErrorMessage="1" sqref="H8" xr:uid="{00000000-0002-0000-0000-000000000000}">
      <formula1>"Yes,No"</formula1>
    </dataValidation>
  </dataValidations>
  <pageMargins left="0.25" right="0.25" top="0.5" bottom="0.5" header="0.25" footer="0.25"/>
  <pageSetup orientation="portrait" r:id="rId1"/>
  <headerFooter alignWithMargins="0">
    <oddFooter>&amp;L&amp;Z&amp;F&amp;R&amp;D</oddFooter>
    <firstHeader>&amp;C&amp;A&amp;RPage &amp;P</firstHeader>
    <firstFooter>&amp;L&amp;Z&amp;F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4716-9DF3-461F-90FB-3819072C2A79}">
  <dimension ref="A1:Y169"/>
  <sheetViews>
    <sheetView showGridLines="0" zoomScale="80" zoomScaleNormal="80" workbookViewId="0">
      <selection activeCell="B7" sqref="B7:M9 B7:M9"/>
    </sheetView>
  </sheetViews>
  <sheetFormatPr defaultColWidth="9.109375" defaultRowHeight="14.4" x14ac:dyDescent="0.3"/>
  <cols>
    <col min="1" max="1" width="4.109375" style="450" customWidth="1"/>
    <col min="2" max="2" width="4.33203125" style="450" customWidth="1"/>
    <col min="3" max="3" width="5.33203125" style="450" customWidth="1"/>
    <col min="4" max="4" width="15.33203125" style="450" customWidth="1"/>
    <col min="5" max="5" width="39.109375" style="450" customWidth="1"/>
    <col min="6" max="6" width="27" style="450" customWidth="1"/>
    <col min="7" max="7" width="24" style="450" customWidth="1"/>
    <col min="8" max="8" width="21" style="450" customWidth="1"/>
    <col min="9" max="9" width="11.5546875" style="450" customWidth="1"/>
    <col min="10" max="10" width="10.88671875" style="450" customWidth="1"/>
    <col min="11" max="11" width="18.109375" style="450" customWidth="1"/>
    <col min="12" max="12" width="24.88671875" style="450" customWidth="1"/>
    <col min="13" max="13" width="18.109375" style="450" customWidth="1"/>
    <col min="14" max="14" width="14.5546875" style="450" customWidth="1"/>
    <col min="15" max="15" width="17.88671875" style="450" customWidth="1"/>
    <col min="16" max="16" width="9.109375" style="450" customWidth="1"/>
    <col min="17" max="22" width="0" style="450" hidden="1" customWidth="1"/>
    <col min="23" max="23" width="9.109375" style="450" customWidth="1"/>
    <col min="24" max="16384" width="9.109375" style="450"/>
  </cols>
  <sheetData>
    <row r="1" spans="1:25" ht="24" customHeight="1" x14ac:dyDescent="0.3">
      <c r="A1" s="1393" t="s">
        <v>807</v>
      </c>
      <c r="B1" s="1394"/>
      <c r="C1" s="1394"/>
      <c r="D1" s="1394"/>
      <c r="E1" s="1394"/>
      <c r="F1" s="1394"/>
      <c r="G1" s="1394"/>
      <c r="H1" s="1394"/>
      <c r="I1" s="1394"/>
      <c r="J1" s="1394"/>
      <c r="K1" s="1394"/>
      <c r="L1" s="1394"/>
      <c r="M1" s="1395"/>
      <c r="N1" s="845" t="s">
        <v>808</v>
      </c>
      <c r="O1" s="846" t="str">
        <f>IF(Cover!H13=0,"",Cover!H14)</f>
        <v>08089723045</v>
      </c>
      <c r="P1" s="847"/>
      <c r="Q1" s="847" t="s">
        <v>809</v>
      </c>
      <c r="R1" s="847" t="s">
        <v>810</v>
      </c>
      <c r="S1" s="847" t="s">
        <v>811</v>
      </c>
      <c r="T1" s="847" t="s">
        <v>812</v>
      </c>
      <c r="U1" s="847" t="s">
        <v>813</v>
      </c>
      <c r="V1" s="847" t="s">
        <v>814</v>
      </c>
      <c r="W1" s="847"/>
      <c r="X1" s="847"/>
      <c r="Y1" s="847"/>
    </row>
    <row r="2" spans="1:25" ht="24" customHeight="1" x14ac:dyDescent="0.3">
      <c r="A2" s="1396" t="str">
        <f>IF(Cover!H13=0,"",Cover!H13)</f>
        <v>Career &amp; Tech Educ Consortium</v>
      </c>
      <c r="B2" s="1397"/>
      <c r="C2" s="1397"/>
      <c r="D2" s="1397"/>
      <c r="E2" s="1397"/>
      <c r="F2" s="1397"/>
      <c r="G2" s="1397"/>
      <c r="H2" s="1397"/>
      <c r="I2" s="1397"/>
      <c r="J2" s="1397"/>
      <c r="K2" s="1397"/>
      <c r="L2" s="1397"/>
      <c r="M2" s="1398"/>
      <c r="N2" s="848"/>
      <c r="O2" s="847"/>
      <c r="P2" s="847"/>
      <c r="Q2" s="849" t="s">
        <v>815</v>
      </c>
      <c r="R2" s="849" t="s">
        <v>816</v>
      </c>
      <c r="S2" s="849" t="s">
        <v>817</v>
      </c>
      <c r="T2" s="849" t="s">
        <v>818</v>
      </c>
      <c r="U2" s="849" t="s">
        <v>819</v>
      </c>
      <c r="V2" s="847" t="s">
        <v>818</v>
      </c>
      <c r="W2" s="847"/>
      <c r="X2" s="847"/>
      <c r="Y2" s="847"/>
    </row>
    <row r="3" spans="1:25" ht="25.5" customHeight="1" x14ac:dyDescent="0.3">
      <c r="A3" s="1162" t="s">
        <v>820</v>
      </c>
      <c r="B3" s="1163"/>
      <c r="C3" s="1163"/>
      <c r="D3" s="1163"/>
      <c r="E3" s="1163"/>
      <c r="F3" s="1163"/>
      <c r="G3" s="1163"/>
      <c r="H3" s="1163"/>
      <c r="I3" s="1163"/>
      <c r="J3" s="1163"/>
      <c r="K3" s="1163"/>
      <c r="L3" s="1163"/>
      <c r="M3" s="1164"/>
      <c r="N3" s="850" t="s">
        <v>821</v>
      </c>
      <c r="O3" s="851" t="s">
        <v>822</v>
      </c>
      <c r="P3" s="847"/>
      <c r="Q3" s="849" t="s">
        <v>823</v>
      </c>
      <c r="R3" s="849" t="s">
        <v>824</v>
      </c>
      <c r="S3" s="849" t="s">
        <v>825</v>
      </c>
      <c r="T3" s="849"/>
      <c r="U3" s="849" t="s">
        <v>826</v>
      </c>
      <c r="V3" s="847" t="s">
        <v>827</v>
      </c>
      <c r="W3" s="847"/>
      <c r="X3" s="847"/>
      <c r="Y3" s="847"/>
    </row>
    <row r="4" spans="1:25" ht="33" customHeight="1" x14ac:dyDescent="0.3">
      <c r="A4" s="1399" t="s">
        <v>828</v>
      </c>
      <c r="B4" s="1400"/>
      <c r="C4" s="1400"/>
      <c r="D4" s="1400"/>
      <c r="E4" s="1400"/>
      <c r="F4" s="1400"/>
      <c r="G4" s="1400"/>
      <c r="H4" s="1400"/>
      <c r="I4" s="1400"/>
      <c r="J4" s="1400"/>
      <c r="K4" s="1400"/>
      <c r="L4" s="1400"/>
      <c r="M4" s="1401"/>
      <c r="N4" s="848"/>
      <c r="O4" s="852" t="s">
        <v>829</v>
      </c>
      <c r="P4" s="847"/>
      <c r="Q4" s="849" t="s">
        <v>830</v>
      </c>
      <c r="R4" s="849"/>
      <c r="S4" s="849" t="s">
        <v>831</v>
      </c>
      <c r="T4" s="849"/>
      <c r="U4" s="849" t="s">
        <v>832</v>
      </c>
      <c r="V4" s="847"/>
      <c r="W4" s="847"/>
      <c r="X4" s="847"/>
      <c r="Y4" s="847"/>
    </row>
    <row r="5" spans="1:25" ht="30.75" customHeight="1" x14ac:dyDescent="0.3">
      <c r="A5" s="1402" t="s">
        <v>833</v>
      </c>
      <c r="B5" s="1403"/>
      <c r="C5" s="1403"/>
      <c r="D5" s="1403"/>
      <c r="E5" s="1403"/>
      <c r="F5" s="1403"/>
      <c r="G5" s="1403"/>
      <c r="H5" s="1403"/>
      <c r="I5" s="1403"/>
      <c r="J5" s="1403"/>
      <c r="K5" s="1403"/>
      <c r="L5" s="1403"/>
      <c r="M5" s="1404"/>
      <c r="N5" s="853"/>
      <c r="O5" s="854" t="s">
        <v>834</v>
      </c>
      <c r="P5" s="847"/>
      <c r="Q5" s="849" t="s">
        <v>835</v>
      </c>
      <c r="R5" s="849"/>
      <c r="S5" s="849" t="s">
        <v>836</v>
      </c>
      <c r="T5" s="847"/>
      <c r="U5" s="849" t="s">
        <v>837</v>
      </c>
      <c r="V5" s="847"/>
      <c r="W5" s="847"/>
      <c r="X5" s="847"/>
      <c r="Y5" s="847"/>
    </row>
    <row r="6" spans="1:25" ht="55.5" customHeight="1" x14ac:dyDescent="0.3">
      <c r="A6" s="855" t="s">
        <v>838</v>
      </c>
      <c r="B6" s="1405" t="s">
        <v>840</v>
      </c>
      <c r="C6" s="1405"/>
      <c r="D6" s="1405"/>
      <c r="E6" s="1405"/>
      <c r="F6" s="1405"/>
      <c r="G6" s="1405"/>
      <c r="H6" s="1405"/>
      <c r="I6" s="1405"/>
      <c r="J6" s="1405"/>
      <c r="K6" s="1405"/>
      <c r="L6" s="1406"/>
      <c r="M6" s="1407"/>
      <c r="N6" s="856"/>
      <c r="O6" s="847"/>
      <c r="P6" s="847"/>
      <c r="Q6" s="849" t="s">
        <v>839</v>
      </c>
      <c r="R6" s="849"/>
      <c r="S6" s="849" t="s">
        <v>841</v>
      </c>
      <c r="T6" s="849"/>
      <c r="U6" s="849" t="s">
        <v>842</v>
      </c>
      <c r="V6" s="847"/>
      <c r="W6" s="847"/>
      <c r="X6" s="847"/>
      <c r="Y6" s="847"/>
    </row>
    <row r="7" spans="1:25" ht="45.75" customHeight="1" x14ac:dyDescent="0.3">
      <c r="A7" s="1408"/>
      <c r="B7" s="1411"/>
      <c r="C7" s="1411"/>
      <c r="D7" s="1411"/>
      <c r="E7" s="1411"/>
      <c r="F7" s="1411"/>
      <c r="G7" s="1411"/>
      <c r="H7" s="1411"/>
      <c r="I7" s="1411"/>
      <c r="J7" s="1411"/>
      <c r="K7" s="1411"/>
      <c r="L7" s="1412"/>
      <c r="M7" s="1413"/>
      <c r="N7" s="856">
        <f>IF(LEN(B7)&gt;10,1,0)</f>
        <v>0</v>
      </c>
      <c r="O7" s="847"/>
      <c r="P7" s="847"/>
      <c r="Q7" s="849" t="s">
        <v>843</v>
      </c>
      <c r="R7" s="849"/>
      <c r="S7" s="849" t="s">
        <v>844</v>
      </c>
      <c r="T7" s="849"/>
      <c r="U7" s="849" t="s">
        <v>845</v>
      </c>
      <c r="V7" s="847"/>
      <c r="W7" s="847"/>
      <c r="X7" s="847"/>
      <c r="Y7" s="847"/>
    </row>
    <row r="8" spans="1:25" ht="45" customHeight="1" x14ac:dyDescent="0.3">
      <c r="A8" s="1409"/>
      <c r="B8" s="1411"/>
      <c r="C8" s="1411"/>
      <c r="D8" s="1411"/>
      <c r="E8" s="1411"/>
      <c r="F8" s="1411"/>
      <c r="G8" s="1411"/>
      <c r="H8" s="1411"/>
      <c r="I8" s="1411"/>
      <c r="J8" s="1411"/>
      <c r="K8" s="1411"/>
      <c r="L8" s="1412"/>
      <c r="M8" s="1413"/>
      <c r="N8" s="856"/>
      <c r="O8" s="847"/>
      <c r="P8" s="847"/>
      <c r="Q8" s="849" t="s">
        <v>846</v>
      </c>
      <c r="R8" s="849"/>
      <c r="S8" s="849" t="s">
        <v>847</v>
      </c>
      <c r="T8" s="849"/>
      <c r="U8" s="849" t="s">
        <v>848</v>
      </c>
      <c r="V8" s="847"/>
      <c r="W8" s="847"/>
      <c r="X8" s="847"/>
      <c r="Y8" s="847"/>
    </row>
    <row r="9" spans="1:25" ht="43.5" customHeight="1" x14ac:dyDescent="0.3">
      <c r="A9" s="1410"/>
      <c r="B9" s="1411"/>
      <c r="C9" s="1411"/>
      <c r="D9" s="1411"/>
      <c r="E9" s="1411"/>
      <c r="F9" s="1411"/>
      <c r="G9" s="1411"/>
      <c r="H9" s="1411"/>
      <c r="I9" s="1411"/>
      <c r="J9" s="1411"/>
      <c r="K9" s="1411"/>
      <c r="L9" s="1412"/>
      <c r="M9" s="1413"/>
      <c r="N9" s="856"/>
      <c r="O9" s="847"/>
      <c r="P9" s="847"/>
      <c r="Q9" s="849" t="s">
        <v>849</v>
      </c>
      <c r="R9" s="849"/>
      <c r="S9" s="849" t="s">
        <v>850</v>
      </c>
      <c r="T9" s="849"/>
      <c r="U9" s="849" t="s">
        <v>851</v>
      </c>
      <c r="V9" s="847"/>
      <c r="W9" s="847"/>
      <c r="X9" s="847"/>
      <c r="Y9" s="847"/>
    </row>
    <row r="10" spans="1:25" ht="34.5" customHeight="1" x14ac:dyDescent="0.3">
      <c r="A10" s="857"/>
      <c r="B10" s="858"/>
      <c r="C10" s="858"/>
      <c r="D10" s="858"/>
      <c r="E10" s="858"/>
      <c r="F10" s="858"/>
      <c r="G10" s="1319" t="s">
        <v>852</v>
      </c>
      <c r="H10" s="1320"/>
      <c r="I10" s="1319" t="s">
        <v>853</v>
      </c>
      <c r="J10" s="1321"/>
      <c r="K10" s="1320"/>
      <c r="L10" s="1319" t="s">
        <v>854</v>
      </c>
      <c r="M10" s="1322"/>
      <c r="N10" s="856"/>
      <c r="O10" s="847"/>
      <c r="P10" s="847"/>
      <c r="Q10" s="849" t="s">
        <v>855</v>
      </c>
      <c r="R10" s="849"/>
      <c r="S10" s="849" t="s">
        <v>856</v>
      </c>
      <c r="T10" s="849"/>
      <c r="U10" s="849" t="s">
        <v>857</v>
      </c>
      <c r="V10" s="847"/>
      <c r="W10" s="847"/>
      <c r="X10" s="847"/>
      <c r="Y10" s="847"/>
    </row>
    <row r="11" spans="1:25" ht="86.25" customHeight="1" x14ac:dyDescent="0.3">
      <c r="A11" s="855" t="s">
        <v>858</v>
      </c>
      <c r="B11" s="1385" t="s">
        <v>859</v>
      </c>
      <c r="C11" s="1386"/>
      <c r="D11" s="1386"/>
      <c r="E11" s="1386"/>
      <c r="F11" s="1387"/>
      <c r="G11" s="1324"/>
      <c r="H11" s="1325"/>
      <c r="I11" s="1324"/>
      <c r="J11" s="1326"/>
      <c r="K11" s="1325"/>
      <c r="L11" s="1324"/>
      <c r="M11" s="1327"/>
      <c r="N11" s="856">
        <f>IF(OR(G11="",I11="",L11=""),0,IF(OR(G11=I11,G11=L11,I11=L11),0,1))</f>
        <v>0</v>
      </c>
      <c r="O11" s="847"/>
      <c r="P11" s="847"/>
      <c r="Q11" s="849" t="s">
        <v>860</v>
      </c>
      <c r="R11" s="849"/>
      <c r="S11" s="849" t="s">
        <v>861</v>
      </c>
      <c r="T11" s="849"/>
      <c r="U11" s="849" t="s">
        <v>862</v>
      </c>
      <c r="V11" s="847"/>
      <c r="W11" s="847"/>
      <c r="X11" s="847"/>
      <c r="Y11" s="847"/>
    </row>
    <row r="12" spans="1:25" ht="33" customHeight="1" x14ac:dyDescent="0.3">
      <c r="A12" s="860"/>
      <c r="B12" s="1388" t="s">
        <v>863</v>
      </c>
      <c r="C12" s="1388"/>
      <c r="D12" s="1388"/>
      <c r="E12" s="1388"/>
      <c r="F12" s="1389"/>
      <c r="G12" s="1149"/>
      <c r="H12" s="1149"/>
      <c r="I12" s="1149"/>
      <c r="J12" s="1149"/>
      <c r="K12" s="1149"/>
      <c r="L12" s="1149"/>
      <c r="M12" s="1150"/>
      <c r="N12" s="856"/>
      <c r="O12" s="847"/>
      <c r="P12" s="847"/>
      <c r="Q12" s="849" t="s">
        <v>864</v>
      </c>
      <c r="R12" s="849"/>
      <c r="S12" s="849" t="s">
        <v>865</v>
      </c>
      <c r="T12" s="849"/>
      <c r="U12" s="849" t="s">
        <v>866</v>
      </c>
      <c r="V12" s="847"/>
      <c r="W12" s="847"/>
      <c r="X12" s="847"/>
      <c r="Y12" s="847"/>
    </row>
    <row r="13" spans="1:25" ht="71.25" customHeight="1" x14ac:dyDescent="0.3">
      <c r="A13" s="861" t="str">
        <f>IF(OR(G11="Other", I11="Other",M11="Other"),"Required","")</f>
        <v/>
      </c>
      <c r="B13" s="1155" t="str">
        <f>IF(COUNTIF(G11:M11,"Other"),"Required","")</f>
        <v/>
      </c>
      <c r="C13" s="1155"/>
      <c r="D13" s="1155"/>
      <c r="E13" s="1155"/>
      <c r="F13" s="1156"/>
      <c r="G13" s="1390"/>
      <c r="H13" s="1390"/>
      <c r="I13" s="1390"/>
      <c r="J13" s="1390"/>
      <c r="K13" s="1390"/>
      <c r="L13" s="1390"/>
      <c r="M13" s="1391"/>
      <c r="N13" s="856">
        <f>IF(B13="",1,IF(LEN(G12)&gt;10,1,0))</f>
        <v>1</v>
      </c>
      <c r="O13" s="847"/>
      <c r="P13" s="847"/>
      <c r="Q13" s="849" t="s">
        <v>867</v>
      </c>
      <c r="R13" s="849"/>
      <c r="S13" s="849" t="s">
        <v>868</v>
      </c>
      <c r="T13" s="849"/>
      <c r="U13" s="849" t="s">
        <v>869</v>
      </c>
      <c r="V13" s="847"/>
      <c r="W13" s="847"/>
      <c r="X13" s="847"/>
      <c r="Y13" s="847"/>
    </row>
    <row r="14" spans="1:25" ht="9" customHeight="1" x14ac:dyDescent="0.3">
      <c r="A14" s="1144"/>
      <c r="B14" s="1288"/>
      <c r="C14" s="1288"/>
      <c r="D14" s="1288"/>
      <c r="E14" s="1288"/>
      <c r="F14" s="1288"/>
      <c r="G14" s="1288"/>
      <c r="H14" s="1288"/>
      <c r="I14" s="1288"/>
      <c r="J14" s="1288"/>
      <c r="K14" s="1288"/>
      <c r="L14" s="1288"/>
      <c r="M14" s="1392"/>
      <c r="N14" s="856"/>
      <c r="O14" s="847"/>
      <c r="P14" s="847"/>
      <c r="Q14" s="849" t="s">
        <v>870</v>
      </c>
      <c r="R14" s="849"/>
      <c r="S14" s="849" t="s">
        <v>871</v>
      </c>
      <c r="T14" s="849"/>
      <c r="U14" s="849" t="s">
        <v>872</v>
      </c>
      <c r="V14" s="847"/>
      <c r="W14" s="847"/>
      <c r="X14" s="847"/>
      <c r="Y14" s="847"/>
    </row>
    <row r="15" spans="1:25" ht="21" customHeight="1" x14ac:dyDescent="0.3">
      <c r="A15" s="1162" t="s">
        <v>873</v>
      </c>
      <c r="B15" s="1163"/>
      <c r="C15" s="1163"/>
      <c r="D15" s="1163"/>
      <c r="E15" s="1163"/>
      <c r="F15" s="1163"/>
      <c r="G15" s="1163"/>
      <c r="H15" s="1163"/>
      <c r="I15" s="1163"/>
      <c r="J15" s="1163"/>
      <c r="K15" s="1163"/>
      <c r="L15" s="1163"/>
      <c r="M15" s="1164"/>
      <c r="N15" s="856"/>
      <c r="O15" s="849"/>
      <c r="P15" s="849"/>
      <c r="Q15" s="849"/>
      <c r="R15" s="849"/>
      <c r="S15" s="849" t="s">
        <v>874</v>
      </c>
      <c r="T15" s="847"/>
      <c r="U15" s="849" t="s">
        <v>875</v>
      </c>
      <c r="V15" s="847"/>
      <c r="W15" s="847"/>
      <c r="X15" s="847"/>
      <c r="Y15" s="847"/>
    </row>
    <row r="16" spans="1:25" ht="36.75" customHeight="1" x14ac:dyDescent="0.3">
      <c r="A16" s="1165" t="s">
        <v>876</v>
      </c>
      <c r="B16" s="1166"/>
      <c r="C16" s="1166"/>
      <c r="D16" s="1166"/>
      <c r="E16" s="1166"/>
      <c r="F16" s="1166"/>
      <c r="G16" s="1166"/>
      <c r="H16" s="1166"/>
      <c r="I16" s="1166"/>
      <c r="J16" s="1166"/>
      <c r="K16" s="1166"/>
      <c r="L16" s="1166"/>
      <c r="M16" s="1167"/>
      <c r="N16" s="856"/>
      <c r="O16" s="849"/>
      <c r="P16" s="849"/>
      <c r="Q16" s="849"/>
      <c r="R16" s="849"/>
      <c r="S16" s="849" t="s">
        <v>877</v>
      </c>
      <c r="T16" s="847"/>
      <c r="U16" s="849" t="s">
        <v>878</v>
      </c>
      <c r="V16" s="847"/>
      <c r="W16" s="847"/>
      <c r="X16" s="847"/>
      <c r="Y16" s="847"/>
    </row>
    <row r="17" spans="1:25" ht="25.5" customHeight="1" x14ac:dyDescent="0.3">
      <c r="A17" s="1198" t="s">
        <v>879</v>
      </c>
      <c r="B17" s="1199"/>
      <c r="C17" s="1199"/>
      <c r="D17" s="1199"/>
      <c r="E17" s="1199"/>
      <c r="F17" s="1199"/>
      <c r="G17" s="1199"/>
      <c r="H17" s="1199"/>
      <c r="I17" s="1199"/>
      <c r="J17" s="1199"/>
      <c r="K17" s="1199"/>
      <c r="L17" s="1199"/>
      <c r="M17" s="1200"/>
      <c r="N17" s="856"/>
      <c r="O17" s="849"/>
      <c r="P17" s="849"/>
      <c r="Q17" s="849"/>
      <c r="R17" s="849"/>
      <c r="S17" s="849"/>
      <c r="T17" s="847"/>
      <c r="U17" s="849" t="s">
        <v>880</v>
      </c>
      <c r="V17" s="847"/>
      <c r="W17" s="847"/>
      <c r="X17" s="847"/>
      <c r="Y17" s="847"/>
    </row>
    <row r="18" spans="1:25" x14ac:dyDescent="0.3">
      <c r="A18" s="1363" t="s">
        <v>881</v>
      </c>
      <c r="B18" s="1364"/>
      <c r="C18" s="1364"/>
      <c r="D18" s="1364"/>
      <c r="E18" s="1367" t="s">
        <v>882</v>
      </c>
      <c r="F18" s="864" t="s">
        <v>883</v>
      </c>
      <c r="G18" s="865" t="e">
        <f>IF(Cover!H13=0,"",VLOOKUP($O$1,'FY 25 Data for FY 26 Plan'!$A$3:$BC$931,3,FALSE))</f>
        <v>#N/A</v>
      </c>
      <c r="H18" s="1369" t="s">
        <v>884</v>
      </c>
      <c r="I18" s="1370"/>
      <c r="J18" s="1371" t="e">
        <f>IF(Cover!H13=0,"",VLOOKUP($O$1,'FY 25 Data for FY 26 Plan'!$A$3:$BC$931,4,FALSE))</f>
        <v>#N/A</v>
      </c>
      <c r="K18" s="1372"/>
      <c r="L18" s="866"/>
      <c r="M18" s="867"/>
      <c r="N18" s="856"/>
      <c r="O18" s="849"/>
      <c r="P18" s="849"/>
      <c r="Q18" s="849"/>
      <c r="R18" s="849"/>
      <c r="S18" s="849"/>
      <c r="T18" s="847"/>
      <c r="U18" s="849" t="s">
        <v>885</v>
      </c>
      <c r="V18" s="847"/>
      <c r="W18" s="847"/>
      <c r="X18" s="847"/>
      <c r="Y18" s="847"/>
    </row>
    <row r="19" spans="1:25" x14ac:dyDescent="0.3">
      <c r="A19" s="1365"/>
      <c r="B19" s="1366"/>
      <c r="C19" s="1366"/>
      <c r="D19" s="1366"/>
      <c r="E19" s="1368"/>
      <c r="F19" s="1373"/>
      <c r="G19" s="1373"/>
      <c r="H19" s="1373"/>
      <c r="I19" s="1373"/>
      <c r="J19" s="1373"/>
      <c r="K19" s="1374"/>
      <c r="L19" s="869"/>
      <c r="M19" s="869"/>
      <c r="N19" s="856"/>
      <c r="O19" s="849"/>
      <c r="P19" s="849"/>
      <c r="Q19" s="849"/>
      <c r="R19" s="849"/>
      <c r="S19" s="849"/>
      <c r="T19" s="847"/>
      <c r="U19" s="849" t="s">
        <v>886</v>
      </c>
      <c r="V19" s="847"/>
      <c r="W19" s="847"/>
      <c r="X19" s="847"/>
      <c r="Y19" s="847"/>
    </row>
    <row r="20" spans="1:25" x14ac:dyDescent="0.3">
      <c r="A20" s="1365"/>
      <c r="B20" s="1366"/>
      <c r="C20" s="1366"/>
      <c r="D20" s="1366"/>
      <c r="E20" s="1368"/>
      <c r="F20" s="864" t="s">
        <v>887</v>
      </c>
      <c r="G20" s="870" t="e">
        <f>IF(Cover!H13=0,"",VLOOKUP($O$1,'FY 25 Data for FY 26 Plan'!$A$3:$BC$931,5,FALSE))</f>
        <v>#N/A</v>
      </c>
      <c r="H20" s="1375" t="s">
        <v>888</v>
      </c>
      <c r="I20" s="1376"/>
      <c r="J20" s="1377" t="e">
        <f>IF(Cover!H13=0,"",VLOOKUP($O$1,'FY 25 Data for FY 26 Plan'!$A$3:$BC$931,6,FALSE))</f>
        <v>#N/A</v>
      </c>
      <c r="K20" s="1378"/>
      <c r="L20" s="871"/>
      <c r="M20" s="872"/>
      <c r="N20" s="856"/>
      <c r="O20" s="849"/>
      <c r="P20" s="849"/>
      <c r="Q20" s="849"/>
      <c r="R20" s="849"/>
      <c r="S20" s="849"/>
      <c r="T20" s="847"/>
      <c r="U20" s="849" t="s">
        <v>889</v>
      </c>
      <c r="V20" s="847"/>
      <c r="W20" s="847"/>
      <c r="X20" s="847"/>
      <c r="Y20" s="847"/>
    </row>
    <row r="21" spans="1:25" x14ac:dyDescent="0.3">
      <c r="A21" s="1365"/>
      <c r="B21" s="1366"/>
      <c r="C21" s="1366"/>
      <c r="D21" s="1366"/>
      <c r="E21" s="1368"/>
      <c r="F21" s="873"/>
      <c r="G21" s="873"/>
      <c r="H21" s="873"/>
      <c r="I21" s="873"/>
      <c r="J21" s="873"/>
      <c r="K21" s="874"/>
      <c r="L21" s="874"/>
      <c r="M21" s="874"/>
      <c r="N21" s="856"/>
      <c r="O21" s="849"/>
      <c r="P21" s="849"/>
      <c r="Q21" s="849"/>
      <c r="R21" s="849"/>
      <c r="S21" s="849"/>
      <c r="T21" s="847"/>
      <c r="U21" s="849" t="s">
        <v>890</v>
      </c>
      <c r="V21" s="847"/>
      <c r="W21" s="847"/>
      <c r="X21" s="847"/>
      <c r="Y21" s="847"/>
    </row>
    <row r="22" spans="1:25" x14ac:dyDescent="0.3">
      <c r="A22" s="1365"/>
      <c r="B22" s="1366"/>
      <c r="C22" s="1366"/>
      <c r="D22" s="1366"/>
      <c r="E22" s="1367" t="s">
        <v>891</v>
      </c>
      <c r="F22" s="864" t="s">
        <v>892</v>
      </c>
      <c r="G22" s="875" t="e">
        <f>IF(Cover!H13=0,"",VLOOKUP($O$1,'FY 25 Data for FY 26 Plan'!$A$3:$BC$931,7,FALSE))</f>
        <v>#N/A</v>
      </c>
      <c r="H22" s="1375" t="s">
        <v>893</v>
      </c>
      <c r="I22" s="1376"/>
      <c r="J22" s="1371" t="e">
        <f>IF(Cover!H13=0,"",VLOOKUP($O$1,'FY 25 Data for FY 26 Plan'!$A$3:$BC$931,10,FALSE))</f>
        <v>#N/A</v>
      </c>
      <c r="K22" s="1372"/>
      <c r="L22" s="866"/>
      <c r="M22" s="874"/>
      <c r="N22" s="856"/>
      <c r="O22" s="849"/>
      <c r="P22" s="849"/>
      <c r="Q22" s="849"/>
      <c r="R22" s="849"/>
      <c r="S22" s="849"/>
      <c r="T22" s="847"/>
      <c r="U22" s="849" t="s">
        <v>894</v>
      </c>
      <c r="V22" s="847"/>
      <c r="W22" s="847"/>
      <c r="X22" s="847"/>
      <c r="Y22" s="847"/>
    </row>
    <row r="23" spans="1:25" x14ac:dyDescent="0.3">
      <c r="A23" s="1365"/>
      <c r="B23" s="1366"/>
      <c r="C23" s="1366"/>
      <c r="D23" s="1366"/>
      <c r="E23" s="1368"/>
      <c r="F23" s="873"/>
      <c r="G23" s="873"/>
      <c r="H23" s="873"/>
      <c r="I23" s="873"/>
      <c r="J23" s="873"/>
      <c r="K23" s="874"/>
      <c r="L23" s="874"/>
      <c r="M23" s="874"/>
      <c r="N23" s="856"/>
      <c r="O23" s="849"/>
      <c r="P23" s="849"/>
      <c r="Q23" s="849"/>
      <c r="R23" s="849"/>
      <c r="S23" s="849"/>
      <c r="T23" s="847"/>
      <c r="U23" s="849" t="s">
        <v>196</v>
      </c>
      <c r="V23" s="847"/>
      <c r="W23" s="847"/>
      <c r="X23" s="847"/>
      <c r="Y23" s="847"/>
    </row>
    <row r="24" spans="1:25" x14ac:dyDescent="0.3">
      <c r="A24" s="1365"/>
      <c r="B24" s="1366"/>
      <c r="C24" s="1366"/>
      <c r="D24" s="1366"/>
      <c r="E24" s="1368"/>
      <c r="F24" s="864" t="s">
        <v>895</v>
      </c>
      <c r="G24" s="870" t="e">
        <f>IF(Cover!H13=0,"",VLOOKUP($O$1,'FY 25 Data for FY 26 Plan'!$A$3:$BC$931,9,FALSE))</f>
        <v>#N/A</v>
      </c>
      <c r="H24" s="1379" t="s">
        <v>896</v>
      </c>
      <c r="I24" s="1380"/>
      <c r="J24" s="1371" t="e">
        <f>IF(Cover!H13=0,"",VLOOKUP($O$1,'FY 25 Data for FY 26 Plan'!$A$3:$BC$931,8,FALSE))</f>
        <v>#N/A</v>
      </c>
      <c r="K24" s="1372"/>
      <c r="L24" s="866"/>
      <c r="M24" s="867"/>
      <c r="N24" s="856"/>
      <c r="O24" s="849"/>
      <c r="P24" s="849"/>
      <c r="Q24" s="849"/>
      <c r="R24" s="849"/>
      <c r="S24" s="849"/>
      <c r="T24" s="847"/>
      <c r="U24" s="849" t="s">
        <v>897</v>
      </c>
      <c r="V24" s="847"/>
      <c r="W24" s="847"/>
      <c r="X24" s="847"/>
      <c r="Y24" s="847"/>
    </row>
    <row r="25" spans="1:25" x14ac:dyDescent="0.3">
      <c r="A25" s="1365"/>
      <c r="B25" s="1366"/>
      <c r="C25" s="1366"/>
      <c r="D25" s="1366"/>
      <c r="E25" s="1368"/>
      <c r="F25" s="873"/>
      <c r="G25" s="873"/>
      <c r="H25" s="1381"/>
      <c r="I25" s="1382"/>
      <c r="J25" s="1383"/>
      <c r="K25" s="1384"/>
      <c r="L25" s="876"/>
      <c r="M25" s="877"/>
      <c r="N25" s="856"/>
      <c r="O25" s="849"/>
      <c r="P25" s="849"/>
      <c r="Q25" s="849"/>
      <c r="R25" s="849"/>
      <c r="S25" s="849"/>
      <c r="T25" s="847"/>
      <c r="U25" s="849" t="s">
        <v>898</v>
      </c>
      <c r="V25" s="847"/>
      <c r="W25" s="847"/>
      <c r="X25" s="847"/>
      <c r="Y25" s="847"/>
    </row>
    <row r="26" spans="1:25" x14ac:dyDescent="0.3">
      <c r="A26" s="1365"/>
      <c r="B26" s="1366"/>
      <c r="C26" s="1366"/>
      <c r="D26" s="1366"/>
      <c r="E26" s="1367" t="s">
        <v>899</v>
      </c>
      <c r="F26" s="864" t="s">
        <v>900</v>
      </c>
      <c r="G26" s="870" t="e">
        <f>IF(Cover!H13=0,"",VLOOKUP(O1,'FY 25 Data for FY 26 Plan'!$A$3:$BC$931,53,FALSE))</f>
        <v>#N/A</v>
      </c>
      <c r="H26" s="878"/>
      <c r="I26" s="878"/>
      <c r="J26" s="878"/>
      <c r="K26" s="878"/>
      <c r="L26" s="868"/>
      <c r="M26" s="869"/>
      <c r="N26" s="856"/>
      <c r="O26" s="849"/>
      <c r="P26" s="849"/>
      <c r="Q26" s="849"/>
      <c r="R26" s="849"/>
      <c r="S26" s="849"/>
      <c r="T26" s="847"/>
      <c r="U26" s="849" t="s">
        <v>901</v>
      </c>
      <c r="V26" s="847"/>
      <c r="W26" s="847"/>
      <c r="X26" s="847"/>
      <c r="Y26" s="847"/>
    </row>
    <row r="27" spans="1:25" x14ac:dyDescent="0.3">
      <c r="A27" s="1365"/>
      <c r="B27" s="1366"/>
      <c r="C27" s="1366"/>
      <c r="D27" s="1366"/>
      <c r="E27" s="1368"/>
      <c r="F27" s="864" t="s">
        <v>902</v>
      </c>
      <c r="G27" s="870" t="e">
        <f>IF(Cover!H13=0,"",VLOOKUP(O1,'FY 25 Data for FY 26 Plan'!$A$3:$BC$931,54,FALSE))</f>
        <v>#N/A</v>
      </c>
      <c r="H27" s="878"/>
      <c r="I27" s="868"/>
      <c r="J27" s="868"/>
      <c r="K27" s="869"/>
      <c r="L27" s="869"/>
      <c r="M27" s="869"/>
      <c r="N27" s="856"/>
      <c r="O27" s="849"/>
      <c r="P27" s="849"/>
      <c r="Q27" s="849"/>
      <c r="R27" s="849"/>
      <c r="S27" s="849"/>
      <c r="T27" s="847"/>
      <c r="U27" s="849" t="s">
        <v>903</v>
      </c>
      <c r="V27" s="847"/>
      <c r="W27" s="847"/>
      <c r="X27" s="847"/>
      <c r="Y27" s="847"/>
    </row>
    <row r="28" spans="1:25" x14ac:dyDescent="0.3">
      <c r="A28" s="1365"/>
      <c r="B28" s="1366"/>
      <c r="C28" s="1366"/>
      <c r="D28" s="1366"/>
      <c r="E28" s="1368"/>
      <c r="F28" s="864" t="s">
        <v>904</v>
      </c>
      <c r="G28" s="870" t="e">
        <f>IF(Cover!H13=0,"",VLOOKUP($O$1,'FY 25 Data for FY 26 Plan'!$A$3:$BC$931,55,FALSE))</f>
        <v>#N/A</v>
      </c>
      <c r="H28" s="878"/>
      <c r="I28" s="868"/>
      <c r="J28" s="868"/>
      <c r="K28" s="869"/>
      <c r="L28" s="869"/>
      <c r="M28" s="869"/>
      <c r="N28" s="856"/>
      <c r="O28" s="849"/>
      <c r="P28" s="849"/>
      <c r="Q28" s="849"/>
      <c r="R28" s="849"/>
      <c r="S28" s="849"/>
      <c r="T28" s="847"/>
      <c r="U28" s="849" t="s">
        <v>905</v>
      </c>
      <c r="V28" s="847"/>
      <c r="W28" s="847"/>
      <c r="X28" s="847"/>
      <c r="Y28" s="847"/>
    </row>
    <row r="29" spans="1:25" ht="9.75" customHeight="1" x14ac:dyDescent="0.3">
      <c r="A29" s="1339"/>
      <c r="B29" s="1340"/>
      <c r="C29" s="1340"/>
      <c r="D29" s="1340"/>
      <c r="E29" s="1340"/>
      <c r="F29" s="1340"/>
      <c r="G29" s="1340"/>
      <c r="H29" s="1340"/>
      <c r="I29" s="1340"/>
      <c r="J29" s="1340"/>
      <c r="K29" s="1340"/>
      <c r="L29" s="1340"/>
      <c r="M29" s="1341"/>
      <c r="N29" s="856"/>
      <c r="O29" s="849"/>
      <c r="P29" s="849"/>
      <c r="Q29" s="849"/>
      <c r="R29" s="849"/>
      <c r="S29" s="849"/>
      <c r="T29" s="847"/>
      <c r="U29" s="849" t="s">
        <v>906</v>
      </c>
      <c r="V29" s="847"/>
      <c r="W29" s="847"/>
      <c r="X29" s="847"/>
      <c r="Y29" s="847"/>
    </row>
    <row r="30" spans="1:25" ht="45.75" customHeight="1" x14ac:dyDescent="0.3">
      <c r="A30" s="1342"/>
      <c r="B30" s="1201"/>
      <c r="C30" s="1201"/>
      <c r="D30" s="1201"/>
      <c r="E30" s="1201"/>
      <c r="F30" s="1343"/>
      <c r="G30" s="879" t="s">
        <v>907</v>
      </c>
      <c r="H30" s="879" t="s">
        <v>908</v>
      </c>
      <c r="I30" s="1344" t="s">
        <v>909</v>
      </c>
      <c r="J30" s="1345"/>
      <c r="K30" s="1345"/>
      <c r="L30" s="1345"/>
      <c r="M30" s="1346"/>
      <c r="N30" s="856"/>
      <c r="O30" s="880"/>
      <c r="P30" s="849"/>
      <c r="Q30" s="849"/>
      <c r="R30" s="849"/>
      <c r="S30" s="849"/>
      <c r="T30" s="847"/>
      <c r="U30" s="849" t="s">
        <v>910</v>
      </c>
      <c r="V30" s="847"/>
      <c r="W30" s="847"/>
      <c r="X30" s="847"/>
      <c r="Y30" s="847"/>
    </row>
    <row r="31" spans="1:25" ht="24.75" customHeight="1" x14ac:dyDescent="0.3">
      <c r="A31" s="1205" t="s">
        <v>838</v>
      </c>
      <c r="B31" s="1206" t="s">
        <v>911</v>
      </c>
      <c r="C31" s="1206"/>
      <c r="D31" s="1206"/>
      <c r="E31" s="1206"/>
      <c r="F31" s="1207"/>
      <c r="G31" s="1352"/>
      <c r="H31" s="1354"/>
      <c r="I31" s="1347"/>
      <c r="J31" s="1348"/>
      <c r="K31" s="1348"/>
      <c r="L31" s="1348"/>
      <c r="M31" s="1349"/>
      <c r="N31" s="856">
        <f>IF(AND(ISNUMBER(G31),H31&lt;&gt;0),1,0)</f>
        <v>0</v>
      </c>
      <c r="O31" s="849"/>
      <c r="P31" s="849"/>
      <c r="Q31" s="849"/>
      <c r="R31" s="849"/>
      <c r="S31" s="849"/>
      <c r="T31" s="849"/>
      <c r="U31" s="849" t="s">
        <v>912</v>
      </c>
      <c r="V31" s="847"/>
      <c r="W31" s="847"/>
      <c r="X31" s="847"/>
      <c r="Y31" s="847"/>
    </row>
    <row r="32" spans="1:25" ht="19.5" customHeight="1" x14ac:dyDescent="0.3">
      <c r="A32" s="1205"/>
      <c r="B32" s="1208"/>
      <c r="C32" s="1208"/>
      <c r="D32" s="1208"/>
      <c r="E32" s="1208"/>
      <c r="F32" s="1209"/>
      <c r="G32" s="1353"/>
      <c r="H32" s="1355"/>
      <c r="I32" s="1347"/>
      <c r="J32" s="1348"/>
      <c r="K32" s="1348"/>
      <c r="L32" s="1348"/>
      <c r="M32" s="1349"/>
      <c r="N32" s="856"/>
      <c r="O32" s="849"/>
      <c r="P32" s="849"/>
      <c r="Q32" s="849"/>
      <c r="R32" s="849"/>
      <c r="S32" s="849"/>
      <c r="T32" s="849"/>
      <c r="U32" s="849" t="s">
        <v>913</v>
      </c>
      <c r="V32" s="847"/>
      <c r="W32" s="847"/>
      <c r="X32" s="847"/>
      <c r="Y32" s="847"/>
    </row>
    <row r="33" spans="1:25" ht="31.5" customHeight="1" x14ac:dyDescent="0.3">
      <c r="A33" s="1205"/>
      <c r="B33" s="1350"/>
      <c r="C33" s="1350"/>
      <c r="D33" s="1350"/>
      <c r="E33" s="1350"/>
      <c r="F33" s="1351"/>
      <c r="G33" s="1356"/>
      <c r="H33" s="1357"/>
      <c r="I33" s="1357"/>
      <c r="J33" s="1357"/>
      <c r="K33" s="1357"/>
      <c r="L33" s="1357"/>
      <c r="M33" s="1358"/>
      <c r="N33" s="856"/>
      <c r="O33" s="849"/>
      <c r="P33" s="849"/>
      <c r="Q33" s="849"/>
      <c r="R33" s="849"/>
      <c r="S33" s="849"/>
      <c r="T33" s="849"/>
      <c r="U33" s="849" t="s">
        <v>914</v>
      </c>
      <c r="V33" s="847"/>
      <c r="W33" s="847"/>
      <c r="X33" s="847"/>
      <c r="Y33" s="847"/>
    </row>
    <row r="34" spans="1:25" ht="28.5" customHeight="1" x14ac:dyDescent="0.3">
      <c r="A34" s="857"/>
      <c r="B34" s="858"/>
      <c r="C34" s="858"/>
      <c r="D34" s="858"/>
      <c r="E34" s="858"/>
      <c r="F34" s="858"/>
      <c r="G34" s="1319" t="s">
        <v>915</v>
      </c>
      <c r="H34" s="1320"/>
      <c r="I34" s="1319" t="s">
        <v>916</v>
      </c>
      <c r="J34" s="1359"/>
      <c r="K34" s="1360"/>
      <c r="L34" s="1361" t="s">
        <v>917</v>
      </c>
      <c r="M34" s="1362"/>
      <c r="N34" s="856"/>
      <c r="O34" s="849"/>
      <c r="P34" s="849"/>
      <c r="Q34" s="849"/>
      <c r="R34" s="849"/>
      <c r="S34" s="849"/>
      <c r="T34" s="849"/>
      <c r="U34" s="849" t="s">
        <v>918</v>
      </c>
      <c r="V34" s="847"/>
      <c r="W34" s="847"/>
      <c r="X34" s="847"/>
      <c r="Y34" s="847"/>
    </row>
    <row r="35" spans="1:25" ht="72.75" customHeight="1" x14ac:dyDescent="0.3">
      <c r="A35" s="855" t="s">
        <v>858</v>
      </c>
      <c r="B35" s="1328" t="s">
        <v>919</v>
      </c>
      <c r="C35" s="1328"/>
      <c r="D35" s="1328"/>
      <c r="E35" s="1328"/>
      <c r="F35" s="1328"/>
      <c r="G35" s="1324"/>
      <c r="H35" s="1325"/>
      <c r="I35" s="1324"/>
      <c r="J35" s="1326"/>
      <c r="K35" s="1325"/>
      <c r="L35" s="1324"/>
      <c r="M35" s="1327"/>
      <c r="N35" s="856">
        <f>IF(OR(G35="",I35="",L35=""),0,IF(OR(G35=I35,G35=L35,I35=L35),0,1))</f>
        <v>0</v>
      </c>
      <c r="O35" s="880"/>
      <c r="P35" s="849"/>
      <c r="Q35" s="849"/>
      <c r="R35" s="849"/>
      <c r="S35" s="849"/>
      <c r="T35" s="847"/>
      <c r="U35" s="849" t="s">
        <v>920</v>
      </c>
      <c r="V35" s="847"/>
      <c r="W35" s="847"/>
      <c r="X35" s="847"/>
      <c r="Y35" s="847"/>
    </row>
    <row r="36" spans="1:25" ht="7.5" customHeight="1" x14ac:dyDescent="0.3">
      <c r="A36" s="1229"/>
      <c r="B36" s="1329"/>
      <c r="C36" s="1329"/>
      <c r="D36" s="1329"/>
      <c r="E36" s="1329"/>
      <c r="F36" s="1329"/>
      <c r="G36" s="1230"/>
      <c r="H36" s="1230"/>
      <c r="I36" s="1230"/>
      <c r="J36" s="1230"/>
      <c r="K36" s="1230"/>
      <c r="L36" s="1231"/>
      <c r="M36" s="1232"/>
      <c r="N36" s="856"/>
      <c r="O36" s="880"/>
      <c r="P36" s="849"/>
      <c r="Q36" s="849"/>
      <c r="R36" s="849"/>
      <c r="S36" s="849"/>
      <c r="T36" s="847"/>
      <c r="U36" s="849" t="s">
        <v>870</v>
      </c>
      <c r="V36" s="847"/>
      <c r="W36" s="847"/>
      <c r="X36" s="847"/>
      <c r="Y36" s="847"/>
    </row>
    <row r="37" spans="1:25" ht="38.25" customHeight="1" x14ac:dyDescent="0.3">
      <c r="A37" s="1330" t="s">
        <v>921</v>
      </c>
      <c r="B37" s="1333" t="s">
        <v>922</v>
      </c>
      <c r="C37" s="1334"/>
      <c r="D37" s="1334"/>
      <c r="E37" s="1334"/>
      <c r="F37" s="1335"/>
      <c r="G37" s="881" t="s">
        <v>923</v>
      </c>
      <c r="H37" s="882"/>
      <c r="I37" s="1182" t="s">
        <v>924</v>
      </c>
      <c r="J37" s="1183"/>
      <c r="K37" s="882"/>
      <c r="L37" s="881" t="s">
        <v>925</v>
      </c>
      <c r="M37" s="883"/>
      <c r="N37" s="856">
        <f>IF(COUNTIF(H37:M40,"Yes"),1,0)</f>
        <v>0</v>
      </c>
      <c r="O37" s="880"/>
      <c r="P37" s="849"/>
      <c r="Q37" s="849"/>
      <c r="R37" s="849"/>
      <c r="S37" s="849"/>
      <c r="T37" s="847"/>
      <c r="U37" s="847"/>
      <c r="V37" s="847"/>
      <c r="W37" s="847"/>
      <c r="X37" s="847"/>
      <c r="Y37" s="847"/>
    </row>
    <row r="38" spans="1:25" ht="34.5" customHeight="1" x14ac:dyDescent="0.3">
      <c r="A38" s="1331"/>
      <c r="B38" s="1293"/>
      <c r="C38" s="1294"/>
      <c r="D38" s="1294"/>
      <c r="E38" s="1294"/>
      <c r="F38" s="1323"/>
      <c r="G38" s="881" t="s">
        <v>926</v>
      </c>
      <c r="H38" s="882"/>
      <c r="I38" s="1182" t="s">
        <v>927</v>
      </c>
      <c r="J38" s="1183"/>
      <c r="K38" s="882"/>
      <c r="L38" s="884" t="s">
        <v>928</v>
      </c>
      <c r="M38" s="883"/>
      <c r="N38" s="856"/>
      <c r="O38" s="849"/>
      <c r="P38" s="849"/>
      <c r="Q38" s="849"/>
      <c r="R38" s="849"/>
      <c r="S38" s="849"/>
      <c r="T38" s="847"/>
      <c r="U38" s="847"/>
      <c r="V38" s="847"/>
      <c r="W38" s="847"/>
      <c r="X38" s="847"/>
      <c r="Y38" s="847"/>
    </row>
    <row r="39" spans="1:25" ht="31.5" customHeight="1" x14ac:dyDescent="0.3">
      <c r="A39" s="1331"/>
      <c r="B39" s="1293"/>
      <c r="C39" s="1294"/>
      <c r="D39" s="1294"/>
      <c r="E39" s="1294"/>
      <c r="F39" s="1323"/>
      <c r="G39" s="881" t="s">
        <v>929</v>
      </c>
      <c r="H39" s="882"/>
      <c r="I39" s="1182" t="s">
        <v>930</v>
      </c>
      <c r="J39" s="1183"/>
      <c r="K39" s="882"/>
      <c r="L39" s="881" t="s">
        <v>931</v>
      </c>
      <c r="M39" s="883"/>
      <c r="N39" s="856"/>
      <c r="O39" s="880"/>
      <c r="P39" s="849"/>
      <c r="Q39" s="849"/>
      <c r="R39" s="849"/>
      <c r="S39" s="849"/>
      <c r="T39" s="847"/>
      <c r="U39" s="847"/>
      <c r="V39" s="847"/>
      <c r="W39" s="847"/>
      <c r="X39" s="847"/>
      <c r="Y39" s="847"/>
    </row>
    <row r="40" spans="1:25" ht="36" customHeight="1" x14ac:dyDescent="0.3">
      <c r="A40" s="1332"/>
      <c r="B40" s="1336"/>
      <c r="C40" s="1337"/>
      <c r="D40" s="1337"/>
      <c r="E40" s="1337"/>
      <c r="F40" s="1338"/>
      <c r="G40" s="881" t="s">
        <v>932</v>
      </c>
      <c r="H40" s="882"/>
      <c r="I40" s="1182" t="s">
        <v>933</v>
      </c>
      <c r="J40" s="1183"/>
      <c r="K40" s="882"/>
      <c r="L40" s="884" t="s">
        <v>870</v>
      </c>
      <c r="M40" s="883"/>
      <c r="N40" s="856"/>
      <c r="O40" s="880"/>
      <c r="P40" s="849"/>
      <c r="Q40" s="849"/>
      <c r="R40" s="849"/>
      <c r="S40" s="849"/>
      <c r="T40" s="847"/>
      <c r="U40" s="847"/>
      <c r="V40" s="847"/>
      <c r="W40" s="847"/>
      <c r="X40" s="847"/>
      <c r="Y40" s="847"/>
    </row>
    <row r="41" spans="1:25" ht="95.25" customHeight="1" x14ac:dyDescent="0.3">
      <c r="A41" s="885"/>
      <c r="B41" s="1315" t="s">
        <v>934</v>
      </c>
      <c r="C41" s="1315"/>
      <c r="D41" s="1315"/>
      <c r="E41" s="1315"/>
      <c r="F41" s="1315"/>
      <c r="G41" s="1316"/>
      <c r="H41" s="1316"/>
      <c r="I41" s="1316"/>
      <c r="J41" s="1316"/>
      <c r="K41" s="1316"/>
      <c r="L41" s="1317"/>
      <c r="M41" s="1318"/>
      <c r="N41" s="856"/>
      <c r="O41" s="880"/>
      <c r="P41" s="849"/>
      <c r="Q41" s="880"/>
      <c r="R41" s="880"/>
      <c r="S41" s="880"/>
      <c r="T41" s="880"/>
      <c r="U41" s="847"/>
      <c r="V41" s="847"/>
      <c r="W41" s="847"/>
      <c r="X41" s="847"/>
      <c r="Y41" s="847"/>
    </row>
    <row r="42" spans="1:25" ht="30.75" customHeight="1" x14ac:dyDescent="0.3">
      <c r="A42" s="857"/>
      <c r="B42" s="858"/>
      <c r="C42" s="858"/>
      <c r="D42" s="858"/>
      <c r="E42" s="858"/>
      <c r="F42" s="858"/>
      <c r="G42" s="1319" t="s">
        <v>935</v>
      </c>
      <c r="H42" s="1320"/>
      <c r="I42" s="1319" t="s">
        <v>936</v>
      </c>
      <c r="J42" s="1321"/>
      <c r="K42" s="1320"/>
      <c r="L42" s="1319" t="s">
        <v>937</v>
      </c>
      <c r="M42" s="1322"/>
      <c r="N42" s="856"/>
      <c r="O42" s="849"/>
      <c r="P42" s="849"/>
      <c r="Q42" s="880"/>
      <c r="R42" s="880"/>
      <c r="S42" s="849"/>
      <c r="T42" s="880"/>
      <c r="U42" s="847"/>
      <c r="V42" s="847"/>
      <c r="W42" s="847"/>
      <c r="X42" s="847"/>
      <c r="Y42" s="847"/>
    </row>
    <row r="43" spans="1:25" ht="73.5" customHeight="1" x14ac:dyDescent="0.3">
      <c r="A43" s="886" t="s">
        <v>938</v>
      </c>
      <c r="B43" s="1293" t="s">
        <v>939</v>
      </c>
      <c r="C43" s="1294"/>
      <c r="D43" s="1294"/>
      <c r="E43" s="1294"/>
      <c r="F43" s="1323"/>
      <c r="G43" s="1324"/>
      <c r="H43" s="1325"/>
      <c r="I43" s="1324"/>
      <c r="J43" s="1326"/>
      <c r="K43" s="1325"/>
      <c r="L43" s="1324"/>
      <c r="M43" s="1327"/>
      <c r="N43" s="856">
        <f>IF(OR(G43="",I43="",L43=""),0,IF(OR(G43="Other",I43="Other"),1,IF(OR(G43=I43,G43=L43,I43=L43),0,1)))</f>
        <v>0</v>
      </c>
      <c r="O43" s="880"/>
      <c r="P43" s="849"/>
      <c r="Q43" s="849"/>
      <c r="R43" s="849"/>
      <c r="S43" s="849"/>
      <c r="T43" s="847"/>
      <c r="U43" s="847"/>
      <c r="V43" s="847"/>
      <c r="W43" s="847"/>
      <c r="X43" s="847"/>
      <c r="Y43" s="847"/>
    </row>
    <row r="44" spans="1:25" ht="34.5" customHeight="1" x14ac:dyDescent="0.3">
      <c r="A44" s="860"/>
      <c r="B44" s="1233" t="s">
        <v>940</v>
      </c>
      <c r="C44" s="1146"/>
      <c r="D44" s="1146"/>
      <c r="E44" s="1146"/>
      <c r="F44" s="1147"/>
      <c r="G44" s="1284"/>
      <c r="H44" s="1284"/>
      <c r="I44" s="1284"/>
      <c r="J44" s="1284"/>
      <c r="K44" s="1284"/>
      <c r="L44" s="1284"/>
      <c r="M44" s="1285"/>
      <c r="N44" s="856">
        <f>IF(B45="",1,IF(AND(B45="Required",LEN(G44)&gt;10),1,0))</f>
        <v>1</v>
      </c>
      <c r="O44" s="880"/>
      <c r="P44" s="849"/>
      <c r="Q44" s="849"/>
      <c r="R44" s="849"/>
      <c r="S44" s="849"/>
      <c r="T44" s="847"/>
      <c r="U44" s="847"/>
      <c r="V44" s="847"/>
      <c r="W44" s="847"/>
      <c r="X44" s="847"/>
      <c r="Y44" s="847"/>
    </row>
    <row r="45" spans="1:25" ht="83.25" customHeight="1" x14ac:dyDescent="0.3">
      <c r="A45" s="860"/>
      <c r="B45" s="1154" t="str">
        <f>IF(COUNTIF(G43:L43,"Other"), "Required","")</f>
        <v/>
      </c>
      <c r="C45" s="1155"/>
      <c r="D45" s="1155"/>
      <c r="E45" s="1155"/>
      <c r="F45" s="1156"/>
      <c r="G45" s="1286"/>
      <c r="H45" s="1286"/>
      <c r="I45" s="1286"/>
      <c r="J45" s="1286"/>
      <c r="K45" s="1286"/>
      <c r="L45" s="1286"/>
      <c r="M45" s="1287"/>
      <c r="N45" s="856"/>
      <c r="O45" s="849"/>
      <c r="P45" s="849"/>
      <c r="Q45" s="849"/>
      <c r="R45" s="849"/>
      <c r="S45" s="849"/>
      <c r="T45" s="847"/>
      <c r="U45" s="847"/>
      <c r="V45" s="847"/>
      <c r="W45" s="847"/>
      <c r="X45" s="847"/>
      <c r="Y45" s="847"/>
    </row>
    <row r="46" spans="1:25" ht="8.25" customHeight="1" x14ac:dyDescent="0.3">
      <c r="A46" s="1143"/>
      <c r="B46" s="1288"/>
      <c r="C46" s="1288"/>
      <c r="D46" s="1288"/>
      <c r="E46" s="1288"/>
      <c r="F46" s="1288"/>
      <c r="G46" s="1282"/>
      <c r="H46" s="1282"/>
      <c r="I46" s="1282"/>
      <c r="J46" s="1282"/>
      <c r="K46" s="1282"/>
      <c r="L46" s="1282"/>
      <c r="M46" s="1283"/>
      <c r="N46" s="856"/>
      <c r="O46" s="849"/>
      <c r="P46" s="849"/>
      <c r="Q46" s="849"/>
      <c r="R46" s="849"/>
      <c r="S46" s="849"/>
      <c r="T46" s="847"/>
      <c r="U46" s="847"/>
      <c r="V46" s="847"/>
      <c r="W46" s="847"/>
      <c r="X46" s="847"/>
      <c r="Y46" s="847"/>
    </row>
    <row r="47" spans="1:25" ht="15.75" customHeight="1" x14ac:dyDescent="0.3">
      <c r="A47" s="1289" t="s">
        <v>941</v>
      </c>
      <c r="B47" s="1291" t="s">
        <v>942</v>
      </c>
      <c r="C47" s="1291"/>
      <c r="D47" s="1291"/>
      <c r="E47" s="1291"/>
      <c r="F47" s="1291"/>
      <c r="G47" s="1291"/>
      <c r="H47" s="1291"/>
      <c r="I47" s="1291"/>
      <c r="J47" s="1291"/>
      <c r="K47" s="1291"/>
      <c r="L47" s="1291"/>
      <c r="M47" s="1292"/>
      <c r="N47" s="856"/>
      <c r="O47" s="849"/>
      <c r="P47" s="849"/>
      <c r="Q47" s="849"/>
      <c r="R47" s="849"/>
      <c r="S47" s="849"/>
      <c r="T47" s="847"/>
      <c r="U47" s="847"/>
      <c r="V47" s="847"/>
      <c r="W47" s="847"/>
      <c r="X47" s="847"/>
      <c r="Y47" s="847"/>
    </row>
    <row r="48" spans="1:25" ht="189" customHeight="1" x14ac:dyDescent="0.3">
      <c r="A48" s="1290"/>
      <c r="B48" s="1293" t="s">
        <v>943</v>
      </c>
      <c r="C48" s="1294"/>
      <c r="D48" s="1294"/>
      <c r="E48" s="1294"/>
      <c r="F48" s="1294"/>
      <c r="G48" s="1294"/>
      <c r="H48" s="1294"/>
      <c r="I48" s="1294"/>
      <c r="J48" s="1294"/>
      <c r="K48" s="1294"/>
      <c r="L48" s="1294"/>
      <c r="M48" s="1295"/>
      <c r="N48" s="856"/>
      <c r="O48" s="849"/>
      <c r="P48" s="849"/>
      <c r="Q48" s="849"/>
      <c r="R48" s="849"/>
      <c r="S48" s="849"/>
      <c r="T48" s="847"/>
      <c r="U48" s="847"/>
      <c r="V48" s="847"/>
      <c r="W48" s="847"/>
      <c r="X48" s="847"/>
      <c r="Y48" s="847"/>
    </row>
    <row r="49" spans="1:25" ht="56.25" customHeight="1" x14ac:dyDescent="0.3">
      <c r="A49" s="1296" t="s">
        <v>944</v>
      </c>
      <c r="B49" s="1297"/>
      <c r="C49" s="1297"/>
      <c r="D49" s="1297"/>
      <c r="E49" s="1298"/>
      <c r="F49" s="1302" t="s">
        <v>945</v>
      </c>
      <c r="G49" s="1304" t="s">
        <v>946</v>
      </c>
      <c r="H49" s="1306" t="s">
        <v>947</v>
      </c>
      <c r="I49" s="1302" t="s">
        <v>948</v>
      </c>
      <c r="J49" s="1308"/>
      <c r="K49" s="1308"/>
      <c r="L49" s="1308"/>
      <c r="M49" s="1309"/>
      <c r="N49" s="856"/>
      <c r="O49" s="849"/>
      <c r="P49" s="849"/>
      <c r="Q49" s="849"/>
      <c r="R49" s="849"/>
      <c r="S49" s="849"/>
      <c r="T49" s="847"/>
      <c r="U49" s="847"/>
      <c r="V49" s="847"/>
      <c r="W49" s="847"/>
      <c r="X49" s="847"/>
      <c r="Y49" s="847"/>
    </row>
    <row r="50" spans="1:25" ht="9" customHeight="1" x14ac:dyDescent="0.3">
      <c r="A50" s="1299"/>
      <c r="B50" s="1300"/>
      <c r="C50" s="1300"/>
      <c r="D50" s="1300"/>
      <c r="E50" s="1301"/>
      <c r="F50" s="1303"/>
      <c r="G50" s="1305"/>
      <c r="H50" s="1307"/>
      <c r="I50" s="1303"/>
      <c r="J50" s="1310"/>
      <c r="K50" s="1310"/>
      <c r="L50" s="1310"/>
      <c r="M50" s="1311"/>
      <c r="N50" s="856"/>
      <c r="O50" s="849"/>
      <c r="P50" s="849"/>
      <c r="Q50" s="849"/>
      <c r="R50" s="849"/>
      <c r="S50" s="849"/>
      <c r="T50" s="847"/>
      <c r="U50" s="847"/>
      <c r="V50" s="847"/>
      <c r="W50" s="847"/>
      <c r="X50" s="847"/>
      <c r="Y50" s="847"/>
    </row>
    <row r="51" spans="1:25" ht="18.75" customHeight="1" x14ac:dyDescent="0.3">
      <c r="A51" s="1299"/>
      <c r="B51" s="1300"/>
      <c r="C51" s="1300"/>
      <c r="D51" s="1300"/>
      <c r="E51" s="1301"/>
      <c r="F51" s="887"/>
      <c r="G51" s="888" t="str">
        <f>IF(G31=0,"[N/A]",IF(G31&gt;=5000,"[Required]","[Optional]"))</f>
        <v>[N/A]</v>
      </c>
      <c r="H51" s="888" t="s">
        <v>949</v>
      </c>
      <c r="I51" s="1312"/>
      <c r="J51" s="1313"/>
      <c r="K51" s="1313"/>
      <c r="L51" s="1313"/>
      <c r="M51" s="1314"/>
      <c r="N51" s="856"/>
      <c r="O51" s="849"/>
      <c r="P51" s="849"/>
      <c r="Q51" s="849"/>
      <c r="R51" s="849"/>
      <c r="S51" s="849"/>
      <c r="T51" s="847"/>
      <c r="U51" s="847"/>
      <c r="V51" s="847"/>
      <c r="W51" s="847"/>
      <c r="X51" s="847"/>
      <c r="Y51" s="847"/>
    </row>
    <row r="52" spans="1:25" x14ac:dyDescent="0.3">
      <c r="A52" s="1239" t="s">
        <v>950</v>
      </c>
      <c r="B52" s="1240"/>
      <c r="C52" s="1240"/>
      <c r="D52" s="1241"/>
      <c r="E52" s="889" t="s">
        <v>819</v>
      </c>
      <c r="F52" s="890" t="e">
        <f>IF(Cover!H13=0,"",VLOOKUP($O$1,'FY 25 Data for FY 26 Plan'!$A$3:$BC$931,12, FALSE))</f>
        <v>#N/A</v>
      </c>
      <c r="G52" s="400"/>
      <c r="H52" s="400"/>
      <c r="I52" s="1248" t="s">
        <v>951</v>
      </c>
      <c r="J52" s="1248"/>
      <c r="K52" s="1248"/>
      <c r="L52" s="1249"/>
      <c r="M52" s="1250"/>
      <c r="N52" s="856"/>
      <c r="O52" s="849"/>
      <c r="P52" s="849"/>
      <c r="Q52" s="849"/>
      <c r="R52" s="849"/>
      <c r="S52" s="849"/>
      <c r="T52" s="847"/>
      <c r="U52" s="847"/>
      <c r="V52" s="847"/>
      <c r="W52" s="847"/>
      <c r="X52" s="847"/>
      <c r="Y52" s="847"/>
    </row>
    <row r="53" spans="1:25" x14ac:dyDescent="0.3">
      <c r="A53" s="1242"/>
      <c r="B53" s="1243"/>
      <c r="C53" s="1243"/>
      <c r="D53" s="1244"/>
      <c r="E53" s="889" t="s">
        <v>826</v>
      </c>
      <c r="F53" s="890" t="e">
        <f>IF(Cover!H13=0,"",VLOOKUP($O$1,'FY 25 Data for FY 26 Plan'!$A$3:$BC$931,13, FALSE))</f>
        <v>#N/A</v>
      </c>
      <c r="G53" s="400"/>
      <c r="H53" s="400"/>
      <c r="I53" s="1251"/>
      <c r="J53" s="1251"/>
      <c r="K53" s="1251"/>
      <c r="L53" s="1252"/>
      <c r="M53" s="1253"/>
      <c r="N53" s="856"/>
      <c r="O53" s="849"/>
      <c r="P53" s="849"/>
      <c r="Q53" s="849"/>
      <c r="R53" s="849"/>
      <c r="S53" s="849"/>
      <c r="T53" s="847"/>
      <c r="U53" s="847"/>
      <c r="V53" s="847"/>
      <c r="W53" s="847"/>
      <c r="X53" s="847"/>
      <c r="Y53" s="847"/>
    </row>
    <row r="54" spans="1:25" x14ac:dyDescent="0.3">
      <c r="A54" s="1242"/>
      <c r="B54" s="1243"/>
      <c r="C54" s="1243"/>
      <c r="D54" s="1244"/>
      <c r="E54" s="889" t="s">
        <v>832</v>
      </c>
      <c r="F54" s="890" t="e">
        <f>IF(Cover!H13=0,"",VLOOKUP($O$1,'FY 25 Data for FY 26 Plan'!$A$3:$BC$931,14, FALSE))</f>
        <v>#N/A</v>
      </c>
      <c r="G54" s="400"/>
      <c r="H54" s="400"/>
      <c r="I54" s="1251"/>
      <c r="J54" s="1251"/>
      <c r="K54" s="1251"/>
      <c r="L54" s="1252"/>
      <c r="M54" s="1253"/>
      <c r="N54" s="856"/>
      <c r="O54" s="849"/>
      <c r="P54" s="849"/>
      <c r="Q54" s="849"/>
      <c r="R54" s="849"/>
      <c r="S54" s="849"/>
      <c r="T54" s="847"/>
      <c r="U54" s="847"/>
      <c r="V54" s="847"/>
      <c r="W54" s="847"/>
      <c r="X54" s="847"/>
      <c r="Y54" s="847"/>
    </row>
    <row r="55" spans="1:25" x14ac:dyDescent="0.3">
      <c r="A55" s="1242"/>
      <c r="B55" s="1243"/>
      <c r="C55" s="1243"/>
      <c r="D55" s="1244"/>
      <c r="E55" s="889" t="s">
        <v>837</v>
      </c>
      <c r="F55" s="890" t="e">
        <f>IF(Cover!H13=0,"",VLOOKUP($O$1,'FY 25 Data for FY 26 Plan'!$A$3:$BC$931,15, FALSE))</f>
        <v>#N/A</v>
      </c>
      <c r="G55" s="400"/>
      <c r="H55" s="400"/>
      <c r="I55" s="1251"/>
      <c r="J55" s="1251"/>
      <c r="K55" s="1251"/>
      <c r="L55" s="1252"/>
      <c r="M55" s="1253"/>
      <c r="N55" s="856"/>
      <c r="O55" s="849"/>
      <c r="P55" s="849"/>
      <c r="Q55" s="849"/>
      <c r="R55" s="849"/>
      <c r="S55" s="849"/>
      <c r="T55" s="847"/>
      <c r="U55" s="847"/>
      <c r="V55" s="847"/>
      <c r="W55" s="847"/>
      <c r="X55" s="847"/>
      <c r="Y55" s="847"/>
    </row>
    <row r="56" spans="1:25" x14ac:dyDescent="0.3">
      <c r="A56" s="1242"/>
      <c r="B56" s="1243"/>
      <c r="C56" s="1243"/>
      <c r="D56" s="1244"/>
      <c r="E56" s="889" t="s">
        <v>952</v>
      </c>
      <c r="F56" s="890" t="e">
        <f>IF(Cover!H13=0,"",VLOOKUP($O$1,'FY 25 Data for FY 26 Plan'!$A$3:$BC$931,16, FALSE))</f>
        <v>#N/A</v>
      </c>
      <c r="G56" s="400"/>
      <c r="H56" s="400"/>
      <c r="I56" s="1251"/>
      <c r="J56" s="1251"/>
      <c r="K56" s="1251"/>
      <c r="L56" s="1252"/>
      <c r="M56" s="1253"/>
      <c r="N56" s="856"/>
      <c r="O56" s="849"/>
      <c r="P56" s="849"/>
      <c r="Q56" s="849"/>
      <c r="R56" s="849"/>
      <c r="S56" s="849"/>
      <c r="T56" s="847"/>
      <c r="U56" s="847"/>
      <c r="V56" s="847"/>
      <c r="W56" s="847"/>
      <c r="X56" s="847"/>
      <c r="Y56" s="847"/>
    </row>
    <row r="57" spans="1:25" x14ac:dyDescent="0.3">
      <c r="A57" s="1242"/>
      <c r="B57" s="1243"/>
      <c r="C57" s="1243"/>
      <c r="D57" s="1244"/>
      <c r="E57" s="889" t="s">
        <v>845</v>
      </c>
      <c r="F57" s="890" t="e">
        <f>IF(Cover!H13=0,"",VLOOKUP($O$1,'FY 25 Data for FY 26 Plan'!$A$3:$BC$931,17, FALSE))</f>
        <v>#N/A</v>
      </c>
      <c r="G57" s="400"/>
      <c r="H57" s="400"/>
      <c r="I57" s="1251"/>
      <c r="J57" s="1251"/>
      <c r="K57" s="1251"/>
      <c r="L57" s="1252"/>
      <c r="M57" s="1253"/>
      <c r="N57" s="856"/>
      <c r="O57" s="849"/>
      <c r="P57" s="849"/>
      <c r="Q57" s="849"/>
      <c r="R57" s="849"/>
      <c r="S57" s="849"/>
      <c r="T57" s="847"/>
      <c r="U57" s="847"/>
      <c r="V57" s="847"/>
      <c r="W57" s="847"/>
      <c r="X57" s="847"/>
      <c r="Y57" s="847"/>
    </row>
    <row r="58" spans="1:25" x14ac:dyDescent="0.3">
      <c r="A58" s="1242"/>
      <c r="B58" s="1243"/>
      <c r="C58" s="1243"/>
      <c r="D58" s="1244"/>
      <c r="E58" s="889" t="s">
        <v>848</v>
      </c>
      <c r="F58" s="890" t="e">
        <f>IF(Cover!H13=0,"",VLOOKUP($O$1,'FY 25 Data for FY 26 Plan'!$A$3:$BC$931,18, FALSE))</f>
        <v>#N/A</v>
      </c>
      <c r="G58" s="400"/>
      <c r="H58" s="400"/>
      <c r="I58" s="1251"/>
      <c r="J58" s="1251"/>
      <c r="K58" s="1251"/>
      <c r="L58" s="1252"/>
      <c r="M58" s="1253"/>
      <c r="N58" s="856"/>
      <c r="O58" s="849"/>
      <c r="P58" s="849"/>
      <c r="Q58" s="849"/>
      <c r="R58" s="849"/>
      <c r="S58" s="849"/>
      <c r="T58" s="847"/>
      <c r="U58" s="847"/>
      <c r="V58" s="847"/>
      <c r="W58" s="847"/>
      <c r="X58" s="847"/>
      <c r="Y58" s="847"/>
    </row>
    <row r="59" spans="1:25" x14ac:dyDescent="0.3">
      <c r="A59" s="1242"/>
      <c r="B59" s="1243"/>
      <c r="C59" s="1243"/>
      <c r="D59" s="1244"/>
      <c r="E59" s="889" t="s">
        <v>851</v>
      </c>
      <c r="F59" s="890" t="e">
        <f>IF(Cover!H13=0,"",VLOOKUP($O$1,'FY 25 Data for FY 26 Plan'!$A$3:$BC$931,19, FALSE))</f>
        <v>#N/A</v>
      </c>
      <c r="G59" s="400"/>
      <c r="H59" s="400"/>
      <c r="I59" s="1251"/>
      <c r="J59" s="1251"/>
      <c r="K59" s="1251"/>
      <c r="L59" s="1252"/>
      <c r="M59" s="1253"/>
      <c r="N59" s="856"/>
      <c r="O59" s="849"/>
      <c r="P59" s="849"/>
      <c r="Q59" s="849"/>
      <c r="R59" s="849"/>
      <c r="S59" s="849"/>
      <c r="T59" s="847"/>
      <c r="U59" s="847"/>
      <c r="V59" s="847"/>
      <c r="W59" s="847"/>
      <c r="X59" s="847"/>
      <c r="Y59" s="847"/>
    </row>
    <row r="60" spans="1:25" x14ac:dyDescent="0.3">
      <c r="A60" s="1242"/>
      <c r="B60" s="1243"/>
      <c r="C60" s="1243"/>
      <c r="D60" s="1244"/>
      <c r="E60" s="889" t="s">
        <v>857</v>
      </c>
      <c r="F60" s="890" t="e">
        <f>IF(Cover!H13=0,"",VLOOKUP($O$1,'FY 25 Data for FY 26 Plan'!$A$3:$BC$931,20, FALSE))</f>
        <v>#N/A</v>
      </c>
      <c r="G60" s="400"/>
      <c r="H60" s="400"/>
      <c r="I60" s="1251"/>
      <c r="J60" s="1251"/>
      <c r="K60" s="1251"/>
      <c r="L60" s="1252"/>
      <c r="M60" s="1253"/>
      <c r="N60" s="856"/>
      <c r="O60" s="849"/>
      <c r="P60" s="849"/>
      <c r="Q60" s="849"/>
      <c r="R60" s="849"/>
      <c r="S60" s="849"/>
      <c r="T60" s="847"/>
      <c r="U60" s="847"/>
      <c r="V60" s="847"/>
      <c r="W60" s="847"/>
      <c r="X60" s="847"/>
      <c r="Y60" s="847"/>
    </row>
    <row r="61" spans="1:25" x14ac:dyDescent="0.3">
      <c r="A61" s="1242"/>
      <c r="B61" s="1243"/>
      <c r="C61" s="1243"/>
      <c r="D61" s="1244"/>
      <c r="E61" s="889" t="s">
        <v>862</v>
      </c>
      <c r="F61" s="890" t="e">
        <f>IF(Cover!H13=0,"",VLOOKUP($O$1,'FY 25 Data for FY 26 Plan'!$A$3:$BC$931,21, FALSE))</f>
        <v>#N/A</v>
      </c>
      <c r="G61" s="400"/>
      <c r="H61" s="400"/>
      <c r="I61" s="1251"/>
      <c r="J61" s="1251"/>
      <c r="K61" s="1251"/>
      <c r="L61" s="1252"/>
      <c r="M61" s="1253"/>
      <c r="N61" s="856"/>
      <c r="O61" s="849"/>
      <c r="P61" s="849"/>
      <c r="Q61" s="849"/>
      <c r="R61" s="849"/>
      <c r="S61" s="849"/>
      <c r="T61" s="847"/>
      <c r="U61" s="847"/>
      <c r="V61" s="847"/>
      <c r="W61" s="847"/>
      <c r="X61" s="847"/>
      <c r="Y61" s="847"/>
    </row>
    <row r="62" spans="1:25" x14ac:dyDescent="0.3">
      <c r="A62" s="1242"/>
      <c r="B62" s="1243"/>
      <c r="C62" s="1243"/>
      <c r="D62" s="1244"/>
      <c r="E62" s="889" t="s">
        <v>866</v>
      </c>
      <c r="F62" s="890" t="e">
        <f>IF(Cover!H13=0,"",VLOOKUP($O$1,'FY 25 Data for FY 26 Plan'!$A$3:$BC$931,22, FALSE))</f>
        <v>#N/A</v>
      </c>
      <c r="G62" s="400"/>
      <c r="H62" s="400"/>
      <c r="I62" s="1251"/>
      <c r="J62" s="1251"/>
      <c r="K62" s="1251"/>
      <c r="L62" s="1252"/>
      <c r="M62" s="1253"/>
      <c r="N62" s="856"/>
      <c r="O62" s="849"/>
      <c r="P62" s="849"/>
      <c r="Q62" s="849"/>
      <c r="R62" s="849"/>
      <c r="S62" s="849"/>
      <c r="T62" s="847"/>
      <c r="U62" s="847"/>
      <c r="V62" s="847"/>
      <c r="W62" s="847"/>
      <c r="X62" s="847"/>
      <c r="Y62" s="847"/>
    </row>
    <row r="63" spans="1:25" x14ac:dyDescent="0.3">
      <c r="A63" s="1242"/>
      <c r="B63" s="1243"/>
      <c r="C63" s="1243"/>
      <c r="D63" s="1244"/>
      <c r="E63" s="889" t="s">
        <v>869</v>
      </c>
      <c r="F63" s="890" t="e">
        <f>IF(Cover!H13=0,"",VLOOKUP($O$1,'FY 25 Data for FY 26 Plan'!$A$3:$BC$931,23, FALSE))</f>
        <v>#N/A</v>
      </c>
      <c r="G63" s="400"/>
      <c r="H63" s="400"/>
      <c r="I63" s="1251"/>
      <c r="J63" s="1251"/>
      <c r="K63" s="1251"/>
      <c r="L63" s="1252"/>
      <c r="M63" s="1253"/>
      <c r="N63" s="856"/>
      <c r="O63" s="849"/>
      <c r="P63" s="849"/>
      <c r="Q63" s="849"/>
      <c r="R63" s="849"/>
      <c r="S63" s="849"/>
      <c r="T63" s="847"/>
      <c r="U63" s="847"/>
      <c r="V63" s="847"/>
      <c r="W63" s="847"/>
      <c r="X63" s="847"/>
      <c r="Y63" s="847"/>
    </row>
    <row r="64" spans="1:25" ht="15.75" customHeight="1" x14ac:dyDescent="0.3">
      <c r="A64" s="1245"/>
      <c r="B64" s="1246"/>
      <c r="C64" s="1246"/>
      <c r="D64" s="1247"/>
      <c r="E64" s="891" t="s">
        <v>872</v>
      </c>
      <c r="F64" s="892" t="e">
        <f>IF(Cover!H13=0,"",VLOOKUP($O$1,'FY 25 Data for FY 26 Plan'!$A$3:$BC$931,24, FALSE))</f>
        <v>#N/A</v>
      </c>
      <c r="G64" s="400"/>
      <c r="H64" s="400"/>
      <c r="I64" s="1251"/>
      <c r="J64" s="1251"/>
      <c r="K64" s="1251"/>
      <c r="L64" s="1252"/>
      <c r="M64" s="1253"/>
      <c r="N64" s="856"/>
      <c r="O64" s="849"/>
      <c r="P64" s="849"/>
      <c r="Q64" s="849"/>
      <c r="R64" s="849"/>
      <c r="S64" s="849"/>
      <c r="T64" s="847"/>
      <c r="U64" s="847"/>
      <c r="V64" s="847"/>
      <c r="W64" s="847"/>
      <c r="X64" s="847"/>
      <c r="Y64" s="847"/>
    </row>
    <row r="65" spans="1:25" ht="16.5" customHeight="1" x14ac:dyDescent="0.3">
      <c r="A65" s="860"/>
      <c r="B65" s="893"/>
      <c r="C65" s="893"/>
      <c r="D65" s="893"/>
      <c r="E65" s="894" t="s">
        <v>953</v>
      </c>
      <c r="F65" s="895" t="e">
        <f>IF(Cover!H13=0,"",VLOOKUP($O$1,'FY 25 Data for FY 26 Plan'!$A$3:$BC$931,25, FALSE))</f>
        <v>#N/A</v>
      </c>
      <c r="G65" s="896" t="str">
        <f>IF(AND(ISBLANK(G52),ISBLANK(G53),ISBLANK(G54),ISBLANK(G55),ISBLANK(G56),ISBLANK(G57),ISBLANK(G58),ISBLANK(G59),ISBLANK(G60),ISBLANK(G61),ISBLANK(G62),ISBLANK(G63),ISBLANK(G64)),"",SUM(G52:G64))</f>
        <v/>
      </c>
      <c r="H65" s="896" t="str">
        <f>IF(AND(ISBLANK(H52),ISBLANK(H53),ISBLANK(H54),ISBLANK(H55),ISBLANK(H56),ISBLANK(H57),ISBLANK(H58),ISBLANK(H59),ISBLANK(H60),ISBLANK(H61),ISBLANK(H62),ISBLANK(H63),ISBLANK(H64)),"",SUM(H52:H64))</f>
        <v/>
      </c>
      <c r="I65" s="1254"/>
      <c r="J65" s="1254"/>
      <c r="K65" s="1254"/>
      <c r="L65" s="1255"/>
      <c r="M65" s="1256"/>
      <c r="N65" s="856"/>
      <c r="O65" s="849"/>
      <c r="P65" s="849"/>
      <c r="Q65" s="849"/>
      <c r="R65" s="849"/>
      <c r="S65" s="849"/>
      <c r="T65" s="847"/>
      <c r="U65" s="847"/>
      <c r="V65" s="847"/>
      <c r="W65" s="847"/>
      <c r="X65" s="847"/>
      <c r="Y65" s="847"/>
    </row>
    <row r="66" spans="1:25" x14ac:dyDescent="0.3">
      <c r="A66" s="1257" t="s">
        <v>954</v>
      </c>
      <c r="B66" s="1258"/>
      <c r="C66" s="1258"/>
      <c r="D66" s="1259"/>
      <c r="E66" s="897" t="s">
        <v>875</v>
      </c>
      <c r="F66" s="898" t="e">
        <f>IF(Cover!H13=0,"",VLOOKUP($O$1,'FY 25 Data for FY 26 Plan'!$A$3:$BC$931,26, FALSE))</f>
        <v>#N/A</v>
      </c>
      <c r="G66" s="899"/>
      <c r="H66" s="899"/>
      <c r="I66" s="1251" t="s">
        <v>955</v>
      </c>
      <c r="J66" s="1251"/>
      <c r="K66" s="1251"/>
      <c r="L66" s="1252"/>
      <c r="M66" s="1253"/>
      <c r="N66" s="856"/>
      <c r="O66" s="849"/>
      <c r="P66" s="849"/>
      <c r="Q66" s="849"/>
      <c r="R66" s="849"/>
      <c r="S66" s="849"/>
      <c r="T66" s="847"/>
      <c r="U66" s="847"/>
      <c r="V66" s="847"/>
      <c r="W66" s="847"/>
      <c r="X66" s="847"/>
      <c r="Y66" s="847"/>
    </row>
    <row r="67" spans="1:25" x14ac:dyDescent="0.3">
      <c r="A67" s="1260"/>
      <c r="B67" s="1261"/>
      <c r="C67" s="1261"/>
      <c r="D67" s="1262"/>
      <c r="E67" s="900" t="s">
        <v>878</v>
      </c>
      <c r="F67" s="890" t="e">
        <f>IF(Cover!H13=0,"",VLOOKUP($O$1,'FY 25 Data for FY 26 Plan'!$A$3:$BC$931,27, FALSE))</f>
        <v>#N/A</v>
      </c>
      <c r="G67" s="899"/>
      <c r="H67" s="899"/>
      <c r="I67" s="1251"/>
      <c r="J67" s="1251"/>
      <c r="K67" s="1251"/>
      <c r="L67" s="1252"/>
      <c r="M67" s="1253"/>
      <c r="N67" s="856"/>
      <c r="O67" s="849"/>
      <c r="P67" s="849"/>
      <c r="Q67" s="849"/>
      <c r="R67" s="849"/>
      <c r="S67" s="849"/>
      <c r="T67" s="847"/>
      <c r="U67" s="847"/>
      <c r="V67" s="847"/>
      <c r="W67" s="847"/>
      <c r="X67" s="847"/>
      <c r="Y67" s="847"/>
    </row>
    <row r="68" spans="1:25" x14ac:dyDescent="0.3">
      <c r="A68" s="1260"/>
      <c r="B68" s="1261"/>
      <c r="C68" s="1261"/>
      <c r="D68" s="1262"/>
      <c r="E68" s="900" t="s">
        <v>880</v>
      </c>
      <c r="F68" s="890" t="e">
        <f>IF(Cover!H13=0,"",VLOOKUP($O$1,'FY 25 Data for FY 26 Plan'!$A$3:$BC$931,28, FALSE))</f>
        <v>#N/A</v>
      </c>
      <c r="G68" s="899"/>
      <c r="H68" s="899"/>
      <c r="I68" s="1251"/>
      <c r="J68" s="1251"/>
      <c r="K68" s="1251"/>
      <c r="L68" s="1252"/>
      <c r="M68" s="1253"/>
      <c r="N68" s="856"/>
      <c r="O68" s="849"/>
      <c r="P68" s="849"/>
      <c r="Q68" s="849"/>
      <c r="R68" s="849"/>
      <c r="S68" s="849"/>
      <c r="T68" s="847"/>
      <c r="U68" s="847"/>
      <c r="V68" s="847"/>
      <c r="W68" s="847"/>
      <c r="X68" s="847"/>
      <c r="Y68" s="847"/>
    </row>
    <row r="69" spans="1:25" x14ac:dyDescent="0.3">
      <c r="A69" s="1260"/>
      <c r="B69" s="1261"/>
      <c r="C69" s="1261"/>
      <c r="D69" s="1262"/>
      <c r="E69" s="900" t="s">
        <v>885</v>
      </c>
      <c r="F69" s="890" t="e">
        <f>IF(Cover!H13=0,"",VLOOKUP($O$1,'FY 25 Data for FY 26 Plan'!$A$3:$BC$931,29, FALSE))</f>
        <v>#N/A</v>
      </c>
      <c r="G69" s="899"/>
      <c r="H69" s="899"/>
      <c r="I69" s="1251"/>
      <c r="J69" s="1251"/>
      <c r="K69" s="1251"/>
      <c r="L69" s="1252"/>
      <c r="M69" s="1253"/>
      <c r="N69" s="856"/>
      <c r="O69" s="849"/>
      <c r="P69" s="849"/>
      <c r="Q69" s="849"/>
      <c r="R69" s="849"/>
      <c r="S69" s="849"/>
      <c r="T69" s="847"/>
      <c r="U69" s="847"/>
      <c r="V69" s="847"/>
      <c r="W69" s="847"/>
      <c r="X69" s="847"/>
      <c r="Y69" s="847"/>
    </row>
    <row r="70" spans="1:25" x14ac:dyDescent="0.3">
      <c r="A70" s="1260"/>
      <c r="B70" s="1261"/>
      <c r="C70" s="1261"/>
      <c r="D70" s="1262"/>
      <c r="E70" s="900" t="s">
        <v>956</v>
      </c>
      <c r="F70" s="890" t="e">
        <f>IF(Cover!H13=0,"",VLOOKUP($O$1,'FY 25 Data for FY 26 Plan'!$A$3:$BC$931,30, FALSE))</f>
        <v>#N/A</v>
      </c>
      <c r="G70" s="899"/>
      <c r="H70" s="899"/>
      <c r="I70" s="1251"/>
      <c r="J70" s="1251"/>
      <c r="K70" s="1251"/>
      <c r="L70" s="1252"/>
      <c r="M70" s="1253"/>
      <c r="N70" s="856"/>
      <c r="O70" s="849"/>
      <c r="P70" s="849"/>
      <c r="Q70" s="849"/>
      <c r="R70" s="849"/>
      <c r="S70" s="849"/>
      <c r="T70" s="847"/>
      <c r="U70" s="847"/>
      <c r="V70" s="847"/>
      <c r="W70" s="847"/>
      <c r="X70" s="847"/>
      <c r="Y70" s="847"/>
    </row>
    <row r="71" spans="1:25" x14ac:dyDescent="0.3">
      <c r="A71" s="1260"/>
      <c r="B71" s="1261"/>
      <c r="C71" s="1261"/>
      <c r="D71" s="1262"/>
      <c r="E71" s="900" t="s">
        <v>889</v>
      </c>
      <c r="F71" s="890" t="e">
        <f>IF(Cover!H13=0,"",VLOOKUP($O$1,'FY 25 Data for FY 26 Plan'!$A$3:$BC$931,31, FALSE))</f>
        <v>#N/A</v>
      </c>
      <c r="G71" s="899"/>
      <c r="H71" s="899"/>
      <c r="I71" s="1251"/>
      <c r="J71" s="1251"/>
      <c r="K71" s="1251"/>
      <c r="L71" s="1252"/>
      <c r="M71" s="1253"/>
      <c r="N71" s="856"/>
      <c r="O71" s="849"/>
      <c r="P71" s="849"/>
      <c r="Q71" s="849"/>
      <c r="R71" s="849"/>
      <c r="S71" s="849"/>
      <c r="T71" s="847"/>
      <c r="U71" s="847"/>
      <c r="V71" s="847"/>
      <c r="W71" s="847"/>
      <c r="X71" s="847"/>
      <c r="Y71" s="847"/>
    </row>
    <row r="72" spans="1:25" x14ac:dyDescent="0.3">
      <c r="A72" s="1260"/>
      <c r="B72" s="1261"/>
      <c r="C72" s="1261"/>
      <c r="D72" s="1262"/>
      <c r="E72" s="900" t="s">
        <v>890</v>
      </c>
      <c r="F72" s="890" t="e">
        <f>IF(Cover!H13=0,"",VLOOKUP($O$1,'FY 25 Data for FY 26 Plan'!$A$3:$BC$931,32, FALSE))</f>
        <v>#N/A</v>
      </c>
      <c r="G72" s="899"/>
      <c r="H72" s="899"/>
      <c r="I72" s="1251"/>
      <c r="J72" s="1251"/>
      <c r="K72" s="1251"/>
      <c r="L72" s="1252"/>
      <c r="M72" s="1253"/>
      <c r="N72" s="856"/>
      <c r="O72" s="849"/>
      <c r="P72" s="849"/>
      <c r="Q72" s="849"/>
      <c r="R72" s="849"/>
      <c r="S72" s="849"/>
      <c r="T72" s="847"/>
      <c r="U72" s="847"/>
      <c r="V72" s="847"/>
      <c r="W72" s="847"/>
      <c r="X72" s="847"/>
      <c r="Y72" s="847"/>
    </row>
    <row r="73" spans="1:25" x14ac:dyDescent="0.3">
      <c r="A73" s="1260"/>
      <c r="B73" s="1261"/>
      <c r="C73" s="1261"/>
      <c r="D73" s="1262"/>
      <c r="E73" s="900" t="s">
        <v>894</v>
      </c>
      <c r="F73" s="890" t="e">
        <f>IF(Cover!H13=0,"",VLOOKUP($O$1,'FY 25 Data for FY 26 Plan'!$A$3:$BC$931,3, FALSE))</f>
        <v>#N/A</v>
      </c>
      <c r="G73" s="899"/>
      <c r="H73" s="899"/>
      <c r="I73" s="1251"/>
      <c r="J73" s="1251"/>
      <c r="K73" s="1251"/>
      <c r="L73" s="1252"/>
      <c r="M73" s="1253"/>
      <c r="N73" s="856"/>
      <c r="O73" s="849"/>
      <c r="P73" s="849"/>
      <c r="Q73" s="849"/>
      <c r="R73" s="849"/>
      <c r="S73" s="849"/>
      <c r="T73" s="847"/>
      <c r="U73" s="847"/>
      <c r="V73" s="847"/>
      <c r="W73" s="847"/>
      <c r="X73" s="847"/>
      <c r="Y73" s="847"/>
    </row>
    <row r="74" spans="1:25" ht="15.75" customHeight="1" x14ac:dyDescent="0.3">
      <c r="A74" s="1263"/>
      <c r="B74" s="1264"/>
      <c r="C74" s="1264"/>
      <c r="D74" s="1265"/>
      <c r="E74" s="900" t="s">
        <v>196</v>
      </c>
      <c r="F74" s="892" t="e">
        <f>IF(Cover!H13=0,"",VLOOKUP($O$1,'FY 25 Data for FY 26 Plan'!$A$3:$BC$931,34, FALSE))</f>
        <v>#N/A</v>
      </c>
      <c r="G74" s="899"/>
      <c r="H74" s="899"/>
      <c r="I74" s="1251"/>
      <c r="J74" s="1251"/>
      <c r="K74" s="1251"/>
      <c r="L74" s="1252"/>
      <c r="M74" s="1253"/>
      <c r="N74" s="856"/>
      <c r="O74" s="849"/>
      <c r="P74" s="849"/>
      <c r="Q74" s="849"/>
      <c r="R74" s="849"/>
      <c r="S74" s="849"/>
      <c r="T74" s="847"/>
      <c r="U74" s="847"/>
      <c r="V74" s="847"/>
      <c r="W74" s="847"/>
      <c r="X74" s="847"/>
      <c r="Y74" s="847"/>
    </row>
    <row r="75" spans="1:25" ht="16.5" customHeight="1" x14ac:dyDescent="0.3">
      <c r="A75" s="860"/>
      <c r="B75" s="893"/>
      <c r="C75" s="893"/>
      <c r="D75" s="893"/>
      <c r="E75" s="901" t="s">
        <v>957</v>
      </c>
      <c r="F75" s="895" t="e">
        <f>IF(Cover!H13=0,"",VLOOKUP($O$1,'FY 25 Data for FY 26 Plan'!$A$3:$BC$931,38, FALSE))</f>
        <v>#N/A</v>
      </c>
      <c r="G75" s="896" t="str">
        <f>IF(AND(ISBLANK(G66),ISBLANK(G67),ISBLANK(G68),ISBLANK(G69),ISBLANK(G70),ISBLANK(G71),ISBLANK(G72),ISBLANK(G73),ISBLANK(G74)),"",SUM(G66:G74))</f>
        <v/>
      </c>
      <c r="H75" s="896" t="str">
        <f>IF(AND(ISBLANK(H66),ISBLANK(H67),ISBLANK(H68),ISBLANK(H69),ISBLANK(H70),ISBLANK(H71),ISBLANK(H72),ISBLANK(H73),ISBLANK(H74)),"",SUM(H66:H74))</f>
        <v/>
      </c>
      <c r="I75" s="1254"/>
      <c r="J75" s="1254"/>
      <c r="K75" s="1254"/>
      <c r="L75" s="1255"/>
      <c r="M75" s="1256"/>
      <c r="N75" s="856"/>
      <c r="O75" s="849"/>
      <c r="P75" s="849"/>
      <c r="Q75" s="849"/>
      <c r="R75" s="849"/>
      <c r="S75" s="849"/>
      <c r="T75" s="847"/>
      <c r="U75" s="847"/>
      <c r="V75" s="847"/>
      <c r="W75" s="847"/>
      <c r="X75" s="847"/>
      <c r="Y75" s="847"/>
    </row>
    <row r="76" spans="1:25" x14ac:dyDescent="0.3">
      <c r="A76" s="1266" t="s">
        <v>958</v>
      </c>
      <c r="B76" s="1267"/>
      <c r="C76" s="1267"/>
      <c r="D76" s="1268"/>
      <c r="E76" s="902" t="s">
        <v>897</v>
      </c>
      <c r="F76" s="903" t="e">
        <f>IF(Cover!H13=0,"",VLOOKUP($O$1,'FY 25 Data for FY 26 Plan'!$A$3:$BC$931,39, FALSE))</f>
        <v>#N/A</v>
      </c>
      <c r="G76" s="899"/>
      <c r="H76" s="899"/>
      <c r="I76" s="1275" t="s">
        <v>959</v>
      </c>
      <c r="J76" s="1276"/>
      <c r="K76" s="1276"/>
      <c r="L76" s="1276"/>
      <c r="M76" s="1277"/>
      <c r="N76" s="856"/>
      <c r="O76" s="849"/>
      <c r="P76" s="849"/>
      <c r="Q76" s="849"/>
      <c r="R76" s="849"/>
      <c r="S76" s="849"/>
      <c r="T76" s="847"/>
      <c r="U76" s="847"/>
      <c r="V76" s="847"/>
      <c r="W76" s="847"/>
      <c r="X76" s="847"/>
      <c r="Y76" s="847"/>
    </row>
    <row r="77" spans="1:25" x14ac:dyDescent="0.3">
      <c r="A77" s="1269"/>
      <c r="B77" s="1270"/>
      <c r="C77" s="1270"/>
      <c r="D77" s="1271"/>
      <c r="E77" s="902" t="s">
        <v>898</v>
      </c>
      <c r="F77" s="903" t="e">
        <f>IF(Cover!H13=0,"",VLOOKUP($O$1,'FY 25 Data for FY 26 Plan'!$A$3:$BC$931,40, FALSE))</f>
        <v>#N/A</v>
      </c>
      <c r="G77" s="899"/>
      <c r="H77" s="899"/>
      <c r="I77" s="1278"/>
      <c r="J77" s="1279"/>
      <c r="K77" s="1279"/>
      <c r="L77" s="1279"/>
      <c r="M77" s="1280"/>
      <c r="N77" s="856"/>
      <c r="O77" s="849"/>
      <c r="P77" s="849"/>
      <c r="Q77" s="849"/>
      <c r="R77" s="849"/>
      <c r="S77" s="849"/>
      <c r="T77" s="847"/>
      <c r="U77" s="847"/>
      <c r="V77" s="847"/>
      <c r="W77" s="847"/>
      <c r="X77" s="847"/>
      <c r="Y77" s="847"/>
    </row>
    <row r="78" spans="1:25" x14ac:dyDescent="0.3">
      <c r="A78" s="1269"/>
      <c r="B78" s="1270"/>
      <c r="C78" s="1270"/>
      <c r="D78" s="1271"/>
      <c r="E78" s="902" t="s">
        <v>901</v>
      </c>
      <c r="F78" s="903" t="e">
        <f>IF(Cover!H13=0,"",VLOOKUP($O$1,'FY 25 Data for FY 26 Plan'!$A$3:$BC$931,41, FALSE))</f>
        <v>#N/A</v>
      </c>
      <c r="G78" s="899"/>
      <c r="H78" s="899"/>
      <c r="I78" s="1278"/>
      <c r="J78" s="1279"/>
      <c r="K78" s="1279"/>
      <c r="L78" s="1279"/>
      <c r="M78" s="1280"/>
      <c r="N78" s="856"/>
      <c r="O78" s="849"/>
      <c r="P78" s="849"/>
      <c r="Q78" s="849"/>
      <c r="R78" s="849"/>
      <c r="S78" s="849"/>
      <c r="T78" s="847"/>
      <c r="U78" s="847"/>
      <c r="V78" s="847"/>
      <c r="W78" s="847"/>
      <c r="X78" s="847"/>
      <c r="Y78" s="847"/>
    </row>
    <row r="79" spans="1:25" x14ac:dyDescent="0.3">
      <c r="A79" s="1269"/>
      <c r="B79" s="1270"/>
      <c r="C79" s="1270"/>
      <c r="D79" s="1271"/>
      <c r="E79" s="902" t="s">
        <v>903</v>
      </c>
      <c r="F79" s="903" t="e">
        <f>IF(Cover!H13=0,"",VLOOKUP($O$1,'FY 25 Data for FY 26 Plan'!$A$3:$BC$931,42, FALSE))</f>
        <v>#N/A</v>
      </c>
      <c r="G79" s="899"/>
      <c r="H79" s="899"/>
      <c r="I79" s="1278"/>
      <c r="J79" s="1279"/>
      <c r="K79" s="1279"/>
      <c r="L79" s="1279"/>
      <c r="M79" s="1280"/>
      <c r="N79" s="856"/>
      <c r="O79" s="849"/>
      <c r="P79" s="849"/>
      <c r="Q79" s="849"/>
      <c r="R79" s="849"/>
      <c r="S79" s="849"/>
      <c r="T79" s="847"/>
      <c r="U79" s="847"/>
      <c r="V79" s="847"/>
      <c r="W79" s="847"/>
      <c r="X79" s="847"/>
      <c r="Y79" s="847"/>
    </row>
    <row r="80" spans="1:25" x14ac:dyDescent="0.3">
      <c r="A80" s="1269"/>
      <c r="B80" s="1270"/>
      <c r="C80" s="1270"/>
      <c r="D80" s="1271"/>
      <c r="E80" s="902" t="s">
        <v>905</v>
      </c>
      <c r="F80" s="903" t="e">
        <f>IF(Cover!H13=0,"",VLOOKUP($O$1,'FY 25 Data for FY 26 Plan'!$A$3:$BC$931,43, FALSE))</f>
        <v>#N/A</v>
      </c>
      <c r="G80" s="899"/>
      <c r="H80" s="899"/>
      <c r="I80" s="1278"/>
      <c r="J80" s="1279"/>
      <c r="K80" s="1279"/>
      <c r="L80" s="1279"/>
      <c r="M80" s="1280"/>
      <c r="N80" s="856"/>
      <c r="O80" s="849"/>
      <c r="P80" s="904"/>
      <c r="Q80" s="849"/>
      <c r="R80" s="849"/>
      <c r="S80" s="849"/>
      <c r="T80" s="847"/>
      <c r="U80" s="847"/>
      <c r="V80" s="847"/>
      <c r="W80" s="847"/>
      <c r="X80" s="847"/>
      <c r="Y80" s="847"/>
    </row>
    <row r="81" spans="1:25" x14ac:dyDescent="0.3">
      <c r="A81" s="1269"/>
      <c r="B81" s="1270"/>
      <c r="C81" s="1270"/>
      <c r="D81" s="1271"/>
      <c r="E81" s="902" t="s">
        <v>906</v>
      </c>
      <c r="F81" s="903" t="e">
        <f>IF(Cover!H13=0,"",VLOOKUP($O$1,'FY 25 Data for FY 26 Plan'!$A$3:$BC$931,44, FALSE))</f>
        <v>#N/A</v>
      </c>
      <c r="G81" s="899"/>
      <c r="H81" s="899"/>
      <c r="I81" s="1278"/>
      <c r="J81" s="1279"/>
      <c r="K81" s="1279"/>
      <c r="L81" s="1279"/>
      <c r="M81" s="1280"/>
      <c r="N81" s="856"/>
      <c r="O81" s="849"/>
      <c r="P81" s="849"/>
      <c r="Q81" s="849"/>
      <c r="R81" s="849"/>
      <c r="S81" s="849"/>
      <c r="T81" s="847"/>
      <c r="U81" s="847"/>
      <c r="V81" s="847"/>
      <c r="W81" s="847"/>
      <c r="X81" s="847"/>
      <c r="Y81" s="847"/>
    </row>
    <row r="82" spans="1:25" x14ac:dyDescent="0.3">
      <c r="A82" s="1269"/>
      <c r="B82" s="1270"/>
      <c r="C82" s="1270"/>
      <c r="D82" s="1271"/>
      <c r="E82" s="902" t="s">
        <v>910</v>
      </c>
      <c r="F82" s="903" t="e">
        <f>IF(Cover!H13=0,"",VLOOKUP($O$1,'FY 25 Data for FY 26 Plan'!$A$3:$BC$931,45, FALSE))</f>
        <v>#N/A</v>
      </c>
      <c r="G82" s="899"/>
      <c r="H82" s="899"/>
      <c r="I82" s="1278"/>
      <c r="J82" s="1279"/>
      <c r="K82" s="1279"/>
      <c r="L82" s="1279"/>
      <c r="M82" s="1280"/>
      <c r="N82" s="856"/>
      <c r="O82" s="849"/>
      <c r="P82" s="849"/>
      <c r="Q82" s="849"/>
      <c r="R82" s="849"/>
      <c r="S82" s="849"/>
      <c r="T82" s="849"/>
      <c r="U82" s="849"/>
      <c r="V82" s="847"/>
      <c r="W82" s="847"/>
      <c r="X82" s="847"/>
      <c r="Y82" s="847"/>
    </row>
    <row r="83" spans="1:25" x14ac:dyDescent="0.3">
      <c r="A83" s="1269"/>
      <c r="B83" s="1270"/>
      <c r="C83" s="1270"/>
      <c r="D83" s="1271"/>
      <c r="E83" s="902" t="s">
        <v>912</v>
      </c>
      <c r="F83" s="903" t="e">
        <f>IF(Cover!H13=0,"",VLOOKUP($O$1,'FY 25 Data for FY 26 Plan'!$A$3:$BC$931,46, FALSE))</f>
        <v>#N/A</v>
      </c>
      <c r="G83" s="899"/>
      <c r="H83" s="899"/>
      <c r="I83" s="1278"/>
      <c r="J83" s="1279"/>
      <c r="K83" s="1279"/>
      <c r="L83" s="1279"/>
      <c r="M83" s="1280"/>
      <c r="N83" s="856"/>
      <c r="O83" s="849"/>
      <c r="P83" s="849"/>
      <c r="Q83" s="849"/>
      <c r="R83" s="849"/>
      <c r="S83" s="849"/>
      <c r="T83" s="849"/>
      <c r="U83" s="849"/>
      <c r="V83" s="847"/>
      <c r="W83" s="847"/>
      <c r="X83" s="847"/>
      <c r="Y83" s="847"/>
    </row>
    <row r="84" spans="1:25" x14ac:dyDescent="0.3">
      <c r="A84" s="1269"/>
      <c r="B84" s="1270"/>
      <c r="C84" s="1270"/>
      <c r="D84" s="1271"/>
      <c r="E84" s="902" t="s">
        <v>913</v>
      </c>
      <c r="F84" s="903" t="e">
        <f>IF(Cover!H13=0,"",VLOOKUP($O$1,'FY 25 Data for FY 26 Plan'!$A$3:$BC$931,47, FALSE))</f>
        <v>#N/A</v>
      </c>
      <c r="G84" s="899"/>
      <c r="H84" s="899"/>
      <c r="I84" s="1278"/>
      <c r="J84" s="1279"/>
      <c r="K84" s="1279"/>
      <c r="L84" s="1279"/>
      <c r="M84" s="1280"/>
      <c r="N84" s="856"/>
      <c r="O84" s="849"/>
      <c r="P84" s="849"/>
      <c r="Q84" s="849"/>
      <c r="R84" s="849"/>
      <c r="S84" s="849"/>
      <c r="T84" s="849"/>
      <c r="U84" s="849"/>
      <c r="V84" s="847"/>
      <c r="W84" s="847"/>
      <c r="X84" s="847"/>
      <c r="Y84" s="847"/>
    </row>
    <row r="85" spans="1:25" x14ac:dyDescent="0.3">
      <c r="A85" s="1269"/>
      <c r="B85" s="1270"/>
      <c r="C85" s="1270"/>
      <c r="D85" s="1271"/>
      <c r="E85" s="902" t="s">
        <v>914</v>
      </c>
      <c r="F85" s="903" t="e">
        <f>IF(Cover!H13=0,"",VLOOKUP($O$1,'FY 25 Data for FY 26 Plan'!$A$3:$BC$931,48, FALSE))</f>
        <v>#N/A</v>
      </c>
      <c r="G85" s="899"/>
      <c r="H85" s="899"/>
      <c r="I85" s="1278"/>
      <c r="J85" s="1279"/>
      <c r="K85" s="1279"/>
      <c r="L85" s="1279"/>
      <c r="M85" s="1280"/>
      <c r="N85" s="856"/>
      <c r="O85" s="849"/>
      <c r="P85" s="849"/>
      <c r="Q85" s="849"/>
      <c r="R85" s="849"/>
      <c r="S85" s="849"/>
      <c r="T85" s="849"/>
      <c r="U85" s="849"/>
      <c r="V85" s="847"/>
      <c r="W85" s="847"/>
      <c r="X85" s="847"/>
      <c r="Y85" s="847"/>
    </row>
    <row r="86" spans="1:25" x14ac:dyDescent="0.3">
      <c r="A86" s="1269"/>
      <c r="B86" s="1270"/>
      <c r="C86" s="1270"/>
      <c r="D86" s="1271"/>
      <c r="E86" s="902" t="s">
        <v>918</v>
      </c>
      <c r="F86" s="903" t="e">
        <f>IF(Cover!H13=0,"",VLOOKUP($O$1,'FY 25 Data for FY 26 Plan'!$A$3:$BC$931,49, FALSE))</f>
        <v>#N/A</v>
      </c>
      <c r="G86" s="899"/>
      <c r="H86" s="899"/>
      <c r="I86" s="1278"/>
      <c r="J86" s="1279"/>
      <c r="K86" s="1279"/>
      <c r="L86" s="1279"/>
      <c r="M86" s="1280"/>
      <c r="N86" s="856"/>
      <c r="O86" s="849"/>
      <c r="P86" s="849"/>
      <c r="Q86" s="849"/>
      <c r="R86" s="849"/>
      <c r="S86" s="849"/>
      <c r="T86" s="849"/>
      <c r="U86" s="849"/>
      <c r="V86" s="847"/>
      <c r="W86" s="847"/>
      <c r="X86" s="847"/>
      <c r="Y86" s="847"/>
    </row>
    <row r="87" spans="1:25" ht="15.75" customHeight="1" x14ac:dyDescent="0.3">
      <c r="A87" s="1272"/>
      <c r="B87" s="1273"/>
      <c r="C87" s="1273"/>
      <c r="D87" s="1274"/>
      <c r="E87" s="902" t="s">
        <v>920</v>
      </c>
      <c r="F87" s="903" t="e">
        <f>IF(Cover!H13=0,"",VLOOKUP($O$1,'FY 25 Data for FY 26 Plan'!$A$3:$BC$931,50, FALSE))</f>
        <v>#N/A</v>
      </c>
      <c r="G87" s="899"/>
      <c r="H87" s="899"/>
      <c r="I87" s="1278"/>
      <c r="J87" s="1279"/>
      <c r="K87" s="1279"/>
      <c r="L87" s="1279"/>
      <c r="M87" s="1280"/>
      <c r="N87" s="856"/>
      <c r="O87" s="849"/>
      <c r="P87" s="849"/>
      <c r="Q87" s="849"/>
      <c r="R87" s="849"/>
      <c r="S87" s="849"/>
      <c r="T87" s="849"/>
      <c r="U87" s="849"/>
      <c r="V87" s="847"/>
      <c r="W87" s="847"/>
      <c r="X87" s="847"/>
      <c r="Y87" s="847"/>
    </row>
    <row r="88" spans="1:25" ht="16.5" customHeight="1" x14ac:dyDescent="0.3">
      <c r="A88" s="860"/>
      <c r="B88" s="893"/>
      <c r="C88" s="893"/>
      <c r="D88" s="893"/>
      <c r="E88" s="905" t="s">
        <v>953</v>
      </c>
      <c r="F88" s="906" t="e">
        <f>IF(Cover!H13=0,"",VLOOKUP($O$1,'FY 25 Data for FY 26 Plan'!$A$3:$BC$931,51, FALSE))</f>
        <v>#N/A</v>
      </c>
      <c r="G88" s="896" t="str">
        <f>IF(AND(ISBLANK(G76),ISBLANK(G77),ISBLANK(G78),ISBLANK(G79),ISBLANK(G80),ISBLANK(G81),ISBLANK(G82),ISBLANK(G83),ISBLANK(G84),ISBLANK(G85),ISBLANK(G86),ISBLANK(G87)),"",SUM(G76:G87))</f>
        <v/>
      </c>
      <c r="H88" s="896" t="str">
        <f>IF(AND(ISBLANK(H76),ISBLANK(H77),ISBLANK(H78),ISBLANK(H79),ISBLANK(H80),ISBLANK(H81),ISBLANK(H82),ISBLANK(H83),ISBLANK(H84),ISBLANK(H85),ISBLANK(H86),ISBLANK(H87)),"",SUM(H76:H87))</f>
        <v/>
      </c>
      <c r="I88" s="1281"/>
      <c r="J88" s="1282"/>
      <c r="K88" s="1282"/>
      <c r="L88" s="1282"/>
      <c r="M88" s="1283"/>
      <c r="N88" s="856"/>
      <c r="O88" s="849"/>
      <c r="P88" s="849"/>
      <c r="Q88" s="849"/>
      <c r="R88" s="849"/>
      <c r="S88" s="849"/>
      <c r="T88" s="849"/>
      <c r="U88" s="849"/>
      <c r="V88" s="847"/>
      <c r="W88" s="847"/>
      <c r="X88" s="847"/>
      <c r="Y88" s="847"/>
    </row>
    <row r="89" spans="1:25" ht="16.5" customHeight="1" x14ac:dyDescent="0.3">
      <c r="A89" s="860"/>
      <c r="B89" s="893"/>
      <c r="C89" s="893"/>
      <c r="D89" s="893"/>
      <c r="E89" s="907" t="s">
        <v>960</v>
      </c>
      <c r="F89" s="908" t="s">
        <v>961</v>
      </c>
      <c r="G89" s="909"/>
      <c r="H89" s="910"/>
      <c r="I89" s="911">
        <f>SUM(G88,G89,G75,G65)</f>
        <v>0</v>
      </c>
      <c r="J89" s="862"/>
      <c r="K89" s="862"/>
      <c r="L89" s="862"/>
      <c r="M89" s="863"/>
      <c r="N89" s="912"/>
      <c r="O89" s="913"/>
      <c r="P89" s="849"/>
      <c r="Q89" s="849"/>
      <c r="R89" s="849"/>
      <c r="S89" s="849"/>
      <c r="T89" s="849"/>
      <c r="U89" s="849"/>
      <c r="V89" s="847"/>
      <c r="W89" s="847"/>
      <c r="X89" s="847"/>
      <c r="Y89" s="847"/>
    </row>
    <row r="90" spans="1:25" ht="16.5" customHeight="1" x14ac:dyDescent="0.3">
      <c r="A90" s="914"/>
      <c r="B90" s="915"/>
      <c r="C90" s="915"/>
      <c r="D90" s="915"/>
      <c r="E90" s="916" t="s">
        <v>962</v>
      </c>
      <c r="F90" s="917" t="e">
        <f>IF(Cover!H13=0,"",VLOOKUP($O$1,'FY 25 Data for FY 26 Plan'!$A$3:$BC$931,52, FALSE))</f>
        <v>#N/A</v>
      </c>
      <c r="G90" s="918"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919" t="str">
        <f>IF(H65="","",SUM(H65,H75,H88,H89))</f>
        <v/>
      </c>
      <c r="I90" s="1222" t="s">
        <v>963</v>
      </c>
      <c r="J90" s="1223"/>
      <c r="K90" s="1223"/>
      <c r="L90" s="1224" t="str">
        <f>IF(I89=0,"",IF(ROUND(G90,0)=ROUND(G31,0),"  Complete, G90=G31",IF(G90&lt;G31,"  Incomplete, G90&lt;G31",IF(G90&gt;G31,"  Incomplete, G90&gt;G31"))))</f>
        <v/>
      </c>
      <c r="M90" s="1225"/>
      <c r="N90" s="856">
        <f>IF(G51="[N/A]",0,IF(AND(G51="[Optional]",G90=""),1,IF(AND(G51="[Required]",G90=""),0,IF(ROUND(G31,0)=ROUND(G90,0),1,0))))</f>
        <v>0</v>
      </c>
      <c r="O90" s="849"/>
      <c r="P90" s="849"/>
      <c r="Q90" s="849"/>
      <c r="R90" s="849"/>
      <c r="S90" s="849"/>
      <c r="T90" s="849"/>
      <c r="U90" s="849"/>
      <c r="V90" s="847"/>
      <c r="W90" s="847"/>
      <c r="X90" s="847"/>
      <c r="Y90" s="847"/>
    </row>
    <row r="91" spans="1:25" ht="69" customHeight="1" x14ac:dyDescent="0.3">
      <c r="A91" s="860"/>
      <c r="B91" s="893"/>
      <c r="C91" s="893"/>
      <c r="D91" s="893"/>
      <c r="E91" s="1226" t="s">
        <v>964</v>
      </c>
      <c r="F91" s="1226"/>
      <c r="G91" s="1226"/>
      <c r="H91" s="1226"/>
      <c r="I91" s="1227"/>
      <c r="J91" s="1227"/>
      <c r="K91" s="1227"/>
      <c r="L91" s="1227"/>
      <c r="M91" s="1228"/>
      <c r="N91" s="856"/>
      <c r="O91" s="849"/>
      <c r="P91" s="849"/>
      <c r="Q91" s="849"/>
      <c r="R91" s="849"/>
      <c r="S91" s="849"/>
      <c r="T91" s="849"/>
      <c r="U91" s="849"/>
      <c r="V91" s="847"/>
      <c r="W91" s="847"/>
      <c r="X91" s="847"/>
      <c r="Y91" s="847"/>
    </row>
    <row r="92" spans="1:25" ht="7.5" customHeight="1" x14ac:dyDescent="0.3">
      <c r="A92" s="1229"/>
      <c r="B92" s="1230"/>
      <c r="C92" s="1230"/>
      <c r="D92" s="1230"/>
      <c r="E92" s="1230"/>
      <c r="F92" s="1230"/>
      <c r="G92" s="1230"/>
      <c r="H92" s="1230"/>
      <c r="I92" s="1230"/>
      <c r="J92" s="1230"/>
      <c r="K92" s="1230"/>
      <c r="L92" s="1231"/>
      <c r="M92" s="1232"/>
      <c r="N92" s="856"/>
      <c r="O92" s="849"/>
      <c r="P92" s="849"/>
      <c r="Q92" s="849"/>
      <c r="R92" s="849"/>
      <c r="S92" s="849"/>
      <c r="T92" s="849"/>
      <c r="U92" s="849"/>
      <c r="V92" s="847"/>
      <c r="W92" s="847"/>
      <c r="X92" s="847"/>
      <c r="Y92" s="847"/>
    </row>
    <row r="93" spans="1:25" ht="33" customHeight="1" x14ac:dyDescent="0.3">
      <c r="A93" s="860"/>
      <c r="B93" s="1233" t="s">
        <v>965</v>
      </c>
      <c r="C93" s="1146"/>
      <c r="D93" s="1146"/>
      <c r="E93" s="1146"/>
      <c r="F93" s="1146"/>
      <c r="G93" s="1234"/>
      <c r="H93" s="1234"/>
      <c r="I93" s="1234"/>
      <c r="J93" s="1234"/>
      <c r="K93" s="1234"/>
      <c r="L93" s="1235"/>
      <c r="M93" s="1236"/>
      <c r="N93" s="856">
        <f>IF(B94="",1,IF(AND(B94="Required",LEN(G93)&gt;10),1,0))</f>
        <v>1</v>
      </c>
      <c r="O93" s="849"/>
      <c r="P93" s="849"/>
      <c r="Q93" s="849"/>
      <c r="R93" s="849"/>
      <c r="S93" s="849"/>
      <c r="T93" s="849"/>
      <c r="U93" s="849"/>
      <c r="V93" s="847"/>
      <c r="W93" s="847"/>
      <c r="X93" s="847"/>
      <c r="Y93" s="847"/>
    </row>
    <row r="94" spans="1:25" ht="73.5" customHeight="1" x14ac:dyDescent="0.3">
      <c r="A94" s="860"/>
      <c r="B94" s="1237" t="str">
        <f>IF(G89&gt;0,"Required","")</f>
        <v/>
      </c>
      <c r="C94" s="1238"/>
      <c r="D94" s="1238"/>
      <c r="E94" s="1238"/>
      <c r="F94" s="1238"/>
      <c r="G94" s="1234"/>
      <c r="H94" s="1234"/>
      <c r="I94" s="1234"/>
      <c r="J94" s="1234"/>
      <c r="K94" s="1234"/>
      <c r="L94" s="1235"/>
      <c r="M94" s="1236"/>
      <c r="N94" s="856"/>
      <c r="O94" s="849"/>
      <c r="P94" s="849"/>
      <c r="Q94" s="849"/>
      <c r="R94" s="849"/>
      <c r="S94" s="849"/>
      <c r="T94" s="849"/>
      <c r="U94" s="849"/>
      <c r="V94" s="847"/>
      <c r="W94" s="847"/>
      <c r="X94" s="847"/>
      <c r="Y94" s="847"/>
    </row>
    <row r="95" spans="1:25" ht="7.5" customHeight="1" x14ac:dyDescent="0.3">
      <c r="A95" s="1229"/>
      <c r="B95" s="1230"/>
      <c r="C95" s="1230"/>
      <c r="D95" s="1230"/>
      <c r="E95" s="1230"/>
      <c r="F95" s="1230"/>
      <c r="G95" s="1230"/>
      <c r="H95" s="1230"/>
      <c r="I95" s="1230"/>
      <c r="J95" s="1230"/>
      <c r="K95" s="1230"/>
      <c r="L95" s="1231"/>
      <c r="M95" s="1232"/>
      <c r="N95" s="856"/>
      <c r="O95" s="849"/>
      <c r="P95" s="849"/>
      <c r="Q95" s="849"/>
      <c r="R95" s="849"/>
      <c r="S95" s="849"/>
      <c r="T95" s="849"/>
      <c r="U95" s="849"/>
      <c r="V95" s="847"/>
      <c r="W95" s="847"/>
      <c r="X95" s="847"/>
      <c r="Y95" s="847"/>
    </row>
    <row r="96" spans="1:25" ht="15.75" customHeight="1" x14ac:dyDescent="0.3">
      <c r="A96" s="1162" t="s">
        <v>966</v>
      </c>
      <c r="B96" s="1163"/>
      <c r="C96" s="1163"/>
      <c r="D96" s="1163"/>
      <c r="E96" s="1163"/>
      <c r="F96" s="1163"/>
      <c r="G96" s="1163"/>
      <c r="H96" s="1163"/>
      <c r="I96" s="1163"/>
      <c r="J96" s="1163"/>
      <c r="K96" s="1163"/>
      <c r="L96" s="1163"/>
      <c r="M96" s="1164"/>
      <c r="N96" s="856"/>
      <c r="O96" s="849"/>
      <c r="P96" s="849"/>
      <c r="Q96" s="849"/>
      <c r="R96" s="849"/>
      <c r="S96" s="849"/>
      <c r="T96" s="849"/>
      <c r="U96" s="849"/>
      <c r="V96" s="847"/>
      <c r="W96" s="847"/>
      <c r="X96" s="847"/>
      <c r="Y96" s="847"/>
    </row>
    <row r="97" spans="1:25" ht="73.5" customHeight="1" x14ac:dyDescent="0.3">
      <c r="A97" s="1165" t="s">
        <v>967</v>
      </c>
      <c r="B97" s="1166"/>
      <c r="C97" s="1166"/>
      <c r="D97" s="1166"/>
      <c r="E97" s="1166"/>
      <c r="F97" s="1166"/>
      <c r="G97" s="1166"/>
      <c r="H97" s="1166"/>
      <c r="I97" s="1166"/>
      <c r="J97" s="1166"/>
      <c r="K97" s="1166"/>
      <c r="L97" s="1166"/>
      <c r="M97" s="1167"/>
      <c r="N97" s="856"/>
      <c r="O97" s="849"/>
      <c r="P97" s="849"/>
      <c r="Q97" s="849"/>
      <c r="R97" s="849"/>
      <c r="S97" s="849"/>
      <c r="T97" s="849"/>
      <c r="U97" s="849"/>
      <c r="V97" s="847"/>
      <c r="W97" s="847"/>
      <c r="X97" s="847"/>
      <c r="Y97" s="847"/>
    </row>
    <row r="98" spans="1:25" ht="33" customHeight="1" x14ac:dyDescent="0.3">
      <c r="A98" s="1198" t="s">
        <v>968</v>
      </c>
      <c r="B98" s="1199"/>
      <c r="C98" s="1199"/>
      <c r="D98" s="1199"/>
      <c r="E98" s="1199"/>
      <c r="F98" s="1199"/>
      <c r="G98" s="1199"/>
      <c r="H98" s="1199"/>
      <c r="I98" s="1199"/>
      <c r="J98" s="1199"/>
      <c r="K98" s="1199"/>
      <c r="L98" s="1199"/>
      <c r="M98" s="1200"/>
      <c r="N98" s="856"/>
      <c r="O98" s="849"/>
      <c r="P98" s="849"/>
      <c r="Q98" s="849"/>
      <c r="R98" s="849"/>
      <c r="S98" s="849"/>
      <c r="T98" s="849"/>
      <c r="U98" s="849"/>
      <c r="V98" s="847"/>
      <c r="W98" s="847"/>
      <c r="X98" s="847"/>
      <c r="Y98" s="847"/>
    </row>
    <row r="99" spans="1:25" ht="25.5" customHeight="1" x14ac:dyDescent="0.3">
      <c r="A99" s="857"/>
      <c r="B99" s="1201"/>
      <c r="C99" s="1201"/>
      <c r="D99" s="1201"/>
      <c r="E99" s="1201"/>
      <c r="F99" s="1202"/>
      <c r="G99" s="920" t="s">
        <v>969</v>
      </c>
      <c r="H99" s="859" t="s">
        <v>970</v>
      </c>
      <c r="I99" s="1203" t="s">
        <v>971</v>
      </c>
      <c r="J99" s="1203"/>
      <c r="K99" s="1203"/>
      <c r="L99" s="1203"/>
      <c r="M99" s="1204"/>
      <c r="N99" s="856"/>
      <c r="O99" s="849"/>
      <c r="P99" s="849"/>
      <c r="Q99" s="849"/>
      <c r="R99" s="849"/>
      <c r="S99" s="849"/>
      <c r="T99" s="849"/>
      <c r="U99" s="849"/>
      <c r="V99" s="847"/>
      <c r="W99" s="847"/>
      <c r="X99" s="847"/>
      <c r="Y99" s="847"/>
    </row>
    <row r="100" spans="1:25" ht="27.75" customHeight="1" x14ac:dyDescent="0.3">
      <c r="A100" s="1205" t="s">
        <v>838</v>
      </c>
      <c r="B100" s="1206" t="s">
        <v>972</v>
      </c>
      <c r="C100" s="1206"/>
      <c r="D100" s="1206"/>
      <c r="E100" s="1207"/>
      <c r="F100" s="864" t="s">
        <v>900</v>
      </c>
      <c r="G100" s="921"/>
      <c r="H100" s="922"/>
      <c r="I100" s="1203"/>
      <c r="J100" s="1203"/>
      <c r="K100" s="1203"/>
      <c r="L100" s="1203"/>
      <c r="M100" s="1204"/>
      <c r="N100" s="856">
        <f>IF(SUM(G100,G101,G102)=0,0,IF(AND(ISNUMBER(G100),H100&lt;&gt;0),1,0))</f>
        <v>0</v>
      </c>
      <c r="O100" s="849"/>
      <c r="P100" s="849"/>
      <c r="Q100" s="849"/>
      <c r="R100" s="849"/>
      <c r="S100" s="849"/>
      <c r="T100" s="849"/>
      <c r="U100" s="849"/>
      <c r="V100" s="847"/>
      <c r="W100" s="847"/>
      <c r="X100" s="847"/>
      <c r="Y100" s="847"/>
    </row>
    <row r="101" spans="1:25" ht="26.25" customHeight="1" x14ac:dyDescent="0.3">
      <c r="A101" s="1205"/>
      <c r="B101" s="1208"/>
      <c r="C101" s="1208"/>
      <c r="D101" s="1208"/>
      <c r="E101" s="1209"/>
      <c r="F101" s="864" t="s">
        <v>973</v>
      </c>
      <c r="G101" s="921"/>
      <c r="H101" s="922"/>
      <c r="I101" s="1203"/>
      <c r="J101" s="1203"/>
      <c r="K101" s="1203"/>
      <c r="L101" s="1203"/>
      <c r="M101" s="1204"/>
      <c r="N101" s="856">
        <f>IF(AND(ISNUMBER(G101),H101&lt;&gt;0),1,0)</f>
        <v>0</v>
      </c>
      <c r="O101" s="913"/>
      <c r="P101" s="849"/>
      <c r="Q101" s="849"/>
      <c r="R101" s="849"/>
      <c r="S101" s="849"/>
      <c r="T101" s="849"/>
      <c r="U101" s="849"/>
      <c r="V101" s="847"/>
      <c r="W101" s="847"/>
      <c r="X101" s="847"/>
      <c r="Y101" s="847"/>
    </row>
    <row r="102" spans="1:25" ht="27" customHeight="1" x14ac:dyDescent="0.3">
      <c r="A102" s="1205"/>
      <c r="B102" s="1208"/>
      <c r="C102" s="1208"/>
      <c r="D102" s="1208"/>
      <c r="E102" s="1209"/>
      <c r="F102" s="864" t="s">
        <v>904</v>
      </c>
      <c r="G102" s="921"/>
      <c r="H102" s="923"/>
      <c r="I102" s="924"/>
      <c r="J102" s="924"/>
      <c r="K102" s="924"/>
      <c r="L102" s="924"/>
      <c r="M102" s="925"/>
      <c r="N102" s="856">
        <f>IF(AND(ISNUMBER(G102),H102&lt;&gt;0),1,0)</f>
        <v>0</v>
      </c>
      <c r="O102" s="849"/>
      <c r="P102" s="849"/>
      <c r="Q102" s="849"/>
      <c r="R102" s="849"/>
      <c r="S102" s="849"/>
      <c r="T102" s="849"/>
      <c r="U102" s="849"/>
      <c r="V102" s="847"/>
      <c r="W102" s="847"/>
      <c r="X102" s="847"/>
      <c r="Y102" s="847"/>
    </row>
    <row r="103" spans="1:25" ht="7.5" customHeight="1" x14ac:dyDescent="0.3">
      <c r="A103" s="1157"/>
      <c r="B103" s="1158"/>
      <c r="C103" s="1158"/>
      <c r="D103" s="1158"/>
      <c r="E103" s="1158"/>
      <c r="F103" s="1158"/>
      <c r="G103" s="1159"/>
      <c r="H103" s="1159"/>
      <c r="I103" s="1159"/>
      <c r="J103" s="1158"/>
      <c r="K103" s="1158"/>
      <c r="L103" s="1210"/>
      <c r="M103" s="1211"/>
      <c r="N103" s="856"/>
      <c r="O103" s="849"/>
      <c r="P103" s="849"/>
      <c r="Q103" s="849"/>
      <c r="R103" s="849"/>
      <c r="S103" s="849"/>
      <c r="T103" s="847"/>
      <c r="U103" s="847"/>
      <c r="V103" s="847"/>
      <c r="W103" s="847"/>
      <c r="X103" s="847"/>
      <c r="Y103" s="847"/>
    </row>
    <row r="104" spans="1:25" ht="43.5" customHeight="1" x14ac:dyDescent="0.3">
      <c r="A104" s="1212" t="s">
        <v>858</v>
      </c>
      <c r="B104" s="1213" t="s">
        <v>974</v>
      </c>
      <c r="C104" s="1214"/>
      <c r="D104" s="1214"/>
      <c r="E104" s="1214"/>
      <c r="F104" s="1215"/>
      <c r="G104" s="926" t="s">
        <v>897</v>
      </c>
      <c r="H104" s="927"/>
      <c r="I104" s="1182" t="s">
        <v>901</v>
      </c>
      <c r="J104" s="1183"/>
      <c r="K104" s="927"/>
      <c r="L104" s="928" t="s">
        <v>960</v>
      </c>
      <c r="M104" s="883"/>
      <c r="N104" s="856">
        <f>IF(B105="Response Optional",1,IF(AND(B105="Response Required",COUNTIF(H104:M106,"Yes")),1,0))</f>
        <v>1</v>
      </c>
      <c r="O104" s="849"/>
      <c r="P104" s="849"/>
      <c r="Q104" s="849"/>
      <c r="R104" s="849"/>
      <c r="S104" s="849"/>
      <c r="T104" s="849"/>
      <c r="U104" s="849"/>
      <c r="V104" s="847"/>
      <c r="W104" s="847"/>
      <c r="X104" s="847"/>
      <c r="Y104" s="847"/>
    </row>
    <row r="105" spans="1:25" ht="27.75" customHeight="1" x14ac:dyDescent="0.3">
      <c r="A105" s="1179"/>
      <c r="B105" s="1216" t="str">
        <f>IF($O$1=0,"",IF($G$100&gt;=5000,"Response Required","Response Optional"))</f>
        <v>Response Optional</v>
      </c>
      <c r="C105" s="1217"/>
      <c r="D105" s="1217"/>
      <c r="E105" s="1217"/>
      <c r="F105" s="1218"/>
      <c r="G105" s="1190" t="s">
        <v>975</v>
      </c>
      <c r="H105" s="1191"/>
      <c r="I105" s="1190" t="s">
        <v>975</v>
      </c>
      <c r="J105" s="1191"/>
      <c r="K105" s="1192"/>
      <c r="L105" s="1190" t="s">
        <v>975</v>
      </c>
      <c r="M105" s="1197"/>
      <c r="N105" s="856"/>
      <c r="O105" s="849"/>
      <c r="P105" s="849"/>
      <c r="Q105" s="849"/>
      <c r="R105" s="849"/>
      <c r="S105" s="849"/>
      <c r="T105" s="849"/>
      <c r="U105" s="849"/>
      <c r="V105" s="847"/>
      <c r="W105" s="847"/>
      <c r="X105" s="847"/>
      <c r="Y105" s="847"/>
    </row>
    <row r="106" spans="1:25" ht="38.25" customHeight="1" x14ac:dyDescent="0.3">
      <c r="A106" s="1179"/>
      <c r="B106" s="1216"/>
      <c r="C106" s="1217"/>
      <c r="D106" s="1217"/>
      <c r="E106" s="1217"/>
      <c r="F106" s="1218"/>
      <c r="G106" s="929" t="s">
        <v>898</v>
      </c>
      <c r="H106" s="927"/>
      <c r="I106" s="1182" t="s">
        <v>903</v>
      </c>
      <c r="J106" s="1183"/>
      <c r="K106" s="927"/>
      <c r="L106" s="930"/>
      <c r="M106" s="931"/>
      <c r="N106" s="856"/>
      <c r="O106" s="849"/>
      <c r="P106" s="849"/>
      <c r="Q106" s="849"/>
      <c r="R106" s="849"/>
      <c r="S106" s="849"/>
      <c r="T106" s="849"/>
      <c r="U106" s="849"/>
      <c r="V106" s="847"/>
      <c r="W106" s="847"/>
      <c r="X106" s="847"/>
      <c r="Y106" s="847"/>
    </row>
    <row r="107" spans="1:25" ht="27.75" customHeight="1" x14ac:dyDescent="0.3">
      <c r="A107" s="1180"/>
      <c r="B107" s="1219"/>
      <c r="C107" s="1220"/>
      <c r="D107" s="1220"/>
      <c r="E107" s="1220"/>
      <c r="F107" s="1221"/>
      <c r="G107" s="1190" t="s">
        <v>975</v>
      </c>
      <c r="H107" s="1191"/>
      <c r="I107" s="1190" t="s">
        <v>975</v>
      </c>
      <c r="J107" s="1191"/>
      <c r="K107" s="1192"/>
      <c r="L107" s="932"/>
      <c r="M107" s="933"/>
      <c r="N107" s="856"/>
      <c r="O107" s="849"/>
      <c r="P107" s="849"/>
      <c r="Q107" s="849"/>
      <c r="R107" s="849"/>
      <c r="S107" s="849"/>
      <c r="T107" s="849"/>
      <c r="U107" s="849"/>
      <c r="V107" s="847"/>
      <c r="W107" s="847"/>
      <c r="X107" s="847"/>
      <c r="Y107" s="847"/>
    </row>
    <row r="108" spans="1:25" ht="54.75" customHeight="1" x14ac:dyDescent="0.3">
      <c r="A108" s="1193"/>
      <c r="B108" s="1194" t="s">
        <v>977</v>
      </c>
      <c r="C108" s="1195"/>
      <c r="D108" s="1195"/>
      <c r="E108" s="1195"/>
      <c r="F108" s="1196"/>
      <c r="G108" s="1149"/>
      <c r="H108" s="1149"/>
      <c r="I108" s="1149"/>
      <c r="J108" s="1149"/>
      <c r="K108" s="1149"/>
      <c r="L108" s="1149"/>
      <c r="M108" s="1150"/>
      <c r="N108" s="856">
        <f>IF(B109="",1,IF(AND(B109="Required",LEN(G108)&gt;10),1,0))</f>
        <v>1</v>
      </c>
      <c r="O108" s="849"/>
      <c r="P108" s="849"/>
      <c r="Q108" s="880"/>
      <c r="R108" s="880"/>
      <c r="S108" s="880"/>
      <c r="T108" s="880"/>
      <c r="U108" s="849"/>
      <c r="V108" s="847"/>
      <c r="W108" s="847"/>
      <c r="X108" s="847"/>
      <c r="Y108" s="847"/>
    </row>
    <row r="109" spans="1:25" ht="64.5" customHeight="1" x14ac:dyDescent="0.3">
      <c r="A109" s="1172"/>
      <c r="B109" s="1175" t="str">
        <f>IF(M104="Yes","Required","")</f>
        <v/>
      </c>
      <c r="C109" s="1176"/>
      <c r="D109" s="1176"/>
      <c r="E109" s="1176"/>
      <c r="F109" s="1177"/>
      <c r="G109" s="1152"/>
      <c r="H109" s="1152"/>
      <c r="I109" s="1152"/>
      <c r="J109" s="1152"/>
      <c r="K109" s="1152"/>
      <c r="L109" s="1152"/>
      <c r="M109" s="1153"/>
      <c r="N109" s="856"/>
      <c r="O109" s="849"/>
      <c r="P109" s="849"/>
      <c r="Q109" s="880"/>
      <c r="R109" s="880"/>
      <c r="S109" s="880"/>
      <c r="T109" s="880"/>
      <c r="U109" s="847"/>
      <c r="V109" s="847"/>
      <c r="W109" s="847"/>
      <c r="X109" s="847"/>
      <c r="Y109" s="847"/>
    </row>
    <row r="110" spans="1:25" ht="9" customHeight="1" x14ac:dyDescent="0.3">
      <c r="A110" s="1157"/>
      <c r="B110" s="1158"/>
      <c r="C110" s="1158"/>
      <c r="D110" s="1158"/>
      <c r="E110" s="1158"/>
      <c r="F110" s="1158"/>
      <c r="G110" s="1159"/>
      <c r="H110" s="1159"/>
      <c r="I110" s="1159"/>
      <c r="J110" s="1159"/>
      <c r="K110" s="1159"/>
      <c r="L110" s="1160"/>
      <c r="M110" s="1161"/>
      <c r="N110" s="856"/>
      <c r="O110" s="849"/>
      <c r="P110" s="849"/>
      <c r="Q110" s="849"/>
      <c r="R110" s="849"/>
      <c r="S110" s="849"/>
      <c r="T110" s="847"/>
      <c r="U110" s="847"/>
      <c r="V110" s="847"/>
      <c r="W110" s="847"/>
      <c r="X110" s="847"/>
      <c r="Y110" s="847"/>
    </row>
    <row r="111" spans="1:25" ht="35.25" customHeight="1" x14ac:dyDescent="0.3">
      <c r="A111" s="1178" t="s">
        <v>921</v>
      </c>
      <c r="B111" s="1181" t="s">
        <v>976</v>
      </c>
      <c r="C111" s="1181"/>
      <c r="D111" s="1181"/>
      <c r="E111" s="1181"/>
      <c r="F111" s="1181"/>
      <c r="G111" s="934" t="s">
        <v>978</v>
      </c>
      <c r="H111" s="927"/>
      <c r="I111" s="1182" t="s">
        <v>979</v>
      </c>
      <c r="J111" s="1183"/>
      <c r="K111" s="927"/>
      <c r="L111" s="934" t="s">
        <v>980</v>
      </c>
      <c r="M111" s="883"/>
      <c r="N111" s="856">
        <f>IF(B112="Response Optional",1,IF(AND(B112="Response Required",COUNTIF(H111:M113,"Yes")),1,0))</f>
        <v>1</v>
      </c>
      <c r="O111" s="849"/>
      <c r="P111" s="849"/>
      <c r="Q111" s="849"/>
      <c r="R111" s="849"/>
      <c r="S111" s="849"/>
      <c r="T111" s="847"/>
      <c r="U111" s="847"/>
      <c r="V111" s="847"/>
      <c r="W111" s="847"/>
      <c r="X111" s="847"/>
      <c r="Y111" s="847"/>
    </row>
    <row r="112" spans="1:25" ht="31.5" customHeight="1" x14ac:dyDescent="0.3">
      <c r="A112" s="1179"/>
      <c r="B112" s="1184" t="str">
        <f>IF($O$1=0,"",IF($G$101&gt;=5000,"Response Required","Response Optional"))</f>
        <v>Response Optional</v>
      </c>
      <c r="C112" s="1185"/>
      <c r="D112" s="1185"/>
      <c r="E112" s="1185"/>
      <c r="F112" s="1186"/>
      <c r="G112" s="1190" t="s">
        <v>975</v>
      </c>
      <c r="H112" s="1191"/>
      <c r="I112" s="1190" t="s">
        <v>975</v>
      </c>
      <c r="J112" s="1191"/>
      <c r="K112" s="1192"/>
      <c r="L112" s="1190" t="s">
        <v>975</v>
      </c>
      <c r="M112" s="1197"/>
      <c r="N112" s="856"/>
      <c r="O112" s="849"/>
      <c r="P112" s="849"/>
      <c r="Q112" s="849"/>
      <c r="R112" s="849"/>
      <c r="S112" s="849"/>
      <c r="T112" s="847"/>
      <c r="U112" s="847"/>
      <c r="V112" s="847"/>
      <c r="W112" s="847"/>
      <c r="X112" s="847"/>
      <c r="Y112" s="847"/>
    </row>
    <row r="113" spans="1:25" ht="38.25" customHeight="1" x14ac:dyDescent="0.3">
      <c r="A113" s="1179"/>
      <c r="B113" s="1184"/>
      <c r="C113" s="1185"/>
      <c r="D113" s="1185"/>
      <c r="E113" s="1185"/>
      <c r="F113" s="1186"/>
      <c r="G113" s="934" t="s">
        <v>981</v>
      </c>
      <c r="H113" s="927"/>
      <c r="I113" s="1182" t="s">
        <v>982</v>
      </c>
      <c r="J113" s="1183"/>
      <c r="K113" s="927"/>
      <c r="L113" s="928" t="s">
        <v>960</v>
      </c>
      <c r="M113" s="883"/>
      <c r="N113" s="856"/>
      <c r="O113" s="849"/>
      <c r="P113" s="849"/>
      <c r="Q113" s="849"/>
      <c r="R113" s="849"/>
      <c r="S113" s="849"/>
      <c r="T113" s="847"/>
      <c r="U113" s="847"/>
      <c r="V113" s="847"/>
      <c r="W113" s="847"/>
      <c r="X113" s="847"/>
      <c r="Y113" s="847"/>
    </row>
    <row r="114" spans="1:25" ht="30" customHeight="1" x14ac:dyDescent="0.3">
      <c r="A114" s="1180"/>
      <c r="B114" s="1187"/>
      <c r="C114" s="1188"/>
      <c r="D114" s="1188"/>
      <c r="E114" s="1188"/>
      <c r="F114" s="1189"/>
      <c r="G114" s="1190" t="s">
        <v>975</v>
      </c>
      <c r="H114" s="1191"/>
      <c r="I114" s="1190" t="s">
        <v>975</v>
      </c>
      <c r="J114" s="1191"/>
      <c r="K114" s="1192"/>
      <c r="L114" s="1190" t="s">
        <v>975</v>
      </c>
      <c r="M114" s="1197"/>
      <c r="N114" s="856"/>
      <c r="O114" s="849"/>
      <c r="P114" s="849"/>
      <c r="Q114" s="849"/>
      <c r="R114" s="849"/>
      <c r="S114" s="849"/>
      <c r="T114" s="847"/>
      <c r="U114" s="847"/>
      <c r="V114" s="847"/>
      <c r="W114" s="847"/>
      <c r="X114" s="847"/>
      <c r="Y114" s="847"/>
    </row>
    <row r="115" spans="1:25" ht="56.25" customHeight="1" x14ac:dyDescent="0.3">
      <c r="A115" s="1171"/>
      <c r="B115" s="1173" t="s">
        <v>983</v>
      </c>
      <c r="C115" s="1174"/>
      <c r="D115" s="1174"/>
      <c r="E115" s="1174"/>
      <c r="F115" s="1174"/>
      <c r="G115" s="1149"/>
      <c r="H115" s="1149"/>
      <c r="I115" s="1149"/>
      <c r="J115" s="1149"/>
      <c r="K115" s="1149"/>
      <c r="L115" s="1149"/>
      <c r="M115" s="1150"/>
      <c r="N115" s="856">
        <f>IF(B116="",1,IF(AND(B116="Required",LEN(G115)&gt;10),1,0))</f>
        <v>1</v>
      </c>
      <c r="O115" s="849"/>
      <c r="P115" s="849"/>
      <c r="Q115" s="880"/>
      <c r="R115" s="880"/>
      <c r="S115" s="880"/>
      <c r="T115" s="880"/>
      <c r="U115" s="847"/>
      <c r="V115" s="847"/>
      <c r="W115" s="847"/>
      <c r="X115" s="847"/>
      <c r="Y115" s="847"/>
    </row>
    <row r="116" spans="1:25" ht="59.25" customHeight="1" x14ac:dyDescent="0.3">
      <c r="A116" s="1172"/>
      <c r="B116" s="1175" t="str">
        <f>IF(M113="Yes","Required","")</f>
        <v/>
      </c>
      <c r="C116" s="1176"/>
      <c r="D116" s="1176"/>
      <c r="E116" s="1176"/>
      <c r="F116" s="1177"/>
      <c r="G116" s="1152"/>
      <c r="H116" s="1152"/>
      <c r="I116" s="1152"/>
      <c r="J116" s="1152"/>
      <c r="K116" s="1152"/>
      <c r="L116" s="1152"/>
      <c r="M116" s="1153"/>
      <c r="N116" s="856"/>
      <c r="O116" s="849"/>
      <c r="P116" s="849"/>
      <c r="Q116" s="880"/>
      <c r="R116" s="880"/>
      <c r="S116" s="880"/>
      <c r="T116" s="880"/>
      <c r="U116" s="847"/>
      <c r="V116" s="847"/>
      <c r="W116" s="847"/>
      <c r="X116" s="847"/>
      <c r="Y116" s="847"/>
    </row>
    <row r="117" spans="1:25" ht="9" customHeight="1" x14ac:dyDescent="0.3">
      <c r="A117" s="1157"/>
      <c r="B117" s="1158"/>
      <c r="C117" s="1158"/>
      <c r="D117" s="1158"/>
      <c r="E117" s="1158"/>
      <c r="F117" s="1158"/>
      <c r="G117" s="1159"/>
      <c r="H117" s="1159"/>
      <c r="I117" s="1159"/>
      <c r="J117" s="1159"/>
      <c r="K117" s="1159"/>
      <c r="L117" s="1160"/>
      <c r="M117" s="1161"/>
      <c r="N117" s="856"/>
      <c r="O117" s="849"/>
      <c r="P117" s="849"/>
      <c r="Q117" s="849"/>
      <c r="R117" s="849"/>
      <c r="S117" s="849"/>
      <c r="T117" s="847"/>
      <c r="U117" s="847"/>
      <c r="V117" s="847"/>
      <c r="W117" s="847"/>
      <c r="X117" s="847"/>
      <c r="Y117" s="847"/>
    </row>
    <row r="118" spans="1:25" ht="43.5" customHeight="1" x14ac:dyDescent="0.3">
      <c r="A118" s="1178" t="s">
        <v>938</v>
      </c>
      <c r="B118" s="1181" t="s">
        <v>984</v>
      </c>
      <c r="C118" s="1181"/>
      <c r="D118" s="1181"/>
      <c r="E118" s="1181"/>
      <c r="F118" s="1181"/>
      <c r="G118" s="929" t="s">
        <v>985</v>
      </c>
      <c r="H118" s="935"/>
      <c r="I118" s="1182" t="s">
        <v>986</v>
      </c>
      <c r="J118" s="1183"/>
      <c r="K118" s="935"/>
      <c r="L118" s="936"/>
      <c r="M118" s="937"/>
      <c r="N118" s="856">
        <f>IF(B119="Response Optional",1,IF(AND(B119="Response Required",COUNTIF(H118:K120,"Yes")),1,0))</f>
        <v>1</v>
      </c>
      <c r="O118" s="849"/>
      <c r="P118" s="849"/>
      <c r="Q118" s="849"/>
      <c r="R118" s="849"/>
      <c r="S118" s="849"/>
      <c r="T118" s="847"/>
      <c r="U118" s="847"/>
      <c r="V118" s="847"/>
      <c r="W118" s="847"/>
      <c r="X118" s="847"/>
      <c r="Y118" s="847"/>
    </row>
    <row r="119" spans="1:25" ht="30.75" customHeight="1" x14ac:dyDescent="0.3">
      <c r="A119" s="1179"/>
      <c r="B119" s="1184" t="str">
        <f>IF($O$1=0,"",IF($G$102&gt;=5000,"Response Required","Response Optional"))</f>
        <v>Response Optional</v>
      </c>
      <c r="C119" s="1185"/>
      <c r="D119" s="1185"/>
      <c r="E119" s="1185"/>
      <c r="F119" s="1186"/>
      <c r="G119" s="1190" t="s">
        <v>975</v>
      </c>
      <c r="H119" s="1191"/>
      <c r="I119" s="1190" t="s">
        <v>975</v>
      </c>
      <c r="J119" s="1191"/>
      <c r="K119" s="1192"/>
      <c r="L119" s="936"/>
      <c r="M119" s="937"/>
      <c r="N119" s="856"/>
      <c r="O119" s="849"/>
      <c r="P119" s="849"/>
      <c r="Q119" s="849"/>
      <c r="R119" s="849"/>
      <c r="S119" s="849"/>
      <c r="T119" s="847"/>
      <c r="U119" s="847"/>
      <c r="V119" s="847"/>
      <c r="W119" s="847"/>
      <c r="X119" s="847"/>
      <c r="Y119" s="847"/>
    </row>
    <row r="120" spans="1:25" ht="49.5" customHeight="1" x14ac:dyDescent="0.3">
      <c r="A120" s="1179"/>
      <c r="B120" s="1184"/>
      <c r="C120" s="1185"/>
      <c r="D120" s="1185"/>
      <c r="E120" s="1185"/>
      <c r="F120" s="1186"/>
      <c r="G120" s="929" t="s">
        <v>987</v>
      </c>
      <c r="H120" s="935"/>
      <c r="I120" s="1182" t="s">
        <v>960</v>
      </c>
      <c r="J120" s="1183"/>
      <c r="K120" s="935"/>
      <c r="L120" s="936"/>
      <c r="M120" s="937"/>
      <c r="N120" s="856"/>
      <c r="O120" s="849"/>
      <c r="P120" s="849"/>
      <c r="Q120" s="849"/>
      <c r="R120" s="849"/>
      <c r="S120" s="849"/>
      <c r="T120" s="847"/>
      <c r="U120" s="847"/>
      <c r="V120" s="847"/>
      <c r="W120" s="847"/>
      <c r="X120" s="847"/>
      <c r="Y120" s="847"/>
    </row>
    <row r="121" spans="1:25" ht="31.5" customHeight="1" x14ac:dyDescent="0.3">
      <c r="A121" s="1180"/>
      <c r="B121" s="1187"/>
      <c r="C121" s="1188"/>
      <c r="D121" s="1188"/>
      <c r="E121" s="1188"/>
      <c r="F121" s="1189"/>
      <c r="G121" s="1190" t="s">
        <v>975</v>
      </c>
      <c r="H121" s="1191"/>
      <c r="I121" s="1190" t="s">
        <v>975</v>
      </c>
      <c r="J121" s="1191"/>
      <c r="K121" s="1192"/>
      <c r="L121" s="938"/>
      <c r="M121" s="939"/>
      <c r="N121" s="856"/>
      <c r="O121" s="849"/>
      <c r="P121" s="849"/>
      <c r="Q121" s="849"/>
      <c r="R121" s="849"/>
      <c r="S121" s="849"/>
      <c r="T121" s="847"/>
      <c r="U121" s="847"/>
      <c r="V121" s="847"/>
      <c r="W121" s="847"/>
      <c r="X121" s="847"/>
      <c r="Y121" s="847"/>
    </row>
    <row r="122" spans="1:25" ht="38.25" customHeight="1" x14ac:dyDescent="0.3">
      <c r="A122" s="1143"/>
      <c r="B122" s="1145" t="s">
        <v>988</v>
      </c>
      <c r="C122" s="1146"/>
      <c r="D122" s="1146"/>
      <c r="E122" s="1146"/>
      <c r="F122" s="1147"/>
      <c r="G122" s="1148"/>
      <c r="H122" s="1149"/>
      <c r="I122" s="1149"/>
      <c r="J122" s="1149"/>
      <c r="K122" s="1149"/>
      <c r="L122" s="1149"/>
      <c r="M122" s="1150"/>
      <c r="N122" s="856">
        <f>IF(B123="",1,IF(AND(B123="Required",LEN(G122)&gt;10),1,0))</f>
        <v>1</v>
      </c>
      <c r="O122" s="849"/>
      <c r="P122" s="849"/>
      <c r="Q122" s="880"/>
      <c r="R122" s="880"/>
      <c r="S122" s="880"/>
      <c r="T122" s="880"/>
      <c r="U122" s="847"/>
      <c r="V122" s="847"/>
      <c r="W122" s="847"/>
      <c r="X122" s="847"/>
      <c r="Y122" s="847"/>
    </row>
    <row r="123" spans="1:25" ht="64.5" customHeight="1" x14ac:dyDescent="0.3">
      <c r="A123" s="1144"/>
      <c r="B123" s="1154" t="str">
        <f>IF(K120="Yes","Required","")</f>
        <v/>
      </c>
      <c r="C123" s="1155"/>
      <c r="D123" s="1155"/>
      <c r="E123" s="1155"/>
      <c r="F123" s="1156"/>
      <c r="G123" s="1151"/>
      <c r="H123" s="1152"/>
      <c r="I123" s="1152"/>
      <c r="J123" s="1152"/>
      <c r="K123" s="1152"/>
      <c r="L123" s="1152"/>
      <c r="M123" s="1153"/>
      <c r="N123" s="856"/>
      <c r="O123" s="849"/>
      <c r="P123" s="849"/>
      <c r="Q123" s="880"/>
      <c r="R123" s="880"/>
      <c r="S123" s="880"/>
      <c r="T123" s="880"/>
      <c r="U123" s="847"/>
      <c r="V123" s="847"/>
      <c r="W123" s="847"/>
      <c r="X123" s="847"/>
      <c r="Y123" s="847"/>
    </row>
    <row r="124" spans="1:25" ht="9" customHeight="1" x14ac:dyDescent="0.3">
      <c r="A124" s="1157"/>
      <c r="B124" s="1158"/>
      <c r="C124" s="1158"/>
      <c r="D124" s="1158"/>
      <c r="E124" s="1158"/>
      <c r="F124" s="1158"/>
      <c r="G124" s="1159"/>
      <c r="H124" s="1159"/>
      <c r="I124" s="1159"/>
      <c r="J124" s="1159"/>
      <c r="K124" s="1159"/>
      <c r="L124" s="1160"/>
      <c r="M124" s="1161"/>
      <c r="N124" s="856"/>
      <c r="O124" s="849"/>
      <c r="P124" s="849"/>
      <c r="Q124" s="849"/>
      <c r="R124" s="849"/>
      <c r="S124" s="849"/>
      <c r="T124" s="847"/>
      <c r="U124" s="847"/>
      <c r="V124" s="847"/>
      <c r="W124" s="847"/>
      <c r="X124" s="847"/>
      <c r="Y124" s="847"/>
    </row>
    <row r="125" spans="1:25" ht="15.75" customHeight="1" x14ac:dyDescent="0.3">
      <c r="A125" s="1162" t="s">
        <v>989</v>
      </c>
      <c r="B125" s="1163"/>
      <c r="C125" s="1163"/>
      <c r="D125" s="1163"/>
      <c r="E125" s="1163"/>
      <c r="F125" s="1163"/>
      <c r="G125" s="1163"/>
      <c r="H125" s="1163"/>
      <c r="I125" s="1163"/>
      <c r="J125" s="1163"/>
      <c r="K125" s="1163"/>
      <c r="L125" s="1163"/>
      <c r="M125" s="1164"/>
      <c r="N125" s="856"/>
      <c r="O125" s="849"/>
      <c r="P125" s="849"/>
      <c r="Q125" s="849"/>
      <c r="R125" s="849"/>
      <c r="S125" s="849"/>
      <c r="T125" s="847"/>
      <c r="U125" s="847"/>
      <c r="V125" s="847"/>
      <c r="W125" s="847"/>
      <c r="X125" s="847"/>
      <c r="Y125" s="847"/>
    </row>
    <row r="126" spans="1:25" ht="58.5" customHeight="1" x14ac:dyDescent="0.3">
      <c r="A126" s="1165" t="s">
        <v>990</v>
      </c>
      <c r="B126" s="1166"/>
      <c r="C126" s="1166"/>
      <c r="D126" s="1166"/>
      <c r="E126" s="1166"/>
      <c r="F126" s="1166"/>
      <c r="G126" s="1166"/>
      <c r="H126" s="1166"/>
      <c r="I126" s="1166"/>
      <c r="J126" s="1166"/>
      <c r="K126" s="1166"/>
      <c r="L126" s="1166"/>
      <c r="M126" s="1167"/>
      <c r="N126" s="856"/>
      <c r="O126" s="849"/>
      <c r="P126" s="849"/>
      <c r="Q126" s="849"/>
      <c r="R126" s="849"/>
      <c r="S126" s="849"/>
      <c r="T126" s="847"/>
      <c r="U126" s="847"/>
      <c r="V126" s="847"/>
      <c r="W126" s="847"/>
      <c r="X126" s="847"/>
      <c r="Y126" s="847"/>
    </row>
    <row r="127" spans="1:25" ht="24" customHeight="1" x14ac:dyDescent="0.3">
      <c r="A127" s="1168" t="s">
        <v>991</v>
      </c>
      <c r="B127" s="1169"/>
      <c r="C127" s="1169"/>
      <c r="D127" s="1169"/>
      <c r="E127" s="1169"/>
      <c r="F127" s="1169"/>
      <c r="G127" s="1169"/>
      <c r="H127" s="1169"/>
      <c r="I127" s="1169"/>
      <c r="J127" s="1169"/>
      <c r="K127" s="1169"/>
      <c r="L127" s="1169"/>
      <c r="M127" s="1170"/>
      <c r="N127" s="856"/>
      <c r="O127" s="849"/>
      <c r="P127" s="849"/>
      <c r="Q127" s="849"/>
      <c r="R127" s="849"/>
      <c r="S127" s="849"/>
      <c r="T127" s="847"/>
      <c r="U127" s="847"/>
      <c r="V127" s="847"/>
      <c r="W127" s="847"/>
      <c r="X127" s="847"/>
      <c r="Y127" s="847"/>
    </row>
    <row r="128" spans="1:25" x14ac:dyDescent="0.3">
      <c r="A128" s="940"/>
      <c r="B128" s="847"/>
      <c r="C128" s="847"/>
      <c r="D128" s="1129" t="s">
        <v>992</v>
      </c>
      <c r="E128" s="1129"/>
      <c r="F128" s="1129"/>
      <c r="G128" s="1129"/>
      <c r="H128" s="1129"/>
      <c r="I128" s="1129"/>
      <c r="J128" s="1129"/>
      <c r="K128" s="1129"/>
      <c r="L128" s="1129"/>
      <c r="M128" s="1130"/>
      <c r="N128" s="856"/>
      <c r="O128" s="849"/>
      <c r="P128" s="849"/>
      <c r="Q128" s="849"/>
      <c r="R128" s="849"/>
      <c r="S128" s="849"/>
      <c r="T128" s="847"/>
      <c r="U128" s="847"/>
      <c r="V128" s="847"/>
      <c r="W128" s="847"/>
      <c r="X128" s="847"/>
      <c r="Y128" s="847"/>
    </row>
    <row r="129" spans="1:25" x14ac:dyDescent="0.3">
      <c r="A129" s="940"/>
      <c r="B129" s="847"/>
      <c r="C129" s="943"/>
      <c r="D129" s="1129"/>
      <c r="E129" s="1129"/>
      <c r="F129" s="1129"/>
      <c r="G129" s="1129"/>
      <c r="H129" s="1129"/>
      <c r="I129" s="1129"/>
      <c r="J129" s="1129"/>
      <c r="K129" s="1129"/>
      <c r="L129" s="1129"/>
      <c r="M129" s="1130"/>
      <c r="N129" s="856"/>
      <c r="O129" s="849"/>
      <c r="P129" s="849"/>
      <c r="Q129" s="849"/>
      <c r="R129" s="849"/>
      <c r="S129" s="849"/>
      <c r="T129" s="847"/>
      <c r="U129" s="847"/>
      <c r="V129" s="847"/>
      <c r="W129" s="847"/>
      <c r="X129" s="847"/>
      <c r="Y129" s="847"/>
    </row>
    <row r="130" spans="1:25" x14ac:dyDescent="0.3">
      <c r="A130" s="940"/>
      <c r="B130" s="847"/>
      <c r="C130" s="941"/>
      <c r="D130" s="944" t="str">
        <f>IF(G101="","",IF($G$101&gt;=1,"Required","N/A"))</f>
        <v/>
      </c>
      <c r="E130" s="935"/>
      <c r="F130" s="941"/>
      <c r="G130" s="941"/>
      <c r="H130" s="941"/>
      <c r="I130" s="941"/>
      <c r="J130" s="941"/>
      <c r="K130" s="941"/>
      <c r="L130" s="941"/>
      <c r="M130" s="942"/>
      <c r="N130" s="856">
        <f>IF(D130="",1,IF(D130="N/A",1,IF(AND(D130="Required",E130&lt;&gt;""),1,0)))</f>
        <v>1</v>
      </c>
      <c r="O130" s="849"/>
      <c r="P130" s="849"/>
      <c r="Q130" s="849"/>
      <c r="R130" s="849"/>
      <c r="S130" s="849"/>
      <c r="T130" s="847"/>
      <c r="U130" s="847"/>
      <c r="V130" s="847"/>
      <c r="W130" s="847"/>
      <c r="X130" s="847"/>
      <c r="Y130" s="847"/>
    </row>
    <row r="131" spans="1:25" x14ac:dyDescent="0.3">
      <c r="A131" s="940"/>
      <c r="B131" s="847"/>
      <c r="C131" s="847"/>
      <c r="D131" s="1129" t="s">
        <v>993</v>
      </c>
      <c r="E131" s="1129"/>
      <c r="F131" s="1129"/>
      <c r="G131" s="1129"/>
      <c r="H131" s="1129"/>
      <c r="I131" s="1129"/>
      <c r="J131" s="1129"/>
      <c r="K131" s="1129"/>
      <c r="L131" s="1129"/>
      <c r="M131" s="1130"/>
      <c r="N131" s="856"/>
      <c r="O131" s="849"/>
      <c r="P131" s="849"/>
      <c r="Q131" s="849"/>
      <c r="R131" s="849"/>
      <c r="S131" s="849"/>
      <c r="T131" s="847"/>
      <c r="U131" s="847"/>
      <c r="V131" s="847"/>
      <c r="W131" s="847"/>
      <c r="X131" s="847"/>
      <c r="Y131" s="847"/>
    </row>
    <row r="132" spans="1:25" x14ac:dyDescent="0.3">
      <c r="A132" s="940"/>
      <c r="B132" s="847"/>
      <c r="C132" s="943"/>
      <c r="D132" s="1129"/>
      <c r="E132" s="1129"/>
      <c r="F132" s="1129"/>
      <c r="G132" s="1129"/>
      <c r="H132" s="1129"/>
      <c r="I132" s="1129"/>
      <c r="J132" s="1129"/>
      <c r="K132" s="1129"/>
      <c r="L132" s="1129"/>
      <c r="M132" s="1130"/>
      <c r="N132" s="856"/>
      <c r="O132" s="849"/>
      <c r="P132" s="849"/>
      <c r="Q132" s="849"/>
      <c r="R132" s="849"/>
      <c r="S132" s="849"/>
      <c r="T132" s="847"/>
      <c r="U132" s="847"/>
      <c r="V132" s="847"/>
      <c r="W132" s="847"/>
      <c r="X132" s="847"/>
      <c r="Y132" s="847"/>
    </row>
    <row r="133" spans="1:25" x14ac:dyDescent="0.3">
      <c r="A133" s="940"/>
      <c r="B133" s="847"/>
      <c r="C133" s="945"/>
      <c r="D133" s="944" t="str">
        <f>IF(G101="","",IF($G$101&gt;=0,"Required","N/A"))</f>
        <v/>
      </c>
      <c r="E133" s="935"/>
      <c r="F133" s="945"/>
      <c r="G133" s="945"/>
      <c r="H133" s="945"/>
      <c r="I133" s="945"/>
      <c r="J133" s="945"/>
      <c r="K133" s="945"/>
      <c r="L133" s="945"/>
      <c r="M133" s="946"/>
      <c r="N133" s="856">
        <f>IF(D133="",1,IF(D133="N/A",1,IF(AND(D133="Required",E133&lt;&gt;""),1,0)))</f>
        <v>1</v>
      </c>
      <c r="O133" s="849"/>
      <c r="P133" s="849"/>
      <c r="Q133" s="849"/>
      <c r="R133" s="849"/>
      <c r="S133" s="849"/>
      <c r="T133" s="847"/>
      <c r="U133" s="847"/>
      <c r="V133" s="847"/>
      <c r="W133" s="847"/>
      <c r="X133" s="847"/>
      <c r="Y133" s="847"/>
    </row>
    <row r="134" spans="1:25" x14ac:dyDescent="0.3">
      <c r="A134" s="940"/>
      <c r="B134" s="847"/>
      <c r="C134" s="847"/>
      <c r="D134" s="947" t="s">
        <v>994</v>
      </c>
      <c r="E134" s="943"/>
      <c r="F134" s="943"/>
      <c r="G134" s="943"/>
      <c r="H134" s="943"/>
      <c r="I134" s="943"/>
      <c r="J134" s="943"/>
      <c r="K134" s="943"/>
      <c r="L134" s="943"/>
      <c r="M134" s="946"/>
      <c r="N134" s="856"/>
      <c r="O134" s="849"/>
      <c r="P134" s="849"/>
      <c r="Q134" s="849"/>
      <c r="R134" s="849"/>
      <c r="S134" s="849"/>
      <c r="T134" s="847"/>
      <c r="U134" s="847"/>
      <c r="V134" s="847"/>
      <c r="W134" s="847"/>
      <c r="X134" s="847"/>
      <c r="Y134" s="847"/>
    </row>
    <row r="135" spans="1:25" x14ac:dyDescent="0.3">
      <c r="A135" s="940"/>
      <c r="B135" s="847"/>
      <c r="C135" s="847"/>
      <c r="D135" s="944" t="str">
        <f>IF($E$133=0,"",IF($E$133="Yes","Required","N/A"))</f>
        <v/>
      </c>
      <c r="E135" s="935"/>
      <c r="F135" s="847"/>
      <c r="G135" s="847"/>
      <c r="H135" s="847"/>
      <c r="I135" s="847"/>
      <c r="J135" s="847"/>
      <c r="K135" s="847"/>
      <c r="L135" s="847"/>
      <c r="M135" s="946"/>
      <c r="N135" s="856">
        <f>IF(OR(D135="",D135="N/A"),1,IF(AND(D135="Required",E135&lt;&gt;""),1,0))</f>
        <v>1</v>
      </c>
      <c r="O135" s="849"/>
      <c r="P135" s="849"/>
      <c r="Q135" s="849"/>
      <c r="R135" s="849"/>
      <c r="S135" s="849"/>
      <c r="T135" s="847"/>
      <c r="U135" s="847"/>
      <c r="V135" s="847"/>
      <c r="W135" s="847"/>
      <c r="X135" s="847"/>
      <c r="Y135" s="847"/>
    </row>
    <row r="136" spans="1:25" x14ac:dyDescent="0.3">
      <c r="A136" s="940"/>
      <c r="B136" s="847"/>
      <c r="C136" s="847"/>
      <c r="D136" s="847" t="s">
        <v>995</v>
      </c>
      <c r="E136" s="847"/>
      <c r="F136" s="847"/>
      <c r="G136" s="847"/>
      <c r="H136" s="847"/>
      <c r="I136" s="847"/>
      <c r="J136" s="847"/>
      <c r="K136" s="847"/>
      <c r="L136" s="847"/>
      <c r="M136" s="946"/>
      <c r="N136" s="856"/>
      <c r="O136" s="849"/>
      <c r="P136" s="849"/>
      <c r="Q136" s="849"/>
      <c r="R136" s="849"/>
      <c r="S136" s="849"/>
      <c r="T136" s="847"/>
      <c r="U136" s="847"/>
      <c r="V136" s="847"/>
      <c r="W136" s="847"/>
      <c r="X136" s="847"/>
      <c r="Y136" s="847"/>
    </row>
    <row r="137" spans="1:25" x14ac:dyDescent="0.3">
      <c r="A137" s="940"/>
      <c r="B137" s="847"/>
      <c r="C137" s="847"/>
      <c r="D137" s="1131" t="str">
        <f>IF($E$133=0,"",IF($E$133="Yes","Required","N/A"))</f>
        <v/>
      </c>
      <c r="E137" s="948" t="s">
        <v>996</v>
      </c>
      <c r="F137" s="1132"/>
      <c r="G137" s="1133"/>
      <c r="H137" s="847"/>
      <c r="I137" s="847"/>
      <c r="J137" s="847"/>
      <c r="K137" s="847"/>
      <c r="L137" s="847"/>
      <c r="M137" s="946"/>
      <c r="N137" s="856">
        <f>IF(OR(D137="",D137="N/A"),1,IF(AND(D137="Required",F137&lt;&gt;""),1,0))</f>
        <v>1</v>
      </c>
      <c r="O137" s="849"/>
      <c r="P137" s="849"/>
      <c r="Q137" s="849"/>
      <c r="R137" s="849"/>
      <c r="S137" s="849"/>
      <c r="T137" s="847"/>
      <c r="U137" s="847"/>
      <c r="V137" s="847"/>
      <c r="W137" s="847"/>
      <c r="X137" s="847"/>
      <c r="Y137" s="847"/>
    </row>
    <row r="138" spans="1:25" x14ac:dyDescent="0.3">
      <c r="A138" s="940"/>
      <c r="B138" s="847"/>
      <c r="C138" s="847"/>
      <c r="D138" s="1131"/>
      <c r="E138" s="948" t="s">
        <v>997</v>
      </c>
      <c r="F138" s="1134"/>
      <c r="G138" s="1133"/>
      <c r="H138" s="847"/>
      <c r="I138" s="847"/>
      <c r="J138" s="847"/>
      <c r="K138" s="847"/>
      <c r="L138" s="847"/>
      <c r="M138" s="946"/>
      <c r="N138" s="856">
        <f>IF(OR(D137="",D137="N/A"),1,IF(AND(D137="Required",F138&lt;&gt;""),1,0))</f>
        <v>1</v>
      </c>
      <c r="O138" s="849"/>
      <c r="P138" s="849"/>
      <c r="Q138" s="849"/>
      <c r="R138" s="849"/>
      <c r="S138" s="849"/>
      <c r="T138" s="847"/>
      <c r="U138" s="847"/>
      <c r="V138" s="847"/>
      <c r="W138" s="847"/>
      <c r="X138" s="847"/>
      <c r="Y138" s="847"/>
    </row>
    <row r="139" spans="1:25" ht="15.75" customHeight="1" x14ac:dyDescent="0.3">
      <c r="A139" s="949"/>
      <c r="B139" s="950"/>
      <c r="C139" s="950"/>
      <c r="D139" s="950"/>
      <c r="E139" s="950"/>
      <c r="F139" s="950"/>
      <c r="G139" s="950"/>
      <c r="H139" s="950"/>
      <c r="I139" s="950"/>
      <c r="J139" s="950"/>
      <c r="K139" s="950"/>
      <c r="L139" s="950"/>
      <c r="M139" s="951"/>
      <c r="N139" s="856"/>
      <c r="O139" s="849"/>
      <c r="P139" s="849"/>
      <c r="Q139" s="849"/>
      <c r="R139" s="849"/>
      <c r="S139" s="849"/>
      <c r="T139" s="847"/>
      <c r="U139" s="847"/>
      <c r="V139" s="847"/>
      <c r="W139" s="847"/>
      <c r="X139" s="847"/>
      <c r="Y139" s="847"/>
    </row>
    <row r="140" spans="1:25" ht="15.75" customHeight="1" x14ac:dyDescent="0.3">
      <c r="A140" s="847"/>
      <c r="B140" s="847"/>
      <c r="C140" s="847"/>
      <c r="D140" s="847"/>
      <c r="E140" s="847"/>
      <c r="F140" s="847"/>
      <c r="G140" s="847"/>
      <c r="H140" s="847"/>
      <c r="I140" s="847"/>
      <c r="J140" s="847"/>
      <c r="K140" s="847"/>
      <c r="L140" s="847"/>
      <c r="M140" s="847"/>
      <c r="N140" s="856">
        <f>SUM(N7:N138)</f>
        <v>14</v>
      </c>
      <c r="O140" s="849"/>
      <c r="P140" s="849"/>
      <c r="Q140" s="849"/>
      <c r="R140" s="849"/>
      <c r="S140" s="849"/>
      <c r="T140" s="847"/>
      <c r="U140" s="847"/>
      <c r="V140" s="847"/>
      <c r="W140" s="847"/>
      <c r="X140" s="847"/>
      <c r="Y140" s="847"/>
    </row>
    <row r="141" spans="1:25" ht="15.75" customHeight="1" x14ac:dyDescent="0.3">
      <c r="A141" s="952"/>
      <c r="B141" s="1135" t="s">
        <v>998</v>
      </c>
      <c r="C141" s="1135"/>
      <c r="D141" s="1135"/>
      <c r="E141" s="1135"/>
      <c r="F141" s="1135"/>
      <c r="G141" s="1135"/>
      <c r="H141" s="1135"/>
      <c r="I141" s="1135"/>
      <c r="J141" s="1135"/>
      <c r="K141" s="1135"/>
      <c r="L141" s="1135"/>
      <c r="M141" s="1136"/>
      <c r="N141" s="849"/>
      <c r="O141" s="849"/>
      <c r="P141" s="849"/>
      <c r="Q141" s="849"/>
      <c r="R141" s="849"/>
      <c r="S141" s="849"/>
      <c r="T141" s="847"/>
      <c r="U141" s="847"/>
      <c r="V141" s="847"/>
      <c r="W141" s="847"/>
      <c r="X141" s="847"/>
      <c r="Y141" s="847"/>
    </row>
    <row r="142" spans="1:25" ht="30.75" customHeight="1" x14ac:dyDescent="0.3">
      <c r="A142" s="1137" t="s">
        <v>999</v>
      </c>
      <c r="B142" s="1138"/>
      <c r="C142" s="1138"/>
      <c r="D142" s="1138"/>
      <c r="E142" s="1138"/>
      <c r="F142" s="1138"/>
      <c r="G142" s="1138"/>
      <c r="H142" s="1138"/>
      <c r="I142" s="1138"/>
      <c r="J142" s="1138"/>
      <c r="K142" s="1138"/>
      <c r="L142" s="1138"/>
      <c r="M142" s="1139"/>
      <c r="N142" s="849"/>
      <c r="O142" s="849"/>
      <c r="P142" s="849"/>
      <c r="Q142" s="849"/>
      <c r="R142" s="849"/>
      <c r="S142" s="849"/>
      <c r="T142" s="847"/>
      <c r="U142" s="847"/>
      <c r="V142" s="847"/>
      <c r="W142" s="847"/>
      <c r="X142" s="847"/>
      <c r="Y142" s="847"/>
    </row>
    <row r="143" spans="1:25" x14ac:dyDescent="0.3">
      <c r="A143" s="1140" t="s">
        <v>1000</v>
      </c>
      <c r="B143" s="1141"/>
      <c r="C143" s="1141"/>
      <c r="D143" s="1141"/>
      <c r="E143" s="953" t="s">
        <v>1001</v>
      </c>
      <c r="F143" s="1141" t="s">
        <v>1002</v>
      </c>
      <c r="G143" s="1141"/>
      <c r="H143" s="1141"/>
      <c r="I143" s="1141"/>
      <c r="J143" s="1141"/>
      <c r="K143" s="1141"/>
      <c r="L143" s="1141"/>
      <c r="M143" s="1142"/>
      <c r="N143" s="849"/>
      <c r="O143" s="849"/>
      <c r="P143" s="849"/>
      <c r="Q143" s="849"/>
      <c r="R143" s="849"/>
      <c r="S143" s="849"/>
      <c r="T143" s="847"/>
      <c r="U143" s="847"/>
      <c r="V143" s="847"/>
      <c r="W143" s="847"/>
      <c r="X143" s="847"/>
      <c r="Y143" s="847"/>
    </row>
    <row r="144" spans="1:25" x14ac:dyDescent="0.3">
      <c r="A144" s="1118" t="s">
        <v>1003</v>
      </c>
      <c r="B144" s="1119"/>
      <c r="C144" s="1119"/>
      <c r="D144" s="1119"/>
      <c r="E144" s="954" t="str">
        <f>IF(N7=1,"Complete","Incomplete")</f>
        <v>Incomplete</v>
      </c>
      <c r="F144" s="1120" t="s">
        <v>1004</v>
      </c>
      <c r="G144" s="1120"/>
      <c r="H144" s="1120"/>
      <c r="I144" s="1120"/>
      <c r="J144" s="1120"/>
      <c r="K144" s="1120"/>
      <c r="L144" s="1120"/>
      <c r="M144" s="1121"/>
      <c r="N144" s="849"/>
      <c r="O144" s="849"/>
      <c r="P144" s="849"/>
      <c r="Q144" s="849"/>
      <c r="R144" s="849"/>
      <c r="S144" s="849"/>
      <c r="T144" s="847"/>
      <c r="U144" s="847"/>
      <c r="V144" s="847"/>
      <c r="W144" s="847"/>
      <c r="X144" s="847"/>
      <c r="Y144" s="847"/>
    </row>
    <row r="145" spans="1:25" x14ac:dyDescent="0.3">
      <c r="A145" s="1118" t="s">
        <v>1005</v>
      </c>
      <c r="B145" s="1119"/>
      <c r="C145" s="1119"/>
      <c r="D145" s="1119"/>
      <c r="E145" s="954" t="str">
        <f>IF(N11=1,"Complete","Incomplete")</f>
        <v>Incomplete</v>
      </c>
      <c r="F145" s="1120" t="s">
        <v>1006</v>
      </c>
      <c r="G145" s="1120"/>
      <c r="H145" s="1120"/>
      <c r="I145" s="1120"/>
      <c r="J145" s="1120"/>
      <c r="K145" s="1120"/>
      <c r="L145" s="1120"/>
      <c r="M145" s="1121"/>
      <c r="N145" s="849"/>
      <c r="O145" s="849"/>
      <c r="P145" s="849"/>
      <c r="Q145" s="849"/>
      <c r="R145" s="849"/>
      <c r="S145" s="849"/>
      <c r="T145" s="847"/>
      <c r="U145" s="847"/>
      <c r="V145" s="847"/>
      <c r="W145" s="847"/>
      <c r="X145" s="847"/>
      <c r="Y145" s="847"/>
    </row>
    <row r="146" spans="1:25" x14ac:dyDescent="0.3">
      <c r="A146" s="1118" t="s">
        <v>1007</v>
      </c>
      <c r="B146" s="1119"/>
      <c r="C146" s="1119"/>
      <c r="D146" s="1119"/>
      <c r="E146" s="954" t="str">
        <f>IF(N13=1,"Complete","Incomplete")</f>
        <v>Complete</v>
      </c>
      <c r="F146" s="1120" t="s">
        <v>1008</v>
      </c>
      <c r="G146" s="1120"/>
      <c r="H146" s="1120"/>
      <c r="I146" s="1120"/>
      <c r="J146" s="1120"/>
      <c r="K146" s="1120"/>
      <c r="L146" s="1120"/>
      <c r="M146" s="1121"/>
      <c r="N146" s="849"/>
      <c r="O146" s="849"/>
      <c r="P146" s="849"/>
      <c r="Q146" s="849"/>
      <c r="R146" s="849"/>
      <c r="S146" s="849"/>
      <c r="T146" s="847"/>
      <c r="U146" s="847"/>
      <c r="V146" s="847"/>
      <c r="W146" s="847"/>
      <c r="X146" s="847"/>
      <c r="Y146" s="847"/>
    </row>
    <row r="147" spans="1:25" x14ac:dyDescent="0.3">
      <c r="A147" s="1118" t="s">
        <v>1009</v>
      </c>
      <c r="B147" s="1119"/>
      <c r="C147" s="1119"/>
      <c r="D147" s="1119"/>
      <c r="E147" s="954" t="str">
        <f>IF(N31=1,"Complete","Incomplete")</f>
        <v>Incomplete</v>
      </c>
      <c r="F147" s="1120" t="s">
        <v>1010</v>
      </c>
      <c r="G147" s="1120"/>
      <c r="H147" s="1120"/>
      <c r="I147" s="1120"/>
      <c r="J147" s="1120"/>
      <c r="K147" s="1120"/>
      <c r="L147" s="1120"/>
      <c r="M147" s="1121"/>
      <c r="N147" s="849"/>
      <c r="O147" s="849"/>
      <c r="P147" s="849"/>
      <c r="Q147" s="849"/>
      <c r="R147" s="849"/>
      <c r="S147" s="849"/>
      <c r="T147" s="847"/>
      <c r="U147" s="847"/>
      <c r="V147" s="847"/>
      <c r="W147" s="847"/>
      <c r="X147" s="847"/>
      <c r="Y147" s="847"/>
    </row>
    <row r="148" spans="1:25" x14ac:dyDescent="0.3">
      <c r="A148" s="1118" t="s">
        <v>1011</v>
      </c>
      <c r="B148" s="1119"/>
      <c r="C148" s="1119"/>
      <c r="D148" s="1119"/>
      <c r="E148" s="954" t="str">
        <f>IF(N35=1,"Complete","Incomplete")</f>
        <v>Incomplete</v>
      </c>
      <c r="F148" s="1120" t="s">
        <v>1012</v>
      </c>
      <c r="G148" s="1120"/>
      <c r="H148" s="1120"/>
      <c r="I148" s="1120"/>
      <c r="J148" s="1120"/>
      <c r="K148" s="1120"/>
      <c r="L148" s="1120"/>
      <c r="M148" s="1121"/>
      <c r="N148" s="847"/>
      <c r="O148" s="849"/>
      <c r="P148" s="849"/>
      <c r="Q148" s="849"/>
      <c r="R148" s="849"/>
      <c r="S148" s="849"/>
      <c r="T148" s="847"/>
      <c r="U148" s="847"/>
      <c r="V148" s="847"/>
      <c r="W148" s="847"/>
      <c r="X148" s="847"/>
      <c r="Y148" s="847"/>
    </row>
    <row r="149" spans="1:25" x14ac:dyDescent="0.3">
      <c r="A149" s="1118" t="s">
        <v>1013</v>
      </c>
      <c r="B149" s="1119"/>
      <c r="C149" s="1119"/>
      <c r="D149" s="1119"/>
      <c r="E149" s="954" t="str">
        <f>IF(N37=1,"Complete","Incomplete")</f>
        <v>Incomplete</v>
      </c>
      <c r="F149" s="1120" t="s">
        <v>1014</v>
      </c>
      <c r="G149" s="1120"/>
      <c r="H149" s="1120"/>
      <c r="I149" s="1120"/>
      <c r="J149" s="1120"/>
      <c r="K149" s="1120"/>
      <c r="L149" s="1120"/>
      <c r="M149" s="1121"/>
      <c r="N149" s="847"/>
      <c r="O149" s="849"/>
      <c r="P149" s="849"/>
      <c r="Q149" s="849"/>
      <c r="R149" s="849"/>
      <c r="S149" s="849"/>
      <c r="T149" s="847"/>
      <c r="U149" s="847"/>
      <c r="V149" s="847"/>
      <c r="W149" s="847"/>
      <c r="X149" s="847"/>
      <c r="Y149" s="847"/>
    </row>
    <row r="150" spans="1:25" x14ac:dyDescent="0.3">
      <c r="A150" s="1118" t="s">
        <v>1015</v>
      </c>
      <c r="B150" s="1119"/>
      <c r="C150" s="1119"/>
      <c r="D150" s="1119"/>
      <c r="E150" s="954" t="str">
        <f>IF(N43=1,"Complete","Incomplete")</f>
        <v>Incomplete</v>
      </c>
      <c r="F150" s="1120" t="s">
        <v>1016</v>
      </c>
      <c r="G150" s="1120"/>
      <c r="H150" s="1120"/>
      <c r="I150" s="1120"/>
      <c r="J150" s="1120"/>
      <c r="K150" s="1120"/>
      <c r="L150" s="1120"/>
      <c r="M150" s="1121"/>
      <c r="N150" s="847"/>
      <c r="O150" s="849"/>
      <c r="P150" s="849"/>
      <c r="Q150" s="849"/>
      <c r="R150" s="849"/>
      <c r="S150" s="849"/>
      <c r="T150" s="847"/>
      <c r="U150" s="847"/>
      <c r="V150" s="847"/>
      <c r="W150" s="847"/>
      <c r="X150" s="847"/>
      <c r="Y150" s="847"/>
    </row>
    <row r="151" spans="1:25" x14ac:dyDescent="0.3">
      <c r="A151" s="1118" t="s">
        <v>1017</v>
      </c>
      <c r="B151" s="1119"/>
      <c r="C151" s="1119"/>
      <c r="D151" s="1119"/>
      <c r="E151" s="954" t="str">
        <f>IF(N44=1,"Complete","Incomplete")</f>
        <v>Complete</v>
      </c>
      <c r="F151" s="1120" t="s">
        <v>1018</v>
      </c>
      <c r="G151" s="1120"/>
      <c r="H151" s="1120"/>
      <c r="I151" s="1120"/>
      <c r="J151" s="1120"/>
      <c r="K151" s="1120"/>
      <c r="L151" s="1120"/>
      <c r="M151" s="1121"/>
      <c r="N151" s="847"/>
      <c r="O151" s="849"/>
      <c r="P151" s="849"/>
      <c r="Q151" s="849"/>
      <c r="R151" s="849"/>
      <c r="S151" s="849"/>
      <c r="T151" s="847"/>
      <c r="U151" s="847"/>
      <c r="V151" s="847"/>
      <c r="W151" s="847"/>
      <c r="X151" s="847"/>
      <c r="Y151" s="847"/>
    </row>
    <row r="152" spans="1:25" x14ac:dyDescent="0.3">
      <c r="A152" s="1118" t="s">
        <v>1019</v>
      </c>
      <c r="B152" s="1119"/>
      <c r="C152" s="1119"/>
      <c r="D152" s="1119"/>
      <c r="E152" s="954" t="str">
        <f>IF(N90=1,"Complete","Incomplete")</f>
        <v>Incomplete</v>
      </c>
      <c r="F152" s="1120" t="s">
        <v>1020</v>
      </c>
      <c r="G152" s="1120"/>
      <c r="H152" s="1120"/>
      <c r="I152" s="1120"/>
      <c r="J152" s="1120"/>
      <c r="K152" s="1120"/>
      <c r="L152" s="1120"/>
      <c r="M152" s="1121"/>
      <c r="N152" s="847"/>
      <c r="O152" s="849"/>
      <c r="P152" s="849"/>
      <c r="Q152" s="849"/>
      <c r="R152" s="849"/>
      <c r="S152" s="849"/>
      <c r="T152" s="847"/>
      <c r="U152" s="847"/>
      <c r="V152" s="847"/>
      <c r="W152" s="847"/>
      <c r="X152" s="847"/>
      <c r="Y152" s="847"/>
    </row>
    <row r="153" spans="1:25" x14ac:dyDescent="0.3">
      <c r="A153" s="1118" t="s">
        <v>1021</v>
      </c>
      <c r="B153" s="1119"/>
      <c r="C153" s="1119"/>
      <c r="D153" s="1119"/>
      <c r="E153" s="954" t="str">
        <f>IF(N93=1,"Complete","Incomplete")</f>
        <v>Complete</v>
      </c>
      <c r="F153" s="1120" t="s">
        <v>1022</v>
      </c>
      <c r="G153" s="1120"/>
      <c r="H153" s="1120"/>
      <c r="I153" s="1120"/>
      <c r="J153" s="1120"/>
      <c r="K153" s="1120"/>
      <c r="L153" s="1120"/>
      <c r="M153" s="1121"/>
      <c r="N153" s="847"/>
      <c r="O153" s="847"/>
      <c r="P153" s="847"/>
      <c r="Q153" s="847"/>
      <c r="R153" s="847"/>
      <c r="S153" s="847"/>
      <c r="T153" s="847"/>
      <c r="U153" s="847"/>
      <c r="V153" s="847"/>
      <c r="W153" s="847"/>
      <c r="X153" s="847"/>
      <c r="Y153" s="847"/>
    </row>
    <row r="154" spans="1:25" x14ac:dyDescent="0.3">
      <c r="A154" s="1126" t="s">
        <v>1023</v>
      </c>
      <c r="B154" s="1127"/>
      <c r="C154" s="1127"/>
      <c r="D154" s="1128"/>
      <c r="E154" s="954" t="str">
        <f>IF(N100=1,"Complete","Incomplete")</f>
        <v>Incomplete</v>
      </c>
      <c r="F154" s="1120" t="s">
        <v>1024</v>
      </c>
      <c r="G154" s="1120"/>
      <c r="H154" s="1120"/>
      <c r="I154" s="1120"/>
      <c r="J154" s="1120"/>
      <c r="K154" s="1120"/>
      <c r="L154" s="1120"/>
      <c r="M154" s="1121"/>
      <c r="N154" s="847"/>
      <c r="O154" s="847"/>
      <c r="P154" s="847"/>
      <c r="Q154" s="847"/>
      <c r="R154" s="847"/>
      <c r="S154" s="847"/>
      <c r="T154" s="847"/>
      <c r="U154" s="847"/>
      <c r="V154" s="847"/>
      <c r="W154" s="847"/>
      <c r="X154" s="847"/>
      <c r="Y154" s="847"/>
    </row>
    <row r="155" spans="1:25" x14ac:dyDescent="0.3">
      <c r="A155" s="1126" t="s">
        <v>1025</v>
      </c>
      <c r="B155" s="1127"/>
      <c r="C155" s="1127"/>
      <c r="D155" s="1128"/>
      <c r="E155" s="954" t="str">
        <f>IF(N101=1,"Complete","Incomplete")</f>
        <v>Incomplete</v>
      </c>
      <c r="F155" s="1120" t="s">
        <v>1026</v>
      </c>
      <c r="G155" s="1120"/>
      <c r="H155" s="1120"/>
      <c r="I155" s="1120"/>
      <c r="J155" s="1120"/>
      <c r="K155" s="1120"/>
      <c r="L155" s="1120"/>
      <c r="M155" s="1121"/>
      <c r="N155" s="847"/>
      <c r="O155" s="847"/>
      <c r="P155" s="847"/>
      <c r="Q155" s="847"/>
      <c r="R155" s="847"/>
      <c r="S155" s="847"/>
      <c r="T155" s="847"/>
      <c r="U155" s="847"/>
      <c r="V155" s="847"/>
      <c r="W155" s="847"/>
      <c r="X155" s="847"/>
      <c r="Y155" s="847"/>
    </row>
    <row r="156" spans="1:25" x14ac:dyDescent="0.3">
      <c r="A156" s="1126" t="s">
        <v>1027</v>
      </c>
      <c r="B156" s="1127"/>
      <c r="C156" s="1127"/>
      <c r="D156" s="1128"/>
      <c r="E156" s="954" t="str">
        <f>IF(N102=1,"Complete","Incomplete")</f>
        <v>Incomplete</v>
      </c>
      <c r="F156" s="1120" t="s">
        <v>1028</v>
      </c>
      <c r="G156" s="1120"/>
      <c r="H156" s="1120"/>
      <c r="I156" s="1120"/>
      <c r="J156" s="1120"/>
      <c r="K156" s="1120"/>
      <c r="L156" s="1120"/>
      <c r="M156" s="1121"/>
      <c r="N156" s="847"/>
      <c r="O156" s="847"/>
      <c r="P156" s="847"/>
      <c r="Q156" s="847"/>
      <c r="R156" s="847"/>
      <c r="S156" s="847"/>
      <c r="T156" s="847"/>
      <c r="U156" s="847"/>
      <c r="V156" s="847"/>
      <c r="W156" s="847"/>
      <c r="X156" s="847"/>
      <c r="Y156" s="847"/>
    </row>
    <row r="157" spans="1:25" x14ac:dyDescent="0.3">
      <c r="A157" s="1118" t="s">
        <v>1029</v>
      </c>
      <c r="B157" s="1119"/>
      <c r="C157" s="1119"/>
      <c r="D157" s="1119"/>
      <c r="E157" s="954" t="str">
        <f>IF(N104=1,"Complete","Incomplete")</f>
        <v>Complete</v>
      </c>
      <c r="F157" s="1120" t="s">
        <v>1014</v>
      </c>
      <c r="G157" s="1120"/>
      <c r="H157" s="1120"/>
      <c r="I157" s="1120"/>
      <c r="J157" s="1120"/>
      <c r="K157" s="1120"/>
      <c r="L157" s="1120"/>
      <c r="M157" s="1121"/>
      <c r="N157" s="847"/>
      <c r="O157" s="847"/>
      <c r="P157" s="847"/>
      <c r="Q157" s="847"/>
      <c r="R157" s="847"/>
      <c r="S157" s="847"/>
      <c r="T157" s="847"/>
      <c r="U157" s="847"/>
      <c r="V157" s="847"/>
      <c r="W157" s="847"/>
      <c r="X157" s="847"/>
      <c r="Y157" s="847"/>
    </row>
    <row r="158" spans="1:25" x14ac:dyDescent="0.3">
      <c r="A158" s="1118" t="s">
        <v>1030</v>
      </c>
      <c r="B158" s="1119"/>
      <c r="C158" s="1119"/>
      <c r="D158" s="1119"/>
      <c r="E158" s="954" t="str">
        <f>IF(N108=1,"Complete","Incomplete")</f>
        <v>Complete</v>
      </c>
      <c r="F158" s="1120" t="s">
        <v>1031</v>
      </c>
      <c r="G158" s="1120"/>
      <c r="H158" s="1120"/>
      <c r="I158" s="1120"/>
      <c r="J158" s="1120"/>
      <c r="K158" s="1120"/>
      <c r="L158" s="1120"/>
      <c r="M158" s="1121"/>
      <c r="N158" s="847"/>
      <c r="O158" s="847"/>
      <c r="P158" s="847"/>
      <c r="Q158" s="847"/>
      <c r="R158" s="847"/>
      <c r="S158" s="847"/>
      <c r="T158" s="847"/>
      <c r="U158" s="847"/>
      <c r="V158" s="847"/>
      <c r="W158" s="847"/>
      <c r="X158" s="847"/>
      <c r="Y158" s="847"/>
    </row>
    <row r="159" spans="1:25" x14ac:dyDescent="0.3">
      <c r="A159" s="1118" t="s">
        <v>1032</v>
      </c>
      <c r="B159" s="1119"/>
      <c r="C159" s="1119"/>
      <c r="D159" s="1119"/>
      <c r="E159" s="954" t="str">
        <f>IF(N111=1,"Complete","Incomplete")</f>
        <v>Complete</v>
      </c>
      <c r="F159" s="1120" t="s">
        <v>1014</v>
      </c>
      <c r="G159" s="1120"/>
      <c r="H159" s="1120"/>
      <c r="I159" s="1120"/>
      <c r="J159" s="1120"/>
      <c r="K159" s="1120"/>
      <c r="L159" s="1120"/>
      <c r="M159" s="1121"/>
      <c r="N159" s="847"/>
      <c r="O159" s="847"/>
      <c r="P159" s="847"/>
      <c r="Q159" s="847"/>
      <c r="R159" s="847"/>
      <c r="S159" s="847"/>
      <c r="T159" s="847"/>
      <c r="U159" s="847"/>
      <c r="V159" s="847"/>
      <c r="W159" s="847"/>
      <c r="X159" s="847"/>
      <c r="Y159" s="847"/>
    </row>
    <row r="160" spans="1:25" x14ac:dyDescent="0.3">
      <c r="A160" s="1118" t="s">
        <v>1033</v>
      </c>
      <c r="B160" s="1119"/>
      <c r="C160" s="1119"/>
      <c r="D160" s="1119"/>
      <c r="E160" s="954" t="str">
        <f>IF(N115=1,"Complete","Incomplete")</f>
        <v>Complete</v>
      </c>
      <c r="F160" s="1120" t="s">
        <v>1031</v>
      </c>
      <c r="G160" s="1120"/>
      <c r="H160" s="1120"/>
      <c r="I160" s="1120"/>
      <c r="J160" s="1120"/>
      <c r="K160" s="1120"/>
      <c r="L160" s="1120"/>
      <c r="M160" s="1121"/>
      <c r="N160" s="847"/>
      <c r="O160" s="847"/>
      <c r="P160" s="847"/>
      <c r="Q160" s="847"/>
      <c r="R160" s="847"/>
      <c r="S160" s="847"/>
      <c r="T160" s="847"/>
      <c r="U160" s="847"/>
      <c r="V160" s="847"/>
      <c r="W160" s="847"/>
      <c r="X160" s="847"/>
      <c r="Y160" s="847"/>
    </row>
    <row r="161" spans="1:25" x14ac:dyDescent="0.3">
      <c r="A161" s="1118" t="s">
        <v>1034</v>
      </c>
      <c r="B161" s="1119"/>
      <c r="C161" s="1119"/>
      <c r="D161" s="1119"/>
      <c r="E161" s="954" t="str">
        <f>IF(N118=1,"Complete","Incomplete")</f>
        <v>Complete</v>
      </c>
      <c r="F161" s="1120" t="s">
        <v>1014</v>
      </c>
      <c r="G161" s="1120"/>
      <c r="H161" s="1120"/>
      <c r="I161" s="1120"/>
      <c r="J161" s="1120"/>
      <c r="K161" s="1120"/>
      <c r="L161" s="1120"/>
      <c r="M161" s="1121"/>
      <c r="N161" s="847"/>
      <c r="O161" s="847"/>
      <c r="P161" s="847"/>
      <c r="Q161" s="847"/>
      <c r="R161" s="847"/>
      <c r="S161" s="847"/>
      <c r="T161" s="847"/>
      <c r="U161" s="847"/>
      <c r="V161" s="847"/>
      <c r="W161" s="847"/>
      <c r="X161" s="847"/>
      <c r="Y161" s="847"/>
    </row>
    <row r="162" spans="1:25" x14ac:dyDescent="0.3">
      <c r="A162" s="1118" t="s">
        <v>1035</v>
      </c>
      <c r="B162" s="1119"/>
      <c r="C162" s="1119"/>
      <c r="D162" s="1119"/>
      <c r="E162" s="954" t="str">
        <f>IF(N122=1,"Complete","Incomplete")</f>
        <v>Complete</v>
      </c>
      <c r="F162" s="1120" t="s">
        <v>1031</v>
      </c>
      <c r="G162" s="1120"/>
      <c r="H162" s="1120"/>
      <c r="I162" s="1120"/>
      <c r="J162" s="1120"/>
      <c r="K162" s="1120"/>
      <c r="L162" s="1120"/>
      <c r="M162" s="1121"/>
      <c r="N162" s="847"/>
      <c r="O162" s="847"/>
      <c r="P162" s="847"/>
      <c r="Q162" s="847"/>
      <c r="R162" s="847"/>
      <c r="S162" s="847"/>
      <c r="T162" s="847"/>
      <c r="U162" s="847"/>
      <c r="V162" s="847"/>
      <c r="W162" s="847"/>
      <c r="X162" s="847"/>
      <c r="Y162" s="847"/>
    </row>
    <row r="163" spans="1:25" x14ac:dyDescent="0.3">
      <c r="A163" s="1118" t="s">
        <v>1036</v>
      </c>
      <c r="B163" s="1119"/>
      <c r="C163" s="1119"/>
      <c r="D163" s="1119"/>
      <c r="E163" s="954" t="str">
        <f>IF(N130=1,"Complete","Incomplete")</f>
        <v>Complete</v>
      </c>
      <c r="F163" s="1120" t="s">
        <v>1037</v>
      </c>
      <c r="G163" s="1120"/>
      <c r="H163" s="1120"/>
      <c r="I163" s="1120"/>
      <c r="J163" s="1120"/>
      <c r="K163" s="1120"/>
      <c r="L163" s="1120"/>
      <c r="M163" s="1121"/>
      <c r="N163" s="847"/>
      <c r="O163" s="847"/>
      <c r="P163" s="847"/>
      <c r="Q163" s="847"/>
      <c r="R163" s="847"/>
      <c r="S163" s="847"/>
      <c r="T163" s="847"/>
      <c r="U163" s="847"/>
      <c r="V163" s="847"/>
      <c r="W163" s="847"/>
      <c r="X163" s="847"/>
      <c r="Y163" s="847"/>
    </row>
    <row r="164" spans="1:25" x14ac:dyDescent="0.3">
      <c r="A164" s="1118" t="s">
        <v>1038</v>
      </c>
      <c r="B164" s="1119"/>
      <c r="C164" s="1119"/>
      <c r="D164" s="1119"/>
      <c r="E164" s="954" t="str">
        <f>IF(N133=1,"Complete","Incomplete")</f>
        <v>Complete</v>
      </c>
      <c r="F164" s="1120" t="s">
        <v>1037</v>
      </c>
      <c r="G164" s="1120"/>
      <c r="H164" s="1120"/>
      <c r="I164" s="1120"/>
      <c r="J164" s="1120"/>
      <c r="K164" s="1120"/>
      <c r="L164" s="1120"/>
      <c r="M164" s="1121"/>
      <c r="N164" s="847"/>
      <c r="O164" s="847"/>
      <c r="P164" s="847"/>
      <c r="Q164" s="847"/>
      <c r="R164" s="847"/>
      <c r="S164" s="847"/>
      <c r="T164" s="847"/>
      <c r="U164" s="847"/>
      <c r="V164" s="847"/>
      <c r="W164" s="847"/>
      <c r="X164" s="847"/>
      <c r="Y164" s="847"/>
    </row>
    <row r="165" spans="1:25" x14ac:dyDescent="0.3">
      <c r="A165" s="1118" t="s">
        <v>1039</v>
      </c>
      <c r="B165" s="1119"/>
      <c r="C165" s="1119"/>
      <c r="D165" s="1119"/>
      <c r="E165" s="954" t="str">
        <f>IF(N135=1,"Complete","Incomplete")</f>
        <v>Complete</v>
      </c>
      <c r="F165" s="1120" t="s">
        <v>1040</v>
      </c>
      <c r="G165" s="1120"/>
      <c r="H165" s="1120"/>
      <c r="I165" s="1120"/>
      <c r="J165" s="1120"/>
      <c r="K165" s="1120"/>
      <c r="L165" s="1120"/>
      <c r="M165" s="1121"/>
      <c r="N165" s="847"/>
      <c r="O165" s="847"/>
      <c r="P165" s="847"/>
      <c r="Q165" s="847"/>
      <c r="R165" s="847"/>
      <c r="S165" s="847"/>
      <c r="T165" s="847"/>
      <c r="U165" s="847"/>
      <c r="V165" s="847"/>
      <c r="W165" s="847"/>
      <c r="X165" s="847"/>
      <c r="Y165" s="847"/>
    </row>
    <row r="166" spans="1:25" x14ac:dyDescent="0.3">
      <c r="A166" s="1118" t="s">
        <v>1041</v>
      </c>
      <c r="B166" s="1119"/>
      <c r="C166" s="1119"/>
      <c r="D166" s="1119"/>
      <c r="E166" s="954" t="str">
        <f>IF(N137=1,"Complete","Incomplete")</f>
        <v>Complete</v>
      </c>
      <c r="F166" s="1120" t="s">
        <v>1042</v>
      </c>
      <c r="G166" s="1120"/>
      <c r="H166" s="1120"/>
      <c r="I166" s="1120"/>
      <c r="J166" s="1120"/>
      <c r="K166" s="1120"/>
      <c r="L166" s="1120"/>
      <c r="M166" s="1121"/>
      <c r="N166" s="847"/>
      <c r="O166" s="847"/>
      <c r="P166" s="847"/>
      <c r="Q166" s="847"/>
      <c r="R166" s="847"/>
      <c r="S166" s="847"/>
      <c r="T166" s="847"/>
      <c r="U166" s="847"/>
      <c r="V166" s="847"/>
      <c r="W166" s="847"/>
      <c r="X166" s="847"/>
      <c r="Y166" s="847"/>
    </row>
    <row r="167" spans="1:25" ht="15.75" customHeight="1" x14ac:dyDescent="0.3">
      <c r="A167" s="1122" t="s">
        <v>1043</v>
      </c>
      <c r="B167" s="1123"/>
      <c r="C167" s="1123"/>
      <c r="D167" s="1123"/>
      <c r="E167" s="955" t="str">
        <f>IF(N138=1,"Complete","Incomplete")</f>
        <v>Complete</v>
      </c>
      <c r="F167" s="1124" t="s">
        <v>1040</v>
      </c>
      <c r="G167" s="1124"/>
      <c r="H167" s="1124"/>
      <c r="I167" s="1124"/>
      <c r="J167" s="1124"/>
      <c r="K167" s="1124"/>
      <c r="L167" s="1124"/>
      <c r="M167" s="1125"/>
      <c r="N167" s="847"/>
      <c r="O167" s="847"/>
      <c r="P167" s="847"/>
      <c r="Q167" s="847"/>
      <c r="R167" s="847"/>
      <c r="S167" s="847"/>
      <c r="T167" s="847"/>
      <c r="U167" s="847"/>
      <c r="V167" s="847"/>
      <c r="W167" s="847"/>
      <c r="X167" s="847"/>
      <c r="Y167" s="847"/>
    </row>
    <row r="168" spans="1:25" x14ac:dyDescent="0.3">
      <c r="A168" s="847"/>
      <c r="B168" s="847"/>
      <c r="C168" s="847"/>
      <c r="D168" s="847"/>
      <c r="E168" s="847"/>
      <c r="F168" s="847"/>
      <c r="G168" s="847"/>
      <c r="H168" s="847"/>
      <c r="I168" s="847"/>
      <c r="J168" s="847"/>
      <c r="K168" s="847"/>
      <c r="L168" s="847"/>
      <c r="M168" s="847"/>
      <c r="N168" s="847"/>
      <c r="O168" s="847"/>
      <c r="P168" s="847"/>
      <c r="Q168" s="847"/>
      <c r="R168" s="847"/>
      <c r="S168" s="847"/>
      <c r="T168" s="847"/>
      <c r="U168" s="847"/>
      <c r="V168" s="847"/>
      <c r="W168" s="847"/>
      <c r="X168" s="847"/>
      <c r="Y168" s="847"/>
    </row>
    <row r="169" spans="1:25" x14ac:dyDescent="0.3">
      <c r="A169" s="847"/>
      <c r="B169" s="847"/>
      <c r="C169" s="847"/>
      <c r="D169" s="847"/>
      <c r="E169" s="847"/>
      <c r="F169" s="847"/>
      <c r="G169" s="847"/>
      <c r="H169" s="847"/>
      <c r="I169" s="847"/>
      <c r="J169" s="847"/>
      <c r="K169" s="847"/>
      <c r="L169" s="847"/>
      <c r="M169" s="847"/>
      <c r="N169" s="847"/>
      <c r="O169" s="847"/>
      <c r="P169" s="847"/>
      <c r="Q169" s="847"/>
      <c r="R169" s="847"/>
      <c r="S169" s="847"/>
      <c r="T169" s="847"/>
      <c r="U169" s="847"/>
      <c r="V169" s="847"/>
      <c r="W169" s="847"/>
      <c r="X169" s="847"/>
      <c r="Y169" s="847"/>
    </row>
  </sheetData>
  <sheetProtection algorithmName="SHA-512" hashValue="ovh/41+ioRc9BSwlvpsoXWzjGxWZnA1PYtZq8mArzNVzMQKk7+ilMAdsmE+ZIJBn4VVejkl47uRlaY9OPIY4Nw==" saltValue="IQT71CnscT2vzVdnGYVw5Q==" spinCount="100000" sheet="1" objects="1"/>
  <mergeCells count="210">
    <mergeCell ref="A1:M1"/>
    <mergeCell ref="A2:M2"/>
    <mergeCell ref="A3:M3"/>
    <mergeCell ref="A4:M4"/>
    <mergeCell ref="A5:M5"/>
    <mergeCell ref="B6:M6"/>
    <mergeCell ref="A7:A9"/>
    <mergeCell ref="B7:M9"/>
    <mergeCell ref="G10:H10"/>
    <mergeCell ref="I10:K10"/>
    <mergeCell ref="L10:M10"/>
    <mergeCell ref="B11:F11"/>
    <mergeCell ref="G11:H11"/>
    <mergeCell ref="I11:K11"/>
    <mergeCell ref="L11:M11"/>
    <mergeCell ref="B12:F12"/>
    <mergeCell ref="G12:M13"/>
    <mergeCell ref="B13:F13"/>
    <mergeCell ref="A14:M14"/>
    <mergeCell ref="A15:M15"/>
    <mergeCell ref="A16:M16"/>
    <mergeCell ref="A17:M17"/>
    <mergeCell ref="A18:D28"/>
    <mergeCell ref="E18:E21"/>
    <mergeCell ref="H18:I18"/>
    <mergeCell ref="J18:K18"/>
    <mergeCell ref="F19:K19"/>
    <mergeCell ref="H20:I20"/>
    <mergeCell ref="J20:K20"/>
    <mergeCell ref="E22:E25"/>
    <mergeCell ref="H22:I22"/>
    <mergeCell ref="J22:K22"/>
    <mergeCell ref="H24:I24"/>
    <mergeCell ref="J24:K24"/>
    <mergeCell ref="H25:I25"/>
    <mergeCell ref="J25:K25"/>
    <mergeCell ref="E26:E28"/>
    <mergeCell ref="A29:M29"/>
    <mergeCell ref="A30:F30"/>
    <mergeCell ref="I30:M32"/>
    <mergeCell ref="A31:A33"/>
    <mergeCell ref="B31:F33"/>
    <mergeCell ref="G31:G32"/>
    <mergeCell ref="H31:H32"/>
    <mergeCell ref="G33:M33"/>
    <mergeCell ref="G34:H34"/>
    <mergeCell ref="I34:K34"/>
    <mergeCell ref="L34:M34"/>
    <mergeCell ref="B35:F35"/>
    <mergeCell ref="G35:H35"/>
    <mergeCell ref="I35:K35"/>
    <mergeCell ref="L35:M35"/>
    <mergeCell ref="A36:M36"/>
    <mergeCell ref="A37:A40"/>
    <mergeCell ref="B37:F40"/>
    <mergeCell ref="I37:J37"/>
    <mergeCell ref="I38:J38"/>
    <mergeCell ref="I39:J39"/>
    <mergeCell ref="I40:J40"/>
    <mergeCell ref="B41:F41"/>
    <mergeCell ref="G41:M41"/>
    <mergeCell ref="G42:H42"/>
    <mergeCell ref="I42:K42"/>
    <mergeCell ref="L42:M42"/>
    <mergeCell ref="B43:F43"/>
    <mergeCell ref="G43:H43"/>
    <mergeCell ref="I43:K43"/>
    <mergeCell ref="L43:M43"/>
    <mergeCell ref="B44:F44"/>
    <mergeCell ref="G44:M45"/>
    <mergeCell ref="B45:F45"/>
    <mergeCell ref="A46:M46"/>
    <mergeCell ref="A47:A48"/>
    <mergeCell ref="B47:M47"/>
    <mergeCell ref="B48:M48"/>
    <mergeCell ref="A49:E51"/>
    <mergeCell ref="F49:F50"/>
    <mergeCell ref="G49:G50"/>
    <mergeCell ref="H49:H50"/>
    <mergeCell ref="I49:M51"/>
    <mergeCell ref="A52:D64"/>
    <mergeCell ref="I52:M64"/>
    <mergeCell ref="I65:M65"/>
    <mergeCell ref="A66:D74"/>
    <mergeCell ref="I66:M74"/>
    <mergeCell ref="I75:M75"/>
    <mergeCell ref="A76:D87"/>
    <mergeCell ref="I76:M87"/>
    <mergeCell ref="I88:M88"/>
    <mergeCell ref="I90:K90"/>
    <mergeCell ref="L90:M90"/>
    <mergeCell ref="E91:M91"/>
    <mergeCell ref="A92:M92"/>
    <mergeCell ref="B93:F93"/>
    <mergeCell ref="G93:M94"/>
    <mergeCell ref="B94:F94"/>
    <mergeCell ref="A95:M95"/>
    <mergeCell ref="A96:M96"/>
    <mergeCell ref="A97:M97"/>
    <mergeCell ref="A98:M98"/>
    <mergeCell ref="B99:F99"/>
    <mergeCell ref="I99:M101"/>
    <mergeCell ref="A100:A102"/>
    <mergeCell ref="B100:E102"/>
    <mergeCell ref="A103:M103"/>
    <mergeCell ref="A104:A107"/>
    <mergeCell ref="B104:F104"/>
    <mergeCell ref="I104:J104"/>
    <mergeCell ref="B105:F107"/>
    <mergeCell ref="G105:H105"/>
    <mergeCell ref="I105:K105"/>
    <mergeCell ref="L105:M105"/>
    <mergeCell ref="I106:J106"/>
    <mergeCell ref="G107:H107"/>
    <mergeCell ref="I107:K107"/>
    <mergeCell ref="A108:A109"/>
    <mergeCell ref="B108:F108"/>
    <mergeCell ref="G108:M109"/>
    <mergeCell ref="B109:F109"/>
    <mergeCell ref="A110:M110"/>
    <mergeCell ref="A111:A114"/>
    <mergeCell ref="B111:F111"/>
    <mergeCell ref="I111:J111"/>
    <mergeCell ref="B112:F114"/>
    <mergeCell ref="G112:H112"/>
    <mergeCell ref="I112:K112"/>
    <mergeCell ref="L112:M112"/>
    <mergeCell ref="I113:J113"/>
    <mergeCell ref="G114:H114"/>
    <mergeCell ref="I114:K114"/>
    <mergeCell ref="L114:M114"/>
    <mergeCell ref="A115:A116"/>
    <mergeCell ref="B115:F115"/>
    <mergeCell ref="G115:M116"/>
    <mergeCell ref="B116:F116"/>
    <mergeCell ref="A117:M117"/>
    <mergeCell ref="A118:A121"/>
    <mergeCell ref="B118:F118"/>
    <mergeCell ref="I118:J118"/>
    <mergeCell ref="B119:F121"/>
    <mergeCell ref="G119:H119"/>
    <mergeCell ref="I119:K119"/>
    <mergeCell ref="I120:J120"/>
    <mergeCell ref="G121:H121"/>
    <mergeCell ref="I121:K121"/>
    <mergeCell ref="A122:A123"/>
    <mergeCell ref="B122:F122"/>
    <mergeCell ref="G122:M123"/>
    <mergeCell ref="B123:F123"/>
    <mergeCell ref="A124:M124"/>
    <mergeCell ref="A125:M125"/>
    <mergeCell ref="A126:M126"/>
    <mergeCell ref="A127:M127"/>
    <mergeCell ref="D128:M129"/>
    <mergeCell ref="D131:M132"/>
    <mergeCell ref="D137:D138"/>
    <mergeCell ref="F137:G137"/>
    <mergeCell ref="F138:G138"/>
    <mergeCell ref="B141:M141"/>
    <mergeCell ref="A142:M142"/>
    <mergeCell ref="A143:D143"/>
    <mergeCell ref="F143:M143"/>
    <mergeCell ref="A144:D144"/>
    <mergeCell ref="F144:M144"/>
    <mergeCell ref="A145:D145"/>
    <mergeCell ref="F145:M145"/>
    <mergeCell ref="A146:D146"/>
    <mergeCell ref="F146:M146"/>
    <mergeCell ref="A147:D147"/>
    <mergeCell ref="F147:M147"/>
    <mergeCell ref="A148:D148"/>
    <mergeCell ref="F148:M148"/>
    <mergeCell ref="A149:D149"/>
    <mergeCell ref="F149:M149"/>
    <mergeCell ref="A150:D150"/>
    <mergeCell ref="F150:M150"/>
    <mergeCell ref="A151:D151"/>
    <mergeCell ref="F151:M151"/>
    <mergeCell ref="A152:D152"/>
    <mergeCell ref="F152:M152"/>
    <mergeCell ref="A153:D153"/>
    <mergeCell ref="F153:M153"/>
    <mergeCell ref="A154:D154"/>
    <mergeCell ref="F154:M154"/>
    <mergeCell ref="A155:D155"/>
    <mergeCell ref="F155:M155"/>
    <mergeCell ref="A156:D156"/>
    <mergeCell ref="F156:M156"/>
    <mergeCell ref="A157:D157"/>
    <mergeCell ref="F157:M157"/>
    <mergeCell ref="A158:D158"/>
    <mergeCell ref="F158:M158"/>
    <mergeCell ref="A159:D159"/>
    <mergeCell ref="F159:M159"/>
    <mergeCell ref="A165:D165"/>
    <mergeCell ref="F165:M165"/>
    <mergeCell ref="A166:D166"/>
    <mergeCell ref="F166:M166"/>
    <mergeCell ref="A167:D167"/>
    <mergeCell ref="F167:M167"/>
    <mergeCell ref="A160:D160"/>
    <mergeCell ref="F160:M160"/>
    <mergeCell ref="A161:D161"/>
    <mergeCell ref="F161:M161"/>
    <mergeCell ref="A162:D162"/>
    <mergeCell ref="F162:M162"/>
    <mergeCell ref="A163:D163"/>
    <mergeCell ref="F163:M163"/>
    <mergeCell ref="A164:D164"/>
    <mergeCell ref="F164:M164"/>
  </mergeCells>
  <conditionalFormatting sqref="L90:M90">
    <cfRule type="containsText" dxfId="23" priority="1" operator="containsText" text="Incomplete">
      <formula>NOT(ISERROR(SEARCH("Incomplete",L90)))</formula>
    </cfRule>
    <cfRule type="containsText" dxfId="22" priority="2" operator="containsText" text="Complete">
      <formula>NOT(ISERROR(SEARCH("Complete",L90)))</formula>
    </cfRule>
  </conditionalFormatting>
  <conditionalFormatting sqref="E144:E167">
    <cfRule type="cellIs" dxfId="21" priority="3" operator="equal">
      <formula>"Complete"</formula>
    </cfRule>
    <cfRule type="cellIs" dxfId="20" priority="4" operator="equal">
      <formula>"Incomplete"</formula>
    </cfRule>
  </conditionalFormatting>
  <dataValidations count="19">
    <dataValidation type="list" allowBlank="1" showInputMessage="1" showErrorMessage="1" sqref="E130" xr:uid="{00000000-0002-0000-0900-000000000000}">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00000000-0002-0000-0900-000001000000}">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0 G102" xr:uid="{00000000-0002-0000-0900-000002000000}">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00000000-0002-0000-0900-000003000000}">
      <formula1>1</formula1>
      <formula2>J22-1</formula2>
    </dataValidation>
    <dataValidation type="list" allowBlank="1" showInputMessage="1" showErrorMessage="1" sqref="G43:M43" xr:uid="{00000000-0002-0000-0900-000004000000}">
      <formula1>$U$2:$U$36</formula1>
    </dataValidation>
    <dataValidation type="list" allowBlank="1" showInputMessage="1" showErrorMessage="1" sqref="H31:H32 H100:H102" xr:uid="{00000000-0002-0000-0900-000005000000}">
      <formula1>$R$2:$R$3</formula1>
    </dataValidation>
    <dataValidation type="textLength" operator="lessThanOrEqual" allowBlank="1" showInputMessage="1" showErrorMessage="1" errorTitle="Too Many Characters" error="Limit response to no more than 2000 characters, including spaces. " sqref="B7:M9" xr:uid="{00000000-0002-0000-0900-000006000000}">
      <formula1>2000</formula1>
    </dataValidation>
    <dataValidation type="textLength" operator="lessThanOrEqual" allowBlank="1" showInputMessage="1" showErrorMessage="1" errorTitle="Too Many Characters" error="Limit response to fewer than 1000 characters, including spaces. " sqref="G41:M41 G93:M95" xr:uid="{00000000-0002-0000-0900-000007000000}">
      <formula1>1000</formula1>
    </dataValidation>
    <dataValidation type="textLength" operator="lessThanOrEqual" allowBlank="1" showInputMessage="1" showErrorMessage="1" errorTitle="Too Many Characters" error="Limit response to no more than 1000 characters, including spaces" sqref="G12" xr:uid="{00000000-0002-0000-0900-000008000000}">
      <formula1>1000</formula1>
    </dataValidation>
    <dataValidation type="textLength" operator="lessThanOrEqual" allowBlank="1" showInputMessage="1" showErrorMessage="1" errorTitle="Too Many Characters" error="Limit reponse to no more than 500 characters, including spaces. " sqref="I52:M64" xr:uid="{00000000-0002-0000-0900-000009000000}">
      <formula1>500</formula1>
    </dataValidation>
    <dataValidation type="textLength" operator="lessThanOrEqual" allowBlank="1" showInputMessage="1" showErrorMessage="1" errorTitle="Too Many Characters" error="Limit reponse to no more than 500 characters, including spaces." sqref="I66:M74 I76" xr:uid="{00000000-0002-0000-0900-00000A000000}">
      <formula1>500</formula1>
    </dataValidation>
    <dataValidation type="textLength" operator="lessThanOrEqual" allowBlank="1" showInputMessage="1" showErrorMessage="1" errorTitle="Too Many Characters" error="Limit response to no more than 500 characters, including spaces. " sqref="G108:M109 G122" xr:uid="{00000000-0002-0000-0900-00000B000000}">
      <formula1>500</formula1>
    </dataValidation>
    <dataValidation type="textLength" operator="lessThanOrEqual" allowBlank="1" showInputMessage="1" showErrorMessage="1" errorTitle="Too Many Characters" error="Limit Response to no more than 500 characters, including spaces. " sqref="G115:M116" xr:uid="{00000000-0002-0000-0900-00000C000000}">
      <formula1>500</formula1>
    </dataValidation>
    <dataValidation type="list" allowBlank="1" showInputMessage="1" showErrorMessage="1" sqref="E133 E135" xr:uid="{00000000-0002-0000-0900-00000D000000}">
      <formula1>$V$2:$V$3</formula1>
    </dataValidation>
    <dataValidation type="list" allowBlank="1" showInputMessage="1" showErrorMessage="1" sqref="G11:M11" xr:uid="{00000000-0002-0000-0900-00000E000000}">
      <formula1>$Q$2:$Q$14</formula1>
    </dataValidation>
    <dataValidation allowBlank="1" showInputMessage="1" showErrorMessage="1" errorTitle="Too Many Characters" error="Limit response to fewer than 1000 characters, including spaces. " sqref="G44:M45" xr:uid="{00000000-0002-0000-0900-00000F000000}"/>
    <dataValidation type="list" allowBlank="1" showInputMessage="1" showErrorMessage="1" sqref="H37:H40 K37:K40 M37:M40 H104 K104 M104 H106 K106 H111 K111 M111 H113 K113 M113 H118 K118 H120 K120" xr:uid="{00000000-0002-0000-0900-000010000000}">
      <formula1>$T$2</formula1>
    </dataValidation>
    <dataValidation type="date" allowBlank="1" showInputMessage="1" showErrorMessage="1" errorTitle="Enter Date" error="Date must be entered in MM/DD/YYYY format. " promptTitle="Enter Date MM/DD/YYYY" prompt="Enter Date MM/DD/YYYY" sqref="F137:G137" xr:uid="{00000000-0002-0000-0900-000011000000}">
      <formula1>45658</formula1>
      <formula2>46023</formula2>
    </dataValidation>
    <dataValidation type="list" allowBlank="1" showInputMessage="1" showErrorMessage="1" sqref="G35:M35" xr:uid="{00000000-0002-0000-0900-000012000000}">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SheetLayoutView="80" workbookViewId="0">
      <selection activeCell="E17" sqref="E17"/>
    </sheetView>
  </sheetViews>
  <sheetFormatPr defaultColWidth="9.109375" defaultRowHeight="14.4" x14ac:dyDescent="0.3"/>
  <cols>
    <col min="1" max="1" width="2.6640625" style="450" customWidth="1"/>
    <col min="2" max="2" width="3" style="450" customWidth="1"/>
    <col min="3" max="3" width="39.6640625" style="450" customWidth="1"/>
    <col min="4" max="4" width="9.5546875" style="450" customWidth="1"/>
    <col min="5" max="5" width="13.109375" style="450" customWidth="1"/>
    <col min="6" max="6" width="12.33203125" style="450" customWidth="1"/>
    <col min="7" max="7" width="12.44140625" style="450" customWidth="1"/>
    <col min="8" max="8" width="11.6640625" style="450" customWidth="1"/>
    <col min="9" max="9" width="10.88671875" style="450" customWidth="1"/>
    <col min="10" max="10" width="12.33203125" style="450" customWidth="1"/>
    <col min="11" max="11" width="12.109375" style="450" customWidth="1"/>
    <col min="12" max="12" width="13.109375" style="450" customWidth="1"/>
    <col min="13" max="13" width="12" style="450" customWidth="1"/>
    <col min="14" max="14" width="17.88671875" style="450" customWidth="1"/>
    <col min="15" max="15" width="9.109375" style="450" customWidth="1"/>
    <col min="16" max="16384" width="9.109375" style="450"/>
  </cols>
  <sheetData>
    <row r="1" spans="1:14" ht="15" customHeight="1" x14ac:dyDescent="0.3">
      <c r="A1" s="1427" t="s">
        <v>1044</v>
      </c>
      <c r="B1" s="1428"/>
      <c r="C1" s="1428"/>
      <c r="D1" s="1428"/>
      <c r="E1" s="1428"/>
      <c r="F1" s="1428"/>
      <c r="G1" s="1428"/>
      <c r="H1" s="1428"/>
      <c r="I1" s="1428"/>
      <c r="J1" s="1428"/>
      <c r="K1" s="1428"/>
      <c r="L1" s="348"/>
      <c r="M1" s="92"/>
      <c r="N1" s="92"/>
    </row>
    <row r="2" spans="1:14" x14ac:dyDescent="0.3">
      <c r="A2" s="1429" t="s">
        <v>1045</v>
      </c>
      <c r="B2" s="1430"/>
      <c r="C2" s="1430"/>
      <c r="D2" s="1430"/>
      <c r="E2" s="1430"/>
      <c r="F2" s="1430"/>
      <c r="G2" s="1430"/>
      <c r="H2" s="1430"/>
      <c r="I2" s="1430"/>
      <c r="J2" s="1430"/>
      <c r="K2" s="1430"/>
      <c r="L2" s="349"/>
      <c r="M2" s="92"/>
      <c r="N2" s="92"/>
    </row>
    <row r="3" spans="1:14" x14ac:dyDescent="0.3">
      <c r="A3" s="284" t="s">
        <v>1046</v>
      </c>
      <c r="B3" s="92"/>
      <c r="C3" s="92"/>
      <c r="D3" s="92"/>
      <c r="E3" s="92"/>
      <c r="F3" s="92"/>
      <c r="G3" s="26"/>
      <c r="H3" s="92"/>
      <c r="I3" s="92"/>
      <c r="J3" s="92"/>
      <c r="K3" s="92"/>
      <c r="L3" s="349"/>
      <c r="M3" s="92"/>
      <c r="N3" s="92"/>
    </row>
    <row r="4" spans="1:14" x14ac:dyDescent="0.3">
      <c r="A4" s="285"/>
      <c r="B4" s="92"/>
      <c r="C4" s="92"/>
      <c r="D4" s="92"/>
      <c r="E4" s="92"/>
      <c r="F4" s="92"/>
      <c r="G4" s="26"/>
      <c r="H4" s="92"/>
      <c r="I4" s="92"/>
      <c r="J4" s="92"/>
      <c r="K4" s="92"/>
      <c r="L4" s="349"/>
      <c r="M4" s="92"/>
      <c r="N4" s="92"/>
    </row>
    <row r="5" spans="1:14" ht="13.5" customHeight="1" x14ac:dyDescent="0.3">
      <c r="A5" s="343"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453"/>
      <c r="C5" s="453"/>
      <c r="D5" s="453"/>
      <c r="E5" s="453"/>
      <c r="F5" s="453"/>
      <c r="G5" s="453"/>
      <c r="H5" s="453"/>
      <c r="I5" s="453"/>
      <c r="J5" s="453"/>
      <c r="K5" s="453"/>
      <c r="L5" s="350"/>
      <c r="M5" s="286"/>
      <c r="N5" s="286"/>
    </row>
    <row r="6" spans="1:14" ht="17.25" customHeight="1" x14ac:dyDescent="0.3">
      <c r="A6" s="288" t="s">
        <v>1047</v>
      </c>
      <c r="B6" s="286"/>
      <c r="C6" s="286"/>
      <c r="D6" s="286"/>
      <c r="E6" s="286"/>
      <c r="F6" s="286"/>
      <c r="G6" s="286"/>
      <c r="H6" s="286"/>
      <c r="I6" s="286"/>
      <c r="J6" s="286"/>
      <c r="K6" s="286"/>
      <c r="L6" s="287"/>
      <c r="M6" s="286"/>
      <c r="N6" s="286"/>
    </row>
    <row r="7" spans="1:14" ht="18" customHeight="1" x14ac:dyDescent="0.3">
      <c r="A7" s="289"/>
      <c r="B7" s="290"/>
      <c r="C7" s="290"/>
      <c r="D7" s="290"/>
      <c r="E7" s="290"/>
      <c r="F7" s="290"/>
      <c r="G7" s="290"/>
      <c r="H7" s="290"/>
      <c r="I7" s="290"/>
      <c r="J7" s="290"/>
      <c r="K7" s="290"/>
      <c r="L7" s="291"/>
      <c r="M7" s="290"/>
      <c r="N7" s="290"/>
    </row>
    <row r="8" spans="1:14" x14ac:dyDescent="0.3">
      <c r="A8" s="343" t="s">
        <v>1048</v>
      </c>
      <c r="B8" s="92"/>
      <c r="C8" s="92"/>
      <c r="D8" s="92"/>
      <c r="E8" s="92"/>
      <c r="F8" s="26"/>
      <c r="G8" s="26"/>
      <c r="H8" s="92"/>
      <c r="I8" s="92"/>
      <c r="J8" s="92"/>
      <c r="K8" s="92"/>
      <c r="L8" s="275"/>
      <c r="M8" s="92"/>
      <c r="N8" s="92"/>
    </row>
    <row r="9" spans="1:14" x14ac:dyDescent="0.3">
      <c r="A9" s="292" t="s">
        <v>1049</v>
      </c>
      <c r="B9" s="92"/>
      <c r="C9" s="92"/>
      <c r="D9" s="92"/>
      <c r="E9" s="92"/>
      <c r="F9" s="26"/>
      <c r="G9" s="956" t="s">
        <v>1050</v>
      </c>
      <c r="I9" s="92"/>
      <c r="J9" s="92"/>
      <c r="K9" s="92"/>
      <c r="L9" s="275"/>
      <c r="M9" s="92"/>
      <c r="N9" s="92"/>
    </row>
    <row r="10" spans="1:14" x14ac:dyDescent="0.3">
      <c r="A10" s="293"/>
      <c r="B10" s="92"/>
      <c r="C10" s="92"/>
      <c r="D10" s="92"/>
      <c r="E10" s="92"/>
      <c r="F10" s="26"/>
      <c r="G10" s="26"/>
      <c r="H10" s="92"/>
      <c r="I10" s="92"/>
      <c r="J10" s="92"/>
      <c r="K10" s="92"/>
      <c r="L10" s="275"/>
      <c r="M10" s="92"/>
      <c r="N10" s="92"/>
    </row>
    <row r="11" spans="1:14" x14ac:dyDescent="0.3">
      <c r="A11" s="957" t="s">
        <v>1051</v>
      </c>
      <c r="B11" s="958"/>
      <c r="C11" s="958"/>
      <c r="D11" s="958"/>
      <c r="E11" s="958"/>
      <c r="F11" s="26"/>
      <c r="G11" s="26"/>
      <c r="H11" s="92"/>
      <c r="I11" s="294" t="s">
        <v>1052</v>
      </c>
      <c r="J11" s="1431" t="str">
        <f>Cover!H13</f>
        <v>Career &amp; Tech Educ Consortium</v>
      </c>
      <c r="K11" s="1431"/>
      <c r="L11" s="1432"/>
      <c r="M11" s="92"/>
      <c r="N11" s="92"/>
    </row>
    <row r="12" spans="1:14" x14ac:dyDescent="0.3">
      <c r="A12" s="1433" t="s">
        <v>1053</v>
      </c>
      <c r="B12" s="1434"/>
      <c r="C12" s="1434"/>
      <c r="D12" s="1434"/>
      <c r="E12" s="1434"/>
      <c r="F12" s="92"/>
      <c r="G12" s="92"/>
      <c r="H12" s="92"/>
      <c r="I12" s="294" t="s">
        <v>1054</v>
      </c>
      <c r="J12" s="1435" t="str">
        <f>Cover!H14</f>
        <v>08089723045</v>
      </c>
      <c r="K12" s="1435"/>
      <c r="L12" s="1436"/>
      <c r="M12" s="92"/>
      <c r="N12" s="92"/>
    </row>
    <row r="13" spans="1:14" x14ac:dyDescent="0.3">
      <c r="A13" s="959"/>
      <c r="B13" s="960"/>
      <c r="C13" s="960"/>
      <c r="D13" s="960"/>
      <c r="E13" s="960"/>
      <c r="F13" s="92"/>
      <c r="G13" s="92"/>
      <c r="H13" s="92"/>
      <c r="I13" s="92"/>
      <c r="J13" s="92"/>
      <c r="K13" s="92"/>
      <c r="L13" s="275"/>
      <c r="M13" s="92"/>
      <c r="N13" s="92"/>
    </row>
    <row r="14" spans="1:14" x14ac:dyDescent="0.3">
      <c r="A14" s="276"/>
      <c r="B14" s="92"/>
      <c r="C14" s="92"/>
      <c r="D14" s="92"/>
      <c r="E14" s="358" t="str">
        <f>"Estimated Actual Expenditures, Fiscal Year "&amp;'B26'!L2-1</f>
        <v>Estimated Actual Expenditures, Fiscal Year 2025</v>
      </c>
      <c r="F14" s="359"/>
      <c r="G14" s="359"/>
      <c r="H14" s="359"/>
      <c r="I14" s="358" t="str">
        <f>"Budgeted Expenditures, Fiscal Year "&amp;'B26'!L2</f>
        <v>Budgeted Expenditures, Fiscal Year 2026</v>
      </c>
      <c r="J14" s="359"/>
      <c r="K14" s="359"/>
      <c r="L14" s="363"/>
      <c r="M14" s="92"/>
      <c r="N14" s="92"/>
    </row>
    <row r="15" spans="1:14" x14ac:dyDescent="0.3">
      <c r="A15" s="276"/>
      <c r="B15" s="92"/>
      <c r="C15" s="26"/>
      <c r="D15" s="92"/>
      <c r="E15" s="360" t="s">
        <v>59</v>
      </c>
      <c r="F15" s="360" t="s">
        <v>60</v>
      </c>
      <c r="G15" s="361" t="s">
        <v>66</v>
      </c>
      <c r="H15" s="355"/>
      <c r="I15" s="360" t="s">
        <v>59</v>
      </c>
      <c r="J15" s="360" t="s">
        <v>60</v>
      </c>
      <c r="K15" s="361" t="s">
        <v>66</v>
      </c>
      <c r="L15" s="364"/>
      <c r="M15" s="92"/>
      <c r="N15" s="92"/>
    </row>
    <row r="16" spans="1:14" ht="38.25" customHeight="1" x14ac:dyDescent="0.3">
      <c r="A16" s="1420" t="s">
        <v>190</v>
      </c>
      <c r="B16" s="1421"/>
      <c r="C16" s="1421"/>
      <c r="D16" s="362" t="s">
        <v>1055</v>
      </c>
      <c r="E16" s="362" t="s">
        <v>784</v>
      </c>
      <c r="F16" s="362" t="s">
        <v>785</v>
      </c>
      <c r="G16" s="362" t="s">
        <v>1056</v>
      </c>
      <c r="H16" s="360" t="s">
        <v>490</v>
      </c>
      <c r="I16" s="362" t="s">
        <v>784</v>
      </c>
      <c r="J16" s="362" t="s">
        <v>785</v>
      </c>
      <c r="K16" s="362" t="s">
        <v>1056</v>
      </c>
      <c r="L16" s="364" t="s">
        <v>490</v>
      </c>
      <c r="M16" s="92"/>
      <c r="N16" s="92"/>
    </row>
    <row r="17" spans="1:14" x14ac:dyDescent="0.3">
      <c r="A17" s="365">
        <v>1</v>
      </c>
      <c r="B17" s="354" t="s">
        <v>540</v>
      </c>
      <c r="C17" s="354"/>
      <c r="D17" s="355">
        <v>2320</v>
      </c>
      <c r="E17" s="356"/>
      <c r="F17" s="961"/>
      <c r="G17" s="356"/>
      <c r="H17" s="962">
        <f t="shared" ref="H17:H23" si="0">SUM(E17:G17)</f>
        <v>0</v>
      </c>
      <c r="I17" s="962">
        <f>'EstExp 12-20'!K52</f>
        <v>0</v>
      </c>
      <c r="J17" s="961"/>
      <c r="K17" s="962">
        <f>'EstExp 12-20'!K361</f>
        <v>0</v>
      </c>
      <c r="L17" s="963">
        <f t="shared" ref="L17:L23" si="1">SUM(I17:K17)</f>
        <v>0</v>
      </c>
      <c r="M17" s="92"/>
      <c r="N17" s="92"/>
    </row>
    <row r="18" spans="1:14" x14ac:dyDescent="0.3">
      <c r="A18" s="365">
        <v>2</v>
      </c>
      <c r="B18" s="354" t="s">
        <v>541</v>
      </c>
      <c r="C18" s="354"/>
      <c r="D18" s="355">
        <v>2330</v>
      </c>
      <c r="E18" s="356"/>
      <c r="F18" s="961"/>
      <c r="G18" s="356"/>
      <c r="H18" s="962">
        <f t="shared" si="0"/>
        <v>0</v>
      </c>
      <c r="I18" s="962">
        <f>'EstExp 12-20'!K53</f>
        <v>232763</v>
      </c>
      <c r="J18" s="961"/>
      <c r="K18" s="962">
        <f>'EstExp 12-20'!K362</f>
        <v>0</v>
      </c>
      <c r="L18" s="963">
        <f t="shared" si="1"/>
        <v>232763</v>
      </c>
      <c r="M18" s="92"/>
      <c r="N18" s="92"/>
    </row>
    <row r="19" spans="1:14" x14ac:dyDescent="0.3">
      <c r="A19" s="365">
        <v>3</v>
      </c>
      <c r="B19" s="354" t="s">
        <v>1057</v>
      </c>
      <c r="C19" s="354"/>
      <c r="D19" s="357">
        <v>2490</v>
      </c>
      <c r="E19" s="356"/>
      <c r="F19" s="961"/>
      <c r="G19" s="356"/>
      <c r="H19" s="962">
        <f t="shared" si="0"/>
        <v>0</v>
      </c>
      <c r="I19" s="962">
        <f>'EstExp 12-20'!K58</f>
        <v>0</v>
      </c>
      <c r="J19" s="961"/>
      <c r="K19" s="962">
        <f>'EstExp 12-20'!K368</f>
        <v>0</v>
      </c>
      <c r="L19" s="963">
        <f t="shared" si="1"/>
        <v>0</v>
      </c>
      <c r="M19" s="92"/>
      <c r="N19" s="92"/>
    </row>
    <row r="20" spans="1:14" x14ac:dyDescent="0.3">
      <c r="A20" s="365">
        <v>4</v>
      </c>
      <c r="B20" s="354" t="s">
        <v>550</v>
      </c>
      <c r="C20" s="354"/>
      <c r="D20" s="355">
        <v>2510</v>
      </c>
      <c r="E20" s="356"/>
      <c r="F20" s="356"/>
      <c r="G20" s="356"/>
      <c r="H20" s="962">
        <f t="shared" si="0"/>
        <v>0</v>
      </c>
      <c r="I20" s="962">
        <f>'EstExp 12-20'!K61</f>
        <v>0</v>
      </c>
      <c r="J20" s="962">
        <f>'EstExp 12-20'!K126</f>
        <v>0</v>
      </c>
      <c r="K20" s="962">
        <f>'EstExp 12-20'!K371</f>
        <v>0</v>
      </c>
      <c r="L20" s="963">
        <f t="shared" si="1"/>
        <v>0</v>
      </c>
      <c r="M20" s="92"/>
      <c r="N20" s="92"/>
    </row>
    <row r="21" spans="1:14" x14ac:dyDescent="0.3">
      <c r="A21" s="365">
        <v>5</v>
      </c>
      <c r="B21" s="354" t="s">
        <v>555</v>
      </c>
      <c r="C21" s="354"/>
      <c r="D21" s="355">
        <v>2570</v>
      </c>
      <c r="E21" s="356"/>
      <c r="F21" s="961"/>
      <c r="G21" s="356"/>
      <c r="H21" s="962">
        <f t="shared" si="0"/>
        <v>0</v>
      </c>
      <c r="I21" s="962">
        <f>'EstExp 12-20'!K66</f>
        <v>0</v>
      </c>
      <c r="J21" s="961"/>
      <c r="K21" s="962">
        <f>'EstExp 12-20'!K377</f>
        <v>0</v>
      </c>
      <c r="L21" s="963">
        <f t="shared" si="1"/>
        <v>0</v>
      </c>
      <c r="M21" s="92"/>
      <c r="N21" s="92"/>
    </row>
    <row r="22" spans="1:14" x14ac:dyDescent="0.3">
      <c r="A22" s="365">
        <v>6</v>
      </c>
      <c r="B22" s="354" t="s">
        <v>559</v>
      </c>
      <c r="C22" s="354"/>
      <c r="D22" s="355">
        <v>2610</v>
      </c>
      <c r="E22" s="356"/>
      <c r="F22" s="961"/>
      <c r="G22" s="356"/>
      <c r="H22" s="962">
        <f t="shared" si="0"/>
        <v>0</v>
      </c>
      <c r="I22" s="962">
        <f>'EstExp 12-20'!K69</f>
        <v>0</v>
      </c>
      <c r="J22" s="961"/>
      <c r="K22" s="962">
        <f>'EstExp 12-20'!K380</f>
        <v>0</v>
      </c>
      <c r="L22" s="963">
        <f t="shared" si="1"/>
        <v>0</v>
      </c>
      <c r="M22" s="92"/>
      <c r="N22" s="92"/>
    </row>
    <row r="23" spans="1:14" ht="28.5" customHeight="1" x14ac:dyDescent="0.3">
      <c r="A23" s="366">
        <v>7</v>
      </c>
      <c r="B23" s="1422" t="s">
        <v>1058</v>
      </c>
      <c r="C23" s="1422"/>
      <c r="D23" s="1422"/>
      <c r="E23" s="356"/>
      <c r="F23" s="356"/>
      <c r="G23" s="356"/>
      <c r="H23" s="962">
        <f t="shared" si="0"/>
        <v>0</v>
      </c>
      <c r="I23" s="356"/>
      <c r="J23" s="356"/>
      <c r="K23" s="356"/>
      <c r="L23" s="963">
        <f t="shared" si="1"/>
        <v>0</v>
      </c>
      <c r="M23" s="92"/>
      <c r="N23" s="92"/>
    </row>
    <row r="24" spans="1:14" x14ac:dyDescent="0.3">
      <c r="A24" s="368">
        <v>8</v>
      </c>
      <c r="B24" s="369" t="s">
        <v>1059</v>
      </c>
      <c r="C24" s="370"/>
      <c r="D24" s="371"/>
      <c r="E24" s="964">
        <f t="shared" ref="E24:L24" si="2">SUM(E17:E22)-E23</f>
        <v>0</v>
      </c>
      <c r="F24" s="965">
        <f t="shared" si="2"/>
        <v>0</v>
      </c>
      <c r="G24" s="965">
        <f t="shared" si="2"/>
        <v>0</v>
      </c>
      <c r="H24" s="965">
        <f t="shared" si="2"/>
        <v>0</v>
      </c>
      <c r="I24" s="965">
        <f t="shared" si="2"/>
        <v>232763</v>
      </c>
      <c r="J24" s="965">
        <f t="shared" si="2"/>
        <v>0</v>
      </c>
      <c r="K24" s="965">
        <f t="shared" si="2"/>
        <v>0</v>
      </c>
      <c r="L24" s="966">
        <f t="shared" si="2"/>
        <v>232763</v>
      </c>
      <c r="M24" s="92"/>
      <c r="N24" s="92"/>
    </row>
    <row r="25" spans="1:14" ht="13.5" customHeight="1" x14ac:dyDescent="0.3">
      <c r="A25" s="367">
        <v>9</v>
      </c>
      <c r="B25" s="1423" t="str">
        <f>"Estimated Percent Increase (Decrease) for FY"&amp;'B26'!L2</f>
        <v>Estimated Percent Increase (Decrease) for FY2026</v>
      </c>
      <c r="C25" s="1423"/>
      <c r="D25" s="344"/>
      <c r="E25" s="967"/>
      <c r="F25" s="967"/>
      <c r="G25" s="967"/>
      <c r="H25" s="967"/>
      <c r="I25" s="967"/>
      <c r="J25" s="967"/>
      <c r="K25" s="967"/>
      <c r="L25" s="1424" t="str">
        <f>IF(AND(H24&gt;0,L24&gt;0),(((L24-H24)/H24)),"Enter Actual Data")</f>
        <v>Enter Actual Data</v>
      </c>
      <c r="M25" s="92"/>
      <c r="N25" s="92"/>
    </row>
    <row r="26" spans="1:14" ht="15.75" customHeight="1" x14ac:dyDescent="0.3">
      <c r="A26" s="351"/>
      <c r="B26" s="1426" t="str">
        <f>"(Budgeted) over (Actual) FY "&amp;'B26'!L2-"1"</f>
        <v>(Budgeted) over (Actual) FY 2025</v>
      </c>
      <c r="C26" s="1426"/>
      <c r="D26" s="352"/>
      <c r="E26" s="968"/>
      <c r="F26" s="968"/>
      <c r="G26" s="968"/>
      <c r="H26" s="968"/>
      <c r="I26" s="968"/>
      <c r="J26" s="968"/>
      <c r="K26" s="968"/>
      <c r="L26" s="1425"/>
      <c r="M26" s="92"/>
      <c r="N26" s="92"/>
    </row>
    <row r="27" spans="1:14" x14ac:dyDescent="0.3">
      <c r="A27" s="345"/>
      <c r="B27" s="57"/>
      <c r="C27" s="92"/>
      <c r="D27" s="92"/>
      <c r="E27" s="92"/>
      <c r="F27" s="92"/>
      <c r="G27" s="92"/>
      <c r="H27" s="92"/>
      <c r="I27" s="92"/>
      <c r="J27" s="92"/>
      <c r="K27" s="92"/>
      <c r="L27" s="92"/>
      <c r="M27" s="92"/>
      <c r="N27" s="92"/>
    </row>
    <row r="28" spans="1:14" x14ac:dyDescent="0.3">
      <c r="A28" s="345"/>
      <c r="B28" s="57"/>
      <c r="C28" s="92"/>
      <c r="D28" s="92"/>
      <c r="E28" s="92"/>
      <c r="F28" s="92"/>
      <c r="G28" s="92"/>
      <c r="H28" s="92"/>
      <c r="I28" s="92"/>
      <c r="J28" s="92"/>
      <c r="K28" s="92"/>
      <c r="L28" s="92"/>
      <c r="M28" s="92"/>
      <c r="N28" s="92"/>
    </row>
    <row r="29" spans="1:14" x14ac:dyDescent="0.3">
      <c r="A29" s="92"/>
      <c r="B29" s="57"/>
      <c r="C29" s="92"/>
      <c r="D29" s="92"/>
      <c r="E29" s="92"/>
      <c r="F29" s="92"/>
      <c r="G29" s="92"/>
      <c r="H29" s="92"/>
      <c r="I29" s="92"/>
      <c r="J29" s="92"/>
      <c r="K29" s="92"/>
      <c r="L29" s="92"/>
      <c r="M29" s="92"/>
      <c r="N29" s="92"/>
    </row>
    <row r="30" spans="1:14" x14ac:dyDescent="0.3">
      <c r="A30" s="92"/>
      <c r="B30" s="57"/>
      <c r="C30" s="92"/>
      <c r="D30" s="92"/>
      <c r="E30" s="92"/>
      <c r="F30" s="92"/>
      <c r="G30" s="92"/>
      <c r="H30" s="92"/>
      <c r="I30" s="92"/>
      <c r="J30" s="92"/>
      <c r="K30" s="92"/>
      <c r="L30" s="92"/>
      <c r="M30" s="92"/>
      <c r="N30" s="92"/>
    </row>
    <row r="31" spans="1:14" x14ac:dyDescent="0.3">
      <c r="A31" s="346"/>
      <c r="B31" s="57"/>
      <c r="C31" s="92"/>
      <c r="D31" s="92"/>
      <c r="E31" s="92"/>
      <c r="F31" s="92"/>
      <c r="G31" s="92"/>
      <c r="H31" s="92"/>
      <c r="I31" s="92"/>
      <c r="J31" s="92"/>
      <c r="K31" s="92"/>
      <c r="L31" s="92"/>
      <c r="M31" s="92"/>
      <c r="N31" s="92"/>
    </row>
    <row r="32" spans="1:14" x14ac:dyDescent="0.3">
      <c r="A32" s="92"/>
      <c r="B32" s="57"/>
      <c r="C32" s="1416"/>
      <c r="D32" s="1416"/>
      <c r="E32" s="49"/>
      <c r="F32" s="1417"/>
      <c r="G32" s="1417"/>
      <c r="H32" s="1417"/>
      <c r="I32" s="92"/>
      <c r="J32" s="92"/>
      <c r="K32" s="92"/>
      <c r="L32" s="92"/>
      <c r="M32" s="92"/>
      <c r="N32" s="92"/>
    </row>
    <row r="33" spans="1:14" x14ac:dyDescent="0.3">
      <c r="A33" s="92"/>
      <c r="B33" s="57"/>
      <c r="C33" s="277"/>
      <c r="D33" s="92"/>
      <c r="E33" s="278"/>
      <c r="F33" s="1418"/>
      <c r="G33" s="1418"/>
      <c r="H33" s="1418"/>
      <c r="I33" s="92"/>
      <c r="J33" s="92"/>
      <c r="K33" s="92"/>
      <c r="L33" s="92"/>
      <c r="M33" s="92"/>
      <c r="N33" s="92"/>
    </row>
    <row r="34" spans="1:14" x14ac:dyDescent="0.3">
      <c r="A34" s="92"/>
      <c r="B34" s="57"/>
      <c r="C34" s="1419"/>
      <c r="D34" s="1419"/>
      <c r="E34" s="279"/>
      <c r="F34" s="1419"/>
      <c r="G34" s="1419"/>
      <c r="H34" s="1419"/>
      <c r="I34" s="92"/>
      <c r="J34" s="92"/>
      <c r="K34" s="92"/>
      <c r="L34" s="92"/>
      <c r="M34" s="92"/>
      <c r="N34" s="92"/>
    </row>
    <row r="35" spans="1:14" x14ac:dyDescent="0.3">
      <c r="A35" s="92"/>
      <c r="B35" s="57"/>
      <c r="C35" s="342"/>
      <c r="D35" s="92"/>
      <c r="E35" s="166"/>
      <c r="F35" s="1414"/>
      <c r="G35" s="1414"/>
      <c r="H35" s="1414"/>
      <c r="I35" s="92"/>
      <c r="J35" s="92"/>
      <c r="K35" s="92"/>
      <c r="L35" s="92"/>
      <c r="M35" s="92"/>
      <c r="N35" s="92"/>
    </row>
    <row r="36" spans="1:14" x14ac:dyDescent="0.3">
      <c r="A36" s="92"/>
      <c r="B36" s="57"/>
      <c r="C36" s="280"/>
      <c r="D36" s="92"/>
      <c r="E36" s="281"/>
      <c r="F36" s="99"/>
      <c r="G36" s="99"/>
      <c r="H36" s="99"/>
      <c r="I36" s="92"/>
      <c r="J36" s="92"/>
      <c r="K36" s="92"/>
      <c r="L36" s="92"/>
      <c r="M36" s="92"/>
      <c r="N36" s="92"/>
    </row>
    <row r="37" spans="1:14" x14ac:dyDescent="0.3">
      <c r="A37" s="92"/>
      <c r="B37" s="282"/>
      <c r="C37" s="92"/>
      <c r="D37" s="92"/>
      <c r="E37" s="92"/>
      <c r="F37" s="92"/>
      <c r="G37" s="92"/>
      <c r="H37" s="92"/>
      <c r="I37" s="92"/>
      <c r="J37" s="92"/>
      <c r="K37" s="92"/>
      <c r="L37" s="92"/>
      <c r="M37" s="92"/>
      <c r="N37" s="92"/>
    </row>
    <row r="38" spans="1:14" x14ac:dyDescent="0.3">
      <c r="A38" s="92"/>
      <c r="B38" s="283"/>
      <c r="C38" s="92"/>
      <c r="D38" s="92"/>
      <c r="E38" s="92"/>
      <c r="F38" s="92"/>
      <c r="G38" s="92"/>
      <c r="H38" s="92"/>
      <c r="I38" s="92"/>
      <c r="J38" s="92"/>
      <c r="K38" s="92"/>
      <c r="L38" s="92"/>
      <c r="M38" s="92"/>
      <c r="N38" s="92"/>
    </row>
    <row r="39" spans="1:14" x14ac:dyDescent="0.3">
      <c r="A39" s="92"/>
      <c r="B39" s="21"/>
      <c r="C39" s="1415"/>
      <c r="D39" s="1415"/>
      <c r="E39" s="1415"/>
      <c r="F39" s="1415"/>
      <c r="G39" s="1415"/>
      <c r="H39" s="1415"/>
      <c r="I39" s="1415"/>
      <c r="J39" s="1415"/>
      <c r="K39" s="341"/>
      <c r="L39" s="92"/>
      <c r="M39" s="92"/>
      <c r="N39" s="92"/>
    </row>
    <row r="40" spans="1:14" x14ac:dyDescent="0.3">
      <c r="A40" s="92"/>
      <c r="B40" s="92"/>
      <c r="C40" s="1415"/>
      <c r="D40" s="1415"/>
      <c r="E40" s="1415"/>
      <c r="F40" s="1415"/>
      <c r="G40" s="1415"/>
      <c r="H40" s="1415"/>
      <c r="I40" s="1415"/>
      <c r="J40" s="1415"/>
      <c r="K40" s="341"/>
      <c r="L40" s="92"/>
      <c r="M40" s="92"/>
      <c r="N40" s="92"/>
    </row>
  </sheetData>
  <sheetProtection algorithmName="SHA-512" hashValue="x15LsytGOY0/OJfc8EgqGHd4Fb5KuPiieFU2eWbY3XtPPSV7ru+6/bwWWb5IGiiHEIPSpKwIohK4HwmhR9iS8Q==" saltValue="CtqyBxBEVSPEfhXHIVbznA==" spinCount="100000" sheet="1" objects="1"/>
  <mergeCells count="17">
    <mergeCell ref="A1:K1"/>
    <mergeCell ref="A2:K2"/>
    <mergeCell ref="J11:L11"/>
    <mergeCell ref="A12:E12"/>
    <mergeCell ref="J12:L12"/>
    <mergeCell ref="A16:C16"/>
    <mergeCell ref="B23:D23"/>
    <mergeCell ref="B25:C25"/>
    <mergeCell ref="L25:L26"/>
    <mergeCell ref="B26:C26"/>
    <mergeCell ref="F35:H35"/>
    <mergeCell ref="C39:J40"/>
    <mergeCell ref="C32:D32"/>
    <mergeCell ref="F32:H32"/>
    <mergeCell ref="F33:H33"/>
    <mergeCell ref="C34:D34"/>
    <mergeCell ref="F34:H34"/>
  </mergeCells>
  <conditionalFormatting sqref="L25:L26">
    <cfRule type="cellIs" dxfId="19" priority="1" operator="lessThan">
      <formula>5.0000001</formula>
    </cfRule>
    <cfRule type="cellIs" dxfId="18" priority="2" operator="greaterThan">
      <formula>5</formula>
    </cfRule>
  </conditionalFormatting>
  <hyperlinks>
    <hyperlink ref="G9" r:id="rId1" xr:uid="{00000000-0004-0000-0A00-000000000000}"/>
  </hyperlinks>
  <pageMargins left="0.25" right="0.25" top="0.5" bottom="0.5" header="0.25" footer="0.25"/>
  <pageSetup firstPageNumber="35" orientation="landscape" useFirstPageNumber="1" r:id="rId2"/>
  <headerFooter alignWithMargins="0">
    <oddHeader>&amp;RPage &amp;P</oddHeader>
    <oddFooter>&amp;L&amp;Z&amp;F&amp;R&amp;D</oddFooter>
    <firstHeader>&amp;C&amp;A&amp;RPage &amp;P</firstHeader>
    <firstFooter>&amp;L&amp;Z&amp;F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09375" defaultRowHeight="12" x14ac:dyDescent="0.25"/>
  <cols>
    <col min="1" max="1" width="25.109375" style="14" customWidth="1"/>
    <col min="2" max="2" width="22.6640625" style="14" customWidth="1"/>
    <col min="3" max="4" width="16.6640625" style="14" customWidth="1"/>
    <col min="5" max="5" width="19.109375" style="14" customWidth="1"/>
    <col min="6" max="6" width="33.109375" style="14" customWidth="1"/>
    <col min="7" max="7" width="1.109375" style="14" customWidth="1"/>
    <col min="8" max="8" width="9.109375" style="14" customWidth="1"/>
    <col min="9" max="16384" width="9.109375" style="14"/>
  </cols>
  <sheetData>
    <row r="1" spans="1:7" ht="27" customHeight="1" x14ac:dyDescent="0.25">
      <c r="A1" s="1437" t="s">
        <v>1060</v>
      </c>
      <c r="B1" s="1438"/>
      <c r="C1" s="1438"/>
      <c r="D1" s="1438"/>
      <c r="E1" s="1438"/>
      <c r="F1" s="1439"/>
    </row>
    <row r="2" spans="1:7" ht="51" customHeight="1" x14ac:dyDescent="0.25">
      <c r="A2" s="1440" t="s">
        <v>1062</v>
      </c>
      <c r="B2" s="1441"/>
      <c r="C2" s="1441"/>
      <c r="D2" s="1441"/>
      <c r="E2" s="1441"/>
      <c r="F2" s="1442"/>
    </row>
    <row r="3" spans="1:7" x14ac:dyDescent="0.25">
      <c r="A3" s="969" t="s">
        <v>1061</v>
      </c>
      <c r="B3" s="258"/>
      <c r="C3" s="258"/>
      <c r="D3" s="258"/>
      <c r="E3" s="258"/>
      <c r="F3" s="193"/>
    </row>
    <row r="4" spans="1:7" ht="27.75" customHeight="1" x14ac:dyDescent="0.25">
      <c r="A4" s="1443"/>
      <c r="B4" s="1443"/>
      <c r="C4" s="1443"/>
      <c r="D4" s="1443"/>
      <c r="E4" s="1443"/>
      <c r="F4" s="194"/>
    </row>
    <row r="5" spans="1:7" s="298" customFormat="1" ht="24.75" customHeight="1" x14ac:dyDescent="0.3">
      <c r="A5" s="296" t="s">
        <v>1063</v>
      </c>
      <c r="B5" s="296" t="s">
        <v>1064</v>
      </c>
      <c r="C5" s="296" t="s">
        <v>1065</v>
      </c>
      <c r="D5" s="296" t="s">
        <v>1066</v>
      </c>
      <c r="E5" s="296" t="s">
        <v>1067</v>
      </c>
      <c r="F5" s="296" t="s">
        <v>1068</v>
      </c>
      <c r="G5" s="297"/>
    </row>
    <row r="6" spans="1:7" x14ac:dyDescent="0.25">
      <c r="A6" s="106"/>
      <c r="B6" s="106"/>
      <c r="C6" s="107"/>
      <c r="D6" s="106"/>
      <c r="E6" s="106"/>
      <c r="F6" s="106"/>
    </row>
    <row r="7" spans="1:7" ht="13.95" customHeight="1" x14ac:dyDescent="0.25">
      <c r="A7" s="299"/>
      <c r="B7" s="299"/>
      <c r="C7" s="300"/>
      <c r="D7" s="299"/>
      <c r="E7" s="299"/>
      <c r="F7" s="299"/>
    </row>
    <row r="8" spans="1:7" ht="13.95" customHeight="1" x14ac:dyDescent="0.25">
      <c r="A8" s="299"/>
      <c r="B8" s="299"/>
      <c r="C8" s="300"/>
      <c r="D8" s="299"/>
      <c r="E8" s="299"/>
      <c r="F8" s="299"/>
    </row>
    <row r="9" spans="1:7" ht="13.95" customHeight="1" x14ac:dyDescent="0.25">
      <c r="A9" s="299"/>
      <c r="B9" s="299"/>
      <c r="C9" s="300"/>
      <c r="D9" s="299"/>
      <c r="E9" s="299"/>
      <c r="F9" s="299"/>
    </row>
    <row r="10" spans="1:7" ht="13.95" customHeight="1" x14ac:dyDescent="0.25">
      <c r="A10" s="299"/>
      <c r="B10" s="299"/>
      <c r="C10" s="300"/>
      <c r="D10" s="299"/>
      <c r="E10" s="299"/>
      <c r="F10" s="299"/>
    </row>
    <row r="11" spans="1:7" ht="13.95" customHeight="1" x14ac:dyDescent="0.25">
      <c r="A11" s="299"/>
      <c r="B11" s="299"/>
      <c r="C11" s="300"/>
      <c r="D11" s="299"/>
      <c r="E11" s="299"/>
      <c r="F11" s="299"/>
    </row>
    <row r="12" spans="1:7" ht="13.95" customHeight="1" x14ac:dyDescent="0.25">
      <c r="A12" s="299"/>
      <c r="B12" s="299"/>
      <c r="C12" s="300"/>
      <c r="D12" s="299"/>
      <c r="E12" s="299"/>
      <c r="F12" s="299"/>
    </row>
    <row r="13" spans="1:7" ht="13.95" customHeight="1" x14ac:dyDescent="0.25">
      <c r="A13" s="299"/>
      <c r="B13" s="299"/>
      <c r="C13" s="300"/>
      <c r="D13" s="299"/>
      <c r="E13" s="299"/>
      <c r="F13" s="299"/>
    </row>
    <row r="14" spans="1:7" ht="13.95" customHeight="1" x14ac:dyDescent="0.25">
      <c r="A14" s="299"/>
      <c r="B14" s="299"/>
      <c r="C14" s="300"/>
      <c r="D14" s="299"/>
      <c r="E14" s="299"/>
      <c r="F14" s="299"/>
    </row>
    <row r="15" spans="1:7" ht="13.95" customHeight="1" x14ac:dyDescent="0.25">
      <c r="A15" s="299"/>
      <c r="B15" s="299"/>
      <c r="C15" s="300"/>
      <c r="D15" s="299"/>
      <c r="E15" s="299"/>
      <c r="F15" s="299"/>
    </row>
    <row r="16" spans="1:7" ht="13.95" customHeight="1" x14ac:dyDescent="0.25">
      <c r="A16" s="299"/>
      <c r="B16" s="299"/>
      <c r="C16" s="300"/>
      <c r="D16" s="299"/>
      <c r="E16" s="299"/>
      <c r="F16" s="299"/>
    </row>
    <row r="17" spans="1:6" ht="13.95" customHeight="1" x14ac:dyDescent="0.25">
      <c r="A17" s="299"/>
      <c r="B17" s="299"/>
      <c r="C17" s="300"/>
      <c r="D17" s="299"/>
      <c r="E17" s="299"/>
      <c r="F17" s="299"/>
    </row>
    <row r="18" spans="1:6" ht="13.95" customHeight="1" x14ac:dyDescent="0.25">
      <c r="A18" s="299"/>
      <c r="B18" s="299"/>
      <c r="C18" s="300"/>
      <c r="D18" s="299"/>
      <c r="E18" s="299"/>
      <c r="F18" s="299"/>
    </row>
    <row r="19" spans="1:6" ht="13.95" customHeight="1" x14ac:dyDescent="0.25">
      <c r="A19" s="299"/>
      <c r="B19" s="299"/>
      <c r="C19" s="300"/>
      <c r="D19" s="299"/>
      <c r="E19" s="299"/>
      <c r="F19" s="299"/>
    </row>
    <row r="20" spans="1:6" ht="13.95" customHeight="1" x14ac:dyDescent="0.25">
      <c r="A20" s="299"/>
      <c r="B20" s="299"/>
      <c r="C20" s="300"/>
      <c r="D20" s="299"/>
      <c r="E20" s="299"/>
      <c r="F20" s="299"/>
    </row>
    <row r="21" spans="1:6" ht="13.95" customHeight="1" x14ac:dyDescent="0.25">
      <c r="A21" s="299"/>
      <c r="B21" s="299"/>
      <c r="C21" s="300"/>
      <c r="D21" s="299"/>
      <c r="E21" s="299"/>
      <c r="F21" s="299"/>
    </row>
    <row r="22" spans="1:6" ht="13.95" customHeight="1" x14ac:dyDescent="0.25">
      <c r="A22" s="299"/>
      <c r="B22" s="299"/>
      <c r="C22" s="300"/>
      <c r="D22" s="299"/>
      <c r="E22" s="299"/>
      <c r="F22" s="299"/>
    </row>
    <row r="23" spans="1:6" ht="13.95" customHeight="1" x14ac:dyDescent="0.25">
      <c r="A23" s="299"/>
      <c r="B23" s="299"/>
      <c r="C23" s="300"/>
      <c r="D23" s="299"/>
      <c r="E23" s="299"/>
      <c r="F23" s="299"/>
    </row>
    <row r="24" spans="1:6" ht="13.95" customHeight="1" x14ac:dyDescent="0.25">
      <c r="A24" s="299"/>
      <c r="B24" s="446"/>
      <c r="C24" s="300"/>
      <c r="D24" s="299"/>
      <c r="E24" s="299"/>
      <c r="F24" s="299"/>
    </row>
    <row r="25" spans="1:6" ht="13.95" customHeight="1" x14ac:dyDescent="0.25">
      <c r="A25" s="299"/>
      <c r="B25" s="299"/>
      <c r="C25" s="300"/>
      <c r="D25" s="299"/>
      <c r="E25" s="299"/>
      <c r="F25" s="299"/>
    </row>
    <row r="26" spans="1:6" ht="13.95" customHeight="1" x14ac:dyDescent="0.25">
      <c r="A26" s="299"/>
      <c r="B26" s="299"/>
      <c r="C26" s="300"/>
      <c r="D26" s="299"/>
      <c r="E26" s="299"/>
      <c r="F26" s="299"/>
    </row>
    <row r="27" spans="1:6" ht="13.95" customHeight="1" x14ac:dyDescent="0.25">
      <c r="A27" s="299"/>
      <c r="B27" s="299"/>
      <c r="C27" s="300"/>
      <c r="D27" s="299"/>
      <c r="E27" s="299"/>
      <c r="F27" s="299"/>
    </row>
    <row r="28" spans="1:6" ht="13.95" customHeight="1" x14ac:dyDescent="0.25">
      <c r="A28" s="299"/>
      <c r="B28" s="299"/>
      <c r="C28" s="300"/>
      <c r="D28" s="299"/>
      <c r="E28" s="299"/>
      <c r="F28" s="299"/>
    </row>
    <row r="29" spans="1:6" ht="13.95" customHeight="1" x14ac:dyDescent="0.25">
      <c r="A29" s="299"/>
      <c r="B29" s="299"/>
      <c r="C29" s="300"/>
      <c r="D29" s="299"/>
      <c r="E29" s="299"/>
      <c r="F29" s="299"/>
    </row>
    <row r="30" spans="1:6" ht="13.95" customHeight="1" x14ac:dyDescent="0.25">
      <c r="A30" s="299"/>
      <c r="B30" s="299"/>
      <c r="C30" s="300"/>
      <c r="D30" s="299"/>
      <c r="E30" s="299"/>
      <c r="F30" s="299"/>
    </row>
    <row r="31" spans="1:6" ht="13.95" customHeight="1" x14ac:dyDescent="0.25">
      <c r="A31" s="299"/>
      <c r="B31" s="299"/>
      <c r="C31" s="300"/>
      <c r="D31" s="299"/>
      <c r="E31" s="299"/>
      <c r="F31" s="299"/>
    </row>
    <row r="32" spans="1:6" ht="13.95" customHeight="1" x14ac:dyDescent="0.25">
      <c r="A32" s="299"/>
      <c r="B32" s="299"/>
      <c r="C32" s="300"/>
      <c r="D32" s="299"/>
      <c r="E32" s="299"/>
      <c r="F32" s="299"/>
    </row>
    <row r="33" spans="1:6" ht="13.95" customHeight="1" x14ac:dyDescent="0.25">
      <c r="A33" s="299"/>
      <c r="B33" s="299"/>
      <c r="C33" s="300"/>
      <c r="D33" s="299"/>
      <c r="E33" s="299"/>
      <c r="F33" s="299"/>
    </row>
    <row r="34" spans="1:6" ht="13.95" customHeight="1" x14ac:dyDescent="0.25">
      <c r="A34" s="299"/>
      <c r="B34" s="299"/>
      <c r="C34" s="300"/>
      <c r="D34" s="299"/>
      <c r="E34" s="299"/>
      <c r="F34" s="299"/>
    </row>
    <row r="35" spans="1:6" ht="13.95" customHeight="1" x14ac:dyDescent="0.25">
      <c r="A35" s="299"/>
      <c r="B35" s="299"/>
      <c r="C35" s="300"/>
      <c r="D35" s="299"/>
      <c r="E35" s="299"/>
      <c r="F35" s="299"/>
    </row>
    <row r="36" spans="1:6" ht="13.95" customHeight="1" x14ac:dyDescent="0.25">
      <c r="A36" s="299"/>
      <c r="B36" s="299"/>
      <c r="C36" s="300"/>
      <c r="D36" s="299"/>
      <c r="E36" s="299"/>
      <c r="F36" s="299"/>
    </row>
    <row r="37" spans="1:6" ht="13.95" customHeight="1" x14ac:dyDescent="0.25">
      <c r="A37" s="299"/>
      <c r="B37" s="299"/>
      <c r="C37" s="300"/>
      <c r="D37" s="299"/>
      <c r="E37" s="299"/>
      <c r="F37" s="299"/>
    </row>
    <row r="38" spans="1:6" ht="13.95" customHeight="1" x14ac:dyDescent="0.25">
      <c r="A38" s="299"/>
      <c r="B38" s="299"/>
      <c r="C38" s="300"/>
      <c r="D38" s="299"/>
      <c r="E38" s="299"/>
      <c r="F38" s="299"/>
    </row>
    <row r="39" spans="1:6" ht="13.95" customHeight="1" x14ac:dyDescent="0.25">
      <c r="A39" s="299"/>
      <c r="B39" s="299"/>
      <c r="C39" s="300"/>
      <c r="D39" s="299"/>
      <c r="E39" s="299"/>
      <c r="F39" s="299"/>
    </row>
    <row r="40" spans="1:6" ht="13.95" customHeight="1" x14ac:dyDescent="0.25">
      <c r="A40" s="299"/>
      <c r="B40" s="299"/>
      <c r="C40" s="300"/>
      <c r="D40" s="299"/>
      <c r="E40" s="299"/>
      <c r="F40" s="299"/>
    </row>
    <row r="41" spans="1:6" ht="13.95" customHeight="1" x14ac:dyDescent="0.25">
      <c r="A41" s="299"/>
      <c r="B41" s="299"/>
      <c r="C41" s="300"/>
      <c r="D41" s="299"/>
      <c r="E41" s="299"/>
      <c r="F41" s="299"/>
    </row>
    <row r="42" spans="1:6" ht="13.95" customHeight="1" x14ac:dyDescent="0.25">
      <c r="A42" s="299"/>
      <c r="B42" s="299"/>
      <c r="C42" s="300"/>
      <c r="D42" s="299"/>
      <c r="E42" s="299"/>
      <c r="F42" s="299"/>
    </row>
    <row r="43" spans="1:6" ht="13.95" customHeight="1" x14ac:dyDescent="0.25">
      <c r="A43" s="299"/>
      <c r="B43" s="299"/>
      <c r="C43" s="300"/>
      <c r="D43" s="299"/>
      <c r="E43" s="299"/>
      <c r="F43" s="299"/>
    </row>
    <row r="44" spans="1:6" ht="13.95" customHeight="1" x14ac:dyDescent="0.25">
      <c r="A44" s="299"/>
      <c r="B44" s="299"/>
      <c r="C44" s="300"/>
      <c r="D44" s="299"/>
      <c r="E44" s="299"/>
      <c r="F44" s="299"/>
    </row>
    <row r="45" spans="1:6" ht="13.95" customHeight="1" x14ac:dyDescent="0.25">
      <c r="A45" s="299"/>
      <c r="B45" s="299"/>
      <c r="C45" s="300"/>
      <c r="D45" s="299"/>
      <c r="E45" s="299"/>
      <c r="F45" s="299"/>
    </row>
    <row r="46" spans="1:6" ht="13.95" customHeight="1" x14ac:dyDescent="0.25">
      <c r="A46" s="299"/>
      <c r="B46" s="299"/>
      <c r="C46" s="300"/>
      <c r="D46" s="299"/>
      <c r="E46" s="299"/>
      <c r="F46" s="299"/>
    </row>
    <row r="47" spans="1:6" ht="13.95" customHeight="1" x14ac:dyDescent="0.25">
      <c r="A47" s="299"/>
      <c r="B47" s="299"/>
      <c r="C47" s="300"/>
      <c r="D47" s="299"/>
      <c r="E47" s="299"/>
      <c r="F47" s="299"/>
    </row>
    <row r="48" spans="1:6" ht="13.95" customHeight="1" x14ac:dyDescent="0.25">
      <c r="A48" s="299"/>
      <c r="B48" s="299"/>
      <c r="C48" s="300"/>
      <c r="D48" s="299"/>
      <c r="E48" s="299"/>
      <c r="F48" s="299"/>
    </row>
    <row r="49" spans="1:6" ht="13.95" customHeight="1" x14ac:dyDescent="0.25">
      <c r="A49" s="299"/>
      <c r="B49" s="299"/>
      <c r="C49" s="300"/>
      <c r="D49" s="299"/>
      <c r="E49" s="299"/>
      <c r="F49" s="299"/>
    </row>
    <row r="50" spans="1:6" ht="13.95" customHeight="1" x14ac:dyDescent="0.25">
      <c r="A50" s="299"/>
      <c r="B50" s="299"/>
      <c r="C50" s="300"/>
      <c r="D50" s="299"/>
      <c r="E50" s="299"/>
      <c r="F50" s="299"/>
    </row>
    <row r="51" spans="1:6" ht="13.95" customHeight="1" x14ac:dyDescent="0.25">
      <c r="A51" s="299"/>
      <c r="B51" s="299"/>
      <c r="C51" s="300"/>
      <c r="D51" s="299"/>
      <c r="E51" s="299"/>
      <c r="F51" s="299"/>
    </row>
    <row r="52" spans="1:6" ht="13.95" customHeight="1" x14ac:dyDescent="0.25">
      <c r="A52" s="299"/>
      <c r="B52" s="299"/>
      <c r="C52" s="300"/>
      <c r="D52" s="299"/>
      <c r="E52" s="299"/>
      <c r="F52" s="299"/>
    </row>
    <row r="53" spans="1:6" ht="13.95" customHeight="1" x14ac:dyDescent="0.25">
      <c r="A53" s="299"/>
      <c r="B53" s="299"/>
      <c r="C53" s="300"/>
      <c r="D53" s="299"/>
      <c r="E53" s="299"/>
      <c r="F53" s="299"/>
    </row>
    <row r="54" spans="1:6" ht="13.95" customHeight="1" x14ac:dyDescent="0.25">
      <c r="A54" s="299"/>
      <c r="B54" s="299"/>
      <c r="C54" s="300"/>
      <c r="D54" s="299"/>
      <c r="E54" s="299"/>
      <c r="F54" s="299"/>
    </row>
    <row r="55" spans="1:6" ht="13.95" customHeight="1" x14ac:dyDescent="0.25">
      <c r="A55" s="299"/>
      <c r="B55" s="299"/>
      <c r="C55" s="300"/>
      <c r="D55" s="299"/>
      <c r="E55" s="299"/>
      <c r="F55" s="299"/>
    </row>
    <row r="56" spans="1:6" ht="13.95" customHeight="1" x14ac:dyDescent="0.25">
      <c r="A56" s="299"/>
      <c r="B56" s="299"/>
      <c r="C56" s="300"/>
      <c r="D56" s="299"/>
      <c r="E56" s="299"/>
      <c r="F56" s="299"/>
    </row>
    <row r="57" spans="1:6" ht="13.95" customHeight="1" x14ac:dyDescent="0.25">
      <c r="A57" s="299"/>
      <c r="B57" s="299"/>
      <c r="C57" s="300"/>
      <c r="D57" s="299"/>
      <c r="E57" s="299"/>
      <c r="F57" s="299"/>
    </row>
    <row r="58" spans="1:6" ht="13.95" customHeight="1" x14ac:dyDescent="0.25">
      <c r="A58" s="299"/>
      <c r="B58" s="299"/>
      <c r="C58" s="300"/>
      <c r="D58" s="299"/>
      <c r="E58" s="299"/>
      <c r="F58" s="299"/>
    </row>
    <row r="59" spans="1:6" ht="13.95" customHeight="1" x14ac:dyDescent="0.25">
      <c r="A59" s="299"/>
      <c r="B59" s="299"/>
      <c r="C59" s="300"/>
      <c r="D59" s="299"/>
      <c r="E59" s="299"/>
      <c r="F59" s="299"/>
    </row>
    <row r="60" spans="1:6" ht="13.95" customHeight="1" x14ac:dyDescent="0.25">
      <c r="A60" s="299"/>
      <c r="B60" s="299"/>
      <c r="C60" s="300"/>
      <c r="D60" s="299"/>
      <c r="E60" s="299"/>
      <c r="F60" s="299"/>
    </row>
    <row r="61" spans="1:6" ht="13.95" customHeight="1" x14ac:dyDescent="0.25">
      <c r="A61" s="299"/>
      <c r="B61" s="299"/>
      <c r="C61" s="300"/>
      <c r="D61" s="299"/>
      <c r="E61" s="299"/>
      <c r="F61" s="299"/>
    </row>
    <row r="62" spans="1:6" ht="13.95" customHeight="1" x14ac:dyDescent="0.25">
      <c r="A62" s="299"/>
      <c r="B62" s="299"/>
      <c r="C62" s="300"/>
      <c r="D62" s="299"/>
      <c r="E62" s="299"/>
      <c r="F62" s="299"/>
    </row>
    <row r="63" spans="1:6" ht="13.95" customHeight="1" x14ac:dyDescent="0.25">
      <c r="A63" s="299"/>
      <c r="B63" s="299"/>
      <c r="C63" s="300"/>
      <c r="D63" s="299"/>
      <c r="E63" s="299"/>
      <c r="F63" s="299"/>
    </row>
    <row r="64" spans="1:6" ht="13.95" customHeight="1" x14ac:dyDescent="0.25">
      <c r="A64" s="299"/>
      <c r="B64" s="299"/>
      <c r="C64" s="300"/>
      <c r="D64" s="299"/>
      <c r="E64" s="299"/>
      <c r="F64" s="299"/>
    </row>
    <row r="65" spans="1:6" ht="13.95" customHeight="1" x14ac:dyDescent="0.25">
      <c r="A65" s="299"/>
      <c r="B65" s="299"/>
      <c r="C65" s="300"/>
      <c r="D65" s="299"/>
      <c r="E65" s="299"/>
      <c r="F65" s="299"/>
    </row>
    <row r="66" spans="1:6" ht="13.95" customHeight="1" x14ac:dyDescent="0.25">
      <c r="A66" s="299"/>
      <c r="B66" s="299"/>
      <c r="C66" s="300"/>
      <c r="D66" s="299"/>
      <c r="E66" s="299"/>
      <c r="F66" s="299"/>
    </row>
    <row r="67" spans="1:6" ht="13.95" customHeight="1" x14ac:dyDescent="0.25">
      <c r="A67" s="299"/>
      <c r="B67" s="299"/>
      <c r="C67" s="300"/>
      <c r="D67" s="299"/>
      <c r="E67" s="299"/>
      <c r="F67" s="299"/>
    </row>
    <row r="68" spans="1:6" ht="13.95" customHeight="1" x14ac:dyDescent="0.25">
      <c r="A68" s="299"/>
      <c r="B68" s="299"/>
      <c r="C68" s="300"/>
      <c r="D68" s="299"/>
      <c r="E68" s="299"/>
      <c r="F68" s="299"/>
    </row>
    <row r="69" spans="1:6" ht="13.95" customHeight="1" x14ac:dyDescent="0.25">
      <c r="A69" s="299"/>
      <c r="B69" s="299"/>
      <c r="C69" s="300"/>
      <c r="D69" s="299"/>
      <c r="E69" s="299"/>
      <c r="F69" s="299"/>
    </row>
    <row r="70" spans="1:6" ht="13.95" customHeight="1" x14ac:dyDescent="0.25">
      <c r="A70" s="299"/>
      <c r="B70" s="299"/>
      <c r="C70" s="300"/>
      <c r="D70" s="299"/>
      <c r="E70" s="299"/>
      <c r="F70" s="299"/>
    </row>
    <row r="71" spans="1:6" ht="13.95" customHeight="1" x14ac:dyDescent="0.25">
      <c r="A71" s="299"/>
      <c r="B71" s="299"/>
      <c r="C71" s="300"/>
      <c r="D71" s="299"/>
      <c r="E71" s="299"/>
      <c r="F71" s="299"/>
    </row>
    <row r="72" spans="1:6" ht="13.95" customHeight="1" x14ac:dyDescent="0.25">
      <c r="A72" s="299"/>
      <c r="B72" s="299"/>
      <c r="C72" s="300"/>
      <c r="D72" s="299"/>
      <c r="E72" s="299"/>
      <c r="F72" s="299"/>
    </row>
    <row r="73" spans="1:6" ht="13.95" customHeight="1" x14ac:dyDescent="0.25">
      <c r="A73" s="299"/>
      <c r="B73" s="299"/>
      <c r="C73" s="300"/>
      <c r="D73" s="299"/>
      <c r="E73" s="299"/>
      <c r="F73" s="299"/>
    </row>
    <row r="74" spans="1:6" ht="13.95" customHeight="1" x14ac:dyDescent="0.25">
      <c r="A74" s="299"/>
      <c r="B74" s="299"/>
      <c r="C74" s="300"/>
      <c r="D74" s="299"/>
      <c r="E74" s="299"/>
      <c r="F74" s="299"/>
    </row>
    <row r="75" spans="1:6" ht="13.95" customHeight="1" x14ac:dyDescent="0.25">
      <c r="A75" s="299"/>
      <c r="B75" s="299"/>
      <c r="C75" s="300"/>
      <c r="D75" s="299"/>
      <c r="E75" s="299"/>
      <c r="F75" s="299"/>
    </row>
    <row r="76" spans="1:6" ht="13.95" customHeight="1" x14ac:dyDescent="0.25">
      <c r="A76" s="299"/>
      <c r="B76" s="299"/>
      <c r="C76" s="300"/>
      <c r="D76" s="299"/>
      <c r="E76" s="299"/>
      <c r="F76" s="299"/>
    </row>
    <row r="77" spans="1:6" ht="13.95" customHeight="1" x14ac:dyDescent="0.25">
      <c r="A77" s="299"/>
      <c r="B77" s="299"/>
      <c r="C77" s="300"/>
      <c r="D77" s="299"/>
      <c r="E77" s="299"/>
      <c r="F77" s="299"/>
    </row>
    <row r="78" spans="1:6" ht="13.95" customHeight="1" x14ac:dyDescent="0.25">
      <c r="A78" s="299"/>
      <c r="B78" s="299"/>
      <c r="C78" s="300"/>
      <c r="D78" s="299"/>
      <c r="E78" s="299"/>
      <c r="F78" s="299"/>
    </row>
    <row r="79" spans="1:6" ht="13.95" customHeight="1" x14ac:dyDescent="0.25">
      <c r="A79" s="299"/>
      <c r="B79" s="299"/>
      <c r="C79" s="300"/>
      <c r="D79" s="299"/>
      <c r="E79" s="299"/>
      <c r="F79" s="299"/>
    </row>
    <row r="80" spans="1:6" ht="13.95" customHeight="1" x14ac:dyDescent="0.25">
      <c r="A80" s="299"/>
      <c r="B80" s="299"/>
      <c r="C80" s="300"/>
      <c r="D80" s="299"/>
      <c r="E80" s="299"/>
      <c r="F80" s="299"/>
    </row>
    <row r="81" spans="1:6" ht="13.95" customHeight="1" x14ac:dyDescent="0.25">
      <c r="A81" s="299"/>
      <c r="B81" s="299"/>
      <c r="C81" s="300"/>
      <c r="D81" s="299"/>
      <c r="E81" s="299"/>
      <c r="F81" s="299"/>
    </row>
    <row r="82" spans="1:6" ht="13.95" customHeight="1" x14ac:dyDescent="0.25">
      <c r="A82" s="299"/>
      <c r="B82" s="299"/>
      <c r="C82" s="300"/>
      <c r="D82" s="299"/>
      <c r="E82" s="299"/>
      <c r="F82" s="299"/>
    </row>
    <row r="83" spans="1:6" ht="13.95" customHeight="1" x14ac:dyDescent="0.25">
      <c r="A83" s="299"/>
      <c r="B83" s="299"/>
      <c r="C83" s="300"/>
      <c r="D83" s="299"/>
      <c r="E83" s="299"/>
      <c r="F83" s="299"/>
    </row>
    <row r="84" spans="1:6" ht="13.95" customHeight="1" x14ac:dyDescent="0.25">
      <c r="A84" s="299"/>
      <c r="B84" s="299"/>
      <c r="C84" s="300"/>
      <c r="D84" s="299"/>
      <c r="E84" s="299"/>
      <c r="F84" s="299"/>
    </row>
    <row r="85" spans="1:6" ht="13.95" customHeight="1" x14ac:dyDescent="0.25">
      <c r="A85" s="299"/>
      <c r="B85" s="299"/>
      <c r="C85" s="300"/>
      <c r="D85" s="299"/>
      <c r="E85" s="299"/>
      <c r="F85" s="299"/>
    </row>
    <row r="86" spans="1:6" ht="13.95" customHeight="1" x14ac:dyDescent="0.25">
      <c r="A86" s="299"/>
      <c r="B86" s="299"/>
      <c r="C86" s="300"/>
      <c r="D86" s="299"/>
      <c r="E86" s="299"/>
      <c r="F86" s="299"/>
    </row>
    <row r="87" spans="1:6" ht="13.95" customHeight="1" x14ac:dyDescent="0.25">
      <c r="A87" s="299"/>
      <c r="B87" s="299"/>
      <c r="C87" s="300"/>
      <c r="D87" s="299"/>
      <c r="E87" s="299"/>
      <c r="F87" s="299"/>
    </row>
    <row r="88" spans="1:6" ht="13.95" customHeight="1" x14ac:dyDescent="0.25">
      <c r="A88" s="299"/>
      <c r="B88" s="299"/>
      <c r="C88" s="300"/>
      <c r="D88" s="299"/>
      <c r="E88" s="299"/>
      <c r="F88" s="299"/>
    </row>
    <row r="89" spans="1:6" ht="13.95" customHeight="1" x14ac:dyDescent="0.25">
      <c r="A89" s="299"/>
      <c r="B89" s="299"/>
      <c r="C89" s="300"/>
      <c r="D89" s="299"/>
      <c r="E89" s="299"/>
      <c r="F89" s="299"/>
    </row>
    <row r="90" spans="1:6" ht="13.95" customHeight="1" x14ac:dyDescent="0.25">
      <c r="A90" s="299"/>
      <c r="B90" s="299"/>
      <c r="C90" s="300"/>
      <c r="D90" s="299"/>
      <c r="E90" s="299"/>
      <c r="F90" s="299"/>
    </row>
    <row r="91" spans="1:6" ht="13.95" customHeight="1" x14ac:dyDescent="0.25">
      <c r="A91" s="299"/>
      <c r="B91" s="299"/>
      <c r="C91" s="300"/>
      <c r="D91" s="299"/>
      <c r="E91" s="299"/>
      <c r="F91" s="299"/>
    </row>
    <row r="92" spans="1:6" ht="13.95" customHeight="1" x14ac:dyDescent="0.25">
      <c r="A92" s="299"/>
      <c r="B92" s="299"/>
      <c r="C92" s="300"/>
      <c r="D92" s="299"/>
      <c r="E92" s="299"/>
      <c r="F92" s="299"/>
    </row>
    <row r="93" spans="1:6" ht="13.95" customHeight="1" x14ac:dyDescent="0.25">
      <c r="A93" s="299"/>
      <c r="B93" s="299"/>
      <c r="C93" s="300"/>
      <c r="D93" s="299"/>
      <c r="E93" s="299"/>
      <c r="F93" s="299"/>
    </row>
    <row r="94" spans="1:6" ht="13.95" customHeight="1" x14ac:dyDescent="0.25">
      <c r="A94" s="299"/>
      <c r="B94" s="299"/>
      <c r="C94" s="300"/>
      <c r="D94" s="299"/>
      <c r="E94" s="299"/>
      <c r="F94" s="299"/>
    </row>
    <row r="95" spans="1:6" ht="13.95" customHeight="1" x14ac:dyDescent="0.25">
      <c r="A95" s="299"/>
      <c r="B95" s="299"/>
      <c r="C95" s="300"/>
      <c r="D95" s="299"/>
      <c r="E95" s="299"/>
      <c r="F95" s="299"/>
    </row>
    <row r="96" spans="1:6" ht="13.95" customHeight="1" x14ac:dyDescent="0.25">
      <c r="A96" s="299"/>
      <c r="B96" s="299"/>
      <c r="C96" s="300"/>
      <c r="D96" s="299"/>
      <c r="E96" s="299"/>
      <c r="F96" s="299"/>
    </row>
    <row r="97" spans="1:6" ht="13.95" customHeight="1" x14ac:dyDescent="0.25">
      <c r="A97" s="299"/>
      <c r="B97" s="299"/>
      <c r="C97" s="300"/>
      <c r="D97" s="299"/>
      <c r="E97" s="299"/>
      <c r="F97" s="299"/>
    </row>
    <row r="98" spans="1:6" ht="13.95" customHeight="1" x14ac:dyDescent="0.25">
      <c r="A98" s="299"/>
      <c r="B98" s="299"/>
      <c r="C98" s="300"/>
      <c r="D98" s="299"/>
      <c r="E98" s="299"/>
      <c r="F98" s="299"/>
    </row>
    <row r="99" spans="1:6" ht="13.95" customHeight="1" x14ac:dyDescent="0.25">
      <c r="A99" s="299"/>
      <c r="B99" s="299"/>
      <c r="C99" s="300"/>
      <c r="D99" s="299"/>
      <c r="E99" s="299"/>
      <c r="F99" s="299"/>
    </row>
    <row r="100" spans="1:6" ht="13.95" customHeight="1" x14ac:dyDescent="0.25">
      <c r="A100" s="299"/>
      <c r="B100" s="299"/>
      <c r="C100" s="300"/>
      <c r="D100" s="299"/>
      <c r="E100" s="299"/>
      <c r="F100" s="299"/>
    </row>
    <row r="101" spans="1:6" ht="13.95" customHeight="1" x14ac:dyDescent="0.25">
      <c r="A101" s="299"/>
      <c r="B101" s="299"/>
      <c r="C101" s="300"/>
      <c r="D101" s="299"/>
      <c r="E101" s="299"/>
      <c r="F101" s="299"/>
    </row>
    <row r="102" spans="1:6" ht="13.95" customHeight="1" x14ac:dyDescent="0.25">
      <c r="A102" s="299"/>
      <c r="B102" s="299"/>
      <c r="C102" s="300"/>
      <c r="D102" s="299"/>
      <c r="E102" s="299"/>
      <c r="F102" s="299"/>
    </row>
    <row r="103" spans="1:6" ht="13.95" customHeight="1" x14ac:dyDescent="0.25">
      <c r="A103" s="299"/>
      <c r="B103" s="299"/>
      <c r="C103" s="300"/>
      <c r="D103" s="299"/>
      <c r="E103" s="299"/>
      <c r="F103" s="299"/>
    </row>
    <row r="104" spans="1:6" ht="13.95" customHeight="1" x14ac:dyDescent="0.25">
      <c r="A104" s="299"/>
      <c r="B104" s="299"/>
      <c r="C104" s="300"/>
      <c r="D104" s="299"/>
      <c r="E104" s="299"/>
      <c r="F104" s="299"/>
    </row>
    <row r="105" spans="1:6" ht="13.95" customHeight="1" x14ac:dyDescent="0.25">
      <c r="A105" s="299"/>
      <c r="B105" s="299"/>
      <c r="C105" s="300"/>
      <c r="D105" s="299"/>
      <c r="E105" s="299"/>
      <c r="F105" s="299"/>
    </row>
    <row r="106" spans="1:6" ht="13.95" customHeight="1" x14ac:dyDescent="0.25">
      <c r="A106" s="299"/>
      <c r="B106" s="299"/>
      <c r="C106" s="300"/>
      <c r="D106" s="299"/>
      <c r="E106" s="299"/>
      <c r="F106" s="299"/>
    </row>
    <row r="107" spans="1:6" ht="13.95" customHeight="1" x14ac:dyDescent="0.25">
      <c r="A107" s="299"/>
      <c r="B107" s="299"/>
      <c r="C107" s="300"/>
      <c r="D107" s="299"/>
      <c r="E107" s="299"/>
      <c r="F107" s="299"/>
    </row>
    <row r="108" spans="1:6" ht="13.95" customHeight="1" x14ac:dyDescent="0.25">
      <c r="A108" s="299"/>
      <c r="B108" s="299"/>
      <c r="C108" s="300"/>
      <c r="D108" s="299"/>
      <c r="E108" s="299"/>
      <c r="F108" s="299"/>
    </row>
    <row r="109" spans="1:6" ht="13.95" customHeight="1" x14ac:dyDescent="0.25">
      <c r="A109" s="299"/>
      <c r="B109" s="299"/>
      <c r="C109" s="300"/>
      <c r="D109" s="299"/>
      <c r="E109" s="299"/>
      <c r="F109" s="299"/>
    </row>
    <row r="110" spans="1:6" ht="13.95" customHeight="1" x14ac:dyDescent="0.25">
      <c r="A110" s="299"/>
      <c r="B110" s="299"/>
      <c r="C110" s="300"/>
      <c r="D110" s="299"/>
      <c r="E110" s="299"/>
      <c r="F110" s="299"/>
    </row>
    <row r="111" spans="1:6" ht="13.95" customHeight="1" x14ac:dyDescent="0.25">
      <c r="A111" s="299"/>
      <c r="B111" s="299"/>
      <c r="C111" s="300"/>
      <c r="D111" s="299"/>
      <c r="E111" s="299"/>
      <c r="F111" s="299"/>
    </row>
    <row r="112" spans="1:6" ht="13.95" customHeight="1" x14ac:dyDescent="0.25">
      <c r="A112" s="299"/>
      <c r="B112" s="299"/>
      <c r="C112" s="300"/>
      <c r="D112" s="299"/>
      <c r="E112" s="299"/>
      <c r="F112" s="299"/>
    </row>
    <row r="113" spans="1:6" ht="13.95" customHeight="1" x14ac:dyDescent="0.25">
      <c r="A113" s="299"/>
      <c r="B113" s="299"/>
      <c r="C113" s="300"/>
      <c r="D113" s="299"/>
      <c r="E113" s="299"/>
      <c r="F113" s="299"/>
    </row>
    <row r="114" spans="1:6" ht="13.95" customHeight="1" x14ac:dyDescent="0.25">
      <c r="A114" s="299"/>
      <c r="B114" s="299"/>
      <c r="C114" s="300"/>
      <c r="D114" s="299"/>
      <c r="E114" s="299"/>
      <c r="F114" s="299"/>
    </row>
    <row r="115" spans="1:6" ht="13.95" customHeight="1" x14ac:dyDescent="0.25">
      <c r="A115" s="299"/>
      <c r="B115" s="299"/>
      <c r="C115" s="300"/>
      <c r="D115" s="299"/>
      <c r="E115" s="299"/>
      <c r="F115" s="299"/>
    </row>
    <row r="116" spans="1:6" ht="13.95" customHeight="1" x14ac:dyDescent="0.25">
      <c r="A116" s="299"/>
      <c r="B116" s="299"/>
      <c r="C116" s="300"/>
      <c r="D116" s="299"/>
      <c r="E116" s="299"/>
      <c r="F116" s="299"/>
    </row>
    <row r="117" spans="1:6" ht="13.95" customHeight="1" x14ac:dyDescent="0.25">
      <c r="A117" s="299"/>
      <c r="B117" s="299"/>
      <c r="C117" s="300"/>
      <c r="D117" s="299"/>
      <c r="E117" s="299"/>
      <c r="F117" s="299"/>
    </row>
    <row r="118" spans="1:6" ht="13.95" customHeight="1" x14ac:dyDescent="0.25">
      <c r="A118" s="299"/>
      <c r="B118" s="299"/>
      <c r="C118" s="300"/>
      <c r="D118" s="299"/>
      <c r="E118" s="299"/>
      <c r="F118" s="299"/>
    </row>
    <row r="119" spans="1:6" ht="13.95" customHeight="1" x14ac:dyDescent="0.25">
      <c r="A119" s="299"/>
      <c r="B119" s="299"/>
      <c r="C119" s="300"/>
      <c r="D119" s="299"/>
      <c r="E119" s="299"/>
      <c r="F119" s="299"/>
    </row>
    <row r="120" spans="1:6" ht="13.95" customHeight="1" x14ac:dyDescent="0.25">
      <c r="A120" s="299"/>
      <c r="B120" s="299"/>
      <c r="C120" s="300"/>
      <c r="D120" s="299"/>
      <c r="E120" s="299"/>
      <c r="F120" s="299"/>
    </row>
    <row r="121" spans="1:6" ht="13.95" customHeight="1" x14ac:dyDescent="0.25">
      <c r="A121" s="299"/>
      <c r="B121" s="299"/>
      <c r="C121" s="300"/>
      <c r="D121" s="299"/>
      <c r="E121" s="299"/>
      <c r="F121" s="299"/>
    </row>
    <row r="122" spans="1:6" ht="13.95" customHeight="1" x14ac:dyDescent="0.25">
      <c r="A122" s="299"/>
      <c r="B122" s="299"/>
      <c r="C122" s="300"/>
      <c r="D122" s="299"/>
      <c r="E122" s="299"/>
      <c r="F122" s="299"/>
    </row>
    <row r="123" spans="1:6" ht="13.95" customHeight="1" x14ac:dyDescent="0.25">
      <c r="A123" s="299"/>
      <c r="B123" s="299"/>
      <c r="C123" s="300"/>
      <c r="D123" s="299"/>
      <c r="E123" s="299"/>
      <c r="F123" s="299"/>
    </row>
    <row r="124" spans="1:6" ht="13.95" customHeight="1" x14ac:dyDescent="0.25">
      <c r="A124" s="299"/>
      <c r="B124" s="299"/>
      <c r="C124" s="300"/>
      <c r="D124" s="299"/>
      <c r="E124" s="299"/>
      <c r="F124" s="299"/>
    </row>
    <row r="125" spans="1:6" ht="13.95" customHeight="1" x14ac:dyDescent="0.25">
      <c r="A125" s="299"/>
      <c r="B125" s="299"/>
      <c r="C125" s="300"/>
      <c r="D125" s="299"/>
      <c r="E125" s="299"/>
      <c r="F125" s="299"/>
    </row>
    <row r="126" spans="1:6" ht="13.95" customHeight="1" x14ac:dyDescent="0.25">
      <c r="A126" s="299"/>
      <c r="B126" s="299"/>
      <c r="C126" s="300"/>
      <c r="D126" s="299"/>
      <c r="E126" s="299"/>
      <c r="F126" s="299"/>
    </row>
    <row r="127" spans="1:6" ht="13.95" customHeight="1" x14ac:dyDescent="0.25">
      <c r="A127" s="299"/>
      <c r="B127" s="299"/>
      <c r="C127" s="300"/>
      <c r="D127" s="299"/>
      <c r="E127" s="299"/>
      <c r="F127" s="299"/>
    </row>
    <row r="128" spans="1:6" ht="13.95" customHeight="1" x14ac:dyDescent="0.25">
      <c r="A128" s="299"/>
      <c r="B128" s="299"/>
      <c r="C128" s="300"/>
      <c r="D128" s="299"/>
      <c r="E128" s="299"/>
      <c r="F128" s="299"/>
    </row>
    <row r="129" spans="1:6" ht="13.95" customHeight="1" x14ac:dyDescent="0.25">
      <c r="A129" s="299"/>
      <c r="B129" s="299"/>
      <c r="C129" s="300"/>
      <c r="D129" s="299"/>
      <c r="E129" s="299"/>
      <c r="F129" s="299"/>
    </row>
    <row r="130" spans="1:6" ht="13.95" customHeight="1" x14ac:dyDescent="0.25">
      <c r="A130" s="299"/>
      <c r="B130" s="299"/>
      <c r="C130" s="300"/>
      <c r="D130" s="299"/>
      <c r="E130" s="299"/>
      <c r="F130" s="299"/>
    </row>
    <row r="131" spans="1:6" ht="13.95" customHeight="1" x14ac:dyDescent="0.25">
      <c r="A131" s="299"/>
      <c r="B131" s="299"/>
      <c r="C131" s="300"/>
      <c r="D131" s="299"/>
      <c r="E131" s="299"/>
      <c r="F131" s="299"/>
    </row>
    <row r="132" spans="1:6" ht="13.95" customHeight="1" x14ac:dyDescent="0.25">
      <c r="A132" s="299"/>
      <c r="B132" s="299"/>
      <c r="C132" s="300"/>
      <c r="D132" s="299"/>
      <c r="E132" s="299"/>
      <c r="F132" s="299"/>
    </row>
    <row r="133" spans="1:6" ht="13.95" customHeight="1" x14ac:dyDescent="0.25">
      <c r="A133" s="299"/>
      <c r="B133" s="299"/>
      <c r="C133" s="300"/>
      <c r="D133" s="299"/>
      <c r="E133" s="299"/>
      <c r="F133" s="299"/>
    </row>
    <row r="134" spans="1:6" ht="13.95" customHeight="1" x14ac:dyDescent="0.25">
      <c r="A134" s="299"/>
      <c r="B134" s="299"/>
      <c r="C134" s="300"/>
      <c r="D134" s="299"/>
      <c r="E134" s="299"/>
      <c r="F134" s="299"/>
    </row>
    <row r="135" spans="1:6" ht="13.95" customHeight="1" x14ac:dyDescent="0.25">
      <c r="A135" s="299"/>
      <c r="B135" s="299"/>
      <c r="C135" s="300"/>
      <c r="D135" s="299"/>
      <c r="E135" s="299"/>
      <c r="F135" s="299"/>
    </row>
    <row r="136" spans="1:6" ht="13.95" customHeight="1" x14ac:dyDescent="0.25">
      <c r="A136" s="299"/>
      <c r="B136" s="299"/>
      <c r="C136" s="300"/>
      <c r="D136" s="299"/>
      <c r="E136" s="299"/>
      <c r="F136" s="299"/>
    </row>
    <row r="137" spans="1:6" ht="13.95" customHeight="1" x14ac:dyDescent="0.25">
      <c r="A137" s="299"/>
      <c r="B137" s="299"/>
      <c r="C137" s="300"/>
      <c r="D137" s="299"/>
      <c r="E137" s="299"/>
      <c r="F137" s="299"/>
    </row>
    <row r="138" spans="1:6" ht="13.95" customHeight="1" x14ac:dyDescent="0.25">
      <c r="A138" s="299"/>
      <c r="B138" s="299"/>
      <c r="C138" s="300"/>
      <c r="D138" s="299"/>
      <c r="E138" s="299"/>
      <c r="F138" s="299"/>
    </row>
    <row r="139" spans="1:6" ht="13.95" customHeight="1" x14ac:dyDescent="0.25">
      <c r="A139" s="299"/>
      <c r="B139" s="299"/>
      <c r="C139" s="300"/>
      <c r="D139" s="299"/>
      <c r="E139" s="299"/>
      <c r="F139" s="299"/>
    </row>
    <row r="140" spans="1:6" ht="13.95" customHeight="1" x14ac:dyDescent="0.25">
      <c r="A140" s="299"/>
      <c r="B140" s="299"/>
      <c r="C140" s="300"/>
      <c r="D140" s="299"/>
      <c r="E140" s="299"/>
      <c r="F140" s="299"/>
    </row>
    <row r="141" spans="1:6" ht="13.95" customHeight="1" x14ac:dyDescent="0.25">
      <c r="A141" s="299"/>
      <c r="B141" s="299"/>
      <c r="C141" s="300"/>
      <c r="D141" s="299"/>
      <c r="E141" s="299"/>
      <c r="F141" s="299"/>
    </row>
    <row r="142" spans="1:6" ht="13.95" customHeight="1" x14ac:dyDescent="0.25">
      <c r="A142" s="299"/>
      <c r="B142" s="299"/>
      <c r="C142" s="300"/>
      <c r="D142" s="299"/>
      <c r="E142" s="299"/>
      <c r="F142" s="299"/>
    </row>
    <row r="143" spans="1:6" ht="13.95" customHeight="1" x14ac:dyDescent="0.25">
      <c r="A143" s="299"/>
      <c r="B143" s="299"/>
      <c r="C143" s="300"/>
      <c r="D143" s="299"/>
      <c r="E143" s="299"/>
      <c r="F143" s="299"/>
    </row>
    <row r="144" spans="1:6" ht="13.95" customHeight="1" x14ac:dyDescent="0.25">
      <c r="A144" s="299"/>
      <c r="B144" s="299"/>
      <c r="C144" s="300"/>
      <c r="D144" s="299"/>
      <c r="E144" s="299"/>
      <c r="F144" s="299"/>
    </row>
    <row r="145" spans="1:6" ht="13.95" customHeight="1" x14ac:dyDescent="0.25">
      <c r="A145" s="299"/>
      <c r="B145" s="299"/>
      <c r="C145" s="300"/>
      <c r="D145" s="299"/>
      <c r="E145" s="299"/>
      <c r="F145" s="299"/>
    </row>
    <row r="146" spans="1:6" ht="13.95" customHeight="1" x14ac:dyDescent="0.25">
      <c r="A146" s="299"/>
      <c r="B146" s="299"/>
      <c r="C146" s="300"/>
      <c r="D146" s="299"/>
      <c r="E146" s="299"/>
      <c r="F146" s="299"/>
    </row>
    <row r="147" spans="1:6" ht="13.95" customHeight="1" x14ac:dyDescent="0.25">
      <c r="A147" s="299"/>
      <c r="B147" s="299"/>
      <c r="C147" s="300"/>
      <c r="D147" s="299"/>
      <c r="E147" s="299"/>
      <c r="F147" s="299"/>
    </row>
    <row r="148" spans="1:6" ht="13.95" customHeight="1" x14ac:dyDescent="0.25">
      <c r="A148" s="299"/>
      <c r="B148" s="299"/>
      <c r="C148" s="300"/>
      <c r="D148" s="299"/>
      <c r="E148" s="299"/>
      <c r="F148" s="299"/>
    </row>
    <row r="149" spans="1:6" ht="13.95" customHeight="1" x14ac:dyDescent="0.25">
      <c r="A149" s="299"/>
      <c r="B149" s="299"/>
      <c r="C149" s="300"/>
      <c r="D149" s="299"/>
      <c r="E149" s="299"/>
      <c r="F149" s="299"/>
    </row>
    <row r="150" spans="1:6" ht="13.95" customHeight="1" x14ac:dyDescent="0.25">
      <c r="A150" s="299"/>
      <c r="B150" s="299"/>
      <c r="C150" s="300"/>
      <c r="D150" s="299"/>
      <c r="E150" s="299"/>
      <c r="F150" s="299"/>
    </row>
    <row r="151" spans="1:6" ht="13.95" customHeight="1" x14ac:dyDescent="0.25">
      <c r="A151" s="299"/>
      <c r="B151" s="299"/>
      <c r="C151" s="300"/>
      <c r="D151" s="299"/>
      <c r="E151" s="299"/>
      <c r="F151" s="299"/>
    </row>
    <row r="152" spans="1:6" ht="13.95" customHeight="1" x14ac:dyDescent="0.25">
      <c r="A152" s="299"/>
      <c r="B152" s="299"/>
      <c r="C152" s="300"/>
      <c r="D152" s="299"/>
      <c r="E152" s="299"/>
      <c r="F152" s="299"/>
    </row>
    <row r="153" spans="1:6" ht="13.95" customHeight="1" x14ac:dyDescent="0.25">
      <c r="A153" s="299"/>
      <c r="B153" s="299"/>
      <c r="C153" s="300"/>
      <c r="D153" s="299"/>
      <c r="E153" s="299"/>
      <c r="F153" s="299"/>
    </row>
    <row r="154" spans="1:6" ht="13.95" customHeight="1" x14ac:dyDescent="0.25">
      <c r="A154" s="299"/>
      <c r="B154" s="299"/>
      <c r="C154" s="300"/>
      <c r="D154" s="299"/>
      <c r="E154" s="299"/>
      <c r="F154" s="299"/>
    </row>
    <row r="155" spans="1:6" ht="13.95" customHeight="1" x14ac:dyDescent="0.25">
      <c r="A155" s="299"/>
      <c r="B155" s="299"/>
      <c r="C155" s="300"/>
      <c r="D155" s="299"/>
      <c r="E155" s="299"/>
      <c r="F155" s="299"/>
    </row>
    <row r="156" spans="1:6" ht="13.95" customHeight="1" x14ac:dyDescent="0.25">
      <c r="A156" s="299"/>
      <c r="B156" s="299"/>
      <c r="C156" s="300"/>
      <c r="D156" s="299"/>
      <c r="E156" s="299"/>
      <c r="F156" s="299"/>
    </row>
    <row r="157" spans="1:6" ht="13.95" customHeight="1" x14ac:dyDescent="0.25">
      <c r="A157" s="299"/>
      <c r="B157" s="299"/>
      <c r="C157" s="300"/>
      <c r="D157" s="299"/>
      <c r="E157" s="299"/>
      <c r="F157" s="299"/>
    </row>
    <row r="158" spans="1:6" ht="13.95" customHeight="1" x14ac:dyDescent="0.25">
      <c r="A158" s="299"/>
      <c r="B158" s="299"/>
      <c r="C158" s="300"/>
      <c r="D158" s="299"/>
      <c r="E158" s="299"/>
      <c r="F158" s="299"/>
    </row>
    <row r="159" spans="1:6" ht="13.95" customHeight="1" x14ac:dyDescent="0.25">
      <c r="A159" s="299"/>
      <c r="B159" s="299"/>
      <c r="C159" s="300"/>
      <c r="D159" s="299"/>
      <c r="E159" s="299"/>
      <c r="F159" s="299"/>
    </row>
    <row r="160" spans="1:6" ht="13.95" customHeight="1" x14ac:dyDescent="0.25">
      <c r="A160" s="299"/>
      <c r="B160" s="299"/>
      <c r="C160" s="300"/>
      <c r="D160" s="299"/>
      <c r="E160" s="299"/>
      <c r="F160" s="299"/>
    </row>
    <row r="161" spans="1:6" ht="13.95" customHeight="1" x14ac:dyDescent="0.25">
      <c r="A161" s="299"/>
      <c r="B161" s="299"/>
      <c r="C161" s="300"/>
      <c r="D161" s="299"/>
      <c r="E161" s="299"/>
      <c r="F161" s="299"/>
    </row>
    <row r="162" spans="1:6" ht="13.95" customHeight="1" x14ac:dyDescent="0.25">
      <c r="A162" s="299"/>
      <c r="B162" s="299"/>
      <c r="C162" s="300"/>
      <c r="D162" s="299"/>
      <c r="E162" s="299"/>
      <c r="F162" s="299"/>
    </row>
    <row r="163" spans="1:6" ht="13.95" customHeight="1" x14ac:dyDescent="0.25">
      <c r="A163" s="299"/>
      <c r="B163" s="299"/>
      <c r="C163" s="300"/>
      <c r="D163" s="299"/>
      <c r="E163" s="299"/>
      <c r="F163" s="299"/>
    </row>
    <row r="164" spans="1:6" ht="13.95" customHeight="1" x14ac:dyDescent="0.25">
      <c r="A164" s="299"/>
      <c r="B164" s="299"/>
      <c r="C164" s="300"/>
      <c r="D164" s="299"/>
      <c r="E164" s="299"/>
      <c r="F164" s="299"/>
    </row>
    <row r="165" spans="1:6" ht="13.95" customHeight="1" x14ac:dyDescent="0.25">
      <c r="A165" s="299"/>
      <c r="B165" s="299"/>
      <c r="C165" s="300"/>
      <c r="D165" s="299"/>
      <c r="E165" s="299"/>
      <c r="F165" s="299"/>
    </row>
    <row r="166" spans="1:6" ht="13.95" customHeight="1" x14ac:dyDescent="0.25">
      <c r="A166" s="299"/>
      <c r="B166" s="299"/>
      <c r="C166" s="300"/>
      <c r="D166" s="299"/>
      <c r="E166" s="299"/>
      <c r="F166" s="299"/>
    </row>
    <row r="167" spans="1:6" ht="13.95" customHeight="1" x14ac:dyDescent="0.25">
      <c r="A167" s="299"/>
      <c r="B167" s="299"/>
      <c r="C167" s="300"/>
      <c r="D167" s="299"/>
      <c r="E167" s="299"/>
      <c r="F167" s="299"/>
    </row>
    <row r="168" spans="1:6" ht="13.95" customHeight="1" x14ac:dyDescent="0.25">
      <c r="A168" s="299"/>
      <c r="B168" s="299"/>
      <c r="C168" s="300"/>
      <c r="D168" s="299"/>
      <c r="E168" s="299"/>
      <c r="F168" s="299"/>
    </row>
    <row r="169" spans="1:6" ht="13.95" customHeight="1" x14ac:dyDescent="0.25">
      <c r="A169" s="299"/>
      <c r="B169" s="299"/>
      <c r="C169" s="300"/>
      <c r="D169" s="299"/>
      <c r="E169" s="299"/>
      <c r="F169" s="299"/>
    </row>
    <row r="170" spans="1:6" ht="13.95" customHeight="1" x14ac:dyDescent="0.25">
      <c r="A170" s="299"/>
      <c r="B170" s="299"/>
      <c r="C170" s="300"/>
      <c r="D170" s="299"/>
      <c r="E170" s="299"/>
      <c r="F170" s="299"/>
    </row>
    <row r="171" spans="1:6" ht="13.95" customHeight="1" x14ac:dyDescent="0.25">
      <c r="A171" s="299"/>
      <c r="B171" s="299"/>
      <c r="C171" s="300"/>
      <c r="D171" s="299"/>
      <c r="E171" s="299"/>
      <c r="F171" s="299"/>
    </row>
    <row r="172" spans="1:6" ht="13.95" customHeight="1" x14ac:dyDescent="0.25">
      <c r="A172" s="299"/>
      <c r="B172" s="299"/>
      <c r="C172" s="300"/>
      <c r="D172" s="299"/>
      <c r="E172" s="299"/>
      <c r="F172" s="299"/>
    </row>
    <row r="173" spans="1:6" ht="13.95" customHeight="1" x14ac:dyDescent="0.25">
      <c r="A173" s="299"/>
      <c r="B173" s="299"/>
      <c r="C173" s="300"/>
      <c r="D173" s="299"/>
      <c r="E173" s="299"/>
      <c r="F173" s="299"/>
    </row>
    <row r="174" spans="1:6" ht="13.95" customHeight="1" x14ac:dyDescent="0.25">
      <c r="A174" s="299"/>
      <c r="B174" s="299"/>
      <c r="C174" s="300"/>
      <c r="D174" s="299"/>
      <c r="E174" s="299"/>
      <c r="F174" s="299"/>
    </row>
    <row r="175" spans="1:6" ht="13.95" customHeight="1" x14ac:dyDescent="0.25">
      <c r="A175" s="299"/>
      <c r="B175" s="299"/>
      <c r="C175" s="300"/>
      <c r="D175" s="299"/>
      <c r="E175" s="299"/>
      <c r="F175" s="299"/>
    </row>
    <row r="176" spans="1:6" ht="13.95" customHeight="1" x14ac:dyDescent="0.25">
      <c r="A176" s="299"/>
      <c r="B176" s="299"/>
      <c r="C176" s="300"/>
      <c r="D176" s="299"/>
      <c r="E176" s="299"/>
      <c r="F176" s="299"/>
    </row>
    <row r="177" spans="1:6" ht="13.95" customHeight="1" x14ac:dyDescent="0.25">
      <c r="A177" s="299"/>
      <c r="B177" s="299"/>
      <c r="C177" s="300"/>
      <c r="D177" s="299"/>
      <c r="E177" s="299"/>
      <c r="F177" s="299"/>
    </row>
    <row r="178" spans="1:6" ht="13.95" customHeight="1" x14ac:dyDescent="0.25">
      <c r="A178" s="299"/>
      <c r="B178" s="299"/>
      <c r="C178" s="300"/>
      <c r="D178" s="299"/>
      <c r="E178" s="299"/>
      <c r="F178" s="299"/>
    </row>
    <row r="179" spans="1:6" ht="13.95" customHeight="1" x14ac:dyDescent="0.25">
      <c r="A179" s="299"/>
      <c r="B179" s="299"/>
      <c r="C179" s="300"/>
      <c r="D179" s="299"/>
      <c r="E179" s="299"/>
      <c r="F179" s="299"/>
    </row>
    <row r="180" spans="1:6" ht="13.95" customHeight="1" x14ac:dyDescent="0.25">
      <c r="A180" s="299"/>
      <c r="B180" s="299"/>
      <c r="C180" s="300"/>
      <c r="D180" s="299"/>
      <c r="E180" s="299"/>
      <c r="F180" s="299"/>
    </row>
    <row r="181" spans="1:6" ht="13.95" customHeight="1" x14ac:dyDescent="0.25">
      <c r="A181" s="299"/>
      <c r="B181" s="299"/>
      <c r="C181" s="300"/>
      <c r="D181" s="299"/>
      <c r="E181" s="299"/>
      <c r="F181" s="299"/>
    </row>
    <row r="182" spans="1:6" ht="13.95" customHeight="1" x14ac:dyDescent="0.25">
      <c r="A182" s="299"/>
      <c r="B182" s="299"/>
      <c r="C182" s="300"/>
      <c r="D182" s="299"/>
      <c r="E182" s="299"/>
      <c r="F182" s="299"/>
    </row>
    <row r="183" spans="1:6" ht="13.95" customHeight="1" x14ac:dyDescent="0.25">
      <c r="A183" s="299"/>
      <c r="B183" s="299"/>
      <c r="C183" s="300"/>
      <c r="D183" s="299"/>
      <c r="E183" s="299"/>
      <c r="F183" s="299"/>
    </row>
    <row r="184" spans="1:6" ht="13.95" customHeight="1" x14ac:dyDescent="0.25">
      <c r="A184" s="299"/>
      <c r="B184" s="299"/>
      <c r="C184" s="300"/>
      <c r="D184" s="299"/>
      <c r="E184" s="299"/>
      <c r="F184" s="299"/>
    </row>
    <row r="185" spans="1:6" ht="13.95" customHeight="1" x14ac:dyDescent="0.25">
      <c r="A185" s="299"/>
      <c r="B185" s="299"/>
      <c r="C185" s="300"/>
      <c r="D185" s="299"/>
      <c r="E185" s="299"/>
      <c r="F185" s="299"/>
    </row>
    <row r="186" spans="1:6" ht="13.95" customHeight="1" x14ac:dyDescent="0.25">
      <c r="A186" s="299"/>
      <c r="B186" s="299"/>
      <c r="C186" s="300"/>
      <c r="D186" s="299"/>
      <c r="E186" s="299"/>
      <c r="F186" s="299"/>
    </row>
    <row r="187" spans="1:6" ht="13.95" customHeight="1" x14ac:dyDescent="0.25">
      <c r="A187" s="299"/>
      <c r="B187" s="299"/>
      <c r="C187" s="300"/>
      <c r="D187" s="299"/>
      <c r="E187" s="299"/>
      <c r="F187" s="299"/>
    </row>
    <row r="188" spans="1:6" ht="13.95" customHeight="1" x14ac:dyDescent="0.25">
      <c r="A188" s="299"/>
      <c r="B188" s="299"/>
      <c r="C188" s="300"/>
      <c r="D188" s="299"/>
      <c r="E188" s="299"/>
      <c r="F188" s="299"/>
    </row>
    <row r="189" spans="1:6" ht="13.95" customHeight="1" x14ac:dyDescent="0.25">
      <c r="A189" s="299"/>
      <c r="B189" s="299"/>
      <c r="C189" s="300"/>
      <c r="D189" s="299"/>
      <c r="E189" s="299"/>
      <c r="F189" s="299"/>
    </row>
    <row r="190" spans="1:6" ht="13.95" customHeight="1" x14ac:dyDescent="0.25">
      <c r="A190" s="299"/>
      <c r="B190" s="299"/>
      <c r="C190" s="300"/>
      <c r="D190" s="299"/>
      <c r="E190" s="299"/>
      <c r="F190" s="299"/>
    </row>
    <row r="191" spans="1:6" ht="13.95" customHeight="1" x14ac:dyDescent="0.25">
      <c r="A191" s="299"/>
      <c r="B191" s="299"/>
      <c r="C191" s="300"/>
      <c r="D191" s="299"/>
      <c r="E191" s="299"/>
      <c r="F191" s="299"/>
    </row>
    <row r="192" spans="1:6" ht="13.95" customHeight="1" x14ac:dyDescent="0.25">
      <c r="A192" s="299"/>
      <c r="B192" s="299"/>
      <c r="C192" s="300"/>
      <c r="D192" s="299"/>
      <c r="E192" s="299"/>
      <c r="F192" s="299"/>
    </row>
    <row r="193" spans="1:6" ht="13.95" customHeight="1" x14ac:dyDescent="0.25">
      <c r="A193" s="299"/>
      <c r="B193" s="299"/>
      <c r="C193" s="300"/>
      <c r="D193" s="299"/>
      <c r="E193" s="299"/>
      <c r="F193" s="299"/>
    </row>
    <row r="194" spans="1:6" ht="13.95" customHeight="1" x14ac:dyDescent="0.25">
      <c r="A194" s="299"/>
      <c r="B194" s="299"/>
      <c r="C194" s="300"/>
      <c r="D194" s="299"/>
      <c r="E194" s="299"/>
      <c r="F194" s="299"/>
    </row>
    <row r="195" spans="1:6" ht="13.95" customHeight="1" x14ac:dyDescent="0.25">
      <c r="A195" s="299"/>
      <c r="B195" s="299"/>
      <c r="C195" s="300"/>
      <c r="D195" s="299"/>
      <c r="E195" s="299"/>
      <c r="F195" s="299"/>
    </row>
    <row r="196" spans="1:6" ht="13.95" customHeight="1" x14ac:dyDescent="0.25">
      <c r="A196" s="299"/>
      <c r="B196" s="299"/>
      <c r="C196" s="300"/>
      <c r="D196" s="299"/>
      <c r="E196" s="299"/>
      <c r="F196" s="299"/>
    </row>
    <row r="197" spans="1:6" ht="13.95" customHeight="1" x14ac:dyDescent="0.25">
      <c r="A197" s="299"/>
      <c r="B197" s="299"/>
      <c r="C197" s="300"/>
      <c r="D197" s="299"/>
      <c r="E197" s="299"/>
      <c r="F197" s="299"/>
    </row>
    <row r="198" spans="1:6" ht="13.95" customHeight="1" x14ac:dyDescent="0.25">
      <c r="A198" s="299"/>
      <c r="B198" s="299"/>
      <c r="C198" s="300"/>
      <c r="D198" s="299"/>
      <c r="E198" s="299"/>
      <c r="F198" s="299"/>
    </row>
    <row r="199" spans="1:6" ht="13.95" customHeight="1" x14ac:dyDescent="0.25">
      <c r="A199" s="299"/>
      <c r="B199" s="299"/>
      <c r="C199" s="300"/>
      <c r="D199" s="299"/>
      <c r="E199" s="299"/>
      <c r="F199" s="299"/>
    </row>
    <row r="200" spans="1:6" ht="13.95" customHeight="1" x14ac:dyDescent="0.25">
      <c r="A200" s="299"/>
      <c r="B200" s="299"/>
      <c r="C200" s="300"/>
      <c r="D200" s="299"/>
      <c r="E200" s="299"/>
      <c r="F200" s="299"/>
    </row>
    <row r="201" spans="1:6" ht="13.95" customHeight="1" x14ac:dyDescent="0.25">
      <c r="A201" s="39"/>
      <c r="B201" s="39"/>
      <c r="C201" s="295"/>
    </row>
    <row r="202" spans="1:6" ht="13.95" customHeight="1" x14ac:dyDescent="0.25">
      <c r="A202" s="39"/>
      <c r="B202" s="39"/>
      <c r="C202" s="295"/>
    </row>
    <row r="203" spans="1:6" ht="13.95" customHeight="1" x14ac:dyDescent="0.25">
      <c r="A203" s="39"/>
      <c r="B203" s="39"/>
      <c r="C203" s="295"/>
    </row>
    <row r="204" spans="1:6" ht="13.95" customHeight="1" x14ac:dyDescent="0.25">
      <c r="A204" s="39"/>
      <c r="B204" s="39"/>
      <c r="C204" s="295"/>
    </row>
    <row r="205" spans="1:6" ht="13.95" customHeight="1" x14ac:dyDescent="0.25">
      <c r="A205" s="39"/>
      <c r="B205" s="39"/>
      <c r="C205" s="295"/>
    </row>
    <row r="206" spans="1:6" ht="13.95" customHeight="1" x14ac:dyDescent="0.25">
      <c r="A206" s="39"/>
      <c r="B206" s="39"/>
      <c r="C206" s="295"/>
    </row>
    <row r="207" spans="1:6" ht="13.95" customHeight="1" x14ac:dyDescent="0.25">
      <c r="A207" s="39"/>
      <c r="B207" s="39"/>
      <c r="C207" s="295"/>
    </row>
    <row r="208" spans="1:6" ht="13.95" customHeight="1" x14ac:dyDescent="0.25">
      <c r="A208" s="39"/>
      <c r="B208" s="39"/>
      <c r="C208" s="295"/>
    </row>
    <row r="209" spans="1:3" ht="13.95" customHeight="1" x14ac:dyDescent="0.25">
      <c r="A209" s="39"/>
      <c r="B209" s="39"/>
      <c r="C209" s="295"/>
    </row>
    <row r="210" spans="1:3" ht="13.95" customHeight="1" x14ac:dyDescent="0.25">
      <c r="A210" s="39"/>
      <c r="B210" s="39"/>
      <c r="C210" s="295"/>
    </row>
    <row r="211" spans="1:3" ht="13.95" customHeight="1" x14ac:dyDescent="0.25">
      <c r="A211" s="39"/>
      <c r="B211" s="39"/>
      <c r="C211" s="295"/>
    </row>
    <row r="212" spans="1:3" ht="13.95" customHeight="1" x14ac:dyDescent="0.25">
      <c r="A212" s="39"/>
      <c r="B212" s="39"/>
      <c r="C212" s="295"/>
    </row>
    <row r="213" spans="1:3" ht="13.95" customHeight="1" x14ac:dyDescent="0.25">
      <c r="A213" s="39"/>
      <c r="B213" s="39"/>
      <c r="C213" s="295"/>
    </row>
    <row r="214" spans="1:3" ht="13.95" customHeight="1" x14ac:dyDescent="0.25">
      <c r="A214" s="39"/>
      <c r="B214" s="39"/>
      <c r="C214" s="295"/>
    </row>
    <row r="215" spans="1:3" ht="13.95" customHeight="1" x14ac:dyDescent="0.25">
      <c r="A215" s="39"/>
      <c r="B215" s="39"/>
      <c r="C215" s="295"/>
    </row>
    <row r="216" spans="1:3" ht="13.95" customHeight="1" x14ac:dyDescent="0.25">
      <c r="A216" s="39"/>
      <c r="B216" s="39"/>
      <c r="C216" s="295"/>
    </row>
    <row r="217" spans="1:3" ht="13.95" customHeight="1" x14ac:dyDescent="0.25">
      <c r="A217" s="39"/>
      <c r="B217" s="39"/>
      <c r="C217" s="295"/>
    </row>
    <row r="218" spans="1:3" ht="13.95" customHeight="1" x14ac:dyDescent="0.25">
      <c r="A218" s="39"/>
      <c r="B218" s="39"/>
      <c r="C218" s="295"/>
    </row>
    <row r="219" spans="1:3" ht="13.95" customHeight="1" x14ac:dyDescent="0.25">
      <c r="A219" s="39"/>
      <c r="B219" s="39"/>
      <c r="C219" s="295"/>
    </row>
    <row r="220" spans="1:3" ht="13.95" customHeight="1" x14ac:dyDescent="0.25">
      <c r="A220" s="39"/>
      <c r="B220" s="39"/>
      <c r="C220" s="295"/>
    </row>
    <row r="221" spans="1:3" ht="13.95" customHeight="1" x14ac:dyDescent="0.25">
      <c r="A221" s="39"/>
      <c r="B221" s="39"/>
      <c r="C221" s="295"/>
    </row>
    <row r="222" spans="1:3" ht="13.95" customHeight="1" x14ac:dyDescent="0.25">
      <c r="A222" s="39"/>
      <c r="B222" s="39"/>
      <c r="C222" s="295"/>
    </row>
    <row r="223" spans="1:3" ht="13.95" customHeight="1" x14ac:dyDescent="0.25">
      <c r="A223" s="39"/>
      <c r="B223" s="39"/>
      <c r="C223" s="295"/>
    </row>
    <row r="224" spans="1:3" ht="13.95" customHeight="1" x14ac:dyDescent="0.25">
      <c r="A224" s="39"/>
      <c r="B224" s="39"/>
      <c r="C224" s="295"/>
    </row>
    <row r="225" spans="1:3" ht="13.95" customHeight="1" x14ac:dyDescent="0.25">
      <c r="A225" s="39"/>
      <c r="B225" s="39"/>
      <c r="C225" s="295"/>
    </row>
    <row r="226" spans="1:3" ht="13.95" customHeight="1" x14ac:dyDescent="0.25">
      <c r="A226" s="39"/>
      <c r="B226" s="39"/>
      <c r="C226" s="295"/>
    </row>
    <row r="227" spans="1:3" ht="13.95" customHeight="1" x14ac:dyDescent="0.25">
      <c r="A227" s="39"/>
      <c r="B227" s="39"/>
      <c r="C227" s="295"/>
    </row>
    <row r="228" spans="1:3" ht="13.95" customHeight="1" x14ac:dyDescent="0.25">
      <c r="A228" s="39"/>
      <c r="B228" s="39"/>
      <c r="C228" s="295"/>
    </row>
    <row r="229" spans="1:3" ht="13.95" customHeight="1" x14ac:dyDescent="0.25">
      <c r="A229" s="39"/>
      <c r="B229" s="39"/>
      <c r="C229" s="295"/>
    </row>
    <row r="230" spans="1:3" ht="13.95" customHeight="1" x14ac:dyDescent="0.25">
      <c r="A230" s="39"/>
      <c r="B230" s="39"/>
      <c r="C230" s="295"/>
    </row>
    <row r="231" spans="1:3" ht="13.95" customHeight="1" x14ac:dyDescent="0.25">
      <c r="A231" s="39"/>
      <c r="B231" s="39"/>
      <c r="C231" s="295"/>
    </row>
    <row r="232" spans="1:3" ht="13.95" customHeight="1" x14ac:dyDescent="0.25">
      <c r="A232" s="39"/>
      <c r="B232" s="39"/>
      <c r="C232" s="295"/>
    </row>
    <row r="233" spans="1:3" ht="13.95" customHeight="1" x14ac:dyDescent="0.25">
      <c r="A233" s="39"/>
      <c r="B233" s="39"/>
      <c r="C233" s="295"/>
    </row>
    <row r="234" spans="1:3" ht="13.95" customHeight="1" x14ac:dyDescent="0.25">
      <c r="A234" s="39"/>
      <c r="B234" s="39"/>
      <c r="C234" s="295"/>
    </row>
    <row r="235" spans="1:3" ht="13.95" customHeight="1" x14ac:dyDescent="0.25">
      <c r="A235" s="39"/>
      <c r="B235" s="39"/>
      <c r="C235" s="295"/>
    </row>
    <row r="236" spans="1:3" ht="13.95" customHeight="1" x14ac:dyDescent="0.25">
      <c r="A236" s="39"/>
      <c r="B236" s="39"/>
      <c r="C236" s="295"/>
    </row>
    <row r="237" spans="1:3" ht="13.95" customHeight="1" x14ac:dyDescent="0.25">
      <c r="A237" s="39"/>
      <c r="B237" s="39"/>
      <c r="C237" s="295"/>
    </row>
    <row r="238" spans="1:3" ht="13.95" customHeight="1" x14ac:dyDescent="0.25">
      <c r="A238" s="39"/>
      <c r="B238" s="39"/>
      <c r="C238" s="295"/>
    </row>
    <row r="239" spans="1:3" ht="13.95" customHeight="1" x14ac:dyDescent="0.25">
      <c r="A239" s="39"/>
      <c r="B239" s="39"/>
      <c r="C239" s="295"/>
    </row>
    <row r="240" spans="1:3" ht="13.95" customHeight="1" x14ac:dyDescent="0.25">
      <c r="A240" s="39"/>
      <c r="B240" s="39"/>
      <c r="C240" s="295"/>
    </row>
    <row r="241" spans="1:3" ht="13.95" customHeight="1" x14ac:dyDescent="0.25">
      <c r="A241" s="39"/>
      <c r="B241" s="39"/>
      <c r="C241" s="295"/>
    </row>
    <row r="242" spans="1:3" ht="13.95" customHeight="1" x14ac:dyDescent="0.25">
      <c r="A242" s="39"/>
      <c r="B242" s="39"/>
      <c r="C242" s="295"/>
    </row>
    <row r="243" spans="1:3" ht="13.95" customHeight="1" x14ac:dyDescent="0.25">
      <c r="A243" s="39"/>
      <c r="B243" s="39"/>
      <c r="C243" s="295"/>
    </row>
    <row r="244" spans="1:3" ht="13.95" customHeight="1" x14ac:dyDescent="0.25">
      <c r="A244" s="39"/>
      <c r="B244" s="39"/>
      <c r="C244" s="295"/>
    </row>
    <row r="245" spans="1:3" ht="13.95" customHeight="1" x14ac:dyDescent="0.25">
      <c r="A245" s="39"/>
      <c r="B245" s="39"/>
      <c r="C245" s="295"/>
    </row>
    <row r="246" spans="1:3" ht="13.95" customHeight="1" x14ac:dyDescent="0.25">
      <c r="A246" s="39"/>
      <c r="B246" s="39"/>
      <c r="C246" s="295"/>
    </row>
    <row r="247" spans="1:3" ht="13.95" customHeight="1" x14ac:dyDescent="0.25">
      <c r="A247" s="39"/>
      <c r="B247" s="39"/>
      <c r="C247" s="295"/>
    </row>
    <row r="248" spans="1:3" ht="13.95" customHeight="1" x14ac:dyDescent="0.25">
      <c r="A248" s="39"/>
      <c r="B248" s="39"/>
      <c r="C248" s="295"/>
    </row>
    <row r="249" spans="1:3" ht="13.95" customHeight="1" x14ac:dyDescent="0.25">
      <c r="A249" s="39"/>
      <c r="B249" s="39"/>
      <c r="C249" s="295"/>
    </row>
    <row r="250" spans="1:3" ht="13.95" customHeight="1" x14ac:dyDescent="0.25">
      <c r="A250" s="39"/>
      <c r="B250" s="39"/>
      <c r="C250" s="295"/>
    </row>
    <row r="251" spans="1:3" ht="13.95" customHeight="1" x14ac:dyDescent="0.25">
      <c r="A251" s="39"/>
      <c r="B251" s="39"/>
      <c r="C251" s="295"/>
    </row>
    <row r="252" spans="1:3" ht="13.95" customHeight="1" x14ac:dyDescent="0.25">
      <c r="A252" s="39"/>
      <c r="B252" s="39"/>
      <c r="C252" s="295"/>
    </row>
    <row r="253" spans="1:3" ht="13.95" customHeight="1" x14ac:dyDescent="0.25">
      <c r="A253" s="39"/>
      <c r="B253" s="39"/>
      <c r="C253" s="295"/>
    </row>
    <row r="254" spans="1:3" ht="13.95" customHeight="1" x14ac:dyDescent="0.25">
      <c r="A254" s="39"/>
      <c r="B254" s="39"/>
      <c r="C254" s="295"/>
    </row>
    <row r="255" spans="1:3" ht="13.95" customHeight="1" x14ac:dyDescent="0.25">
      <c r="A255" s="39"/>
      <c r="B255" s="39"/>
      <c r="C255" s="295"/>
    </row>
    <row r="256" spans="1:3" ht="13.95" customHeight="1" x14ac:dyDescent="0.25">
      <c r="A256" s="39"/>
      <c r="B256" s="39"/>
      <c r="C256" s="295"/>
    </row>
    <row r="257" spans="1:3" ht="13.95" customHeight="1" x14ac:dyDescent="0.25">
      <c r="A257" s="39"/>
      <c r="B257" s="39"/>
      <c r="C257" s="295"/>
    </row>
    <row r="258" spans="1:3" ht="13.95" customHeight="1" x14ac:dyDescent="0.25">
      <c r="A258" s="39"/>
      <c r="B258" s="39"/>
      <c r="C258" s="295"/>
    </row>
    <row r="259" spans="1:3" ht="13.95" customHeight="1" x14ac:dyDescent="0.25">
      <c r="A259" s="39"/>
      <c r="B259" s="39"/>
      <c r="C259" s="295"/>
    </row>
    <row r="260" spans="1:3" ht="13.95" customHeight="1" x14ac:dyDescent="0.25">
      <c r="A260" s="39"/>
      <c r="B260" s="39"/>
      <c r="C260" s="295"/>
    </row>
    <row r="261" spans="1:3" ht="13.95" customHeight="1" x14ac:dyDescent="0.25">
      <c r="A261" s="39"/>
      <c r="B261" s="39"/>
      <c r="C261" s="295"/>
    </row>
    <row r="262" spans="1:3" ht="13.95" customHeight="1" x14ac:dyDescent="0.25">
      <c r="A262" s="39"/>
      <c r="B262" s="39"/>
      <c r="C262" s="295"/>
    </row>
    <row r="263" spans="1:3" ht="13.95" customHeight="1" x14ac:dyDescent="0.25">
      <c r="A263" s="39"/>
      <c r="B263" s="39"/>
      <c r="C263" s="295"/>
    </row>
    <row r="264" spans="1:3" ht="13.95" customHeight="1" x14ac:dyDescent="0.25">
      <c r="A264" s="39"/>
      <c r="B264" s="39"/>
      <c r="C264" s="295"/>
    </row>
    <row r="265" spans="1:3" ht="13.95" customHeight="1" x14ac:dyDescent="0.25">
      <c r="A265" s="39"/>
      <c r="B265" s="39"/>
      <c r="C265" s="295"/>
    </row>
    <row r="266" spans="1:3" ht="13.95" customHeight="1" x14ac:dyDescent="0.25">
      <c r="A266" s="39"/>
      <c r="B266" s="39"/>
      <c r="C266" s="295"/>
    </row>
    <row r="267" spans="1:3" ht="13.95" customHeight="1" x14ac:dyDescent="0.25">
      <c r="A267" s="39"/>
      <c r="B267" s="39"/>
      <c r="C267" s="295"/>
    </row>
    <row r="268" spans="1:3" ht="13.95" customHeight="1" x14ac:dyDescent="0.25">
      <c r="A268" s="39"/>
      <c r="B268" s="39"/>
      <c r="C268" s="295"/>
    </row>
    <row r="269" spans="1:3" ht="13.95" customHeight="1" x14ac:dyDescent="0.25">
      <c r="A269" s="39"/>
      <c r="B269" s="39"/>
      <c r="C269" s="295"/>
    </row>
    <row r="270" spans="1:3" ht="13.95" customHeight="1" x14ac:dyDescent="0.25">
      <c r="A270" s="39"/>
      <c r="B270" s="39"/>
      <c r="C270" s="295"/>
    </row>
    <row r="271" spans="1:3" ht="13.95" customHeight="1" x14ac:dyDescent="0.25">
      <c r="A271" s="39"/>
      <c r="B271" s="39"/>
      <c r="C271" s="295"/>
    </row>
    <row r="272" spans="1:3" ht="13.95" customHeight="1" x14ac:dyDescent="0.25">
      <c r="A272" s="39"/>
      <c r="B272" s="39"/>
      <c r="C272" s="295"/>
    </row>
    <row r="273" spans="1:3" ht="13.95" customHeight="1" x14ac:dyDescent="0.25">
      <c r="A273" s="39"/>
      <c r="B273" s="39"/>
      <c r="C273" s="295"/>
    </row>
    <row r="274" spans="1:3" ht="13.95" customHeight="1" x14ac:dyDescent="0.25">
      <c r="A274" s="39"/>
      <c r="B274" s="39"/>
      <c r="C274" s="295"/>
    </row>
    <row r="275" spans="1:3" ht="13.95" customHeight="1" x14ac:dyDescent="0.25">
      <c r="A275" s="39"/>
      <c r="B275" s="39"/>
      <c r="C275" s="295"/>
    </row>
    <row r="276" spans="1:3" ht="13.95" customHeight="1" x14ac:dyDescent="0.25">
      <c r="A276" s="39"/>
      <c r="B276" s="39"/>
      <c r="C276" s="295"/>
    </row>
    <row r="277" spans="1:3" ht="13.95" customHeight="1" x14ac:dyDescent="0.25">
      <c r="A277" s="39"/>
      <c r="B277" s="39"/>
      <c r="C277" s="295"/>
    </row>
    <row r="278" spans="1:3" ht="13.95" customHeight="1" x14ac:dyDescent="0.25">
      <c r="A278" s="39"/>
      <c r="B278" s="39"/>
      <c r="C278" s="295"/>
    </row>
    <row r="279" spans="1:3" ht="13.95" customHeight="1" x14ac:dyDescent="0.25">
      <c r="A279" s="39"/>
      <c r="B279" s="39"/>
      <c r="C279" s="295"/>
    </row>
    <row r="280" spans="1:3" ht="13.95" customHeight="1" x14ac:dyDescent="0.25">
      <c r="A280" s="39"/>
      <c r="B280" s="39"/>
      <c r="C280" s="295"/>
    </row>
    <row r="281" spans="1:3" ht="13.95" customHeight="1" x14ac:dyDescent="0.25">
      <c r="A281" s="39"/>
      <c r="B281" s="39"/>
      <c r="C281" s="295"/>
    </row>
    <row r="282" spans="1:3" ht="13.95" customHeight="1" x14ac:dyDescent="0.25">
      <c r="A282" s="39"/>
      <c r="B282" s="39"/>
      <c r="C282" s="295"/>
    </row>
    <row r="283" spans="1:3" ht="13.95" customHeight="1" x14ac:dyDescent="0.25">
      <c r="A283" s="39"/>
      <c r="B283" s="39"/>
      <c r="C283" s="295"/>
    </row>
    <row r="284" spans="1:3" ht="13.95" customHeight="1" x14ac:dyDescent="0.25">
      <c r="A284" s="39"/>
      <c r="B284" s="39"/>
      <c r="C284" s="295"/>
    </row>
    <row r="285" spans="1:3" ht="13.95" customHeight="1" x14ac:dyDescent="0.25">
      <c r="A285" s="39"/>
      <c r="B285" s="39"/>
      <c r="C285" s="295"/>
    </row>
    <row r="286" spans="1:3" ht="13.95" customHeight="1" x14ac:dyDescent="0.25">
      <c r="A286" s="39"/>
      <c r="B286" s="39"/>
      <c r="C286" s="295"/>
    </row>
    <row r="287" spans="1:3" ht="13.95" customHeight="1" x14ac:dyDescent="0.25">
      <c r="A287" s="39"/>
      <c r="B287" s="39"/>
      <c r="C287" s="295"/>
    </row>
    <row r="288" spans="1:3" ht="13.95" customHeight="1" x14ac:dyDescent="0.25">
      <c r="A288" s="39"/>
      <c r="B288" s="39"/>
      <c r="C288" s="295"/>
    </row>
    <row r="289" spans="1:3" ht="13.95" customHeight="1" x14ac:dyDescent="0.25">
      <c r="A289" s="39"/>
      <c r="B289" s="39"/>
      <c r="C289" s="295"/>
    </row>
    <row r="290" spans="1:3" ht="13.95" customHeight="1" x14ac:dyDescent="0.25">
      <c r="A290" s="39"/>
      <c r="B290" s="39"/>
      <c r="C290" s="295"/>
    </row>
    <row r="291" spans="1:3" ht="13.95" customHeight="1" x14ac:dyDescent="0.25">
      <c r="A291" s="39"/>
      <c r="B291" s="39"/>
      <c r="C291" s="295"/>
    </row>
    <row r="292" spans="1:3" ht="13.95" customHeight="1" x14ac:dyDescent="0.25">
      <c r="A292" s="39"/>
      <c r="B292" s="39"/>
      <c r="C292" s="295"/>
    </row>
    <row r="293" spans="1:3" ht="13.95" customHeight="1" x14ac:dyDescent="0.25">
      <c r="A293" s="39"/>
      <c r="B293" s="39"/>
      <c r="C293" s="295"/>
    </row>
    <row r="294" spans="1:3" ht="13.95" customHeight="1" x14ac:dyDescent="0.25">
      <c r="A294" s="39"/>
      <c r="B294" s="39"/>
      <c r="C294" s="295"/>
    </row>
    <row r="295" spans="1:3" ht="13.95" customHeight="1" x14ac:dyDescent="0.25">
      <c r="A295" s="39"/>
      <c r="B295" s="39"/>
      <c r="C295" s="295"/>
    </row>
    <row r="296" spans="1:3" ht="13.95" customHeight="1" x14ac:dyDescent="0.25">
      <c r="A296" s="39"/>
      <c r="B296" s="39"/>
      <c r="C296" s="295"/>
    </row>
    <row r="297" spans="1:3" ht="13.95" customHeight="1" x14ac:dyDescent="0.25">
      <c r="A297" s="39"/>
      <c r="B297" s="39"/>
      <c r="C297" s="295"/>
    </row>
    <row r="298" spans="1:3" ht="13.95" customHeight="1" x14ac:dyDescent="0.25">
      <c r="A298" s="39"/>
      <c r="B298" s="39"/>
      <c r="C298" s="295"/>
    </row>
    <row r="299" spans="1:3" ht="13.95" customHeight="1" x14ac:dyDescent="0.25">
      <c r="A299" s="39"/>
      <c r="B299" s="39"/>
      <c r="C299" s="295"/>
    </row>
    <row r="300" spans="1:3" ht="13.95" customHeight="1" x14ac:dyDescent="0.25">
      <c r="A300" s="39"/>
      <c r="B300" s="39"/>
      <c r="C300" s="295"/>
    </row>
    <row r="301" spans="1:3" ht="13.95" customHeight="1" x14ac:dyDescent="0.25">
      <c r="A301" s="39"/>
      <c r="B301" s="39"/>
      <c r="C301" s="295"/>
    </row>
    <row r="302" spans="1:3" ht="13.95" customHeight="1" x14ac:dyDescent="0.25">
      <c r="A302" s="39"/>
      <c r="B302" s="39"/>
      <c r="C302" s="295"/>
    </row>
    <row r="303" spans="1:3" ht="13.95" customHeight="1" x14ac:dyDescent="0.25">
      <c r="A303" s="39"/>
      <c r="B303" s="39"/>
      <c r="C303" s="295"/>
    </row>
    <row r="304" spans="1:3" ht="13.95" customHeight="1" x14ac:dyDescent="0.25">
      <c r="A304" s="39"/>
      <c r="B304" s="39"/>
      <c r="C304" s="295"/>
    </row>
    <row r="305" spans="1:3" ht="13.95" customHeight="1" x14ac:dyDescent="0.25">
      <c r="A305" s="39"/>
      <c r="B305" s="39"/>
      <c r="C305" s="295"/>
    </row>
    <row r="306" spans="1:3" ht="13.95" customHeight="1" x14ac:dyDescent="0.25">
      <c r="A306" s="39"/>
      <c r="B306" s="39"/>
      <c r="C306" s="295"/>
    </row>
    <row r="307" spans="1:3" ht="13.95" customHeight="1" x14ac:dyDescent="0.25">
      <c r="A307" s="39"/>
      <c r="B307" s="39"/>
      <c r="C307" s="295"/>
    </row>
    <row r="308" spans="1:3" ht="13.95" customHeight="1" x14ac:dyDescent="0.25">
      <c r="A308" s="39"/>
      <c r="B308" s="39"/>
      <c r="C308" s="295"/>
    </row>
    <row r="309" spans="1:3" ht="13.95" customHeight="1" x14ac:dyDescent="0.25">
      <c r="A309" s="39"/>
      <c r="B309" s="39"/>
      <c r="C309" s="295"/>
    </row>
    <row r="310" spans="1:3" ht="13.95" customHeight="1" x14ac:dyDescent="0.25">
      <c r="A310" s="39"/>
      <c r="B310" s="39"/>
      <c r="C310" s="295"/>
    </row>
    <row r="311" spans="1:3" ht="13.95" customHeight="1" x14ac:dyDescent="0.25">
      <c r="A311" s="39"/>
      <c r="B311" s="39"/>
      <c r="C311" s="295"/>
    </row>
    <row r="312" spans="1:3" ht="13.95" customHeight="1" x14ac:dyDescent="0.25">
      <c r="A312" s="39"/>
      <c r="B312" s="39"/>
      <c r="C312" s="295"/>
    </row>
    <row r="313" spans="1:3" ht="13.95" customHeight="1" x14ac:dyDescent="0.25">
      <c r="A313" s="39"/>
      <c r="B313" s="39"/>
      <c r="C313" s="295"/>
    </row>
    <row r="314" spans="1:3" ht="13.95" customHeight="1" x14ac:dyDescent="0.25">
      <c r="A314" s="39"/>
      <c r="B314" s="39"/>
      <c r="C314" s="295"/>
    </row>
    <row r="315" spans="1:3" ht="13.95" customHeight="1" x14ac:dyDescent="0.25">
      <c r="A315" s="39"/>
      <c r="B315" s="39"/>
      <c r="C315" s="295"/>
    </row>
    <row r="316" spans="1:3" ht="13.95" customHeight="1" x14ac:dyDescent="0.25">
      <c r="A316" s="39"/>
      <c r="B316" s="39"/>
      <c r="C316" s="295"/>
    </row>
    <row r="317" spans="1:3" ht="13.95" customHeight="1" x14ac:dyDescent="0.25">
      <c r="A317" s="39"/>
      <c r="B317" s="39"/>
      <c r="C317" s="295"/>
    </row>
    <row r="318" spans="1:3" ht="13.95" customHeight="1" x14ac:dyDescent="0.25">
      <c r="A318" s="39"/>
      <c r="B318" s="39"/>
      <c r="C318" s="295"/>
    </row>
    <row r="319" spans="1:3" ht="13.95" customHeight="1" x14ac:dyDescent="0.25">
      <c r="A319" s="39"/>
      <c r="B319" s="39"/>
      <c r="C319" s="295"/>
    </row>
    <row r="320" spans="1:3" ht="13.95" customHeight="1" x14ac:dyDescent="0.25">
      <c r="A320" s="39"/>
      <c r="B320" s="39"/>
      <c r="C320" s="295"/>
    </row>
    <row r="321" spans="1:3" ht="13.95" customHeight="1" x14ac:dyDescent="0.25">
      <c r="A321" s="39"/>
      <c r="B321" s="39"/>
      <c r="C321" s="295"/>
    </row>
    <row r="322" spans="1:3" ht="13.95" customHeight="1" x14ac:dyDescent="0.25">
      <c r="A322" s="39"/>
      <c r="B322" s="39"/>
      <c r="C322" s="295"/>
    </row>
    <row r="323" spans="1:3" ht="13.95" customHeight="1" x14ac:dyDescent="0.25">
      <c r="A323" s="39"/>
      <c r="B323" s="39"/>
      <c r="C323" s="295"/>
    </row>
    <row r="324" spans="1:3" ht="13.95" customHeight="1" x14ac:dyDescent="0.25">
      <c r="A324" s="39"/>
      <c r="B324" s="39"/>
      <c r="C324" s="295"/>
    </row>
    <row r="325" spans="1:3" ht="13.95" customHeight="1" x14ac:dyDescent="0.25">
      <c r="A325" s="39"/>
      <c r="B325" s="39"/>
      <c r="C325" s="295"/>
    </row>
    <row r="326" spans="1:3" ht="13.95" customHeight="1" x14ac:dyDescent="0.25">
      <c r="A326" s="39"/>
      <c r="B326" s="39"/>
      <c r="C326" s="295"/>
    </row>
    <row r="327" spans="1:3" ht="13.95" customHeight="1" x14ac:dyDescent="0.25">
      <c r="A327" s="39"/>
      <c r="B327" s="39"/>
      <c r="C327" s="295"/>
    </row>
    <row r="328" spans="1:3" ht="13.95" customHeight="1" x14ac:dyDescent="0.25">
      <c r="A328" s="39"/>
      <c r="B328" s="39"/>
      <c r="C328" s="295"/>
    </row>
    <row r="329" spans="1:3" ht="13.95" customHeight="1" x14ac:dyDescent="0.25">
      <c r="A329" s="39"/>
      <c r="B329" s="39"/>
      <c r="C329" s="295"/>
    </row>
    <row r="330" spans="1:3" ht="13.95" customHeight="1" x14ac:dyDescent="0.25">
      <c r="A330" s="39"/>
      <c r="B330" s="39"/>
      <c r="C330" s="295"/>
    </row>
    <row r="331" spans="1:3" ht="13.95" customHeight="1" x14ac:dyDescent="0.25">
      <c r="A331" s="39"/>
      <c r="B331" s="39"/>
      <c r="C331" s="295"/>
    </row>
    <row r="332" spans="1:3" ht="13.95" customHeight="1" x14ac:dyDescent="0.25">
      <c r="A332" s="39"/>
      <c r="B332" s="39"/>
      <c r="C332" s="295"/>
    </row>
    <row r="333" spans="1:3" ht="13.95" customHeight="1" x14ac:dyDescent="0.25">
      <c r="A333" s="39"/>
      <c r="B333" s="39"/>
      <c r="C333" s="295"/>
    </row>
    <row r="334" spans="1:3" ht="13.95" customHeight="1" x14ac:dyDescent="0.25">
      <c r="A334" s="39"/>
      <c r="B334" s="39"/>
      <c r="C334" s="295"/>
    </row>
    <row r="335" spans="1:3" ht="13.95" customHeight="1" x14ac:dyDescent="0.25">
      <c r="A335" s="39"/>
      <c r="B335" s="39"/>
      <c r="C335" s="295"/>
    </row>
    <row r="336" spans="1:3" ht="13.95" customHeight="1" x14ac:dyDescent="0.25">
      <c r="A336" s="39"/>
      <c r="B336" s="39"/>
      <c r="C336" s="295"/>
    </row>
    <row r="337" spans="1:3" ht="13.95" customHeight="1" x14ac:dyDescent="0.25">
      <c r="A337" s="39"/>
      <c r="B337" s="39"/>
      <c r="C337" s="295"/>
    </row>
    <row r="338" spans="1:3" ht="13.95" customHeight="1" x14ac:dyDescent="0.25">
      <c r="A338" s="39"/>
      <c r="B338" s="39"/>
      <c r="C338" s="295"/>
    </row>
    <row r="339" spans="1:3" ht="13.95" customHeight="1" x14ac:dyDescent="0.25">
      <c r="A339" s="39"/>
      <c r="B339" s="39"/>
      <c r="C339" s="295"/>
    </row>
    <row r="340" spans="1:3" ht="13.95" customHeight="1" x14ac:dyDescent="0.25">
      <c r="A340" s="39"/>
      <c r="B340" s="39"/>
      <c r="C340" s="295"/>
    </row>
    <row r="341" spans="1:3" ht="13.95" customHeight="1" x14ac:dyDescent="0.25">
      <c r="A341" s="39"/>
      <c r="B341" s="39"/>
      <c r="C341" s="295"/>
    </row>
    <row r="342" spans="1:3" ht="13.95" customHeight="1" x14ac:dyDescent="0.25">
      <c r="A342" s="39"/>
      <c r="B342" s="39"/>
      <c r="C342" s="295"/>
    </row>
    <row r="343" spans="1:3" ht="13.95" customHeight="1" x14ac:dyDescent="0.25">
      <c r="A343" s="39"/>
      <c r="B343" s="39"/>
      <c r="C343" s="295"/>
    </row>
    <row r="344" spans="1:3" ht="13.95" customHeight="1" x14ac:dyDescent="0.25">
      <c r="A344" s="39"/>
      <c r="B344" s="39"/>
      <c r="C344" s="295"/>
    </row>
    <row r="345" spans="1:3" ht="13.95" customHeight="1" x14ac:dyDescent="0.25">
      <c r="A345" s="39"/>
      <c r="B345" s="39"/>
      <c r="C345" s="295"/>
    </row>
    <row r="346" spans="1:3" ht="13.95" customHeight="1" x14ac:dyDescent="0.25">
      <c r="A346" s="39"/>
      <c r="B346" s="39"/>
      <c r="C346" s="295"/>
    </row>
    <row r="347" spans="1:3" ht="13.95" customHeight="1" x14ac:dyDescent="0.25">
      <c r="A347" s="39"/>
      <c r="B347" s="39"/>
      <c r="C347" s="295"/>
    </row>
    <row r="348" spans="1:3" ht="13.95" customHeight="1" x14ac:dyDescent="0.25">
      <c r="A348" s="39"/>
      <c r="B348" s="39"/>
      <c r="C348" s="295"/>
    </row>
    <row r="349" spans="1:3" ht="13.95" customHeight="1" x14ac:dyDescent="0.25">
      <c r="A349" s="39"/>
      <c r="B349" s="39"/>
      <c r="C349" s="295"/>
    </row>
    <row r="350" spans="1:3" ht="13.95" customHeight="1" x14ac:dyDescent="0.25">
      <c r="A350" s="39"/>
      <c r="B350" s="39"/>
      <c r="C350" s="295"/>
    </row>
    <row r="351" spans="1:3" ht="13.95" customHeight="1" x14ac:dyDescent="0.25">
      <c r="A351" s="39"/>
      <c r="B351" s="39"/>
      <c r="C351" s="295"/>
    </row>
    <row r="352" spans="1:3" ht="13.95" customHeight="1" x14ac:dyDescent="0.25">
      <c r="A352" s="39"/>
      <c r="B352" s="39"/>
      <c r="C352" s="295"/>
    </row>
    <row r="353" spans="1:3" ht="13.95" customHeight="1" x14ac:dyDescent="0.25">
      <c r="A353" s="39"/>
      <c r="B353" s="39"/>
      <c r="C353" s="295"/>
    </row>
    <row r="354" spans="1:3" ht="13.95" customHeight="1" x14ac:dyDescent="0.25">
      <c r="A354" s="39"/>
      <c r="B354" s="39"/>
      <c r="C354" s="295"/>
    </row>
    <row r="355" spans="1:3" ht="13.95" customHeight="1" x14ac:dyDescent="0.25">
      <c r="A355" s="39"/>
      <c r="B355" s="39"/>
      <c r="C355" s="295"/>
    </row>
    <row r="356" spans="1:3" ht="13.95" customHeight="1" x14ac:dyDescent="0.25">
      <c r="A356" s="39"/>
      <c r="B356" s="39"/>
      <c r="C356" s="295"/>
    </row>
    <row r="357" spans="1:3" ht="13.95" customHeight="1" x14ac:dyDescent="0.25">
      <c r="A357" s="39"/>
      <c r="B357" s="39"/>
      <c r="C357" s="295"/>
    </row>
    <row r="358" spans="1:3" ht="13.95" customHeight="1" x14ac:dyDescent="0.25">
      <c r="A358" s="39"/>
      <c r="B358" s="39"/>
      <c r="C358" s="295"/>
    </row>
    <row r="359" spans="1:3" ht="13.95" customHeight="1" x14ac:dyDescent="0.25">
      <c r="A359" s="39"/>
      <c r="B359" s="39"/>
      <c r="C359" s="295"/>
    </row>
    <row r="360" spans="1:3" ht="13.95" customHeight="1" x14ac:dyDescent="0.25">
      <c r="A360" s="39"/>
      <c r="B360" s="39"/>
      <c r="C360" s="295"/>
    </row>
    <row r="361" spans="1:3" ht="13.95" customHeight="1" x14ac:dyDescent="0.25">
      <c r="A361" s="39"/>
      <c r="B361" s="39"/>
      <c r="C361" s="295"/>
    </row>
    <row r="362" spans="1:3" ht="13.95" customHeight="1" x14ac:dyDescent="0.25">
      <c r="A362" s="39"/>
      <c r="B362" s="39"/>
      <c r="C362" s="295"/>
    </row>
    <row r="363" spans="1:3" ht="13.95" customHeight="1" x14ac:dyDescent="0.25">
      <c r="A363" s="39"/>
      <c r="B363" s="39"/>
      <c r="C363" s="295"/>
    </row>
    <row r="364" spans="1:3" ht="13.95" customHeight="1" x14ac:dyDescent="0.25">
      <c r="A364" s="39"/>
      <c r="B364" s="39"/>
      <c r="C364" s="295"/>
    </row>
    <row r="365" spans="1:3" ht="13.95" customHeight="1" x14ac:dyDescent="0.25">
      <c r="A365" s="39"/>
      <c r="B365" s="39"/>
      <c r="C365" s="295"/>
    </row>
    <row r="366" spans="1:3" ht="13.95" customHeight="1" x14ac:dyDescent="0.25">
      <c r="A366" s="39"/>
      <c r="B366" s="39"/>
      <c r="C366" s="295"/>
    </row>
    <row r="367" spans="1:3" ht="13.95" customHeight="1" x14ac:dyDescent="0.25">
      <c r="A367" s="39"/>
      <c r="B367" s="39"/>
      <c r="C367" s="295"/>
    </row>
    <row r="368" spans="1:3" ht="13.95" customHeight="1" x14ac:dyDescent="0.25">
      <c r="A368" s="39"/>
      <c r="B368" s="39"/>
      <c r="C368" s="295"/>
    </row>
    <row r="369" spans="1:3" ht="13.95" customHeight="1" x14ac:dyDescent="0.25">
      <c r="A369" s="39"/>
      <c r="B369" s="39"/>
      <c r="C369" s="295"/>
    </row>
    <row r="370" spans="1:3" ht="13.95" customHeight="1" x14ac:dyDescent="0.25">
      <c r="A370" s="39"/>
      <c r="B370" s="39"/>
      <c r="C370" s="295"/>
    </row>
    <row r="371" spans="1:3" ht="13.95" customHeight="1" x14ac:dyDescent="0.25">
      <c r="A371" s="39"/>
      <c r="B371" s="39"/>
      <c r="C371" s="295"/>
    </row>
    <row r="372" spans="1:3" ht="13.95" customHeight="1" x14ac:dyDescent="0.25">
      <c r="A372" s="39"/>
      <c r="B372" s="39"/>
      <c r="C372" s="295"/>
    </row>
    <row r="373" spans="1:3" ht="13.95" customHeight="1" x14ac:dyDescent="0.25">
      <c r="A373" s="39"/>
      <c r="B373" s="39"/>
      <c r="C373" s="295"/>
    </row>
    <row r="374" spans="1:3" ht="13.95" customHeight="1" x14ac:dyDescent="0.25">
      <c r="A374" s="39"/>
      <c r="B374" s="39"/>
      <c r="C374" s="295"/>
    </row>
    <row r="375" spans="1:3" ht="13.95" customHeight="1" x14ac:dyDescent="0.25">
      <c r="A375" s="39"/>
      <c r="B375" s="39"/>
      <c r="C375" s="295"/>
    </row>
    <row r="376" spans="1:3" ht="13.95" customHeight="1" x14ac:dyDescent="0.25">
      <c r="A376" s="39"/>
      <c r="B376" s="39"/>
      <c r="C376" s="295"/>
    </row>
    <row r="377" spans="1:3" ht="13.95" customHeight="1" x14ac:dyDescent="0.25">
      <c r="A377" s="39"/>
      <c r="B377" s="39"/>
      <c r="C377" s="295"/>
    </row>
    <row r="378" spans="1:3" ht="13.95" customHeight="1" x14ac:dyDescent="0.25">
      <c r="A378" s="39"/>
      <c r="B378" s="39"/>
      <c r="C378" s="295"/>
    </row>
    <row r="379" spans="1:3" ht="13.95" customHeight="1" x14ac:dyDescent="0.25">
      <c r="A379" s="39"/>
      <c r="B379" s="39"/>
      <c r="C379" s="295"/>
    </row>
    <row r="380" spans="1:3" ht="13.95" customHeight="1" x14ac:dyDescent="0.25">
      <c r="A380" s="39"/>
      <c r="B380" s="39"/>
      <c r="C380" s="295"/>
    </row>
    <row r="381" spans="1:3" ht="13.95" customHeight="1" x14ac:dyDescent="0.25">
      <c r="A381" s="39"/>
      <c r="B381" s="39"/>
      <c r="C381" s="295"/>
    </row>
    <row r="382" spans="1:3" ht="13.95" customHeight="1" x14ac:dyDescent="0.25">
      <c r="A382" s="39"/>
      <c r="B382" s="39"/>
      <c r="C382" s="295"/>
    </row>
    <row r="383" spans="1:3" ht="13.95" customHeight="1" x14ac:dyDescent="0.25">
      <c r="A383" s="39"/>
      <c r="B383" s="39"/>
      <c r="C383" s="295"/>
    </row>
    <row r="384" spans="1:3" ht="13.95" customHeight="1" x14ac:dyDescent="0.25">
      <c r="A384" s="39"/>
      <c r="B384" s="39"/>
      <c r="C384" s="295"/>
    </row>
    <row r="385" spans="1:3" ht="13.95" customHeight="1" x14ac:dyDescent="0.25">
      <c r="A385" s="39"/>
      <c r="B385" s="39"/>
      <c r="C385" s="295"/>
    </row>
    <row r="386" spans="1:3" ht="13.95" customHeight="1" x14ac:dyDescent="0.25">
      <c r="A386" s="39"/>
      <c r="B386" s="39"/>
      <c r="C386" s="295"/>
    </row>
    <row r="387" spans="1:3" ht="13.95" customHeight="1" x14ac:dyDescent="0.25">
      <c r="A387" s="39"/>
      <c r="B387" s="39"/>
      <c r="C387" s="295"/>
    </row>
    <row r="388" spans="1:3" ht="13.95" customHeight="1" x14ac:dyDescent="0.25">
      <c r="A388" s="39"/>
      <c r="B388" s="39"/>
      <c r="C388" s="295"/>
    </row>
    <row r="389" spans="1:3" ht="13.95" customHeight="1" x14ac:dyDescent="0.25">
      <c r="A389" s="39"/>
      <c r="B389" s="39"/>
      <c r="C389" s="295"/>
    </row>
    <row r="390" spans="1:3" ht="13.95" customHeight="1" x14ac:dyDescent="0.25">
      <c r="A390" s="39"/>
      <c r="B390" s="39"/>
      <c r="C390" s="295"/>
    </row>
    <row r="391" spans="1:3" ht="13.95" customHeight="1" x14ac:dyDescent="0.25">
      <c r="A391" s="39"/>
      <c r="B391" s="39"/>
      <c r="C391" s="295"/>
    </row>
    <row r="392" spans="1:3" ht="13.95" customHeight="1" x14ac:dyDescent="0.25">
      <c r="A392" s="39"/>
      <c r="B392" s="39"/>
      <c r="C392" s="295"/>
    </row>
    <row r="393" spans="1:3" ht="13.95" customHeight="1" x14ac:dyDescent="0.25">
      <c r="A393" s="39"/>
      <c r="B393" s="39"/>
      <c r="C393" s="295"/>
    </row>
    <row r="394" spans="1:3" ht="13.95" customHeight="1" x14ac:dyDescent="0.25">
      <c r="A394" s="39"/>
      <c r="B394" s="39"/>
      <c r="C394" s="295"/>
    </row>
    <row r="395" spans="1:3" ht="13.95" customHeight="1" x14ac:dyDescent="0.25">
      <c r="A395" s="39"/>
      <c r="B395" s="39"/>
      <c r="C395" s="295"/>
    </row>
    <row r="396" spans="1:3" ht="13.95" customHeight="1" x14ac:dyDescent="0.25">
      <c r="A396" s="39"/>
      <c r="B396" s="39"/>
      <c r="C396" s="295"/>
    </row>
    <row r="397" spans="1:3" ht="13.95" customHeight="1" x14ac:dyDescent="0.25">
      <c r="A397" s="39"/>
      <c r="B397" s="39"/>
      <c r="C397" s="295"/>
    </row>
    <row r="398" spans="1:3" ht="13.95" customHeight="1" x14ac:dyDescent="0.25">
      <c r="A398" s="39"/>
      <c r="B398" s="39"/>
      <c r="C398" s="295"/>
    </row>
    <row r="399" spans="1:3" ht="13.95" customHeight="1" x14ac:dyDescent="0.25">
      <c r="A399" s="39"/>
      <c r="B399" s="39"/>
      <c r="C399" s="295"/>
    </row>
    <row r="400" spans="1:3" ht="13.95" customHeight="1" x14ac:dyDescent="0.25">
      <c r="A400" s="39"/>
      <c r="B400" s="39"/>
      <c r="C400" s="295"/>
    </row>
    <row r="401" spans="1:3" ht="13.95" customHeight="1" x14ac:dyDescent="0.25">
      <c r="A401" s="39"/>
      <c r="B401" s="39"/>
      <c r="C401" s="295"/>
    </row>
    <row r="402" spans="1:3" ht="13.95" customHeight="1" x14ac:dyDescent="0.25">
      <c r="A402" s="39"/>
      <c r="B402" s="39"/>
      <c r="C402" s="295"/>
    </row>
    <row r="403" spans="1:3" ht="13.95" customHeight="1" x14ac:dyDescent="0.25">
      <c r="A403" s="39"/>
      <c r="B403" s="39"/>
      <c r="C403" s="295"/>
    </row>
    <row r="404" spans="1:3" ht="13.95" customHeight="1" x14ac:dyDescent="0.25">
      <c r="A404" s="39"/>
      <c r="B404" s="39"/>
      <c r="C404" s="295"/>
    </row>
    <row r="405" spans="1:3" ht="13.95" customHeight="1" x14ac:dyDescent="0.25">
      <c r="A405" s="39"/>
      <c r="B405" s="39"/>
      <c r="C405" s="295"/>
    </row>
    <row r="406" spans="1:3" ht="13.95" customHeight="1" x14ac:dyDescent="0.25">
      <c r="A406" s="39"/>
      <c r="B406" s="39"/>
      <c r="C406" s="295"/>
    </row>
    <row r="407" spans="1:3" ht="13.95" customHeight="1" x14ac:dyDescent="0.25">
      <c r="A407" s="39"/>
      <c r="B407" s="39"/>
      <c r="C407" s="295"/>
    </row>
    <row r="408" spans="1:3" ht="13.95" customHeight="1" x14ac:dyDescent="0.25">
      <c r="A408" s="39"/>
      <c r="B408" s="39"/>
      <c r="C408" s="295"/>
    </row>
    <row r="409" spans="1:3" ht="13.95" customHeight="1" x14ac:dyDescent="0.25">
      <c r="A409" s="39"/>
      <c r="B409" s="39"/>
      <c r="C409" s="295"/>
    </row>
    <row r="410" spans="1:3" ht="13.95" customHeight="1" x14ac:dyDescent="0.25">
      <c r="A410" s="39"/>
      <c r="B410" s="39"/>
      <c r="C410" s="295"/>
    </row>
    <row r="411" spans="1:3" ht="13.95" customHeight="1" x14ac:dyDescent="0.25">
      <c r="A411" s="39"/>
      <c r="B411" s="39"/>
      <c r="C411" s="295"/>
    </row>
    <row r="412" spans="1:3" ht="13.95" customHeight="1" x14ac:dyDescent="0.25">
      <c r="A412" s="39"/>
      <c r="B412" s="39"/>
      <c r="C412" s="295"/>
    </row>
    <row r="413" spans="1:3" ht="13.95" customHeight="1" x14ac:dyDescent="0.25">
      <c r="A413" s="39"/>
      <c r="B413" s="39"/>
      <c r="C413" s="295"/>
    </row>
    <row r="414" spans="1:3" ht="13.95" customHeight="1" x14ac:dyDescent="0.25">
      <c r="A414" s="39"/>
      <c r="B414" s="39"/>
      <c r="C414" s="295"/>
    </row>
    <row r="415" spans="1:3" ht="13.95" customHeight="1" x14ac:dyDescent="0.25">
      <c r="A415" s="39"/>
      <c r="B415" s="39"/>
      <c r="C415" s="295"/>
    </row>
    <row r="416" spans="1:3" ht="13.95" customHeight="1" x14ac:dyDescent="0.25">
      <c r="A416" s="39"/>
      <c r="B416" s="39"/>
      <c r="C416" s="295"/>
    </row>
    <row r="417" spans="1:3" ht="13.95" customHeight="1" x14ac:dyDescent="0.25">
      <c r="A417" s="39"/>
      <c r="B417" s="39"/>
      <c r="C417" s="295"/>
    </row>
    <row r="418" spans="1:3" ht="13.95" customHeight="1" x14ac:dyDescent="0.25">
      <c r="A418" s="39"/>
      <c r="B418" s="39"/>
      <c r="C418" s="295"/>
    </row>
    <row r="419" spans="1:3" ht="13.95" customHeight="1" x14ac:dyDescent="0.25">
      <c r="A419" s="39"/>
      <c r="B419" s="39"/>
      <c r="C419" s="295"/>
    </row>
    <row r="420" spans="1:3" ht="13.95" customHeight="1" x14ac:dyDescent="0.25">
      <c r="A420" s="39"/>
      <c r="B420" s="39"/>
      <c r="C420" s="295"/>
    </row>
    <row r="421" spans="1:3" ht="13.95" customHeight="1" x14ac:dyDescent="0.25">
      <c r="A421" s="39"/>
      <c r="B421" s="39"/>
      <c r="C421" s="295"/>
    </row>
    <row r="422" spans="1:3" ht="13.95" customHeight="1" x14ac:dyDescent="0.25">
      <c r="A422" s="39"/>
      <c r="B422" s="39"/>
      <c r="C422" s="295"/>
    </row>
    <row r="423" spans="1:3" ht="13.95" customHeight="1" x14ac:dyDescent="0.25">
      <c r="A423" s="39"/>
      <c r="B423" s="39"/>
      <c r="C423" s="295"/>
    </row>
    <row r="424" spans="1:3" ht="13.95" customHeight="1" x14ac:dyDescent="0.25">
      <c r="A424" s="39"/>
      <c r="B424" s="39"/>
      <c r="C424" s="295"/>
    </row>
    <row r="425" spans="1:3" ht="13.95" customHeight="1" x14ac:dyDescent="0.25">
      <c r="A425" s="39"/>
      <c r="B425" s="39"/>
      <c r="C425" s="295"/>
    </row>
    <row r="426" spans="1:3" ht="13.95" customHeight="1" x14ac:dyDescent="0.25">
      <c r="A426" s="39"/>
      <c r="B426" s="39"/>
      <c r="C426" s="295"/>
    </row>
    <row r="427" spans="1:3" ht="13.95" customHeight="1" x14ac:dyDescent="0.25">
      <c r="A427" s="39"/>
      <c r="B427" s="39"/>
      <c r="C427" s="295"/>
    </row>
    <row r="428" spans="1:3" ht="13.95" customHeight="1" x14ac:dyDescent="0.25">
      <c r="A428" s="39"/>
      <c r="B428" s="39"/>
      <c r="C428" s="295"/>
    </row>
    <row r="429" spans="1:3" ht="13.95" customHeight="1" x14ac:dyDescent="0.25">
      <c r="A429" s="39"/>
      <c r="B429" s="39"/>
      <c r="C429" s="295"/>
    </row>
    <row r="430" spans="1:3" ht="13.95" customHeight="1" x14ac:dyDescent="0.25">
      <c r="A430" s="39"/>
      <c r="B430" s="39"/>
      <c r="C430" s="295"/>
    </row>
    <row r="431" spans="1:3" ht="13.95" customHeight="1" x14ac:dyDescent="0.25">
      <c r="A431" s="39"/>
      <c r="B431" s="39"/>
      <c r="C431" s="295"/>
    </row>
    <row r="432" spans="1:3" ht="13.95" customHeight="1" x14ac:dyDescent="0.25">
      <c r="A432" s="39"/>
      <c r="B432" s="39"/>
      <c r="C432" s="295"/>
    </row>
    <row r="433" spans="1:3" ht="13.95" customHeight="1" x14ac:dyDescent="0.25">
      <c r="A433" s="39"/>
      <c r="B433" s="39"/>
      <c r="C433" s="295"/>
    </row>
    <row r="434" spans="1:3" ht="13.95" customHeight="1" x14ac:dyDescent="0.25">
      <c r="A434" s="39"/>
      <c r="B434" s="39"/>
      <c r="C434" s="295"/>
    </row>
    <row r="435" spans="1:3" ht="13.95" customHeight="1" x14ac:dyDescent="0.25">
      <c r="A435" s="39"/>
      <c r="B435" s="39"/>
      <c r="C435" s="295"/>
    </row>
    <row r="436" spans="1:3" ht="13.95" customHeight="1" x14ac:dyDescent="0.25">
      <c r="A436" s="39"/>
      <c r="B436" s="39"/>
      <c r="C436" s="295"/>
    </row>
    <row r="437" spans="1:3" ht="13.95" customHeight="1" x14ac:dyDescent="0.25">
      <c r="A437" s="39"/>
      <c r="B437" s="39"/>
      <c r="C437" s="295"/>
    </row>
    <row r="438" spans="1:3" ht="13.95" customHeight="1" x14ac:dyDescent="0.25">
      <c r="A438" s="39"/>
      <c r="B438" s="39"/>
      <c r="C438" s="295"/>
    </row>
    <row r="439" spans="1:3" ht="13.95" customHeight="1" x14ac:dyDescent="0.25">
      <c r="A439" s="39"/>
      <c r="B439" s="39"/>
      <c r="C439" s="295"/>
    </row>
    <row r="440" spans="1:3" ht="13.95" customHeight="1" x14ac:dyDescent="0.25">
      <c r="A440" s="39"/>
      <c r="B440" s="39"/>
      <c r="C440" s="295"/>
    </row>
    <row r="441" spans="1:3" ht="13.95" customHeight="1" x14ac:dyDescent="0.25">
      <c r="A441" s="39"/>
      <c r="B441" s="39"/>
      <c r="C441" s="295"/>
    </row>
    <row r="442" spans="1:3" ht="13.95" customHeight="1" x14ac:dyDescent="0.25">
      <c r="A442" s="39"/>
      <c r="B442" s="39"/>
      <c r="C442" s="295"/>
    </row>
    <row r="443" spans="1:3" ht="13.95" customHeight="1" x14ac:dyDescent="0.25">
      <c r="A443" s="39"/>
      <c r="B443" s="39"/>
      <c r="C443" s="295"/>
    </row>
    <row r="444" spans="1:3" ht="13.95" customHeight="1" x14ac:dyDescent="0.25">
      <c r="A444" s="39"/>
      <c r="B444" s="39"/>
      <c r="C444" s="295"/>
    </row>
    <row r="445" spans="1:3" ht="13.95" customHeight="1" x14ac:dyDescent="0.25">
      <c r="A445" s="39"/>
      <c r="B445" s="39"/>
      <c r="C445" s="295"/>
    </row>
    <row r="446" spans="1:3" ht="13.95" customHeight="1" x14ac:dyDescent="0.25">
      <c r="A446" s="39"/>
      <c r="B446" s="39"/>
      <c r="C446" s="295"/>
    </row>
    <row r="447" spans="1:3" ht="13.95" customHeight="1" x14ac:dyDescent="0.25">
      <c r="A447" s="39"/>
      <c r="B447" s="39"/>
      <c r="C447" s="295"/>
    </row>
    <row r="448" spans="1:3" ht="13.95" customHeight="1" x14ac:dyDescent="0.25">
      <c r="A448" s="39"/>
      <c r="B448" s="39"/>
      <c r="C448" s="295"/>
    </row>
    <row r="449" spans="1:3" ht="13.95" customHeight="1" x14ac:dyDescent="0.25">
      <c r="A449" s="39"/>
      <c r="B449" s="39"/>
      <c r="C449" s="295"/>
    </row>
    <row r="450" spans="1:3" ht="13.95" customHeight="1" x14ac:dyDescent="0.25">
      <c r="A450" s="39"/>
      <c r="B450" s="39"/>
      <c r="C450" s="295"/>
    </row>
    <row r="451" spans="1:3" ht="13.95" customHeight="1" x14ac:dyDescent="0.25">
      <c r="A451" s="39"/>
      <c r="B451" s="39"/>
      <c r="C451" s="295"/>
    </row>
    <row r="452" spans="1:3" ht="13.95" customHeight="1" x14ac:dyDescent="0.25">
      <c r="A452" s="39"/>
      <c r="B452" s="39"/>
      <c r="C452" s="295"/>
    </row>
    <row r="453" spans="1:3" ht="13.95" customHeight="1" x14ac:dyDescent="0.25">
      <c r="A453" s="39"/>
      <c r="B453" s="39"/>
      <c r="C453" s="295"/>
    </row>
    <row r="454" spans="1:3" ht="13.95" customHeight="1" x14ac:dyDescent="0.25">
      <c r="A454" s="39"/>
      <c r="B454" s="39"/>
      <c r="C454" s="295"/>
    </row>
    <row r="455" spans="1:3" ht="13.95" customHeight="1" x14ac:dyDescent="0.25">
      <c r="A455" s="39"/>
      <c r="B455" s="39"/>
      <c r="C455" s="295"/>
    </row>
    <row r="456" spans="1:3" ht="13.95" customHeight="1" x14ac:dyDescent="0.25">
      <c r="A456" s="39"/>
      <c r="B456" s="39"/>
      <c r="C456" s="295"/>
    </row>
    <row r="457" spans="1:3" ht="13.95" customHeight="1" x14ac:dyDescent="0.25">
      <c r="A457" s="39"/>
      <c r="B457" s="39"/>
      <c r="C457" s="295"/>
    </row>
    <row r="458" spans="1:3" ht="13.95" customHeight="1" x14ac:dyDescent="0.25">
      <c r="A458" s="39"/>
      <c r="B458" s="39"/>
      <c r="C458" s="295"/>
    </row>
    <row r="459" spans="1:3" ht="13.95" customHeight="1" x14ac:dyDescent="0.25">
      <c r="A459" s="39"/>
      <c r="B459" s="39"/>
      <c r="C459" s="295"/>
    </row>
    <row r="460" spans="1:3" ht="13.95" customHeight="1" x14ac:dyDescent="0.25">
      <c r="A460" s="39"/>
      <c r="B460" s="39"/>
      <c r="C460" s="295"/>
    </row>
    <row r="461" spans="1:3" ht="13.95" customHeight="1" x14ac:dyDescent="0.25">
      <c r="A461" s="39"/>
      <c r="B461" s="39"/>
      <c r="C461" s="295"/>
    </row>
    <row r="462" spans="1:3" ht="13.95" customHeight="1" x14ac:dyDescent="0.25">
      <c r="A462" s="39"/>
      <c r="B462" s="39"/>
      <c r="C462" s="295"/>
    </row>
    <row r="463" spans="1:3" ht="13.95" customHeight="1" x14ac:dyDescent="0.25">
      <c r="A463" s="39"/>
      <c r="B463" s="39"/>
      <c r="C463" s="295"/>
    </row>
    <row r="464" spans="1:3" ht="13.95" customHeight="1" x14ac:dyDescent="0.25">
      <c r="A464" s="39"/>
      <c r="B464" s="39"/>
      <c r="C464" s="295"/>
    </row>
    <row r="465" spans="1:3" ht="13.95" customHeight="1" x14ac:dyDescent="0.25">
      <c r="A465" s="39"/>
      <c r="B465" s="39"/>
      <c r="C465" s="295"/>
    </row>
    <row r="466" spans="1:3" ht="13.95" customHeight="1" x14ac:dyDescent="0.25">
      <c r="A466" s="39"/>
      <c r="B466" s="39"/>
      <c r="C466" s="295"/>
    </row>
    <row r="467" spans="1:3" ht="13.95" customHeight="1" x14ac:dyDescent="0.25">
      <c r="A467" s="39"/>
      <c r="B467" s="39"/>
      <c r="C467" s="295"/>
    </row>
    <row r="468" spans="1:3" ht="13.95" customHeight="1" x14ac:dyDescent="0.25">
      <c r="A468" s="39"/>
      <c r="B468" s="39"/>
      <c r="C468" s="295"/>
    </row>
    <row r="469" spans="1:3" ht="13.95" customHeight="1" x14ac:dyDescent="0.25">
      <c r="A469" s="39"/>
      <c r="B469" s="39"/>
      <c r="C469" s="295"/>
    </row>
    <row r="470" spans="1:3" ht="13.95" customHeight="1" x14ac:dyDescent="0.25">
      <c r="A470" s="39"/>
      <c r="B470" s="39"/>
      <c r="C470" s="295"/>
    </row>
    <row r="471" spans="1:3" ht="13.95" customHeight="1" x14ac:dyDescent="0.25">
      <c r="A471" s="39"/>
      <c r="B471" s="39"/>
      <c r="C471" s="295"/>
    </row>
    <row r="472" spans="1:3" ht="13.95" customHeight="1" x14ac:dyDescent="0.25">
      <c r="A472" s="39"/>
      <c r="B472" s="39"/>
      <c r="C472" s="295"/>
    </row>
    <row r="473" spans="1:3" ht="13.95" customHeight="1" x14ac:dyDescent="0.25">
      <c r="A473" s="39"/>
      <c r="B473" s="39"/>
      <c r="C473" s="295"/>
    </row>
    <row r="474" spans="1:3" ht="13.95" customHeight="1" x14ac:dyDescent="0.25">
      <c r="A474" s="39"/>
      <c r="B474" s="39"/>
      <c r="C474" s="295"/>
    </row>
    <row r="475" spans="1:3" ht="13.95" customHeight="1" x14ac:dyDescent="0.25">
      <c r="A475" s="39"/>
      <c r="B475" s="39"/>
      <c r="C475" s="295"/>
    </row>
    <row r="476" spans="1:3" ht="13.95" customHeight="1" x14ac:dyDescent="0.25">
      <c r="A476" s="39"/>
      <c r="B476" s="39"/>
      <c r="C476" s="295"/>
    </row>
    <row r="477" spans="1:3" ht="13.95" customHeight="1" x14ac:dyDescent="0.25">
      <c r="A477" s="39"/>
      <c r="B477" s="39"/>
      <c r="C477" s="295"/>
    </row>
    <row r="478" spans="1:3" ht="13.95" customHeight="1" x14ac:dyDescent="0.25">
      <c r="A478" s="39"/>
      <c r="B478" s="39"/>
      <c r="C478" s="295"/>
    </row>
    <row r="479" spans="1:3" ht="13.95" customHeight="1" x14ac:dyDescent="0.25">
      <c r="A479" s="39"/>
      <c r="B479" s="39"/>
      <c r="C479" s="295"/>
    </row>
    <row r="480" spans="1:3" ht="13.95" customHeight="1" x14ac:dyDescent="0.25">
      <c r="A480" s="39"/>
      <c r="B480" s="39"/>
      <c r="C480" s="295"/>
    </row>
    <row r="481" spans="1:3" ht="13.95" customHeight="1" x14ac:dyDescent="0.25">
      <c r="A481" s="39"/>
      <c r="B481" s="39"/>
      <c r="C481" s="295"/>
    </row>
    <row r="482" spans="1:3" ht="13.95" customHeight="1" x14ac:dyDescent="0.25">
      <c r="A482" s="39"/>
      <c r="B482" s="39"/>
      <c r="C482" s="295"/>
    </row>
    <row r="483" spans="1:3" ht="13.95" customHeight="1" x14ac:dyDescent="0.25">
      <c r="A483" s="39"/>
      <c r="B483" s="39"/>
      <c r="C483" s="295"/>
    </row>
    <row r="484" spans="1:3" ht="13.95" customHeight="1" x14ac:dyDescent="0.25">
      <c r="A484" s="39"/>
      <c r="B484" s="39"/>
      <c r="C484" s="295"/>
    </row>
    <row r="485" spans="1:3" ht="13.95" customHeight="1" x14ac:dyDescent="0.25">
      <c r="A485" s="39"/>
      <c r="B485" s="39"/>
      <c r="C485" s="295"/>
    </row>
    <row r="486" spans="1:3" ht="13.95" customHeight="1" x14ac:dyDescent="0.25">
      <c r="A486" s="39"/>
      <c r="B486" s="39"/>
      <c r="C486" s="295"/>
    </row>
    <row r="487" spans="1:3" ht="13.95" customHeight="1" x14ac:dyDescent="0.25">
      <c r="A487" s="39"/>
      <c r="B487" s="39"/>
      <c r="C487" s="295"/>
    </row>
    <row r="488" spans="1:3" ht="13.95" customHeight="1" x14ac:dyDescent="0.25">
      <c r="A488" s="39"/>
      <c r="B488" s="39"/>
      <c r="C488" s="295"/>
    </row>
    <row r="489" spans="1:3" ht="13.95" customHeight="1" x14ac:dyDescent="0.25">
      <c r="A489" s="39"/>
      <c r="B489" s="39"/>
      <c r="C489" s="295"/>
    </row>
    <row r="490" spans="1:3" ht="13.95" customHeight="1" x14ac:dyDescent="0.25">
      <c r="A490" s="39"/>
      <c r="B490" s="39"/>
      <c r="C490" s="295"/>
    </row>
    <row r="491" spans="1:3" ht="13.95" customHeight="1" x14ac:dyDescent="0.25">
      <c r="A491" s="39"/>
      <c r="B491" s="39"/>
      <c r="C491" s="295"/>
    </row>
    <row r="492" spans="1:3" ht="13.95" customHeight="1" x14ac:dyDescent="0.25">
      <c r="A492" s="39"/>
      <c r="B492" s="39"/>
      <c r="C492" s="295"/>
    </row>
    <row r="493" spans="1:3" ht="13.95" customHeight="1" x14ac:dyDescent="0.25">
      <c r="A493" s="39"/>
      <c r="B493" s="39"/>
      <c r="C493" s="295"/>
    </row>
    <row r="494" spans="1:3" ht="13.95" customHeight="1" x14ac:dyDescent="0.25">
      <c r="A494" s="39"/>
      <c r="B494" s="39"/>
      <c r="C494" s="295"/>
    </row>
    <row r="495" spans="1:3" ht="13.95" customHeight="1" x14ac:dyDescent="0.25">
      <c r="A495" s="39"/>
      <c r="B495" s="39"/>
      <c r="C495" s="295"/>
    </row>
    <row r="496" spans="1:3" ht="13.95" customHeight="1" x14ac:dyDescent="0.25">
      <c r="A496" s="39"/>
      <c r="B496" s="39"/>
      <c r="C496" s="295"/>
    </row>
    <row r="497" spans="1:3" ht="13.95" customHeight="1" x14ac:dyDescent="0.25">
      <c r="A497" s="39"/>
      <c r="B497" s="39"/>
      <c r="C497" s="295"/>
    </row>
    <row r="498" spans="1:3" ht="13.95" customHeight="1" x14ac:dyDescent="0.25">
      <c r="A498" s="39"/>
      <c r="B498" s="39"/>
      <c r="C498" s="295"/>
    </row>
    <row r="499" spans="1:3" ht="13.95" customHeight="1" x14ac:dyDescent="0.25">
      <c r="A499" s="39"/>
      <c r="B499" s="39"/>
      <c r="C499" s="295"/>
    </row>
    <row r="500" spans="1:3" ht="13.95" customHeight="1" x14ac:dyDescent="0.25">
      <c r="A500" s="39"/>
      <c r="B500" s="39"/>
      <c r="C500" s="295"/>
    </row>
    <row r="501" spans="1:3" ht="13.95" customHeight="1" x14ac:dyDescent="0.25">
      <c r="A501" s="39"/>
      <c r="B501" s="39"/>
      <c r="C501" s="295"/>
    </row>
    <row r="502" spans="1:3" ht="13.95" customHeight="1" x14ac:dyDescent="0.25">
      <c r="A502" s="39"/>
      <c r="B502" s="39"/>
      <c r="C502" s="295"/>
    </row>
    <row r="503" spans="1:3" ht="13.95" customHeight="1" x14ac:dyDescent="0.25">
      <c r="A503" s="39"/>
      <c r="B503" s="39"/>
      <c r="C503" s="295"/>
    </row>
    <row r="504" spans="1:3" ht="13.95" customHeight="1" x14ac:dyDescent="0.25">
      <c r="A504" s="39"/>
      <c r="B504" s="39"/>
      <c r="C504" s="295"/>
    </row>
    <row r="505" spans="1:3" ht="13.95" customHeight="1" x14ac:dyDescent="0.25">
      <c r="A505" s="39"/>
      <c r="B505" s="39"/>
      <c r="C505" s="295"/>
    </row>
    <row r="506" spans="1:3" ht="13.95" customHeight="1" x14ac:dyDescent="0.25">
      <c r="A506" s="39"/>
      <c r="B506" s="39"/>
      <c r="C506" s="295"/>
    </row>
    <row r="507" spans="1:3" ht="13.95" customHeight="1" x14ac:dyDescent="0.25">
      <c r="A507" s="39"/>
      <c r="B507" s="39"/>
      <c r="C507" s="295"/>
    </row>
    <row r="508" spans="1:3" ht="13.95" customHeight="1" x14ac:dyDescent="0.25">
      <c r="A508" s="39"/>
      <c r="B508" s="39"/>
      <c r="C508" s="295"/>
    </row>
    <row r="509" spans="1:3" ht="13.95" customHeight="1" x14ac:dyDescent="0.25">
      <c r="A509" s="39"/>
      <c r="B509" s="39"/>
      <c r="C509" s="295"/>
    </row>
    <row r="510" spans="1:3" ht="13.95" customHeight="1" x14ac:dyDescent="0.25">
      <c r="A510" s="39"/>
      <c r="B510" s="39"/>
      <c r="C510" s="295"/>
    </row>
    <row r="511" spans="1:3" ht="13.95" customHeight="1" x14ac:dyDescent="0.25">
      <c r="A511" s="39"/>
      <c r="B511" s="39"/>
      <c r="C511" s="295"/>
    </row>
    <row r="512" spans="1:3" ht="13.95" customHeight="1" x14ac:dyDescent="0.25">
      <c r="A512" s="39"/>
      <c r="B512" s="39"/>
      <c r="C512" s="295"/>
    </row>
    <row r="513" spans="1:3" ht="13.95" customHeight="1" x14ac:dyDescent="0.25">
      <c r="A513" s="39"/>
      <c r="B513" s="39"/>
      <c r="C513" s="295"/>
    </row>
    <row r="514" spans="1:3" ht="13.95" customHeight="1" x14ac:dyDescent="0.25">
      <c r="A514" s="39"/>
      <c r="B514" s="39"/>
      <c r="C514" s="295"/>
    </row>
    <row r="515" spans="1:3" ht="13.95" customHeight="1" x14ac:dyDescent="0.25">
      <c r="A515" s="39"/>
      <c r="B515" s="39"/>
      <c r="C515" s="295"/>
    </row>
    <row r="516" spans="1:3" ht="13.95" customHeight="1" x14ac:dyDescent="0.25">
      <c r="A516" s="39"/>
      <c r="B516" s="39"/>
      <c r="C516" s="295"/>
    </row>
    <row r="517" spans="1:3" ht="13.95" customHeight="1" x14ac:dyDescent="0.25">
      <c r="A517" s="39"/>
      <c r="B517" s="39"/>
      <c r="C517" s="295"/>
    </row>
    <row r="518" spans="1:3" ht="13.95" customHeight="1" x14ac:dyDescent="0.25">
      <c r="A518" s="39"/>
      <c r="B518" s="39"/>
      <c r="C518" s="295"/>
    </row>
    <row r="519" spans="1:3" ht="13.95" customHeight="1" x14ac:dyDescent="0.25">
      <c r="A519" s="39"/>
      <c r="B519" s="39"/>
      <c r="C519" s="295"/>
    </row>
    <row r="520" spans="1:3" ht="13.95" customHeight="1" x14ac:dyDescent="0.25">
      <c r="A520" s="39"/>
      <c r="B520" s="39"/>
      <c r="C520" s="295"/>
    </row>
    <row r="521" spans="1:3" ht="13.95" customHeight="1" x14ac:dyDescent="0.25">
      <c r="A521" s="39"/>
      <c r="B521" s="39"/>
      <c r="C521" s="295"/>
    </row>
    <row r="522" spans="1:3" ht="13.95" customHeight="1" x14ac:dyDescent="0.25">
      <c r="A522" s="39"/>
      <c r="B522" s="39"/>
      <c r="C522" s="295"/>
    </row>
    <row r="523" spans="1:3" ht="13.95" customHeight="1" x14ac:dyDescent="0.25">
      <c r="A523" s="39"/>
      <c r="B523" s="39"/>
      <c r="C523" s="295"/>
    </row>
    <row r="524" spans="1:3" ht="13.95" customHeight="1" x14ac:dyDescent="0.25">
      <c r="A524" s="39"/>
      <c r="B524" s="39"/>
      <c r="C524" s="295"/>
    </row>
    <row r="525" spans="1:3" ht="13.95" customHeight="1" x14ac:dyDescent="0.25">
      <c r="A525" s="39"/>
      <c r="B525" s="39"/>
      <c r="C525" s="295"/>
    </row>
    <row r="526" spans="1:3" ht="13.95" customHeight="1" x14ac:dyDescent="0.25">
      <c r="A526" s="39"/>
      <c r="B526" s="39"/>
      <c r="C526" s="295"/>
    </row>
    <row r="527" spans="1:3" ht="13.95" customHeight="1" x14ac:dyDescent="0.25">
      <c r="A527" s="39"/>
      <c r="B527" s="39"/>
      <c r="C527" s="295"/>
    </row>
    <row r="528" spans="1:3" ht="13.95" customHeight="1" x14ac:dyDescent="0.25">
      <c r="A528" s="39"/>
      <c r="B528" s="39"/>
      <c r="C528" s="295"/>
    </row>
    <row r="529" spans="1:3" ht="13.95" customHeight="1" x14ac:dyDescent="0.25">
      <c r="A529" s="39"/>
      <c r="B529" s="39"/>
      <c r="C529" s="295"/>
    </row>
    <row r="530" spans="1:3" ht="13.95" customHeight="1" x14ac:dyDescent="0.25">
      <c r="A530" s="39"/>
      <c r="B530" s="39"/>
      <c r="C530" s="295"/>
    </row>
    <row r="531" spans="1:3" ht="13.95" customHeight="1" x14ac:dyDescent="0.25">
      <c r="A531" s="39"/>
      <c r="B531" s="39"/>
      <c r="C531" s="295"/>
    </row>
    <row r="532" spans="1:3" ht="13.95" customHeight="1" x14ac:dyDescent="0.25">
      <c r="A532" s="39"/>
      <c r="B532" s="39"/>
      <c r="C532" s="295"/>
    </row>
    <row r="533" spans="1:3" ht="13.95" customHeight="1" x14ac:dyDescent="0.25">
      <c r="A533" s="39"/>
      <c r="B533" s="39"/>
      <c r="C533" s="295"/>
    </row>
    <row r="534" spans="1:3" ht="13.95" customHeight="1" x14ac:dyDescent="0.25">
      <c r="A534" s="39"/>
      <c r="B534" s="39"/>
      <c r="C534" s="295"/>
    </row>
    <row r="535" spans="1:3" ht="13.95" customHeight="1" x14ac:dyDescent="0.25">
      <c r="A535" s="39"/>
      <c r="B535" s="39"/>
      <c r="C535" s="295"/>
    </row>
    <row r="536" spans="1:3" ht="13.95" customHeight="1" x14ac:dyDescent="0.25">
      <c r="A536" s="39"/>
      <c r="B536" s="39"/>
      <c r="C536" s="295"/>
    </row>
    <row r="537" spans="1:3" ht="13.95" customHeight="1" x14ac:dyDescent="0.25">
      <c r="A537" s="39"/>
      <c r="B537" s="39"/>
      <c r="C537" s="295"/>
    </row>
    <row r="538" spans="1:3" ht="13.95" customHeight="1" x14ac:dyDescent="0.25">
      <c r="A538" s="39"/>
      <c r="B538" s="39"/>
      <c r="C538" s="295"/>
    </row>
    <row r="539" spans="1:3" ht="13.95" customHeight="1" x14ac:dyDescent="0.25">
      <c r="A539" s="39"/>
      <c r="B539" s="39"/>
      <c r="C539" s="295"/>
    </row>
    <row r="540" spans="1:3" ht="13.95" customHeight="1" x14ac:dyDescent="0.25">
      <c r="A540" s="39"/>
      <c r="B540" s="39"/>
      <c r="C540" s="295"/>
    </row>
    <row r="541" spans="1:3" ht="13.95" customHeight="1" x14ac:dyDescent="0.25">
      <c r="A541" s="39"/>
      <c r="B541" s="39"/>
      <c r="C541" s="295"/>
    </row>
    <row r="542" spans="1:3" ht="13.95" customHeight="1" x14ac:dyDescent="0.25">
      <c r="A542" s="39"/>
      <c r="B542" s="39"/>
      <c r="C542" s="295"/>
    </row>
    <row r="543" spans="1:3" ht="13.95" customHeight="1" x14ac:dyDescent="0.25">
      <c r="A543" s="39"/>
      <c r="B543" s="39"/>
      <c r="C543" s="295"/>
    </row>
    <row r="544" spans="1:3" ht="13.95" customHeight="1" x14ac:dyDescent="0.25">
      <c r="A544" s="39"/>
      <c r="B544" s="39"/>
      <c r="C544" s="295"/>
    </row>
    <row r="545" spans="1:3" ht="13.95" customHeight="1" x14ac:dyDescent="0.25">
      <c r="A545" s="39"/>
      <c r="B545" s="39"/>
      <c r="C545" s="295"/>
    </row>
    <row r="546" spans="1:3" ht="13.95" customHeight="1" x14ac:dyDescent="0.25">
      <c r="A546" s="39"/>
      <c r="B546" s="39"/>
      <c r="C546" s="295"/>
    </row>
    <row r="547" spans="1:3" ht="13.95" customHeight="1" x14ac:dyDescent="0.25">
      <c r="A547" s="39"/>
      <c r="B547" s="39"/>
      <c r="C547" s="295"/>
    </row>
    <row r="548" spans="1:3" ht="13.95" customHeight="1" x14ac:dyDescent="0.25">
      <c r="A548" s="39"/>
      <c r="B548" s="39"/>
      <c r="C548" s="295"/>
    </row>
    <row r="549" spans="1:3" ht="13.95" customHeight="1" x14ac:dyDescent="0.25">
      <c r="A549" s="39"/>
      <c r="B549" s="39"/>
      <c r="C549" s="295"/>
    </row>
    <row r="550" spans="1:3" ht="13.95" customHeight="1" x14ac:dyDescent="0.25">
      <c r="A550" s="39"/>
      <c r="B550" s="39"/>
      <c r="C550" s="295"/>
    </row>
    <row r="551" spans="1:3" ht="13.95" customHeight="1" x14ac:dyDescent="0.25">
      <c r="A551" s="39"/>
      <c r="B551" s="39"/>
    </row>
    <row r="552" spans="1:3" ht="13.95" customHeight="1" x14ac:dyDescent="0.25">
      <c r="A552" s="39"/>
      <c r="B552" s="39"/>
    </row>
    <row r="553" spans="1:3" ht="13.95" customHeight="1" x14ac:dyDescent="0.25">
      <c r="A553" s="39"/>
      <c r="B553" s="39"/>
    </row>
    <row r="554" spans="1:3" ht="13.95" customHeight="1" x14ac:dyDescent="0.25">
      <c r="A554" s="39"/>
      <c r="B554" s="39"/>
    </row>
    <row r="555" spans="1:3" ht="13.95" customHeight="1" x14ac:dyDescent="0.25">
      <c r="A555" s="39"/>
      <c r="B555" s="39"/>
    </row>
    <row r="556" spans="1:3" ht="13.95" customHeight="1" x14ac:dyDescent="0.25">
      <c r="A556" s="39"/>
      <c r="B556" s="39"/>
    </row>
    <row r="557" spans="1:3" ht="13.95" customHeight="1" x14ac:dyDescent="0.25">
      <c r="A557" s="39"/>
      <c r="B557" s="39"/>
    </row>
    <row r="558" spans="1:3" ht="13.95" customHeight="1" x14ac:dyDescent="0.25">
      <c r="A558" s="39"/>
      <c r="B558" s="39"/>
    </row>
    <row r="559" spans="1:3" ht="13.95" customHeight="1" x14ac:dyDescent="0.25">
      <c r="A559" s="39"/>
      <c r="B559" s="39"/>
    </row>
    <row r="560" spans="1:3" ht="13.95" customHeight="1" x14ac:dyDescent="0.25">
      <c r="A560" s="39"/>
      <c r="B560" s="39"/>
    </row>
    <row r="561" spans="1:2" ht="13.95" customHeight="1" x14ac:dyDescent="0.25">
      <c r="A561" s="39"/>
      <c r="B561" s="39"/>
    </row>
    <row r="562" spans="1:2" ht="13.95" customHeight="1" x14ac:dyDescent="0.25">
      <c r="A562" s="39"/>
      <c r="B562" s="39"/>
    </row>
    <row r="563" spans="1:2" ht="13.95" customHeight="1" x14ac:dyDescent="0.25">
      <c r="A563" s="39"/>
      <c r="B563" s="39"/>
    </row>
    <row r="564" spans="1:2" ht="13.95" customHeight="1" x14ac:dyDescent="0.25">
      <c r="A564" s="39"/>
      <c r="B564" s="39"/>
    </row>
    <row r="565" spans="1:2" ht="13.95" customHeight="1" x14ac:dyDescent="0.25">
      <c r="A565" s="39"/>
      <c r="B565" s="39"/>
    </row>
    <row r="566" spans="1:2" ht="13.95" customHeight="1" x14ac:dyDescent="0.25">
      <c r="A566" s="39"/>
      <c r="B566" s="39"/>
    </row>
    <row r="567" spans="1:2" ht="13.95" customHeight="1" x14ac:dyDescent="0.25">
      <c r="A567" s="39"/>
      <c r="B567" s="39"/>
    </row>
    <row r="568" spans="1:2" ht="13.95" customHeight="1" x14ac:dyDescent="0.25">
      <c r="A568" s="39"/>
      <c r="B568" s="39"/>
    </row>
    <row r="569" spans="1:2" ht="13.95" customHeight="1" x14ac:dyDescent="0.25">
      <c r="A569" s="39"/>
      <c r="B569" s="39"/>
    </row>
    <row r="570" spans="1:2" ht="13.95" customHeight="1" x14ac:dyDescent="0.25">
      <c r="A570" s="39"/>
      <c r="B570" s="39"/>
    </row>
    <row r="571" spans="1:2" ht="13.95" customHeight="1" x14ac:dyDescent="0.25">
      <c r="A571" s="39"/>
      <c r="B571" s="39"/>
    </row>
    <row r="572" spans="1:2" ht="13.95" customHeight="1" x14ac:dyDescent="0.25">
      <c r="A572" s="39"/>
      <c r="B572" s="39"/>
    </row>
    <row r="573" spans="1:2" ht="13.95" customHeight="1" x14ac:dyDescent="0.25">
      <c r="A573" s="39"/>
      <c r="B573" s="39"/>
    </row>
    <row r="574" spans="1:2" ht="13.95" customHeight="1" x14ac:dyDescent="0.25">
      <c r="A574" s="39"/>
      <c r="B574" s="39"/>
    </row>
    <row r="575" spans="1:2" ht="13.95" customHeight="1" x14ac:dyDescent="0.25">
      <c r="A575" s="39"/>
      <c r="B575" s="39"/>
    </row>
    <row r="576" spans="1:2" ht="13.95" customHeight="1" x14ac:dyDescent="0.25">
      <c r="A576" s="39"/>
      <c r="B576" s="39"/>
    </row>
    <row r="577" spans="1:2" ht="13.95" customHeight="1" x14ac:dyDescent="0.25">
      <c r="A577" s="39"/>
      <c r="B577" s="39"/>
    </row>
    <row r="578" spans="1:2" ht="13.95" customHeight="1" x14ac:dyDescent="0.25">
      <c r="A578" s="39"/>
      <c r="B578" s="39"/>
    </row>
    <row r="579" spans="1:2" ht="13.95" customHeight="1" x14ac:dyDescent="0.25">
      <c r="A579" s="39"/>
      <c r="B579" s="39"/>
    </row>
    <row r="580" spans="1:2" ht="13.95" customHeight="1" x14ac:dyDescent="0.25">
      <c r="A580" s="39"/>
      <c r="B580" s="39"/>
    </row>
    <row r="581" spans="1:2" ht="13.95" customHeight="1" x14ac:dyDescent="0.25">
      <c r="A581" s="39"/>
      <c r="B581" s="39"/>
    </row>
    <row r="582" spans="1:2" ht="13.95" customHeight="1" x14ac:dyDescent="0.25">
      <c r="A582" s="39"/>
      <c r="B582" s="39"/>
    </row>
    <row r="583" spans="1:2" ht="13.95" customHeight="1" x14ac:dyDescent="0.25">
      <c r="A583" s="39"/>
      <c r="B583" s="39"/>
    </row>
    <row r="584" spans="1:2" ht="13.95" customHeight="1" x14ac:dyDescent="0.25">
      <c r="A584" s="39"/>
      <c r="B584" s="39"/>
    </row>
    <row r="585" spans="1:2" ht="13.95" customHeight="1" x14ac:dyDescent="0.25">
      <c r="A585" s="39"/>
      <c r="B585" s="39"/>
    </row>
    <row r="586" spans="1:2" ht="13.95" customHeight="1" x14ac:dyDescent="0.25">
      <c r="A586" s="39"/>
      <c r="B586" s="39"/>
    </row>
    <row r="587" spans="1:2" ht="13.95" customHeight="1" x14ac:dyDescent="0.25">
      <c r="A587" s="39"/>
      <c r="B587" s="39"/>
    </row>
    <row r="588" spans="1:2" ht="13.95" customHeight="1" x14ac:dyDescent="0.25">
      <c r="A588" s="39"/>
      <c r="B588" s="39"/>
    </row>
    <row r="589" spans="1:2" ht="13.95" customHeight="1" x14ac:dyDescent="0.25">
      <c r="A589" s="39"/>
      <c r="B589" s="39"/>
    </row>
    <row r="590" spans="1:2" ht="13.95" customHeight="1" x14ac:dyDescent="0.25">
      <c r="A590" s="39"/>
      <c r="B590" s="39"/>
    </row>
    <row r="591" spans="1:2" ht="13.95" customHeight="1" x14ac:dyDescent="0.25">
      <c r="A591" s="39"/>
      <c r="B591" s="39"/>
    </row>
    <row r="592" spans="1:2" ht="13.95" customHeight="1" x14ac:dyDescent="0.25">
      <c r="A592" s="39"/>
      <c r="B592" s="39"/>
    </row>
    <row r="593" spans="1:2" ht="13.95" customHeight="1" x14ac:dyDescent="0.25">
      <c r="A593" s="39"/>
      <c r="B593" s="39"/>
    </row>
    <row r="594" spans="1:2" ht="13.95" customHeight="1" x14ac:dyDescent="0.25">
      <c r="A594" s="39"/>
      <c r="B594" s="39"/>
    </row>
    <row r="595" spans="1:2" ht="13.95" customHeight="1" x14ac:dyDescent="0.25">
      <c r="A595" s="39"/>
      <c r="B595" s="39"/>
    </row>
    <row r="596" spans="1:2" ht="13.95" customHeight="1" x14ac:dyDescent="0.25">
      <c r="A596" s="39"/>
      <c r="B596" s="39"/>
    </row>
    <row r="597" spans="1:2" ht="13.95" customHeight="1" x14ac:dyDescent="0.25">
      <c r="A597" s="39"/>
      <c r="B597" s="39"/>
    </row>
    <row r="598" spans="1:2" ht="13.95" customHeight="1" x14ac:dyDescent="0.25">
      <c r="A598" s="39"/>
      <c r="B598" s="39"/>
    </row>
    <row r="599" spans="1:2" ht="13.95" customHeight="1" x14ac:dyDescent="0.25">
      <c r="A599" s="39"/>
      <c r="B599" s="39"/>
    </row>
    <row r="600" spans="1:2" ht="13.95" customHeight="1" x14ac:dyDescent="0.25">
      <c r="A600" s="39"/>
      <c r="B600" s="39"/>
    </row>
    <row r="601" spans="1:2" ht="13.95" customHeight="1" x14ac:dyDescent="0.25">
      <c r="A601" s="39"/>
      <c r="B601" s="39"/>
    </row>
    <row r="602" spans="1:2" ht="13.95" customHeight="1" x14ac:dyDescent="0.25">
      <c r="A602" s="39"/>
      <c r="B602" s="39"/>
    </row>
    <row r="603" spans="1:2" ht="13.95" customHeight="1" x14ac:dyDescent="0.25">
      <c r="A603" s="39"/>
      <c r="B603" s="39"/>
    </row>
    <row r="604" spans="1:2" ht="13.95" customHeight="1" x14ac:dyDescent="0.25">
      <c r="A604" s="39"/>
      <c r="B604" s="39"/>
    </row>
    <row r="605" spans="1:2" ht="13.95" customHeight="1" x14ac:dyDescent="0.25">
      <c r="A605" s="39"/>
      <c r="B605" s="39"/>
    </row>
    <row r="606" spans="1:2" ht="13.95" customHeight="1" x14ac:dyDescent="0.25">
      <c r="A606" s="39"/>
      <c r="B606" s="39"/>
    </row>
    <row r="607" spans="1:2" ht="13.95" customHeight="1" x14ac:dyDescent="0.25">
      <c r="A607" s="39"/>
      <c r="B607" s="39"/>
    </row>
    <row r="608" spans="1:2" ht="13.95" customHeight="1" x14ac:dyDescent="0.25">
      <c r="A608" s="39"/>
      <c r="B608" s="39"/>
    </row>
    <row r="609" spans="1:2" ht="13.95" customHeight="1" x14ac:dyDescent="0.25">
      <c r="A609" s="39"/>
      <c r="B609" s="39"/>
    </row>
    <row r="610" spans="1:2" ht="13.95" customHeight="1" x14ac:dyDescent="0.25">
      <c r="A610" s="39"/>
      <c r="B610" s="39"/>
    </row>
    <row r="611" spans="1:2" ht="13.95" customHeight="1" x14ac:dyDescent="0.25">
      <c r="A611" s="39"/>
      <c r="B611" s="39"/>
    </row>
    <row r="612" spans="1:2" ht="13.95" customHeight="1" x14ac:dyDescent="0.25">
      <c r="A612" s="39"/>
      <c r="B612" s="39"/>
    </row>
    <row r="613" spans="1:2" ht="13.95" customHeight="1" x14ac:dyDescent="0.25">
      <c r="A613" s="39"/>
      <c r="B613" s="39"/>
    </row>
    <row r="614" spans="1:2" ht="13.95" customHeight="1" x14ac:dyDescent="0.25">
      <c r="A614" s="39"/>
      <c r="B614" s="39"/>
    </row>
    <row r="615" spans="1:2" ht="13.95" customHeight="1" x14ac:dyDescent="0.25">
      <c r="A615" s="39"/>
      <c r="B615" s="39"/>
    </row>
    <row r="616" spans="1:2" ht="13.95" customHeight="1" x14ac:dyDescent="0.25">
      <c r="A616" s="39"/>
      <c r="B616" s="39"/>
    </row>
    <row r="617" spans="1:2" ht="13.95" customHeight="1" x14ac:dyDescent="0.25">
      <c r="A617" s="39"/>
      <c r="B617" s="39"/>
    </row>
    <row r="618" spans="1:2" ht="13.95" customHeight="1" x14ac:dyDescent="0.25">
      <c r="A618" s="39"/>
      <c r="B618" s="39"/>
    </row>
    <row r="619" spans="1:2" ht="13.95" customHeight="1" x14ac:dyDescent="0.25">
      <c r="A619" s="39"/>
      <c r="B619" s="39"/>
    </row>
    <row r="620" spans="1:2" ht="13.95" customHeight="1" x14ac:dyDescent="0.25">
      <c r="A620" s="39"/>
      <c r="B620" s="39"/>
    </row>
    <row r="621" spans="1:2" ht="13.95" customHeight="1" x14ac:dyDescent="0.25">
      <c r="A621" s="39"/>
      <c r="B621" s="39"/>
    </row>
    <row r="622" spans="1:2" ht="13.95" customHeight="1" x14ac:dyDescent="0.25">
      <c r="A622" s="39"/>
      <c r="B622" s="39"/>
    </row>
    <row r="623" spans="1:2" ht="13.95" customHeight="1" x14ac:dyDescent="0.25">
      <c r="A623" s="39"/>
      <c r="B623" s="39"/>
    </row>
    <row r="624" spans="1:2" ht="13.95" customHeight="1" x14ac:dyDescent="0.25">
      <c r="A624" s="39"/>
      <c r="B624" s="39"/>
    </row>
    <row r="625" spans="1:2" ht="13.95" customHeight="1" x14ac:dyDescent="0.25">
      <c r="A625" s="39"/>
      <c r="B625" s="39"/>
    </row>
    <row r="626" spans="1:2" ht="13.95" customHeight="1" x14ac:dyDescent="0.25">
      <c r="A626" s="39"/>
      <c r="B626" s="39"/>
    </row>
    <row r="627" spans="1:2" ht="13.95" customHeight="1" x14ac:dyDescent="0.25">
      <c r="A627" s="39"/>
      <c r="B627" s="39"/>
    </row>
    <row r="628" spans="1:2" ht="13.95" customHeight="1" x14ac:dyDescent="0.25">
      <c r="A628" s="39"/>
      <c r="B628" s="39"/>
    </row>
    <row r="629" spans="1:2" ht="13.95" customHeight="1" x14ac:dyDescent="0.25">
      <c r="A629" s="39"/>
      <c r="B629" s="39"/>
    </row>
    <row r="630" spans="1:2" ht="13.95" customHeight="1" x14ac:dyDescent="0.25">
      <c r="A630" s="39"/>
      <c r="B630" s="39"/>
    </row>
    <row r="631" spans="1:2" x14ac:dyDescent="0.25">
      <c r="A631" s="39"/>
      <c r="B631" s="39"/>
    </row>
    <row r="632" spans="1:2" x14ac:dyDescent="0.25">
      <c r="A632" s="39"/>
      <c r="B632" s="39"/>
    </row>
    <row r="633" spans="1:2" x14ac:dyDescent="0.25">
      <c r="A633" s="39"/>
      <c r="B633" s="39"/>
    </row>
    <row r="634" spans="1:2" x14ac:dyDescent="0.25">
      <c r="A634" s="39"/>
      <c r="B634" s="39"/>
    </row>
    <row r="635" spans="1:2" x14ac:dyDescent="0.25">
      <c r="A635" s="39"/>
      <c r="B635" s="39"/>
    </row>
    <row r="636" spans="1:2" x14ac:dyDescent="0.25">
      <c r="A636" s="39"/>
      <c r="B636" s="39"/>
    </row>
    <row r="637" spans="1:2" x14ac:dyDescent="0.25">
      <c r="A637" s="39"/>
      <c r="B637" s="39"/>
    </row>
    <row r="638" spans="1:2" x14ac:dyDescent="0.25">
      <c r="A638" s="39"/>
      <c r="B638" s="39"/>
    </row>
    <row r="639" spans="1:2" x14ac:dyDescent="0.25">
      <c r="A639" s="39"/>
      <c r="B639" s="39"/>
    </row>
  </sheetData>
  <sheetProtection algorithmName="SHA-512" hashValue="8hJKTm7ZyW8BNJuDTwq4aIzbJ85gaDSYVL2Ysrhj6hsm8BfRax4fRYxHihRroe9UIJOgfL223z1MeR2LRJDIwg==" saltValue="K/o0UVYNJoZhazcRDxsOKA==" spinCount="100000" sheet="1" insertRows="0"/>
  <mergeCells count="3">
    <mergeCell ref="A1:F1"/>
    <mergeCell ref="A2:F2"/>
    <mergeCell ref="A4:E4"/>
  </mergeCells>
  <phoneticPr fontId="11" type="noConversion"/>
  <hyperlinks>
    <hyperlink ref="A3" r:id="rId1" xr:uid="{00000000-0004-0000-0B00-000000000000}"/>
  </hyperlinks>
  <pageMargins left="0.25" right="0.25" top="0.5" bottom="0.5" header="0.25" footer="0.25"/>
  <pageSetup firstPageNumber="36" orientation="landscape" useFirstPageNumber="1" r:id="rId2"/>
  <headerFooter alignWithMargins="0">
    <oddHeader>&amp;RPage &amp;P</oddHeader>
    <oddFooter>&amp;L&amp;Z&amp;F&amp;R&amp;D</oddFooter>
    <firstHeader>&amp;C&amp;A&amp;RPage &amp;P</firstHeader>
    <firstFooter>&amp;L&amp;Z&amp;F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workbookViewId="0">
      <selection activeCell="B1" sqref="B1"/>
    </sheetView>
  </sheetViews>
  <sheetFormatPr defaultColWidth="9.109375" defaultRowHeight="13.8" x14ac:dyDescent="0.3"/>
  <cols>
    <col min="1" max="1" width="3" style="22" bestFit="1" customWidth="1"/>
    <col min="2" max="2" width="90.88671875" style="63" customWidth="1"/>
    <col min="3" max="3" width="11.5546875" style="63" customWidth="1"/>
    <col min="4" max="4" width="7.88671875" style="63" customWidth="1"/>
    <col min="5" max="5" width="9.109375" style="22" customWidth="1"/>
    <col min="6" max="16384" width="9.109375" style="22"/>
  </cols>
  <sheetData>
    <row r="1" spans="1:2" x14ac:dyDescent="0.3">
      <c r="B1" s="298" t="s">
        <v>1069</v>
      </c>
    </row>
    <row r="2" spans="1:2" ht="5.25" customHeight="1" x14ac:dyDescent="0.3"/>
    <row r="3" spans="1:2" ht="22.5" customHeight="1" x14ac:dyDescent="0.3">
      <c r="A3" s="119">
        <v>1</v>
      </c>
      <c r="B3" s="120" t="s">
        <v>1070</v>
      </c>
    </row>
    <row r="4" spans="1:2" ht="6" customHeight="1" x14ac:dyDescent="0.3">
      <c r="A4" s="119"/>
    </row>
    <row r="5" spans="1:2" ht="22.5" customHeight="1" x14ac:dyDescent="0.3">
      <c r="A5" s="119">
        <v>2</v>
      </c>
      <c r="B5" s="120" t="s">
        <v>1071</v>
      </c>
    </row>
    <row r="6" spans="1:2" ht="6" customHeight="1" x14ac:dyDescent="0.3">
      <c r="A6" s="121"/>
    </row>
    <row r="7" spans="1:2" ht="22.5" customHeight="1" x14ac:dyDescent="0.3">
      <c r="A7" s="119">
        <v>3</v>
      </c>
      <c r="B7" s="122" t="s">
        <v>1072</v>
      </c>
    </row>
    <row r="8" spans="1:2" ht="12" customHeight="1" x14ac:dyDescent="0.3">
      <c r="A8" s="119" t="s">
        <v>1073</v>
      </c>
      <c r="B8" s="63" t="s">
        <v>1074</v>
      </c>
    </row>
    <row r="9" spans="1:2" ht="13.35" customHeight="1" x14ac:dyDescent="0.3">
      <c r="A9" s="119">
        <v>4</v>
      </c>
      <c r="B9" s="63" t="s">
        <v>1075</v>
      </c>
    </row>
    <row r="10" spans="1:2" ht="13.35" customHeight="1" x14ac:dyDescent="0.3">
      <c r="A10" s="121"/>
      <c r="B10" s="63" t="s">
        <v>1076</v>
      </c>
    </row>
    <row r="11" spans="1:2" ht="13.35" customHeight="1" x14ac:dyDescent="0.3">
      <c r="A11" s="121"/>
      <c r="B11" s="63" t="s">
        <v>1077</v>
      </c>
    </row>
    <row r="12" spans="1:2" ht="13.35" customHeight="1" x14ac:dyDescent="0.3">
      <c r="A12" s="121"/>
      <c r="B12" s="63" t="s">
        <v>1078</v>
      </c>
    </row>
    <row r="13" spans="1:2" ht="13.35" customHeight="1" x14ac:dyDescent="0.3">
      <c r="A13" s="121"/>
      <c r="B13" s="63" t="s">
        <v>1079</v>
      </c>
    </row>
    <row r="14" spans="1:2" ht="6" customHeight="1" x14ac:dyDescent="0.3">
      <c r="A14" s="123"/>
    </row>
    <row r="15" spans="1:2" ht="56.25" customHeight="1" x14ac:dyDescent="0.3">
      <c r="A15" s="119">
        <v>5</v>
      </c>
      <c r="B15" s="122" t="s">
        <v>1080</v>
      </c>
    </row>
    <row r="16" spans="1:2" ht="6" customHeight="1" x14ac:dyDescent="0.3">
      <c r="A16" s="52"/>
      <c r="B16" s="124"/>
    </row>
    <row r="17" spans="1:4" ht="33.75" customHeight="1" x14ac:dyDescent="0.3">
      <c r="A17" s="119">
        <v>6</v>
      </c>
      <c r="B17" s="96" t="s">
        <v>1081</v>
      </c>
    </row>
    <row r="18" spans="1:4" ht="6" customHeight="1" x14ac:dyDescent="0.3">
      <c r="A18" s="125"/>
    </row>
    <row r="19" spans="1:4" ht="13.35" customHeight="1" x14ac:dyDescent="0.3">
      <c r="A19" s="126">
        <v>7</v>
      </c>
      <c r="B19" s="63" t="s">
        <v>1082</v>
      </c>
      <c r="D19" s="127"/>
    </row>
    <row r="20" spans="1:4" ht="6" customHeight="1" x14ac:dyDescent="0.3">
      <c r="A20" s="128"/>
    </row>
    <row r="21" spans="1:4" ht="20.85" customHeight="1" x14ac:dyDescent="0.3">
      <c r="A21" s="126">
        <v>8</v>
      </c>
      <c r="B21" s="96" t="s">
        <v>1083</v>
      </c>
    </row>
    <row r="22" spans="1:4" ht="6" customHeight="1" x14ac:dyDescent="0.3">
      <c r="A22" s="126"/>
      <c r="B22" s="96"/>
    </row>
    <row r="23" spans="1:4" ht="22.5" customHeight="1" x14ac:dyDescent="0.3">
      <c r="A23" s="129">
        <v>9</v>
      </c>
      <c r="B23" s="96" t="s">
        <v>1084</v>
      </c>
    </row>
    <row r="24" spans="1:4" ht="6" customHeight="1" x14ac:dyDescent="0.3">
      <c r="A24" s="125"/>
    </row>
    <row r="25" spans="1:4" ht="13.35" customHeight="1" x14ac:dyDescent="0.3">
      <c r="A25" s="130">
        <v>10</v>
      </c>
      <c r="B25" s="63" t="s">
        <v>1085</v>
      </c>
    </row>
    <row r="26" spans="1:4" ht="6" customHeight="1" x14ac:dyDescent="0.3"/>
    <row r="27" spans="1:4" ht="13.35" customHeight="1" x14ac:dyDescent="0.3">
      <c r="A27" s="131">
        <v>11</v>
      </c>
      <c r="B27" s="132" t="s">
        <v>1086</v>
      </c>
    </row>
    <row r="28" spans="1:4" ht="6" customHeight="1" x14ac:dyDescent="0.3"/>
    <row r="29" spans="1:4" ht="22.5" customHeight="1" x14ac:dyDescent="0.3">
      <c r="A29" s="133" t="s">
        <v>1087</v>
      </c>
      <c r="B29" s="134" t="s">
        <v>1088</v>
      </c>
    </row>
    <row r="30" spans="1:4" ht="6" customHeight="1" x14ac:dyDescent="0.3"/>
    <row r="31" spans="1:4" ht="33.75" customHeight="1" x14ac:dyDescent="0.3">
      <c r="A31" s="133" t="s">
        <v>1089</v>
      </c>
      <c r="B31" s="96" t="s">
        <v>1090</v>
      </c>
    </row>
    <row r="32" spans="1:4" ht="6" customHeight="1" x14ac:dyDescent="0.3">
      <c r="A32" s="135"/>
      <c r="B32" s="65"/>
    </row>
    <row r="33" spans="1:2" ht="20.25" customHeight="1" x14ac:dyDescent="0.3">
      <c r="A33" s="136">
        <v>14</v>
      </c>
      <c r="B33" s="120" t="s">
        <v>1091</v>
      </c>
    </row>
    <row r="34" spans="1:2" ht="6" customHeight="1" x14ac:dyDescent="0.3"/>
    <row r="35" spans="1:2" ht="22.5" customHeight="1" x14ac:dyDescent="0.3">
      <c r="A35" s="119">
        <v>15</v>
      </c>
      <c r="B35" s="134" t="s">
        <v>1092</v>
      </c>
    </row>
    <row r="36" spans="1:2" ht="8.25" customHeight="1" x14ac:dyDescent="0.3">
      <c r="A36" s="137"/>
      <c r="B36" s="65"/>
    </row>
    <row r="37" spans="1:2" ht="11.25" customHeight="1" x14ac:dyDescent="0.3">
      <c r="A37" s="119">
        <v>16</v>
      </c>
      <c r="B37" s="138" t="s">
        <v>1093</v>
      </c>
    </row>
    <row r="38" spans="1:2" x14ac:dyDescent="0.3">
      <c r="B38" s="122" t="s">
        <v>1094</v>
      </c>
    </row>
    <row r="39" spans="1:2" x14ac:dyDescent="0.3">
      <c r="B39" s="63" t="s">
        <v>1095</v>
      </c>
    </row>
    <row r="40" spans="1:2" x14ac:dyDescent="0.3">
      <c r="B40" s="63" t="s">
        <v>1096</v>
      </c>
    </row>
    <row r="51" spans="4:4" x14ac:dyDescent="0.3">
      <c r="D51" s="124"/>
    </row>
  </sheetData>
  <sheetProtection algorithmName="SHA-512" hashValue="qu7H4Bu6l0m5OjNTmJZxsbRpFw7n7b5PfFleXeG6EobN2vYG7Hb7iiDuSZu4L/MORqMZDoxGYXa03om1pcLawg==" saltValue="JKXcimpZGeJj42BdJ7pX/Q==" spinCount="100000" sheet="1" selectLockedCells="1"/>
  <phoneticPr fontId="11"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&amp;L&amp;Z&amp;F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topLeftCell="A25" workbookViewId="0">
      <selection activeCell="B4" sqref="B4"/>
    </sheetView>
  </sheetViews>
  <sheetFormatPr defaultColWidth="9.109375" defaultRowHeight="13.8" x14ac:dyDescent="0.25"/>
  <cols>
    <col min="1" max="1" width="3" style="117" customWidth="1"/>
    <col min="2" max="2" width="86.33203125" style="92" customWidth="1"/>
    <col min="3" max="3" width="49.88671875" style="92" bestFit="1" customWidth="1"/>
    <col min="4" max="4" width="7.6640625" style="151" customWidth="1"/>
    <col min="5" max="5" width="2.88671875" style="92" customWidth="1"/>
    <col min="6" max="6" width="5.88671875" style="92" customWidth="1"/>
    <col min="7" max="7" width="2.88671875" style="92" customWidth="1"/>
    <col min="8" max="8" width="9.109375" style="92" customWidth="1"/>
    <col min="9" max="9" width="13" style="92" customWidth="1"/>
    <col min="10" max="10" width="14.109375" style="92" customWidth="1"/>
    <col min="11" max="11" width="9.109375" style="92" customWidth="1"/>
    <col min="12" max="16384" width="9.109375" style="92"/>
  </cols>
  <sheetData>
    <row r="1" spans="1:11" x14ac:dyDescent="0.25">
      <c r="A1" s="1452" t="s">
        <v>1097</v>
      </c>
      <c r="B1" s="1453"/>
      <c r="C1" s="1454"/>
    </row>
    <row r="2" spans="1:11" x14ac:dyDescent="0.25">
      <c r="A2" s="1455" t="s">
        <v>1098</v>
      </c>
      <c r="B2" s="1456"/>
      <c r="C2" s="1457"/>
    </row>
    <row r="3" spans="1:11" ht="25.5" customHeight="1" x14ac:dyDescent="0.25">
      <c r="A3" s="1455" t="s">
        <v>1099</v>
      </c>
      <c r="B3" s="1456"/>
      <c r="C3" s="1457"/>
    </row>
    <row r="4" spans="1:11" s="139" customFormat="1" ht="30" customHeight="1" x14ac:dyDescent="0.25">
      <c r="A4" s="970"/>
      <c r="B4" s="971" t="s">
        <v>1100</v>
      </c>
      <c r="C4" s="767" t="s">
        <v>1101</v>
      </c>
      <c r="D4" s="152"/>
    </row>
    <row r="5" spans="1:11" s="139" customFormat="1" ht="13.5" customHeight="1" x14ac:dyDescent="0.25">
      <c r="A5" s="972">
        <v>1</v>
      </c>
      <c r="B5" s="973" t="s">
        <v>1102</v>
      </c>
      <c r="C5" s="974"/>
      <c r="D5" s="152"/>
    </row>
    <row r="6" spans="1:11" ht="23.4" customHeight="1" x14ac:dyDescent="0.25">
      <c r="A6" s="108"/>
      <c r="B6" s="143" t="s">
        <v>1103</v>
      </c>
      <c r="C6" s="168"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5">
      <c r="A7" s="109"/>
      <c r="B7" s="143" t="s">
        <v>1105</v>
      </c>
      <c r="C7" s="447" t="str">
        <f>IF(AND(C6='DeficitBudgetSum Calc 22'!G17,'DefReductPlan 23-27'!Z22&gt;0),"Deficit Reduction Plan complete",IF(AND(C6='DeficitBudgetSum Calc 22'!G17,'DefReductPlan 23-27'!Z22=0),"ERROR - PLEASE COMPLETE Deficit Reduction Plan",""))</f>
        <v/>
      </c>
      <c r="F7" s="151"/>
      <c r="G7" s="151"/>
      <c r="I7" s="1458" t="s">
        <v>1104</v>
      </c>
      <c r="J7" s="1459"/>
      <c r="K7" s="1460"/>
    </row>
    <row r="8" spans="1:11" x14ac:dyDescent="0.25">
      <c r="A8" s="972">
        <v>2</v>
      </c>
      <c r="B8" s="973" t="s">
        <v>1106</v>
      </c>
      <c r="C8" s="974"/>
      <c r="F8" s="151"/>
      <c r="G8" s="151"/>
      <c r="I8" s="374" t="s">
        <v>808</v>
      </c>
      <c r="J8" s="375" t="str">
        <f>IF(ChosenDistrict="","",Cover!H14)</f>
        <v>08089723045</v>
      </c>
      <c r="K8" s="376" t="s">
        <v>1107</v>
      </c>
    </row>
    <row r="9" spans="1:11" ht="14.25" customHeight="1" x14ac:dyDescent="0.25">
      <c r="A9" s="110"/>
      <c r="B9" s="329" t="s">
        <v>1108</v>
      </c>
      <c r="C9" s="448" t="str">
        <f>IF(ChosenDistrict="","ERROR -Choose district from drop-down list.","OK")</f>
        <v>OK</v>
      </c>
      <c r="F9" s="151" t="str">
        <f>C9</f>
        <v>OK</v>
      </c>
      <c r="G9" s="151"/>
      <c r="I9" s="374" t="s">
        <v>1109</v>
      </c>
      <c r="J9" s="375">
        <f>IF('EBF Spending Plan 30-34'!G31="[Enter $]","",'EBF Spending Plan 30-34'!G31)</f>
        <v>0</v>
      </c>
      <c r="K9" s="376">
        <f>IF('EBF Spending Plan 30-34'!H31="[Enter $]","",'EBF Spending Plan 30-34'!H31)</f>
        <v>0</v>
      </c>
    </row>
    <row r="10" spans="1:11" x14ac:dyDescent="0.25">
      <c r="A10" s="110"/>
      <c r="B10" s="449" t="s">
        <v>1110</v>
      </c>
      <c r="C10" s="448" t="str">
        <f>IF(AND(Cover!B6="",Cover!B7=""),"ERROR - Choose Accounting Basis.","OK")</f>
        <v>OK</v>
      </c>
      <c r="F10" s="151" t="str">
        <f>C10</f>
        <v>OK</v>
      </c>
      <c r="G10" s="151"/>
      <c r="I10" s="374" t="s">
        <v>1111</v>
      </c>
      <c r="J10" s="375">
        <f>IF('EBF Spending Plan 30-34'!G100="[Enter $]","",'EBF Spending Plan 30-34'!G100)</f>
        <v>0</v>
      </c>
      <c r="K10" s="376">
        <f>IF('EBF Spending Plan 30-34'!H100="[Enter $]","",'EBF Spending Plan 30-34'!H100)</f>
        <v>0</v>
      </c>
    </row>
    <row r="11" spans="1:11" x14ac:dyDescent="0.25">
      <c r="A11" s="111"/>
      <c r="B11" s="449" t="s">
        <v>1112</v>
      </c>
      <c r="C11" s="448" t="str">
        <f>IF(OR(ISBLANK(Cover!M31),ISBLANK(Cover!Q31),ISBLANK(Cover!P43),ISBLANK(Cover!T43)),"ERROR - INPUT DATE(S)","OK")</f>
        <v>OK</v>
      </c>
      <c r="F11" s="151" t="str">
        <f>C11</f>
        <v>OK</v>
      </c>
      <c r="G11" s="151"/>
      <c r="I11" s="374" t="s">
        <v>1113</v>
      </c>
      <c r="J11" s="375">
        <f>IF('EBF Spending Plan 30-34'!G101="[Enter $]","",'EBF Spending Plan 30-34'!G101)</f>
        <v>0</v>
      </c>
      <c r="K11" s="376">
        <f>IF('EBF Spending Plan 30-34'!H101="[Enter $]","",'EBF Spending Plan 30-34'!H101)</f>
        <v>0</v>
      </c>
    </row>
    <row r="12" spans="1:11" ht="13.5" customHeight="1" x14ac:dyDescent="0.25">
      <c r="A12" s="113"/>
      <c r="B12" s="449" t="s">
        <v>1114</v>
      </c>
      <c r="C12" s="448" t="str" cm="1">
        <f t="array" ref="C12">IF(AND(Cover!E49:J58="",Cover!K49:Q58=""),"ERROR - TYPE BOARD NAMES","OK")</f>
        <v>OK</v>
      </c>
      <c r="F12" s="151" t="str">
        <f>C12</f>
        <v>OK</v>
      </c>
      <c r="G12" s="151"/>
      <c r="I12" s="377" t="s">
        <v>1115</v>
      </c>
      <c r="J12" s="378">
        <f>IF('EBF Spending Plan 30-34'!G102="[Enter $]","",'EBF Spending Plan 30-34'!G102)</f>
        <v>0</v>
      </c>
      <c r="K12" s="379">
        <f>IF('EBF Spending Plan 30-34'!H102="[Enter $]","",'EBF Spending Plan 30-34'!H102)</f>
        <v>0</v>
      </c>
    </row>
    <row r="13" spans="1:11" x14ac:dyDescent="0.25">
      <c r="A13" s="975">
        <v>3</v>
      </c>
      <c r="B13" s="1461" t="s">
        <v>1116</v>
      </c>
      <c r="C13" s="1462"/>
      <c r="F13" s="151"/>
      <c r="G13" s="151"/>
    </row>
    <row r="14" spans="1:11" ht="22.5" customHeight="1" x14ac:dyDescent="0.25">
      <c r="A14" s="111"/>
      <c r="B14" s="112" t="s">
        <v>1117</v>
      </c>
      <c r="C14" s="448" t="str">
        <f>IF(AND(ISNUMBER('BudgetSum 2-4'!C3),ISNUMBER('BudgetSum 2-4'!D3),ISNUMBER('BudgetSum 2-4'!E3),ISNUMBER('BudgetSum 2-4'!F3),ISNUMBER('BudgetSum 2-4'!G3),ISNUMBER('BudgetSum 2-4'!H3),ISNUMBER('BudgetSum 2-4'!I3),ISNUMBER('BudgetSum 2-4'!J3),ISNUMBER('BudgetSum 2-4'!K3)),"OK","ERROR - ENTER AMOUNTS. IF ZERO, ENTER NUMBER 0")</f>
        <v>OK</v>
      </c>
      <c r="F14" s="151" t="str">
        <f t="shared" ref="F14:F52" si="0">C14</f>
        <v>OK</v>
      </c>
      <c r="G14" s="151"/>
    </row>
    <row r="15" spans="1:11" ht="22.5" customHeight="1" x14ac:dyDescent="0.25">
      <c r="A15" s="111"/>
      <c r="B15" s="112" t="s">
        <v>1118</v>
      </c>
      <c r="C15" s="448" t="str">
        <f>IF(ISNUMBER('BudgetSum 2-4'!C83),"OK","ERROR - ENTER AMOUNT. IF ZERO, ENTER NUMBER 0")</f>
        <v>OK</v>
      </c>
      <c r="F15" s="151" t="str">
        <f t="shared" si="0"/>
        <v>OK</v>
      </c>
      <c r="G15" s="151"/>
    </row>
    <row r="16" spans="1:11" ht="24" customHeight="1" x14ac:dyDescent="0.25">
      <c r="A16" s="111"/>
      <c r="B16" s="112" t="s">
        <v>1120</v>
      </c>
      <c r="C16" s="448" t="str">
        <f>IF(SUM('BudgetSum 2-4'!C29:D29,'BudgetSum 2-4'!F29)&lt;&gt;SUM('BudgetSum 2-4'!C52:D52,'BudgetSum 2-4'!F52),"ERROR - CHECK TRANSFER(S)","OK")</f>
        <v>OK</v>
      </c>
      <c r="F16" s="151" t="str">
        <f t="shared" si="0"/>
        <v>OK</v>
      </c>
      <c r="G16" s="151"/>
    </row>
    <row r="17" spans="1:6" ht="24" customHeight="1" x14ac:dyDescent="0.25">
      <c r="A17" s="111"/>
      <c r="B17" s="112" t="s">
        <v>1121</v>
      </c>
      <c r="C17" s="448" t="str">
        <f>IF(SUM('BudgetSum 2-4'!C30:K30)&lt;&gt;SUM('BudgetSum 2-4'!C53:J53),"ERROR - CHECK TRANSFER(S)","OK")</f>
        <v>OK</v>
      </c>
      <c r="F17" s="151" t="str">
        <f t="shared" si="0"/>
        <v>OK</v>
      </c>
    </row>
    <row r="18" spans="1:6" ht="24" customHeight="1" x14ac:dyDescent="0.25">
      <c r="A18" s="113"/>
      <c r="B18" s="114" t="s">
        <v>1122</v>
      </c>
      <c r="C18" s="448" t="str">
        <f>IF(('BudgetSum 2-4'!E39)&lt;&gt;SUM('BudgetSum 2-4'!C57:H60),"ERROR - CHECK TRANSFER(S)","OK")</f>
        <v>OK</v>
      </c>
      <c r="F18" s="151" t="str">
        <f t="shared" si="0"/>
        <v>OK</v>
      </c>
    </row>
    <row r="19" spans="1:6" ht="24" customHeight="1" x14ac:dyDescent="0.25">
      <c r="A19" s="113"/>
      <c r="B19" s="114" t="s">
        <v>1123</v>
      </c>
      <c r="C19" s="448" t="str">
        <f>IF(('BudgetSum 2-4'!E40)&lt;&gt;SUM('BudgetSum 2-4'!C61:H64),"ERROR - CHECK TRANSFER(S)","OK")</f>
        <v>OK</v>
      </c>
      <c r="F19" s="151" t="str">
        <f t="shared" si="0"/>
        <v>OK</v>
      </c>
    </row>
    <row r="20" spans="1:6" ht="24" customHeight="1" x14ac:dyDescent="0.25">
      <c r="A20" s="113"/>
      <c r="B20" s="114" t="s">
        <v>1124</v>
      </c>
      <c r="C20" s="448" t="str">
        <f>IF(('BudgetSum 2-4'!E41)&lt;&gt;SUM('BudgetSum 2-4'!C65:D68),"ERROR - CHECK TRANSFER(S)","OK")</f>
        <v>OK</v>
      </c>
      <c r="F20" s="151" t="str">
        <f t="shared" si="0"/>
        <v>OK</v>
      </c>
    </row>
    <row r="21" spans="1:6" ht="24" customHeight="1" x14ac:dyDescent="0.25">
      <c r="A21" s="113"/>
      <c r="B21" s="114" t="s">
        <v>1125</v>
      </c>
      <c r="C21" s="448" t="str">
        <f>IF(('BudgetSum 2-4'!E42)&lt;&gt;SUM('BudgetSum 2-4'!C69:D72),"ERROR - CHECK TRANSFER(S)","OK")</f>
        <v>OK</v>
      </c>
      <c r="F21" s="151" t="str">
        <f t="shared" si="0"/>
        <v>OK</v>
      </c>
    </row>
    <row r="22" spans="1:6" ht="24" customHeight="1" x14ac:dyDescent="0.25">
      <c r="A22" s="113"/>
      <c r="B22" s="114" t="s">
        <v>1126</v>
      </c>
      <c r="C22" s="448" t="str">
        <f>IF(('BudgetSum 2-4'!H43)&lt;&gt;SUM('BudgetSum 2-4'!C73:D76),"ERROR - CHECK TRANSFER(S)","OK")</f>
        <v>OK</v>
      </c>
      <c r="F22" s="151" t="str">
        <f t="shared" si="0"/>
        <v>OK</v>
      </c>
    </row>
    <row r="23" spans="1:6" x14ac:dyDescent="0.25">
      <c r="A23" s="975">
        <v>4</v>
      </c>
      <c r="B23" s="1448" t="s">
        <v>1119</v>
      </c>
      <c r="C23" s="1449"/>
      <c r="F23" s="151">
        <f t="shared" si="0"/>
        <v>0</v>
      </c>
    </row>
    <row r="24" spans="1:6" x14ac:dyDescent="0.25">
      <c r="A24" s="115"/>
      <c r="B24" s="112" t="s">
        <v>1127</v>
      </c>
      <c r="C24" s="448" t="str">
        <f>IF(OR('CashSum 5'!$C$3&lt;0,'CashSum 5'!$C$3=""),"CHECK ERROR - NEGATIVE BEGINNING BALANCE OR BLANK","OK")</f>
        <v>OK</v>
      </c>
      <c r="F24" s="151" t="str">
        <f t="shared" si="0"/>
        <v>OK</v>
      </c>
    </row>
    <row r="25" spans="1:6" x14ac:dyDescent="0.25">
      <c r="A25" s="111"/>
      <c r="B25" s="112" t="s">
        <v>1128</v>
      </c>
      <c r="C25" s="448" t="str">
        <f>IF(OR('CashSum 5'!$D$3&lt;0,'CashSum 5'!$D$3=""),"CHECK ERROR - NEGATIVE BEGINNING BALANCE OR BLANK","OK")</f>
        <v>OK</v>
      </c>
      <c r="F25" s="151" t="str">
        <f t="shared" si="0"/>
        <v>OK</v>
      </c>
    </row>
    <row r="26" spans="1:6" x14ac:dyDescent="0.25">
      <c r="A26" s="111"/>
      <c r="B26" s="112" t="s">
        <v>1129</v>
      </c>
      <c r="C26" s="448" t="str">
        <f>IF(OR('CashSum 5'!$E$3&lt;0,'CashSum 5'!$E$3=""),"CHECK ERROR - NEGATIVE BEGINNING BALANCE OR BLANK","OK")</f>
        <v>OK</v>
      </c>
      <c r="F26" s="151" t="str">
        <f t="shared" si="0"/>
        <v>OK</v>
      </c>
    </row>
    <row r="27" spans="1:6" x14ac:dyDescent="0.25">
      <c r="A27" s="111"/>
      <c r="B27" s="112" t="s">
        <v>1130</v>
      </c>
      <c r="C27" s="448" t="str">
        <f>IF(OR('CashSum 5'!$F$3&lt;0,'CashSum 5'!$F$3=""),"CHECK ERROR - NEGATIVE BEGINNING BALANCE OR BLANK","OK")</f>
        <v>OK</v>
      </c>
      <c r="F27" s="151" t="str">
        <f t="shared" si="0"/>
        <v>OK</v>
      </c>
    </row>
    <row r="28" spans="1:6" x14ac:dyDescent="0.25">
      <c r="A28" s="111"/>
      <c r="B28" s="112" t="s">
        <v>1131</v>
      </c>
      <c r="C28" s="448" t="str">
        <f>IF(OR('CashSum 5'!$G$3&lt;0,'CashSum 5'!$G$3=""),"CHECK ERROR - NEGATIVE BEGINNING BALANCE OR BLANK","OK")</f>
        <v>OK</v>
      </c>
      <c r="F28" s="151" t="str">
        <f t="shared" si="0"/>
        <v>OK</v>
      </c>
    </row>
    <row r="29" spans="1:6" x14ac:dyDescent="0.25">
      <c r="A29" s="111"/>
      <c r="B29" s="112" t="s">
        <v>1132</v>
      </c>
      <c r="C29" s="448" t="str">
        <f>IF(OR('CashSum 5'!$H$3&lt;0,'CashSum 5'!$H$3=""),"CHECK ERROR - NEGATIVE BEGINNING BALANCE OR BLANK","OK")</f>
        <v>OK</v>
      </c>
      <c r="F29" s="151" t="str">
        <f t="shared" si="0"/>
        <v>OK</v>
      </c>
    </row>
    <row r="30" spans="1:6" x14ac:dyDescent="0.25">
      <c r="A30" s="111"/>
      <c r="B30" s="112" t="s">
        <v>1133</v>
      </c>
      <c r="C30" s="448" t="str">
        <f>IF(OR('CashSum 5'!$I$3&lt;0,'CashSum 5'!$I$3=""),"CHECK ERROR - NEGATIVE BEGINNING BALANCE OR BLANK","OK")</f>
        <v>OK</v>
      </c>
      <c r="F30" s="151" t="str">
        <f t="shared" si="0"/>
        <v>OK</v>
      </c>
    </row>
    <row r="31" spans="1:6" x14ac:dyDescent="0.25">
      <c r="A31" s="111"/>
      <c r="B31" s="112" t="s">
        <v>1134</v>
      </c>
      <c r="C31" s="448" t="str">
        <f>IF(OR('CashSum 5'!$J$3&lt;0,'CashSum 5'!$J$3=""),"CHECK ERROR - NEGATIVE BEGINNING BALANCE OR BLANK","OK")</f>
        <v>OK</v>
      </c>
      <c r="F31" s="151" t="str">
        <f t="shared" si="0"/>
        <v>OK</v>
      </c>
    </row>
    <row r="32" spans="1:6" x14ac:dyDescent="0.25">
      <c r="A32" s="111"/>
      <c r="B32" s="112" t="s">
        <v>1135</v>
      </c>
      <c r="C32" s="448" t="str">
        <f>IF(OR('CashSum 5'!$K$3&lt;0,'CashSum 5'!$K$3=""),"CHECK ERROR - NEGATIVE BEGINNING BALANCE OR BLANK","OK")</f>
        <v>OK</v>
      </c>
      <c r="F32" s="151" t="str">
        <f t="shared" si="0"/>
        <v>OK</v>
      </c>
    </row>
    <row r="33" spans="1:6" x14ac:dyDescent="0.25">
      <c r="A33" s="113"/>
      <c r="B33" s="112" t="s">
        <v>1136</v>
      </c>
      <c r="C33" s="448" t="str">
        <f>IF(ISNUMBER('CashSum 5'!C23),"OK","ERROR - ENTER AMOUNTS. IF ZERO, ENTER NUMBER 0")</f>
        <v>OK</v>
      </c>
      <c r="F33" s="151" t="str">
        <f t="shared" si="0"/>
        <v>OK</v>
      </c>
    </row>
    <row r="34" spans="1:6" x14ac:dyDescent="0.25">
      <c r="A34" s="976">
        <v>5</v>
      </c>
      <c r="B34" s="1450" t="s">
        <v>1137</v>
      </c>
      <c r="C34" s="1451"/>
      <c r="F34" s="151">
        <f t="shared" si="0"/>
        <v>0</v>
      </c>
    </row>
    <row r="35" spans="1:6" x14ac:dyDescent="0.25">
      <c r="A35" s="111"/>
      <c r="B35" s="116" t="s">
        <v>1138</v>
      </c>
      <c r="C35" s="448" t="str">
        <f>IF('CashSum 5'!$C$21&lt;0,"CHECK ERROR - NEGATIVE END BALANCE","OK")</f>
        <v>OK</v>
      </c>
      <c r="F35" s="151" t="str">
        <f t="shared" si="0"/>
        <v>OK</v>
      </c>
    </row>
    <row r="36" spans="1:6" x14ac:dyDescent="0.25">
      <c r="A36" s="111"/>
      <c r="B36" s="116" t="s">
        <v>1139</v>
      </c>
      <c r="C36" s="448" t="str">
        <f>IF('CashSum 5'!$D$21&lt;0,"CHECK ERROR - NEGATIVE END BALANCE","OK")</f>
        <v>OK</v>
      </c>
      <c r="F36" s="151" t="str">
        <f t="shared" si="0"/>
        <v>OK</v>
      </c>
    </row>
    <row r="37" spans="1:6" x14ac:dyDescent="0.25">
      <c r="A37" s="111"/>
      <c r="B37" s="112" t="s">
        <v>1140</v>
      </c>
      <c r="C37" s="448" t="str">
        <f>IF('CashSum 5'!$E$21&lt;0,"CHECK ERROR - NEGATIVE END BALANCE","OK")</f>
        <v>OK</v>
      </c>
      <c r="F37" s="151" t="str">
        <f t="shared" si="0"/>
        <v>OK</v>
      </c>
    </row>
    <row r="38" spans="1:6" x14ac:dyDescent="0.25">
      <c r="A38" s="111"/>
      <c r="B38" s="116" t="s">
        <v>1141</v>
      </c>
      <c r="C38" s="448" t="str">
        <f>IF('CashSum 5'!$F$21&lt;0,"CHECK ERROR - NEGATIVE END BALANCE","OK")</f>
        <v>OK</v>
      </c>
      <c r="F38" s="151" t="str">
        <f t="shared" si="0"/>
        <v>OK</v>
      </c>
    </row>
    <row r="39" spans="1:6" x14ac:dyDescent="0.25">
      <c r="A39" s="111"/>
      <c r="B39" s="116" t="s">
        <v>1142</v>
      </c>
      <c r="C39" s="448" t="str">
        <f>IF('CashSum 5'!$G$21&lt;0,"CHECK ERROR - NEGATIVE END BALANCE","OK")</f>
        <v>OK</v>
      </c>
      <c r="F39" s="151" t="str">
        <f t="shared" si="0"/>
        <v>OK</v>
      </c>
    </row>
    <row r="40" spans="1:6" x14ac:dyDescent="0.25">
      <c r="A40" s="111"/>
      <c r="B40" s="112" t="s">
        <v>1144</v>
      </c>
      <c r="C40" s="448" t="str">
        <f>IF('CashSum 5'!$H$21&lt;0,"CHECK ERROR - NEGATIVE END BALANCE","OK")</f>
        <v>OK</v>
      </c>
      <c r="F40" s="151" t="str">
        <f t="shared" si="0"/>
        <v>OK</v>
      </c>
    </row>
    <row r="41" spans="1:6" x14ac:dyDescent="0.25">
      <c r="A41" s="111"/>
      <c r="B41" s="116" t="s">
        <v>1143</v>
      </c>
      <c r="C41" s="448" t="str">
        <f>IF('CashSum 5'!$I$21&lt;0,"CHECK ERROR - NEGATIVE END BALANCE","OK")</f>
        <v>OK</v>
      </c>
      <c r="F41" s="151" t="str">
        <f t="shared" si="0"/>
        <v>OK</v>
      </c>
    </row>
    <row r="42" spans="1:6" x14ac:dyDescent="0.25">
      <c r="A42" s="111"/>
      <c r="B42" s="112" t="s">
        <v>1145</v>
      </c>
      <c r="C42" s="448" t="str">
        <f>IF('CashSum 5'!$J$21&lt;0,"CHECK ERROR - NEGATIVE END BALANCE","OK")</f>
        <v>OK</v>
      </c>
      <c r="F42" s="151" t="str">
        <f t="shared" si="0"/>
        <v>OK</v>
      </c>
    </row>
    <row r="43" spans="1:6" x14ac:dyDescent="0.25">
      <c r="A43" s="111"/>
      <c r="B43" s="116" t="s">
        <v>1146</v>
      </c>
      <c r="C43" s="448" t="str">
        <f>IF('CashSum 5'!$K$21&lt;0,"ERROR - NEGATIVE END BALANCE. PLEASE CORRECT.","OK")</f>
        <v>OK</v>
      </c>
      <c r="F43" s="151" t="str">
        <f t="shared" si="0"/>
        <v>OK</v>
      </c>
    </row>
    <row r="44" spans="1:6" x14ac:dyDescent="0.25">
      <c r="A44" s="976">
        <v>6</v>
      </c>
      <c r="B44" s="1444" t="s">
        <v>1148</v>
      </c>
      <c r="C44" s="1445"/>
      <c r="F44" s="151">
        <f t="shared" si="0"/>
        <v>0</v>
      </c>
    </row>
    <row r="45" spans="1:6" ht="24" customHeight="1" x14ac:dyDescent="0.25">
      <c r="A45" s="111"/>
      <c r="B45" s="112" t="s">
        <v>1149</v>
      </c>
      <c r="C45" s="448" t="str">
        <f>IF(SUM('CashSum 5'!C6:K6)&lt;&gt;SUM('CashSum 5'!C15:K15),"ERROR - CHECK INTERFUND LOANS","OK")</f>
        <v>OK</v>
      </c>
      <c r="F45" s="151" t="str">
        <f t="shared" si="0"/>
        <v>OK</v>
      </c>
    </row>
    <row r="46" spans="1:6" ht="24" customHeight="1" x14ac:dyDescent="0.25">
      <c r="A46" s="111"/>
      <c r="B46" s="112" t="s">
        <v>1150</v>
      </c>
      <c r="C46" s="448" t="str">
        <f>IF(SUM('CashSum 5'!C7:K7)&lt;&gt;SUM('CashSum 5'!C16:K16),"ERROR - CHECK INTERFUND LOANS","OK")</f>
        <v>OK</v>
      </c>
      <c r="F46" s="151" t="str">
        <f t="shared" si="0"/>
        <v>OK</v>
      </c>
    </row>
    <row r="47" spans="1:6" x14ac:dyDescent="0.25">
      <c r="A47" s="976">
        <v>7</v>
      </c>
      <c r="B47" s="1444" t="s">
        <v>1147</v>
      </c>
      <c r="C47" s="1445"/>
      <c r="F47" s="151">
        <f t="shared" si="0"/>
        <v>0</v>
      </c>
    </row>
    <row r="48" spans="1:6" x14ac:dyDescent="0.25">
      <c r="A48" s="111"/>
      <c r="B48" s="112" t="s">
        <v>1151</v>
      </c>
      <c r="C48" s="448" t="str">
        <f>IF(OR('BudgetSum 2-4'!C9&gt;0,'BudgetSum 2-4'!D9&gt;0,'BudgetSum 2-4'!E9&gt;0,'BudgetSum 2-4'!F9&gt;0,'BudgetSum 2-4'!G9&gt;0,'BudgetSum 2-4'!H9&gt;0,'BudgetSum 2-4'!I9&gt;0,'BudgetSum 2-4'!J9&gt;0,'BudgetSum 2-4'!K9&gt;0),"OK","ERROR - ESTREV TAB IS BLANK. PLEASE INPUT AMOUNTS.")</f>
        <v>OK</v>
      </c>
      <c r="F48" s="151" t="str">
        <f t="shared" si="0"/>
        <v>OK</v>
      </c>
    </row>
    <row r="49" spans="1:6" ht="12.75" customHeight="1" x14ac:dyDescent="0.25">
      <c r="A49" s="976">
        <v>8</v>
      </c>
      <c r="B49" s="1444" t="s">
        <v>1152</v>
      </c>
      <c r="C49" s="1445"/>
      <c r="F49" s="151">
        <f t="shared" si="0"/>
        <v>0</v>
      </c>
    </row>
    <row r="50" spans="1:6" x14ac:dyDescent="0.25">
      <c r="A50" s="111"/>
      <c r="B50" s="112" t="s">
        <v>1153</v>
      </c>
      <c r="C50" s="448" t="str">
        <f>IF(OR('BudgetSum 2-4'!C19&gt;0,'BudgetSum 2-4'!D19&gt;0,'BudgetSum 2-4'!E19&gt;0,'BudgetSum 2-4'!F19&gt;0,'BudgetSum 2-4'!G19&gt;0,'BudgetSum 2-4'!H19&gt;0,'BudgetSum 2-4'!I19&gt;0,'BudgetSum 2-4'!J19&gt;0,'BudgetSum 2-4'!K19&gt;0),"OK","ERROR - ESTEXP TAB IS BLANK. PLEASE INPUT AMOUNTS.")</f>
        <v>OK</v>
      </c>
      <c r="F50" s="151" t="str">
        <f t="shared" si="0"/>
        <v>OK</v>
      </c>
    </row>
    <row r="51" spans="1:6" x14ac:dyDescent="0.25">
      <c r="A51" s="976">
        <v>9</v>
      </c>
      <c r="B51" s="1444" t="s">
        <v>1154</v>
      </c>
      <c r="C51" s="1445"/>
      <c r="F51" s="151">
        <f t="shared" si="0"/>
        <v>0</v>
      </c>
    </row>
    <row r="52" spans="1:6" ht="12.75" customHeight="1" x14ac:dyDescent="0.25">
      <c r="A52" s="111"/>
      <c r="B52" s="112" t="s">
        <v>1155</v>
      </c>
      <c r="C52" s="448" t="str">
        <f>IF('Itemize 21'!C2="OK","OK","ERROR -Please describe revenue.")</f>
        <v>OK</v>
      </c>
      <c r="F52" s="151" t="str">
        <f t="shared" si="0"/>
        <v>OK</v>
      </c>
    </row>
    <row r="53" spans="1:6" x14ac:dyDescent="0.25">
      <c r="A53" s="111"/>
      <c r="B53" s="112" t="s">
        <v>1156</v>
      </c>
      <c r="C53" s="448" t="str">
        <f>IF('Itemize 21'!C3="OK","OK","ERROR -Please describe expenditures.")</f>
        <v>OK</v>
      </c>
      <c r="F53" s="151">
        <f>COUNTIFS(F8:F52,"OK")</f>
        <v>37</v>
      </c>
    </row>
    <row r="54" spans="1:6" x14ac:dyDescent="0.25">
      <c r="A54" s="977">
        <v>10</v>
      </c>
      <c r="B54" s="1446" t="s">
        <v>1157</v>
      </c>
      <c r="C54" s="1447"/>
      <c r="F54" s="151"/>
    </row>
    <row r="55" spans="1:6" x14ac:dyDescent="0.25">
      <c r="A55" s="338"/>
      <c r="B55" s="340" t="s">
        <v>1158</v>
      </c>
      <c r="C55" s="339" t="str">
        <f>IF(Cover!B3="x","OK",IF(Cover!H8="Yes","OK",IF('EBF Spending Plan 30-34'!N140=24,"OK","INCOMPLETE")))</f>
        <v>OK</v>
      </c>
      <c r="F55" s="151"/>
    </row>
    <row r="56" spans="1:6" ht="15.75" customHeight="1" x14ac:dyDescent="0.25">
      <c r="B56" s="118" t="s">
        <v>1159</v>
      </c>
    </row>
  </sheetData>
  <sheetProtection algorithmName="SHA-512" hashValue="aDnwsxsALTIfBUOXgXow6yxq9YYkX10MKxrz2NIzamdAKvnIGFjrRgdJoEgvKR8elg0aw3Mr4JJizHE0PWiy1A==" saltValue="IvkKZJGkQBlEnSOfFPjZLQ==" spinCount="100000" sheet="1" objects="1"/>
  <mergeCells count="12">
    <mergeCell ref="A1:C1"/>
    <mergeCell ref="A2:C2"/>
    <mergeCell ref="A3:C3"/>
    <mergeCell ref="I7:K7"/>
    <mergeCell ref="B13:C13"/>
    <mergeCell ref="B51:C51"/>
    <mergeCell ref="B54:C54"/>
    <mergeCell ref="B23:C23"/>
    <mergeCell ref="B34:C34"/>
    <mergeCell ref="B44:C44"/>
    <mergeCell ref="B47:C47"/>
    <mergeCell ref="B49:C49"/>
  </mergeCells>
  <phoneticPr fontId="0" type="noConversion"/>
  <conditionalFormatting sqref="C55">
    <cfRule type="cellIs" dxfId="17" priority="1" operator="equal">
      <formula>"OK"</formula>
    </cfRule>
  </conditionalFormatting>
  <conditionalFormatting sqref="C54:C55">
    <cfRule type="cellIs" dxfId="16" priority="2" operator="equal">
      <formula>"OK"</formula>
    </cfRule>
  </conditionalFormatting>
  <conditionalFormatting sqref="C52:C53">
    <cfRule type="cellIs" dxfId="15" priority="3" operator="equal">
      <formula>"OK"</formula>
    </cfRule>
  </conditionalFormatting>
  <conditionalFormatting sqref="C53">
    <cfRule type="cellIs" dxfId="14" priority="4" operator="equal">
      <formula>"OK"</formula>
    </cfRule>
  </conditionalFormatting>
  <conditionalFormatting sqref="C50">
    <cfRule type="cellIs" dxfId="13" priority="5" operator="equal">
      <formula>"OK"</formula>
    </cfRule>
  </conditionalFormatting>
  <conditionalFormatting sqref="C48">
    <cfRule type="cellIs" dxfId="12" priority="6" operator="equal">
      <formula>"OK"</formula>
    </cfRule>
  </conditionalFormatting>
  <conditionalFormatting sqref="C45:C46">
    <cfRule type="cellIs" dxfId="11" priority="7" operator="equal">
      <formula>"OK"</formula>
    </cfRule>
  </conditionalFormatting>
  <conditionalFormatting sqref="C35:C43">
    <cfRule type="cellIs" dxfId="10" priority="8" operator="equal">
      <formula>"OK"</formula>
    </cfRule>
  </conditionalFormatting>
  <conditionalFormatting sqref="C24:C33">
    <cfRule type="cellIs" dxfId="9" priority="9" operator="equal">
      <formula>"OK"</formula>
    </cfRule>
  </conditionalFormatting>
  <conditionalFormatting sqref="C14:C22">
    <cfRule type="cellIs" dxfId="8" priority="10" operator="equal">
      <formula>"OK"</formula>
    </cfRule>
  </conditionalFormatting>
  <conditionalFormatting sqref="C9:C12">
    <cfRule type="cellIs" dxfId="7" priority="11" operator="equal">
      <formula>"OK"</formula>
    </cfRule>
  </conditionalFormatting>
  <conditionalFormatting sqref="C9:C52">
    <cfRule type="cellIs" dxfId="6" priority="12" operator="equal">
      <formula>"OK"</formula>
    </cfRule>
  </conditionalFormatting>
  <conditionalFormatting sqref="C6">
    <cfRule type="expression" dxfId="5" priority="13">
      <formula>C7="Deficit Reduction Plan complete"</formula>
    </cfRule>
    <cfRule type="cellIs" dxfId="4" priority="15" operator="equal">
      <formula>"Deficit Reduction Plan is not required"</formula>
    </cfRule>
  </conditionalFormatting>
  <conditionalFormatting sqref="C7">
    <cfRule type="cellIs" dxfId="3" priority="14" operator="equal">
      <formula>"Deficit Reduction Plan complete"</formula>
    </cfRule>
  </conditionalFormatting>
  <pageMargins left="0.25" right="0.25" top="0.5" bottom="0.5" header="0.25" footer="0.25"/>
  <pageSetup firstPageNumber="38" orientation="portrait" useFirstPageNumber="1" r:id="rId1"/>
  <headerFooter alignWithMargins="0">
    <oddHeader>&amp;RPage &amp;P</oddHeader>
    <oddFooter>&amp;L&amp;Z&amp;F&amp;R&amp;D</oddFooter>
    <firstHeader>&amp;C&amp;A&amp;RPage &amp;P</firstHeader>
    <firstFooter>&amp;L&amp;Z&amp;F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B10" sqref="B10"/>
    </sheetView>
  </sheetViews>
  <sheetFormatPr defaultColWidth="9.109375" defaultRowHeight="14.4" x14ac:dyDescent="0.3"/>
  <cols>
    <col min="1" max="1" width="46.33203125" style="450" customWidth="1"/>
    <col min="2" max="2" width="73.33203125" style="450" customWidth="1"/>
    <col min="3" max="3" width="16.6640625" style="450" customWidth="1"/>
    <col min="4" max="4" width="9.109375" style="450" customWidth="1"/>
    <col min="5" max="16384" width="9.109375" style="450"/>
  </cols>
  <sheetData>
    <row r="1" spans="1:3" ht="21" customHeight="1" x14ac:dyDescent="0.4">
      <c r="A1" s="1463" t="s">
        <v>1160</v>
      </c>
      <c r="B1" s="1463"/>
    </row>
    <row r="3" spans="1:3" x14ac:dyDescent="0.3">
      <c r="A3" s="978" t="s">
        <v>1161</v>
      </c>
      <c r="B3" s="978" t="s">
        <v>1162</v>
      </c>
      <c r="C3" s="978" t="s">
        <v>1163</v>
      </c>
    </row>
    <row r="4" spans="1:3" x14ac:dyDescent="0.3">
      <c r="A4" s="450" t="s">
        <v>1164</v>
      </c>
      <c r="B4" s="450" t="str">
        <f>'EBF Spending Plan 30-34'!A2</f>
        <v>Career &amp; Tech Educ Consortium</v>
      </c>
      <c r="C4" s="450" t="s">
        <v>1165</v>
      </c>
    </row>
    <row r="5" spans="1:3" x14ac:dyDescent="0.3">
      <c r="A5" s="450" t="s">
        <v>1166</v>
      </c>
      <c r="B5" s="450" t="str">
        <f>IF('EBF Spending Plan 30-34'!O1="","",'EBF Spending Plan 30-34'!O1&amp;"00")</f>
        <v>0808972304500</v>
      </c>
      <c r="C5" s="450" t="s">
        <v>1165</v>
      </c>
    </row>
    <row r="6" spans="1:3" x14ac:dyDescent="0.3">
      <c r="A6" s="451" t="s">
        <v>1167</v>
      </c>
      <c r="B6" s="450">
        <f>'EBF Spending Plan 30-34'!B7</f>
        <v>0</v>
      </c>
      <c r="C6" s="450" t="s">
        <v>1165</v>
      </c>
    </row>
    <row r="7" spans="1:3" x14ac:dyDescent="0.3">
      <c r="A7" s="450" t="s">
        <v>1168</v>
      </c>
      <c r="B7" s="450">
        <f>'EBF Spending Plan 30-34'!G11</f>
        <v>0</v>
      </c>
      <c r="C7" s="450" t="s">
        <v>1165</v>
      </c>
    </row>
    <row r="8" spans="1:3" x14ac:dyDescent="0.3">
      <c r="A8" s="450" t="s">
        <v>1169</v>
      </c>
      <c r="B8" s="450">
        <f>'EBF Spending Plan 30-34'!I11</f>
        <v>0</v>
      </c>
      <c r="C8" s="450" t="s">
        <v>1165</v>
      </c>
    </row>
    <row r="9" spans="1:3" x14ac:dyDescent="0.3">
      <c r="A9" s="450" t="s">
        <v>1170</v>
      </c>
      <c r="B9" s="450">
        <f>'EBF Spending Plan 30-34'!L11</f>
        <v>0</v>
      </c>
      <c r="C9" s="450" t="s">
        <v>1165</v>
      </c>
    </row>
    <row r="10" spans="1:3" x14ac:dyDescent="0.3">
      <c r="A10" s="450" t="s">
        <v>1171</v>
      </c>
      <c r="B10" s="450" t="str">
        <f>IF('EBF Spending Plan 30-34'!G12="","",'EBF Spending Plan 30-34'!G12)</f>
        <v/>
      </c>
      <c r="C10" s="450" t="s">
        <v>1165</v>
      </c>
    </row>
    <row r="11" spans="1:3" x14ac:dyDescent="0.3">
      <c r="A11" s="450" t="s">
        <v>1172</v>
      </c>
      <c r="B11" s="979" t="e">
        <f>'EBF Spending Plan 30-34'!G18</f>
        <v>#N/A</v>
      </c>
      <c r="C11" s="450" t="s">
        <v>1173</v>
      </c>
    </row>
    <row r="12" spans="1:3" x14ac:dyDescent="0.3">
      <c r="A12" s="450" t="s">
        <v>1174</v>
      </c>
      <c r="B12" s="450" t="e">
        <f>'EBF Spending Plan 30-34'!J18</f>
        <v>#N/A</v>
      </c>
      <c r="C12" s="450" t="s">
        <v>1173</v>
      </c>
    </row>
    <row r="13" spans="1:3" x14ac:dyDescent="0.3">
      <c r="A13" s="450" t="s">
        <v>1175</v>
      </c>
      <c r="B13" s="450" t="e">
        <f>'EBF Spending Plan 30-34'!G20</f>
        <v>#N/A</v>
      </c>
      <c r="C13" s="450" t="s">
        <v>1173</v>
      </c>
    </row>
    <row r="14" spans="1:3" x14ac:dyDescent="0.3">
      <c r="A14" s="450" t="s">
        <v>1176</v>
      </c>
      <c r="B14" s="980" t="e">
        <f>'EBF Spending Plan 30-34'!J20</f>
        <v>#N/A</v>
      </c>
      <c r="C14" s="450" t="s">
        <v>1173</v>
      </c>
    </row>
    <row r="15" spans="1:3" x14ac:dyDescent="0.3">
      <c r="A15" s="450" t="s">
        <v>1177</v>
      </c>
      <c r="B15" s="450" t="e">
        <f>'EBF Spending Plan 30-34'!G22</f>
        <v>#N/A</v>
      </c>
      <c r="C15" s="450" t="s">
        <v>1173</v>
      </c>
    </row>
    <row r="16" spans="1:3" x14ac:dyDescent="0.3">
      <c r="A16" s="450" t="s">
        <v>1178</v>
      </c>
      <c r="B16" s="450" t="e">
        <f>'EBF Spending Plan 30-34'!G24</f>
        <v>#N/A</v>
      </c>
      <c r="C16" s="450" t="s">
        <v>1173</v>
      </c>
    </row>
    <row r="17" spans="1:3" x14ac:dyDescent="0.3">
      <c r="A17" s="450" t="s">
        <v>1179</v>
      </c>
      <c r="B17" s="450" t="e">
        <f>'EBF Spending Plan 30-34'!J22</f>
        <v>#N/A</v>
      </c>
      <c r="C17" s="450" t="s">
        <v>1173</v>
      </c>
    </row>
    <row r="18" spans="1:3" x14ac:dyDescent="0.3">
      <c r="A18" s="450" t="s">
        <v>1180</v>
      </c>
      <c r="B18" s="450" t="e">
        <f>'EBF Spending Plan 30-34'!J24</f>
        <v>#N/A</v>
      </c>
      <c r="C18" s="450" t="s">
        <v>1173</v>
      </c>
    </row>
    <row r="19" spans="1:3" x14ac:dyDescent="0.3">
      <c r="A19" s="450" t="s">
        <v>1181</v>
      </c>
      <c r="B19" s="450" t="e">
        <f>'EBF Spending Plan 30-34'!G26</f>
        <v>#N/A</v>
      </c>
      <c r="C19" s="450" t="s">
        <v>1173</v>
      </c>
    </row>
    <row r="20" spans="1:3" x14ac:dyDescent="0.3">
      <c r="A20" s="450" t="s">
        <v>1182</v>
      </c>
      <c r="B20" s="450" t="e">
        <f>'EBF Spending Plan 30-34'!G27</f>
        <v>#N/A</v>
      </c>
      <c r="C20" s="450" t="s">
        <v>1173</v>
      </c>
    </row>
    <row r="21" spans="1:3" x14ac:dyDescent="0.3">
      <c r="A21" s="450" t="s">
        <v>1183</v>
      </c>
      <c r="B21" s="450" t="e">
        <f>'EBF Spending Plan 30-34'!G28</f>
        <v>#N/A</v>
      </c>
      <c r="C21" s="450" t="s">
        <v>1173</v>
      </c>
    </row>
    <row r="22" spans="1:3" x14ac:dyDescent="0.3">
      <c r="A22" s="451" t="s">
        <v>1184</v>
      </c>
      <c r="B22" s="450">
        <f>'EBF Spending Plan 30-34'!G31</f>
        <v>0</v>
      </c>
      <c r="C22" s="451" t="s">
        <v>1185</v>
      </c>
    </row>
    <row r="23" spans="1:3" x14ac:dyDescent="0.3">
      <c r="A23" s="451" t="s">
        <v>1186</v>
      </c>
      <c r="B23" s="450">
        <f>'EBF Spending Plan 30-34'!H31</f>
        <v>0</v>
      </c>
      <c r="C23" s="451" t="s">
        <v>1185</v>
      </c>
    </row>
    <row r="24" spans="1:3" x14ac:dyDescent="0.3">
      <c r="A24" s="450" t="s">
        <v>1187</v>
      </c>
      <c r="B24" s="450">
        <f>'EBF Spending Plan 30-34'!G35</f>
        <v>0</v>
      </c>
      <c r="C24" s="451" t="s">
        <v>1185</v>
      </c>
    </row>
    <row r="25" spans="1:3" x14ac:dyDescent="0.3">
      <c r="A25" s="450" t="s">
        <v>1188</v>
      </c>
      <c r="B25" s="450">
        <f>'EBF Spending Plan 30-34'!I35</f>
        <v>0</v>
      </c>
      <c r="C25" s="451" t="s">
        <v>1185</v>
      </c>
    </row>
    <row r="26" spans="1:3" x14ac:dyDescent="0.3">
      <c r="A26" s="450" t="s">
        <v>1189</v>
      </c>
      <c r="B26" s="450">
        <f>'EBF Spending Plan 30-34'!L35</f>
        <v>0</v>
      </c>
      <c r="C26" s="451" t="s">
        <v>1185</v>
      </c>
    </row>
    <row r="27" spans="1:3" x14ac:dyDescent="0.3">
      <c r="A27" s="450" t="s">
        <v>1190</v>
      </c>
      <c r="B27" s="450" t="str">
        <f>IF('EBF Spending Plan 30-34'!H37="","",'EBF Spending Plan 30-34'!H37)</f>
        <v/>
      </c>
      <c r="C27" s="451" t="s">
        <v>1185</v>
      </c>
    </row>
    <row r="28" spans="1:3" x14ac:dyDescent="0.3">
      <c r="A28" s="450" t="s">
        <v>1191</v>
      </c>
      <c r="B28" s="450" t="str">
        <f>IF('EBF Spending Plan 30-34'!H38="","",'EBF Spending Plan 30-34'!H38)</f>
        <v/>
      </c>
      <c r="C28" s="451" t="s">
        <v>1185</v>
      </c>
    </row>
    <row r="29" spans="1:3" x14ac:dyDescent="0.3">
      <c r="A29" s="450" t="s">
        <v>1192</v>
      </c>
      <c r="B29" s="450" t="str">
        <f>IF('EBF Spending Plan 30-34'!H39="","",'EBF Spending Plan 30-34'!H39)</f>
        <v/>
      </c>
      <c r="C29" s="451" t="s">
        <v>1185</v>
      </c>
    </row>
    <row r="30" spans="1:3" x14ac:dyDescent="0.3">
      <c r="A30" s="450" t="s">
        <v>1193</v>
      </c>
      <c r="B30" s="450" t="str">
        <f>IF('EBF Spending Plan 30-34'!H40="","",'EBF Spending Plan 30-34'!H40)</f>
        <v/>
      </c>
      <c r="C30" s="451" t="s">
        <v>1185</v>
      </c>
    </row>
    <row r="31" spans="1:3" x14ac:dyDescent="0.3">
      <c r="A31" s="450" t="s">
        <v>1194</v>
      </c>
      <c r="B31" s="450" t="str">
        <f>IF('EBF Spending Plan 30-34'!K37="","",'EBF Spending Plan 30-34'!K37)</f>
        <v/>
      </c>
      <c r="C31" s="451" t="s">
        <v>1185</v>
      </c>
    </row>
    <row r="32" spans="1:3" x14ac:dyDescent="0.3">
      <c r="A32" s="450" t="s">
        <v>1195</v>
      </c>
      <c r="B32" s="450" t="str">
        <f>IF('EBF Spending Plan 30-34'!K38="","",'EBF Spending Plan 30-34'!K38)</f>
        <v/>
      </c>
      <c r="C32" s="451" t="s">
        <v>1185</v>
      </c>
    </row>
    <row r="33" spans="1:3" x14ac:dyDescent="0.3">
      <c r="A33" s="450" t="s">
        <v>1196</v>
      </c>
      <c r="B33" s="450" t="str">
        <f>IF('EBF Spending Plan 30-34'!K39="","",'EBF Spending Plan 30-34'!K39)</f>
        <v/>
      </c>
      <c r="C33" s="451" t="s">
        <v>1185</v>
      </c>
    </row>
    <row r="34" spans="1:3" x14ac:dyDescent="0.3">
      <c r="A34" s="450" t="s">
        <v>1197</v>
      </c>
      <c r="B34" s="450" t="str">
        <f>IF('EBF Spending Plan 30-34'!K40="","",'EBF Spending Plan 30-34'!K40)</f>
        <v/>
      </c>
      <c r="C34" s="451" t="s">
        <v>1185</v>
      </c>
    </row>
    <row r="35" spans="1:3" x14ac:dyDescent="0.3">
      <c r="A35" s="450" t="s">
        <v>1198</v>
      </c>
      <c r="B35" s="450" t="str">
        <f>IF('EBF Spending Plan 30-34'!M37="","",'EBF Spending Plan 30-34'!M37)</f>
        <v/>
      </c>
      <c r="C35" s="451" t="s">
        <v>1185</v>
      </c>
    </row>
    <row r="36" spans="1:3" x14ac:dyDescent="0.3">
      <c r="A36" s="450" t="s">
        <v>1199</v>
      </c>
      <c r="B36" s="450" t="str">
        <f>IF('EBF Spending Plan 30-34'!M38="","",'EBF Spending Plan 30-34'!M38)</f>
        <v/>
      </c>
      <c r="C36" s="451" t="s">
        <v>1185</v>
      </c>
    </row>
    <row r="37" spans="1:3" x14ac:dyDescent="0.3">
      <c r="A37" s="450" t="s">
        <v>1200</v>
      </c>
      <c r="B37" s="450" t="str">
        <f>IF('EBF Spending Plan 30-34'!M39="","",'EBF Spending Plan 30-34'!M39)</f>
        <v/>
      </c>
      <c r="C37" s="451" t="s">
        <v>1185</v>
      </c>
    </row>
    <row r="38" spans="1:3" x14ac:dyDescent="0.3">
      <c r="A38" s="450" t="s">
        <v>1201</v>
      </c>
      <c r="B38" s="450" t="str">
        <f>IF('EBF Spending Plan 30-34'!M40="","",'EBF Spending Plan 30-34'!M40)</f>
        <v/>
      </c>
      <c r="C38" s="451" t="s">
        <v>1185</v>
      </c>
    </row>
    <row r="39" spans="1:3" x14ac:dyDescent="0.3">
      <c r="A39" s="450" t="s">
        <v>1202</v>
      </c>
      <c r="B39" s="450" t="str">
        <f>IF('EBF Spending Plan 30-34'!G41="","",'EBF Spending Plan 30-34'!G41)</f>
        <v/>
      </c>
      <c r="C39" s="451" t="s">
        <v>1185</v>
      </c>
    </row>
    <row r="40" spans="1:3" x14ac:dyDescent="0.3">
      <c r="A40" s="450" t="s">
        <v>1203</v>
      </c>
      <c r="B40" s="450">
        <f>'EBF Spending Plan 30-34'!G43</f>
        <v>0</v>
      </c>
      <c r="C40" s="451" t="s">
        <v>1185</v>
      </c>
    </row>
    <row r="41" spans="1:3" x14ac:dyDescent="0.3">
      <c r="A41" s="450" t="s">
        <v>1204</v>
      </c>
      <c r="B41" s="450">
        <f>'EBF Spending Plan 30-34'!I43</f>
        <v>0</v>
      </c>
      <c r="C41" s="451" t="s">
        <v>1185</v>
      </c>
    </row>
    <row r="42" spans="1:3" x14ac:dyDescent="0.3">
      <c r="A42" s="450" t="s">
        <v>1205</v>
      </c>
      <c r="B42" s="450">
        <f>'EBF Spending Plan 30-34'!L43</f>
        <v>0</v>
      </c>
      <c r="C42" s="451" t="s">
        <v>1185</v>
      </c>
    </row>
    <row r="43" spans="1:3" x14ac:dyDescent="0.3">
      <c r="A43" s="450" t="s">
        <v>1206</v>
      </c>
      <c r="B43" s="450" t="str">
        <f>IF('EBF Spending Plan 30-34'!G44="","",'EBF Spending Plan 30-34'!G44)</f>
        <v/>
      </c>
      <c r="C43" s="451" t="s">
        <v>1185</v>
      </c>
    </row>
    <row r="44" spans="1:3" x14ac:dyDescent="0.3">
      <c r="A44" s="450" t="s">
        <v>1207</v>
      </c>
      <c r="B44" s="450" t="e">
        <f>'EBF Spending Plan 30-34'!F52</f>
        <v>#N/A</v>
      </c>
      <c r="C44" s="450" t="s">
        <v>1208</v>
      </c>
    </row>
    <row r="45" spans="1:3" x14ac:dyDescent="0.3">
      <c r="A45" s="450" t="s">
        <v>1209</v>
      </c>
      <c r="B45" s="450" t="e">
        <f>'EBF Spending Plan 30-34'!F53</f>
        <v>#N/A</v>
      </c>
      <c r="C45" s="450" t="s">
        <v>1208</v>
      </c>
    </row>
    <row r="46" spans="1:3" x14ac:dyDescent="0.3">
      <c r="A46" s="450" t="s">
        <v>1210</v>
      </c>
      <c r="B46" s="450" t="e">
        <f>'EBF Spending Plan 30-34'!F54</f>
        <v>#N/A</v>
      </c>
      <c r="C46" s="450" t="s">
        <v>1208</v>
      </c>
    </row>
    <row r="47" spans="1:3" x14ac:dyDescent="0.3">
      <c r="A47" s="450" t="s">
        <v>1211</v>
      </c>
      <c r="B47" s="450" t="e">
        <f>'EBF Spending Plan 30-34'!F55</f>
        <v>#N/A</v>
      </c>
      <c r="C47" s="450" t="s">
        <v>1208</v>
      </c>
    </row>
    <row r="48" spans="1:3" x14ac:dyDescent="0.3">
      <c r="A48" s="450" t="s">
        <v>1212</v>
      </c>
      <c r="B48" s="450" t="e">
        <f>'EBF Spending Plan 30-34'!F56</f>
        <v>#N/A</v>
      </c>
      <c r="C48" s="450" t="s">
        <v>1208</v>
      </c>
    </row>
    <row r="49" spans="1:3" x14ac:dyDescent="0.3">
      <c r="A49" s="450" t="s">
        <v>1213</v>
      </c>
      <c r="B49" s="450" t="e">
        <f>'EBF Spending Plan 30-34'!F57</f>
        <v>#N/A</v>
      </c>
      <c r="C49" s="450" t="s">
        <v>1208</v>
      </c>
    </row>
    <row r="50" spans="1:3" x14ac:dyDescent="0.3">
      <c r="A50" s="450" t="s">
        <v>1214</v>
      </c>
      <c r="B50" s="450" t="e">
        <f>'EBF Spending Plan 30-34'!F58</f>
        <v>#N/A</v>
      </c>
      <c r="C50" s="450" t="s">
        <v>1208</v>
      </c>
    </row>
    <row r="51" spans="1:3" x14ac:dyDescent="0.3">
      <c r="A51" s="450" t="s">
        <v>1215</v>
      </c>
      <c r="B51" s="450" t="e">
        <f>'EBF Spending Plan 30-34'!F59</f>
        <v>#N/A</v>
      </c>
      <c r="C51" s="450" t="s">
        <v>1208</v>
      </c>
    </row>
    <row r="52" spans="1:3" x14ac:dyDescent="0.3">
      <c r="A52" s="450" t="s">
        <v>1216</v>
      </c>
      <c r="B52" s="450" t="e">
        <f>'EBF Spending Plan 30-34'!F60</f>
        <v>#N/A</v>
      </c>
      <c r="C52" s="450" t="s">
        <v>1208</v>
      </c>
    </row>
    <row r="53" spans="1:3" x14ac:dyDescent="0.3">
      <c r="A53" s="450" t="s">
        <v>1217</v>
      </c>
      <c r="B53" s="450" t="e">
        <f>'EBF Spending Plan 30-34'!F61</f>
        <v>#N/A</v>
      </c>
      <c r="C53" s="450" t="s">
        <v>1208</v>
      </c>
    </row>
    <row r="54" spans="1:3" x14ac:dyDescent="0.3">
      <c r="A54" s="450" t="s">
        <v>1218</v>
      </c>
      <c r="B54" s="450" t="e">
        <f>'EBF Spending Plan 30-34'!F62</f>
        <v>#N/A</v>
      </c>
      <c r="C54" s="450" t="s">
        <v>1208</v>
      </c>
    </row>
    <row r="55" spans="1:3" x14ac:dyDescent="0.3">
      <c r="A55" s="450" t="s">
        <v>1219</v>
      </c>
      <c r="B55" s="450" t="e">
        <f>'EBF Spending Plan 30-34'!F63</f>
        <v>#N/A</v>
      </c>
      <c r="C55" s="450" t="s">
        <v>1208</v>
      </c>
    </row>
    <row r="56" spans="1:3" x14ac:dyDescent="0.3">
      <c r="A56" s="450" t="s">
        <v>1220</v>
      </c>
      <c r="B56" s="450" t="e">
        <f>'EBF Spending Plan 30-34'!F64</f>
        <v>#N/A</v>
      </c>
      <c r="C56" s="450" t="s">
        <v>1208</v>
      </c>
    </row>
    <row r="57" spans="1:3" x14ac:dyDescent="0.3">
      <c r="A57" s="450" t="s">
        <v>1221</v>
      </c>
      <c r="B57" s="450" t="e">
        <f>'EBF Spending Plan 30-34'!F65</f>
        <v>#N/A</v>
      </c>
      <c r="C57" s="450" t="s">
        <v>1208</v>
      </c>
    </row>
    <row r="58" spans="1:3" x14ac:dyDescent="0.3">
      <c r="A58" s="450" t="s">
        <v>1222</v>
      </c>
      <c r="B58" s="450" t="e">
        <f>'EBF Spending Plan 30-34'!F66</f>
        <v>#N/A</v>
      </c>
      <c r="C58" s="450" t="s">
        <v>1208</v>
      </c>
    </row>
    <row r="59" spans="1:3" x14ac:dyDescent="0.3">
      <c r="A59" s="450" t="s">
        <v>1223</v>
      </c>
      <c r="B59" s="450" t="e">
        <f>'EBF Spending Plan 30-34'!F67</f>
        <v>#N/A</v>
      </c>
      <c r="C59" s="450" t="s">
        <v>1208</v>
      </c>
    </row>
    <row r="60" spans="1:3" x14ac:dyDescent="0.3">
      <c r="A60" s="450" t="s">
        <v>1224</v>
      </c>
      <c r="B60" s="450" t="e">
        <f>'EBF Spending Plan 30-34'!F68</f>
        <v>#N/A</v>
      </c>
      <c r="C60" s="450" t="s">
        <v>1208</v>
      </c>
    </row>
    <row r="61" spans="1:3" x14ac:dyDescent="0.3">
      <c r="A61" s="450" t="s">
        <v>1225</v>
      </c>
      <c r="B61" s="450" t="e">
        <f>'EBF Spending Plan 30-34'!F69</f>
        <v>#N/A</v>
      </c>
      <c r="C61" s="450" t="s">
        <v>1208</v>
      </c>
    </row>
    <row r="62" spans="1:3" x14ac:dyDescent="0.3">
      <c r="A62" s="450" t="s">
        <v>1226</v>
      </c>
      <c r="B62" s="450" t="e">
        <f>'EBF Spending Plan 30-34'!F70</f>
        <v>#N/A</v>
      </c>
      <c r="C62" s="450" t="s">
        <v>1208</v>
      </c>
    </row>
    <row r="63" spans="1:3" x14ac:dyDescent="0.3">
      <c r="A63" s="450" t="s">
        <v>1227</v>
      </c>
      <c r="B63" s="450" t="e">
        <f>'EBF Spending Plan 30-34'!F71</f>
        <v>#N/A</v>
      </c>
      <c r="C63" s="450" t="s">
        <v>1208</v>
      </c>
    </row>
    <row r="64" spans="1:3" x14ac:dyDescent="0.3">
      <c r="A64" s="450" t="s">
        <v>1228</v>
      </c>
      <c r="B64" s="450" t="e">
        <f>'EBF Spending Plan 30-34'!F72</f>
        <v>#N/A</v>
      </c>
      <c r="C64" s="450" t="s">
        <v>1208</v>
      </c>
    </row>
    <row r="65" spans="1:3" x14ac:dyDescent="0.3">
      <c r="A65" s="450" t="s">
        <v>1229</v>
      </c>
      <c r="B65" s="450" t="e">
        <f>'EBF Spending Plan 30-34'!F73</f>
        <v>#N/A</v>
      </c>
      <c r="C65" s="450" t="s">
        <v>1208</v>
      </c>
    </row>
    <row r="66" spans="1:3" x14ac:dyDescent="0.3">
      <c r="A66" s="450" t="s">
        <v>1230</v>
      </c>
      <c r="B66" s="450" t="e">
        <f>'EBF Spending Plan 30-34'!F74</f>
        <v>#N/A</v>
      </c>
      <c r="C66" s="450" t="s">
        <v>1208</v>
      </c>
    </row>
    <row r="67" spans="1:3" x14ac:dyDescent="0.3">
      <c r="A67" s="450" t="s">
        <v>1231</v>
      </c>
      <c r="B67" s="450" t="e">
        <f>'EBF Spending Plan 30-34'!F75</f>
        <v>#N/A</v>
      </c>
      <c r="C67" s="450" t="s">
        <v>1208</v>
      </c>
    </row>
    <row r="68" spans="1:3" x14ac:dyDescent="0.3">
      <c r="A68" s="450" t="s">
        <v>1232</v>
      </c>
      <c r="B68" s="450" t="e">
        <f>'EBF Spending Plan 30-34'!F76</f>
        <v>#N/A</v>
      </c>
      <c r="C68" s="450" t="s">
        <v>1208</v>
      </c>
    </row>
    <row r="69" spans="1:3" x14ac:dyDescent="0.3">
      <c r="A69" s="450" t="s">
        <v>1233</v>
      </c>
      <c r="B69" s="450" t="e">
        <f>'EBF Spending Plan 30-34'!F77</f>
        <v>#N/A</v>
      </c>
      <c r="C69" s="450" t="s">
        <v>1208</v>
      </c>
    </row>
    <row r="70" spans="1:3" x14ac:dyDescent="0.3">
      <c r="A70" s="450" t="s">
        <v>1234</v>
      </c>
      <c r="B70" s="450" t="e">
        <f>'EBF Spending Plan 30-34'!F78</f>
        <v>#N/A</v>
      </c>
      <c r="C70" s="450" t="s">
        <v>1208</v>
      </c>
    </row>
    <row r="71" spans="1:3" x14ac:dyDescent="0.3">
      <c r="A71" s="450" t="s">
        <v>1235</v>
      </c>
      <c r="B71" s="450" t="e">
        <f>'EBF Spending Plan 30-34'!F79</f>
        <v>#N/A</v>
      </c>
      <c r="C71" s="450" t="s">
        <v>1208</v>
      </c>
    </row>
    <row r="72" spans="1:3" x14ac:dyDescent="0.3">
      <c r="A72" s="450" t="s">
        <v>1236</v>
      </c>
      <c r="B72" s="450" t="e">
        <f>'EBF Spending Plan 30-34'!F80</f>
        <v>#N/A</v>
      </c>
      <c r="C72" s="450" t="s">
        <v>1208</v>
      </c>
    </row>
    <row r="73" spans="1:3" x14ac:dyDescent="0.3">
      <c r="A73" s="450" t="s">
        <v>1237</v>
      </c>
      <c r="B73" s="450" t="e">
        <f>'EBF Spending Plan 30-34'!F81</f>
        <v>#N/A</v>
      </c>
      <c r="C73" s="450" t="s">
        <v>1208</v>
      </c>
    </row>
    <row r="74" spans="1:3" x14ac:dyDescent="0.3">
      <c r="A74" s="450" t="s">
        <v>1238</v>
      </c>
      <c r="B74" s="450" t="e">
        <f>'EBF Spending Plan 30-34'!F82</f>
        <v>#N/A</v>
      </c>
      <c r="C74" s="450" t="s">
        <v>1208</v>
      </c>
    </row>
    <row r="75" spans="1:3" x14ac:dyDescent="0.3">
      <c r="A75" s="450" t="s">
        <v>1239</v>
      </c>
      <c r="B75" s="450" t="e">
        <f>'EBF Spending Plan 30-34'!F83</f>
        <v>#N/A</v>
      </c>
      <c r="C75" s="450" t="s">
        <v>1208</v>
      </c>
    </row>
    <row r="76" spans="1:3" x14ac:dyDescent="0.3">
      <c r="A76" s="450" t="s">
        <v>1240</v>
      </c>
      <c r="B76" s="450" t="e">
        <f>'EBF Spending Plan 30-34'!F84</f>
        <v>#N/A</v>
      </c>
      <c r="C76" s="450" t="s">
        <v>1208</v>
      </c>
    </row>
    <row r="77" spans="1:3" x14ac:dyDescent="0.3">
      <c r="A77" s="450" t="s">
        <v>1241</v>
      </c>
      <c r="B77" s="450" t="e">
        <f>'EBF Spending Plan 30-34'!F85</f>
        <v>#N/A</v>
      </c>
      <c r="C77" s="450" t="s">
        <v>1208</v>
      </c>
    </row>
    <row r="78" spans="1:3" x14ac:dyDescent="0.3">
      <c r="A78" s="450" t="s">
        <v>1242</v>
      </c>
      <c r="B78" s="450" t="e">
        <f>'EBF Spending Plan 30-34'!F86</f>
        <v>#N/A</v>
      </c>
      <c r="C78" s="450" t="s">
        <v>1208</v>
      </c>
    </row>
    <row r="79" spans="1:3" x14ac:dyDescent="0.3">
      <c r="A79" s="450" t="s">
        <v>1243</v>
      </c>
      <c r="B79" s="450" t="e">
        <f>'EBF Spending Plan 30-34'!F87</f>
        <v>#N/A</v>
      </c>
      <c r="C79" s="450" t="s">
        <v>1208</v>
      </c>
    </row>
    <row r="80" spans="1:3" x14ac:dyDescent="0.3">
      <c r="A80" s="450" t="s">
        <v>1244</v>
      </c>
      <c r="B80" s="450" t="e">
        <f>'EBF Spending Plan 30-34'!F88</f>
        <v>#N/A</v>
      </c>
      <c r="C80" s="450" t="s">
        <v>1208</v>
      </c>
    </row>
    <row r="81" spans="1:3" x14ac:dyDescent="0.3">
      <c r="A81" s="450" t="s">
        <v>1245</v>
      </c>
      <c r="B81" s="450" t="e">
        <f>'EBF Spending Plan 30-34'!F90</f>
        <v>#N/A</v>
      </c>
      <c r="C81" s="450" t="s">
        <v>1208</v>
      </c>
    </row>
    <row r="82" spans="1:3" x14ac:dyDescent="0.3">
      <c r="A82" s="450" t="s">
        <v>1246</v>
      </c>
      <c r="B82" s="450" t="str">
        <f>IF('EBF Spending Plan 30-34'!G52="","",'EBF Spending Plan 30-34'!G52)</f>
        <v/>
      </c>
      <c r="C82" s="450" t="s">
        <v>1247</v>
      </c>
    </row>
    <row r="83" spans="1:3" x14ac:dyDescent="0.3">
      <c r="A83" s="450" t="s">
        <v>1248</v>
      </c>
      <c r="B83" s="450" t="str">
        <f>IF('EBF Spending Plan 30-34'!G53="","",'EBF Spending Plan 30-34'!G53)</f>
        <v/>
      </c>
      <c r="C83" s="450" t="s">
        <v>1247</v>
      </c>
    </row>
    <row r="84" spans="1:3" x14ac:dyDescent="0.3">
      <c r="A84" s="450" t="s">
        <v>1249</v>
      </c>
      <c r="B84" s="450" t="str">
        <f>IF('EBF Spending Plan 30-34'!G54="","",'EBF Spending Plan 30-34'!G54)</f>
        <v/>
      </c>
      <c r="C84" s="450" t="s">
        <v>1247</v>
      </c>
    </row>
    <row r="85" spans="1:3" x14ac:dyDescent="0.3">
      <c r="A85" s="450" t="s">
        <v>1250</v>
      </c>
      <c r="B85" s="450" t="str">
        <f>IF('EBF Spending Plan 30-34'!G55="","",'EBF Spending Plan 30-34'!G55)</f>
        <v/>
      </c>
      <c r="C85" s="450" t="s">
        <v>1247</v>
      </c>
    </row>
    <row r="86" spans="1:3" x14ac:dyDescent="0.3">
      <c r="A86" s="450" t="s">
        <v>1251</v>
      </c>
      <c r="B86" s="450" t="str">
        <f>IF('EBF Spending Plan 30-34'!G56="","",'EBF Spending Plan 30-34'!G56)</f>
        <v/>
      </c>
      <c r="C86" s="450" t="s">
        <v>1247</v>
      </c>
    </row>
    <row r="87" spans="1:3" x14ac:dyDescent="0.3">
      <c r="A87" s="450" t="s">
        <v>1252</v>
      </c>
      <c r="B87" s="450" t="str">
        <f>IF('EBF Spending Plan 30-34'!G57="","",'EBF Spending Plan 30-34'!G57)</f>
        <v/>
      </c>
      <c r="C87" s="450" t="s">
        <v>1247</v>
      </c>
    </row>
    <row r="88" spans="1:3" x14ac:dyDescent="0.3">
      <c r="A88" s="450" t="s">
        <v>1253</v>
      </c>
      <c r="B88" s="450" t="str">
        <f>IF('EBF Spending Plan 30-34'!G58="","",'EBF Spending Plan 30-34'!G58)</f>
        <v/>
      </c>
      <c r="C88" s="450" t="s">
        <v>1247</v>
      </c>
    </row>
    <row r="89" spans="1:3" x14ac:dyDescent="0.3">
      <c r="A89" s="450" t="s">
        <v>1254</v>
      </c>
      <c r="B89" s="450" t="str">
        <f>IF('EBF Spending Plan 30-34'!G59="","",'EBF Spending Plan 30-34'!G59)</f>
        <v/>
      </c>
      <c r="C89" s="450" t="s">
        <v>1247</v>
      </c>
    </row>
    <row r="90" spans="1:3" x14ac:dyDescent="0.3">
      <c r="A90" s="450" t="s">
        <v>1255</v>
      </c>
      <c r="B90" s="450" t="str">
        <f>IF('EBF Spending Plan 30-34'!G60="","",'EBF Spending Plan 30-34'!G60)</f>
        <v/>
      </c>
      <c r="C90" s="450" t="s">
        <v>1247</v>
      </c>
    </row>
    <row r="91" spans="1:3" x14ac:dyDescent="0.3">
      <c r="A91" s="450" t="s">
        <v>1256</v>
      </c>
      <c r="B91" s="450" t="str">
        <f>IF('EBF Spending Plan 30-34'!G61="","",'EBF Spending Plan 30-34'!G61)</f>
        <v/>
      </c>
      <c r="C91" s="450" t="s">
        <v>1247</v>
      </c>
    </row>
    <row r="92" spans="1:3" x14ac:dyDescent="0.3">
      <c r="A92" s="450" t="s">
        <v>1257</v>
      </c>
      <c r="B92" s="450" t="str">
        <f>IF('EBF Spending Plan 30-34'!G62="","",'EBF Spending Plan 30-34'!G62)</f>
        <v/>
      </c>
      <c r="C92" s="450" t="s">
        <v>1247</v>
      </c>
    </row>
    <row r="93" spans="1:3" x14ac:dyDescent="0.3">
      <c r="A93" s="450" t="s">
        <v>1258</v>
      </c>
      <c r="B93" s="450" t="str">
        <f>IF('EBF Spending Plan 30-34'!G63="","",'EBF Spending Plan 30-34'!G63)</f>
        <v/>
      </c>
      <c r="C93" s="450" t="s">
        <v>1247</v>
      </c>
    </row>
    <row r="94" spans="1:3" x14ac:dyDescent="0.3">
      <c r="A94" s="450" t="s">
        <v>1259</v>
      </c>
      <c r="B94" s="450" t="str">
        <f>IF('EBF Spending Plan 30-34'!G64="","",'EBF Spending Plan 30-34'!G64)</f>
        <v/>
      </c>
      <c r="C94" s="450" t="s">
        <v>1247</v>
      </c>
    </row>
    <row r="95" spans="1:3" x14ac:dyDescent="0.3">
      <c r="A95" s="450" t="s">
        <v>1260</v>
      </c>
      <c r="B95" s="450" t="str">
        <f>'EBF Spending Plan 30-34'!G65</f>
        <v/>
      </c>
      <c r="C95" s="450" t="s">
        <v>1247</v>
      </c>
    </row>
    <row r="96" spans="1:3" x14ac:dyDescent="0.3">
      <c r="A96" s="450" t="s">
        <v>1261</v>
      </c>
      <c r="B96" s="450" t="str">
        <f>IF('EBF Spending Plan 30-34'!G66="","",'EBF Spending Plan 30-34'!G66)</f>
        <v/>
      </c>
      <c r="C96" s="450" t="s">
        <v>1247</v>
      </c>
    </row>
    <row r="97" spans="1:3" x14ac:dyDescent="0.3">
      <c r="A97" s="450" t="s">
        <v>1262</v>
      </c>
      <c r="B97" s="450" t="str">
        <f>IF('EBF Spending Plan 30-34'!G67="","",'EBF Spending Plan 30-34'!G67)</f>
        <v/>
      </c>
      <c r="C97" s="450" t="s">
        <v>1247</v>
      </c>
    </row>
    <row r="98" spans="1:3" x14ac:dyDescent="0.3">
      <c r="A98" s="450" t="s">
        <v>1263</v>
      </c>
      <c r="B98" s="450" t="str">
        <f>IF('EBF Spending Plan 30-34'!G68="","",'EBF Spending Plan 30-34'!G68)</f>
        <v/>
      </c>
      <c r="C98" s="450" t="s">
        <v>1247</v>
      </c>
    </row>
    <row r="99" spans="1:3" x14ac:dyDescent="0.3">
      <c r="A99" s="450" t="s">
        <v>1264</v>
      </c>
      <c r="B99" s="450" t="str">
        <f>IF('EBF Spending Plan 30-34'!G69="","",'EBF Spending Plan 30-34'!G69)</f>
        <v/>
      </c>
      <c r="C99" s="450" t="s">
        <v>1247</v>
      </c>
    </row>
    <row r="100" spans="1:3" x14ac:dyDescent="0.3">
      <c r="A100" s="450" t="s">
        <v>1265</v>
      </c>
      <c r="B100" s="450" t="str">
        <f>IF('EBF Spending Plan 30-34'!G70="","",'EBF Spending Plan 30-34'!G70)</f>
        <v/>
      </c>
      <c r="C100" s="450" t="s">
        <v>1247</v>
      </c>
    </row>
    <row r="101" spans="1:3" x14ac:dyDescent="0.3">
      <c r="A101" s="450" t="s">
        <v>1266</v>
      </c>
      <c r="B101" s="450" t="str">
        <f>IF('EBF Spending Plan 30-34'!G71="","",'EBF Spending Plan 30-34'!G71)</f>
        <v/>
      </c>
      <c r="C101" s="450" t="s">
        <v>1247</v>
      </c>
    </row>
    <row r="102" spans="1:3" x14ac:dyDescent="0.3">
      <c r="A102" s="450" t="s">
        <v>1267</v>
      </c>
      <c r="B102" s="450" t="str">
        <f>IF('EBF Spending Plan 30-34'!G72="","",'EBF Spending Plan 30-34'!G72)</f>
        <v/>
      </c>
      <c r="C102" s="450" t="s">
        <v>1247</v>
      </c>
    </row>
    <row r="103" spans="1:3" x14ac:dyDescent="0.3">
      <c r="A103" s="450" t="s">
        <v>1268</v>
      </c>
      <c r="B103" s="450" t="str">
        <f>IF('EBF Spending Plan 30-34'!G73="","",'EBF Spending Plan 30-34'!G73)</f>
        <v/>
      </c>
      <c r="C103" s="450" t="s">
        <v>1247</v>
      </c>
    </row>
    <row r="104" spans="1:3" x14ac:dyDescent="0.3">
      <c r="A104" s="450" t="s">
        <v>1269</v>
      </c>
      <c r="B104" s="450" t="str">
        <f>IF('EBF Spending Plan 30-34'!G74="","",'EBF Spending Plan 30-34'!G74)</f>
        <v/>
      </c>
      <c r="C104" s="450" t="s">
        <v>1247</v>
      </c>
    </row>
    <row r="105" spans="1:3" x14ac:dyDescent="0.3">
      <c r="A105" s="450" t="s">
        <v>1270</v>
      </c>
      <c r="B105" s="450" t="str">
        <f>'EBF Spending Plan 30-34'!G75</f>
        <v/>
      </c>
      <c r="C105" s="450" t="s">
        <v>1247</v>
      </c>
    </row>
    <row r="106" spans="1:3" x14ac:dyDescent="0.3">
      <c r="A106" s="450" t="s">
        <v>1271</v>
      </c>
      <c r="B106" s="450" t="str">
        <f>IF('EBF Spending Plan 30-34'!G76="","",'EBF Spending Plan 30-34'!G76)</f>
        <v/>
      </c>
      <c r="C106" s="450" t="s">
        <v>1247</v>
      </c>
    </row>
    <row r="107" spans="1:3" x14ac:dyDescent="0.3">
      <c r="A107" s="450" t="s">
        <v>1272</v>
      </c>
      <c r="B107" s="450" t="str">
        <f>IF('EBF Spending Plan 30-34'!G77="","",'EBF Spending Plan 30-34'!G77)</f>
        <v/>
      </c>
      <c r="C107" s="450" t="s">
        <v>1247</v>
      </c>
    </row>
    <row r="108" spans="1:3" x14ac:dyDescent="0.3">
      <c r="A108" s="450" t="s">
        <v>1273</v>
      </c>
      <c r="B108" s="450" t="str">
        <f>IF('EBF Spending Plan 30-34'!G78="","",'EBF Spending Plan 30-34'!G78)</f>
        <v/>
      </c>
      <c r="C108" s="450" t="s">
        <v>1247</v>
      </c>
    </row>
    <row r="109" spans="1:3" x14ac:dyDescent="0.3">
      <c r="A109" s="450" t="s">
        <v>1274</v>
      </c>
      <c r="B109" s="450" t="str">
        <f>IF('EBF Spending Plan 30-34'!G79="","",'EBF Spending Plan 30-34'!G79)</f>
        <v/>
      </c>
      <c r="C109" s="450" t="s">
        <v>1247</v>
      </c>
    </row>
    <row r="110" spans="1:3" x14ac:dyDescent="0.3">
      <c r="A110" s="450" t="s">
        <v>1275</v>
      </c>
      <c r="B110" s="450" t="str">
        <f>IF('EBF Spending Plan 30-34'!G80="","",'EBF Spending Plan 30-34'!G80)</f>
        <v/>
      </c>
      <c r="C110" s="450" t="s">
        <v>1247</v>
      </c>
    </row>
    <row r="111" spans="1:3" x14ac:dyDescent="0.3">
      <c r="A111" s="450" t="s">
        <v>1276</v>
      </c>
      <c r="B111" s="450" t="str">
        <f>IF('EBF Spending Plan 30-34'!G81="","",'EBF Spending Plan 30-34'!G81)</f>
        <v/>
      </c>
      <c r="C111" s="450" t="s">
        <v>1247</v>
      </c>
    </row>
    <row r="112" spans="1:3" x14ac:dyDescent="0.3">
      <c r="A112" s="450" t="s">
        <v>1277</v>
      </c>
      <c r="B112" s="450" t="str">
        <f>IF('EBF Spending Plan 30-34'!G82="","",'EBF Spending Plan 30-34'!G82)</f>
        <v/>
      </c>
      <c r="C112" s="450" t="s">
        <v>1247</v>
      </c>
    </row>
    <row r="113" spans="1:3" x14ac:dyDescent="0.3">
      <c r="A113" s="450" t="s">
        <v>1278</v>
      </c>
      <c r="B113" s="450" t="str">
        <f>IF('EBF Spending Plan 30-34'!G83="","",'EBF Spending Plan 30-34'!G83)</f>
        <v/>
      </c>
      <c r="C113" s="450" t="s">
        <v>1247</v>
      </c>
    </row>
    <row r="114" spans="1:3" x14ac:dyDescent="0.3">
      <c r="A114" s="450" t="s">
        <v>1279</v>
      </c>
      <c r="B114" s="450" t="str">
        <f>IF('EBF Spending Plan 30-34'!G84="","",'EBF Spending Plan 30-34'!G84)</f>
        <v/>
      </c>
      <c r="C114" s="450" t="s">
        <v>1247</v>
      </c>
    </row>
    <row r="115" spans="1:3" x14ac:dyDescent="0.3">
      <c r="A115" s="450" t="s">
        <v>1280</v>
      </c>
      <c r="B115" s="450" t="str">
        <f>IF('EBF Spending Plan 30-34'!G85="","",'EBF Spending Plan 30-34'!G85)</f>
        <v/>
      </c>
      <c r="C115" s="450" t="s">
        <v>1247</v>
      </c>
    </row>
    <row r="116" spans="1:3" x14ac:dyDescent="0.3">
      <c r="A116" s="450" t="s">
        <v>1281</v>
      </c>
      <c r="B116" s="450" t="str">
        <f>IF('EBF Spending Plan 30-34'!G86="","",'EBF Spending Plan 30-34'!G86)</f>
        <v/>
      </c>
      <c r="C116" s="450" t="s">
        <v>1247</v>
      </c>
    </row>
    <row r="117" spans="1:3" x14ac:dyDescent="0.3">
      <c r="A117" s="450" t="s">
        <v>1282</v>
      </c>
      <c r="B117" s="450" t="str">
        <f>IF('EBF Spending Plan 30-34'!G87="","",'EBF Spending Plan 30-34'!G87)</f>
        <v/>
      </c>
      <c r="C117" s="450" t="s">
        <v>1247</v>
      </c>
    </row>
    <row r="118" spans="1:3" x14ac:dyDescent="0.3">
      <c r="A118" s="450" t="s">
        <v>1283</v>
      </c>
      <c r="B118" s="450" t="str">
        <f>'EBF Spending Plan 30-34'!G88</f>
        <v/>
      </c>
      <c r="C118" s="450" t="s">
        <v>1247</v>
      </c>
    </row>
    <row r="119" spans="1:3" x14ac:dyDescent="0.3">
      <c r="A119" s="450" t="s">
        <v>1284</v>
      </c>
      <c r="B119" s="450" t="str">
        <f>IF('EBF Spending Plan 30-34'!G89="","",'EBF Spending Plan 30-34'!G89)</f>
        <v/>
      </c>
      <c r="C119" s="450" t="s">
        <v>1247</v>
      </c>
    </row>
    <row r="120" spans="1:3" x14ac:dyDescent="0.3">
      <c r="A120" s="450" t="s">
        <v>1285</v>
      </c>
      <c r="B120" s="450" t="str">
        <f>'EBF Spending Plan 30-34'!G90</f>
        <v/>
      </c>
      <c r="C120" s="450" t="s">
        <v>1247</v>
      </c>
    </row>
    <row r="121" spans="1:3" x14ac:dyDescent="0.3">
      <c r="A121" s="450" t="s">
        <v>1286</v>
      </c>
      <c r="B121" s="450" t="str">
        <f>IF('EBF Spending Plan 30-34'!H52="","",'EBF Spending Plan 30-34'!H52)</f>
        <v/>
      </c>
      <c r="C121" s="450" t="s">
        <v>1287</v>
      </c>
    </row>
    <row r="122" spans="1:3" x14ac:dyDescent="0.3">
      <c r="A122" s="450" t="s">
        <v>1288</v>
      </c>
      <c r="B122" s="450" t="str">
        <f>IF('EBF Spending Plan 30-34'!H53="","",'EBF Spending Plan 30-34'!H53)</f>
        <v/>
      </c>
      <c r="C122" s="450" t="s">
        <v>1287</v>
      </c>
    </row>
    <row r="123" spans="1:3" x14ac:dyDescent="0.3">
      <c r="A123" s="450" t="s">
        <v>1289</v>
      </c>
      <c r="B123" s="450" t="str">
        <f>IF('EBF Spending Plan 30-34'!H54="","",'EBF Spending Plan 30-34'!H54)</f>
        <v/>
      </c>
      <c r="C123" s="450" t="s">
        <v>1287</v>
      </c>
    </row>
    <row r="124" spans="1:3" x14ac:dyDescent="0.3">
      <c r="A124" s="450" t="s">
        <v>1290</v>
      </c>
      <c r="B124" s="450" t="str">
        <f>IF('EBF Spending Plan 30-34'!H55="","",'EBF Spending Plan 30-34'!H55)</f>
        <v/>
      </c>
      <c r="C124" s="450" t="s">
        <v>1287</v>
      </c>
    </row>
    <row r="125" spans="1:3" x14ac:dyDescent="0.3">
      <c r="A125" s="450" t="s">
        <v>1291</v>
      </c>
      <c r="B125" s="450" t="str">
        <f>IF('EBF Spending Plan 30-34'!H56="","",'EBF Spending Plan 30-34'!H56)</f>
        <v/>
      </c>
      <c r="C125" s="450" t="s">
        <v>1287</v>
      </c>
    </row>
    <row r="126" spans="1:3" x14ac:dyDescent="0.3">
      <c r="A126" s="450" t="s">
        <v>1292</v>
      </c>
      <c r="B126" s="450" t="str">
        <f>IF('EBF Spending Plan 30-34'!H57="","",'EBF Spending Plan 30-34'!H57)</f>
        <v/>
      </c>
      <c r="C126" s="450" t="s">
        <v>1287</v>
      </c>
    </row>
    <row r="127" spans="1:3" x14ac:dyDescent="0.3">
      <c r="A127" s="450" t="s">
        <v>1293</v>
      </c>
      <c r="B127" s="450" t="str">
        <f>IF('EBF Spending Plan 30-34'!H58="","",'EBF Spending Plan 30-34'!H58)</f>
        <v/>
      </c>
      <c r="C127" s="450" t="s">
        <v>1287</v>
      </c>
    </row>
    <row r="128" spans="1:3" x14ac:dyDescent="0.3">
      <c r="A128" s="450" t="s">
        <v>1294</v>
      </c>
      <c r="B128" s="450" t="str">
        <f>IF('EBF Spending Plan 30-34'!H59="","",'EBF Spending Plan 30-34'!H59)</f>
        <v/>
      </c>
      <c r="C128" s="450" t="s">
        <v>1287</v>
      </c>
    </row>
    <row r="129" spans="1:3" x14ac:dyDescent="0.3">
      <c r="A129" s="450" t="s">
        <v>1295</v>
      </c>
      <c r="B129" s="450" t="str">
        <f>IF('EBF Spending Plan 30-34'!H60="","",'EBF Spending Plan 30-34'!H60)</f>
        <v/>
      </c>
      <c r="C129" s="450" t="s">
        <v>1287</v>
      </c>
    </row>
    <row r="130" spans="1:3" x14ac:dyDescent="0.3">
      <c r="A130" s="450" t="s">
        <v>1296</v>
      </c>
      <c r="B130" s="450" t="str">
        <f>IF('EBF Spending Plan 30-34'!H61="","",'EBF Spending Plan 30-34'!H61)</f>
        <v/>
      </c>
      <c r="C130" s="450" t="s">
        <v>1287</v>
      </c>
    </row>
    <row r="131" spans="1:3" x14ac:dyDescent="0.3">
      <c r="A131" s="450" t="s">
        <v>1297</v>
      </c>
      <c r="B131" s="450" t="str">
        <f>IF('EBF Spending Plan 30-34'!H62="","",'EBF Spending Plan 30-34'!H62)</f>
        <v/>
      </c>
      <c r="C131" s="450" t="s">
        <v>1287</v>
      </c>
    </row>
    <row r="132" spans="1:3" x14ac:dyDescent="0.3">
      <c r="A132" s="450" t="s">
        <v>1298</v>
      </c>
      <c r="B132" s="450" t="str">
        <f>IF('EBF Spending Plan 30-34'!H63="","",'EBF Spending Plan 30-34'!H63)</f>
        <v/>
      </c>
      <c r="C132" s="450" t="s">
        <v>1287</v>
      </c>
    </row>
    <row r="133" spans="1:3" x14ac:dyDescent="0.3">
      <c r="A133" s="450" t="s">
        <v>1299</v>
      </c>
      <c r="B133" s="450" t="str">
        <f>IF('EBF Spending Plan 30-34'!H64="","",'EBF Spending Plan 30-34'!H64)</f>
        <v/>
      </c>
      <c r="C133" s="450" t="s">
        <v>1287</v>
      </c>
    </row>
    <row r="134" spans="1:3" x14ac:dyDescent="0.3">
      <c r="A134" s="450" t="s">
        <v>1300</v>
      </c>
      <c r="B134" s="450" t="str">
        <f>'EBF Spending Plan 30-34'!H65</f>
        <v/>
      </c>
      <c r="C134" s="450" t="s">
        <v>1287</v>
      </c>
    </row>
    <row r="135" spans="1:3" x14ac:dyDescent="0.3">
      <c r="A135" s="450" t="s">
        <v>1301</v>
      </c>
      <c r="B135" s="450" t="str">
        <f>IF('EBF Spending Plan 30-34'!H66="","",'EBF Spending Plan 30-34'!H66)</f>
        <v/>
      </c>
      <c r="C135" s="450" t="s">
        <v>1287</v>
      </c>
    </row>
    <row r="136" spans="1:3" x14ac:dyDescent="0.3">
      <c r="A136" s="450" t="s">
        <v>1302</v>
      </c>
      <c r="B136" s="450" t="str">
        <f>IF('EBF Spending Plan 30-34'!H67="","",'EBF Spending Plan 30-34'!H67)</f>
        <v/>
      </c>
      <c r="C136" s="450" t="s">
        <v>1287</v>
      </c>
    </row>
    <row r="137" spans="1:3" x14ac:dyDescent="0.3">
      <c r="A137" s="450" t="s">
        <v>1303</v>
      </c>
      <c r="B137" s="450" t="str">
        <f>IF('EBF Spending Plan 30-34'!H68="","",'EBF Spending Plan 30-34'!H68)</f>
        <v/>
      </c>
      <c r="C137" s="450" t="s">
        <v>1287</v>
      </c>
    </row>
    <row r="138" spans="1:3" x14ac:dyDescent="0.3">
      <c r="A138" s="450" t="s">
        <v>1304</v>
      </c>
      <c r="B138" s="450" t="str">
        <f>IF('EBF Spending Plan 30-34'!H69="","",'EBF Spending Plan 30-34'!H69)</f>
        <v/>
      </c>
      <c r="C138" s="450" t="s">
        <v>1287</v>
      </c>
    </row>
    <row r="139" spans="1:3" x14ac:dyDescent="0.3">
      <c r="A139" s="450" t="s">
        <v>1305</v>
      </c>
      <c r="B139" s="450" t="str">
        <f>IF('EBF Spending Plan 30-34'!H70="","",'EBF Spending Plan 30-34'!H70)</f>
        <v/>
      </c>
      <c r="C139" s="450" t="s">
        <v>1287</v>
      </c>
    </row>
    <row r="140" spans="1:3" x14ac:dyDescent="0.3">
      <c r="A140" s="450" t="s">
        <v>1306</v>
      </c>
      <c r="B140" s="450" t="str">
        <f>IF('EBF Spending Plan 30-34'!H71="","",'EBF Spending Plan 30-34'!H71)</f>
        <v/>
      </c>
      <c r="C140" s="450" t="s">
        <v>1287</v>
      </c>
    </row>
    <row r="141" spans="1:3" x14ac:dyDescent="0.3">
      <c r="A141" s="450" t="s">
        <v>1307</v>
      </c>
      <c r="B141" s="450" t="str">
        <f>IF('EBF Spending Plan 30-34'!H72="","",'EBF Spending Plan 30-34'!H72)</f>
        <v/>
      </c>
      <c r="C141" s="450" t="s">
        <v>1287</v>
      </c>
    </row>
    <row r="142" spans="1:3" x14ac:dyDescent="0.3">
      <c r="A142" s="450" t="s">
        <v>1308</v>
      </c>
      <c r="B142" s="450" t="str">
        <f>IF('EBF Spending Plan 30-34'!H73="","",'EBF Spending Plan 30-34'!H73)</f>
        <v/>
      </c>
      <c r="C142" s="450" t="s">
        <v>1287</v>
      </c>
    </row>
    <row r="143" spans="1:3" x14ac:dyDescent="0.3">
      <c r="A143" s="450" t="s">
        <v>1309</v>
      </c>
      <c r="B143" s="450" t="str">
        <f>IF('EBF Spending Plan 30-34'!H74="","",'EBF Spending Plan 30-34'!H74)</f>
        <v/>
      </c>
      <c r="C143" s="450" t="s">
        <v>1287</v>
      </c>
    </row>
    <row r="144" spans="1:3" x14ac:dyDescent="0.3">
      <c r="A144" s="450" t="s">
        <v>1310</v>
      </c>
      <c r="B144" s="450" t="str">
        <f>'EBF Spending Plan 30-34'!H75</f>
        <v/>
      </c>
      <c r="C144" s="450" t="s">
        <v>1287</v>
      </c>
    </row>
    <row r="145" spans="1:3" x14ac:dyDescent="0.3">
      <c r="A145" s="450" t="s">
        <v>1311</v>
      </c>
      <c r="B145" s="450" t="str">
        <f>IF('EBF Spending Plan 30-34'!H76="","",'EBF Spending Plan 30-34'!H76)</f>
        <v/>
      </c>
      <c r="C145" s="450" t="s">
        <v>1287</v>
      </c>
    </row>
    <row r="146" spans="1:3" x14ac:dyDescent="0.3">
      <c r="A146" s="450" t="s">
        <v>1312</v>
      </c>
      <c r="B146" s="450" t="str">
        <f>IF('EBF Spending Plan 30-34'!H77="","",'EBF Spending Plan 30-34'!H77)</f>
        <v/>
      </c>
      <c r="C146" s="450" t="s">
        <v>1287</v>
      </c>
    </row>
    <row r="147" spans="1:3" x14ac:dyDescent="0.3">
      <c r="A147" s="450" t="s">
        <v>1313</v>
      </c>
      <c r="B147" s="450" t="str">
        <f>IF('EBF Spending Plan 30-34'!H78="","",'EBF Spending Plan 30-34'!H78)</f>
        <v/>
      </c>
      <c r="C147" s="450" t="s">
        <v>1287</v>
      </c>
    </row>
    <row r="148" spans="1:3" x14ac:dyDescent="0.3">
      <c r="A148" s="450" t="s">
        <v>1314</v>
      </c>
      <c r="B148" s="450" t="str">
        <f>IF('EBF Spending Plan 30-34'!H79="","",'EBF Spending Plan 30-34'!H79)</f>
        <v/>
      </c>
      <c r="C148" s="450" t="s">
        <v>1287</v>
      </c>
    </row>
    <row r="149" spans="1:3" x14ac:dyDescent="0.3">
      <c r="A149" s="450" t="s">
        <v>1315</v>
      </c>
      <c r="B149" s="450" t="str">
        <f>IF('EBF Spending Plan 30-34'!H80="","",'EBF Spending Plan 30-34'!H80)</f>
        <v/>
      </c>
      <c r="C149" s="450" t="s">
        <v>1287</v>
      </c>
    </row>
    <row r="150" spans="1:3" x14ac:dyDescent="0.3">
      <c r="A150" s="450" t="s">
        <v>1316</v>
      </c>
      <c r="B150" s="450" t="str">
        <f>IF('EBF Spending Plan 30-34'!H81="","",'EBF Spending Plan 30-34'!H81)</f>
        <v/>
      </c>
      <c r="C150" s="450" t="s">
        <v>1287</v>
      </c>
    </row>
    <row r="151" spans="1:3" x14ac:dyDescent="0.3">
      <c r="A151" s="450" t="s">
        <v>1317</v>
      </c>
      <c r="B151" s="450" t="str">
        <f>IF('EBF Spending Plan 30-34'!H82="","",'EBF Spending Plan 30-34'!H82)</f>
        <v/>
      </c>
      <c r="C151" s="450" t="s">
        <v>1287</v>
      </c>
    </row>
    <row r="152" spans="1:3" x14ac:dyDescent="0.3">
      <c r="A152" s="450" t="s">
        <v>1318</v>
      </c>
      <c r="B152" s="450" t="str">
        <f>IF('EBF Spending Plan 30-34'!H83="","",'EBF Spending Plan 30-34'!H83)</f>
        <v/>
      </c>
      <c r="C152" s="450" t="s">
        <v>1287</v>
      </c>
    </row>
    <row r="153" spans="1:3" x14ac:dyDescent="0.3">
      <c r="A153" s="450" t="s">
        <v>1319</v>
      </c>
      <c r="B153" s="450" t="str">
        <f>IF('EBF Spending Plan 30-34'!H84="","",'EBF Spending Plan 30-34'!H84)</f>
        <v/>
      </c>
      <c r="C153" s="450" t="s">
        <v>1287</v>
      </c>
    </row>
    <row r="154" spans="1:3" x14ac:dyDescent="0.3">
      <c r="A154" s="450" t="s">
        <v>1320</v>
      </c>
      <c r="B154" s="450" t="str">
        <f>IF('EBF Spending Plan 30-34'!H85="","",'EBF Spending Plan 30-34'!H85)</f>
        <v/>
      </c>
      <c r="C154" s="450" t="s">
        <v>1287</v>
      </c>
    </row>
    <row r="155" spans="1:3" x14ac:dyDescent="0.3">
      <c r="A155" s="450" t="s">
        <v>1321</v>
      </c>
      <c r="B155" s="450" t="str">
        <f>IF('EBF Spending Plan 30-34'!H86="","",'EBF Spending Plan 30-34'!H86)</f>
        <v/>
      </c>
      <c r="C155" s="450" t="s">
        <v>1287</v>
      </c>
    </row>
    <row r="156" spans="1:3" x14ac:dyDescent="0.3">
      <c r="A156" s="450" t="s">
        <v>1322</v>
      </c>
      <c r="B156" s="450" t="str">
        <f>IF('EBF Spending Plan 30-34'!H87="","",'EBF Spending Plan 30-34'!H87)</f>
        <v/>
      </c>
      <c r="C156" s="450" t="s">
        <v>1287</v>
      </c>
    </row>
    <row r="157" spans="1:3" x14ac:dyDescent="0.3">
      <c r="A157" s="450" t="s">
        <v>1323</v>
      </c>
      <c r="B157" s="450" t="str">
        <f>'EBF Spending Plan 30-34'!H88</f>
        <v/>
      </c>
      <c r="C157" s="450" t="s">
        <v>1287</v>
      </c>
    </row>
    <row r="158" spans="1:3" x14ac:dyDescent="0.3">
      <c r="A158" s="450" t="s">
        <v>1324</v>
      </c>
      <c r="B158" s="450" t="str">
        <f>IF('EBF Spending Plan 30-34'!H89="","",'EBF Spending Plan 30-34'!H89)</f>
        <v/>
      </c>
      <c r="C158" s="450" t="s">
        <v>1287</v>
      </c>
    </row>
    <row r="159" spans="1:3" x14ac:dyDescent="0.3">
      <c r="A159" s="450" t="s">
        <v>1325</v>
      </c>
      <c r="B159" s="450" t="str">
        <f>'EBF Spending Plan 30-34'!H90</f>
        <v/>
      </c>
      <c r="C159" s="450" t="s">
        <v>1287</v>
      </c>
    </row>
    <row r="160" spans="1:3" x14ac:dyDescent="0.3">
      <c r="A160" s="450" t="s">
        <v>1326</v>
      </c>
      <c r="B160" s="450" t="str">
        <f>IF('EBF Spending Plan 30-34'!G93="","",'EBF Spending Plan 30-34'!G93)</f>
        <v/>
      </c>
      <c r="C160" s="450" t="s">
        <v>1247</v>
      </c>
    </row>
    <row r="161" spans="1:3" x14ac:dyDescent="0.3">
      <c r="A161" s="450" t="s">
        <v>1327</v>
      </c>
      <c r="B161" s="450">
        <f>'EBF Spending Plan 30-34'!G100</f>
        <v>0</v>
      </c>
      <c r="C161" s="450" t="s">
        <v>1328</v>
      </c>
    </row>
    <row r="162" spans="1:3" x14ac:dyDescent="0.3">
      <c r="A162" s="450" t="s">
        <v>1329</v>
      </c>
      <c r="B162" s="450">
        <f>'EBF Spending Plan 30-34'!H100</f>
        <v>0</v>
      </c>
    </row>
    <row r="163" spans="1:3" x14ac:dyDescent="0.3">
      <c r="A163" s="450" t="s">
        <v>1330</v>
      </c>
      <c r="B163" s="450">
        <f>'EBF Spending Plan 30-34'!G101</f>
        <v>0</v>
      </c>
      <c r="C163" s="450" t="s">
        <v>1328</v>
      </c>
    </row>
    <row r="164" spans="1:3" x14ac:dyDescent="0.3">
      <c r="A164" s="450" t="s">
        <v>1331</v>
      </c>
      <c r="B164" s="450">
        <f>'EBF Spending Plan 30-34'!H101</f>
        <v>0</v>
      </c>
    </row>
    <row r="165" spans="1:3" x14ac:dyDescent="0.3">
      <c r="A165" s="450" t="s">
        <v>1332</v>
      </c>
      <c r="B165" s="450">
        <f>'EBF Spending Plan 30-34'!G102</f>
        <v>0</v>
      </c>
      <c r="C165" s="450" t="s">
        <v>1328</v>
      </c>
    </row>
    <row r="166" spans="1:3" x14ac:dyDescent="0.3">
      <c r="A166" s="450" t="s">
        <v>1333</v>
      </c>
      <c r="B166" s="450">
        <f>'EBF Spending Plan 30-34'!H102</f>
        <v>0</v>
      </c>
    </row>
    <row r="167" spans="1:3" x14ac:dyDescent="0.3">
      <c r="A167" s="450" t="s">
        <v>1334</v>
      </c>
      <c r="B167" s="450" t="str">
        <f>IF('EBF Spending Plan 30-34'!H104="","",'EBF Spending Plan 30-34'!H104)</f>
        <v/>
      </c>
      <c r="C167" s="450" t="s">
        <v>1328</v>
      </c>
    </row>
    <row r="168" spans="1:3" x14ac:dyDescent="0.3">
      <c r="A168" s="450" t="s">
        <v>1335</v>
      </c>
      <c r="B168" s="450" t="str">
        <f>IF('EBF Spending Plan 30-34'!G105="[Optional - Enter $]","",'EBF Spending Plan 30-34'!G105)</f>
        <v/>
      </c>
      <c r="C168" s="450" t="s">
        <v>1328</v>
      </c>
    </row>
    <row r="169" spans="1:3" x14ac:dyDescent="0.3">
      <c r="A169" s="450" t="s">
        <v>1336</v>
      </c>
      <c r="B169" s="450" t="str">
        <f>IF('EBF Spending Plan 30-34'!H106="","",'EBF Spending Plan 30-34'!H106)</f>
        <v/>
      </c>
      <c r="C169" s="450" t="s">
        <v>1328</v>
      </c>
    </row>
    <row r="170" spans="1:3" x14ac:dyDescent="0.3">
      <c r="A170" s="450" t="s">
        <v>1337</v>
      </c>
      <c r="B170" s="450" t="str">
        <f>IF('EBF Spending Plan 30-34'!G107="[Optional - Enter $]","",'EBF Spending Plan 30-34'!G107)</f>
        <v/>
      </c>
      <c r="C170" s="450" t="s">
        <v>1328</v>
      </c>
    </row>
    <row r="171" spans="1:3" x14ac:dyDescent="0.3">
      <c r="A171" s="450" t="s">
        <v>1338</v>
      </c>
      <c r="B171" s="450" t="str">
        <f>IF('EBF Spending Plan 30-34'!K104="","",'EBF Spending Plan 30-34'!K104)</f>
        <v/>
      </c>
      <c r="C171" s="450" t="s">
        <v>1328</v>
      </c>
    </row>
    <row r="172" spans="1:3" x14ac:dyDescent="0.3">
      <c r="A172" s="450" t="s">
        <v>1339</v>
      </c>
      <c r="B172" s="450" t="str">
        <f>IF('EBF Spending Plan 30-34'!I105="[Optional - Enter $]","",'EBF Spending Plan 30-34'!I105)</f>
        <v/>
      </c>
      <c r="C172" s="450" t="s">
        <v>1328</v>
      </c>
    </row>
    <row r="173" spans="1:3" x14ac:dyDescent="0.3">
      <c r="A173" s="450" t="s">
        <v>1340</v>
      </c>
      <c r="B173" s="450" t="str">
        <f>IF('EBF Spending Plan 30-34'!K106="","",'EBF Spending Plan 30-34'!K106)</f>
        <v/>
      </c>
      <c r="C173" s="450" t="s">
        <v>1328</v>
      </c>
    </row>
    <row r="174" spans="1:3" x14ac:dyDescent="0.3">
      <c r="A174" s="450" t="s">
        <v>1341</v>
      </c>
      <c r="B174" s="450" t="str">
        <f>IF('EBF Spending Plan 30-34'!I107="[Optional - Enter $]","",'EBF Spending Plan 30-34'!I107)</f>
        <v/>
      </c>
      <c r="C174" s="450" t="s">
        <v>1328</v>
      </c>
    </row>
    <row r="175" spans="1:3" x14ac:dyDescent="0.3">
      <c r="A175" s="450" t="s">
        <v>1342</v>
      </c>
      <c r="B175" s="450" t="str">
        <f>IF('EBF Spending Plan 30-34'!M104="","",'EBF Spending Plan 30-34'!M104)</f>
        <v/>
      </c>
      <c r="C175" s="450" t="s">
        <v>1328</v>
      </c>
    </row>
    <row r="176" spans="1:3" x14ac:dyDescent="0.3">
      <c r="A176" s="450" t="s">
        <v>1343</v>
      </c>
      <c r="B176" s="450" t="str">
        <f>IF('EBF Spending Plan 30-34'!L105="[Optional - Enter $]","",'EBF Spending Plan 30-34'!L105)</f>
        <v/>
      </c>
      <c r="C176" s="450" t="s">
        <v>1328</v>
      </c>
    </row>
    <row r="177" spans="1:3" x14ac:dyDescent="0.3">
      <c r="A177" s="450" t="s">
        <v>1344</v>
      </c>
      <c r="B177" s="450" t="str">
        <f>IF('EBF Spending Plan 30-34'!G108="","",'EBF Spending Plan 30-34'!G108)</f>
        <v/>
      </c>
      <c r="C177" s="450" t="s">
        <v>1328</v>
      </c>
    </row>
    <row r="178" spans="1:3" x14ac:dyDescent="0.3">
      <c r="A178" s="450" t="s">
        <v>1345</v>
      </c>
      <c r="B178" s="450" t="str">
        <f>IF('EBF Spending Plan 30-34'!H111="","",'EBF Spending Plan 30-34'!H111)</f>
        <v/>
      </c>
      <c r="C178" s="450" t="s">
        <v>1328</v>
      </c>
    </row>
    <row r="179" spans="1:3" x14ac:dyDescent="0.3">
      <c r="A179" s="450" t="s">
        <v>1346</v>
      </c>
      <c r="B179" s="450" t="str">
        <f>IF('EBF Spending Plan 30-34'!G112="[Optional - Enter $]","",'EBF Spending Plan 30-34'!G112)</f>
        <v/>
      </c>
      <c r="C179" s="450" t="s">
        <v>1328</v>
      </c>
    </row>
    <row r="180" spans="1:3" x14ac:dyDescent="0.3">
      <c r="A180" s="450" t="s">
        <v>1347</v>
      </c>
      <c r="B180" s="450" t="str">
        <f>IF('EBF Spending Plan 30-34'!H113="","",'EBF Spending Plan 30-34'!H113)</f>
        <v/>
      </c>
      <c r="C180" s="450" t="s">
        <v>1328</v>
      </c>
    </row>
    <row r="181" spans="1:3" x14ac:dyDescent="0.3">
      <c r="A181" s="450" t="s">
        <v>1348</v>
      </c>
      <c r="B181" s="450" t="str">
        <f>IF('EBF Spending Plan 30-34'!G114="[Optional - Enter $]","",'EBF Spending Plan 30-34'!G114)</f>
        <v/>
      </c>
      <c r="C181" s="450" t="s">
        <v>1328</v>
      </c>
    </row>
    <row r="182" spans="1:3" x14ac:dyDescent="0.3">
      <c r="A182" s="450" t="s">
        <v>1349</v>
      </c>
      <c r="B182" s="450" t="str">
        <f>IF('EBF Spending Plan 30-34'!K111="","",'EBF Spending Plan 30-34'!K111)</f>
        <v/>
      </c>
      <c r="C182" s="450" t="s">
        <v>1328</v>
      </c>
    </row>
    <row r="183" spans="1:3" x14ac:dyDescent="0.3">
      <c r="A183" s="450" t="s">
        <v>1350</v>
      </c>
      <c r="B183" s="450" t="str">
        <f>IF('EBF Spending Plan 30-34'!I112="[Optional - Enter $]","",'EBF Spending Plan 30-34'!I112)</f>
        <v/>
      </c>
      <c r="C183" s="450" t="s">
        <v>1328</v>
      </c>
    </row>
    <row r="184" spans="1:3" x14ac:dyDescent="0.3">
      <c r="A184" s="450" t="s">
        <v>1351</v>
      </c>
      <c r="B184" s="450" t="str">
        <f>IF('EBF Spending Plan 30-34'!K113="","",'EBF Spending Plan 30-34'!K113)</f>
        <v/>
      </c>
      <c r="C184" s="450" t="s">
        <v>1328</v>
      </c>
    </row>
    <row r="185" spans="1:3" x14ac:dyDescent="0.3">
      <c r="A185" s="450" t="s">
        <v>1352</v>
      </c>
      <c r="B185" s="450" t="str">
        <f>IF('EBF Spending Plan 30-34'!I114="[Optional - Enter $]","",'EBF Spending Plan 30-34'!I114)</f>
        <v/>
      </c>
      <c r="C185" s="450" t="s">
        <v>1328</v>
      </c>
    </row>
    <row r="186" spans="1:3" x14ac:dyDescent="0.3">
      <c r="A186" s="450" t="s">
        <v>1353</v>
      </c>
      <c r="B186" s="450" t="str">
        <f>IF('EBF Spending Plan 30-34'!M111="","",'EBF Spending Plan 30-34'!M111)</f>
        <v/>
      </c>
      <c r="C186" s="450" t="s">
        <v>1328</v>
      </c>
    </row>
    <row r="187" spans="1:3" x14ac:dyDescent="0.3">
      <c r="A187" s="450" t="s">
        <v>1354</v>
      </c>
      <c r="B187" s="450" t="str">
        <f>IF('EBF Spending Plan 30-34'!L112="[Optional - Enter $]","",'EBF Spending Plan 30-34'!L112)</f>
        <v/>
      </c>
      <c r="C187" s="450" t="s">
        <v>1328</v>
      </c>
    </row>
    <row r="188" spans="1:3" x14ac:dyDescent="0.3">
      <c r="A188" s="450" t="s">
        <v>1355</v>
      </c>
      <c r="B188" s="450" t="str">
        <f>IF('EBF Spending Plan 30-34'!M113="","",'EBF Spending Plan 30-34'!M113)</f>
        <v/>
      </c>
      <c r="C188" s="450" t="s">
        <v>1328</v>
      </c>
    </row>
    <row r="189" spans="1:3" x14ac:dyDescent="0.3">
      <c r="A189" s="450" t="s">
        <v>1356</v>
      </c>
      <c r="B189" s="450" t="str">
        <f>IF('EBF Spending Plan 30-34'!L114="[Optional - Enter $]","",'EBF Spending Plan 30-34'!L114)</f>
        <v/>
      </c>
      <c r="C189" s="450" t="s">
        <v>1328</v>
      </c>
    </row>
    <row r="190" spans="1:3" x14ac:dyDescent="0.3">
      <c r="A190" s="450" t="s">
        <v>1357</v>
      </c>
      <c r="B190" s="450" t="str">
        <f>IF('EBF Spending Plan 30-34'!G115="","",'EBF Spending Plan 30-34'!G115)</f>
        <v/>
      </c>
      <c r="C190" s="450" t="s">
        <v>1328</v>
      </c>
    </row>
    <row r="191" spans="1:3" x14ac:dyDescent="0.3">
      <c r="A191" s="450" t="s">
        <v>1358</v>
      </c>
      <c r="B191" s="450" t="str">
        <f>IF('EBF Spending Plan 30-34'!H118="","",'EBF Spending Plan 30-34'!H118)</f>
        <v/>
      </c>
      <c r="C191" s="450" t="s">
        <v>1328</v>
      </c>
    </row>
    <row r="192" spans="1:3" x14ac:dyDescent="0.3">
      <c r="A192" s="450" t="s">
        <v>1359</v>
      </c>
      <c r="B192" s="450" t="str">
        <f>IF('EBF Spending Plan 30-34'!G119="[Optional - Enter $]","",'EBF Spending Plan 30-34'!G119)</f>
        <v/>
      </c>
      <c r="C192" s="450" t="s">
        <v>1328</v>
      </c>
    </row>
    <row r="193" spans="1:3" x14ac:dyDescent="0.3">
      <c r="A193" s="450" t="s">
        <v>1360</v>
      </c>
      <c r="B193" s="450" t="str">
        <f>IF('EBF Spending Plan 30-34'!H120="","",'EBF Spending Plan 30-34'!H120)</f>
        <v/>
      </c>
      <c r="C193" s="450" t="s">
        <v>1328</v>
      </c>
    </row>
    <row r="194" spans="1:3" x14ac:dyDescent="0.3">
      <c r="A194" s="450" t="s">
        <v>1361</v>
      </c>
      <c r="B194" s="450" t="str">
        <f>IF('EBF Spending Plan 30-34'!G121="[Optional - Enter $]","",'EBF Spending Plan 30-34'!G121)</f>
        <v/>
      </c>
      <c r="C194" s="450" t="s">
        <v>1328</v>
      </c>
    </row>
    <row r="195" spans="1:3" x14ac:dyDescent="0.3">
      <c r="A195" s="450" t="s">
        <v>1362</v>
      </c>
      <c r="B195" s="450" t="str">
        <f>IF('EBF Spending Plan 30-34'!K118="","",'EBF Spending Plan 30-34'!K118)</f>
        <v/>
      </c>
      <c r="C195" s="450" t="s">
        <v>1328</v>
      </c>
    </row>
    <row r="196" spans="1:3" x14ac:dyDescent="0.3">
      <c r="A196" s="450" t="s">
        <v>1363</v>
      </c>
      <c r="B196" s="450" t="str">
        <f>IF('EBF Spending Plan 30-34'!I119="[Optional - Enter $]","",'EBF Spending Plan 30-34'!I119)</f>
        <v/>
      </c>
      <c r="C196" s="450" t="s">
        <v>1328</v>
      </c>
    </row>
    <row r="197" spans="1:3" x14ac:dyDescent="0.3">
      <c r="A197" s="450" t="s">
        <v>1364</v>
      </c>
      <c r="B197" s="450" t="str">
        <f>IF('EBF Spending Plan 30-34'!K120="","",'EBF Spending Plan 30-34'!K120)</f>
        <v/>
      </c>
      <c r="C197" s="450" t="s">
        <v>1328</v>
      </c>
    </row>
    <row r="198" spans="1:3" x14ac:dyDescent="0.3">
      <c r="A198" s="450" t="s">
        <v>1365</v>
      </c>
      <c r="B198" s="450" t="str">
        <f>IF('EBF Spending Plan 30-34'!I121="[Optional - Enter $]","",'EBF Spending Plan 30-34'!I121)</f>
        <v/>
      </c>
      <c r="C198" s="450" t="s">
        <v>1328</v>
      </c>
    </row>
    <row r="199" spans="1:3" x14ac:dyDescent="0.3">
      <c r="A199" s="450" t="s">
        <v>1366</v>
      </c>
      <c r="B199" s="450" t="str">
        <f>IF('EBF Spending Plan 30-34'!G122="","",'EBF Spending Plan 30-34'!G122)</f>
        <v/>
      </c>
      <c r="C199" s="450" t="s">
        <v>1328</v>
      </c>
    </row>
    <row r="200" spans="1:3" x14ac:dyDescent="0.3">
      <c r="A200" s="450" t="s">
        <v>1367</v>
      </c>
      <c r="B200" s="450" t="str">
        <f>IF('EBF Spending Plan 30-34'!E130="","",'EBF Spending Plan 30-34'!E130)</f>
        <v/>
      </c>
      <c r="C200" s="450" t="s">
        <v>814</v>
      </c>
    </row>
    <row r="201" spans="1:3" x14ac:dyDescent="0.3">
      <c r="A201" s="450" t="s">
        <v>1368</v>
      </c>
      <c r="B201" s="450" t="str">
        <f>IF('EBF Spending Plan 30-34'!E133="","",'EBF Spending Plan 30-34'!E133)</f>
        <v/>
      </c>
      <c r="C201" s="450" t="s">
        <v>814</v>
      </c>
    </row>
    <row r="202" spans="1:3" x14ac:dyDescent="0.3">
      <c r="A202" s="450" t="s">
        <v>1369</v>
      </c>
      <c r="B202" s="450" t="str">
        <f>IF('EBF Spending Plan 30-34'!E135="","",'EBF Spending Plan 30-34'!E135)</f>
        <v/>
      </c>
      <c r="C202" s="450" t="s">
        <v>814</v>
      </c>
    </row>
    <row r="203" spans="1:3" x14ac:dyDescent="0.3">
      <c r="A203" s="450" t="s">
        <v>1370</v>
      </c>
      <c r="B203" s="981" t="str">
        <f>IF('EBF Spending Plan 30-34'!F137="","",'EBF Spending Plan 30-34'!F137)</f>
        <v/>
      </c>
      <c r="C203" s="450" t="s">
        <v>814</v>
      </c>
    </row>
    <row r="204" spans="1:3" x14ac:dyDescent="0.3">
      <c r="A204" s="450" t="s">
        <v>1371</v>
      </c>
      <c r="B204" s="450" t="str">
        <f>IF('EBF Spending Plan 30-34'!F138="","",'EBF Spending Plan 30-34'!F138)</f>
        <v/>
      </c>
      <c r="C204" s="450" t="s">
        <v>814</v>
      </c>
    </row>
  </sheetData>
  <sheetProtection algorithmName="SHA-512" hashValue="fPmZBeeSS3xLqyaHt1f5ALFlS94o0be6DaaU3q2LQ7gLjIw5EF0GrecwCVpxhMupFykNCW/ft1HaOg+6n58EAg==" saltValue="TNc3LNbfGiAIc9sSUM+aVA==" spinCount="100000" sheet="1" objects="1"/>
  <mergeCells count="1">
    <mergeCell ref="A1:B1"/>
  </mergeCells>
  <phoneticPr fontId="92"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1"/>
  <sheetViews>
    <sheetView workbookViewId="0">
      <pane ySplit="1" topLeftCell="A2" activePane="bottomLeft" state="frozenSplit"/>
      <selection pane="bottomLeft"/>
    </sheetView>
  </sheetViews>
  <sheetFormatPr defaultColWidth="9.109375" defaultRowHeight="13.2" x14ac:dyDescent="0.25"/>
  <cols>
    <col min="1" max="1" width="45.6640625" style="9" customWidth="1"/>
    <col min="2" max="2" width="20.33203125" style="9" bestFit="1" customWidth="1"/>
    <col min="3" max="3" width="30" style="9" customWidth="1"/>
    <col min="4" max="4" width="29.6640625" style="9" customWidth="1"/>
    <col min="5" max="6" width="15" style="9" customWidth="1"/>
    <col min="7" max="7" width="9.109375" style="9" customWidth="1"/>
    <col min="8" max="8" width="12.44140625" style="9" customWidth="1"/>
    <col min="9" max="9" width="27.6640625" style="9" customWidth="1"/>
    <col min="10" max="10" width="9.109375" style="9" customWidth="1"/>
    <col min="11" max="16384" width="9.109375" style="9"/>
  </cols>
  <sheetData>
    <row r="1" spans="1:6" ht="27" customHeight="1" x14ac:dyDescent="0.3">
      <c r="A1" s="982" t="s">
        <v>1372</v>
      </c>
      <c r="B1" s="983" t="s">
        <v>1373</v>
      </c>
      <c r="C1" s="984" t="s">
        <v>1374</v>
      </c>
      <c r="D1" s="985" t="s">
        <v>1375</v>
      </c>
      <c r="E1" s="986" t="s">
        <v>808</v>
      </c>
      <c r="F1" s="986" t="s">
        <v>1376</v>
      </c>
    </row>
    <row r="2" spans="1:6" x14ac:dyDescent="0.25">
      <c r="A2" s="987" t="s">
        <v>1377</v>
      </c>
      <c r="B2" s="987" t="s">
        <v>1378</v>
      </c>
      <c r="C2" s="987" t="s">
        <v>1379</v>
      </c>
      <c r="D2" t="s">
        <v>1380</v>
      </c>
      <c r="E2" s="987" t="s">
        <v>1378</v>
      </c>
      <c r="F2" s="988" t="s">
        <v>1381</v>
      </c>
    </row>
    <row r="3" spans="1:6" x14ac:dyDescent="0.25">
      <c r="A3" s="987" t="s">
        <v>1382</v>
      </c>
      <c r="B3" s="987" t="s">
        <v>1383</v>
      </c>
      <c r="C3" s="987" t="s">
        <v>1384</v>
      </c>
      <c r="D3" t="s">
        <v>1385</v>
      </c>
      <c r="E3" s="987" t="s">
        <v>1383</v>
      </c>
      <c r="F3" s="988" t="s">
        <v>1386</v>
      </c>
    </row>
    <row r="4" spans="1:6" x14ac:dyDescent="0.25">
      <c r="A4" s="987" t="s">
        <v>1387</v>
      </c>
      <c r="B4" s="987" t="s">
        <v>1388</v>
      </c>
      <c r="C4" s="987" t="s">
        <v>1389</v>
      </c>
      <c r="D4" t="s">
        <v>1385</v>
      </c>
      <c r="E4" s="987" t="s">
        <v>1388</v>
      </c>
      <c r="F4" s="988" t="s">
        <v>1386</v>
      </c>
    </row>
    <row r="5" spans="1:6" x14ac:dyDescent="0.25">
      <c r="A5" s="987" t="s">
        <v>1390</v>
      </c>
      <c r="B5" s="987" t="s">
        <v>1391</v>
      </c>
      <c r="C5" s="987" t="s">
        <v>1392</v>
      </c>
      <c r="D5" t="s">
        <v>1385</v>
      </c>
      <c r="E5" s="987" t="s">
        <v>1391</v>
      </c>
      <c r="F5" s="988" t="s">
        <v>1393</v>
      </c>
    </row>
    <row r="6" spans="1:6" x14ac:dyDescent="0.25">
      <c r="A6" s="987" t="s">
        <v>1394</v>
      </c>
      <c r="B6" s="987" t="s">
        <v>1395</v>
      </c>
      <c r="C6" s="987" t="s">
        <v>1396</v>
      </c>
      <c r="D6" t="s">
        <v>1385</v>
      </c>
      <c r="E6" s="987" t="s">
        <v>1395</v>
      </c>
      <c r="F6" s="988" t="s">
        <v>1089</v>
      </c>
    </row>
    <row r="7" spans="1:6" x14ac:dyDescent="0.25">
      <c r="A7" s="987" t="s">
        <v>1397</v>
      </c>
      <c r="B7" s="987" t="s">
        <v>1398</v>
      </c>
      <c r="C7" s="987" t="s">
        <v>1399</v>
      </c>
      <c r="D7" t="s">
        <v>1385</v>
      </c>
      <c r="E7" s="987" t="s">
        <v>1398</v>
      </c>
      <c r="F7" s="988" t="s">
        <v>1400</v>
      </c>
    </row>
    <row r="8" spans="1:6" x14ac:dyDescent="0.25">
      <c r="A8" s="987" t="s">
        <v>1401</v>
      </c>
      <c r="B8" s="987" t="s">
        <v>1402</v>
      </c>
      <c r="C8" s="987" t="s">
        <v>1403</v>
      </c>
      <c r="D8" t="s">
        <v>1385</v>
      </c>
      <c r="E8" s="987" t="s">
        <v>1402</v>
      </c>
      <c r="F8" s="988" t="s">
        <v>1393</v>
      </c>
    </row>
    <row r="9" spans="1:6" x14ac:dyDescent="0.25">
      <c r="A9" s="987" t="s">
        <v>1404</v>
      </c>
      <c r="B9" s="987" t="s">
        <v>1405</v>
      </c>
      <c r="C9" s="987" t="s">
        <v>1406</v>
      </c>
      <c r="D9" t="s">
        <v>1385</v>
      </c>
      <c r="E9" s="987" t="s">
        <v>1405</v>
      </c>
      <c r="F9" s="988" t="s">
        <v>1407</v>
      </c>
    </row>
    <row r="10" spans="1:6" x14ac:dyDescent="0.25">
      <c r="A10" s="987" t="s">
        <v>1408</v>
      </c>
      <c r="B10" s="987" t="s">
        <v>1409</v>
      </c>
      <c r="C10" s="987" t="s">
        <v>1410</v>
      </c>
      <c r="D10" t="s">
        <v>1385</v>
      </c>
      <c r="E10" s="987" t="s">
        <v>1409</v>
      </c>
      <c r="F10" s="988" t="s">
        <v>1407</v>
      </c>
    </row>
    <row r="11" spans="1:6" x14ac:dyDescent="0.25">
      <c r="A11" s="987" t="s">
        <v>1411</v>
      </c>
      <c r="B11" s="987" t="s">
        <v>1412</v>
      </c>
      <c r="C11" s="987" t="s">
        <v>1413</v>
      </c>
      <c r="D11" t="s">
        <v>1385</v>
      </c>
      <c r="E11" s="987" t="s">
        <v>1412</v>
      </c>
      <c r="F11" s="988" t="s">
        <v>1400</v>
      </c>
    </row>
    <row r="12" spans="1:6" x14ac:dyDescent="0.25">
      <c r="A12" s="987" t="s">
        <v>1414</v>
      </c>
      <c r="B12" s="987" t="s">
        <v>1415</v>
      </c>
      <c r="C12" s="987" t="s">
        <v>1379</v>
      </c>
      <c r="D12" t="s">
        <v>1385</v>
      </c>
      <c r="E12" s="987" t="s">
        <v>1415</v>
      </c>
      <c r="F12" s="988" t="s">
        <v>1393</v>
      </c>
    </row>
    <row r="13" spans="1:6" x14ac:dyDescent="0.25">
      <c r="A13" s="987" t="s">
        <v>1416</v>
      </c>
      <c r="B13" s="987" t="s">
        <v>1417</v>
      </c>
      <c r="C13" s="987" t="s">
        <v>1418</v>
      </c>
      <c r="D13" t="s">
        <v>1385</v>
      </c>
      <c r="E13" s="987" t="s">
        <v>1417</v>
      </c>
      <c r="F13" s="988" t="s">
        <v>1386</v>
      </c>
    </row>
    <row r="14" spans="1:6" x14ac:dyDescent="0.25">
      <c r="A14" s="987" t="s">
        <v>1419</v>
      </c>
      <c r="B14" s="987" t="s">
        <v>1420</v>
      </c>
      <c r="C14" s="987" t="s">
        <v>1421</v>
      </c>
      <c r="D14" t="s">
        <v>1385</v>
      </c>
      <c r="E14" s="987" t="s">
        <v>1420</v>
      </c>
      <c r="F14" s="988" t="s">
        <v>1386</v>
      </c>
    </row>
    <row r="15" spans="1:6" x14ac:dyDescent="0.25">
      <c r="A15" s="987" t="s">
        <v>1422</v>
      </c>
      <c r="B15" s="987" t="s">
        <v>1423</v>
      </c>
      <c r="C15" s="987" t="s">
        <v>1424</v>
      </c>
      <c r="D15" t="s">
        <v>1385</v>
      </c>
      <c r="E15" s="987" t="s">
        <v>1423</v>
      </c>
      <c r="F15" s="988" t="s">
        <v>1386</v>
      </c>
    </row>
    <row r="16" spans="1:6" x14ac:dyDescent="0.25">
      <c r="A16" s="987" t="s">
        <v>1425</v>
      </c>
      <c r="B16" s="987" t="s">
        <v>1426</v>
      </c>
      <c r="C16" s="987" t="s">
        <v>1427</v>
      </c>
      <c r="D16" t="s">
        <v>1385</v>
      </c>
      <c r="E16" s="987" t="s">
        <v>1426</v>
      </c>
      <c r="F16" s="988" t="s">
        <v>1386</v>
      </c>
    </row>
    <row r="17" spans="1:6" x14ac:dyDescent="0.25">
      <c r="A17" s="987" t="s">
        <v>1428</v>
      </c>
      <c r="B17" s="987" t="s">
        <v>1429</v>
      </c>
      <c r="C17" s="987" t="s">
        <v>1430</v>
      </c>
      <c r="D17" t="s">
        <v>1385</v>
      </c>
      <c r="E17" s="987" t="s">
        <v>1429</v>
      </c>
      <c r="F17" s="988" t="s">
        <v>1400</v>
      </c>
    </row>
    <row r="18" spans="1:6" x14ac:dyDescent="0.25">
      <c r="A18" s="987" t="s">
        <v>1431</v>
      </c>
      <c r="B18" s="987" t="s">
        <v>1432</v>
      </c>
      <c r="C18" s="987" t="s">
        <v>1430</v>
      </c>
      <c r="D18" t="s">
        <v>1385</v>
      </c>
      <c r="E18" s="987" t="s">
        <v>1432</v>
      </c>
      <c r="F18" s="988" t="s">
        <v>1433</v>
      </c>
    </row>
    <row r="19" spans="1:6" x14ac:dyDescent="0.25">
      <c r="A19" s="987" t="s">
        <v>1434</v>
      </c>
      <c r="B19" s="987" t="s">
        <v>1435</v>
      </c>
      <c r="C19" s="987" t="s">
        <v>1424</v>
      </c>
      <c r="D19" t="s">
        <v>1385</v>
      </c>
      <c r="E19" s="987" t="s">
        <v>1435</v>
      </c>
      <c r="F19" s="988" t="s">
        <v>1386</v>
      </c>
    </row>
    <row r="20" spans="1:6" x14ac:dyDescent="0.25">
      <c r="A20" s="987" t="s">
        <v>1436</v>
      </c>
      <c r="B20" s="987" t="s">
        <v>1437</v>
      </c>
      <c r="C20" s="987" t="s">
        <v>1396</v>
      </c>
      <c r="D20" t="s">
        <v>1385</v>
      </c>
      <c r="E20" s="987" t="s">
        <v>1437</v>
      </c>
      <c r="F20" s="988" t="s">
        <v>1400</v>
      </c>
    </row>
    <row r="21" spans="1:6" x14ac:dyDescent="0.25">
      <c r="A21" s="987" t="s">
        <v>1438</v>
      </c>
      <c r="B21" s="987" t="s">
        <v>1439</v>
      </c>
      <c r="C21" s="987" t="s">
        <v>1396</v>
      </c>
      <c r="D21" t="s">
        <v>1385</v>
      </c>
      <c r="E21" s="987" t="s">
        <v>1439</v>
      </c>
      <c r="F21" s="988" t="s">
        <v>1400</v>
      </c>
    </row>
    <row r="22" spans="1:6" x14ac:dyDescent="0.25">
      <c r="A22" s="987" t="s">
        <v>1440</v>
      </c>
      <c r="B22" s="987" t="s">
        <v>1441</v>
      </c>
      <c r="C22" s="987" t="s">
        <v>1379</v>
      </c>
      <c r="D22" t="s">
        <v>1385</v>
      </c>
      <c r="E22" s="987" t="s">
        <v>1441</v>
      </c>
      <c r="F22" s="988" t="s">
        <v>1393</v>
      </c>
    </row>
    <row r="23" spans="1:6" x14ac:dyDescent="0.25">
      <c r="A23" s="987" t="s">
        <v>1442</v>
      </c>
      <c r="B23" s="987" t="s">
        <v>1443</v>
      </c>
      <c r="C23" s="987" t="s">
        <v>1444</v>
      </c>
      <c r="D23" t="s">
        <v>1385</v>
      </c>
      <c r="E23" s="987" t="s">
        <v>1443</v>
      </c>
      <c r="F23" s="988" t="s">
        <v>1386</v>
      </c>
    </row>
    <row r="24" spans="1:6" x14ac:dyDescent="0.25">
      <c r="A24" s="987" t="s">
        <v>1445</v>
      </c>
      <c r="B24" s="987" t="s">
        <v>1446</v>
      </c>
      <c r="C24" s="987" t="s">
        <v>1447</v>
      </c>
      <c r="D24" t="s">
        <v>1385</v>
      </c>
      <c r="E24" s="987" t="s">
        <v>1446</v>
      </c>
      <c r="F24" s="988" t="s">
        <v>1386</v>
      </c>
    </row>
    <row r="25" spans="1:6" x14ac:dyDescent="0.25">
      <c r="A25" s="987" t="s">
        <v>1448</v>
      </c>
      <c r="B25" s="987" t="s">
        <v>1449</v>
      </c>
      <c r="C25" s="987" t="s">
        <v>1379</v>
      </c>
      <c r="D25" t="s">
        <v>1385</v>
      </c>
      <c r="E25" s="987" t="s">
        <v>1449</v>
      </c>
      <c r="F25" s="988" t="s">
        <v>1433</v>
      </c>
    </row>
    <row r="26" spans="1:6" x14ac:dyDescent="0.25">
      <c r="A26" s="987" t="s">
        <v>1450</v>
      </c>
      <c r="B26" s="987" t="s">
        <v>1451</v>
      </c>
      <c r="C26" s="987" t="s">
        <v>1379</v>
      </c>
      <c r="D26" t="s">
        <v>1385</v>
      </c>
      <c r="E26" s="987" t="s">
        <v>1451</v>
      </c>
      <c r="F26" s="988" t="s">
        <v>1393</v>
      </c>
    </row>
    <row r="27" spans="1:6" x14ac:dyDescent="0.25">
      <c r="A27" s="987" t="s">
        <v>1452</v>
      </c>
      <c r="B27" s="987" t="s">
        <v>1453</v>
      </c>
      <c r="C27" s="987" t="s">
        <v>1454</v>
      </c>
      <c r="D27" t="s">
        <v>1385</v>
      </c>
      <c r="E27" s="987" t="s">
        <v>1453</v>
      </c>
      <c r="F27" s="988" t="s">
        <v>1455</v>
      </c>
    </row>
    <row r="28" spans="1:6" x14ac:dyDescent="0.25">
      <c r="A28" s="987" t="s">
        <v>1456</v>
      </c>
      <c r="B28" s="987" t="s">
        <v>1457</v>
      </c>
      <c r="C28" s="987" t="s">
        <v>1454</v>
      </c>
      <c r="D28" t="s">
        <v>1385</v>
      </c>
      <c r="E28" s="987" t="s">
        <v>1457</v>
      </c>
      <c r="F28" s="988" t="s">
        <v>1458</v>
      </c>
    </row>
    <row r="29" spans="1:6" x14ac:dyDescent="0.25">
      <c r="A29" s="987" t="s">
        <v>1459</v>
      </c>
      <c r="B29" s="987" t="s">
        <v>1460</v>
      </c>
      <c r="C29" s="987" t="s">
        <v>1444</v>
      </c>
      <c r="D29" t="s">
        <v>1385</v>
      </c>
      <c r="E29" s="987" t="s">
        <v>1460</v>
      </c>
      <c r="F29" s="988" t="s">
        <v>1386</v>
      </c>
    </row>
    <row r="30" spans="1:6" x14ac:dyDescent="0.25">
      <c r="A30" s="987" t="s">
        <v>1461</v>
      </c>
      <c r="B30" s="987" t="s">
        <v>1462</v>
      </c>
      <c r="C30" s="987" t="s">
        <v>1463</v>
      </c>
      <c r="D30" t="s">
        <v>1385</v>
      </c>
      <c r="E30" s="987" t="s">
        <v>1462</v>
      </c>
      <c r="F30" s="988" t="s">
        <v>1400</v>
      </c>
    </row>
    <row r="31" spans="1:6" x14ac:dyDescent="0.25">
      <c r="A31" s="987" t="s">
        <v>1464</v>
      </c>
      <c r="B31" s="987" t="s">
        <v>1465</v>
      </c>
      <c r="C31" s="987" t="s">
        <v>1427</v>
      </c>
      <c r="D31" t="s">
        <v>1385</v>
      </c>
      <c r="E31" s="987" t="s">
        <v>1465</v>
      </c>
      <c r="F31" s="988" t="s">
        <v>1386</v>
      </c>
    </row>
    <row r="32" spans="1:6" x14ac:dyDescent="0.25">
      <c r="A32" s="987" t="s">
        <v>1466</v>
      </c>
      <c r="B32" s="987" t="s">
        <v>1467</v>
      </c>
      <c r="C32" s="987" t="s">
        <v>1468</v>
      </c>
      <c r="D32" t="s">
        <v>1385</v>
      </c>
      <c r="E32" s="987" t="s">
        <v>1467</v>
      </c>
      <c r="F32" s="988" t="s">
        <v>1386</v>
      </c>
    </row>
    <row r="33" spans="1:6" x14ac:dyDescent="0.25">
      <c r="A33" s="987" t="s">
        <v>1469</v>
      </c>
      <c r="B33" s="987" t="s">
        <v>1470</v>
      </c>
      <c r="C33" s="987" t="s">
        <v>1471</v>
      </c>
      <c r="D33" t="s">
        <v>1385</v>
      </c>
      <c r="E33" s="987" t="s">
        <v>1470</v>
      </c>
      <c r="F33" s="988" t="s">
        <v>1386</v>
      </c>
    </row>
    <row r="34" spans="1:6" x14ac:dyDescent="0.25">
      <c r="A34" s="987" t="s">
        <v>1472</v>
      </c>
      <c r="B34" s="987" t="s">
        <v>1473</v>
      </c>
      <c r="C34" s="987" t="s">
        <v>1379</v>
      </c>
      <c r="D34" t="s">
        <v>1385</v>
      </c>
      <c r="E34" s="987" t="s">
        <v>1473</v>
      </c>
      <c r="F34" s="988" t="s">
        <v>1393</v>
      </c>
    </row>
    <row r="35" spans="1:6" x14ac:dyDescent="0.25">
      <c r="A35" s="987" t="s">
        <v>1474</v>
      </c>
      <c r="B35" s="987" t="s">
        <v>1475</v>
      </c>
      <c r="C35" s="987" t="s">
        <v>1476</v>
      </c>
      <c r="D35" t="s">
        <v>1385</v>
      </c>
      <c r="E35" s="987" t="s">
        <v>1475</v>
      </c>
      <c r="F35" s="988" t="s">
        <v>1386</v>
      </c>
    </row>
    <row r="36" spans="1:6" x14ac:dyDescent="0.25">
      <c r="A36" s="987" t="s">
        <v>1477</v>
      </c>
      <c r="B36" s="987" t="s">
        <v>1478</v>
      </c>
      <c r="C36" s="987" t="s">
        <v>1479</v>
      </c>
      <c r="D36" t="s">
        <v>1385</v>
      </c>
      <c r="E36" s="987" t="s">
        <v>1478</v>
      </c>
      <c r="F36" s="988" t="s">
        <v>1480</v>
      </c>
    </row>
    <row r="37" spans="1:6" x14ac:dyDescent="0.25">
      <c r="A37" s="987" t="s">
        <v>1481</v>
      </c>
      <c r="B37" s="987" t="s">
        <v>1482</v>
      </c>
      <c r="C37" s="987" t="s">
        <v>1479</v>
      </c>
      <c r="D37" t="s">
        <v>1385</v>
      </c>
      <c r="E37" s="987" t="s">
        <v>1482</v>
      </c>
      <c r="F37" s="988" t="s">
        <v>1480</v>
      </c>
    </row>
    <row r="38" spans="1:6" x14ac:dyDescent="0.25">
      <c r="A38" s="987" t="s">
        <v>1483</v>
      </c>
      <c r="B38" s="987" t="s">
        <v>1484</v>
      </c>
      <c r="C38" s="987" t="s">
        <v>1403</v>
      </c>
      <c r="D38" t="s">
        <v>1385</v>
      </c>
      <c r="E38" s="987" t="s">
        <v>1484</v>
      </c>
      <c r="F38" s="988" t="s">
        <v>1393</v>
      </c>
    </row>
    <row r="39" spans="1:6" x14ac:dyDescent="0.25">
      <c r="A39" s="987" t="s">
        <v>1485</v>
      </c>
      <c r="B39" s="987" t="s">
        <v>1486</v>
      </c>
      <c r="C39" s="987" t="s">
        <v>1379</v>
      </c>
      <c r="D39" t="s">
        <v>1385</v>
      </c>
      <c r="E39" s="987" t="s">
        <v>1486</v>
      </c>
      <c r="F39" s="988" t="s">
        <v>1393</v>
      </c>
    </row>
    <row r="40" spans="1:6" x14ac:dyDescent="0.25">
      <c r="A40" s="987" t="s">
        <v>1487</v>
      </c>
      <c r="B40" s="987" t="s">
        <v>1488</v>
      </c>
      <c r="C40" s="987" t="s">
        <v>1476</v>
      </c>
      <c r="D40" t="s">
        <v>1385</v>
      </c>
      <c r="E40" s="987" t="s">
        <v>1488</v>
      </c>
      <c r="F40" s="988" t="s">
        <v>1386</v>
      </c>
    </row>
    <row r="41" spans="1:6" x14ac:dyDescent="0.25">
      <c r="A41" s="987" t="s">
        <v>1489</v>
      </c>
      <c r="B41" s="987" t="s">
        <v>1490</v>
      </c>
      <c r="C41" s="987" t="s">
        <v>1396</v>
      </c>
      <c r="D41" t="s">
        <v>1385</v>
      </c>
      <c r="E41" s="987" t="s">
        <v>1490</v>
      </c>
      <c r="F41" s="988" t="s">
        <v>1393</v>
      </c>
    </row>
    <row r="42" spans="1:6" x14ac:dyDescent="0.25">
      <c r="A42" s="987" t="s">
        <v>1491</v>
      </c>
      <c r="B42" s="987" t="s">
        <v>1492</v>
      </c>
      <c r="C42" s="987" t="s">
        <v>1396</v>
      </c>
      <c r="D42" t="s">
        <v>1385</v>
      </c>
      <c r="E42" s="987" t="s">
        <v>1492</v>
      </c>
      <c r="F42" s="988" t="s">
        <v>1386</v>
      </c>
    </row>
    <row r="43" spans="1:6" x14ac:dyDescent="0.25">
      <c r="A43" s="987" t="s">
        <v>1493</v>
      </c>
      <c r="B43" s="987" t="s">
        <v>1494</v>
      </c>
      <c r="C43" s="987" t="s">
        <v>1403</v>
      </c>
      <c r="D43" t="s">
        <v>1385</v>
      </c>
      <c r="E43" s="987" t="s">
        <v>1494</v>
      </c>
      <c r="F43" s="988" t="s">
        <v>1393</v>
      </c>
    </row>
    <row r="44" spans="1:6" x14ac:dyDescent="0.25">
      <c r="A44" s="987" t="s">
        <v>1495</v>
      </c>
      <c r="B44" s="987" t="s">
        <v>1496</v>
      </c>
      <c r="C44" s="987" t="s">
        <v>1497</v>
      </c>
      <c r="D44" t="s">
        <v>1385</v>
      </c>
      <c r="E44" s="987" t="s">
        <v>1496</v>
      </c>
      <c r="F44" s="988" t="s">
        <v>1393</v>
      </c>
    </row>
    <row r="45" spans="1:6" x14ac:dyDescent="0.25">
      <c r="A45" s="987" t="s">
        <v>1498</v>
      </c>
      <c r="B45" s="987" t="s">
        <v>1499</v>
      </c>
      <c r="C45" s="987" t="s">
        <v>1479</v>
      </c>
      <c r="D45" t="s">
        <v>1385</v>
      </c>
      <c r="E45" s="987" t="s">
        <v>1499</v>
      </c>
      <c r="F45" s="988" t="s">
        <v>1480</v>
      </c>
    </row>
    <row r="46" spans="1:6" x14ac:dyDescent="0.25">
      <c r="A46" s="987" t="s">
        <v>1500</v>
      </c>
      <c r="B46" s="987" t="s">
        <v>1501</v>
      </c>
      <c r="C46" s="987" t="s">
        <v>1396</v>
      </c>
      <c r="D46" t="s">
        <v>1385</v>
      </c>
      <c r="E46" s="987" t="s">
        <v>1501</v>
      </c>
      <c r="F46" s="988" t="s">
        <v>1400</v>
      </c>
    </row>
    <row r="47" spans="1:6" x14ac:dyDescent="0.25">
      <c r="A47" s="987" t="s">
        <v>1502</v>
      </c>
      <c r="B47" s="987" t="s">
        <v>1503</v>
      </c>
      <c r="C47" s="987" t="s">
        <v>1389</v>
      </c>
      <c r="D47" t="s">
        <v>1385</v>
      </c>
      <c r="E47" s="987" t="s">
        <v>1503</v>
      </c>
      <c r="F47" s="988" t="s">
        <v>1386</v>
      </c>
    </row>
    <row r="48" spans="1:6" x14ac:dyDescent="0.25">
      <c r="A48" s="987" t="s">
        <v>1504</v>
      </c>
      <c r="B48" s="987" t="s">
        <v>1505</v>
      </c>
      <c r="C48" s="987" t="s">
        <v>1418</v>
      </c>
      <c r="D48" t="s">
        <v>1385</v>
      </c>
      <c r="E48" s="987" t="s">
        <v>1505</v>
      </c>
      <c r="F48" s="988" t="s">
        <v>1386</v>
      </c>
    </row>
    <row r="49" spans="1:6" x14ac:dyDescent="0.25">
      <c r="A49" s="987" t="s">
        <v>1506</v>
      </c>
      <c r="B49" s="987" t="s">
        <v>1507</v>
      </c>
      <c r="C49" s="987" t="s">
        <v>1508</v>
      </c>
      <c r="D49" t="s">
        <v>1385</v>
      </c>
      <c r="E49" s="987" t="s">
        <v>1507</v>
      </c>
      <c r="F49" s="988" t="s">
        <v>1386</v>
      </c>
    </row>
    <row r="50" spans="1:6" x14ac:dyDescent="0.25">
      <c r="A50" t="s">
        <v>1509</v>
      </c>
      <c r="B50" t="s">
        <v>1510</v>
      </c>
      <c r="C50" s="987" t="s">
        <v>1511</v>
      </c>
      <c r="D50" t="s">
        <v>1380</v>
      </c>
      <c r="E50" t="s">
        <v>1510</v>
      </c>
      <c r="F50" s="988" t="s">
        <v>1512</v>
      </c>
    </row>
    <row r="51" spans="1:6" x14ac:dyDescent="0.25">
      <c r="A51" s="987" t="s">
        <v>1513</v>
      </c>
      <c r="B51" s="987" t="s">
        <v>1514</v>
      </c>
      <c r="C51" s="987" t="s">
        <v>1515</v>
      </c>
      <c r="D51" t="s">
        <v>1385</v>
      </c>
      <c r="E51" s="987" t="s">
        <v>1514</v>
      </c>
      <c r="F51" s="988" t="s">
        <v>1393</v>
      </c>
    </row>
    <row r="52" spans="1:6" x14ac:dyDescent="0.25">
      <c r="A52" s="987" t="s">
        <v>1516</v>
      </c>
      <c r="B52" s="987" t="s">
        <v>1517</v>
      </c>
      <c r="C52" s="452" t="s">
        <v>1515</v>
      </c>
      <c r="D52" t="s">
        <v>1380</v>
      </c>
      <c r="E52" s="987" t="s">
        <v>1517</v>
      </c>
      <c r="F52" s="988" t="s">
        <v>1381</v>
      </c>
    </row>
    <row r="53" spans="1:6" x14ac:dyDescent="0.25">
      <c r="A53" s="987" t="s">
        <v>1518</v>
      </c>
      <c r="B53" s="987" t="s">
        <v>1519</v>
      </c>
      <c r="C53" s="987" t="s">
        <v>1515</v>
      </c>
      <c r="D53" t="s">
        <v>1385</v>
      </c>
      <c r="E53" s="987" t="s">
        <v>1519</v>
      </c>
      <c r="F53" s="988" t="s">
        <v>1393</v>
      </c>
    </row>
    <row r="54" spans="1:6" x14ac:dyDescent="0.25">
      <c r="A54" s="987" t="s">
        <v>1520</v>
      </c>
      <c r="B54" s="987" t="s">
        <v>1521</v>
      </c>
      <c r="C54" s="987" t="s">
        <v>1515</v>
      </c>
      <c r="D54" t="s">
        <v>1385</v>
      </c>
      <c r="E54" s="987" t="s">
        <v>1521</v>
      </c>
      <c r="F54" s="988" t="s">
        <v>1455</v>
      </c>
    </row>
    <row r="55" spans="1:6" x14ac:dyDescent="0.25">
      <c r="A55" s="987" t="s">
        <v>1522</v>
      </c>
      <c r="B55" s="987" t="s">
        <v>1523</v>
      </c>
      <c r="C55" s="987" t="s">
        <v>1379</v>
      </c>
      <c r="D55" t="s">
        <v>1385</v>
      </c>
      <c r="E55" s="987" t="s">
        <v>1523</v>
      </c>
      <c r="F55" s="988" t="s">
        <v>1393</v>
      </c>
    </row>
    <row r="56" spans="1:6" x14ac:dyDescent="0.25">
      <c r="A56" s="987" t="s">
        <v>1524</v>
      </c>
      <c r="B56" s="987" t="s">
        <v>1525</v>
      </c>
      <c r="C56" s="987" t="s">
        <v>1526</v>
      </c>
      <c r="D56" t="s">
        <v>1385</v>
      </c>
      <c r="E56" s="987" t="s">
        <v>1525</v>
      </c>
      <c r="F56" s="988" t="s">
        <v>1386</v>
      </c>
    </row>
    <row r="57" spans="1:6" x14ac:dyDescent="0.25">
      <c r="A57" s="987" t="s">
        <v>1527</v>
      </c>
      <c r="B57" s="987" t="s">
        <v>1528</v>
      </c>
      <c r="C57" s="987" t="s">
        <v>1529</v>
      </c>
      <c r="D57" t="s">
        <v>1385</v>
      </c>
      <c r="E57" s="987" t="s">
        <v>1528</v>
      </c>
      <c r="F57" s="988" t="s">
        <v>1386</v>
      </c>
    </row>
    <row r="58" spans="1:6" x14ac:dyDescent="0.25">
      <c r="A58" s="987" t="s">
        <v>1530</v>
      </c>
      <c r="B58" s="987" t="s">
        <v>1531</v>
      </c>
      <c r="C58" s="987" t="s">
        <v>1392</v>
      </c>
      <c r="D58" t="s">
        <v>1385</v>
      </c>
      <c r="E58" s="987" t="s">
        <v>1531</v>
      </c>
      <c r="F58" s="988" t="s">
        <v>1393</v>
      </c>
    </row>
    <row r="59" spans="1:6" x14ac:dyDescent="0.25">
      <c r="A59" s="987" t="s">
        <v>1532</v>
      </c>
      <c r="B59" s="987" t="s">
        <v>1533</v>
      </c>
      <c r="C59" s="987" t="s">
        <v>1392</v>
      </c>
      <c r="D59" t="s">
        <v>1385</v>
      </c>
      <c r="E59" s="987" t="s">
        <v>1533</v>
      </c>
      <c r="F59" s="988" t="s">
        <v>1393</v>
      </c>
    </row>
    <row r="60" spans="1:6" x14ac:dyDescent="0.25">
      <c r="A60" s="987" t="s">
        <v>1534</v>
      </c>
      <c r="B60" s="987" t="s">
        <v>1535</v>
      </c>
      <c r="C60" s="987" t="s">
        <v>1399</v>
      </c>
      <c r="D60" t="s">
        <v>1385</v>
      </c>
      <c r="E60" s="987" t="s">
        <v>1535</v>
      </c>
      <c r="F60" s="988" t="s">
        <v>1400</v>
      </c>
    </row>
    <row r="61" spans="1:6" x14ac:dyDescent="0.25">
      <c r="A61" s="987" t="s">
        <v>1536</v>
      </c>
      <c r="B61" s="987" t="s">
        <v>1537</v>
      </c>
      <c r="C61" s="987" t="s">
        <v>1399</v>
      </c>
      <c r="D61" t="s">
        <v>1385</v>
      </c>
      <c r="E61" s="987" t="s">
        <v>1537</v>
      </c>
      <c r="F61" s="988" t="s">
        <v>1089</v>
      </c>
    </row>
    <row r="62" spans="1:6" x14ac:dyDescent="0.25">
      <c r="A62" s="987" t="s">
        <v>1538</v>
      </c>
      <c r="B62" s="987" t="s">
        <v>1539</v>
      </c>
      <c r="C62" s="987" t="s">
        <v>1379</v>
      </c>
      <c r="D62" t="s">
        <v>1385</v>
      </c>
      <c r="E62" s="987" t="s">
        <v>1539</v>
      </c>
      <c r="F62" s="988" t="s">
        <v>1393</v>
      </c>
    </row>
    <row r="63" spans="1:6" x14ac:dyDescent="0.25">
      <c r="A63" s="987" t="s">
        <v>1540</v>
      </c>
      <c r="B63" s="987" t="s">
        <v>1541</v>
      </c>
      <c r="C63" s="987" t="s">
        <v>1379</v>
      </c>
      <c r="D63" t="s">
        <v>1385</v>
      </c>
      <c r="E63" s="987" t="s">
        <v>1541</v>
      </c>
      <c r="F63" s="988" t="s">
        <v>1393</v>
      </c>
    </row>
    <row r="64" spans="1:6" x14ac:dyDescent="0.25">
      <c r="A64" s="987" t="s">
        <v>1542</v>
      </c>
      <c r="B64" s="987" t="s">
        <v>1543</v>
      </c>
      <c r="C64" s="987" t="s">
        <v>1379</v>
      </c>
      <c r="D64" t="s">
        <v>1385</v>
      </c>
      <c r="E64" s="987" t="s">
        <v>1543</v>
      </c>
      <c r="F64" s="988" t="s">
        <v>1393</v>
      </c>
    </row>
    <row r="65" spans="1:6" x14ac:dyDescent="0.25">
      <c r="A65" s="987" t="s">
        <v>1544</v>
      </c>
      <c r="B65" s="987" t="s">
        <v>1545</v>
      </c>
      <c r="C65" s="987" t="s">
        <v>1421</v>
      </c>
      <c r="D65" t="s">
        <v>1385</v>
      </c>
      <c r="E65" s="987" t="s">
        <v>1545</v>
      </c>
      <c r="F65" s="988" t="s">
        <v>1386</v>
      </c>
    </row>
    <row r="66" spans="1:6" x14ac:dyDescent="0.25">
      <c r="A66" s="987" t="s">
        <v>1546</v>
      </c>
      <c r="B66" s="987" t="s">
        <v>1547</v>
      </c>
      <c r="C66" s="987" t="s">
        <v>1548</v>
      </c>
      <c r="D66" t="s">
        <v>1385</v>
      </c>
      <c r="E66" s="987" t="s">
        <v>1547</v>
      </c>
      <c r="F66" s="988" t="s">
        <v>1393</v>
      </c>
    </row>
    <row r="67" spans="1:6" x14ac:dyDescent="0.25">
      <c r="A67" s="987" t="s">
        <v>1549</v>
      </c>
      <c r="B67" s="987" t="s">
        <v>1550</v>
      </c>
      <c r="C67" s="452" t="s">
        <v>1551</v>
      </c>
      <c r="D67" t="s">
        <v>1380</v>
      </c>
      <c r="E67" s="987" t="s">
        <v>1550</v>
      </c>
      <c r="F67" s="988" t="s">
        <v>1552</v>
      </c>
    </row>
    <row r="68" spans="1:6" x14ac:dyDescent="0.25">
      <c r="A68" s="987" t="s">
        <v>1553</v>
      </c>
      <c r="B68" s="987" t="s">
        <v>1554</v>
      </c>
      <c r="C68" s="987" t="s">
        <v>1396</v>
      </c>
      <c r="D68" t="s">
        <v>1385</v>
      </c>
      <c r="E68" s="987" t="s">
        <v>1554</v>
      </c>
      <c r="F68" s="988" t="s">
        <v>1393</v>
      </c>
    </row>
    <row r="69" spans="1:6" x14ac:dyDescent="0.25">
      <c r="A69" s="987" t="s">
        <v>1555</v>
      </c>
      <c r="B69" s="987" t="s">
        <v>1556</v>
      </c>
      <c r="C69" s="987" t="s">
        <v>1454</v>
      </c>
      <c r="D69" t="s">
        <v>1385</v>
      </c>
      <c r="E69" s="987" t="s">
        <v>1556</v>
      </c>
      <c r="F69" s="988" t="s">
        <v>1386</v>
      </c>
    </row>
    <row r="70" spans="1:6" x14ac:dyDescent="0.25">
      <c r="A70" s="987" t="s">
        <v>1557</v>
      </c>
      <c r="B70" s="987" t="s">
        <v>1558</v>
      </c>
      <c r="C70" s="987" t="s">
        <v>1454</v>
      </c>
      <c r="D70" t="s">
        <v>1380</v>
      </c>
      <c r="E70" s="987" t="s">
        <v>1558</v>
      </c>
      <c r="F70" s="988" t="s">
        <v>1559</v>
      </c>
    </row>
    <row r="71" spans="1:6" x14ac:dyDescent="0.25">
      <c r="A71" s="987" t="s">
        <v>1560</v>
      </c>
      <c r="B71" s="987" t="s">
        <v>1561</v>
      </c>
      <c r="C71" s="452" t="s">
        <v>1562</v>
      </c>
      <c r="D71" t="s">
        <v>1380</v>
      </c>
      <c r="E71" s="987" t="s">
        <v>1561</v>
      </c>
      <c r="F71" s="988" t="s">
        <v>1381</v>
      </c>
    </row>
    <row r="72" spans="1:6" x14ac:dyDescent="0.25">
      <c r="A72" s="987" t="s">
        <v>1563</v>
      </c>
      <c r="B72" s="987" t="s">
        <v>1564</v>
      </c>
      <c r="C72" s="987" t="s">
        <v>1379</v>
      </c>
      <c r="D72" t="s">
        <v>1385</v>
      </c>
      <c r="E72" s="987" t="s">
        <v>1564</v>
      </c>
      <c r="F72" s="988" t="s">
        <v>1455</v>
      </c>
    </row>
    <row r="73" spans="1:6" x14ac:dyDescent="0.25">
      <c r="A73" s="987" t="s">
        <v>1565</v>
      </c>
      <c r="B73" s="987" t="s">
        <v>1566</v>
      </c>
      <c r="C73" s="987" t="s">
        <v>1392</v>
      </c>
      <c r="D73" t="s">
        <v>1385</v>
      </c>
      <c r="E73" s="987" t="s">
        <v>1566</v>
      </c>
      <c r="F73" s="988" t="s">
        <v>1393</v>
      </c>
    </row>
    <row r="74" spans="1:6" x14ac:dyDescent="0.25">
      <c r="A74" s="987" t="s">
        <v>1567</v>
      </c>
      <c r="B74" s="987" t="s">
        <v>1568</v>
      </c>
      <c r="C74" s="452" t="s">
        <v>1569</v>
      </c>
      <c r="D74" t="s">
        <v>1380</v>
      </c>
      <c r="E74" s="987" t="s">
        <v>1568</v>
      </c>
      <c r="F74" s="988" t="s">
        <v>1570</v>
      </c>
    </row>
    <row r="75" spans="1:6" x14ac:dyDescent="0.25">
      <c r="A75" s="987" t="s">
        <v>1571</v>
      </c>
      <c r="B75" s="987" t="s">
        <v>1572</v>
      </c>
      <c r="C75" s="987" t="s">
        <v>1569</v>
      </c>
      <c r="D75" t="s">
        <v>1385</v>
      </c>
      <c r="E75" s="987" t="s">
        <v>1572</v>
      </c>
      <c r="F75" s="988" t="s">
        <v>1573</v>
      </c>
    </row>
    <row r="76" spans="1:6" x14ac:dyDescent="0.25">
      <c r="A76" s="987" t="s">
        <v>1574</v>
      </c>
      <c r="B76" s="987" t="s">
        <v>1575</v>
      </c>
      <c r="C76" s="987" t="s">
        <v>1576</v>
      </c>
      <c r="D76" t="s">
        <v>1385</v>
      </c>
      <c r="E76" s="987" t="s">
        <v>1575</v>
      </c>
      <c r="F76" s="988" t="s">
        <v>1386</v>
      </c>
    </row>
    <row r="77" spans="1:6" x14ac:dyDescent="0.25">
      <c r="A77" s="987" t="s">
        <v>1577</v>
      </c>
      <c r="B77" s="987" t="s">
        <v>1578</v>
      </c>
      <c r="C77" s="987" t="s">
        <v>1548</v>
      </c>
      <c r="D77" t="s">
        <v>1385</v>
      </c>
      <c r="E77" s="987" t="s">
        <v>1578</v>
      </c>
      <c r="F77" s="988" t="s">
        <v>1579</v>
      </c>
    </row>
    <row r="78" spans="1:6" x14ac:dyDescent="0.25">
      <c r="A78" s="987" t="s">
        <v>1580</v>
      </c>
      <c r="B78" s="987" t="s">
        <v>1581</v>
      </c>
      <c r="C78" s="452" t="s">
        <v>1582</v>
      </c>
      <c r="D78" t="s">
        <v>1380</v>
      </c>
      <c r="E78" s="987" t="s">
        <v>1581</v>
      </c>
      <c r="F78" s="988" t="s">
        <v>1552</v>
      </c>
    </row>
    <row r="79" spans="1:6" x14ac:dyDescent="0.25">
      <c r="A79" s="987" t="s">
        <v>1583</v>
      </c>
      <c r="B79" s="987" t="s">
        <v>1584</v>
      </c>
      <c r="C79" s="987" t="s">
        <v>1585</v>
      </c>
      <c r="D79" t="s">
        <v>1385</v>
      </c>
      <c r="E79" s="987" t="s">
        <v>1584</v>
      </c>
      <c r="F79" s="988" t="s">
        <v>1386</v>
      </c>
    </row>
    <row r="80" spans="1:6" x14ac:dyDescent="0.25">
      <c r="A80" s="987" t="s">
        <v>1586</v>
      </c>
      <c r="B80" s="987" t="s">
        <v>1587</v>
      </c>
      <c r="C80" s="987" t="s">
        <v>1588</v>
      </c>
      <c r="D80" t="s">
        <v>1380</v>
      </c>
      <c r="E80" s="987" t="s">
        <v>1587</v>
      </c>
      <c r="F80" s="988" t="s">
        <v>1589</v>
      </c>
    </row>
    <row r="81" spans="1:6" x14ac:dyDescent="0.25">
      <c r="A81" s="987" t="s">
        <v>1590</v>
      </c>
      <c r="B81" s="987" t="s">
        <v>1591</v>
      </c>
      <c r="C81" s="987" t="s">
        <v>1592</v>
      </c>
      <c r="D81" t="s">
        <v>1385</v>
      </c>
      <c r="E81" s="987" t="s">
        <v>1591</v>
      </c>
      <c r="F81" s="988" t="s">
        <v>1393</v>
      </c>
    </row>
    <row r="82" spans="1:6" x14ac:dyDescent="0.25">
      <c r="A82" s="987" t="s">
        <v>1593</v>
      </c>
      <c r="B82" s="987" t="s">
        <v>1594</v>
      </c>
      <c r="C82" s="987" t="s">
        <v>1595</v>
      </c>
      <c r="D82" t="s">
        <v>1385</v>
      </c>
      <c r="E82" s="987" t="s">
        <v>1594</v>
      </c>
      <c r="F82" s="988" t="s">
        <v>1393</v>
      </c>
    </row>
    <row r="83" spans="1:6" x14ac:dyDescent="0.25">
      <c r="A83" s="987" t="s">
        <v>1596</v>
      </c>
      <c r="B83" s="987" t="s">
        <v>1597</v>
      </c>
      <c r="C83" s="987" t="s">
        <v>1598</v>
      </c>
      <c r="D83" t="s">
        <v>1385</v>
      </c>
      <c r="E83" s="987" t="s">
        <v>1597</v>
      </c>
      <c r="F83" s="988" t="s">
        <v>1386</v>
      </c>
    </row>
    <row r="84" spans="1:6" x14ac:dyDescent="0.25">
      <c r="A84" s="987" t="s">
        <v>1599</v>
      </c>
      <c r="B84" s="987" t="s">
        <v>1600</v>
      </c>
      <c r="C84" s="987" t="s">
        <v>1592</v>
      </c>
      <c r="D84" t="s">
        <v>1385</v>
      </c>
      <c r="E84" s="987" t="s">
        <v>1600</v>
      </c>
      <c r="F84" s="988" t="s">
        <v>1433</v>
      </c>
    </row>
    <row r="85" spans="1:6" x14ac:dyDescent="0.25">
      <c r="A85" s="987" t="s">
        <v>1601</v>
      </c>
      <c r="B85" s="987" t="s">
        <v>1602</v>
      </c>
      <c r="C85" s="987" t="s">
        <v>1592</v>
      </c>
      <c r="D85" t="s">
        <v>1385</v>
      </c>
      <c r="E85" s="987" t="s">
        <v>1602</v>
      </c>
      <c r="F85" s="988" t="s">
        <v>1393</v>
      </c>
    </row>
    <row r="86" spans="1:6" x14ac:dyDescent="0.25">
      <c r="A86" s="987" t="s">
        <v>1603</v>
      </c>
      <c r="B86" s="987" t="s">
        <v>1604</v>
      </c>
      <c r="C86" s="987" t="s">
        <v>1403</v>
      </c>
      <c r="D86" t="s">
        <v>1385</v>
      </c>
      <c r="E86" s="987" t="s">
        <v>1604</v>
      </c>
      <c r="F86" s="988" t="s">
        <v>1400</v>
      </c>
    </row>
    <row r="87" spans="1:6" x14ac:dyDescent="0.25">
      <c r="A87" s="987" t="s">
        <v>1605</v>
      </c>
      <c r="B87" s="987" t="s">
        <v>1606</v>
      </c>
      <c r="C87" s="987" t="s">
        <v>1379</v>
      </c>
      <c r="D87" t="s">
        <v>1385</v>
      </c>
      <c r="E87" s="987" t="s">
        <v>1606</v>
      </c>
      <c r="F87" s="988" t="s">
        <v>1433</v>
      </c>
    </row>
    <row r="88" spans="1:6" x14ac:dyDescent="0.25">
      <c r="A88" s="987" t="s">
        <v>1607</v>
      </c>
      <c r="B88" s="987" t="s">
        <v>1608</v>
      </c>
      <c r="C88" s="987" t="s">
        <v>1497</v>
      </c>
      <c r="D88" t="s">
        <v>1385</v>
      </c>
      <c r="E88" s="987" t="s">
        <v>1608</v>
      </c>
      <c r="F88" s="988" t="s">
        <v>1386</v>
      </c>
    </row>
    <row r="89" spans="1:6" x14ac:dyDescent="0.25">
      <c r="A89" s="987" t="s">
        <v>1609</v>
      </c>
      <c r="B89" s="987" t="s">
        <v>1610</v>
      </c>
      <c r="C89" s="987" t="s">
        <v>1379</v>
      </c>
      <c r="D89" t="s">
        <v>1385</v>
      </c>
      <c r="E89" s="987" t="s">
        <v>1610</v>
      </c>
      <c r="F89" s="988" t="s">
        <v>1393</v>
      </c>
    </row>
    <row r="90" spans="1:6" x14ac:dyDescent="0.25">
      <c r="A90" s="987" t="s">
        <v>1611</v>
      </c>
      <c r="B90" s="987" t="s">
        <v>1612</v>
      </c>
      <c r="C90" s="987" t="s">
        <v>1515</v>
      </c>
      <c r="D90" t="s">
        <v>1385</v>
      </c>
      <c r="E90" s="987" t="s">
        <v>1612</v>
      </c>
      <c r="F90" s="988" t="s">
        <v>1480</v>
      </c>
    </row>
    <row r="91" spans="1:6" x14ac:dyDescent="0.25">
      <c r="A91" s="987" t="s">
        <v>1613</v>
      </c>
      <c r="B91" s="987" t="s">
        <v>1614</v>
      </c>
      <c r="C91" s="987" t="s">
        <v>1379</v>
      </c>
      <c r="D91" t="s">
        <v>1385</v>
      </c>
      <c r="E91" s="987" t="s">
        <v>1614</v>
      </c>
      <c r="F91" s="988" t="s">
        <v>1393</v>
      </c>
    </row>
    <row r="92" spans="1:6" x14ac:dyDescent="0.25">
      <c r="A92" s="987" t="s">
        <v>1615</v>
      </c>
      <c r="B92" s="987" t="s">
        <v>1616</v>
      </c>
      <c r="C92" s="987" t="s">
        <v>1617</v>
      </c>
      <c r="D92" t="s">
        <v>1385</v>
      </c>
      <c r="E92" s="987" t="s">
        <v>1616</v>
      </c>
      <c r="F92" s="988" t="s">
        <v>1386</v>
      </c>
    </row>
    <row r="93" spans="1:6" x14ac:dyDescent="0.25">
      <c r="A93" s="987" t="s">
        <v>1618</v>
      </c>
      <c r="B93" s="987" t="s">
        <v>1619</v>
      </c>
      <c r="C93" s="987" t="s">
        <v>1588</v>
      </c>
      <c r="D93" t="s">
        <v>1385</v>
      </c>
      <c r="E93" s="987" t="s">
        <v>1619</v>
      </c>
      <c r="F93" s="988" t="s">
        <v>1386</v>
      </c>
    </row>
    <row r="94" spans="1:6" x14ac:dyDescent="0.25">
      <c r="A94" s="987" t="s">
        <v>1620</v>
      </c>
      <c r="B94" s="987" t="s">
        <v>1621</v>
      </c>
      <c r="C94" s="987" t="s">
        <v>1622</v>
      </c>
      <c r="D94" t="s">
        <v>1385</v>
      </c>
      <c r="E94" s="987" t="s">
        <v>1621</v>
      </c>
      <c r="F94" s="988" t="s">
        <v>1386</v>
      </c>
    </row>
    <row r="95" spans="1:6" x14ac:dyDescent="0.25">
      <c r="A95" s="987" t="s">
        <v>1623</v>
      </c>
      <c r="B95" s="987" t="s">
        <v>1624</v>
      </c>
      <c r="C95" s="987" t="s">
        <v>1625</v>
      </c>
      <c r="D95" t="s">
        <v>1385</v>
      </c>
      <c r="E95" s="987" t="s">
        <v>1624</v>
      </c>
      <c r="F95" s="988" t="s">
        <v>1458</v>
      </c>
    </row>
    <row r="96" spans="1:6" x14ac:dyDescent="0.25">
      <c r="A96" s="987" t="s">
        <v>1626</v>
      </c>
      <c r="B96" s="987" t="s">
        <v>1627</v>
      </c>
      <c r="C96" s="987" t="s">
        <v>1628</v>
      </c>
      <c r="D96" t="s">
        <v>1385</v>
      </c>
      <c r="E96" s="987" t="s">
        <v>1627</v>
      </c>
      <c r="F96" s="988" t="s">
        <v>1386</v>
      </c>
    </row>
    <row r="97" spans="1:6" x14ac:dyDescent="0.25">
      <c r="A97" s="987" t="s">
        <v>1629</v>
      </c>
      <c r="B97" s="987" t="s">
        <v>1630</v>
      </c>
      <c r="C97" s="987" t="s">
        <v>1379</v>
      </c>
      <c r="D97" t="s">
        <v>1385</v>
      </c>
      <c r="E97" s="987" t="s">
        <v>1630</v>
      </c>
      <c r="F97" s="988" t="s">
        <v>1393</v>
      </c>
    </row>
    <row r="98" spans="1:6" x14ac:dyDescent="0.25">
      <c r="A98" s="987" t="s">
        <v>1631</v>
      </c>
      <c r="B98" s="987" t="s">
        <v>1632</v>
      </c>
      <c r="C98" s="987" t="s">
        <v>1511</v>
      </c>
      <c r="D98" t="s">
        <v>1385</v>
      </c>
      <c r="E98" s="987" t="s">
        <v>1632</v>
      </c>
      <c r="F98" s="988" t="s">
        <v>1386</v>
      </c>
    </row>
    <row r="99" spans="1:6" x14ac:dyDescent="0.25">
      <c r="A99" s="987" t="s">
        <v>1633</v>
      </c>
      <c r="B99" s="987" t="s">
        <v>1634</v>
      </c>
      <c r="C99" s="987" t="s">
        <v>1379</v>
      </c>
      <c r="D99" t="s">
        <v>1385</v>
      </c>
      <c r="E99" s="987" t="s">
        <v>1634</v>
      </c>
      <c r="F99" s="988" t="s">
        <v>1393</v>
      </c>
    </row>
    <row r="100" spans="1:6" x14ac:dyDescent="0.25">
      <c r="A100" s="987" t="s">
        <v>1635</v>
      </c>
      <c r="B100" s="987" t="s">
        <v>1636</v>
      </c>
      <c r="C100" s="987" t="s">
        <v>1637</v>
      </c>
      <c r="D100" t="s">
        <v>1385</v>
      </c>
      <c r="E100" s="987" t="s">
        <v>1636</v>
      </c>
      <c r="F100" s="988" t="s">
        <v>1386</v>
      </c>
    </row>
    <row r="101" spans="1:6" x14ac:dyDescent="0.25">
      <c r="A101" s="987" t="s">
        <v>1638</v>
      </c>
      <c r="B101" s="987" t="s">
        <v>1639</v>
      </c>
      <c r="C101" s="987" t="s">
        <v>1392</v>
      </c>
      <c r="D101" t="s">
        <v>1385</v>
      </c>
      <c r="E101" s="987" t="s">
        <v>1639</v>
      </c>
      <c r="F101" s="988" t="s">
        <v>1393</v>
      </c>
    </row>
    <row r="102" spans="1:6" x14ac:dyDescent="0.25">
      <c r="A102" s="987" t="s">
        <v>1640</v>
      </c>
      <c r="B102" s="987" t="s">
        <v>1641</v>
      </c>
      <c r="C102" s="987" t="s">
        <v>1642</v>
      </c>
      <c r="D102" t="s">
        <v>1385</v>
      </c>
      <c r="E102" s="987" t="s">
        <v>1641</v>
      </c>
      <c r="F102" s="988" t="s">
        <v>1386</v>
      </c>
    </row>
    <row r="103" spans="1:6" x14ac:dyDescent="0.25">
      <c r="A103" s="987" t="s">
        <v>1643</v>
      </c>
      <c r="B103" s="987" t="s">
        <v>1644</v>
      </c>
      <c r="C103" s="987" t="s">
        <v>1515</v>
      </c>
      <c r="D103" t="s">
        <v>1385</v>
      </c>
      <c r="E103" s="987" t="s">
        <v>1644</v>
      </c>
      <c r="F103" s="988" t="s">
        <v>1386</v>
      </c>
    </row>
    <row r="104" spans="1:6" x14ac:dyDescent="0.25">
      <c r="A104" s="987" t="s">
        <v>1645</v>
      </c>
      <c r="B104" s="987" t="s">
        <v>1646</v>
      </c>
      <c r="C104" s="987" t="s">
        <v>1647</v>
      </c>
      <c r="D104" t="s">
        <v>1385</v>
      </c>
      <c r="E104" s="987" t="s">
        <v>1646</v>
      </c>
      <c r="F104" s="988" t="s">
        <v>1480</v>
      </c>
    </row>
    <row r="105" spans="1:6" x14ac:dyDescent="0.25">
      <c r="A105" s="987" t="s">
        <v>1648</v>
      </c>
      <c r="B105" s="987" t="s">
        <v>1649</v>
      </c>
      <c r="C105" s="987" t="s">
        <v>1622</v>
      </c>
      <c r="D105" t="s">
        <v>1385</v>
      </c>
      <c r="E105" s="987" t="s">
        <v>1649</v>
      </c>
      <c r="F105" s="988" t="s">
        <v>1386</v>
      </c>
    </row>
    <row r="106" spans="1:6" x14ac:dyDescent="0.25">
      <c r="A106" s="987" t="s">
        <v>1650</v>
      </c>
      <c r="B106" s="987" t="s">
        <v>1651</v>
      </c>
      <c r="C106" s="987" t="s">
        <v>1379</v>
      </c>
      <c r="D106" t="s">
        <v>1385</v>
      </c>
      <c r="E106" s="987" t="s">
        <v>1651</v>
      </c>
      <c r="F106" s="988" t="s">
        <v>1393</v>
      </c>
    </row>
    <row r="107" spans="1:6" x14ac:dyDescent="0.25">
      <c r="A107" s="987" t="s">
        <v>1652</v>
      </c>
      <c r="B107" s="987" t="s">
        <v>1653</v>
      </c>
      <c r="C107" s="987" t="s">
        <v>1379</v>
      </c>
      <c r="D107" t="s">
        <v>1385</v>
      </c>
      <c r="E107" s="987" t="s">
        <v>1653</v>
      </c>
      <c r="F107" s="988" t="s">
        <v>1393</v>
      </c>
    </row>
    <row r="108" spans="1:6" x14ac:dyDescent="0.25">
      <c r="A108" s="987" t="s">
        <v>1654</v>
      </c>
      <c r="B108" s="987" t="s">
        <v>1655</v>
      </c>
      <c r="C108" s="987" t="s">
        <v>1424</v>
      </c>
      <c r="D108" t="s">
        <v>1385</v>
      </c>
      <c r="E108" s="987" t="s">
        <v>1655</v>
      </c>
      <c r="F108" s="988" t="s">
        <v>1386</v>
      </c>
    </row>
    <row r="109" spans="1:6" x14ac:dyDescent="0.25">
      <c r="A109" s="987" t="s">
        <v>1656</v>
      </c>
      <c r="B109" s="987" t="s">
        <v>1657</v>
      </c>
      <c r="C109" s="987" t="s">
        <v>1468</v>
      </c>
      <c r="D109" t="s">
        <v>1385</v>
      </c>
      <c r="E109" s="987" t="s">
        <v>1657</v>
      </c>
      <c r="F109" s="988" t="s">
        <v>1573</v>
      </c>
    </row>
    <row r="110" spans="1:6" x14ac:dyDescent="0.25">
      <c r="A110" s="987" t="s">
        <v>1658</v>
      </c>
      <c r="B110" s="987" t="s">
        <v>1659</v>
      </c>
      <c r="C110" s="452" t="s">
        <v>1476</v>
      </c>
      <c r="D110" t="s">
        <v>1380</v>
      </c>
      <c r="E110" s="987" t="s">
        <v>1659</v>
      </c>
      <c r="F110" s="988" t="s">
        <v>1660</v>
      </c>
    </row>
    <row r="111" spans="1:6" x14ac:dyDescent="0.25">
      <c r="A111" s="987" t="s">
        <v>1661</v>
      </c>
      <c r="B111" s="987" t="s">
        <v>1662</v>
      </c>
      <c r="C111" s="987" t="s">
        <v>1562</v>
      </c>
      <c r="D111" t="s">
        <v>1385</v>
      </c>
      <c r="E111" s="987" t="s">
        <v>1662</v>
      </c>
      <c r="F111" s="988" t="s">
        <v>1393</v>
      </c>
    </row>
    <row r="112" spans="1:6" x14ac:dyDescent="0.25">
      <c r="A112" s="987" t="s">
        <v>1663</v>
      </c>
      <c r="B112" s="987" t="s">
        <v>1664</v>
      </c>
      <c r="C112" s="987" t="s">
        <v>1665</v>
      </c>
      <c r="D112" t="s">
        <v>1385</v>
      </c>
      <c r="E112" s="987" t="s">
        <v>1664</v>
      </c>
      <c r="F112" s="988" t="s">
        <v>1433</v>
      </c>
    </row>
    <row r="113" spans="1:6" x14ac:dyDescent="0.25">
      <c r="A113" s="987" t="s">
        <v>1666</v>
      </c>
      <c r="B113" s="987" t="s">
        <v>1667</v>
      </c>
      <c r="C113" s="987" t="s">
        <v>1665</v>
      </c>
      <c r="D113" t="s">
        <v>1385</v>
      </c>
      <c r="E113" s="987" t="s">
        <v>1667</v>
      </c>
      <c r="F113" s="988" t="s">
        <v>1393</v>
      </c>
    </row>
    <row r="114" spans="1:6" x14ac:dyDescent="0.25">
      <c r="A114" s="987" t="s">
        <v>1668</v>
      </c>
      <c r="B114" s="987" t="s">
        <v>1669</v>
      </c>
      <c r="C114" s="452" t="s">
        <v>1670</v>
      </c>
      <c r="D114" t="s">
        <v>1380</v>
      </c>
      <c r="E114" s="987" t="s">
        <v>1669</v>
      </c>
      <c r="F114" s="988" t="s">
        <v>1589</v>
      </c>
    </row>
    <row r="115" spans="1:6" x14ac:dyDescent="0.25">
      <c r="A115" s="987" t="s">
        <v>1671</v>
      </c>
      <c r="B115" s="987" t="s">
        <v>1672</v>
      </c>
      <c r="C115"/>
      <c r="D115" t="s">
        <v>1380</v>
      </c>
      <c r="E115" s="987" t="s">
        <v>1672</v>
      </c>
      <c r="F115" s="988" t="s">
        <v>1660</v>
      </c>
    </row>
    <row r="116" spans="1:6" x14ac:dyDescent="0.25">
      <c r="A116" s="987" t="s">
        <v>1673</v>
      </c>
      <c r="B116" s="987" t="s">
        <v>1674</v>
      </c>
      <c r="C116" s="452" t="s">
        <v>1379</v>
      </c>
      <c r="D116" t="s">
        <v>1380</v>
      </c>
      <c r="E116" s="987" t="s">
        <v>1674</v>
      </c>
      <c r="F116" s="988" t="s">
        <v>1675</v>
      </c>
    </row>
    <row r="117" spans="1:6" x14ac:dyDescent="0.25">
      <c r="A117" s="987" t="s">
        <v>1676</v>
      </c>
      <c r="B117" s="987" t="s">
        <v>1677</v>
      </c>
      <c r="C117"/>
      <c r="D117" t="s">
        <v>1380</v>
      </c>
      <c r="E117" s="987" t="s">
        <v>1677</v>
      </c>
      <c r="F117" s="988" t="s">
        <v>1675</v>
      </c>
    </row>
    <row r="118" spans="1:6" x14ac:dyDescent="0.25">
      <c r="A118" s="987" t="s">
        <v>1678</v>
      </c>
      <c r="B118" s="987" t="s">
        <v>1679</v>
      </c>
      <c r="C118" s="452" t="s">
        <v>1379</v>
      </c>
      <c r="D118" t="s">
        <v>1380</v>
      </c>
      <c r="E118" s="987" t="s">
        <v>1679</v>
      </c>
      <c r="F118" s="988" t="s">
        <v>1589</v>
      </c>
    </row>
    <row r="119" spans="1:6" x14ac:dyDescent="0.25">
      <c r="A119" s="987" t="s">
        <v>1680</v>
      </c>
      <c r="B119" s="987" t="s">
        <v>1681</v>
      </c>
      <c r="C119" s="987" t="s">
        <v>1628</v>
      </c>
      <c r="D119" t="s">
        <v>1385</v>
      </c>
      <c r="E119" s="987" t="s">
        <v>1681</v>
      </c>
      <c r="F119" s="988" t="s">
        <v>1386</v>
      </c>
    </row>
    <row r="120" spans="1:6" x14ac:dyDescent="0.25">
      <c r="A120" s="987" t="s">
        <v>1682</v>
      </c>
      <c r="B120" s="987" t="s">
        <v>1683</v>
      </c>
      <c r="C120" s="987" t="s">
        <v>1403</v>
      </c>
      <c r="D120" t="s">
        <v>1385</v>
      </c>
      <c r="E120" s="987" t="s">
        <v>1683</v>
      </c>
      <c r="F120" s="988" t="s">
        <v>1386</v>
      </c>
    </row>
    <row r="121" spans="1:6" x14ac:dyDescent="0.25">
      <c r="A121" s="987" t="s">
        <v>1684</v>
      </c>
      <c r="B121" s="987" t="s">
        <v>1685</v>
      </c>
      <c r="C121" s="987" t="s">
        <v>1686</v>
      </c>
      <c r="D121" t="s">
        <v>1385</v>
      </c>
      <c r="E121" s="987" t="s">
        <v>1685</v>
      </c>
      <c r="F121" s="988" t="s">
        <v>1386</v>
      </c>
    </row>
    <row r="122" spans="1:6" x14ac:dyDescent="0.25">
      <c r="A122" s="987" t="s">
        <v>1687</v>
      </c>
      <c r="B122" s="987" t="s">
        <v>1688</v>
      </c>
      <c r="C122" s="987" t="s">
        <v>1689</v>
      </c>
      <c r="D122" t="s">
        <v>1385</v>
      </c>
      <c r="E122" s="987" t="s">
        <v>1688</v>
      </c>
      <c r="F122" s="988" t="s">
        <v>1386</v>
      </c>
    </row>
    <row r="123" spans="1:6" x14ac:dyDescent="0.25">
      <c r="A123" s="987" t="s">
        <v>1690</v>
      </c>
      <c r="B123" s="987" t="s">
        <v>1691</v>
      </c>
      <c r="C123" s="987" t="s">
        <v>1692</v>
      </c>
      <c r="D123" t="s">
        <v>1385</v>
      </c>
      <c r="E123" s="987" t="s">
        <v>1691</v>
      </c>
      <c r="F123" s="988" t="s">
        <v>1386</v>
      </c>
    </row>
    <row r="124" spans="1:6" x14ac:dyDescent="0.25">
      <c r="A124" s="987" t="s">
        <v>1693</v>
      </c>
      <c r="B124" s="987" t="s">
        <v>1694</v>
      </c>
      <c r="C124" s="987" t="s">
        <v>1695</v>
      </c>
      <c r="D124" t="s">
        <v>1385</v>
      </c>
      <c r="E124" s="987" t="s">
        <v>1694</v>
      </c>
      <c r="F124" s="988" t="s">
        <v>1386</v>
      </c>
    </row>
    <row r="125" spans="1:6" x14ac:dyDescent="0.25">
      <c r="A125" s="987" t="s">
        <v>1696</v>
      </c>
      <c r="B125" s="987" t="s">
        <v>1697</v>
      </c>
      <c r="C125" s="987" t="s">
        <v>1698</v>
      </c>
      <c r="D125" t="s">
        <v>1385</v>
      </c>
      <c r="E125" s="987" t="s">
        <v>1697</v>
      </c>
      <c r="F125" s="988" t="s">
        <v>1400</v>
      </c>
    </row>
    <row r="126" spans="1:6" x14ac:dyDescent="0.25">
      <c r="A126" s="987" t="s">
        <v>1699</v>
      </c>
      <c r="B126" s="987" t="s">
        <v>1700</v>
      </c>
      <c r="C126" s="987" t="s">
        <v>1406</v>
      </c>
      <c r="D126" t="s">
        <v>1385</v>
      </c>
      <c r="E126" s="987" t="s">
        <v>1700</v>
      </c>
      <c r="F126" s="988" t="s">
        <v>1400</v>
      </c>
    </row>
    <row r="127" spans="1:6" x14ac:dyDescent="0.25">
      <c r="A127" s="987" t="s">
        <v>1701</v>
      </c>
      <c r="B127" s="987" t="s">
        <v>1702</v>
      </c>
      <c r="C127" s="987" t="s">
        <v>1703</v>
      </c>
      <c r="D127" t="s">
        <v>1385</v>
      </c>
      <c r="E127" s="987" t="s">
        <v>1702</v>
      </c>
      <c r="F127" s="988" t="s">
        <v>1386</v>
      </c>
    </row>
    <row r="128" spans="1:6" x14ac:dyDescent="0.25">
      <c r="A128" s="987" t="s">
        <v>1704</v>
      </c>
      <c r="B128" s="987" t="s">
        <v>1705</v>
      </c>
      <c r="C128" s="987" t="s">
        <v>1392</v>
      </c>
      <c r="D128" t="s">
        <v>1385</v>
      </c>
      <c r="E128" s="987" t="s">
        <v>1705</v>
      </c>
      <c r="F128" s="988" t="s">
        <v>1393</v>
      </c>
    </row>
    <row r="129" spans="1:6" x14ac:dyDescent="0.25">
      <c r="A129" s="987" t="s">
        <v>1706</v>
      </c>
      <c r="B129" s="987" t="s">
        <v>1707</v>
      </c>
      <c r="C129" s="987" t="s">
        <v>1379</v>
      </c>
      <c r="D129" t="s">
        <v>1385</v>
      </c>
      <c r="E129" s="987" t="s">
        <v>1707</v>
      </c>
      <c r="F129" s="988" t="s">
        <v>1400</v>
      </c>
    </row>
    <row r="130" spans="1:6" x14ac:dyDescent="0.25">
      <c r="A130" s="987" t="s">
        <v>1708</v>
      </c>
      <c r="B130" s="987" t="s">
        <v>1709</v>
      </c>
      <c r="C130" s="987" t="s">
        <v>1379</v>
      </c>
      <c r="D130" t="s">
        <v>1385</v>
      </c>
      <c r="E130" s="987" t="s">
        <v>1709</v>
      </c>
      <c r="F130" s="988" t="s">
        <v>1400</v>
      </c>
    </row>
    <row r="131" spans="1:6" x14ac:dyDescent="0.25">
      <c r="A131" s="987" t="s">
        <v>1710</v>
      </c>
      <c r="B131" s="987" t="s">
        <v>1711</v>
      </c>
      <c r="C131" s="987" t="s">
        <v>1392</v>
      </c>
      <c r="D131" t="s">
        <v>1385</v>
      </c>
      <c r="E131" s="987" t="s">
        <v>1711</v>
      </c>
      <c r="F131" s="988" t="s">
        <v>1400</v>
      </c>
    </row>
    <row r="132" spans="1:6" x14ac:dyDescent="0.25">
      <c r="A132" s="987" t="s">
        <v>1712</v>
      </c>
      <c r="B132" s="987" t="s">
        <v>1713</v>
      </c>
      <c r="C132" s="987" t="s">
        <v>1714</v>
      </c>
      <c r="D132" t="s">
        <v>1385</v>
      </c>
      <c r="E132" s="987" t="s">
        <v>1713</v>
      </c>
      <c r="F132" s="988" t="s">
        <v>1400</v>
      </c>
    </row>
    <row r="133" spans="1:6" x14ac:dyDescent="0.25">
      <c r="A133" s="987" t="s">
        <v>1715</v>
      </c>
      <c r="B133" s="987" t="s">
        <v>1716</v>
      </c>
      <c r="C133" s="987" t="s">
        <v>1379</v>
      </c>
      <c r="D133" t="s">
        <v>1385</v>
      </c>
      <c r="E133" s="987" t="s">
        <v>1716</v>
      </c>
      <c r="F133" s="988" t="s">
        <v>1400</v>
      </c>
    </row>
    <row r="134" spans="1:6" x14ac:dyDescent="0.25">
      <c r="A134" s="987" t="s">
        <v>1717</v>
      </c>
      <c r="B134" s="987" t="s">
        <v>1718</v>
      </c>
      <c r="C134" s="987" t="s">
        <v>1392</v>
      </c>
      <c r="D134" t="s">
        <v>1385</v>
      </c>
      <c r="E134" s="987" t="s">
        <v>1718</v>
      </c>
      <c r="F134" s="988" t="s">
        <v>1400</v>
      </c>
    </row>
    <row r="135" spans="1:6" x14ac:dyDescent="0.25">
      <c r="A135" s="987" t="s">
        <v>1719</v>
      </c>
      <c r="B135" s="987" t="s">
        <v>1720</v>
      </c>
      <c r="C135" s="987" t="s">
        <v>1392</v>
      </c>
      <c r="D135" t="s">
        <v>1385</v>
      </c>
      <c r="E135" s="987" t="s">
        <v>1720</v>
      </c>
      <c r="F135" s="988" t="s">
        <v>1400</v>
      </c>
    </row>
    <row r="136" spans="1:6" x14ac:dyDescent="0.25">
      <c r="A136" s="987" t="s">
        <v>1721</v>
      </c>
      <c r="B136" s="987" t="s">
        <v>1722</v>
      </c>
      <c r="C136" s="987" t="s">
        <v>1392</v>
      </c>
      <c r="D136" t="s">
        <v>1385</v>
      </c>
      <c r="E136" s="987" t="s">
        <v>1722</v>
      </c>
      <c r="F136" s="988" t="s">
        <v>1393</v>
      </c>
    </row>
    <row r="137" spans="1:6" x14ac:dyDescent="0.25">
      <c r="A137" s="987" t="s">
        <v>1723</v>
      </c>
      <c r="B137" s="987" t="s">
        <v>1724</v>
      </c>
      <c r="C137" s="987" t="s">
        <v>1725</v>
      </c>
      <c r="D137" t="s">
        <v>1385</v>
      </c>
      <c r="E137" s="987" t="s">
        <v>1724</v>
      </c>
      <c r="F137" s="988" t="s">
        <v>1386</v>
      </c>
    </row>
    <row r="138" spans="1:6" x14ac:dyDescent="0.25">
      <c r="A138" s="987" t="s">
        <v>1726</v>
      </c>
      <c r="B138" s="987" t="s">
        <v>1727</v>
      </c>
      <c r="C138" s="987" t="s">
        <v>1403</v>
      </c>
      <c r="D138" t="s">
        <v>1385</v>
      </c>
      <c r="E138" s="987" t="s">
        <v>1727</v>
      </c>
      <c r="F138" s="988" t="s">
        <v>1433</v>
      </c>
    </row>
    <row r="139" spans="1:6" x14ac:dyDescent="0.25">
      <c r="A139" s="987" t="s">
        <v>1728</v>
      </c>
      <c r="B139" s="987" t="s">
        <v>1729</v>
      </c>
      <c r="C139" s="987" t="s">
        <v>1730</v>
      </c>
      <c r="D139" t="s">
        <v>1385</v>
      </c>
      <c r="E139" s="987" t="s">
        <v>1729</v>
      </c>
      <c r="F139" s="988" t="s">
        <v>1393</v>
      </c>
    </row>
    <row r="140" spans="1:6" x14ac:dyDescent="0.25">
      <c r="A140" s="987" t="s">
        <v>1731</v>
      </c>
      <c r="B140" s="987" t="s">
        <v>1732</v>
      </c>
      <c r="C140" s="987" t="s">
        <v>1733</v>
      </c>
      <c r="D140" t="s">
        <v>1385</v>
      </c>
      <c r="E140" s="987" t="s">
        <v>1732</v>
      </c>
      <c r="F140" s="988" t="s">
        <v>1386</v>
      </c>
    </row>
    <row r="141" spans="1:6" x14ac:dyDescent="0.25">
      <c r="A141" s="987" t="s">
        <v>1734</v>
      </c>
      <c r="B141" s="987" t="s">
        <v>1735</v>
      </c>
      <c r="C141" s="987" t="s">
        <v>1479</v>
      </c>
      <c r="D141" t="s">
        <v>1385</v>
      </c>
      <c r="E141" s="987" t="s">
        <v>1735</v>
      </c>
      <c r="F141" s="988" t="s">
        <v>1386</v>
      </c>
    </row>
    <row r="142" spans="1:6" x14ac:dyDescent="0.25">
      <c r="A142" s="987" t="s">
        <v>1736</v>
      </c>
      <c r="B142" s="987" t="s">
        <v>1737</v>
      </c>
      <c r="C142" s="987" t="s">
        <v>1738</v>
      </c>
      <c r="D142" t="s">
        <v>1385</v>
      </c>
      <c r="E142" s="987" t="s">
        <v>1737</v>
      </c>
      <c r="F142" s="988" t="s">
        <v>1386</v>
      </c>
    </row>
    <row r="143" spans="1:6" x14ac:dyDescent="0.25">
      <c r="A143" s="987" t="s">
        <v>1739</v>
      </c>
      <c r="B143" s="987" t="s">
        <v>1740</v>
      </c>
      <c r="C143" s="452" t="s">
        <v>1741</v>
      </c>
      <c r="D143" t="s">
        <v>1380</v>
      </c>
      <c r="E143" s="987" t="s">
        <v>1740</v>
      </c>
      <c r="F143" s="988" t="s">
        <v>1589</v>
      </c>
    </row>
    <row r="144" spans="1:6" x14ac:dyDescent="0.25">
      <c r="A144" s="987" t="s">
        <v>1742</v>
      </c>
      <c r="B144" s="987" t="s">
        <v>1743</v>
      </c>
      <c r="C144"/>
      <c r="D144" t="s">
        <v>1380</v>
      </c>
      <c r="E144" s="987" t="s">
        <v>1743</v>
      </c>
      <c r="F144" s="988" t="s">
        <v>1675</v>
      </c>
    </row>
    <row r="145" spans="1:6" x14ac:dyDescent="0.25">
      <c r="A145" s="987" t="s">
        <v>1744</v>
      </c>
      <c r="B145" s="987" t="s">
        <v>1745</v>
      </c>
      <c r="C145" s="987" t="s">
        <v>1515</v>
      </c>
      <c r="D145" t="s">
        <v>1385</v>
      </c>
      <c r="E145" s="987" t="s">
        <v>1745</v>
      </c>
      <c r="F145" s="988" t="s">
        <v>1393</v>
      </c>
    </row>
    <row r="146" spans="1:6" x14ac:dyDescent="0.25">
      <c r="A146" s="987" t="s">
        <v>1746</v>
      </c>
      <c r="B146" s="987" t="s">
        <v>1747</v>
      </c>
      <c r="C146" s="987" t="s">
        <v>1748</v>
      </c>
      <c r="D146" t="s">
        <v>1385</v>
      </c>
      <c r="E146" s="987" t="s">
        <v>1747</v>
      </c>
      <c r="F146" s="988" t="s">
        <v>1393</v>
      </c>
    </row>
    <row r="147" spans="1:6" x14ac:dyDescent="0.25">
      <c r="A147" s="987" t="s">
        <v>1749</v>
      </c>
      <c r="B147" s="987" t="s">
        <v>1750</v>
      </c>
      <c r="C147" s="987" t="s">
        <v>1379</v>
      </c>
      <c r="D147" t="s">
        <v>1385</v>
      </c>
      <c r="E147" s="987" t="s">
        <v>1750</v>
      </c>
      <c r="F147" s="988" t="s">
        <v>1393</v>
      </c>
    </row>
    <row r="148" spans="1:6" x14ac:dyDescent="0.25">
      <c r="A148" s="987" t="s">
        <v>1751</v>
      </c>
      <c r="B148" s="987" t="s">
        <v>1752</v>
      </c>
      <c r="C148" s="987" t="s">
        <v>1730</v>
      </c>
      <c r="D148" t="s">
        <v>1385</v>
      </c>
      <c r="E148" s="987" t="s">
        <v>1752</v>
      </c>
      <c r="F148" s="988" t="s">
        <v>1455</v>
      </c>
    </row>
    <row r="149" spans="1:6" x14ac:dyDescent="0.25">
      <c r="A149" s="987" t="s">
        <v>1753</v>
      </c>
      <c r="B149" s="987" t="s">
        <v>1754</v>
      </c>
      <c r="C149" s="987" t="s">
        <v>1730</v>
      </c>
      <c r="D149" t="s">
        <v>1385</v>
      </c>
      <c r="E149" s="987" t="s">
        <v>1754</v>
      </c>
      <c r="F149" s="988" t="s">
        <v>1393</v>
      </c>
    </row>
    <row r="150" spans="1:6" x14ac:dyDescent="0.25">
      <c r="A150" s="987" t="s">
        <v>1755</v>
      </c>
      <c r="B150" s="987" t="s">
        <v>1756</v>
      </c>
      <c r="C150" s="987" t="s">
        <v>1757</v>
      </c>
      <c r="D150" t="s">
        <v>1385</v>
      </c>
      <c r="E150" s="987" t="s">
        <v>1756</v>
      </c>
      <c r="F150" s="988" t="s">
        <v>1386</v>
      </c>
    </row>
    <row r="151" spans="1:6" x14ac:dyDescent="0.25">
      <c r="A151" s="987" t="s">
        <v>1758</v>
      </c>
      <c r="B151" s="987" t="s">
        <v>1759</v>
      </c>
      <c r="C151" s="987" t="s">
        <v>1529</v>
      </c>
      <c r="D151" t="s">
        <v>1385</v>
      </c>
      <c r="E151" s="987" t="s">
        <v>1759</v>
      </c>
      <c r="F151" s="988" t="s">
        <v>1386</v>
      </c>
    </row>
    <row r="152" spans="1:6" x14ac:dyDescent="0.25">
      <c r="A152" s="987" t="s">
        <v>1760</v>
      </c>
      <c r="B152" s="987" t="s">
        <v>1761</v>
      </c>
      <c r="C152" s="987" t="s">
        <v>1762</v>
      </c>
      <c r="D152" t="s">
        <v>1385</v>
      </c>
      <c r="E152" s="987" t="s">
        <v>1761</v>
      </c>
      <c r="F152" s="988" t="s">
        <v>1386</v>
      </c>
    </row>
    <row r="153" spans="1:6" x14ac:dyDescent="0.25">
      <c r="A153" s="987" t="s">
        <v>1763</v>
      </c>
      <c r="B153" s="987" t="s">
        <v>1764</v>
      </c>
      <c r="C153" s="987" t="s">
        <v>1765</v>
      </c>
      <c r="D153" t="s">
        <v>1385</v>
      </c>
      <c r="E153" s="987" t="s">
        <v>1764</v>
      </c>
      <c r="F153" s="988" t="s">
        <v>1386</v>
      </c>
    </row>
    <row r="154" spans="1:6" x14ac:dyDescent="0.25">
      <c r="A154" s="987" t="s">
        <v>1766</v>
      </c>
      <c r="B154" s="987" t="s">
        <v>1767</v>
      </c>
      <c r="C154" s="987" t="s">
        <v>1508</v>
      </c>
      <c r="D154" t="s">
        <v>1385</v>
      </c>
      <c r="E154" s="987" t="s">
        <v>1767</v>
      </c>
      <c r="F154" s="988" t="s">
        <v>1393</v>
      </c>
    </row>
    <row r="155" spans="1:6" x14ac:dyDescent="0.25">
      <c r="A155" s="987" t="s">
        <v>1768</v>
      </c>
      <c r="B155" s="987" t="s">
        <v>1769</v>
      </c>
      <c r="C155" s="987" t="s">
        <v>1508</v>
      </c>
      <c r="D155" t="s">
        <v>1385</v>
      </c>
      <c r="E155" s="987" t="s">
        <v>1769</v>
      </c>
      <c r="F155" s="988" t="s">
        <v>1393</v>
      </c>
    </row>
    <row r="156" spans="1:6" x14ac:dyDescent="0.25">
      <c r="A156" s="987" t="s">
        <v>1770</v>
      </c>
      <c r="B156" s="987" t="s">
        <v>1771</v>
      </c>
      <c r="C156" s="987" t="s">
        <v>1772</v>
      </c>
      <c r="D156" t="s">
        <v>1385</v>
      </c>
      <c r="E156" s="987" t="s">
        <v>1771</v>
      </c>
      <c r="F156" s="988" t="s">
        <v>1386</v>
      </c>
    </row>
    <row r="157" spans="1:6" x14ac:dyDescent="0.25">
      <c r="A157" s="987" t="s">
        <v>1773</v>
      </c>
      <c r="B157" s="987" t="s">
        <v>1774</v>
      </c>
      <c r="C157" s="987" t="s">
        <v>1775</v>
      </c>
      <c r="D157" t="s">
        <v>1385</v>
      </c>
      <c r="E157" s="987" t="s">
        <v>1774</v>
      </c>
      <c r="F157" s="988" t="s">
        <v>1386</v>
      </c>
    </row>
    <row r="158" spans="1:6" x14ac:dyDescent="0.25">
      <c r="A158" s="987" t="s">
        <v>1776</v>
      </c>
      <c r="B158" s="987" t="s">
        <v>1777</v>
      </c>
      <c r="C158" s="987" t="s">
        <v>1775</v>
      </c>
      <c r="D158" t="s">
        <v>1385</v>
      </c>
      <c r="E158" s="987" t="s">
        <v>1777</v>
      </c>
      <c r="F158" s="988" t="s">
        <v>1778</v>
      </c>
    </row>
    <row r="159" spans="1:6" x14ac:dyDescent="0.25">
      <c r="A159" s="987" t="s">
        <v>1779</v>
      </c>
      <c r="B159" s="987" t="s">
        <v>1780</v>
      </c>
      <c r="C159" s="987" t="s">
        <v>1781</v>
      </c>
      <c r="D159" t="s">
        <v>1385</v>
      </c>
      <c r="E159" s="987" t="s">
        <v>1780</v>
      </c>
      <c r="F159" s="988" t="s">
        <v>1400</v>
      </c>
    </row>
    <row r="160" spans="1:6" x14ac:dyDescent="0.25">
      <c r="A160" s="987" t="s">
        <v>1782</v>
      </c>
      <c r="B160" s="987" t="s">
        <v>1783</v>
      </c>
      <c r="C160" s="987" t="s">
        <v>1379</v>
      </c>
      <c r="D160" t="s">
        <v>1385</v>
      </c>
      <c r="E160" s="987" t="s">
        <v>1783</v>
      </c>
      <c r="F160" s="988" t="s">
        <v>1393</v>
      </c>
    </row>
    <row r="161" spans="1:6" x14ac:dyDescent="0.25">
      <c r="A161" s="987" t="s">
        <v>1784</v>
      </c>
      <c r="B161" s="987" t="s">
        <v>1785</v>
      </c>
      <c r="C161" s="987" t="s">
        <v>1379</v>
      </c>
      <c r="D161" t="s">
        <v>1385</v>
      </c>
      <c r="E161" s="987" t="s">
        <v>1785</v>
      </c>
      <c r="F161" s="988" t="s">
        <v>1573</v>
      </c>
    </row>
    <row r="162" spans="1:6" x14ac:dyDescent="0.25">
      <c r="A162" s="987" t="s">
        <v>1786</v>
      </c>
      <c r="B162" s="987" t="s">
        <v>1787</v>
      </c>
      <c r="C162" s="987" t="s">
        <v>1379</v>
      </c>
      <c r="D162" t="s">
        <v>1385</v>
      </c>
      <c r="E162" s="987" t="s">
        <v>1787</v>
      </c>
      <c r="F162" s="988" t="s">
        <v>1393</v>
      </c>
    </row>
    <row r="163" spans="1:6" x14ac:dyDescent="0.25">
      <c r="A163" s="987" t="s">
        <v>1788</v>
      </c>
      <c r="B163" s="987" t="s">
        <v>1789</v>
      </c>
      <c r="C163" s="987" t="s">
        <v>1399</v>
      </c>
      <c r="D163" t="s">
        <v>1385</v>
      </c>
      <c r="E163" s="987" t="s">
        <v>1789</v>
      </c>
      <c r="F163" s="988" t="s">
        <v>1386</v>
      </c>
    </row>
    <row r="164" spans="1:6" x14ac:dyDescent="0.25">
      <c r="A164" s="987" t="s">
        <v>1790</v>
      </c>
      <c r="B164" s="987" t="s">
        <v>1791</v>
      </c>
      <c r="C164" s="987" t="s">
        <v>1396</v>
      </c>
      <c r="D164" t="s">
        <v>1385</v>
      </c>
      <c r="E164" s="987" t="s">
        <v>1791</v>
      </c>
      <c r="F164" s="988" t="s">
        <v>1433</v>
      </c>
    </row>
    <row r="165" spans="1:6" x14ac:dyDescent="0.25">
      <c r="A165" s="987" t="s">
        <v>1792</v>
      </c>
      <c r="B165" s="987" t="s">
        <v>1793</v>
      </c>
      <c r="C165" s="987" t="s">
        <v>1396</v>
      </c>
      <c r="D165" t="s">
        <v>1385</v>
      </c>
      <c r="E165" s="987" t="s">
        <v>1793</v>
      </c>
      <c r="F165" s="988" t="s">
        <v>1433</v>
      </c>
    </row>
    <row r="166" spans="1:6" x14ac:dyDescent="0.25">
      <c r="A166" s="987" t="s">
        <v>1794</v>
      </c>
      <c r="B166" s="987" t="s">
        <v>1795</v>
      </c>
      <c r="C166" s="987" t="s">
        <v>1406</v>
      </c>
      <c r="D166" t="s">
        <v>1385</v>
      </c>
      <c r="E166" s="987" t="s">
        <v>1795</v>
      </c>
      <c r="F166" s="988" t="s">
        <v>1433</v>
      </c>
    </row>
    <row r="167" spans="1:6" x14ac:dyDescent="0.25">
      <c r="A167" s="987" t="s">
        <v>1796</v>
      </c>
      <c r="B167" s="987" t="s">
        <v>1797</v>
      </c>
      <c r="C167" s="987" t="s">
        <v>1379</v>
      </c>
      <c r="D167" t="s">
        <v>1385</v>
      </c>
      <c r="E167" s="987" t="s">
        <v>1797</v>
      </c>
      <c r="F167" s="988" t="s">
        <v>1433</v>
      </c>
    </row>
    <row r="168" spans="1:6" x14ac:dyDescent="0.25">
      <c r="A168" s="987" t="s">
        <v>1798</v>
      </c>
      <c r="B168" s="987" t="s">
        <v>1799</v>
      </c>
      <c r="C168" s="987" t="s">
        <v>1392</v>
      </c>
      <c r="D168" t="s">
        <v>1385</v>
      </c>
      <c r="E168" s="987" t="s">
        <v>1799</v>
      </c>
      <c r="F168" s="988" t="s">
        <v>1433</v>
      </c>
    </row>
    <row r="169" spans="1:6" x14ac:dyDescent="0.25">
      <c r="A169" s="987" t="s">
        <v>1800</v>
      </c>
      <c r="B169" s="987" t="s">
        <v>1801</v>
      </c>
      <c r="C169" s="987" t="s">
        <v>1392</v>
      </c>
      <c r="D169" t="s">
        <v>1385</v>
      </c>
      <c r="E169" s="987" t="s">
        <v>1801</v>
      </c>
      <c r="F169" s="988" t="s">
        <v>1433</v>
      </c>
    </row>
    <row r="170" spans="1:6" x14ac:dyDescent="0.25">
      <c r="A170" s="987" t="s">
        <v>1802</v>
      </c>
      <c r="B170" s="987" t="s">
        <v>1803</v>
      </c>
      <c r="C170" s="987" t="s">
        <v>1379</v>
      </c>
      <c r="D170" t="s">
        <v>1385</v>
      </c>
      <c r="E170" s="987" t="s">
        <v>1803</v>
      </c>
      <c r="F170" s="988" t="s">
        <v>1393</v>
      </c>
    </row>
    <row r="171" spans="1:6" x14ac:dyDescent="0.25">
      <c r="A171" s="987" t="s">
        <v>1804</v>
      </c>
      <c r="B171" s="987" t="s">
        <v>1805</v>
      </c>
      <c r="C171" s="987" t="s">
        <v>1738</v>
      </c>
      <c r="D171" t="s">
        <v>1385</v>
      </c>
      <c r="E171" s="987" t="s">
        <v>1805</v>
      </c>
      <c r="F171" s="988" t="s">
        <v>1386</v>
      </c>
    </row>
    <row r="172" spans="1:6" x14ac:dyDescent="0.25">
      <c r="A172" s="987" t="s">
        <v>1806</v>
      </c>
      <c r="B172" s="987" t="s">
        <v>1807</v>
      </c>
      <c r="C172" s="987" t="s">
        <v>1808</v>
      </c>
      <c r="D172" t="s">
        <v>1385</v>
      </c>
      <c r="E172" s="987" t="s">
        <v>1807</v>
      </c>
      <c r="F172" s="988" t="s">
        <v>1386</v>
      </c>
    </row>
    <row r="173" spans="1:6" x14ac:dyDescent="0.25">
      <c r="A173" s="987" t="s">
        <v>1809</v>
      </c>
      <c r="B173" s="987" t="s">
        <v>1810</v>
      </c>
      <c r="C173" s="452" t="s">
        <v>1808</v>
      </c>
      <c r="D173" t="s">
        <v>1380</v>
      </c>
      <c r="E173" s="987" t="s">
        <v>1810</v>
      </c>
      <c r="F173" s="988" t="s">
        <v>1675</v>
      </c>
    </row>
    <row r="174" spans="1:6" x14ac:dyDescent="0.25">
      <c r="A174" s="987" t="s">
        <v>1811</v>
      </c>
      <c r="B174" s="987" t="s">
        <v>1812</v>
      </c>
      <c r="C174" s="987" t="s">
        <v>1576</v>
      </c>
      <c r="D174" t="s">
        <v>1385</v>
      </c>
      <c r="E174" s="987" t="s">
        <v>1812</v>
      </c>
      <c r="F174" s="988" t="s">
        <v>1386</v>
      </c>
    </row>
    <row r="175" spans="1:6" x14ac:dyDescent="0.25">
      <c r="A175" s="987" t="s">
        <v>1813</v>
      </c>
      <c r="B175" s="987" t="s">
        <v>1814</v>
      </c>
      <c r="C175" s="987" t="s">
        <v>1595</v>
      </c>
      <c r="D175" t="s">
        <v>1385</v>
      </c>
      <c r="E175" s="987" t="s">
        <v>1814</v>
      </c>
      <c r="F175" s="988" t="s">
        <v>1386</v>
      </c>
    </row>
    <row r="176" spans="1:6" x14ac:dyDescent="0.25">
      <c r="A176" s="987" t="s">
        <v>1815</v>
      </c>
      <c r="B176" s="987" t="s">
        <v>1816</v>
      </c>
      <c r="C176" s="987" t="s">
        <v>1430</v>
      </c>
      <c r="D176" t="s">
        <v>1385</v>
      </c>
      <c r="E176" s="987" t="s">
        <v>1816</v>
      </c>
      <c r="F176" s="988" t="s">
        <v>1480</v>
      </c>
    </row>
    <row r="177" spans="1:6" x14ac:dyDescent="0.25">
      <c r="A177" s="987" t="s">
        <v>1817</v>
      </c>
      <c r="B177" s="987" t="s">
        <v>1818</v>
      </c>
      <c r="C177" s="452" t="s">
        <v>1421</v>
      </c>
      <c r="D177" t="s">
        <v>1380</v>
      </c>
      <c r="E177" s="987" t="s">
        <v>1818</v>
      </c>
      <c r="F177" s="988" t="s">
        <v>1570</v>
      </c>
    </row>
    <row r="178" spans="1:6" x14ac:dyDescent="0.25">
      <c r="A178" s="987" t="s">
        <v>1819</v>
      </c>
      <c r="B178" s="987" t="s">
        <v>1820</v>
      </c>
      <c r="C178" s="987" t="s">
        <v>1421</v>
      </c>
      <c r="D178" t="s">
        <v>1385</v>
      </c>
      <c r="E178" s="987" t="s">
        <v>1820</v>
      </c>
      <c r="F178" s="988" t="s">
        <v>1386</v>
      </c>
    </row>
    <row r="179" spans="1:6" x14ac:dyDescent="0.25">
      <c r="A179" s="987" t="s">
        <v>1821</v>
      </c>
      <c r="B179" s="987" t="s">
        <v>1822</v>
      </c>
      <c r="C179" s="987" t="s">
        <v>1424</v>
      </c>
      <c r="D179" t="s">
        <v>1385</v>
      </c>
      <c r="E179" s="987" t="s">
        <v>1822</v>
      </c>
      <c r="F179" s="988" t="s">
        <v>1393</v>
      </c>
    </row>
    <row r="180" spans="1:6" x14ac:dyDescent="0.25">
      <c r="A180" s="987" t="s">
        <v>1823</v>
      </c>
      <c r="B180" s="987" t="s">
        <v>1824</v>
      </c>
      <c r="C180" s="987" t="s">
        <v>1825</v>
      </c>
      <c r="D180" t="s">
        <v>1385</v>
      </c>
      <c r="E180" s="987" t="s">
        <v>1824</v>
      </c>
      <c r="F180" s="988" t="s">
        <v>1386</v>
      </c>
    </row>
    <row r="181" spans="1:6" x14ac:dyDescent="0.25">
      <c r="A181" s="987" t="s">
        <v>1826</v>
      </c>
      <c r="B181" s="987" t="s">
        <v>1827</v>
      </c>
      <c r="C181" s="987" t="s">
        <v>1379</v>
      </c>
      <c r="D181" t="s">
        <v>1385</v>
      </c>
      <c r="E181" s="987" t="s">
        <v>1827</v>
      </c>
      <c r="F181" s="988" t="s">
        <v>1400</v>
      </c>
    </row>
    <row r="182" spans="1:6" x14ac:dyDescent="0.25">
      <c r="A182" s="987" t="s">
        <v>1828</v>
      </c>
      <c r="B182" s="987" t="s">
        <v>1829</v>
      </c>
      <c r="C182" s="987" t="s">
        <v>1515</v>
      </c>
      <c r="D182" t="s">
        <v>1385</v>
      </c>
      <c r="E182" s="987" t="s">
        <v>1829</v>
      </c>
      <c r="F182" s="988" t="s">
        <v>1386</v>
      </c>
    </row>
    <row r="183" spans="1:6" x14ac:dyDescent="0.25">
      <c r="A183" s="987" t="s">
        <v>1830</v>
      </c>
      <c r="B183" s="987" t="s">
        <v>1831</v>
      </c>
      <c r="C183" s="987" t="s">
        <v>1379</v>
      </c>
      <c r="D183" t="s">
        <v>1385</v>
      </c>
      <c r="E183" s="987" t="s">
        <v>1831</v>
      </c>
      <c r="F183" s="988" t="s">
        <v>1089</v>
      </c>
    </row>
    <row r="184" spans="1:6" x14ac:dyDescent="0.25">
      <c r="A184" s="987" t="s">
        <v>1832</v>
      </c>
      <c r="B184" s="987" t="s">
        <v>1833</v>
      </c>
      <c r="C184" s="987" t="s">
        <v>1379</v>
      </c>
      <c r="D184" t="s">
        <v>1385</v>
      </c>
      <c r="E184" s="987" t="s">
        <v>1833</v>
      </c>
      <c r="F184" s="988" t="s">
        <v>1393</v>
      </c>
    </row>
    <row r="185" spans="1:6" x14ac:dyDescent="0.25">
      <c r="A185" s="987" t="s">
        <v>1834</v>
      </c>
      <c r="B185" s="987" t="s">
        <v>1835</v>
      </c>
      <c r="C185" s="452" t="s">
        <v>1392</v>
      </c>
      <c r="D185" t="s">
        <v>1380</v>
      </c>
      <c r="E185" s="987" t="s">
        <v>1835</v>
      </c>
      <c r="F185" s="988" t="s">
        <v>1552</v>
      </c>
    </row>
    <row r="186" spans="1:6" x14ac:dyDescent="0.25">
      <c r="A186" s="987" t="s">
        <v>1836</v>
      </c>
      <c r="B186" s="987" t="s">
        <v>1837</v>
      </c>
      <c r="C186" s="987" t="s">
        <v>1838</v>
      </c>
      <c r="D186" t="s">
        <v>1385</v>
      </c>
      <c r="E186" s="987" t="s">
        <v>1837</v>
      </c>
      <c r="F186" s="988" t="s">
        <v>1400</v>
      </c>
    </row>
    <row r="187" spans="1:6" x14ac:dyDescent="0.25">
      <c r="A187" s="987" t="s">
        <v>1839</v>
      </c>
      <c r="B187" s="987" t="s">
        <v>1840</v>
      </c>
      <c r="C187" s="987" t="s">
        <v>1775</v>
      </c>
      <c r="D187" t="s">
        <v>1385</v>
      </c>
      <c r="E187" s="987" t="s">
        <v>1840</v>
      </c>
      <c r="F187" s="988" t="s">
        <v>1480</v>
      </c>
    </row>
    <row r="188" spans="1:6" x14ac:dyDescent="0.25">
      <c r="A188" s="987" t="s">
        <v>1841</v>
      </c>
      <c r="B188" s="987" t="s">
        <v>1842</v>
      </c>
      <c r="C188" s="987" t="s">
        <v>1379</v>
      </c>
      <c r="D188" t="s">
        <v>1385</v>
      </c>
      <c r="E188" s="987" t="s">
        <v>1842</v>
      </c>
      <c r="F188" s="988" t="s">
        <v>1393</v>
      </c>
    </row>
    <row r="189" spans="1:6" x14ac:dyDescent="0.25">
      <c r="A189" s="987" t="s">
        <v>1843</v>
      </c>
      <c r="B189" s="987" t="s">
        <v>1844</v>
      </c>
      <c r="C189" s="987" t="s">
        <v>1430</v>
      </c>
      <c r="D189" t="s">
        <v>1385</v>
      </c>
      <c r="E189" s="987" t="s">
        <v>1844</v>
      </c>
      <c r="F189" s="988" t="s">
        <v>1400</v>
      </c>
    </row>
    <row r="190" spans="1:6" x14ac:dyDescent="0.25">
      <c r="A190" s="987" t="s">
        <v>1845</v>
      </c>
      <c r="B190" s="987" t="s">
        <v>1846</v>
      </c>
      <c r="C190" s="987" t="s">
        <v>1847</v>
      </c>
      <c r="D190" t="s">
        <v>1385</v>
      </c>
      <c r="E190" s="987" t="s">
        <v>1846</v>
      </c>
      <c r="F190" s="988" t="s">
        <v>1386</v>
      </c>
    </row>
    <row r="191" spans="1:6" x14ac:dyDescent="0.25">
      <c r="A191" s="987" t="s">
        <v>1848</v>
      </c>
      <c r="B191" s="987" t="s">
        <v>1849</v>
      </c>
      <c r="C191" s="987" t="s">
        <v>1741</v>
      </c>
      <c r="D191" t="s">
        <v>1385</v>
      </c>
      <c r="E191" s="987" t="s">
        <v>1849</v>
      </c>
      <c r="F191" s="988" t="s">
        <v>1455</v>
      </c>
    </row>
    <row r="192" spans="1:6" x14ac:dyDescent="0.25">
      <c r="A192" s="987" t="s">
        <v>1850</v>
      </c>
      <c r="B192" s="987" t="s">
        <v>1851</v>
      </c>
      <c r="C192" s="987" t="s">
        <v>1725</v>
      </c>
      <c r="D192" t="s">
        <v>1385</v>
      </c>
      <c r="E192" s="987" t="s">
        <v>1851</v>
      </c>
      <c r="F192" s="988" t="s">
        <v>1386</v>
      </c>
    </row>
    <row r="193" spans="1:6" x14ac:dyDescent="0.25">
      <c r="A193" s="987" t="s">
        <v>1852</v>
      </c>
      <c r="B193" s="987" t="s">
        <v>1853</v>
      </c>
      <c r="C193" s="987" t="s">
        <v>1695</v>
      </c>
      <c r="D193" t="s">
        <v>1385</v>
      </c>
      <c r="E193" s="987" t="s">
        <v>1853</v>
      </c>
      <c r="F193" s="988" t="s">
        <v>1386</v>
      </c>
    </row>
    <row r="194" spans="1:6" x14ac:dyDescent="0.25">
      <c r="A194" s="987" t="s">
        <v>1854</v>
      </c>
      <c r="B194" s="987" t="s">
        <v>1855</v>
      </c>
      <c r="C194" s="987" t="s">
        <v>1738</v>
      </c>
      <c r="D194" t="s">
        <v>1385</v>
      </c>
      <c r="E194" s="987" t="s">
        <v>1855</v>
      </c>
      <c r="F194" s="988" t="s">
        <v>1386</v>
      </c>
    </row>
    <row r="195" spans="1:6" x14ac:dyDescent="0.25">
      <c r="A195" s="987" t="s">
        <v>1856</v>
      </c>
      <c r="B195" s="987" t="s">
        <v>1857</v>
      </c>
      <c r="C195" s="987" t="s">
        <v>1642</v>
      </c>
      <c r="D195" t="s">
        <v>1385</v>
      </c>
      <c r="E195" s="987" t="s">
        <v>1857</v>
      </c>
      <c r="F195" s="988" t="s">
        <v>1400</v>
      </c>
    </row>
    <row r="196" spans="1:6" x14ac:dyDescent="0.25">
      <c r="A196" s="987" t="s">
        <v>1858</v>
      </c>
      <c r="B196" s="987" t="s">
        <v>1859</v>
      </c>
      <c r="C196" s="987" t="s">
        <v>1508</v>
      </c>
      <c r="D196" t="s">
        <v>1385</v>
      </c>
      <c r="E196" s="987" t="s">
        <v>1859</v>
      </c>
      <c r="F196" s="988" t="s">
        <v>1386</v>
      </c>
    </row>
    <row r="197" spans="1:6" x14ac:dyDescent="0.25">
      <c r="A197" s="987" t="s">
        <v>1860</v>
      </c>
      <c r="B197" s="987" t="s">
        <v>1861</v>
      </c>
      <c r="C197" s="987" t="s">
        <v>1748</v>
      </c>
      <c r="D197" t="s">
        <v>1385</v>
      </c>
      <c r="E197" s="987" t="s">
        <v>1861</v>
      </c>
      <c r="F197" s="988" t="s">
        <v>1393</v>
      </c>
    </row>
    <row r="198" spans="1:6" x14ac:dyDescent="0.25">
      <c r="A198" s="987" t="s">
        <v>1862</v>
      </c>
      <c r="B198" s="987" t="s">
        <v>1863</v>
      </c>
      <c r="C198" s="987" t="s">
        <v>1406</v>
      </c>
      <c r="D198" t="s">
        <v>1385</v>
      </c>
      <c r="E198" s="987" t="s">
        <v>1863</v>
      </c>
      <c r="F198" s="988" t="s">
        <v>1400</v>
      </c>
    </row>
    <row r="199" spans="1:6" x14ac:dyDescent="0.25">
      <c r="A199" s="987" t="s">
        <v>1864</v>
      </c>
      <c r="B199" s="987" t="s">
        <v>1865</v>
      </c>
      <c r="C199" s="987" t="s">
        <v>1866</v>
      </c>
      <c r="D199" t="s">
        <v>1385</v>
      </c>
      <c r="E199" s="987" t="s">
        <v>1865</v>
      </c>
      <c r="F199" s="988" t="s">
        <v>1386</v>
      </c>
    </row>
    <row r="200" spans="1:6" x14ac:dyDescent="0.25">
      <c r="A200" s="987" t="s">
        <v>1867</v>
      </c>
      <c r="B200" s="987" t="s">
        <v>1868</v>
      </c>
      <c r="C200" s="987" t="s">
        <v>1392</v>
      </c>
      <c r="D200" t="s">
        <v>1385</v>
      </c>
      <c r="E200" s="987" t="s">
        <v>1868</v>
      </c>
      <c r="F200" s="988" t="s">
        <v>1386</v>
      </c>
    </row>
    <row r="201" spans="1:6" x14ac:dyDescent="0.25">
      <c r="A201" s="987" t="s">
        <v>1869</v>
      </c>
      <c r="B201" s="987" t="s">
        <v>1870</v>
      </c>
      <c r="C201" s="987" t="s">
        <v>1392</v>
      </c>
      <c r="D201" t="s">
        <v>1385</v>
      </c>
      <c r="E201" s="987" t="s">
        <v>1870</v>
      </c>
      <c r="F201" s="988" t="s">
        <v>1386</v>
      </c>
    </row>
    <row r="202" spans="1:6" x14ac:dyDescent="0.25">
      <c r="A202" s="987" t="s">
        <v>1871</v>
      </c>
      <c r="B202" s="987" t="s">
        <v>1872</v>
      </c>
      <c r="C202" s="987" t="s">
        <v>1468</v>
      </c>
      <c r="D202" t="s">
        <v>1385</v>
      </c>
      <c r="E202" s="987" t="s">
        <v>1872</v>
      </c>
      <c r="F202" s="988" t="s">
        <v>1386</v>
      </c>
    </row>
    <row r="203" spans="1:6" x14ac:dyDescent="0.25">
      <c r="A203" s="987" t="s">
        <v>1873</v>
      </c>
      <c r="B203" s="987" t="s">
        <v>1874</v>
      </c>
      <c r="C203" s="987" t="s">
        <v>1479</v>
      </c>
      <c r="D203" t="s">
        <v>1385</v>
      </c>
      <c r="E203" s="987" t="s">
        <v>1874</v>
      </c>
      <c r="F203" s="988" t="s">
        <v>1386</v>
      </c>
    </row>
    <row r="204" spans="1:6" x14ac:dyDescent="0.25">
      <c r="A204" s="987" t="s">
        <v>1875</v>
      </c>
      <c r="B204" s="987" t="s">
        <v>1876</v>
      </c>
      <c r="C204" s="987" t="s">
        <v>1877</v>
      </c>
      <c r="D204" t="s">
        <v>1385</v>
      </c>
      <c r="E204" s="987" t="s">
        <v>1876</v>
      </c>
      <c r="F204" s="988" t="s">
        <v>1386</v>
      </c>
    </row>
    <row r="205" spans="1:6" x14ac:dyDescent="0.25">
      <c r="A205" s="987" t="s">
        <v>1878</v>
      </c>
      <c r="B205" s="987" t="s">
        <v>1879</v>
      </c>
      <c r="C205" s="987" t="s">
        <v>1733</v>
      </c>
      <c r="D205" t="s">
        <v>1385</v>
      </c>
      <c r="E205" s="987" t="s">
        <v>1879</v>
      </c>
      <c r="F205" s="988" t="s">
        <v>1386</v>
      </c>
    </row>
    <row r="206" spans="1:6" x14ac:dyDescent="0.25">
      <c r="A206" s="987" t="s">
        <v>1880</v>
      </c>
      <c r="B206" s="987" t="s">
        <v>1881</v>
      </c>
      <c r="C206" s="987" t="s">
        <v>1625</v>
      </c>
      <c r="D206" t="s">
        <v>1385</v>
      </c>
      <c r="E206" s="987" t="s">
        <v>1881</v>
      </c>
      <c r="F206" s="988" t="s">
        <v>1393</v>
      </c>
    </row>
    <row r="207" spans="1:6" x14ac:dyDescent="0.25">
      <c r="A207" s="987" t="s">
        <v>1882</v>
      </c>
      <c r="B207" s="987" t="s">
        <v>1883</v>
      </c>
      <c r="C207" s="987" t="s">
        <v>1670</v>
      </c>
      <c r="D207" t="s">
        <v>1385</v>
      </c>
      <c r="E207" s="987" t="s">
        <v>1883</v>
      </c>
      <c r="F207" s="988" t="s">
        <v>1386</v>
      </c>
    </row>
    <row r="208" spans="1:6" x14ac:dyDescent="0.25">
      <c r="A208" s="987" t="s">
        <v>1884</v>
      </c>
      <c r="B208" s="987" t="s">
        <v>1885</v>
      </c>
      <c r="C208" s="987" t="s">
        <v>1698</v>
      </c>
      <c r="D208" t="s">
        <v>1385</v>
      </c>
      <c r="E208" s="987" t="s">
        <v>1885</v>
      </c>
      <c r="F208" s="988" t="s">
        <v>1400</v>
      </c>
    </row>
    <row r="209" spans="1:6" x14ac:dyDescent="0.25">
      <c r="A209" s="987" t="s">
        <v>1886</v>
      </c>
      <c r="B209" s="987" t="s">
        <v>1887</v>
      </c>
      <c r="C209" s="987" t="s">
        <v>1511</v>
      </c>
      <c r="D209" t="s">
        <v>1385</v>
      </c>
      <c r="E209" s="987" t="s">
        <v>1887</v>
      </c>
      <c r="F209" s="988" t="s">
        <v>1393</v>
      </c>
    </row>
    <row r="210" spans="1:6" x14ac:dyDescent="0.25">
      <c r="A210" s="987" t="s">
        <v>1888</v>
      </c>
      <c r="B210" s="987" t="s">
        <v>1889</v>
      </c>
      <c r="C210" s="987" t="s">
        <v>1403</v>
      </c>
      <c r="D210" t="s">
        <v>1385</v>
      </c>
      <c r="E210" s="987" t="s">
        <v>1889</v>
      </c>
      <c r="F210" s="988" t="s">
        <v>1393</v>
      </c>
    </row>
    <row r="211" spans="1:6" x14ac:dyDescent="0.25">
      <c r="A211" s="987" t="s">
        <v>1890</v>
      </c>
      <c r="B211" s="987" t="s">
        <v>1891</v>
      </c>
      <c r="C211" s="987" t="s">
        <v>1454</v>
      </c>
      <c r="D211" t="s">
        <v>1385</v>
      </c>
      <c r="E211" s="987" t="s">
        <v>1891</v>
      </c>
      <c r="F211" s="988" t="s">
        <v>1407</v>
      </c>
    </row>
    <row r="212" spans="1:6" x14ac:dyDescent="0.25">
      <c r="A212" s="987" t="s">
        <v>1892</v>
      </c>
      <c r="B212" s="987" t="s">
        <v>1893</v>
      </c>
      <c r="C212" s="987" t="s">
        <v>1392</v>
      </c>
      <c r="D212" t="s">
        <v>1385</v>
      </c>
      <c r="E212" s="987" t="s">
        <v>1893</v>
      </c>
      <c r="F212" s="988" t="s">
        <v>1393</v>
      </c>
    </row>
    <row r="213" spans="1:6" x14ac:dyDescent="0.25">
      <c r="A213" s="987" t="s">
        <v>1894</v>
      </c>
      <c r="B213" s="987" t="s">
        <v>1895</v>
      </c>
      <c r="C213" s="987" t="s">
        <v>1447</v>
      </c>
      <c r="D213" t="s">
        <v>1385</v>
      </c>
      <c r="E213" s="987" t="s">
        <v>1895</v>
      </c>
      <c r="F213" s="988" t="s">
        <v>1573</v>
      </c>
    </row>
    <row r="214" spans="1:6" x14ac:dyDescent="0.25">
      <c r="A214" s="987" t="s">
        <v>1896</v>
      </c>
      <c r="B214" s="987" t="s">
        <v>1897</v>
      </c>
      <c r="C214" s="987" t="s">
        <v>1748</v>
      </c>
      <c r="D214" t="s">
        <v>1385</v>
      </c>
      <c r="E214" s="987" t="s">
        <v>1897</v>
      </c>
      <c r="F214" s="988" t="s">
        <v>1386</v>
      </c>
    </row>
    <row r="215" spans="1:6" x14ac:dyDescent="0.25">
      <c r="A215" s="987" t="s">
        <v>1898</v>
      </c>
      <c r="B215" s="987" t="s">
        <v>1899</v>
      </c>
      <c r="C215" s="987" t="s">
        <v>1413</v>
      </c>
      <c r="D215" t="s">
        <v>1385</v>
      </c>
      <c r="E215" s="987" t="s">
        <v>1899</v>
      </c>
      <c r="F215" s="988" t="s">
        <v>1400</v>
      </c>
    </row>
    <row r="216" spans="1:6" x14ac:dyDescent="0.25">
      <c r="A216" s="987" t="s">
        <v>1900</v>
      </c>
      <c r="B216" s="987" t="s">
        <v>1901</v>
      </c>
      <c r="C216" s="987" t="s">
        <v>1396</v>
      </c>
      <c r="D216" t="s">
        <v>1385</v>
      </c>
      <c r="E216" s="987" t="s">
        <v>1901</v>
      </c>
      <c r="F216" s="988" t="s">
        <v>1393</v>
      </c>
    </row>
    <row r="217" spans="1:6" x14ac:dyDescent="0.25">
      <c r="A217" s="987" t="s">
        <v>1902</v>
      </c>
      <c r="B217" s="987" t="s">
        <v>1903</v>
      </c>
      <c r="C217" s="987" t="s">
        <v>1904</v>
      </c>
      <c r="D217" t="s">
        <v>1385</v>
      </c>
      <c r="E217" s="987" t="s">
        <v>1903</v>
      </c>
      <c r="F217" s="988" t="s">
        <v>1386</v>
      </c>
    </row>
    <row r="218" spans="1:6" x14ac:dyDescent="0.25">
      <c r="A218" s="987" t="s">
        <v>1905</v>
      </c>
      <c r="B218" s="987" t="s">
        <v>1906</v>
      </c>
      <c r="C218" s="452" t="s">
        <v>1907</v>
      </c>
      <c r="D218" t="s">
        <v>1380</v>
      </c>
      <c r="E218" s="987" t="s">
        <v>1906</v>
      </c>
      <c r="F218" s="988" t="s">
        <v>1589</v>
      </c>
    </row>
    <row r="219" spans="1:6" x14ac:dyDescent="0.25">
      <c r="A219" s="987" t="s">
        <v>1908</v>
      </c>
      <c r="B219" s="987" t="s">
        <v>1909</v>
      </c>
      <c r="C219" s="987" t="s">
        <v>1529</v>
      </c>
      <c r="D219" t="s">
        <v>1385</v>
      </c>
      <c r="E219" s="987" t="s">
        <v>1909</v>
      </c>
      <c r="F219" s="988" t="s">
        <v>1386</v>
      </c>
    </row>
    <row r="220" spans="1:6" x14ac:dyDescent="0.25">
      <c r="A220" s="987" t="s">
        <v>1910</v>
      </c>
      <c r="B220" s="987" t="s">
        <v>1911</v>
      </c>
      <c r="C220" s="987" t="s">
        <v>1748</v>
      </c>
      <c r="D220" t="s">
        <v>1385</v>
      </c>
      <c r="E220" s="987" t="s">
        <v>1911</v>
      </c>
      <c r="F220" s="988" t="s">
        <v>1386</v>
      </c>
    </row>
    <row r="221" spans="1:6" x14ac:dyDescent="0.25">
      <c r="A221" s="987" t="s">
        <v>1912</v>
      </c>
      <c r="B221" s="987" t="s">
        <v>1913</v>
      </c>
      <c r="C221" s="987" t="s">
        <v>1511</v>
      </c>
      <c r="D221" t="s">
        <v>1385</v>
      </c>
      <c r="E221" s="987" t="s">
        <v>1913</v>
      </c>
      <c r="F221" s="988" t="s">
        <v>1480</v>
      </c>
    </row>
    <row r="222" spans="1:6" x14ac:dyDescent="0.25">
      <c r="A222" s="987" t="s">
        <v>1914</v>
      </c>
      <c r="B222" s="987" t="s">
        <v>1915</v>
      </c>
      <c r="C222" s="452" t="s">
        <v>1379</v>
      </c>
      <c r="D222" t="s">
        <v>1380</v>
      </c>
      <c r="E222" s="987" t="s">
        <v>1915</v>
      </c>
      <c r="F222" s="988" t="s">
        <v>1675</v>
      </c>
    </row>
    <row r="223" spans="1:6" x14ac:dyDescent="0.25">
      <c r="A223" s="987" t="s">
        <v>1916</v>
      </c>
      <c r="B223" s="987" t="s">
        <v>1917</v>
      </c>
      <c r="C223" s="987" t="s">
        <v>1665</v>
      </c>
      <c r="D223" t="s">
        <v>1385</v>
      </c>
      <c r="E223" s="987" t="s">
        <v>1917</v>
      </c>
      <c r="F223" s="988" t="s">
        <v>1458</v>
      </c>
    </row>
    <row r="224" spans="1:6" x14ac:dyDescent="0.25">
      <c r="A224" s="987" t="s">
        <v>1918</v>
      </c>
      <c r="B224" s="987" t="s">
        <v>1919</v>
      </c>
      <c r="C224" s="987" t="s">
        <v>1396</v>
      </c>
      <c r="D224" t="s">
        <v>1385</v>
      </c>
      <c r="E224" s="987" t="s">
        <v>1919</v>
      </c>
      <c r="F224" s="988" t="s">
        <v>1393</v>
      </c>
    </row>
    <row r="225" spans="1:6" x14ac:dyDescent="0.25">
      <c r="A225" s="987" t="s">
        <v>1920</v>
      </c>
      <c r="B225" s="987" t="s">
        <v>1921</v>
      </c>
      <c r="C225" s="987" t="s">
        <v>1418</v>
      </c>
      <c r="D225" t="s">
        <v>1385</v>
      </c>
      <c r="E225" s="987" t="s">
        <v>1921</v>
      </c>
      <c r="F225" s="988" t="s">
        <v>1386</v>
      </c>
    </row>
    <row r="226" spans="1:6" x14ac:dyDescent="0.25">
      <c r="A226" s="987" t="s">
        <v>1922</v>
      </c>
      <c r="B226" s="987" t="s">
        <v>1923</v>
      </c>
      <c r="C226" s="987" t="s">
        <v>1413</v>
      </c>
      <c r="D226" t="s">
        <v>1385</v>
      </c>
      <c r="E226" s="987" t="s">
        <v>1923</v>
      </c>
      <c r="F226" s="988" t="s">
        <v>1400</v>
      </c>
    </row>
    <row r="227" spans="1:6" x14ac:dyDescent="0.25">
      <c r="A227" s="987" t="s">
        <v>1924</v>
      </c>
      <c r="B227" s="987" t="s">
        <v>1925</v>
      </c>
      <c r="C227" s="987" t="s">
        <v>1748</v>
      </c>
      <c r="D227" t="s">
        <v>1385</v>
      </c>
      <c r="E227" s="987" t="s">
        <v>1925</v>
      </c>
      <c r="F227" s="988" t="s">
        <v>1393</v>
      </c>
    </row>
    <row r="228" spans="1:6" x14ac:dyDescent="0.25">
      <c r="A228" s="987" t="s">
        <v>1926</v>
      </c>
      <c r="B228" s="987" t="s">
        <v>1927</v>
      </c>
      <c r="C228" s="987" t="s">
        <v>1427</v>
      </c>
      <c r="D228" t="s">
        <v>1385</v>
      </c>
      <c r="E228" s="987" t="s">
        <v>1927</v>
      </c>
      <c r="F228" s="988" t="s">
        <v>1480</v>
      </c>
    </row>
    <row r="229" spans="1:6" x14ac:dyDescent="0.25">
      <c r="A229" s="987" t="s">
        <v>1928</v>
      </c>
      <c r="B229" s="987" t="s">
        <v>1929</v>
      </c>
      <c r="C229" s="987" t="s">
        <v>1379</v>
      </c>
      <c r="D229" t="s">
        <v>1385</v>
      </c>
      <c r="E229" s="987" t="s">
        <v>1929</v>
      </c>
      <c r="F229" s="988" t="s">
        <v>1393</v>
      </c>
    </row>
    <row r="230" spans="1:6" x14ac:dyDescent="0.25">
      <c r="A230" s="987" t="s">
        <v>1930</v>
      </c>
      <c r="B230" s="987" t="s">
        <v>1931</v>
      </c>
      <c r="C230" s="987" t="s">
        <v>1379</v>
      </c>
      <c r="D230" t="s">
        <v>1385</v>
      </c>
      <c r="E230" s="987" t="s">
        <v>1931</v>
      </c>
      <c r="F230" s="988" t="s">
        <v>1393</v>
      </c>
    </row>
    <row r="231" spans="1:6" x14ac:dyDescent="0.25">
      <c r="A231" s="987" t="s">
        <v>1932</v>
      </c>
      <c r="B231" s="987" t="s">
        <v>1933</v>
      </c>
      <c r="C231" s="987" t="s">
        <v>1430</v>
      </c>
      <c r="D231" t="s">
        <v>1385</v>
      </c>
      <c r="E231" s="987" t="s">
        <v>1933</v>
      </c>
      <c r="F231" s="988" t="s">
        <v>1480</v>
      </c>
    </row>
    <row r="232" spans="1:6" x14ac:dyDescent="0.25">
      <c r="A232" s="987" t="s">
        <v>1934</v>
      </c>
      <c r="B232" s="987" t="s">
        <v>1935</v>
      </c>
      <c r="C232" s="987" t="s">
        <v>1738</v>
      </c>
      <c r="D232" t="s">
        <v>1385</v>
      </c>
      <c r="E232" s="987" t="s">
        <v>1935</v>
      </c>
      <c r="F232" s="988" t="s">
        <v>1386</v>
      </c>
    </row>
    <row r="233" spans="1:6" x14ac:dyDescent="0.25">
      <c r="A233" s="987" t="s">
        <v>1936</v>
      </c>
      <c r="B233" s="987" t="s">
        <v>1937</v>
      </c>
      <c r="C233" s="987" t="s">
        <v>1392</v>
      </c>
      <c r="D233" t="s">
        <v>1385</v>
      </c>
      <c r="E233" s="987" t="s">
        <v>1937</v>
      </c>
      <c r="F233" s="988" t="s">
        <v>1393</v>
      </c>
    </row>
    <row r="234" spans="1:6" x14ac:dyDescent="0.25">
      <c r="A234" s="987" t="s">
        <v>1938</v>
      </c>
      <c r="B234" s="987" t="s">
        <v>1939</v>
      </c>
      <c r="C234" s="987" t="s">
        <v>1714</v>
      </c>
      <c r="D234" t="s">
        <v>1385</v>
      </c>
      <c r="E234" s="987" t="s">
        <v>1939</v>
      </c>
      <c r="F234" s="988" t="s">
        <v>1386</v>
      </c>
    </row>
    <row r="235" spans="1:6" x14ac:dyDescent="0.25">
      <c r="A235" s="987" t="s">
        <v>1940</v>
      </c>
      <c r="B235" s="987" t="s">
        <v>1941</v>
      </c>
      <c r="C235" s="987" t="s">
        <v>1497</v>
      </c>
      <c r="D235" t="s">
        <v>1385</v>
      </c>
      <c r="E235" s="987" t="s">
        <v>1941</v>
      </c>
      <c r="F235" s="988" t="s">
        <v>1386</v>
      </c>
    </row>
    <row r="236" spans="1:6" x14ac:dyDescent="0.25">
      <c r="A236" s="987" t="s">
        <v>1942</v>
      </c>
      <c r="B236" s="987" t="s">
        <v>1943</v>
      </c>
      <c r="C236" s="452" t="s">
        <v>1392</v>
      </c>
      <c r="D236" t="s">
        <v>1380</v>
      </c>
      <c r="E236" s="987" t="s">
        <v>1943</v>
      </c>
      <c r="F236" s="988" t="s">
        <v>1675</v>
      </c>
    </row>
    <row r="237" spans="1:6" x14ac:dyDescent="0.25">
      <c r="A237" s="987" t="s">
        <v>1944</v>
      </c>
      <c r="B237" s="987" t="s">
        <v>1945</v>
      </c>
      <c r="C237" s="987" t="s">
        <v>1392</v>
      </c>
      <c r="D237" t="s">
        <v>1385</v>
      </c>
      <c r="E237" s="987" t="s">
        <v>1945</v>
      </c>
      <c r="F237" s="988" t="s">
        <v>1433</v>
      </c>
    </row>
    <row r="238" spans="1:6" x14ac:dyDescent="0.25">
      <c r="A238" s="987" t="s">
        <v>1946</v>
      </c>
      <c r="B238" s="987" t="s">
        <v>1947</v>
      </c>
      <c r="C238" s="987" t="s">
        <v>1847</v>
      </c>
      <c r="D238" t="s">
        <v>1385</v>
      </c>
      <c r="E238" s="987" t="s">
        <v>1947</v>
      </c>
      <c r="F238" s="988" t="s">
        <v>1386</v>
      </c>
    </row>
    <row r="239" spans="1:6" x14ac:dyDescent="0.25">
      <c r="A239" s="987" t="s">
        <v>1948</v>
      </c>
      <c r="B239" s="987" t="s">
        <v>1949</v>
      </c>
      <c r="C239" s="987" t="s">
        <v>1838</v>
      </c>
      <c r="D239" t="s">
        <v>1385</v>
      </c>
      <c r="E239" s="987" t="s">
        <v>1949</v>
      </c>
      <c r="F239" s="988" t="s">
        <v>1393</v>
      </c>
    </row>
    <row r="240" spans="1:6" x14ac:dyDescent="0.25">
      <c r="A240" s="987" t="s">
        <v>1950</v>
      </c>
      <c r="B240" s="987" t="s">
        <v>1951</v>
      </c>
      <c r="C240" s="987" t="s">
        <v>1838</v>
      </c>
      <c r="D240" t="s">
        <v>1385</v>
      </c>
      <c r="E240" s="987" t="s">
        <v>1951</v>
      </c>
      <c r="F240" s="988" t="s">
        <v>1455</v>
      </c>
    </row>
    <row r="241" spans="1:6" x14ac:dyDescent="0.25">
      <c r="A241" s="987" t="s">
        <v>1952</v>
      </c>
      <c r="B241" s="987" t="s">
        <v>1953</v>
      </c>
      <c r="C241" s="452" t="s">
        <v>1515</v>
      </c>
      <c r="D241" t="s">
        <v>1380</v>
      </c>
      <c r="E241" s="987" t="s">
        <v>1953</v>
      </c>
      <c r="F241" s="988" t="s">
        <v>1552</v>
      </c>
    </row>
    <row r="242" spans="1:6" x14ac:dyDescent="0.25">
      <c r="A242" s="987" t="s">
        <v>1954</v>
      </c>
      <c r="B242" s="987" t="s">
        <v>1955</v>
      </c>
      <c r="C242"/>
      <c r="D242" t="s">
        <v>1380</v>
      </c>
      <c r="E242" s="987" t="s">
        <v>1955</v>
      </c>
      <c r="F242" s="988" t="s">
        <v>1675</v>
      </c>
    </row>
    <row r="243" spans="1:6" x14ac:dyDescent="0.25">
      <c r="A243" s="987" t="s">
        <v>1956</v>
      </c>
      <c r="B243" s="987" t="s">
        <v>1957</v>
      </c>
      <c r="C243" s="987" t="s">
        <v>1413</v>
      </c>
      <c r="D243" t="s">
        <v>1385</v>
      </c>
      <c r="E243" s="987" t="s">
        <v>1957</v>
      </c>
      <c r="F243" s="988" t="s">
        <v>1386</v>
      </c>
    </row>
    <row r="244" spans="1:6" x14ac:dyDescent="0.25">
      <c r="A244" s="987" t="s">
        <v>1958</v>
      </c>
      <c r="B244" s="987" t="s">
        <v>1959</v>
      </c>
      <c r="C244" s="987" t="s">
        <v>1421</v>
      </c>
      <c r="D244" t="s">
        <v>1385</v>
      </c>
      <c r="E244" s="987" t="s">
        <v>1959</v>
      </c>
      <c r="F244" s="988" t="s">
        <v>1393</v>
      </c>
    </row>
    <row r="245" spans="1:6" x14ac:dyDescent="0.25">
      <c r="A245" s="987" t="s">
        <v>1960</v>
      </c>
      <c r="B245" s="987" t="s">
        <v>1961</v>
      </c>
      <c r="C245" s="987" t="s">
        <v>1421</v>
      </c>
      <c r="D245" t="s">
        <v>1385</v>
      </c>
      <c r="E245" s="987" t="s">
        <v>1961</v>
      </c>
      <c r="F245" s="988" t="s">
        <v>1433</v>
      </c>
    </row>
    <row r="246" spans="1:6" x14ac:dyDescent="0.25">
      <c r="A246" s="987" t="s">
        <v>1962</v>
      </c>
      <c r="B246" s="987" t="s">
        <v>1963</v>
      </c>
      <c r="C246" s="987" t="s">
        <v>1551</v>
      </c>
      <c r="D246" t="s">
        <v>1385</v>
      </c>
      <c r="E246" s="987" t="s">
        <v>1963</v>
      </c>
      <c r="F246" s="988" t="s">
        <v>1393</v>
      </c>
    </row>
    <row r="247" spans="1:6" x14ac:dyDescent="0.25">
      <c r="A247" s="987" t="s">
        <v>1964</v>
      </c>
      <c r="B247" s="987" t="s">
        <v>1965</v>
      </c>
      <c r="C247" s="987" t="s">
        <v>1966</v>
      </c>
      <c r="D247" t="s">
        <v>1385</v>
      </c>
      <c r="E247" s="987" t="s">
        <v>1965</v>
      </c>
      <c r="F247" s="988" t="s">
        <v>1480</v>
      </c>
    </row>
    <row r="248" spans="1:6" x14ac:dyDescent="0.25">
      <c r="A248" s="987" t="s">
        <v>1967</v>
      </c>
      <c r="B248" s="987" t="s">
        <v>1968</v>
      </c>
      <c r="C248" s="987" t="s">
        <v>1379</v>
      </c>
      <c r="D248" t="s">
        <v>1385</v>
      </c>
      <c r="E248" s="987" t="s">
        <v>1968</v>
      </c>
      <c r="F248" s="988" t="s">
        <v>1393</v>
      </c>
    </row>
    <row r="249" spans="1:6" x14ac:dyDescent="0.25">
      <c r="A249" s="987" t="s">
        <v>1969</v>
      </c>
      <c r="B249" s="987" t="s">
        <v>1970</v>
      </c>
      <c r="C249" s="987" t="s">
        <v>1562</v>
      </c>
      <c r="D249" t="s">
        <v>1385</v>
      </c>
      <c r="E249" s="987" t="s">
        <v>1970</v>
      </c>
      <c r="F249" s="988" t="s">
        <v>1393</v>
      </c>
    </row>
    <row r="250" spans="1:6" x14ac:dyDescent="0.25">
      <c r="A250" s="987" t="s">
        <v>1971</v>
      </c>
      <c r="B250" s="987" t="s">
        <v>1972</v>
      </c>
      <c r="C250" s="987" t="s">
        <v>1748</v>
      </c>
      <c r="D250" t="s">
        <v>1385</v>
      </c>
      <c r="E250" s="987" t="s">
        <v>1972</v>
      </c>
      <c r="F250" s="988" t="s">
        <v>1433</v>
      </c>
    </row>
    <row r="251" spans="1:6" x14ac:dyDescent="0.25">
      <c r="A251" s="987" t="s">
        <v>1973</v>
      </c>
      <c r="B251" s="987" t="s">
        <v>1974</v>
      </c>
      <c r="C251" s="987" t="s">
        <v>1748</v>
      </c>
      <c r="D251" t="s">
        <v>1385</v>
      </c>
      <c r="E251" s="987" t="s">
        <v>1974</v>
      </c>
      <c r="F251" s="988" t="s">
        <v>1393</v>
      </c>
    </row>
    <row r="252" spans="1:6" x14ac:dyDescent="0.25">
      <c r="A252" s="987" t="s">
        <v>1975</v>
      </c>
      <c r="B252" s="987" t="s">
        <v>1976</v>
      </c>
      <c r="C252" s="987" t="s">
        <v>1379</v>
      </c>
      <c r="D252" t="s">
        <v>1385</v>
      </c>
      <c r="E252" s="987" t="s">
        <v>1976</v>
      </c>
      <c r="F252" s="988" t="s">
        <v>1393</v>
      </c>
    </row>
    <row r="253" spans="1:6" x14ac:dyDescent="0.25">
      <c r="A253" s="987" t="s">
        <v>1977</v>
      </c>
      <c r="B253" s="987" t="s">
        <v>1978</v>
      </c>
      <c r="C253" s="987" t="s">
        <v>1515</v>
      </c>
      <c r="D253" t="s">
        <v>1385</v>
      </c>
      <c r="E253" s="987" t="s">
        <v>1978</v>
      </c>
      <c r="F253" s="988" t="s">
        <v>1480</v>
      </c>
    </row>
    <row r="254" spans="1:6" x14ac:dyDescent="0.25">
      <c r="A254" s="987" t="s">
        <v>1979</v>
      </c>
      <c r="B254" s="987" t="s">
        <v>1980</v>
      </c>
      <c r="C254" s="987" t="s">
        <v>1772</v>
      </c>
      <c r="D254" t="s">
        <v>1380</v>
      </c>
      <c r="E254" s="987" t="s">
        <v>1980</v>
      </c>
      <c r="F254" s="988" t="s">
        <v>1381</v>
      </c>
    </row>
    <row r="255" spans="1:6" x14ac:dyDescent="0.25">
      <c r="A255" s="987" t="s">
        <v>1981</v>
      </c>
      <c r="B255" s="987" t="s">
        <v>1982</v>
      </c>
      <c r="C255" s="452" t="s">
        <v>1772</v>
      </c>
      <c r="D255" t="s">
        <v>1380</v>
      </c>
      <c r="E255" s="987" t="s">
        <v>1982</v>
      </c>
      <c r="F255" s="988" t="s">
        <v>1589</v>
      </c>
    </row>
    <row r="256" spans="1:6" x14ac:dyDescent="0.25">
      <c r="A256" s="987" t="s">
        <v>1983</v>
      </c>
      <c r="B256" s="987" t="s">
        <v>1984</v>
      </c>
      <c r="C256" s="987" t="s">
        <v>1762</v>
      </c>
      <c r="D256" t="s">
        <v>1385</v>
      </c>
      <c r="E256" s="987" t="s">
        <v>1984</v>
      </c>
      <c r="F256" s="988" t="s">
        <v>1386</v>
      </c>
    </row>
    <row r="257" spans="1:6" x14ac:dyDescent="0.25">
      <c r="A257" s="987" t="s">
        <v>1985</v>
      </c>
      <c r="B257" s="987" t="s">
        <v>1986</v>
      </c>
      <c r="C257" s="987" t="s">
        <v>1987</v>
      </c>
      <c r="D257" t="s">
        <v>1385</v>
      </c>
      <c r="E257" s="987" t="s">
        <v>1986</v>
      </c>
      <c r="F257" s="988" t="s">
        <v>1386</v>
      </c>
    </row>
    <row r="258" spans="1:6" x14ac:dyDescent="0.25">
      <c r="A258" s="987" t="s">
        <v>1988</v>
      </c>
      <c r="B258" s="987" t="s">
        <v>1989</v>
      </c>
      <c r="C258" s="987" t="s">
        <v>1990</v>
      </c>
      <c r="D258" t="s">
        <v>1385</v>
      </c>
      <c r="E258" s="987" t="s">
        <v>1989</v>
      </c>
      <c r="F258" s="988" t="s">
        <v>1386</v>
      </c>
    </row>
    <row r="259" spans="1:6" x14ac:dyDescent="0.25">
      <c r="A259" s="987" t="s">
        <v>1991</v>
      </c>
      <c r="B259" s="987" t="s">
        <v>1992</v>
      </c>
      <c r="C259" s="452" t="s">
        <v>1765</v>
      </c>
      <c r="D259" t="s">
        <v>1380</v>
      </c>
      <c r="E259" s="987" t="s">
        <v>1992</v>
      </c>
      <c r="F259" s="988" t="s">
        <v>1675</v>
      </c>
    </row>
    <row r="260" spans="1:6" x14ac:dyDescent="0.25">
      <c r="A260" s="987" t="s">
        <v>1993</v>
      </c>
      <c r="B260" s="987" t="s">
        <v>1994</v>
      </c>
      <c r="C260" s="987" t="s">
        <v>1995</v>
      </c>
      <c r="D260" t="s">
        <v>1385</v>
      </c>
      <c r="E260" s="987" t="s">
        <v>1994</v>
      </c>
      <c r="F260" s="988" t="s">
        <v>1386</v>
      </c>
    </row>
    <row r="261" spans="1:6" x14ac:dyDescent="0.25">
      <c r="A261" s="987" t="s">
        <v>1996</v>
      </c>
      <c r="B261" s="987" t="s">
        <v>1997</v>
      </c>
      <c r="C261" s="987" t="s">
        <v>1421</v>
      </c>
      <c r="D261" t="s">
        <v>1385</v>
      </c>
      <c r="E261" s="987" t="s">
        <v>1997</v>
      </c>
      <c r="F261" s="988" t="s">
        <v>1386</v>
      </c>
    </row>
    <row r="262" spans="1:6" x14ac:dyDescent="0.25">
      <c r="A262" s="987" t="s">
        <v>1998</v>
      </c>
      <c r="B262" s="987" t="s">
        <v>1999</v>
      </c>
      <c r="C262" s="987" t="s">
        <v>1418</v>
      </c>
      <c r="D262" t="s">
        <v>1385</v>
      </c>
      <c r="E262" s="987" t="s">
        <v>1999</v>
      </c>
      <c r="F262" s="988" t="s">
        <v>1386</v>
      </c>
    </row>
    <row r="263" spans="1:6" x14ac:dyDescent="0.25">
      <c r="A263" s="987" t="s">
        <v>2000</v>
      </c>
      <c r="B263" s="987" t="s">
        <v>2001</v>
      </c>
      <c r="C263" s="987" t="s">
        <v>1647</v>
      </c>
      <c r="D263" t="s">
        <v>1385</v>
      </c>
      <c r="E263" s="987" t="s">
        <v>2001</v>
      </c>
      <c r="F263" s="988" t="s">
        <v>1386</v>
      </c>
    </row>
    <row r="264" spans="1:6" x14ac:dyDescent="0.25">
      <c r="A264" s="987" t="s">
        <v>2002</v>
      </c>
      <c r="B264" s="987" t="s">
        <v>2003</v>
      </c>
      <c r="C264" s="987" t="s">
        <v>1379</v>
      </c>
      <c r="D264" t="s">
        <v>1380</v>
      </c>
      <c r="E264" s="987" t="s">
        <v>2003</v>
      </c>
      <c r="F264" s="988" t="s">
        <v>1552</v>
      </c>
    </row>
    <row r="265" spans="1:6" x14ac:dyDescent="0.25">
      <c r="A265" s="987" t="s">
        <v>2004</v>
      </c>
      <c r="B265" s="987" t="s">
        <v>2005</v>
      </c>
      <c r="C265" s="987" t="s">
        <v>1741</v>
      </c>
      <c r="D265" t="s">
        <v>1385</v>
      </c>
      <c r="E265" s="987" t="s">
        <v>2005</v>
      </c>
      <c r="F265" s="988" t="s">
        <v>1386</v>
      </c>
    </row>
    <row r="266" spans="1:6" x14ac:dyDescent="0.25">
      <c r="A266" s="987" t="s">
        <v>2006</v>
      </c>
      <c r="B266" s="987" t="s">
        <v>2007</v>
      </c>
      <c r="C266" s="987" t="s">
        <v>1689</v>
      </c>
      <c r="D266" t="s">
        <v>1385</v>
      </c>
      <c r="E266" s="987" t="s">
        <v>2007</v>
      </c>
      <c r="F266" s="988" t="s">
        <v>1386</v>
      </c>
    </row>
    <row r="267" spans="1:6" x14ac:dyDescent="0.25">
      <c r="A267" s="987" t="s">
        <v>2008</v>
      </c>
      <c r="B267" s="987" t="s">
        <v>2009</v>
      </c>
      <c r="C267" s="987" t="s">
        <v>1392</v>
      </c>
      <c r="D267" t="s">
        <v>1385</v>
      </c>
      <c r="E267" s="987" t="s">
        <v>2009</v>
      </c>
      <c r="F267" s="988" t="s">
        <v>1386</v>
      </c>
    </row>
    <row r="268" spans="1:6" x14ac:dyDescent="0.25">
      <c r="A268" s="987" t="s">
        <v>2010</v>
      </c>
      <c r="B268" s="987" t="s">
        <v>2011</v>
      </c>
      <c r="C268" s="987" t="s">
        <v>1497</v>
      </c>
      <c r="D268" t="s">
        <v>1385</v>
      </c>
      <c r="E268" s="987" t="s">
        <v>2011</v>
      </c>
      <c r="F268" s="988" t="s">
        <v>1386</v>
      </c>
    </row>
    <row r="269" spans="1:6" x14ac:dyDescent="0.25">
      <c r="A269" s="987" t="s">
        <v>2012</v>
      </c>
      <c r="B269" s="987" t="s">
        <v>2013</v>
      </c>
      <c r="C269" s="987" t="s">
        <v>1379</v>
      </c>
      <c r="D269" t="s">
        <v>1385</v>
      </c>
      <c r="E269" s="987" t="s">
        <v>2013</v>
      </c>
      <c r="F269" s="988" t="s">
        <v>1386</v>
      </c>
    </row>
    <row r="270" spans="1:6" x14ac:dyDescent="0.25">
      <c r="A270" s="987" t="s">
        <v>2014</v>
      </c>
      <c r="B270" s="987" t="s">
        <v>2015</v>
      </c>
      <c r="C270" s="987" t="s">
        <v>1665</v>
      </c>
      <c r="D270" t="s">
        <v>1385</v>
      </c>
      <c r="E270" s="987" t="s">
        <v>2015</v>
      </c>
      <c r="F270" s="988" t="s">
        <v>1386</v>
      </c>
    </row>
    <row r="271" spans="1:6" x14ac:dyDescent="0.25">
      <c r="A271" s="987" t="s">
        <v>2016</v>
      </c>
      <c r="B271" s="987" t="s">
        <v>2017</v>
      </c>
      <c r="C271" s="987" t="s">
        <v>1508</v>
      </c>
      <c r="D271" t="s">
        <v>1385</v>
      </c>
      <c r="E271" s="987" t="s">
        <v>2017</v>
      </c>
      <c r="F271" s="988" t="s">
        <v>1400</v>
      </c>
    </row>
    <row r="272" spans="1:6" x14ac:dyDescent="0.25">
      <c r="A272" s="987" t="s">
        <v>2018</v>
      </c>
      <c r="B272" s="987" t="s">
        <v>2019</v>
      </c>
      <c r="C272" s="987" t="s">
        <v>1396</v>
      </c>
      <c r="D272" t="s">
        <v>1385</v>
      </c>
      <c r="E272" s="987" t="s">
        <v>2019</v>
      </c>
      <c r="F272" s="988" t="s">
        <v>1393</v>
      </c>
    </row>
    <row r="273" spans="1:6" x14ac:dyDescent="0.25">
      <c r="A273" s="987" t="s">
        <v>2020</v>
      </c>
      <c r="B273" s="987" t="s">
        <v>2021</v>
      </c>
      <c r="C273" s="987" t="s">
        <v>1551</v>
      </c>
      <c r="D273" t="s">
        <v>1385</v>
      </c>
      <c r="E273" s="987" t="s">
        <v>2021</v>
      </c>
      <c r="F273" s="988" t="s">
        <v>1386</v>
      </c>
    </row>
    <row r="274" spans="1:6" x14ac:dyDescent="0.25">
      <c r="A274" s="987" t="s">
        <v>2022</v>
      </c>
      <c r="B274" s="987" t="s">
        <v>2023</v>
      </c>
      <c r="C274" s="987" t="s">
        <v>1379</v>
      </c>
      <c r="D274" t="s">
        <v>1385</v>
      </c>
      <c r="E274" s="987" t="s">
        <v>2023</v>
      </c>
      <c r="F274" s="988" t="s">
        <v>1393</v>
      </c>
    </row>
    <row r="275" spans="1:6" x14ac:dyDescent="0.25">
      <c r="A275" s="987" t="s">
        <v>2024</v>
      </c>
      <c r="B275" s="987" t="s">
        <v>2025</v>
      </c>
      <c r="C275" s="452" t="s">
        <v>1515</v>
      </c>
      <c r="D275" t="s">
        <v>1380</v>
      </c>
      <c r="E275" s="987" t="s">
        <v>2025</v>
      </c>
      <c r="F275" s="988" t="s">
        <v>1589</v>
      </c>
    </row>
    <row r="276" spans="1:6" x14ac:dyDescent="0.25">
      <c r="A276" s="987" t="s">
        <v>2026</v>
      </c>
      <c r="B276" s="987" t="s">
        <v>2027</v>
      </c>
      <c r="C276" s="987" t="s">
        <v>1642</v>
      </c>
      <c r="D276" t="s">
        <v>1385</v>
      </c>
      <c r="E276" s="987" t="s">
        <v>2027</v>
      </c>
      <c r="F276" s="988" t="s">
        <v>1400</v>
      </c>
    </row>
    <row r="277" spans="1:6" x14ac:dyDescent="0.25">
      <c r="A277" s="987" t="s">
        <v>2028</v>
      </c>
      <c r="B277" s="987" t="s">
        <v>2029</v>
      </c>
      <c r="C277" s="987" t="s">
        <v>1741</v>
      </c>
      <c r="D277" t="s">
        <v>1385</v>
      </c>
      <c r="E277" s="987" t="s">
        <v>2029</v>
      </c>
      <c r="F277" s="988" t="s">
        <v>1386</v>
      </c>
    </row>
    <row r="278" spans="1:6" x14ac:dyDescent="0.25">
      <c r="A278" s="987" t="s">
        <v>2030</v>
      </c>
      <c r="B278" s="987" t="s">
        <v>2031</v>
      </c>
      <c r="C278" s="987" t="s">
        <v>1379</v>
      </c>
      <c r="D278" t="s">
        <v>1385</v>
      </c>
      <c r="E278" s="987" t="s">
        <v>2031</v>
      </c>
      <c r="F278" s="988" t="s">
        <v>1400</v>
      </c>
    </row>
    <row r="279" spans="1:6" x14ac:dyDescent="0.25">
      <c r="A279" s="987" t="s">
        <v>2032</v>
      </c>
      <c r="B279" s="987" t="s">
        <v>2033</v>
      </c>
      <c r="C279" s="987" t="s">
        <v>1379</v>
      </c>
      <c r="D279" t="s">
        <v>1380</v>
      </c>
      <c r="E279" s="987" t="s">
        <v>2033</v>
      </c>
      <c r="F279" s="988" t="s">
        <v>1552</v>
      </c>
    </row>
    <row r="280" spans="1:6" x14ac:dyDescent="0.25">
      <c r="A280" s="987" t="s">
        <v>2034</v>
      </c>
      <c r="B280" s="987" t="s">
        <v>2035</v>
      </c>
      <c r="C280" s="987" t="s">
        <v>1379</v>
      </c>
      <c r="D280" t="s">
        <v>1385</v>
      </c>
      <c r="E280" s="987" t="s">
        <v>2035</v>
      </c>
      <c r="F280" s="988" t="s">
        <v>1455</v>
      </c>
    </row>
    <row r="281" spans="1:6" x14ac:dyDescent="0.25">
      <c r="A281" s="987" t="s">
        <v>2036</v>
      </c>
      <c r="B281" s="987" t="s">
        <v>2037</v>
      </c>
      <c r="C281" s="987" t="s">
        <v>1379</v>
      </c>
      <c r="D281" t="s">
        <v>1385</v>
      </c>
      <c r="E281" s="987" t="s">
        <v>2037</v>
      </c>
      <c r="F281" s="988" t="s">
        <v>1433</v>
      </c>
    </row>
    <row r="282" spans="1:6" x14ac:dyDescent="0.25">
      <c r="A282" s="987" t="s">
        <v>2038</v>
      </c>
      <c r="B282" s="987" t="s">
        <v>2039</v>
      </c>
      <c r="C282" s="987" t="s">
        <v>1379</v>
      </c>
      <c r="D282" t="s">
        <v>1385</v>
      </c>
      <c r="E282" s="987" t="s">
        <v>2039</v>
      </c>
      <c r="F282" s="988" t="s">
        <v>1393</v>
      </c>
    </row>
    <row r="283" spans="1:6" x14ac:dyDescent="0.25">
      <c r="A283" s="987" t="s">
        <v>2040</v>
      </c>
      <c r="B283" s="987" t="s">
        <v>2041</v>
      </c>
      <c r="C283" s="987" t="s">
        <v>1399</v>
      </c>
      <c r="D283" t="s">
        <v>1385</v>
      </c>
      <c r="E283" s="987" t="s">
        <v>2041</v>
      </c>
      <c r="F283" s="988" t="s">
        <v>1400</v>
      </c>
    </row>
    <row r="284" spans="1:6" x14ac:dyDescent="0.25">
      <c r="A284" s="987" t="s">
        <v>2042</v>
      </c>
      <c r="B284" s="987" t="s">
        <v>2043</v>
      </c>
      <c r="C284" s="987" t="s">
        <v>1379</v>
      </c>
      <c r="D284" t="s">
        <v>1380</v>
      </c>
      <c r="E284" s="987" t="s">
        <v>2043</v>
      </c>
      <c r="F284" s="988" t="s">
        <v>1552</v>
      </c>
    </row>
    <row r="285" spans="1:6" x14ac:dyDescent="0.25">
      <c r="A285" s="987" t="s">
        <v>2044</v>
      </c>
      <c r="B285" s="987" t="s">
        <v>2045</v>
      </c>
      <c r="C285" s="452" t="s">
        <v>1396</v>
      </c>
      <c r="D285" t="s">
        <v>1380</v>
      </c>
      <c r="E285" s="987" t="s">
        <v>2045</v>
      </c>
      <c r="F285" s="988" t="s">
        <v>1381</v>
      </c>
    </row>
    <row r="286" spans="1:6" x14ac:dyDescent="0.25">
      <c r="A286" s="987" t="s">
        <v>2046</v>
      </c>
      <c r="B286" s="987" t="s">
        <v>2047</v>
      </c>
      <c r="C286" s="987" t="s">
        <v>2048</v>
      </c>
      <c r="D286" t="s">
        <v>1385</v>
      </c>
      <c r="E286" s="987" t="s">
        <v>2047</v>
      </c>
      <c r="F286" s="988" t="s">
        <v>1433</v>
      </c>
    </row>
    <row r="287" spans="1:6" x14ac:dyDescent="0.25">
      <c r="A287" s="987" t="s">
        <v>2049</v>
      </c>
      <c r="B287" s="987" t="s">
        <v>2050</v>
      </c>
      <c r="C287" s="987" t="s">
        <v>2048</v>
      </c>
      <c r="D287" t="s">
        <v>1385</v>
      </c>
      <c r="E287" s="987" t="s">
        <v>2050</v>
      </c>
      <c r="F287" s="988" t="s">
        <v>1400</v>
      </c>
    </row>
    <row r="288" spans="1:6" x14ac:dyDescent="0.25">
      <c r="A288" s="987" t="s">
        <v>2051</v>
      </c>
      <c r="B288" s="987" t="s">
        <v>2052</v>
      </c>
      <c r="C288" s="987" t="s">
        <v>1508</v>
      </c>
      <c r="D288" t="s">
        <v>1385</v>
      </c>
      <c r="E288" s="987" t="s">
        <v>2052</v>
      </c>
      <c r="F288" s="988" t="s">
        <v>1393</v>
      </c>
    </row>
    <row r="289" spans="1:6" x14ac:dyDescent="0.25">
      <c r="A289" s="987" t="s">
        <v>2053</v>
      </c>
      <c r="B289" s="987" t="s">
        <v>2054</v>
      </c>
      <c r="C289" s="987" t="s">
        <v>1379</v>
      </c>
      <c r="D289" t="s">
        <v>1385</v>
      </c>
      <c r="E289" s="987" t="s">
        <v>2054</v>
      </c>
      <c r="F289" s="988" t="s">
        <v>1393</v>
      </c>
    </row>
    <row r="290" spans="1:6" x14ac:dyDescent="0.25">
      <c r="A290" s="987" t="s">
        <v>2055</v>
      </c>
      <c r="B290" s="987" t="s">
        <v>2056</v>
      </c>
      <c r="C290" s="987" t="s">
        <v>1497</v>
      </c>
      <c r="D290" t="s">
        <v>1385</v>
      </c>
      <c r="E290" s="987" t="s">
        <v>2056</v>
      </c>
      <c r="F290" s="988" t="s">
        <v>1386</v>
      </c>
    </row>
    <row r="291" spans="1:6" x14ac:dyDescent="0.25">
      <c r="A291" s="987" t="s">
        <v>2057</v>
      </c>
      <c r="B291" s="987" t="s">
        <v>2058</v>
      </c>
      <c r="C291" s="987" t="s">
        <v>1548</v>
      </c>
      <c r="D291" t="s">
        <v>1385</v>
      </c>
      <c r="E291" s="987" t="s">
        <v>2058</v>
      </c>
      <c r="F291" s="988" t="s">
        <v>1400</v>
      </c>
    </row>
    <row r="292" spans="1:6" x14ac:dyDescent="0.25">
      <c r="A292" s="987" t="s">
        <v>2059</v>
      </c>
      <c r="B292" s="987" t="s">
        <v>2060</v>
      </c>
      <c r="C292" s="987" t="s">
        <v>1392</v>
      </c>
      <c r="D292" t="s">
        <v>1385</v>
      </c>
      <c r="E292" s="987" t="s">
        <v>2060</v>
      </c>
      <c r="F292" s="988" t="s">
        <v>1433</v>
      </c>
    </row>
    <row r="293" spans="1:6" x14ac:dyDescent="0.25">
      <c r="A293" s="987" t="s">
        <v>2061</v>
      </c>
      <c r="B293" s="987" t="s">
        <v>2062</v>
      </c>
      <c r="C293" s="987" t="s">
        <v>1548</v>
      </c>
      <c r="D293" t="s">
        <v>1385</v>
      </c>
      <c r="E293" s="987" t="s">
        <v>2062</v>
      </c>
      <c r="F293" s="988" t="s">
        <v>1400</v>
      </c>
    </row>
    <row r="294" spans="1:6" x14ac:dyDescent="0.25">
      <c r="A294" s="987" t="s">
        <v>2063</v>
      </c>
      <c r="B294" s="987" t="s">
        <v>2064</v>
      </c>
      <c r="C294" s="987" t="s">
        <v>1741</v>
      </c>
      <c r="D294" t="s">
        <v>1385</v>
      </c>
      <c r="E294" s="987" t="s">
        <v>2064</v>
      </c>
      <c r="F294" s="988" t="s">
        <v>1386</v>
      </c>
    </row>
    <row r="295" spans="1:6" x14ac:dyDescent="0.25">
      <c r="A295" s="987" t="s">
        <v>2065</v>
      </c>
      <c r="B295" s="987" t="s">
        <v>2066</v>
      </c>
      <c r="C295" s="987" t="s">
        <v>1765</v>
      </c>
      <c r="D295" t="s">
        <v>1385</v>
      </c>
      <c r="E295" s="987" t="s">
        <v>2066</v>
      </c>
      <c r="F295" s="988" t="s">
        <v>1386</v>
      </c>
    </row>
    <row r="296" spans="1:6" x14ac:dyDescent="0.25">
      <c r="A296" s="987" t="s">
        <v>2067</v>
      </c>
      <c r="B296" s="987" t="s">
        <v>2068</v>
      </c>
      <c r="C296" s="452" t="s">
        <v>1647</v>
      </c>
      <c r="D296" t="s">
        <v>1380</v>
      </c>
      <c r="E296" s="987" t="s">
        <v>2068</v>
      </c>
      <c r="F296" s="988" t="s">
        <v>1589</v>
      </c>
    </row>
    <row r="297" spans="1:6" x14ac:dyDescent="0.25">
      <c r="A297" s="987" t="s">
        <v>2069</v>
      </c>
      <c r="B297" s="987" t="s">
        <v>2070</v>
      </c>
      <c r="C297" s="987" t="s">
        <v>1838</v>
      </c>
      <c r="D297" t="s">
        <v>1385</v>
      </c>
      <c r="E297" s="987" t="s">
        <v>2070</v>
      </c>
      <c r="F297" s="988" t="s">
        <v>1579</v>
      </c>
    </row>
    <row r="298" spans="1:6" x14ac:dyDescent="0.25">
      <c r="A298" s="987" t="s">
        <v>2071</v>
      </c>
      <c r="B298" s="987" t="s">
        <v>2072</v>
      </c>
      <c r="C298" s="987" t="s">
        <v>1808</v>
      </c>
      <c r="D298" t="s">
        <v>1385</v>
      </c>
      <c r="E298" s="987" t="s">
        <v>2072</v>
      </c>
      <c r="F298" s="988" t="s">
        <v>1386</v>
      </c>
    </row>
    <row r="299" spans="1:6" x14ac:dyDescent="0.25">
      <c r="A299" s="987" t="s">
        <v>2073</v>
      </c>
      <c r="B299" s="987" t="s">
        <v>2074</v>
      </c>
      <c r="C299" s="987" t="s">
        <v>1379</v>
      </c>
      <c r="D299" t="s">
        <v>1385</v>
      </c>
      <c r="E299" s="987" t="s">
        <v>2074</v>
      </c>
      <c r="F299" s="988" t="s">
        <v>1393</v>
      </c>
    </row>
    <row r="300" spans="1:6" x14ac:dyDescent="0.25">
      <c r="A300" s="987" t="s">
        <v>2075</v>
      </c>
      <c r="B300" s="987" t="s">
        <v>2076</v>
      </c>
      <c r="C300" s="987" t="s">
        <v>1379</v>
      </c>
      <c r="D300" t="s">
        <v>1385</v>
      </c>
      <c r="E300" s="987" t="s">
        <v>2076</v>
      </c>
      <c r="F300" s="988" t="s">
        <v>1393</v>
      </c>
    </row>
    <row r="301" spans="1:6" x14ac:dyDescent="0.25">
      <c r="A301" s="987" t="s">
        <v>2077</v>
      </c>
      <c r="B301" s="987" t="s">
        <v>2078</v>
      </c>
      <c r="C301" s="987" t="s">
        <v>2079</v>
      </c>
      <c r="D301" t="s">
        <v>1380</v>
      </c>
      <c r="E301" s="987" t="s">
        <v>2078</v>
      </c>
      <c r="F301" s="988" t="s">
        <v>1552</v>
      </c>
    </row>
    <row r="302" spans="1:6" x14ac:dyDescent="0.25">
      <c r="A302" s="987" t="s">
        <v>2080</v>
      </c>
      <c r="B302" s="987" t="s">
        <v>2081</v>
      </c>
      <c r="C302" s="987" t="s">
        <v>1379</v>
      </c>
      <c r="D302" t="s">
        <v>1385</v>
      </c>
      <c r="E302" s="987" t="s">
        <v>2081</v>
      </c>
      <c r="F302" s="988" t="s">
        <v>1393</v>
      </c>
    </row>
    <row r="303" spans="1:6" x14ac:dyDescent="0.25">
      <c r="A303" s="987" t="s">
        <v>2082</v>
      </c>
      <c r="B303" s="987" t="s">
        <v>2083</v>
      </c>
      <c r="C303" s="987" t="s">
        <v>1379</v>
      </c>
      <c r="D303" t="s">
        <v>1385</v>
      </c>
      <c r="E303" s="987" t="s">
        <v>2083</v>
      </c>
      <c r="F303" s="988" t="s">
        <v>1393</v>
      </c>
    </row>
    <row r="304" spans="1:6" x14ac:dyDescent="0.25">
      <c r="A304" s="987" t="s">
        <v>2084</v>
      </c>
      <c r="B304" s="987" t="s">
        <v>2085</v>
      </c>
      <c r="C304" s="987" t="s">
        <v>1642</v>
      </c>
      <c r="D304" t="s">
        <v>1385</v>
      </c>
      <c r="E304" s="987" t="s">
        <v>2085</v>
      </c>
      <c r="F304" s="988" t="s">
        <v>1386</v>
      </c>
    </row>
    <row r="305" spans="1:6" x14ac:dyDescent="0.25">
      <c r="A305" s="987" t="s">
        <v>2086</v>
      </c>
      <c r="B305" s="987" t="s">
        <v>2087</v>
      </c>
      <c r="C305" s="987" t="s">
        <v>2088</v>
      </c>
      <c r="D305" t="s">
        <v>1380</v>
      </c>
      <c r="E305" s="987" t="s">
        <v>2087</v>
      </c>
      <c r="F305" s="988" t="s">
        <v>1381</v>
      </c>
    </row>
    <row r="306" spans="1:6" x14ac:dyDescent="0.25">
      <c r="A306" s="987" t="s">
        <v>2089</v>
      </c>
      <c r="B306" s="987" t="s">
        <v>2090</v>
      </c>
      <c r="C306" s="987" t="s">
        <v>1396</v>
      </c>
      <c r="D306" t="s">
        <v>1385</v>
      </c>
      <c r="E306" s="987" t="s">
        <v>2090</v>
      </c>
      <c r="F306" s="988" t="s">
        <v>1393</v>
      </c>
    </row>
    <row r="307" spans="1:6" x14ac:dyDescent="0.25">
      <c r="A307" s="987" t="s">
        <v>2091</v>
      </c>
      <c r="B307" s="987" t="s">
        <v>2092</v>
      </c>
      <c r="C307" s="987" t="s">
        <v>1406</v>
      </c>
      <c r="D307" t="s">
        <v>1385</v>
      </c>
      <c r="E307" s="987" t="s">
        <v>2092</v>
      </c>
      <c r="F307" s="988" t="s">
        <v>1458</v>
      </c>
    </row>
    <row r="308" spans="1:6" x14ac:dyDescent="0.25">
      <c r="A308" s="987" t="s">
        <v>2093</v>
      </c>
      <c r="B308" s="987" t="s">
        <v>2094</v>
      </c>
      <c r="C308" s="452" t="s">
        <v>1479</v>
      </c>
      <c r="D308" t="s">
        <v>1380</v>
      </c>
      <c r="E308" s="987" t="s">
        <v>2094</v>
      </c>
      <c r="F308" s="988" t="s">
        <v>1570</v>
      </c>
    </row>
    <row r="309" spans="1:6" x14ac:dyDescent="0.25">
      <c r="A309" s="987" t="s">
        <v>2095</v>
      </c>
      <c r="B309" s="987" t="s">
        <v>2096</v>
      </c>
      <c r="C309" s="987" t="s">
        <v>1508</v>
      </c>
      <c r="D309" t="s">
        <v>1385</v>
      </c>
      <c r="E309" s="987" t="s">
        <v>2096</v>
      </c>
      <c r="F309" s="988" t="s">
        <v>1400</v>
      </c>
    </row>
    <row r="310" spans="1:6" x14ac:dyDescent="0.25">
      <c r="A310" s="987" t="s">
        <v>2097</v>
      </c>
      <c r="B310" s="987" t="s">
        <v>2098</v>
      </c>
      <c r="C310" s="987" t="s">
        <v>1399</v>
      </c>
      <c r="D310" t="s">
        <v>1385</v>
      </c>
      <c r="E310" s="987" t="s">
        <v>2098</v>
      </c>
      <c r="F310" s="988" t="s">
        <v>1386</v>
      </c>
    </row>
    <row r="311" spans="1:6" x14ac:dyDescent="0.25">
      <c r="A311" s="987" t="s">
        <v>2099</v>
      </c>
      <c r="B311" s="987" t="s">
        <v>2100</v>
      </c>
      <c r="C311"/>
      <c r="D311" t="s">
        <v>1380</v>
      </c>
      <c r="E311" s="987" t="s">
        <v>2100</v>
      </c>
      <c r="F311" s="988" t="s">
        <v>1675</v>
      </c>
    </row>
    <row r="312" spans="1:6" x14ac:dyDescent="0.25">
      <c r="A312" s="987" t="s">
        <v>2101</v>
      </c>
      <c r="B312" s="987" t="s">
        <v>2102</v>
      </c>
      <c r="C312" s="987" t="s">
        <v>2088</v>
      </c>
      <c r="D312" t="s">
        <v>1385</v>
      </c>
      <c r="E312" s="987" t="s">
        <v>2102</v>
      </c>
      <c r="F312" s="988" t="s">
        <v>1386</v>
      </c>
    </row>
    <row r="313" spans="1:6" x14ac:dyDescent="0.25">
      <c r="A313" s="987" t="s">
        <v>2103</v>
      </c>
      <c r="B313" s="987" t="s">
        <v>2104</v>
      </c>
      <c r="C313" s="987" t="s">
        <v>1379</v>
      </c>
      <c r="D313" t="s">
        <v>1385</v>
      </c>
      <c r="E313" s="987" t="s">
        <v>2104</v>
      </c>
      <c r="F313" s="988" t="s">
        <v>1393</v>
      </c>
    </row>
    <row r="314" spans="1:6" x14ac:dyDescent="0.25">
      <c r="A314" s="987" t="s">
        <v>2105</v>
      </c>
      <c r="B314" s="987" t="s">
        <v>2106</v>
      </c>
      <c r="C314" s="987" t="s">
        <v>1548</v>
      </c>
      <c r="D314" t="s">
        <v>1380</v>
      </c>
      <c r="E314" s="987" t="s">
        <v>2106</v>
      </c>
      <c r="F314" s="988" t="s">
        <v>1381</v>
      </c>
    </row>
    <row r="315" spans="1:6" x14ac:dyDescent="0.25">
      <c r="A315" s="987" t="s">
        <v>2107</v>
      </c>
      <c r="B315" s="987" t="s">
        <v>2108</v>
      </c>
      <c r="C315" s="987" t="s">
        <v>1515</v>
      </c>
      <c r="D315" t="s">
        <v>1385</v>
      </c>
      <c r="E315" s="987" t="s">
        <v>2108</v>
      </c>
      <c r="F315" s="988" t="s">
        <v>1400</v>
      </c>
    </row>
    <row r="316" spans="1:6" x14ac:dyDescent="0.25">
      <c r="A316" s="987" t="s">
        <v>2109</v>
      </c>
      <c r="B316" s="987" t="s">
        <v>2110</v>
      </c>
      <c r="C316" s="987" t="s">
        <v>1515</v>
      </c>
      <c r="D316" t="s">
        <v>1385</v>
      </c>
      <c r="E316" s="987" t="s">
        <v>2110</v>
      </c>
      <c r="F316" s="988" t="s">
        <v>1433</v>
      </c>
    </row>
    <row r="317" spans="1:6" x14ac:dyDescent="0.25">
      <c r="A317" s="987" t="s">
        <v>2111</v>
      </c>
      <c r="B317" s="987" t="s">
        <v>2112</v>
      </c>
      <c r="C317" s="987" t="s">
        <v>1670</v>
      </c>
      <c r="D317" t="s">
        <v>1385</v>
      </c>
      <c r="E317" s="987" t="s">
        <v>2112</v>
      </c>
      <c r="F317" s="988" t="s">
        <v>1480</v>
      </c>
    </row>
    <row r="318" spans="1:6" x14ac:dyDescent="0.25">
      <c r="A318" s="987" t="s">
        <v>2113</v>
      </c>
      <c r="B318" s="987" t="s">
        <v>2114</v>
      </c>
      <c r="C318" s="987" t="s">
        <v>1396</v>
      </c>
      <c r="D318" t="s">
        <v>1385</v>
      </c>
      <c r="E318" s="987" t="s">
        <v>2114</v>
      </c>
      <c r="F318" s="988" t="s">
        <v>1393</v>
      </c>
    </row>
    <row r="319" spans="1:6" x14ac:dyDescent="0.25">
      <c r="A319" s="987" t="s">
        <v>2115</v>
      </c>
      <c r="B319" s="987" t="s">
        <v>2116</v>
      </c>
      <c r="C319" s="987" t="s">
        <v>1689</v>
      </c>
      <c r="D319" t="s">
        <v>1385</v>
      </c>
      <c r="E319" s="987" t="s">
        <v>2116</v>
      </c>
      <c r="F319" s="988" t="s">
        <v>1386</v>
      </c>
    </row>
    <row r="320" spans="1:6" x14ac:dyDescent="0.25">
      <c r="A320" s="987" t="s">
        <v>2117</v>
      </c>
      <c r="B320" s="987" t="s">
        <v>2118</v>
      </c>
      <c r="C320" s="987" t="s">
        <v>1966</v>
      </c>
      <c r="D320" t="s">
        <v>1385</v>
      </c>
      <c r="E320" s="987" t="s">
        <v>2118</v>
      </c>
      <c r="F320" s="988" t="s">
        <v>1480</v>
      </c>
    </row>
    <row r="321" spans="1:6" x14ac:dyDescent="0.25">
      <c r="A321" s="987" t="s">
        <v>2119</v>
      </c>
      <c r="B321" s="987" t="s">
        <v>2120</v>
      </c>
      <c r="C321" s="452" t="s">
        <v>1384</v>
      </c>
      <c r="D321" t="s">
        <v>1380</v>
      </c>
      <c r="E321" s="987" t="s">
        <v>2120</v>
      </c>
      <c r="F321" s="988" t="s">
        <v>1570</v>
      </c>
    </row>
    <row r="322" spans="1:6" x14ac:dyDescent="0.25">
      <c r="A322" s="987" t="s">
        <v>2121</v>
      </c>
      <c r="B322" s="987" t="s">
        <v>2122</v>
      </c>
      <c r="C322" s="987" t="s">
        <v>1384</v>
      </c>
      <c r="D322" t="s">
        <v>1385</v>
      </c>
      <c r="E322" s="987" t="s">
        <v>2122</v>
      </c>
      <c r="F322" s="988" t="s">
        <v>1386</v>
      </c>
    </row>
    <row r="323" spans="1:6" x14ac:dyDescent="0.25">
      <c r="A323" s="987" t="s">
        <v>2123</v>
      </c>
      <c r="B323" s="987" t="s">
        <v>2124</v>
      </c>
      <c r="C323" s="987" t="s">
        <v>2125</v>
      </c>
      <c r="D323" t="s">
        <v>1385</v>
      </c>
      <c r="E323" s="987" t="s">
        <v>2124</v>
      </c>
      <c r="F323" s="988" t="s">
        <v>1386</v>
      </c>
    </row>
    <row r="324" spans="1:6" x14ac:dyDescent="0.25">
      <c r="A324" s="987" t="s">
        <v>2126</v>
      </c>
      <c r="B324" s="987" t="s">
        <v>2127</v>
      </c>
      <c r="C324" s="987" t="s">
        <v>1424</v>
      </c>
      <c r="D324" t="s">
        <v>1385</v>
      </c>
      <c r="E324" s="987" t="s">
        <v>2127</v>
      </c>
      <c r="F324" s="988" t="s">
        <v>1386</v>
      </c>
    </row>
    <row r="325" spans="1:6" x14ac:dyDescent="0.25">
      <c r="A325" s="987" t="s">
        <v>2128</v>
      </c>
      <c r="B325" s="987" t="s">
        <v>2129</v>
      </c>
      <c r="C325" s="987" t="s">
        <v>1595</v>
      </c>
      <c r="D325" t="s">
        <v>1385</v>
      </c>
      <c r="E325" s="987" t="s">
        <v>2129</v>
      </c>
      <c r="F325" s="988" t="s">
        <v>1400</v>
      </c>
    </row>
    <row r="326" spans="1:6" x14ac:dyDescent="0.25">
      <c r="A326" s="987" t="s">
        <v>2130</v>
      </c>
      <c r="B326" s="987" t="s">
        <v>2131</v>
      </c>
      <c r="C326" s="987" t="s">
        <v>1595</v>
      </c>
      <c r="D326" t="s">
        <v>1385</v>
      </c>
      <c r="E326" s="987" t="s">
        <v>2131</v>
      </c>
      <c r="F326" s="988" t="s">
        <v>1455</v>
      </c>
    </row>
    <row r="327" spans="1:6" x14ac:dyDescent="0.25">
      <c r="A327" s="987" t="s">
        <v>2132</v>
      </c>
      <c r="B327" s="987" t="s">
        <v>2133</v>
      </c>
      <c r="C327" s="987" t="s">
        <v>1396</v>
      </c>
      <c r="D327" t="s">
        <v>1385</v>
      </c>
      <c r="E327" s="987" t="s">
        <v>2133</v>
      </c>
      <c r="F327" s="988" t="s">
        <v>1393</v>
      </c>
    </row>
    <row r="328" spans="1:6" x14ac:dyDescent="0.25">
      <c r="A328" s="987" t="s">
        <v>2134</v>
      </c>
      <c r="B328" s="987" t="s">
        <v>2135</v>
      </c>
      <c r="C328" s="987" t="s">
        <v>2048</v>
      </c>
      <c r="D328" t="s">
        <v>1385</v>
      </c>
      <c r="E328" s="987" t="s">
        <v>2135</v>
      </c>
      <c r="F328" s="988" t="s">
        <v>1400</v>
      </c>
    </row>
    <row r="329" spans="1:6" x14ac:dyDescent="0.25">
      <c r="A329" s="987" t="s">
        <v>2136</v>
      </c>
      <c r="B329" s="987" t="s">
        <v>2137</v>
      </c>
      <c r="C329" s="987" t="s">
        <v>1379</v>
      </c>
      <c r="D329" t="s">
        <v>1385</v>
      </c>
      <c r="E329" s="987" t="s">
        <v>2137</v>
      </c>
      <c r="F329" s="988" t="s">
        <v>1393</v>
      </c>
    </row>
    <row r="330" spans="1:6" x14ac:dyDescent="0.25">
      <c r="A330" s="987" t="s">
        <v>2138</v>
      </c>
      <c r="B330" s="987" t="s">
        <v>2139</v>
      </c>
      <c r="C330" s="987" t="s">
        <v>1424</v>
      </c>
      <c r="D330" t="s">
        <v>1385</v>
      </c>
      <c r="E330" s="987" t="s">
        <v>2139</v>
      </c>
      <c r="F330" s="988" t="s">
        <v>1386</v>
      </c>
    </row>
    <row r="331" spans="1:6" x14ac:dyDescent="0.25">
      <c r="A331" s="987" t="s">
        <v>2140</v>
      </c>
      <c r="B331" s="987" t="s">
        <v>2141</v>
      </c>
      <c r="C331" s="987" t="s">
        <v>1479</v>
      </c>
      <c r="D331" t="s">
        <v>1385</v>
      </c>
      <c r="E331" s="987" t="s">
        <v>2141</v>
      </c>
      <c r="F331" s="988" t="s">
        <v>1386</v>
      </c>
    </row>
    <row r="332" spans="1:6" x14ac:dyDescent="0.25">
      <c r="A332" s="987" t="s">
        <v>2142</v>
      </c>
      <c r="B332" s="987" t="s">
        <v>2143</v>
      </c>
      <c r="C332" s="987" t="s">
        <v>1904</v>
      </c>
      <c r="D332" t="s">
        <v>1385</v>
      </c>
      <c r="E332" s="987" t="s">
        <v>2143</v>
      </c>
      <c r="F332" s="988" t="s">
        <v>1386</v>
      </c>
    </row>
    <row r="333" spans="1:6" x14ac:dyDescent="0.25">
      <c r="A333" s="987" t="s">
        <v>2144</v>
      </c>
      <c r="B333" s="987" t="s">
        <v>2145</v>
      </c>
      <c r="C333" s="987" t="s">
        <v>1454</v>
      </c>
      <c r="D333" t="s">
        <v>1385</v>
      </c>
      <c r="E333" s="987" t="s">
        <v>2145</v>
      </c>
      <c r="F333" s="988" t="s">
        <v>1386</v>
      </c>
    </row>
    <row r="334" spans="1:6" x14ac:dyDescent="0.25">
      <c r="A334" s="987" t="s">
        <v>2146</v>
      </c>
      <c r="B334" s="987" t="s">
        <v>2147</v>
      </c>
      <c r="C334" s="987" t="s">
        <v>1741</v>
      </c>
      <c r="D334" t="s">
        <v>1385</v>
      </c>
      <c r="E334" s="987" t="s">
        <v>2147</v>
      </c>
      <c r="F334" s="988" t="s">
        <v>1393</v>
      </c>
    </row>
    <row r="335" spans="1:6" x14ac:dyDescent="0.25">
      <c r="A335" s="987" t="s">
        <v>2148</v>
      </c>
      <c r="B335" s="987" t="s">
        <v>2149</v>
      </c>
      <c r="C335" s="987" t="s">
        <v>1403</v>
      </c>
      <c r="D335" t="s">
        <v>1385</v>
      </c>
      <c r="E335" s="987" t="s">
        <v>2149</v>
      </c>
      <c r="F335" s="988" t="s">
        <v>1393</v>
      </c>
    </row>
    <row r="336" spans="1:6" x14ac:dyDescent="0.25">
      <c r="A336" s="987" t="s">
        <v>2150</v>
      </c>
      <c r="B336" s="987" t="s">
        <v>2151</v>
      </c>
      <c r="C336" s="987" t="s">
        <v>1665</v>
      </c>
      <c r="D336" t="s">
        <v>1385</v>
      </c>
      <c r="E336" s="987" t="s">
        <v>2151</v>
      </c>
      <c r="F336" s="988" t="s">
        <v>1400</v>
      </c>
    </row>
    <row r="337" spans="1:6" x14ac:dyDescent="0.25">
      <c r="A337" s="987" t="s">
        <v>2152</v>
      </c>
      <c r="B337" s="987" t="s">
        <v>2153</v>
      </c>
      <c r="C337" s="987" t="s">
        <v>2079</v>
      </c>
      <c r="D337" t="s">
        <v>1385</v>
      </c>
      <c r="E337" s="987" t="s">
        <v>2153</v>
      </c>
      <c r="F337" s="988" t="s">
        <v>1386</v>
      </c>
    </row>
    <row r="338" spans="1:6" x14ac:dyDescent="0.25">
      <c r="A338" s="987" t="s">
        <v>2154</v>
      </c>
      <c r="B338" s="987" t="s">
        <v>2155</v>
      </c>
      <c r="C338" s="987" t="s">
        <v>1765</v>
      </c>
      <c r="D338" t="s">
        <v>1385</v>
      </c>
      <c r="E338" s="987" t="s">
        <v>2155</v>
      </c>
      <c r="F338" s="988" t="s">
        <v>1400</v>
      </c>
    </row>
    <row r="339" spans="1:6" x14ac:dyDescent="0.25">
      <c r="A339" s="987" t="s">
        <v>2156</v>
      </c>
      <c r="B339" s="987" t="s">
        <v>2157</v>
      </c>
      <c r="C339" s="987" t="s">
        <v>1628</v>
      </c>
      <c r="D339" t="s">
        <v>1385</v>
      </c>
      <c r="E339" s="987" t="s">
        <v>2157</v>
      </c>
      <c r="F339" s="988" t="s">
        <v>1386</v>
      </c>
    </row>
    <row r="340" spans="1:6" x14ac:dyDescent="0.25">
      <c r="A340" s="987" t="s">
        <v>2158</v>
      </c>
      <c r="B340" s="987" t="s">
        <v>2159</v>
      </c>
      <c r="C340" s="987" t="s">
        <v>1392</v>
      </c>
      <c r="D340" t="s">
        <v>1385</v>
      </c>
      <c r="E340" s="987" t="s">
        <v>2159</v>
      </c>
      <c r="F340" s="988" t="s">
        <v>1393</v>
      </c>
    </row>
    <row r="341" spans="1:6" x14ac:dyDescent="0.25">
      <c r="A341" s="987" t="s">
        <v>2160</v>
      </c>
      <c r="B341" s="987" t="s">
        <v>2161</v>
      </c>
      <c r="C341" s="987" t="s">
        <v>1392</v>
      </c>
      <c r="D341" t="s">
        <v>1385</v>
      </c>
      <c r="E341" s="987" t="s">
        <v>2161</v>
      </c>
      <c r="F341" s="988" t="s">
        <v>1455</v>
      </c>
    </row>
    <row r="342" spans="1:6" x14ac:dyDescent="0.25">
      <c r="A342" s="987" t="s">
        <v>2162</v>
      </c>
      <c r="B342" s="987" t="s">
        <v>2163</v>
      </c>
      <c r="C342" s="987" t="s">
        <v>1379</v>
      </c>
      <c r="D342" t="s">
        <v>1385</v>
      </c>
      <c r="E342" s="987" t="s">
        <v>2163</v>
      </c>
      <c r="F342" s="988" t="s">
        <v>1455</v>
      </c>
    </row>
    <row r="343" spans="1:6" x14ac:dyDescent="0.25">
      <c r="A343" s="987" t="s">
        <v>2164</v>
      </c>
      <c r="B343" s="987" t="s">
        <v>2165</v>
      </c>
      <c r="C343" s="987" t="s">
        <v>1379</v>
      </c>
      <c r="D343" t="s">
        <v>1385</v>
      </c>
      <c r="E343" s="987" t="s">
        <v>2165</v>
      </c>
      <c r="F343" s="988" t="s">
        <v>1393</v>
      </c>
    </row>
    <row r="344" spans="1:6" x14ac:dyDescent="0.25">
      <c r="A344" s="987" t="s">
        <v>2166</v>
      </c>
      <c r="B344" s="987" t="s">
        <v>2167</v>
      </c>
      <c r="C344" s="987" t="s">
        <v>1379</v>
      </c>
      <c r="D344" t="s">
        <v>1385</v>
      </c>
      <c r="E344" s="987" t="s">
        <v>2167</v>
      </c>
      <c r="F344" s="988" t="s">
        <v>1400</v>
      </c>
    </row>
    <row r="345" spans="1:6" x14ac:dyDescent="0.25">
      <c r="A345" s="987" t="s">
        <v>2168</v>
      </c>
      <c r="B345" s="987" t="s">
        <v>2169</v>
      </c>
      <c r="C345" s="987" t="s">
        <v>1379</v>
      </c>
      <c r="D345" t="s">
        <v>1385</v>
      </c>
      <c r="E345" s="987" t="s">
        <v>2169</v>
      </c>
      <c r="F345" s="988" t="s">
        <v>1393</v>
      </c>
    </row>
    <row r="346" spans="1:6" x14ac:dyDescent="0.25">
      <c r="A346" s="987" t="s">
        <v>2170</v>
      </c>
      <c r="B346" s="987" t="s">
        <v>2171</v>
      </c>
      <c r="C346" s="987" t="s">
        <v>1625</v>
      </c>
      <c r="D346" t="s">
        <v>1385</v>
      </c>
      <c r="E346" s="987" t="s">
        <v>2171</v>
      </c>
      <c r="F346" s="988" t="s">
        <v>1386</v>
      </c>
    </row>
    <row r="347" spans="1:6" x14ac:dyDescent="0.25">
      <c r="A347" s="987" t="s">
        <v>2172</v>
      </c>
      <c r="B347" s="987" t="s">
        <v>2173</v>
      </c>
      <c r="C347" s="987" t="s">
        <v>1392</v>
      </c>
      <c r="D347" t="s">
        <v>1385</v>
      </c>
      <c r="E347" s="987" t="s">
        <v>2173</v>
      </c>
      <c r="F347" s="988" t="s">
        <v>1393</v>
      </c>
    </row>
    <row r="348" spans="1:6" x14ac:dyDescent="0.25">
      <c r="A348" s="987" t="s">
        <v>2174</v>
      </c>
      <c r="B348" s="987" t="s">
        <v>2175</v>
      </c>
      <c r="C348" s="987" t="s">
        <v>1548</v>
      </c>
      <c r="D348" t="s">
        <v>1385</v>
      </c>
      <c r="E348" s="987" t="s">
        <v>2175</v>
      </c>
      <c r="F348" s="988" t="s">
        <v>1400</v>
      </c>
    </row>
    <row r="349" spans="1:6" x14ac:dyDescent="0.25">
      <c r="A349" s="987" t="s">
        <v>2176</v>
      </c>
      <c r="B349" s="987" t="s">
        <v>2177</v>
      </c>
      <c r="C349" s="987" t="s">
        <v>1413</v>
      </c>
      <c r="D349" t="s">
        <v>1385</v>
      </c>
      <c r="E349" s="987" t="s">
        <v>2177</v>
      </c>
      <c r="F349" s="988" t="s">
        <v>1400</v>
      </c>
    </row>
    <row r="350" spans="1:6" x14ac:dyDescent="0.25">
      <c r="A350" s="987" t="s">
        <v>2178</v>
      </c>
      <c r="B350" s="987" t="s">
        <v>2179</v>
      </c>
      <c r="C350" s="987" t="s">
        <v>1421</v>
      </c>
      <c r="D350" t="s">
        <v>1385</v>
      </c>
      <c r="E350" s="987" t="s">
        <v>2179</v>
      </c>
      <c r="F350" s="988" t="s">
        <v>1386</v>
      </c>
    </row>
    <row r="351" spans="1:6" x14ac:dyDescent="0.25">
      <c r="A351" s="987" t="s">
        <v>2180</v>
      </c>
      <c r="B351" s="987" t="s">
        <v>2181</v>
      </c>
      <c r="C351" s="987" t="s">
        <v>1515</v>
      </c>
      <c r="D351" t="s">
        <v>1385</v>
      </c>
      <c r="E351" s="987" t="s">
        <v>2181</v>
      </c>
      <c r="F351" s="988" t="s">
        <v>1400</v>
      </c>
    </row>
    <row r="352" spans="1:6" x14ac:dyDescent="0.25">
      <c r="A352" s="987" t="s">
        <v>2182</v>
      </c>
      <c r="B352" s="987" t="s">
        <v>2183</v>
      </c>
      <c r="C352" s="987" t="s">
        <v>1396</v>
      </c>
      <c r="D352" t="s">
        <v>1385</v>
      </c>
      <c r="E352" s="987" t="s">
        <v>2183</v>
      </c>
      <c r="F352" s="988" t="s">
        <v>1433</v>
      </c>
    </row>
    <row r="353" spans="1:6" x14ac:dyDescent="0.25">
      <c r="A353" s="987" t="s">
        <v>2184</v>
      </c>
      <c r="B353" s="987" t="s">
        <v>2185</v>
      </c>
      <c r="C353" s="987" t="s">
        <v>1592</v>
      </c>
      <c r="D353" t="s">
        <v>1385</v>
      </c>
      <c r="E353" s="987" t="s">
        <v>2185</v>
      </c>
      <c r="F353" s="988" t="s">
        <v>1386</v>
      </c>
    </row>
    <row r="354" spans="1:6" x14ac:dyDescent="0.25">
      <c r="A354" s="987" t="s">
        <v>2186</v>
      </c>
      <c r="B354" s="987" t="s">
        <v>2187</v>
      </c>
      <c r="C354" s="987" t="s">
        <v>1396</v>
      </c>
      <c r="D354" t="s">
        <v>1385</v>
      </c>
      <c r="E354" s="987" t="s">
        <v>2187</v>
      </c>
      <c r="F354" s="988" t="s">
        <v>1393</v>
      </c>
    </row>
    <row r="355" spans="1:6" x14ac:dyDescent="0.25">
      <c r="A355" s="987" t="s">
        <v>2188</v>
      </c>
      <c r="B355" s="987" t="s">
        <v>2189</v>
      </c>
      <c r="C355" s="987" t="s">
        <v>1396</v>
      </c>
      <c r="D355" t="s">
        <v>1385</v>
      </c>
      <c r="E355" s="987" t="s">
        <v>2189</v>
      </c>
      <c r="F355" s="988" t="s">
        <v>1400</v>
      </c>
    </row>
    <row r="356" spans="1:6" x14ac:dyDescent="0.25">
      <c r="A356" s="987" t="s">
        <v>2190</v>
      </c>
      <c r="B356" s="987" t="s">
        <v>2191</v>
      </c>
      <c r="C356" s="987" t="s">
        <v>1396</v>
      </c>
      <c r="D356" t="s">
        <v>1385</v>
      </c>
      <c r="E356" s="987" t="s">
        <v>2191</v>
      </c>
      <c r="F356" s="988" t="s">
        <v>1433</v>
      </c>
    </row>
    <row r="357" spans="1:6" x14ac:dyDescent="0.25">
      <c r="A357" s="987" t="s">
        <v>2192</v>
      </c>
      <c r="B357" s="987" t="s">
        <v>2193</v>
      </c>
      <c r="C357" s="987" t="s">
        <v>1686</v>
      </c>
      <c r="D357" t="s">
        <v>1385</v>
      </c>
      <c r="E357" s="987" t="s">
        <v>2193</v>
      </c>
      <c r="F357" s="988" t="s">
        <v>1386</v>
      </c>
    </row>
    <row r="358" spans="1:6" x14ac:dyDescent="0.25">
      <c r="A358" s="987" t="s">
        <v>2194</v>
      </c>
      <c r="B358" s="987" t="s">
        <v>2195</v>
      </c>
      <c r="C358" s="987" t="s">
        <v>1692</v>
      </c>
      <c r="D358" t="s">
        <v>1385</v>
      </c>
      <c r="E358" s="987" t="s">
        <v>2195</v>
      </c>
      <c r="F358" s="988" t="s">
        <v>1386</v>
      </c>
    </row>
    <row r="359" spans="1:6" x14ac:dyDescent="0.25">
      <c r="A359" s="987" t="s">
        <v>2196</v>
      </c>
      <c r="B359" s="987" t="s">
        <v>2197</v>
      </c>
      <c r="C359" s="987" t="s">
        <v>1471</v>
      </c>
      <c r="D359" t="s">
        <v>1385</v>
      </c>
      <c r="E359" s="987" t="s">
        <v>2197</v>
      </c>
      <c r="F359" s="988" t="s">
        <v>1386</v>
      </c>
    </row>
    <row r="360" spans="1:6" x14ac:dyDescent="0.25">
      <c r="A360" s="987" t="s">
        <v>2198</v>
      </c>
      <c r="B360" s="987" t="s">
        <v>2199</v>
      </c>
      <c r="C360" s="987" t="s">
        <v>2200</v>
      </c>
      <c r="D360" t="s">
        <v>1385</v>
      </c>
      <c r="E360" s="987" t="s">
        <v>2199</v>
      </c>
      <c r="F360" s="988" t="s">
        <v>1386</v>
      </c>
    </row>
    <row r="361" spans="1:6" x14ac:dyDescent="0.25">
      <c r="A361" s="987" t="s">
        <v>2201</v>
      </c>
      <c r="B361" s="987" t="s">
        <v>2202</v>
      </c>
      <c r="C361" s="452" t="s">
        <v>1595</v>
      </c>
      <c r="D361" t="s">
        <v>1380</v>
      </c>
      <c r="E361" s="987" t="s">
        <v>2202</v>
      </c>
      <c r="F361" s="988" t="s">
        <v>1660</v>
      </c>
    </row>
    <row r="362" spans="1:6" x14ac:dyDescent="0.25">
      <c r="A362" s="987" t="s">
        <v>2203</v>
      </c>
      <c r="B362" s="987" t="s">
        <v>2204</v>
      </c>
      <c r="C362" s="452" t="s">
        <v>1595</v>
      </c>
      <c r="D362" t="s">
        <v>1380</v>
      </c>
      <c r="E362" s="987" t="s">
        <v>2204</v>
      </c>
      <c r="F362" s="988" t="s">
        <v>1552</v>
      </c>
    </row>
    <row r="363" spans="1:6" x14ac:dyDescent="0.25">
      <c r="A363" s="987" t="s">
        <v>2205</v>
      </c>
      <c r="B363" s="987" t="s">
        <v>2206</v>
      </c>
      <c r="C363" s="987" t="s">
        <v>1396</v>
      </c>
      <c r="D363" t="s">
        <v>1385</v>
      </c>
      <c r="E363" s="987" t="s">
        <v>2206</v>
      </c>
      <c r="F363" s="988" t="s">
        <v>1393</v>
      </c>
    </row>
    <row r="364" spans="1:6" x14ac:dyDescent="0.25">
      <c r="A364" s="987" t="s">
        <v>2207</v>
      </c>
      <c r="B364" s="987" t="s">
        <v>2208</v>
      </c>
      <c r="C364" s="987" t="s">
        <v>1511</v>
      </c>
      <c r="D364" t="s">
        <v>1385</v>
      </c>
      <c r="E364" s="987" t="s">
        <v>2208</v>
      </c>
      <c r="F364" s="988" t="s">
        <v>1455</v>
      </c>
    </row>
    <row r="365" spans="1:6" x14ac:dyDescent="0.25">
      <c r="A365" s="987" t="s">
        <v>2209</v>
      </c>
      <c r="B365" s="987" t="s">
        <v>2210</v>
      </c>
      <c r="C365" s="987" t="s">
        <v>1698</v>
      </c>
      <c r="D365" t="s">
        <v>1385</v>
      </c>
      <c r="E365" s="987" t="s">
        <v>2210</v>
      </c>
      <c r="F365" s="988" t="s">
        <v>1407</v>
      </c>
    </row>
    <row r="366" spans="1:6" x14ac:dyDescent="0.25">
      <c r="A366" s="987" t="s">
        <v>2211</v>
      </c>
      <c r="B366" s="987" t="s">
        <v>2212</v>
      </c>
      <c r="C366" s="987" t="s">
        <v>2213</v>
      </c>
      <c r="D366" t="s">
        <v>1385</v>
      </c>
      <c r="E366" s="987" t="s">
        <v>2212</v>
      </c>
      <c r="F366" s="988" t="s">
        <v>1386</v>
      </c>
    </row>
    <row r="367" spans="1:6" x14ac:dyDescent="0.25">
      <c r="A367" s="987" t="s">
        <v>2214</v>
      </c>
      <c r="B367" s="987" t="s">
        <v>2215</v>
      </c>
      <c r="C367" s="987" t="s">
        <v>1562</v>
      </c>
      <c r="D367" t="s">
        <v>1385</v>
      </c>
      <c r="E367" s="987" t="s">
        <v>2215</v>
      </c>
      <c r="F367" s="988" t="s">
        <v>1393</v>
      </c>
    </row>
    <row r="368" spans="1:6" x14ac:dyDescent="0.25">
      <c r="A368" s="987" t="s">
        <v>2216</v>
      </c>
      <c r="B368" s="987" t="s">
        <v>2217</v>
      </c>
      <c r="C368" s="987" t="s">
        <v>2218</v>
      </c>
      <c r="D368" t="s">
        <v>1385</v>
      </c>
      <c r="E368" s="987" t="s">
        <v>2217</v>
      </c>
      <c r="F368" s="988" t="s">
        <v>1386</v>
      </c>
    </row>
    <row r="369" spans="1:6" x14ac:dyDescent="0.25">
      <c r="A369" s="987" t="s">
        <v>2219</v>
      </c>
      <c r="B369" s="987" t="s">
        <v>2220</v>
      </c>
      <c r="C369" s="987" t="s">
        <v>1847</v>
      </c>
      <c r="D369" t="s">
        <v>1385</v>
      </c>
      <c r="E369" s="987" t="s">
        <v>2220</v>
      </c>
      <c r="F369" s="988" t="s">
        <v>1480</v>
      </c>
    </row>
    <row r="370" spans="1:6" x14ac:dyDescent="0.25">
      <c r="A370" s="987" t="s">
        <v>2221</v>
      </c>
      <c r="B370" s="987" t="s">
        <v>2222</v>
      </c>
      <c r="C370" s="987" t="s">
        <v>1515</v>
      </c>
      <c r="D370" t="s">
        <v>1385</v>
      </c>
      <c r="E370" s="987" t="s">
        <v>2222</v>
      </c>
      <c r="F370" s="988" t="s">
        <v>1393</v>
      </c>
    </row>
    <row r="371" spans="1:6" x14ac:dyDescent="0.25">
      <c r="A371" s="987" t="s">
        <v>2223</v>
      </c>
      <c r="B371" s="987" t="s">
        <v>2224</v>
      </c>
      <c r="C371" s="987" t="s">
        <v>1689</v>
      </c>
      <c r="D371" t="s">
        <v>1385</v>
      </c>
      <c r="E371" s="987" t="s">
        <v>2224</v>
      </c>
      <c r="F371" s="988" t="s">
        <v>1386</v>
      </c>
    </row>
    <row r="372" spans="1:6" x14ac:dyDescent="0.25">
      <c r="A372" s="987" t="s">
        <v>2225</v>
      </c>
      <c r="B372" s="987" t="s">
        <v>2226</v>
      </c>
      <c r="C372" s="987" t="s">
        <v>1406</v>
      </c>
      <c r="D372" t="s">
        <v>1385</v>
      </c>
      <c r="E372" s="987" t="s">
        <v>2226</v>
      </c>
      <c r="F372" s="988" t="s">
        <v>1393</v>
      </c>
    </row>
    <row r="373" spans="1:6" x14ac:dyDescent="0.25">
      <c r="A373" s="987" t="s">
        <v>2227</v>
      </c>
      <c r="B373" s="987" t="s">
        <v>2228</v>
      </c>
      <c r="C373" s="987" t="s">
        <v>1781</v>
      </c>
      <c r="D373" t="s">
        <v>1385</v>
      </c>
      <c r="E373" s="987" t="s">
        <v>2228</v>
      </c>
      <c r="F373" s="988" t="s">
        <v>1386</v>
      </c>
    </row>
    <row r="374" spans="1:6" x14ac:dyDescent="0.25">
      <c r="A374" s="987" t="s">
        <v>2229</v>
      </c>
      <c r="B374" s="987" t="s">
        <v>2230</v>
      </c>
      <c r="C374" s="987" t="s">
        <v>1406</v>
      </c>
      <c r="D374" t="s">
        <v>1385</v>
      </c>
      <c r="E374" s="987" t="s">
        <v>2230</v>
      </c>
      <c r="F374" s="988" t="s">
        <v>1386</v>
      </c>
    </row>
    <row r="375" spans="1:6" x14ac:dyDescent="0.25">
      <c r="A375" s="987" t="s">
        <v>2231</v>
      </c>
      <c r="B375" s="987" t="s">
        <v>2232</v>
      </c>
      <c r="C375" s="987" t="s">
        <v>1379</v>
      </c>
      <c r="D375" t="s">
        <v>1385</v>
      </c>
      <c r="E375" s="987" t="s">
        <v>2232</v>
      </c>
      <c r="F375" s="988" t="s">
        <v>1393</v>
      </c>
    </row>
    <row r="376" spans="1:6" x14ac:dyDescent="0.25">
      <c r="A376" s="987" t="s">
        <v>2233</v>
      </c>
      <c r="B376" s="987" t="s">
        <v>2234</v>
      </c>
      <c r="C376" s="987" t="s">
        <v>2235</v>
      </c>
      <c r="D376" t="s">
        <v>1385</v>
      </c>
      <c r="E376" s="987" t="s">
        <v>2234</v>
      </c>
      <c r="F376" s="988" t="s">
        <v>1386</v>
      </c>
    </row>
    <row r="377" spans="1:6" x14ac:dyDescent="0.25">
      <c r="A377" s="987" t="s">
        <v>2236</v>
      </c>
      <c r="B377" s="987" t="s">
        <v>2237</v>
      </c>
      <c r="C377" s="987" t="s">
        <v>1396</v>
      </c>
      <c r="D377" t="s">
        <v>1385</v>
      </c>
      <c r="E377" s="987" t="s">
        <v>2237</v>
      </c>
      <c r="F377" s="988" t="s">
        <v>1400</v>
      </c>
    </row>
    <row r="378" spans="1:6" x14ac:dyDescent="0.25">
      <c r="A378" s="987" t="s">
        <v>2238</v>
      </c>
      <c r="B378" s="987" t="s">
        <v>2239</v>
      </c>
      <c r="C378" s="987" t="s">
        <v>1379</v>
      </c>
      <c r="D378" t="s">
        <v>1385</v>
      </c>
      <c r="E378" s="987" t="s">
        <v>2239</v>
      </c>
      <c r="F378" s="988" t="s">
        <v>1393</v>
      </c>
    </row>
    <row r="379" spans="1:6" x14ac:dyDescent="0.25">
      <c r="A379" s="987" t="s">
        <v>2240</v>
      </c>
      <c r="B379" s="987" t="s">
        <v>2241</v>
      </c>
      <c r="C379" s="987" t="s">
        <v>1569</v>
      </c>
      <c r="D379" t="s">
        <v>1380</v>
      </c>
      <c r="E379" s="987" t="s">
        <v>2241</v>
      </c>
      <c r="F379" s="988" t="s">
        <v>2242</v>
      </c>
    </row>
    <row r="380" spans="1:6" x14ac:dyDescent="0.25">
      <c r="A380" s="987" t="s">
        <v>2243</v>
      </c>
      <c r="B380" s="987" t="s">
        <v>2244</v>
      </c>
      <c r="C380"/>
      <c r="D380" t="s">
        <v>1380</v>
      </c>
      <c r="E380" s="987" t="s">
        <v>2244</v>
      </c>
      <c r="F380" s="988" t="s">
        <v>1675</v>
      </c>
    </row>
    <row r="381" spans="1:6" x14ac:dyDescent="0.25">
      <c r="A381" s="987" t="s">
        <v>2245</v>
      </c>
      <c r="B381" s="987" t="s">
        <v>2246</v>
      </c>
      <c r="C381" s="452" t="s">
        <v>1447</v>
      </c>
      <c r="D381" t="s">
        <v>1380</v>
      </c>
      <c r="E381" s="987" t="s">
        <v>2246</v>
      </c>
      <c r="F381" s="988" t="s">
        <v>1570</v>
      </c>
    </row>
    <row r="382" spans="1:6" x14ac:dyDescent="0.25">
      <c r="A382" s="987" t="s">
        <v>2247</v>
      </c>
      <c r="B382" s="987" t="s">
        <v>2248</v>
      </c>
      <c r="C382" s="987" t="s">
        <v>1582</v>
      </c>
      <c r="D382" t="s">
        <v>1385</v>
      </c>
      <c r="E382" s="987" t="s">
        <v>2248</v>
      </c>
      <c r="F382" s="988" t="s">
        <v>1386</v>
      </c>
    </row>
    <row r="383" spans="1:6" x14ac:dyDescent="0.25">
      <c r="A383" s="987" t="s">
        <v>2249</v>
      </c>
      <c r="B383" s="987" t="s">
        <v>2250</v>
      </c>
      <c r="C383" s="452" t="s">
        <v>1424</v>
      </c>
      <c r="D383" t="s">
        <v>1380</v>
      </c>
      <c r="E383" s="987" t="s">
        <v>2250</v>
      </c>
      <c r="F383" s="988" t="s">
        <v>1381</v>
      </c>
    </row>
    <row r="384" spans="1:6" x14ac:dyDescent="0.25">
      <c r="A384" s="987" t="s">
        <v>2251</v>
      </c>
      <c r="B384" s="987" t="s">
        <v>2252</v>
      </c>
      <c r="C384" s="987" t="s">
        <v>1765</v>
      </c>
      <c r="D384" t="s">
        <v>1385</v>
      </c>
      <c r="E384" s="987" t="s">
        <v>2252</v>
      </c>
      <c r="F384" s="988" t="s">
        <v>1386</v>
      </c>
    </row>
    <row r="385" spans="1:6" x14ac:dyDescent="0.25">
      <c r="A385" s="987" t="s">
        <v>2253</v>
      </c>
      <c r="B385" s="987" t="s">
        <v>2254</v>
      </c>
      <c r="C385" s="987" t="s">
        <v>1695</v>
      </c>
      <c r="D385" t="s">
        <v>1385</v>
      </c>
      <c r="E385" s="987" t="s">
        <v>2254</v>
      </c>
      <c r="F385" s="988" t="s">
        <v>1386</v>
      </c>
    </row>
    <row r="386" spans="1:6" x14ac:dyDescent="0.25">
      <c r="A386" s="987" t="s">
        <v>2255</v>
      </c>
      <c r="B386" s="987" t="s">
        <v>2256</v>
      </c>
      <c r="C386" s="987" t="s">
        <v>1592</v>
      </c>
      <c r="D386" t="s">
        <v>1385</v>
      </c>
      <c r="E386" s="987" t="s">
        <v>2256</v>
      </c>
      <c r="F386" s="988" t="s">
        <v>1386</v>
      </c>
    </row>
    <row r="387" spans="1:6" x14ac:dyDescent="0.25">
      <c r="A387" s="987" t="s">
        <v>2257</v>
      </c>
      <c r="B387" s="987" t="s">
        <v>2258</v>
      </c>
      <c r="C387" s="987" t="s">
        <v>1569</v>
      </c>
      <c r="D387" t="s">
        <v>1385</v>
      </c>
      <c r="E387" s="987" t="s">
        <v>2258</v>
      </c>
      <c r="F387" s="988" t="s">
        <v>1386</v>
      </c>
    </row>
    <row r="388" spans="1:6" x14ac:dyDescent="0.25">
      <c r="A388" s="987" t="s">
        <v>2259</v>
      </c>
      <c r="B388" s="987" t="s">
        <v>2260</v>
      </c>
      <c r="C388" s="987" t="s">
        <v>1904</v>
      </c>
      <c r="D388" t="s">
        <v>1385</v>
      </c>
      <c r="E388" s="987" t="s">
        <v>2260</v>
      </c>
      <c r="F388" s="988" t="s">
        <v>1386</v>
      </c>
    </row>
    <row r="389" spans="1:6" x14ac:dyDescent="0.25">
      <c r="A389" s="987" t="s">
        <v>2261</v>
      </c>
      <c r="B389" s="987" t="s">
        <v>2262</v>
      </c>
      <c r="C389" s="987" t="s">
        <v>1515</v>
      </c>
      <c r="D389" t="s">
        <v>1385</v>
      </c>
      <c r="E389" s="987" t="s">
        <v>2262</v>
      </c>
      <c r="F389" s="988" t="s">
        <v>1393</v>
      </c>
    </row>
    <row r="390" spans="1:6" x14ac:dyDescent="0.25">
      <c r="A390" s="987" t="s">
        <v>2263</v>
      </c>
      <c r="B390" s="987" t="s">
        <v>2264</v>
      </c>
      <c r="C390" s="987" t="s">
        <v>1421</v>
      </c>
      <c r="D390" t="s">
        <v>1385</v>
      </c>
      <c r="E390" s="987" t="s">
        <v>2264</v>
      </c>
      <c r="F390" s="988" t="s">
        <v>1386</v>
      </c>
    </row>
    <row r="391" spans="1:6" x14ac:dyDescent="0.25">
      <c r="A391" s="987" t="s">
        <v>2265</v>
      </c>
      <c r="B391" s="987" t="s">
        <v>2266</v>
      </c>
      <c r="C391" s="987" t="s">
        <v>2267</v>
      </c>
      <c r="D391" t="s">
        <v>1385</v>
      </c>
      <c r="E391" s="987" t="s">
        <v>2266</v>
      </c>
      <c r="F391" s="988" t="s">
        <v>1386</v>
      </c>
    </row>
    <row r="392" spans="1:6" x14ac:dyDescent="0.25">
      <c r="A392" s="987" t="s">
        <v>2268</v>
      </c>
      <c r="B392" s="987" t="s">
        <v>2269</v>
      </c>
      <c r="C392" s="987" t="s">
        <v>1379</v>
      </c>
      <c r="D392" t="s">
        <v>1385</v>
      </c>
      <c r="E392" s="987" t="s">
        <v>2269</v>
      </c>
      <c r="F392" s="988" t="s">
        <v>1393</v>
      </c>
    </row>
    <row r="393" spans="1:6" x14ac:dyDescent="0.25">
      <c r="A393" s="987" t="s">
        <v>2270</v>
      </c>
      <c r="B393" s="987" t="s">
        <v>2271</v>
      </c>
      <c r="C393" s="987" t="s">
        <v>1904</v>
      </c>
      <c r="D393" t="s">
        <v>1385</v>
      </c>
      <c r="E393" s="987" t="s">
        <v>2271</v>
      </c>
      <c r="F393" s="988" t="s">
        <v>1386</v>
      </c>
    </row>
    <row r="394" spans="1:6" x14ac:dyDescent="0.25">
      <c r="A394" s="987" t="s">
        <v>2272</v>
      </c>
      <c r="B394" s="987" t="s">
        <v>2273</v>
      </c>
      <c r="C394" s="987" t="s">
        <v>1392</v>
      </c>
      <c r="D394" t="s">
        <v>1385</v>
      </c>
      <c r="E394" s="987" t="s">
        <v>2273</v>
      </c>
      <c r="F394" s="988" t="s">
        <v>1400</v>
      </c>
    </row>
    <row r="395" spans="1:6" x14ac:dyDescent="0.25">
      <c r="A395" s="987" t="s">
        <v>2274</v>
      </c>
      <c r="B395" s="987" t="s">
        <v>2275</v>
      </c>
      <c r="C395" s="987" t="s">
        <v>1392</v>
      </c>
      <c r="D395" t="s">
        <v>1385</v>
      </c>
      <c r="E395" s="987" t="s">
        <v>2275</v>
      </c>
      <c r="F395" s="988" t="s">
        <v>1455</v>
      </c>
    </row>
    <row r="396" spans="1:6" x14ac:dyDescent="0.25">
      <c r="A396" s="987" t="s">
        <v>2276</v>
      </c>
      <c r="B396" s="987" t="s">
        <v>2277</v>
      </c>
      <c r="C396" s="987" t="s">
        <v>1497</v>
      </c>
      <c r="D396" t="s">
        <v>1385</v>
      </c>
      <c r="E396" s="987" t="s">
        <v>2277</v>
      </c>
      <c r="F396" s="988" t="s">
        <v>1458</v>
      </c>
    </row>
    <row r="397" spans="1:6" x14ac:dyDescent="0.25">
      <c r="A397" s="987" t="s">
        <v>2278</v>
      </c>
      <c r="B397" s="987" t="s">
        <v>2279</v>
      </c>
      <c r="C397" s="987" t="s">
        <v>1508</v>
      </c>
      <c r="D397" t="s">
        <v>1385</v>
      </c>
      <c r="E397" s="987" t="s">
        <v>2279</v>
      </c>
      <c r="F397" s="988" t="s">
        <v>1400</v>
      </c>
    </row>
    <row r="398" spans="1:6" x14ac:dyDescent="0.25">
      <c r="A398" s="987" t="s">
        <v>2280</v>
      </c>
      <c r="B398" s="987" t="s">
        <v>2281</v>
      </c>
      <c r="C398" s="987" t="s">
        <v>1379</v>
      </c>
      <c r="D398" t="s">
        <v>1385</v>
      </c>
      <c r="E398" s="987" t="s">
        <v>2281</v>
      </c>
      <c r="F398" s="988" t="s">
        <v>1433</v>
      </c>
    </row>
    <row r="399" spans="1:6" x14ac:dyDescent="0.25">
      <c r="A399" s="987" t="s">
        <v>2282</v>
      </c>
      <c r="B399" s="987" t="s">
        <v>2283</v>
      </c>
      <c r="C399" s="987" t="s">
        <v>1379</v>
      </c>
      <c r="D399" t="s">
        <v>1385</v>
      </c>
      <c r="E399" s="987" t="s">
        <v>2283</v>
      </c>
      <c r="F399" s="988" t="s">
        <v>1393</v>
      </c>
    </row>
    <row r="400" spans="1:6" x14ac:dyDescent="0.25">
      <c r="A400" s="987" t="s">
        <v>2284</v>
      </c>
      <c r="B400" s="987" t="s">
        <v>2285</v>
      </c>
      <c r="C400" s="987" t="s">
        <v>1847</v>
      </c>
      <c r="D400" t="s">
        <v>1385</v>
      </c>
      <c r="E400" s="987" t="s">
        <v>2285</v>
      </c>
      <c r="F400" s="988" t="s">
        <v>1433</v>
      </c>
    </row>
    <row r="401" spans="1:6" x14ac:dyDescent="0.25">
      <c r="A401" s="987" t="s">
        <v>2286</v>
      </c>
      <c r="B401" s="987" t="s">
        <v>2287</v>
      </c>
      <c r="C401" s="987" t="s">
        <v>1454</v>
      </c>
      <c r="D401" t="s">
        <v>1385</v>
      </c>
      <c r="E401" s="987" t="s">
        <v>2287</v>
      </c>
      <c r="F401" s="988" t="s">
        <v>1386</v>
      </c>
    </row>
    <row r="402" spans="1:6" x14ac:dyDescent="0.25">
      <c r="A402" s="987" t="s">
        <v>2288</v>
      </c>
      <c r="B402" s="987" t="s">
        <v>2289</v>
      </c>
      <c r="C402" s="987" t="s">
        <v>1379</v>
      </c>
      <c r="D402" t="s">
        <v>1385</v>
      </c>
      <c r="E402" s="987" t="s">
        <v>2289</v>
      </c>
      <c r="F402" s="988" t="s">
        <v>1393</v>
      </c>
    </row>
    <row r="403" spans="1:6" x14ac:dyDescent="0.25">
      <c r="A403" s="987" t="s">
        <v>2290</v>
      </c>
      <c r="B403" s="987" t="s">
        <v>2291</v>
      </c>
      <c r="C403" s="987" t="s">
        <v>1406</v>
      </c>
      <c r="D403" t="s">
        <v>1385</v>
      </c>
      <c r="E403" s="987" t="s">
        <v>2291</v>
      </c>
      <c r="F403" s="988" t="s">
        <v>1480</v>
      </c>
    </row>
    <row r="404" spans="1:6" x14ac:dyDescent="0.25">
      <c r="A404" s="987" t="s">
        <v>2292</v>
      </c>
      <c r="B404" s="987" t="s">
        <v>2293</v>
      </c>
      <c r="C404" s="987" t="s">
        <v>2294</v>
      </c>
      <c r="D404" t="s">
        <v>1385</v>
      </c>
      <c r="E404" s="987" t="s">
        <v>2293</v>
      </c>
      <c r="F404" s="988" t="s">
        <v>1386</v>
      </c>
    </row>
    <row r="405" spans="1:6" x14ac:dyDescent="0.25">
      <c r="A405" s="987" t="s">
        <v>2295</v>
      </c>
      <c r="B405" s="987" t="s">
        <v>2296</v>
      </c>
      <c r="C405" s="987" t="s">
        <v>1379</v>
      </c>
      <c r="D405" t="s">
        <v>1380</v>
      </c>
      <c r="E405" s="987" t="s">
        <v>2296</v>
      </c>
      <c r="F405" s="988" t="s">
        <v>1552</v>
      </c>
    </row>
    <row r="406" spans="1:6" x14ac:dyDescent="0.25">
      <c r="A406" s="987" t="s">
        <v>2297</v>
      </c>
      <c r="B406" s="987" t="s">
        <v>2298</v>
      </c>
      <c r="C406" s="987" t="s">
        <v>1497</v>
      </c>
      <c r="D406" t="s">
        <v>1385</v>
      </c>
      <c r="E406" s="987" t="s">
        <v>2298</v>
      </c>
      <c r="F406" s="988" t="s">
        <v>1386</v>
      </c>
    </row>
    <row r="407" spans="1:6" x14ac:dyDescent="0.25">
      <c r="A407" s="987" t="s">
        <v>2299</v>
      </c>
      <c r="B407" s="987" t="s">
        <v>2300</v>
      </c>
      <c r="C407" s="987" t="s">
        <v>1497</v>
      </c>
      <c r="D407" t="s">
        <v>1385</v>
      </c>
      <c r="E407" s="987" t="s">
        <v>2300</v>
      </c>
      <c r="F407" s="988" t="s">
        <v>1386</v>
      </c>
    </row>
    <row r="408" spans="1:6" x14ac:dyDescent="0.25">
      <c r="A408" s="987" t="s">
        <v>2301</v>
      </c>
      <c r="B408" s="987" t="s">
        <v>2302</v>
      </c>
      <c r="C408" s="987" t="s">
        <v>2235</v>
      </c>
      <c r="D408" t="s">
        <v>1385</v>
      </c>
      <c r="E408" s="987" t="s">
        <v>2302</v>
      </c>
      <c r="F408" s="988" t="s">
        <v>1386</v>
      </c>
    </row>
    <row r="409" spans="1:6" x14ac:dyDescent="0.25">
      <c r="A409" s="987" t="s">
        <v>2303</v>
      </c>
      <c r="B409" s="987" t="s">
        <v>2304</v>
      </c>
      <c r="C409" s="987" t="s">
        <v>1698</v>
      </c>
      <c r="D409" t="s">
        <v>1385</v>
      </c>
      <c r="E409" s="987" t="s">
        <v>2304</v>
      </c>
      <c r="F409" s="988" t="s">
        <v>1433</v>
      </c>
    </row>
    <row r="410" spans="1:6" x14ac:dyDescent="0.25">
      <c r="A410" s="987" t="s">
        <v>2305</v>
      </c>
      <c r="B410" s="987" t="s">
        <v>2306</v>
      </c>
      <c r="C410" s="987" t="s">
        <v>1904</v>
      </c>
      <c r="D410" t="s">
        <v>1385</v>
      </c>
      <c r="E410" s="987" t="s">
        <v>2306</v>
      </c>
      <c r="F410" s="988" t="s">
        <v>1386</v>
      </c>
    </row>
    <row r="411" spans="1:6" x14ac:dyDescent="0.25">
      <c r="A411" s="987" t="s">
        <v>2307</v>
      </c>
      <c r="B411" s="987" t="s">
        <v>2308</v>
      </c>
      <c r="C411" s="987" t="s">
        <v>1392</v>
      </c>
      <c r="D411" t="s">
        <v>1385</v>
      </c>
      <c r="E411" s="987" t="s">
        <v>2308</v>
      </c>
      <c r="F411" s="988" t="s">
        <v>1386</v>
      </c>
    </row>
    <row r="412" spans="1:6" x14ac:dyDescent="0.25">
      <c r="A412" s="987" t="s">
        <v>2309</v>
      </c>
      <c r="B412" s="987" t="s">
        <v>2310</v>
      </c>
      <c r="C412" s="987" t="s">
        <v>1379</v>
      </c>
      <c r="D412" t="s">
        <v>1385</v>
      </c>
      <c r="E412" s="987" t="s">
        <v>2310</v>
      </c>
      <c r="F412" s="988" t="s">
        <v>1393</v>
      </c>
    </row>
    <row r="413" spans="1:6" x14ac:dyDescent="0.25">
      <c r="A413" s="987" t="s">
        <v>2311</v>
      </c>
      <c r="B413" s="987" t="s">
        <v>2312</v>
      </c>
      <c r="C413" s="452" t="s">
        <v>1904</v>
      </c>
      <c r="D413" t="s">
        <v>1380</v>
      </c>
      <c r="E413" s="987" t="s">
        <v>2312</v>
      </c>
      <c r="F413" s="988" t="s">
        <v>1660</v>
      </c>
    </row>
    <row r="414" spans="1:6" x14ac:dyDescent="0.25">
      <c r="A414" s="987" t="s">
        <v>2313</v>
      </c>
      <c r="B414" s="987" t="s">
        <v>2314</v>
      </c>
      <c r="C414"/>
      <c r="D414" t="s">
        <v>1380</v>
      </c>
      <c r="E414" s="987" t="s">
        <v>2314</v>
      </c>
      <c r="F414" s="988" t="s">
        <v>2315</v>
      </c>
    </row>
    <row r="415" spans="1:6" x14ac:dyDescent="0.25">
      <c r="A415" s="987" t="s">
        <v>2316</v>
      </c>
      <c r="B415" s="987" t="s">
        <v>2317</v>
      </c>
      <c r="C415" s="987" t="s">
        <v>1738</v>
      </c>
      <c r="D415" t="s">
        <v>1385</v>
      </c>
      <c r="E415" s="987" t="s">
        <v>2317</v>
      </c>
      <c r="F415" s="988" t="s">
        <v>1386</v>
      </c>
    </row>
    <row r="416" spans="1:6" x14ac:dyDescent="0.25">
      <c r="A416" s="987" t="s">
        <v>2318</v>
      </c>
      <c r="B416" s="987" t="s">
        <v>2319</v>
      </c>
      <c r="C416" s="452" t="s">
        <v>1738</v>
      </c>
      <c r="D416" t="s">
        <v>1380</v>
      </c>
      <c r="E416" s="987" t="s">
        <v>2319</v>
      </c>
      <c r="F416" s="988" t="s">
        <v>1381</v>
      </c>
    </row>
    <row r="417" spans="1:6" x14ac:dyDescent="0.25">
      <c r="A417" s="987" t="s">
        <v>2320</v>
      </c>
      <c r="B417" s="987" t="s">
        <v>2321</v>
      </c>
      <c r="C417" s="987" t="s">
        <v>1738</v>
      </c>
      <c r="D417" t="s">
        <v>1385</v>
      </c>
      <c r="E417" s="987" t="s">
        <v>2321</v>
      </c>
      <c r="F417" s="988" t="s">
        <v>1386</v>
      </c>
    </row>
    <row r="418" spans="1:6" x14ac:dyDescent="0.25">
      <c r="A418" s="987" t="s">
        <v>2322</v>
      </c>
      <c r="B418" s="987" t="s">
        <v>2323</v>
      </c>
      <c r="C418" s="987" t="s">
        <v>1463</v>
      </c>
      <c r="D418" t="s">
        <v>1385</v>
      </c>
      <c r="E418" s="987" t="s">
        <v>2323</v>
      </c>
      <c r="F418" s="988" t="s">
        <v>1400</v>
      </c>
    </row>
    <row r="419" spans="1:6" x14ac:dyDescent="0.25">
      <c r="A419" s="987" t="s">
        <v>2324</v>
      </c>
      <c r="B419" s="987" t="s">
        <v>2325</v>
      </c>
      <c r="C419" s="987" t="s">
        <v>1392</v>
      </c>
      <c r="D419" t="s">
        <v>1385</v>
      </c>
      <c r="E419" s="987" t="s">
        <v>2325</v>
      </c>
      <c r="F419" s="988" t="s">
        <v>1393</v>
      </c>
    </row>
    <row r="420" spans="1:6" x14ac:dyDescent="0.25">
      <c r="A420" s="987" t="s">
        <v>2326</v>
      </c>
      <c r="B420" s="987" t="s">
        <v>2327</v>
      </c>
      <c r="C420" s="987" t="s">
        <v>1730</v>
      </c>
      <c r="D420" t="s">
        <v>1385</v>
      </c>
      <c r="E420" s="987" t="s">
        <v>2327</v>
      </c>
      <c r="F420" s="988" t="s">
        <v>1400</v>
      </c>
    </row>
    <row r="421" spans="1:6" x14ac:dyDescent="0.25">
      <c r="A421" s="987" t="s">
        <v>2328</v>
      </c>
      <c r="B421" s="987" t="s">
        <v>2329</v>
      </c>
      <c r="C421" s="987" t="s">
        <v>1379</v>
      </c>
      <c r="D421" t="s">
        <v>1385</v>
      </c>
      <c r="E421" s="987" t="s">
        <v>2329</v>
      </c>
      <c r="F421" s="988" t="s">
        <v>1455</v>
      </c>
    </row>
    <row r="422" spans="1:6" x14ac:dyDescent="0.25">
      <c r="A422" s="987" t="s">
        <v>2330</v>
      </c>
      <c r="B422" s="987" t="s">
        <v>2331</v>
      </c>
      <c r="C422"/>
      <c r="D422" t="s">
        <v>1380</v>
      </c>
      <c r="E422" s="987" t="s">
        <v>2331</v>
      </c>
      <c r="F422" s="988" t="s">
        <v>1675</v>
      </c>
    </row>
    <row r="423" spans="1:6" x14ac:dyDescent="0.25">
      <c r="A423" s="987" t="s">
        <v>2332</v>
      </c>
      <c r="B423" s="987" t="s">
        <v>2333</v>
      </c>
      <c r="C423" s="987" t="s">
        <v>2088</v>
      </c>
      <c r="D423" t="s">
        <v>1385</v>
      </c>
      <c r="E423" s="987" t="s">
        <v>2333</v>
      </c>
      <c r="F423" s="988" t="s">
        <v>1480</v>
      </c>
    </row>
    <row r="424" spans="1:6" x14ac:dyDescent="0.25">
      <c r="A424" s="987" t="s">
        <v>2334</v>
      </c>
      <c r="B424" s="987" t="s">
        <v>2335</v>
      </c>
      <c r="C424" s="452" t="s">
        <v>1757</v>
      </c>
      <c r="D424" t="s">
        <v>1380</v>
      </c>
      <c r="E424" s="987" t="s">
        <v>2335</v>
      </c>
      <c r="F424" s="988" t="s">
        <v>1381</v>
      </c>
    </row>
    <row r="425" spans="1:6" x14ac:dyDescent="0.25">
      <c r="A425" s="987" t="s">
        <v>2336</v>
      </c>
      <c r="B425" s="987" t="s">
        <v>2337</v>
      </c>
      <c r="C425" s="987" t="s">
        <v>2048</v>
      </c>
      <c r="D425" t="s">
        <v>1385</v>
      </c>
      <c r="E425" s="987" t="s">
        <v>2337</v>
      </c>
      <c r="F425" s="988" t="s">
        <v>1400</v>
      </c>
    </row>
    <row r="426" spans="1:6" x14ac:dyDescent="0.25">
      <c r="A426" s="987" t="s">
        <v>2338</v>
      </c>
      <c r="B426" s="987" t="s">
        <v>2339</v>
      </c>
      <c r="C426" s="987" t="s">
        <v>2340</v>
      </c>
      <c r="D426" t="s">
        <v>1385</v>
      </c>
      <c r="E426" s="987" t="s">
        <v>2339</v>
      </c>
      <c r="F426" s="988" t="s">
        <v>1386</v>
      </c>
    </row>
    <row r="427" spans="1:6" x14ac:dyDescent="0.25">
      <c r="A427" s="987" t="s">
        <v>2341</v>
      </c>
      <c r="B427" s="987" t="s">
        <v>2342</v>
      </c>
      <c r="C427" s="987" t="s">
        <v>2343</v>
      </c>
      <c r="D427" t="s">
        <v>1385</v>
      </c>
      <c r="E427" s="987" t="s">
        <v>2342</v>
      </c>
      <c r="F427" s="988" t="s">
        <v>1386</v>
      </c>
    </row>
    <row r="428" spans="1:6" x14ac:dyDescent="0.25">
      <c r="A428" s="987" t="s">
        <v>2344</v>
      </c>
      <c r="B428" s="987" t="s">
        <v>2345</v>
      </c>
      <c r="C428" s="452" t="s">
        <v>1966</v>
      </c>
      <c r="D428" t="s">
        <v>1380</v>
      </c>
      <c r="E428" s="987" t="s">
        <v>2345</v>
      </c>
      <c r="F428" s="988" t="s">
        <v>1660</v>
      </c>
    </row>
    <row r="429" spans="1:6" x14ac:dyDescent="0.25">
      <c r="A429" s="987" t="s">
        <v>2346</v>
      </c>
      <c r="B429" s="987" t="s">
        <v>2347</v>
      </c>
      <c r="C429" s="987" t="s">
        <v>1406</v>
      </c>
      <c r="D429" t="s">
        <v>1385</v>
      </c>
      <c r="E429" s="987" t="s">
        <v>2347</v>
      </c>
      <c r="F429" s="988" t="s">
        <v>1386</v>
      </c>
    </row>
    <row r="430" spans="1:6" x14ac:dyDescent="0.25">
      <c r="A430" s="987" t="s">
        <v>2348</v>
      </c>
      <c r="B430" s="987" t="s">
        <v>2349</v>
      </c>
      <c r="C430" s="987" t="s">
        <v>1695</v>
      </c>
      <c r="D430" t="s">
        <v>1385</v>
      </c>
      <c r="E430" s="987" t="s">
        <v>2349</v>
      </c>
      <c r="F430" s="988" t="s">
        <v>1386</v>
      </c>
    </row>
    <row r="431" spans="1:6" x14ac:dyDescent="0.25">
      <c r="A431" s="987" t="s">
        <v>2350</v>
      </c>
      <c r="B431" s="987" t="s">
        <v>2351</v>
      </c>
      <c r="C431" s="987" t="s">
        <v>1508</v>
      </c>
      <c r="D431" t="s">
        <v>1385</v>
      </c>
      <c r="E431" s="987" t="s">
        <v>2351</v>
      </c>
      <c r="F431" s="988" t="s">
        <v>2352</v>
      </c>
    </row>
    <row r="432" spans="1:6" x14ac:dyDescent="0.25">
      <c r="A432" s="987" t="s">
        <v>2353</v>
      </c>
      <c r="B432" s="987" t="s">
        <v>2354</v>
      </c>
      <c r="C432" s="987" t="s">
        <v>1508</v>
      </c>
      <c r="D432" t="s">
        <v>1385</v>
      </c>
      <c r="E432" s="987" t="s">
        <v>2354</v>
      </c>
      <c r="F432" s="988" t="s">
        <v>1455</v>
      </c>
    </row>
    <row r="433" spans="1:6" x14ac:dyDescent="0.25">
      <c r="A433" s="987" t="s">
        <v>2355</v>
      </c>
      <c r="B433" s="987" t="s">
        <v>2356</v>
      </c>
      <c r="C433" s="987" t="s">
        <v>2357</v>
      </c>
      <c r="D433" t="s">
        <v>1385</v>
      </c>
      <c r="E433" s="987" t="s">
        <v>2356</v>
      </c>
      <c r="F433" s="988" t="s">
        <v>1386</v>
      </c>
    </row>
    <row r="434" spans="1:6" x14ac:dyDescent="0.25">
      <c r="A434" s="987" t="s">
        <v>2358</v>
      </c>
      <c r="B434" s="987" t="s">
        <v>2359</v>
      </c>
      <c r="C434" s="987" t="s">
        <v>1479</v>
      </c>
      <c r="D434" t="s">
        <v>1385</v>
      </c>
      <c r="E434" s="987" t="s">
        <v>2359</v>
      </c>
      <c r="F434" s="988" t="s">
        <v>1386</v>
      </c>
    </row>
    <row r="435" spans="1:6" x14ac:dyDescent="0.25">
      <c r="A435" s="987" t="s">
        <v>2360</v>
      </c>
      <c r="B435" s="987" t="s">
        <v>2361</v>
      </c>
      <c r="C435"/>
      <c r="D435" t="s">
        <v>1380</v>
      </c>
      <c r="E435" s="987" t="s">
        <v>2361</v>
      </c>
      <c r="F435" s="988" t="s">
        <v>1660</v>
      </c>
    </row>
    <row r="436" spans="1:6" x14ac:dyDescent="0.25">
      <c r="A436" s="987" t="s">
        <v>2362</v>
      </c>
      <c r="B436" s="987" t="s">
        <v>2363</v>
      </c>
      <c r="C436"/>
      <c r="D436" t="s">
        <v>1380</v>
      </c>
      <c r="E436" s="987" t="s">
        <v>2363</v>
      </c>
      <c r="F436" s="988" t="s">
        <v>1675</v>
      </c>
    </row>
    <row r="437" spans="1:6" x14ac:dyDescent="0.25">
      <c r="A437" s="987" t="s">
        <v>2364</v>
      </c>
      <c r="B437" s="987" t="s">
        <v>2365</v>
      </c>
      <c r="C437" s="452" t="s">
        <v>1592</v>
      </c>
      <c r="D437" t="s">
        <v>1380</v>
      </c>
      <c r="E437" s="987" t="s">
        <v>2365</v>
      </c>
      <c r="F437" s="988" t="s">
        <v>1381</v>
      </c>
    </row>
    <row r="438" spans="1:6" x14ac:dyDescent="0.25">
      <c r="A438" s="987" t="s">
        <v>2366</v>
      </c>
      <c r="B438" s="987" t="s">
        <v>2367</v>
      </c>
      <c r="C438" s="987" t="s">
        <v>1592</v>
      </c>
      <c r="D438" t="s">
        <v>1385</v>
      </c>
      <c r="E438" s="987" t="s">
        <v>2367</v>
      </c>
      <c r="F438" s="988" t="s">
        <v>1573</v>
      </c>
    </row>
    <row r="439" spans="1:6" x14ac:dyDescent="0.25">
      <c r="A439" s="987" t="s">
        <v>2368</v>
      </c>
      <c r="B439" s="987" t="s">
        <v>2369</v>
      </c>
      <c r="C439" s="987" t="s">
        <v>1987</v>
      </c>
      <c r="D439" t="s">
        <v>1385</v>
      </c>
      <c r="E439" s="987" t="s">
        <v>2369</v>
      </c>
      <c r="F439" s="988" t="s">
        <v>1386</v>
      </c>
    </row>
    <row r="440" spans="1:6" x14ac:dyDescent="0.25">
      <c r="A440" s="987" t="s">
        <v>2370</v>
      </c>
      <c r="B440" s="987" t="s">
        <v>2371</v>
      </c>
      <c r="C440" s="987" t="s">
        <v>1730</v>
      </c>
      <c r="D440" t="s">
        <v>1380</v>
      </c>
      <c r="E440" s="987" t="s">
        <v>2371</v>
      </c>
      <c r="F440" s="988" t="s">
        <v>1381</v>
      </c>
    </row>
    <row r="441" spans="1:6" x14ac:dyDescent="0.25">
      <c r="A441" s="987" t="s">
        <v>2372</v>
      </c>
      <c r="B441" s="987" t="s">
        <v>2373</v>
      </c>
      <c r="C441" s="987" t="s">
        <v>1392</v>
      </c>
      <c r="D441" t="s">
        <v>1385</v>
      </c>
      <c r="E441" s="987" t="s">
        <v>2373</v>
      </c>
      <c r="F441" s="988" t="s">
        <v>1393</v>
      </c>
    </row>
    <row r="442" spans="1:6" x14ac:dyDescent="0.25">
      <c r="A442" s="987" t="s">
        <v>2374</v>
      </c>
      <c r="B442" s="987" t="s">
        <v>2375</v>
      </c>
      <c r="C442" s="987" t="s">
        <v>1730</v>
      </c>
      <c r="D442" t="s">
        <v>1385</v>
      </c>
      <c r="E442" s="987" t="s">
        <v>2375</v>
      </c>
      <c r="F442" s="988" t="s">
        <v>1458</v>
      </c>
    </row>
    <row r="443" spans="1:6" x14ac:dyDescent="0.25">
      <c r="A443" s="987" t="s">
        <v>2376</v>
      </c>
      <c r="B443" s="987" t="s">
        <v>2377</v>
      </c>
      <c r="C443" s="987" t="s">
        <v>1379</v>
      </c>
      <c r="D443" t="s">
        <v>1385</v>
      </c>
      <c r="E443" s="987" t="s">
        <v>2377</v>
      </c>
      <c r="F443" s="988" t="s">
        <v>1393</v>
      </c>
    </row>
    <row r="444" spans="1:6" x14ac:dyDescent="0.25">
      <c r="A444" s="987" t="s">
        <v>2378</v>
      </c>
      <c r="B444" s="987" t="s">
        <v>2379</v>
      </c>
      <c r="C444" s="987" t="s">
        <v>1424</v>
      </c>
      <c r="D444" t="s">
        <v>1385</v>
      </c>
      <c r="E444" s="987" t="s">
        <v>2379</v>
      </c>
      <c r="F444" s="988" t="s">
        <v>1386</v>
      </c>
    </row>
    <row r="445" spans="1:6" x14ac:dyDescent="0.25">
      <c r="A445" s="987" t="s">
        <v>2380</v>
      </c>
      <c r="B445" s="987" t="s">
        <v>2381</v>
      </c>
      <c r="C445" s="987" t="s">
        <v>1396</v>
      </c>
      <c r="D445" t="s">
        <v>1385</v>
      </c>
      <c r="E445" s="987" t="s">
        <v>2381</v>
      </c>
      <c r="F445" s="988" t="s">
        <v>1400</v>
      </c>
    </row>
    <row r="446" spans="1:6" x14ac:dyDescent="0.25">
      <c r="A446" s="987" t="s">
        <v>2382</v>
      </c>
      <c r="B446" s="987" t="s">
        <v>2383</v>
      </c>
      <c r="C446" s="987" t="s">
        <v>1642</v>
      </c>
      <c r="D446" t="s">
        <v>1385</v>
      </c>
      <c r="E446" s="987" t="s">
        <v>2383</v>
      </c>
      <c r="F446" s="988" t="s">
        <v>1458</v>
      </c>
    </row>
    <row r="447" spans="1:6" x14ac:dyDescent="0.25">
      <c r="A447" s="987" t="s">
        <v>2384</v>
      </c>
      <c r="B447" s="987" t="s">
        <v>2385</v>
      </c>
      <c r="C447" s="987" t="s">
        <v>1847</v>
      </c>
      <c r="D447" t="s">
        <v>1385</v>
      </c>
      <c r="E447" s="987" t="s">
        <v>2385</v>
      </c>
      <c r="F447" s="988" t="s">
        <v>1400</v>
      </c>
    </row>
    <row r="448" spans="1:6" x14ac:dyDescent="0.25">
      <c r="A448" s="987" t="s">
        <v>2386</v>
      </c>
      <c r="B448" s="987" t="s">
        <v>2387</v>
      </c>
      <c r="C448" s="987" t="s">
        <v>1379</v>
      </c>
      <c r="D448" t="s">
        <v>1385</v>
      </c>
      <c r="E448" s="987" t="s">
        <v>2387</v>
      </c>
      <c r="F448" s="988" t="s">
        <v>1393</v>
      </c>
    </row>
    <row r="449" spans="1:6" x14ac:dyDescent="0.25">
      <c r="A449" s="987" t="s">
        <v>2388</v>
      </c>
      <c r="B449" s="987" t="s">
        <v>2389</v>
      </c>
      <c r="C449"/>
      <c r="D449" t="s">
        <v>1380</v>
      </c>
      <c r="E449" s="987" t="s">
        <v>2389</v>
      </c>
      <c r="F449" s="988" t="s">
        <v>1675</v>
      </c>
    </row>
    <row r="450" spans="1:6" x14ac:dyDescent="0.25">
      <c r="A450" s="987" t="s">
        <v>2390</v>
      </c>
      <c r="B450" s="987" t="s">
        <v>2391</v>
      </c>
      <c r="C450" s="452" t="s">
        <v>1384</v>
      </c>
      <c r="D450" t="s">
        <v>1380</v>
      </c>
      <c r="E450" s="987" t="s">
        <v>2391</v>
      </c>
      <c r="F450" s="988" t="s">
        <v>1381</v>
      </c>
    </row>
    <row r="451" spans="1:6" x14ac:dyDescent="0.25">
      <c r="A451" s="987" t="s">
        <v>2392</v>
      </c>
      <c r="B451" s="987" t="s">
        <v>2393</v>
      </c>
      <c r="C451" s="987" t="s">
        <v>1384</v>
      </c>
      <c r="D451" t="s">
        <v>1385</v>
      </c>
      <c r="E451" s="987" t="s">
        <v>2393</v>
      </c>
      <c r="F451" s="988" t="s">
        <v>1386</v>
      </c>
    </row>
    <row r="452" spans="1:6" x14ac:dyDescent="0.25">
      <c r="A452" s="987" t="s">
        <v>2394</v>
      </c>
      <c r="B452" s="987" t="s">
        <v>2395</v>
      </c>
      <c r="C452" s="987" t="s">
        <v>1379</v>
      </c>
      <c r="D452" t="s">
        <v>1385</v>
      </c>
      <c r="E452" s="987" t="s">
        <v>2395</v>
      </c>
      <c r="F452" s="988" t="s">
        <v>1393</v>
      </c>
    </row>
    <row r="453" spans="1:6" x14ac:dyDescent="0.25">
      <c r="A453" s="987" t="s">
        <v>2396</v>
      </c>
      <c r="B453" s="987" t="s">
        <v>2397</v>
      </c>
      <c r="C453" s="987" t="s">
        <v>1379</v>
      </c>
      <c r="D453" t="s">
        <v>1385</v>
      </c>
      <c r="E453" s="987" t="s">
        <v>2397</v>
      </c>
      <c r="F453" s="988" t="s">
        <v>1393</v>
      </c>
    </row>
    <row r="454" spans="1:6" x14ac:dyDescent="0.25">
      <c r="A454" s="987" t="s">
        <v>2398</v>
      </c>
      <c r="B454" s="987" t="s">
        <v>2399</v>
      </c>
      <c r="C454" s="987" t="s">
        <v>1379</v>
      </c>
      <c r="D454" t="s">
        <v>1385</v>
      </c>
      <c r="E454" s="987" t="s">
        <v>2399</v>
      </c>
      <c r="F454" s="988" t="s">
        <v>1393</v>
      </c>
    </row>
    <row r="455" spans="1:6" x14ac:dyDescent="0.25">
      <c r="A455" s="987" t="s">
        <v>2400</v>
      </c>
      <c r="B455" s="987" t="s">
        <v>2401</v>
      </c>
      <c r="C455" s="987" t="s">
        <v>1698</v>
      </c>
      <c r="D455" t="s">
        <v>1385</v>
      </c>
      <c r="E455" s="987" t="s">
        <v>2401</v>
      </c>
      <c r="F455" s="988" t="s">
        <v>1400</v>
      </c>
    </row>
    <row r="456" spans="1:6" x14ac:dyDescent="0.25">
      <c r="A456" s="987" t="s">
        <v>2402</v>
      </c>
      <c r="B456" s="987" t="s">
        <v>2403</v>
      </c>
      <c r="C456" s="987" t="s">
        <v>1511</v>
      </c>
      <c r="D456" t="s">
        <v>1385</v>
      </c>
      <c r="E456" s="987" t="s">
        <v>2403</v>
      </c>
      <c r="F456" s="988" t="s">
        <v>1386</v>
      </c>
    </row>
    <row r="457" spans="1:6" x14ac:dyDescent="0.25">
      <c r="A457" s="987" t="s">
        <v>2404</v>
      </c>
      <c r="B457" s="987" t="s">
        <v>2405</v>
      </c>
      <c r="C457" s="987" t="s">
        <v>1413</v>
      </c>
      <c r="D457" t="s">
        <v>1385</v>
      </c>
      <c r="E457" s="987" t="s">
        <v>2405</v>
      </c>
      <c r="F457" s="988" t="s">
        <v>1393</v>
      </c>
    </row>
    <row r="458" spans="1:6" x14ac:dyDescent="0.25">
      <c r="A458" s="987" t="s">
        <v>2406</v>
      </c>
      <c r="B458" s="987" t="s">
        <v>2407</v>
      </c>
      <c r="C458" s="452" t="s">
        <v>1413</v>
      </c>
      <c r="D458" t="s">
        <v>1380</v>
      </c>
      <c r="E458" s="987" t="s">
        <v>2407</v>
      </c>
      <c r="F458" s="988" t="s">
        <v>1660</v>
      </c>
    </row>
    <row r="459" spans="1:6" x14ac:dyDescent="0.25">
      <c r="A459" s="987" t="s">
        <v>2408</v>
      </c>
      <c r="B459" s="987" t="s">
        <v>2409</v>
      </c>
      <c r="C459" s="987" t="s">
        <v>1413</v>
      </c>
      <c r="D459" t="s">
        <v>1385</v>
      </c>
      <c r="E459" s="987" t="s">
        <v>2409</v>
      </c>
      <c r="F459" s="988" t="s">
        <v>1455</v>
      </c>
    </row>
    <row r="460" spans="1:6" x14ac:dyDescent="0.25">
      <c r="A460" s="987" t="s">
        <v>2410</v>
      </c>
      <c r="B460" s="987" t="s">
        <v>2411</v>
      </c>
      <c r="C460" s="987" t="s">
        <v>1511</v>
      </c>
      <c r="D460" t="s">
        <v>1385</v>
      </c>
      <c r="E460" s="987" t="s">
        <v>2411</v>
      </c>
      <c r="F460" s="988" t="s">
        <v>1400</v>
      </c>
    </row>
    <row r="461" spans="1:6" x14ac:dyDescent="0.25">
      <c r="A461" s="987" t="s">
        <v>2412</v>
      </c>
      <c r="B461" s="987" t="s">
        <v>2413</v>
      </c>
      <c r="C461" s="987" t="s">
        <v>1379</v>
      </c>
      <c r="D461" t="s">
        <v>1380</v>
      </c>
      <c r="E461" s="987" t="s">
        <v>2413</v>
      </c>
      <c r="F461" s="988" t="s">
        <v>1552</v>
      </c>
    </row>
    <row r="462" spans="1:6" x14ac:dyDescent="0.25">
      <c r="A462" s="987" t="s">
        <v>2414</v>
      </c>
      <c r="B462" s="987" t="s">
        <v>2415</v>
      </c>
      <c r="C462" s="987" t="s">
        <v>1379</v>
      </c>
      <c r="D462" t="s">
        <v>1385</v>
      </c>
      <c r="E462" s="987" t="s">
        <v>2415</v>
      </c>
      <c r="F462" s="988" t="s">
        <v>1393</v>
      </c>
    </row>
    <row r="463" spans="1:6" x14ac:dyDescent="0.25">
      <c r="A463" s="987" t="s">
        <v>2416</v>
      </c>
      <c r="B463" s="987" t="s">
        <v>2417</v>
      </c>
      <c r="C463" s="987" t="s">
        <v>1396</v>
      </c>
      <c r="D463" t="s">
        <v>1385</v>
      </c>
      <c r="E463" s="987" t="s">
        <v>2417</v>
      </c>
      <c r="F463" s="988" t="s">
        <v>1393</v>
      </c>
    </row>
    <row r="464" spans="1:6" x14ac:dyDescent="0.25">
      <c r="A464" s="987" t="s">
        <v>2418</v>
      </c>
      <c r="B464" s="987" t="s">
        <v>2419</v>
      </c>
      <c r="C464" s="452" t="s">
        <v>1396</v>
      </c>
      <c r="D464" t="s">
        <v>1380</v>
      </c>
      <c r="E464" s="987" t="s">
        <v>2419</v>
      </c>
      <c r="F464" s="988" t="s">
        <v>1660</v>
      </c>
    </row>
    <row r="465" spans="1:6" x14ac:dyDescent="0.25">
      <c r="A465" s="987" t="s">
        <v>2420</v>
      </c>
      <c r="B465" s="987" t="s">
        <v>2421</v>
      </c>
      <c r="C465" s="452" t="s">
        <v>1396</v>
      </c>
      <c r="D465" t="s">
        <v>1380</v>
      </c>
      <c r="E465" s="987" t="s">
        <v>2421</v>
      </c>
      <c r="F465" s="988" t="s">
        <v>1675</v>
      </c>
    </row>
    <row r="466" spans="1:6" x14ac:dyDescent="0.25">
      <c r="A466" s="987" t="s">
        <v>2422</v>
      </c>
      <c r="B466" s="987" t="s">
        <v>2423</v>
      </c>
      <c r="C466" s="987" t="s">
        <v>1396</v>
      </c>
      <c r="D466" t="s">
        <v>1385</v>
      </c>
      <c r="E466" s="987" t="s">
        <v>2423</v>
      </c>
      <c r="F466" s="988" t="s">
        <v>1433</v>
      </c>
    </row>
    <row r="467" spans="1:6" x14ac:dyDescent="0.25">
      <c r="A467" s="987" t="s">
        <v>2424</v>
      </c>
      <c r="B467" s="987" t="s">
        <v>2425</v>
      </c>
      <c r="C467" s="987" t="s">
        <v>1396</v>
      </c>
      <c r="D467" t="s">
        <v>1385</v>
      </c>
      <c r="E467" s="987" t="s">
        <v>2425</v>
      </c>
      <c r="F467" s="988" t="s">
        <v>2352</v>
      </c>
    </row>
    <row r="468" spans="1:6" x14ac:dyDescent="0.25">
      <c r="A468" s="987" t="s">
        <v>2426</v>
      </c>
      <c r="B468" s="987" t="s">
        <v>2427</v>
      </c>
      <c r="C468" s="987" t="s">
        <v>1392</v>
      </c>
      <c r="D468" t="s">
        <v>1385</v>
      </c>
      <c r="E468" s="987" t="s">
        <v>2427</v>
      </c>
      <c r="F468" s="988" t="s">
        <v>1433</v>
      </c>
    </row>
    <row r="469" spans="1:6" x14ac:dyDescent="0.25">
      <c r="A469" s="987" t="s">
        <v>2428</v>
      </c>
      <c r="B469" s="987" t="s">
        <v>2429</v>
      </c>
      <c r="C469" s="987" t="s">
        <v>1396</v>
      </c>
      <c r="D469" t="s">
        <v>1385</v>
      </c>
      <c r="E469" s="987" t="s">
        <v>2429</v>
      </c>
      <c r="F469" s="988" t="s">
        <v>1400</v>
      </c>
    </row>
    <row r="470" spans="1:6" x14ac:dyDescent="0.25">
      <c r="A470" s="987" t="s">
        <v>2430</v>
      </c>
      <c r="B470" s="987" t="s">
        <v>2431</v>
      </c>
      <c r="C470" s="987" t="s">
        <v>1396</v>
      </c>
      <c r="D470" t="s">
        <v>1385</v>
      </c>
      <c r="E470" s="987" t="s">
        <v>2431</v>
      </c>
      <c r="F470" s="988" t="s">
        <v>1386</v>
      </c>
    </row>
    <row r="471" spans="1:6" x14ac:dyDescent="0.25">
      <c r="A471" s="987" t="s">
        <v>2432</v>
      </c>
      <c r="B471" s="987" t="s">
        <v>2433</v>
      </c>
      <c r="C471" s="987" t="s">
        <v>1379</v>
      </c>
      <c r="D471" t="s">
        <v>1385</v>
      </c>
      <c r="E471" s="987" t="s">
        <v>2433</v>
      </c>
      <c r="F471" s="988" t="s">
        <v>1393</v>
      </c>
    </row>
    <row r="472" spans="1:6" x14ac:dyDescent="0.25">
      <c r="A472" s="987" t="s">
        <v>2434</v>
      </c>
      <c r="B472" s="987" t="s">
        <v>2435</v>
      </c>
      <c r="C472" s="987" t="s">
        <v>1508</v>
      </c>
      <c r="D472" t="s">
        <v>1385</v>
      </c>
      <c r="E472" s="987" t="s">
        <v>2435</v>
      </c>
      <c r="F472" s="988" t="s">
        <v>1400</v>
      </c>
    </row>
    <row r="473" spans="1:6" x14ac:dyDescent="0.25">
      <c r="A473" s="987" t="s">
        <v>2436</v>
      </c>
      <c r="B473" s="987" t="s">
        <v>2437</v>
      </c>
      <c r="C473" s="452" t="s">
        <v>1413</v>
      </c>
      <c r="D473" t="s">
        <v>1380</v>
      </c>
      <c r="E473" s="987" t="s">
        <v>2437</v>
      </c>
      <c r="F473" s="988" t="s">
        <v>1552</v>
      </c>
    </row>
    <row r="474" spans="1:6" x14ac:dyDescent="0.25">
      <c r="A474" s="987" t="s">
        <v>2438</v>
      </c>
      <c r="B474" s="987" t="s">
        <v>2439</v>
      </c>
      <c r="C474" s="987" t="s">
        <v>2440</v>
      </c>
      <c r="D474" t="s">
        <v>1385</v>
      </c>
      <c r="E474" s="987" t="s">
        <v>2439</v>
      </c>
      <c r="F474" s="988" t="s">
        <v>1386</v>
      </c>
    </row>
    <row r="475" spans="1:6" x14ac:dyDescent="0.25">
      <c r="A475" s="987" t="s">
        <v>2441</v>
      </c>
      <c r="B475" s="987" t="s">
        <v>2442</v>
      </c>
      <c r="C475" s="987" t="s">
        <v>1515</v>
      </c>
      <c r="D475" t="s">
        <v>1385</v>
      </c>
      <c r="E475" s="987" t="s">
        <v>2442</v>
      </c>
      <c r="F475" s="988" t="s">
        <v>1386</v>
      </c>
    </row>
    <row r="476" spans="1:6" x14ac:dyDescent="0.25">
      <c r="A476" s="987" t="s">
        <v>2443</v>
      </c>
      <c r="B476" s="987" t="s">
        <v>2444</v>
      </c>
      <c r="C476" s="452" t="s">
        <v>1427</v>
      </c>
      <c r="D476" t="s">
        <v>1380</v>
      </c>
      <c r="E476" s="987" t="s">
        <v>2444</v>
      </c>
      <c r="F476" s="988" t="s">
        <v>1552</v>
      </c>
    </row>
    <row r="477" spans="1:6" x14ac:dyDescent="0.25">
      <c r="A477" s="987" t="s">
        <v>2445</v>
      </c>
      <c r="B477" s="987" t="s">
        <v>2446</v>
      </c>
      <c r="C477" s="987" t="s">
        <v>1413</v>
      </c>
      <c r="D477" t="s">
        <v>1385</v>
      </c>
      <c r="E477" s="987" t="s">
        <v>2446</v>
      </c>
      <c r="F477" s="988" t="s">
        <v>1386</v>
      </c>
    </row>
    <row r="478" spans="1:6" x14ac:dyDescent="0.25">
      <c r="A478" s="987" t="s">
        <v>2447</v>
      </c>
      <c r="B478" s="987" t="s">
        <v>2448</v>
      </c>
      <c r="C478" s="987" t="s">
        <v>1379</v>
      </c>
      <c r="D478" t="s">
        <v>1385</v>
      </c>
      <c r="E478" s="987" t="s">
        <v>2448</v>
      </c>
      <c r="F478" s="988" t="s">
        <v>1455</v>
      </c>
    </row>
    <row r="479" spans="1:6" x14ac:dyDescent="0.25">
      <c r="A479" s="987" t="s">
        <v>2449</v>
      </c>
      <c r="B479" s="987" t="s">
        <v>2450</v>
      </c>
      <c r="C479" s="987" t="s">
        <v>1379</v>
      </c>
      <c r="D479" t="s">
        <v>1385</v>
      </c>
      <c r="E479" s="987" t="s">
        <v>2450</v>
      </c>
      <c r="F479" s="988" t="s">
        <v>1393</v>
      </c>
    </row>
    <row r="480" spans="1:6" x14ac:dyDescent="0.25">
      <c r="A480" s="987" t="s">
        <v>2451</v>
      </c>
      <c r="B480" s="987" t="s">
        <v>2452</v>
      </c>
      <c r="C480" s="987" t="s">
        <v>1670</v>
      </c>
      <c r="D480" t="s">
        <v>1385</v>
      </c>
      <c r="E480" s="987" t="s">
        <v>2452</v>
      </c>
      <c r="F480" s="988" t="s">
        <v>1386</v>
      </c>
    </row>
    <row r="481" spans="1:6" x14ac:dyDescent="0.25">
      <c r="A481" s="987" t="s">
        <v>2453</v>
      </c>
      <c r="B481" s="987" t="s">
        <v>2454</v>
      </c>
      <c r="C481" s="987" t="s">
        <v>1569</v>
      </c>
      <c r="D481" t="s">
        <v>1385</v>
      </c>
      <c r="E481" s="987" t="s">
        <v>2454</v>
      </c>
      <c r="F481" s="988" t="s">
        <v>1386</v>
      </c>
    </row>
    <row r="482" spans="1:6" x14ac:dyDescent="0.25">
      <c r="A482" s="987" t="s">
        <v>2455</v>
      </c>
      <c r="B482" s="987" t="s">
        <v>2456</v>
      </c>
      <c r="C482" s="987" t="s">
        <v>1468</v>
      </c>
      <c r="D482" t="s">
        <v>1385</v>
      </c>
      <c r="E482" s="987" t="s">
        <v>2456</v>
      </c>
      <c r="F482" s="988" t="s">
        <v>1386</v>
      </c>
    </row>
    <row r="483" spans="1:6" x14ac:dyDescent="0.25">
      <c r="A483" s="987" t="s">
        <v>2457</v>
      </c>
      <c r="B483" s="987" t="s">
        <v>2458</v>
      </c>
      <c r="C483" s="987" t="s">
        <v>1569</v>
      </c>
      <c r="D483" t="s">
        <v>1385</v>
      </c>
      <c r="E483" s="987" t="s">
        <v>2458</v>
      </c>
      <c r="F483" s="988" t="s">
        <v>1386</v>
      </c>
    </row>
    <row r="484" spans="1:6" x14ac:dyDescent="0.25">
      <c r="A484" s="987" t="s">
        <v>2459</v>
      </c>
      <c r="B484" s="987" t="s">
        <v>2460</v>
      </c>
      <c r="C484" s="987" t="s">
        <v>1379</v>
      </c>
      <c r="D484" t="s">
        <v>1380</v>
      </c>
      <c r="E484" s="987" t="s">
        <v>2460</v>
      </c>
      <c r="F484" s="988" t="s">
        <v>1552</v>
      </c>
    </row>
    <row r="485" spans="1:6" x14ac:dyDescent="0.25">
      <c r="A485" s="987" t="s">
        <v>2461</v>
      </c>
      <c r="B485" s="987" t="s">
        <v>2462</v>
      </c>
      <c r="C485" s="987" t="s">
        <v>1379</v>
      </c>
      <c r="D485" t="s">
        <v>1385</v>
      </c>
      <c r="E485" s="987" t="s">
        <v>2462</v>
      </c>
      <c r="F485" s="988" t="s">
        <v>1433</v>
      </c>
    </row>
    <row r="486" spans="1:6" x14ac:dyDescent="0.25">
      <c r="A486" s="987" t="s">
        <v>2463</v>
      </c>
      <c r="B486" s="987" t="s">
        <v>2464</v>
      </c>
      <c r="C486" s="987" t="s">
        <v>1733</v>
      </c>
      <c r="D486" t="s">
        <v>1385</v>
      </c>
      <c r="E486" s="987" t="s">
        <v>2464</v>
      </c>
      <c r="F486" s="988" t="s">
        <v>1386</v>
      </c>
    </row>
    <row r="487" spans="1:6" x14ac:dyDescent="0.25">
      <c r="A487" s="987" t="s">
        <v>2465</v>
      </c>
      <c r="B487" s="987" t="s">
        <v>2466</v>
      </c>
      <c r="C487" s="987" t="s">
        <v>1396</v>
      </c>
      <c r="D487" t="s">
        <v>1385</v>
      </c>
      <c r="E487" s="987" t="s">
        <v>2466</v>
      </c>
      <c r="F487" s="988" t="s">
        <v>1393</v>
      </c>
    </row>
    <row r="488" spans="1:6" x14ac:dyDescent="0.25">
      <c r="A488" s="987" t="s">
        <v>2467</v>
      </c>
      <c r="B488" s="987" t="s">
        <v>2468</v>
      </c>
      <c r="C488" s="987" t="s">
        <v>1430</v>
      </c>
      <c r="D488" t="s">
        <v>1385</v>
      </c>
      <c r="E488" s="987" t="s">
        <v>2468</v>
      </c>
      <c r="F488" s="988" t="s">
        <v>1400</v>
      </c>
    </row>
    <row r="489" spans="1:6" x14ac:dyDescent="0.25">
      <c r="A489" s="987" t="s">
        <v>2469</v>
      </c>
      <c r="B489" s="987" t="s">
        <v>2470</v>
      </c>
      <c r="C489" s="987" t="s">
        <v>1497</v>
      </c>
      <c r="D489" t="s">
        <v>1385</v>
      </c>
      <c r="E489" s="987" t="s">
        <v>2470</v>
      </c>
      <c r="F489" s="988" t="s">
        <v>1433</v>
      </c>
    </row>
    <row r="490" spans="1:6" x14ac:dyDescent="0.25">
      <c r="A490" s="987" t="s">
        <v>2471</v>
      </c>
      <c r="B490" s="987" t="s">
        <v>2472</v>
      </c>
      <c r="C490" s="987" t="s">
        <v>1497</v>
      </c>
      <c r="D490" t="s">
        <v>1385</v>
      </c>
      <c r="E490" s="987" t="s">
        <v>2472</v>
      </c>
      <c r="F490" s="988" t="s">
        <v>1400</v>
      </c>
    </row>
    <row r="491" spans="1:6" x14ac:dyDescent="0.25">
      <c r="A491" s="987" t="s">
        <v>2473</v>
      </c>
      <c r="B491" s="987" t="s">
        <v>2474</v>
      </c>
      <c r="C491" s="987" t="s">
        <v>1781</v>
      </c>
      <c r="D491" t="s">
        <v>1385</v>
      </c>
      <c r="E491" s="987" t="s">
        <v>2474</v>
      </c>
      <c r="F491" s="988" t="s">
        <v>1433</v>
      </c>
    </row>
    <row r="492" spans="1:6" x14ac:dyDescent="0.25">
      <c r="A492" s="987" t="s">
        <v>2475</v>
      </c>
      <c r="B492" s="987" t="s">
        <v>2476</v>
      </c>
      <c r="C492" s="987" t="s">
        <v>1379</v>
      </c>
      <c r="D492" t="s">
        <v>1385</v>
      </c>
      <c r="E492" s="987" t="s">
        <v>2476</v>
      </c>
      <c r="F492" s="988" t="s">
        <v>1393</v>
      </c>
    </row>
    <row r="493" spans="1:6" x14ac:dyDescent="0.25">
      <c r="A493" s="987" t="s">
        <v>2477</v>
      </c>
      <c r="B493" s="987" t="s">
        <v>2478</v>
      </c>
      <c r="C493" s="987" t="s">
        <v>1781</v>
      </c>
      <c r="D493" t="s">
        <v>1385</v>
      </c>
      <c r="E493" s="987" t="s">
        <v>2478</v>
      </c>
      <c r="F493" s="988" t="s">
        <v>1393</v>
      </c>
    </row>
    <row r="494" spans="1:6" x14ac:dyDescent="0.25">
      <c r="A494" s="987" t="s">
        <v>2479</v>
      </c>
      <c r="B494" s="987" t="s">
        <v>2480</v>
      </c>
      <c r="C494" s="987" t="s">
        <v>1508</v>
      </c>
      <c r="D494" t="s">
        <v>1385</v>
      </c>
      <c r="E494" s="987" t="s">
        <v>2480</v>
      </c>
      <c r="F494" s="988" t="s">
        <v>1433</v>
      </c>
    </row>
    <row r="495" spans="1:6" x14ac:dyDescent="0.25">
      <c r="A495" s="987" t="s">
        <v>2481</v>
      </c>
      <c r="B495" s="987" t="s">
        <v>2482</v>
      </c>
      <c r="C495" s="452" t="s">
        <v>1781</v>
      </c>
      <c r="D495" t="s">
        <v>1380</v>
      </c>
      <c r="E495" s="987" t="s">
        <v>2482</v>
      </c>
      <c r="F495" s="988" t="s">
        <v>1675</v>
      </c>
    </row>
    <row r="496" spans="1:6" x14ac:dyDescent="0.25">
      <c r="A496" s="987" t="s">
        <v>2483</v>
      </c>
      <c r="B496" s="987" t="s">
        <v>2484</v>
      </c>
      <c r="C496" s="452" t="s">
        <v>1781</v>
      </c>
      <c r="D496" t="s">
        <v>1380</v>
      </c>
      <c r="E496" s="987" t="s">
        <v>2484</v>
      </c>
      <c r="F496" s="988" t="s">
        <v>1570</v>
      </c>
    </row>
    <row r="497" spans="1:6" x14ac:dyDescent="0.25">
      <c r="A497" s="987" t="s">
        <v>2485</v>
      </c>
      <c r="B497" s="987" t="s">
        <v>2486</v>
      </c>
      <c r="C497" s="987" t="s">
        <v>1396</v>
      </c>
      <c r="D497" t="s">
        <v>1385</v>
      </c>
      <c r="E497" s="987" t="s">
        <v>2486</v>
      </c>
      <c r="F497" s="988" t="s">
        <v>1393</v>
      </c>
    </row>
    <row r="498" spans="1:6" x14ac:dyDescent="0.25">
      <c r="A498" s="987" t="s">
        <v>2487</v>
      </c>
      <c r="B498" s="987" t="s">
        <v>2488</v>
      </c>
      <c r="C498" s="452" t="s">
        <v>1508</v>
      </c>
      <c r="D498" t="s">
        <v>1380</v>
      </c>
      <c r="E498" s="987" t="s">
        <v>2488</v>
      </c>
      <c r="F498" s="988" t="s">
        <v>1381</v>
      </c>
    </row>
    <row r="499" spans="1:6" x14ac:dyDescent="0.25">
      <c r="A499" s="987" t="s">
        <v>2489</v>
      </c>
      <c r="B499" s="987" t="s">
        <v>2490</v>
      </c>
      <c r="C499" s="987" t="s">
        <v>1379</v>
      </c>
      <c r="D499" t="s">
        <v>1385</v>
      </c>
      <c r="E499" s="987" t="s">
        <v>2490</v>
      </c>
      <c r="F499" s="988" t="s">
        <v>1393</v>
      </c>
    </row>
    <row r="500" spans="1:6" x14ac:dyDescent="0.25">
      <c r="A500" s="987" t="s">
        <v>2491</v>
      </c>
      <c r="B500" s="987" t="s">
        <v>2492</v>
      </c>
      <c r="C500" s="987" t="s">
        <v>1379</v>
      </c>
      <c r="D500" t="s">
        <v>1385</v>
      </c>
      <c r="E500" s="987" t="s">
        <v>2492</v>
      </c>
      <c r="F500" s="988" t="s">
        <v>1393</v>
      </c>
    </row>
    <row r="501" spans="1:6" x14ac:dyDescent="0.25">
      <c r="A501" s="987" t="s">
        <v>2493</v>
      </c>
      <c r="B501" s="987" t="s">
        <v>2494</v>
      </c>
      <c r="C501" s="987" t="s">
        <v>1877</v>
      </c>
      <c r="D501" t="s">
        <v>1385</v>
      </c>
      <c r="E501" s="987" t="s">
        <v>2494</v>
      </c>
      <c r="F501" s="988" t="s">
        <v>1400</v>
      </c>
    </row>
    <row r="502" spans="1:6" x14ac:dyDescent="0.25">
      <c r="A502" s="987" t="s">
        <v>2495</v>
      </c>
      <c r="B502" s="987" t="s">
        <v>2496</v>
      </c>
      <c r="C502" s="987" t="s">
        <v>1392</v>
      </c>
      <c r="D502" t="s">
        <v>1385</v>
      </c>
      <c r="E502" s="987" t="s">
        <v>2496</v>
      </c>
      <c r="F502" s="988" t="s">
        <v>1386</v>
      </c>
    </row>
    <row r="503" spans="1:6" x14ac:dyDescent="0.25">
      <c r="A503" s="987" t="s">
        <v>2497</v>
      </c>
      <c r="B503" s="987" t="s">
        <v>2498</v>
      </c>
      <c r="C503" s="987" t="s">
        <v>2267</v>
      </c>
      <c r="D503" t="s">
        <v>1385</v>
      </c>
      <c r="E503" s="987" t="s">
        <v>2498</v>
      </c>
      <c r="F503" s="988" t="s">
        <v>1386</v>
      </c>
    </row>
    <row r="504" spans="1:6" x14ac:dyDescent="0.25">
      <c r="A504" s="987" t="s">
        <v>2499</v>
      </c>
      <c r="B504" s="987" t="s">
        <v>2500</v>
      </c>
      <c r="C504" s="452" t="s">
        <v>1838</v>
      </c>
      <c r="D504" t="s">
        <v>1380</v>
      </c>
      <c r="E504" s="987" t="s">
        <v>2500</v>
      </c>
      <c r="F504" s="988" t="s">
        <v>1570</v>
      </c>
    </row>
    <row r="505" spans="1:6" x14ac:dyDescent="0.25">
      <c r="A505" s="987" t="s">
        <v>2501</v>
      </c>
      <c r="B505" s="987" t="s">
        <v>2502</v>
      </c>
      <c r="C505" s="452" t="s">
        <v>1838</v>
      </c>
      <c r="D505" t="s">
        <v>1380</v>
      </c>
      <c r="E505" s="987" t="s">
        <v>2502</v>
      </c>
      <c r="F505" s="988" t="s">
        <v>1675</v>
      </c>
    </row>
    <row r="506" spans="1:6" x14ac:dyDescent="0.25">
      <c r="A506" s="987" t="s">
        <v>2503</v>
      </c>
      <c r="B506" s="987" t="s">
        <v>2504</v>
      </c>
      <c r="C506" s="987" t="s">
        <v>1838</v>
      </c>
      <c r="D506" t="s">
        <v>1380</v>
      </c>
      <c r="E506" s="987" t="s">
        <v>2504</v>
      </c>
      <c r="F506" s="988" t="s">
        <v>1552</v>
      </c>
    </row>
    <row r="507" spans="1:6" x14ac:dyDescent="0.25">
      <c r="A507" s="987" t="s">
        <v>2505</v>
      </c>
      <c r="B507" s="987" t="s">
        <v>2506</v>
      </c>
      <c r="C507" s="452" t="s">
        <v>1508</v>
      </c>
      <c r="D507" t="s">
        <v>1380</v>
      </c>
      <c r="E507" s="987" t="s">
        <v>2506</v>
      </c>
      <c r="F507" s="988" t="s">
        <v>1552</v>
      </c>
    </row>
    <row r="508" spans="1:6" x14ac:dyDescent="0.25">
      <c r="A508" s="987" t="s">
        <v>2507</v>
      </c>
      <c r="B508" s="987" t="s">
        <v>2508</v>
      </c>
      <c r="C508" s="987" t="s">
        <v>1508</v>
      </c>
      <c r="D508" t="s">
        <v>1385</v>
      </c>
      <c r="E508" s="987" t="s">
        <v>2508</v>
      </c>
      <c r="F508" s="988" t="s">
        <v>1393</v>
      </c>
    </row>
    <row r="509" spans="1:6" x14ac:dyDescent="0.25">
      <c r="A509" s="987" t="s">
        <v>2509</v>
      </c>
      <c r="B509" s="987" t="s">
        <v>2510</v>
      </c>
      <c r="C509" s="987" t="s">
        <v>1508</v>
      </c>
      <c r="D509" t="s">
        <v>1385</v>
      </c>
      <c r="E509" s="987" t="s">
        <v>2510</v>
      </c>
      <c r="F509" s="988" t="s">
        <v>1455</v>
      </c>
    </row>
    <row r="510" spans="1:6" x14ac:dyDescent="0.25">
      <c r="A510" s="987" t="s">
        <v>2511</v>
      </c>
      <c r="B510" s="987" t="s">
        <v>2512</v>
      </c>
      <c r="C510" s="987" t="s">
        <v>1392</v>
      </c>
      <c r="D510" t="s">
        <v>1385</v>
      </c>
      <c r="E510" s="987" t="s">
        <v>2512</v>
      </c>
      <c r="F510" s="988" t="s">
        <v>1393</v>
      </c>
    </row>
    <row r="511" spans="1:6" x14ac:dyDescent="0.25">
      <c r="A511" s="987" t="s">
        <v>2513</v>
      </c>
      <c r="B511" s="987" t="s">
        <v>2514</v>
      </c>
      <c r="C511" s="987" t="s">
        <v>1413</v>
      </c>
      <c r="D511" t="s">
        <v>1385</v>
      </c>
      <c r="E511" s="987" t="s">
        <v>2514</v>
      </c>
      <c r="F511" s="988" t="s">
        <v>1386</v>
      </c>
    </row>
    <row r="512" spans="1:6" x14ac:dyDescent="0.25">
      <c r="A512" s="987" t="s">
        <v>2515</v>
      </c>
      <c r="B512" s="987" t="s">
        <v>2516</v>
      </c>
      <c r="C512" s="987" t="s">
        <v>1741</v>
      </c>
      <c r="D512" t="s">
        <v>1385</v>
      </c>
      <c r="E512" s="987" t="s">
        <v>2516</v>
      </c>
      <c r="F512" s="988" t="s">
        <v>1386</v>
      </c>
    </row>
    <row r="513" spans="1:6" x14ac:dyDescent="0.25">
      <c r="A513" s="987" t="s">
        <v>2517</v>
      </c>
      <c r="B513" s="987" t="s">
        <v>2518</v>
      </c>
      <c r="C513" s="987" t="s">
        <v>1765</v>
      </c>
      <c r="D513" t="s">
        <v>1385</v>
      </c>
      <c r="E513" s="987" t="s">
        <v>2518</v>
      </c>
      <c r="F513" s="988" t="s">
        <v>1400</v>
      </c>
    </row>
    <row r="514" spans="1:6" x14ac:dyDescent="0.25">
      <c r="A514" s="987" t="s">
        <v>2519</v>
      </c>
      <c r="B514" s="987" t="s">
        <v>2520</v>
      </c>
      <c r="C514" s="987" t="s">
        <v>1379</v>
      </c>
      <c r="D514" t="s">
        <v>1385</v>
      </c>
      <c r="E514" s="987" t="s">
        <v>2520</v>
      </c>
      <c r="F514" s="988" t="s">
        <v>1393</v>
      </c>
    </row>
    <row r="515" spans="1:6" x14ac:dyDescent="0.25">
      <c r="A515" s="987" t="s">
        <v>2521</v>
      </c>
      <c r="B515" s="987" t="s">
        <v>2522</v>
      </c>
      <c r="C515" s="987" t="s">
        <v>1379</v>
      </c>
      <c r="D515" t="s">
        <v>1385</v>
      </c>
      <c r="E515" s="987" t="s">
        <v>2522</v>
      </c>
      <c r="F515" s="988" t="s">
        <v>1455</v>
      </c>
    </row>
    <row r="516" spans="1:6" x14ac:dyDescent="0.25">
      <c r="A516" s="987" t="s">
        <v>2523</v>
      </c>
      <c r="B516" s="987" t="s">
        <v>2524</v>
      </c>
      <c r="C516" s="987" t="s">
        <v>1637</v>
      </c>
      <c r="D516" t="s">
        <v>1385</v>
      </c>
      <c r="E516" s="987" t="s">
        <v>2524</v>
      </c>
      <c r="F516" s="988" t="s">
        <v>1386</v>
      </c>
    </row>
    <row r="517" spans="1:6" x14ac:dyDescent="0.25">
      <c r="A517" s="987" t="s">
        <v>2525</v>
      </c>
      <c r="B517" s="987" t="s">
        <v>2526</v>
      </c>
      <c r="C517" s="452" t="s">
        <v>1447</v>
      </c>
      <c r="D517" t="s">
        <v>1380</v>
      </c>
      <c r="E517" s="987" t="s">
        <v>2526</v>
      </c>
      <c r="F517" s="988" t="s">
        <v>1552</v>
      </c>
    </row>
    <row r="518" spans="1:6" x14ac:dyDescent="0.25">
      <c r="A518" s="987" t="s">
        <v>2527</v>
      </c>
      <c r="B518" s="987" t="s">
        <v>2528</v>
      </c>
      <c r="C518" s="452" t="s">
        <v>1421</v>
      </c>
      <c r="D518" t="s">
        <v>1380</v>
      </c>
      <c r="E518" s="987" t="s">
        <v>2528</v>
      </c>
      <c r="F518" s="988" t="s">
        <v>1589</v>
      </c>
    </row>
    <row r="519" spans="1:6" x14ac:dyDescent="0.25">
      <c r="A519" s="987" t="s">
        <v>2529</v>
      </c>
      <c r="B519" s="987" t="s">
        <v>2530</v>
      </c>
      <c r="C519" s="452" t="s">
        <v>1421</v>
      </c>
      <c r="D519" t="s">
        <v>1380</v>
      </c>
      <c r="E519" s="987" t="s">
        <v>2530</v>
      </c>
      <c r="F519" s="988" t="s">
        <v>1552</v>
      </c>
    </row>
    <row r="520" spans="1:6" x14ac:dyDescent="0.25">
      <c r="A520" s="987" t="s">
        <v>2531</v>
      </c>
      <c r="B520" s="987" t="s">
        <v>2532</v>
      </c>
      <c r="C520" s="452" t="s">
        <v>1421</v>
      </c>
      <c r="D520" t="s">
        <v>1380</v>
      </c>
      <c r="E520" s="987" t="s">
        <v>2532</v>
      </c>
      <c r="F520" s="988" t="s">
        <v>2242</v>
      </c>
    </row>
    <row r="521" spans="1:6" x14ac:dyDescent="0.25">
      <c r="A521" s="987" t="s">
        <v>2533</v>
      </c>
      <c r="B521" s="987" t="s">
        <v>2534</v>
      </c>
      <c r="C521" s="987" t="s">
        <v>1421</v>
      </c>
      <c r="D521" t="s">
        <v>1385</v>
      </c>
      <c r="E521" s="987" t="s">
        <v>2534</v>
      </c>
      <c r="F521" s="988" t="s">
        <v>1386</v>
      </c>
    </row>
    <row r="522" spans="1:6" x14ac:dyDescent="0.25">
      <c r="A522" s="987" t="s">
        <v>2535</v>
      </c>
      <c r="B522" s="987" t="s">
        <v>2536</v>
      </c>
      <c r="C522" s="987" t="s">
        <v>1392</v>
      </c>
      <c r="D522" t="s">
        <v>1385</v>
      </c>
      <c r="E522" s="987" t="s">
        <v>2536</v>
      </c>
      <c r="F522" s="988" t="s">
        <v>1393</v>
      </c>
    </row>
    <row r="523" spans="1:6" x14ac:dyDescent="0.25">
      <c r="A523" s="987" t="s">
        <v>2537</v>
      </c>
      <c r="B523" s="987" t="s">
        <v>2538</v>
      </c>
      <c r="C523" s="987" t="s">
        <v>1765</v>
      </c>
      <c r="D523" t="s">
        <v>1385</v>
      </c>
      <c r="E523" s="987" t="s">
        <v>2538</v>
      </c>
      <c r="F523" s="988" t="s">
        <v>1386</v>
      </c>
    </row>
    <row r="524" spans="1:6" x14ac:dyDescent="0.25">
      <c r="A524" s="987" t="s">
        <v>2539</v>
      </c>
      <c r="B524" s="987" t="s">
        <v>2540</v>
      </c>
      <c r="C524" s="987" t="s">
        <v>1379</v>
      </c>
      <c r="D524" t="s">
        <v>1385</v>
      </c>
      <c r="E524" s="987" t="s">
        <v>2540</v>
      </c>
      <c r="F524" s="988" t="s">
        <v>1455</v>
      </c>
    </row>
    <row r="525" spans="1:6" x14ac:dyDescent="0.25">
      <c r="A525" s="987" t="s">
        <v>2541</v>
      </c>
      <c r="B525" s="987" t="s">
        <v>2542</v>
      </c>
      <c r="C525" s="987" t="s">
        <v>1511</v>
      </c>
      <c r="D525" t="s">
        <v>1385</v>
      </c>
      <c r="E525" s="987" t="s">
        <v>2542</v>
      </c>
      <c r="F525" s="988" t="s">
        <v>1400</v>
      </c>
    </row>
    <row r="526" spans="1:6" x14ac:dyDescent="0.25">
      <c r="A526" s="987" t="s">
        <v>2543</v>
      </c>
      <c r="B526" s="987" t="s">
        <v>2544</v>
      </c>
      <c r="C526" s="987" t="s">
        <v>1508</v>
      </c>
      <c r="D526" t="s">
        <v>1385</v>
      </c>
      <c r="E526" s="987" t="s">
        <v>2544</v>
      </c>
      <c r="F526" s="988" t="s">
        <v>1393</v>
      </c>
    </row>
    <row r="527" spans="1:6" x14ac:dyDescent="0.25">
      <c r="A527" s="987" t="s">
        <v>2545</v>
      </c>
      <c r="B527" s="987" t="s">
        <v>2546</v>
      </c>
      <c r="C527" s="987" t="s">
        <v>1379</v>
      </c>
      <c r="D527" t="s">
        <v>1385</v>
      </c>
      <c r="E527" s="987" t="s">
        <v>2546</v>
      </c>
      <c r="F527" s="988" t="s">
        <v>1393</v>
      </c>
    </row>
    <row r="528" spans="1:6" x14ac:dyDescent="0.25">
      <c r="A528" s="987" t="s">
        <v>2547</v>
      </c>
      <c r="B528" s="987" t="s">
        <v>2548</v>
      </c>
      <c r="C528" s="987" t="s">
        <v>1592</v>
      </c>
      <c r="D528" t="s">
        <v>1385</v>
      </c>
      <c r="E528" s="987" t="s">
        <v>2548</v>
      </c>
      <c r="F528" s="988" t="s">
        <v>1386</v>
      </c>
    </row>
    <row r="529" spans="1:6" x14ac:dyDescent="0.25">
      <c r="A529" s="987" t="s">
        <v>2549</v>
      </c>
      <c r="B529" s="987" t="s">
        <v>2550</v>
      </c>
      <c r="C529" s="987" t="s">
        <v>1406</v>
      </c>
      <c r="D529" t="s">
        <v>1385</v>
      </c>
      <c r="E529" s="987" t="s">
        <v>2550</v>
      </c>
      <c r="F529" s="988" t="s">
        <v>1433</v>
      </c>
    </row>
    <row r="530" spans="1:6" x14ac:dyDescent="0.25">
      <c r="A530" s="987" t="s">
        <v>2551</v>
      </c>
      <c r="B530" s="987" t="s">
        <v>2552</v>
      </c>
      <c r="C530" s="987" t="s">
        <v>1406</v>
      </c>
      <c r="D530" t="s">
        <v>1385</v>
      </c>
      <c r="E530" s="987" t="s">
        <v>2552</v>
      </c>
      <c r="F530" s="988" t="s">
        <v>1458</v>
      </c>
    </row>
    <row r="531" spans="1:6" x14ac:dyDescent="0.25">
      <c r="A531" s="987" t="s">
        <v>2553</v>
      </c>
      <c r="B531" s="987" t="s">
        <v>2554</v>
      </c>
      <c r="C531" s="987" t="s">
        <v>1695</v>
      </c>
      <c r="D531" t="s">
        <v>1385</v>
      </c>
      <c r="E531" s="987" t="s">
        <v>2554</v>
      </c>
      <c r="F531" s="988" t="s">
        <v>1386</v>
      </c>
    </row>
    <row r="532" spans="1:6" x14ac:dyDescent="0.25">
      <c r="A532" s="987" t="s">
        <v>2555</v>
      </c>
      <c r="B532" s="987" t="s">
        <v>2556</v>
      </c>
      <c r="C532"/>
      <c r="D532" t="s">
        <v>1380</v>
      </c>
      <c r="E532" s="987" t="s">
        <v>2556</v>
      </c>
      <c r="F532" s="988" t="s">
        <v>1675</v>
      </c>
    </row>
    <row r="533" spans="1:6" x14ac:dyDescent="0.25">
      <c r="A533" s="987" t="s">
        <v>2557</v>
      </c>
      <c r="B533" s="987" t="s">
        <v>2558</v>
      </c>
      <c r="C533" s="987" t="s">
        <v>1515</v>
      </c>
      <c r="D533" t="s">
        <v>1385</v>
      </c>
      <c r="E533" s="987" t="s">
        <v>2558</v>
      </c>
      <c r="F533" s="988" t="s">
        <v>1386</v>
      </c>
    </row>
    <row r="534" spans="1:6" x14ac:dyDescent="0.25">
      <c r="A534" s="987" t="s">
        <v>2559</v>
      </c>
      <c r="B534" s="987" t="s">
        <v>2560</v>
      </c>
      <c r="C534" s="987" t="s">
        <v>1447</v>
      </c>
      <c r="D534" t="s">
        <v>1385</v>
      </c>
      <c r="E534" s="987" t="s">
        <v>2560</v>
      </c>
      <c r="F534" s="988" t="s">
        <v>1386</v>
      </c>
    </row>
    <row r="535" spans="1:6" x14ac:dyDescent="0.25">
      <c r="A535" s="987" t="s">
        <v>2561</v>
      </c>
      <c r="B535" s="987" t="s">
        <v>2562</v>
      </c>
      <c r="C535" s="987" t="s">
        <v>1392</v>
      </c>
      <c r="D535" t="s">
        <v>1385</v>
      </c>
      <c r="E535" s="987" t="s">
        <v>2562</v>
      </c>
      <c r="F535" s="988" t="s">
        <v>1393</v>
      </c>
    </row>
    <row r="536" spans="1:6" x14ac:dyDescent="0.25">
      <c r="A536" s="987" t="s">
        <v>2563</v>
      </c>
      <c r="B536" s="987" t="s">
        <v>2564</v>
      </c>
      <c r="C536" s="987" t="s">
        <v>1413</v>
      </c>
      <c r="D536" t="s">
        <v>1385</v>
      </c>
      <c r="E536" s="987" t="s">
        <v>2564</v>
      </c>
      <c r="F536" s="988" t="s">
        <v>1393</v>
      </c>
    </row>
    <row r="537" spans="1:6" x14ac:dyDescent="0.25">
      <c r="A537" s="987" t="s">
        <v>2565</v>
      </c>
      <c r="B537" s="987" t="s">
        <v>2566</v>
      </c>
      <c r="C537" s="987" t="s">
        <v>1703</v>
      </c>
      <c r="D537" t="s">
        <v>1385</v>
      </c>
      <c r="E537" s="987" t="s">
        <v>2566</v>
      </c>
      <c r="F537" s="988" t="s">
        <v>1386</v>
      </c>
    </row>
    <row r="538" spans="1:6" x14ac:dyDescent="0.25">
      <c r="A538" s="987" t="s">
        <v>2567</v>
      </c>
      <c r="B538" s="987" t="s">
        <v>2568</v>
      </c>
      <c r="C538" s="987" t="s">
        <v>1703</v>
      </c>
      <c r="D538" t="s">
        <v>1385</v>
      </c>
      <c r="E538" s="987" t="s">
        <v>2568</v>
      </c>
      <c r="F538" s="988" t="s">
        <v>1386</v>
      </c>
    </row>
    <row r="539" spans="1:6" x14ac:dyDescent="0.25">
      <c r="A539" s="987" t="s">
        <v>2569</v>
      </c>
      <c r="B539" s="987" t="s">
        <v>2570</v>
      </c>
      <c r="C539" s="987" t="s">
        <v>1515</v>
      </c>
      <c r="D539" t="s">
        <v>1385</v>
      </c>
      <c r="E539" s="987" t="s">
        <v>2570</v>
      </c>
      <c r="F539" s="988" t="s">
        <v>1386</v>
      </c>
    </row>
    <row r="540" spans="1:6" x14ac:dyDescent="0.25">
      <c r="A540" s="987" t="s">
        <v>2571</v>
      </c>
      <c r="B540" s="987" t="s">
        <v>2572</v>
      </c>
      <c r="C540" s="987" t="s">
        <v>2357</v>
      </c>
      <c r="D540" t="s">
        <v>1385</v>
      </c>
      <c r="E540" s="987" t="s">
        <v>2572</v>
      </c>
      <c r="F540" s="988" t="s">
        <v>1386</v>
      </c>
    </row>
    <row r="541" spans="1:6" x14ac:dyDescent="0.25">
      <c r="A541" s="987" t="s">
        <v>2573</v>
      </c>
      <c r="B541" s="987" t="s">
        <v>2574</v>
      </c>
      <c r="C541" s="987" t="s">
        <v>1379</v>
      </c>
      <c r="D541" t="s">
        <v>1385</v>
      </c>
      <c r="E541" s="987" t="s">
        <v>2574</v>
      </c>
      <c r="F541" s="988" t="s">
        <v>1393</v>
      </c>
    </row>
    <row r="542" spans="1:6" x14ac:dyDescent="0.25">
      <c r="A542" s="987" t="s">
        <v>2575</v>
      </c>
      <c r="B542" s="987" t="s">
        <v>2576</v>
      </c>
      <c r="C542" s="987" t="s">
        <v>1772</v>
      </c>
      <c r="D542" t="s">
        <v>1385</v>
      </c>
      <c r="E542" s="987" t="s">
        <v>2576</v>
      </c>
      <c r="F542" s="988" t="s">
        <v>1386</v>
      </c>
    </row>
    <row r="543" spans="1:6" x14ac:dyDescent="0.25">
      <c r="A543" s="987" t="s">
        <v>2577</v>
      </c>
      <c r="B543" s="987" t="s">
        <v>2578</v>
      </c>
      <c r="C543" s="987" t="s">
        <v>1379</v>
      </c>
      <c r="D543" t="s">
        <v>1385</v>
      </c>
      <c r="E543" s="987" t="s">
        <v>2578</v>
      </c>
      <c r="F543" s="988" t="s">
        <v>1393</v>
      </c>
    </row>
    <row r="544" spans="1:6" x14ac:dyDescent="0.25">
      <c r="A544" s="987" t="s">
        <v>2579</v>
      </c>
      <c r="B544" s="987" t="s">
        <v>2580</v>
      </c>
      <c r="C544" s="987" t="s">
        <v>1595</v>
      </c>
      <c r="D544" t="s">
        <v>1385</v>
      </c>
      <c r="E544" s="987" t="s">
        <v>2580</v>
      </c>
      <c r="F544" s="988" t="s">
        <v>1393</v>
      </c>
    </row>
    <row r="545" spans="1:6" x14ac:dyDescent="0.25">
      <c r="A545" s="987" t="s">
        <v>2581</v>
      </c>
      <c r="B545" s="987" t="s">
        <v>2582</v>
      </c>
      <c r="C545" s="987" t="s">
        <v>1548</v>
      </c>
      <c r="D545" t="s">
        <v>1385</v>
      </c>
      <c r="E545" s="987" t="s">
        <v>2582</v>
      </c>
      <c r="F545" s="988" t="s">
        <v>1400</v>
      </c>
    </row>
    <row r="546" spans="1:6" x14ac:dyDescent="0.25">
      <c r="A546" s="987" t="s">
        <v>2583</v>
      </c>
      <c r="B546" s="987" t="s">
        <v>2584</v>
      </c>
      <c r="C546" s="987" t="s">
        <v>1406</v>
      </c>
      <c r="D546" t="s">
        <v>1385</v>
      </c>
      <c r="E546" s="987" t="s">
        <v>2584</v>
      </c>
      <c r="F546" s="988" t="s">
        <v>1400</v>
      </c>
    </row>
    <row r="547" spans="1:6" x14ac:dyDescent="0.25">
      <c r="A547" s="987" t="s">
        <v>2585</v>
      </c>
      <c r="B547" s="987" t="s">
        <v>2586</v>
      </c>
      <c r="C547" s="987" t="s">
        <v>1406</v>
      </c>
      <c r="D547" t="s">
        <v>1385</v>
      </c>
      <c r="E547" s="987" t="s">
        <v>2586</v>
      </c>
      <c r="F547" s="988" t="s">
        <v>1433</v>
      </c>
    </row>
    <row r="548" spans="1:6" x14ac:dyDescent="0.25">
      <c r="A548" s="987" t="s">
        <v>2587</v>
      </c>
      <c r="B548" s="987" t="s">
        <v>2588</v>
      </c>
      <c r="C548"/>
      <c r="D548" t="s">
        <v>1380</v>
      </c>
      <c r="E548" s="987" t="s">
        <v>2588</v>
      </c>
      <c r="F548" s="988" t="s">
        <v>1675</v>
      </c>
    </row>
    <row r="549" spans="1:6" x14ac:dyDescent="0.25">
      <c r="A549" s="987" t="s">
        <v>2589</v>
      </c>
      <c r="B549" s="987" t="s">
        <v>2590</v>
      </c>
      <c r="C549" s="987" t="s">
        <v>1569</v>
      </c>
      <c r="D549" t="s">
        <v>1385</v>
      </c>
      <c r="E549" s="987" t="s">
        <v>2590</v>
      </c>
      <c r="F549" s="988" t="s">
        <v>1386</v>
      </c>
    </row>
    <row r="550" spans="1:6" x14ac:dyDescent="0.25">
      <c r="A550" s="987" t="s">
        <v>2591</v>
      </c>
      <c r="B550" s="987" t="s">
        <v>2592</v>
      </c>
      <c r="C550" s="452" t="s">
        <v>1569</v>
      </c>
      <c r="D550" t="s">
        <v>1380</v>
      </c>
      <c r="E550" s="987" t="s">
        <v>2592</v>
      </c>
      <c r="F550" s="988" t="s">
        <v>1675</v>
      </c>
    </row>
    <row r="551" spans="1:6" x14ac:dyDescent="0.25">
      <c r="A551" s="987" t="s">
        <v>2593</v>
      </c>
      <c r="B551" s="987" t="s">
        <v>2594</v>
      </c>
      <c r="C551" s="987" t="s">
        <v>1392</v>
      </c>
      <c r="D551" t="s">
        <v>1385</v>
      </c>
      <c r="E551" s="987" t="s">
        <v>2594</v>
      </c>
      <c r="F551" s="988" t="s">
        <v>1393</v>
      </c>
    </row>
    <row r="552" spans="1:6" x14ac:dyDescent="0.25">
      <c r="A552" s="987" t="s">
        <v>2595</v>
      </c>
      <c r="B552" s="987" t="s">
        <v>2596</v>
      </c>
      <c r="C552" s="987" t="s">
        <v>1413</v>
      </c>
      <c r="D552" t="s">
        <v>1385</v>
      </c>
      <c r="E552" s="987" t="s">
        <v>2596</v>
      </c>
      <c r="F552" s="988" t="s">
        <v>1400</v>
      </c>
    </row>
    <row r="553" spans="1:6" x14ac:dyDescent="0.25">
      <c r="A553" s="987" t="s">
        <v>2597</v>
      </c>
      <c r="B553" s="987" t="s">
        <v>2598</v>
      </c>
      <c r="C553" s="987" t="s">
        <v>1413</v>
      </c>
      <c r="D553" t="s">
        <v>1385</v>
      </c>
      <c r="E553" s="987" t="s">
        <v>2598</v>
      </c>
      <c r="F553" s="988" t="s">
        <v>1455</v>
      </c>
    </row>
    <row r="554" spans="1:6" x14ac:dyDescent="0.25">
      <c r="A554" s="987" t="s">
        <v>2599</v>
      </c>
      <c r="B554" s="987" t="s">
        <v>2600</v>
      </c>
      <c r="C554" s="987" t="s">
        <v>2601</v>
      </c>
      <c r="D554" t="s">
        <v>1385</v>
      </c>
      <c r="E554" s="987" t="s">
        <v>2600</v>
      </c>
      <c r="F554" s="988" t="s">
        <v>1386</v>
      </c>
    </row>
    <row r="555" spans="1:6" x14ac:dyDescent="0.25">
      <c r="A555" s="987" t="s">
        <v>2602</v>
      </c>
      <c r="B555" s="987" t="s">
        <v>2603</v>
      </c>
      <c r="C555" s="987" t="s">
        <v>2088</v>
      </c>
      <c r="D555" t="s">
        <v>1385</v>
      </c>
      <c r="E555" s="987" t="s">
        <v>2603</v>
      </c>
      <c r="F555" s="988" t="s">
        <v>1386</v>
      </c>
    </row>
    <row r="556" spans="1:6" x14ac:dyDescent="0.25">
      <c r="A556" s="987" t="s">
        <v>2604</v>
      </c>
      <c r="B556" s="987" t="s">
        <v>2605</v>
      </c>
      <c r="C556" s="987" t="s">
        <v>1757</v>
      </c>
      <c r="D556" t="s">
        <v>1385</v>
      </c>
      <c r="E556" s="987" t="s">
        <v>2605</v>
      </c>
      <c r="F556" s="988" t="s">
        <v>1386</v>
      </c>
    </row>
    <row r="557" spans="1:6" x14ac:dyDescent="0.25">
      <c r="A557" s="987" t="s">
        <v>2606</v>
      </c>
      <c r="B557" s="987" t="s">
        <v>2607</v>
      </c>
      <c r="C557" s="987" t="s">
        <v>1447</v>
      </c>
      <c r="D557" t="s">
        <v>1385</v>
      </c>
      <c r="E557" s="987" t="s">
        <v>2607</v>
      </c>
      <c r="F557" s="988" t="s">
        <v>1386</v>
      </c>
    </row>
    <row r="558" spans="1:6" x14ac:dyDescent="0.25">
      <c r="A558" s="987" t="s">
        <v>2608</v>
      </c>
      <c r="B558" s="987" t="s">
        <v>2609</v>
      </c>
      <c r="C558" s="987" t="s">
        <v>1642</v>
      </c>
      <c r="D558" t="s">
        <v>1385</v>
      </c>
      <c r="E558" s="987" t="s">
        <v>2609</v>
      </c>
      <c r="F558" s="988" t="s">
        <v>1386</v>
      </c>
    </row>
    <row r="559" spans="1:6" x14ac:dyDescent="0.25">
      <c r="A559" s="987" t="s">
        <v>2610</v>
      </c>
      <c r="B559" s="987" t="s">
        <v>2611</v>
      </c>
      <c r="C559" s="987" t="s">
        <v>1741</v>
      </c>
      <c r="D559" t="s">
        <v>1385</v>
      </c>
      <c r="E559" s="987" t="s">
        <v>2611</v>
      </c>
      <c r="F559" s="988" t="s">
        <v>1400</v>
      </c>
    </row>
    <row r="560" spans="1:6" x14ac:dyDescent="0.25">
      <c r="A560" s="987" t="s">
        <v>2612</v>
      </c>
      <c r="B560" s="987" t="s">
        <v>2613</v>
      </c>
      <c r="C560" s="987" t="s">
        <v>1582</v>
      </c>
      <c r="D560" t="s">
        <v>1385</v>
      </c>
      <c r="E560" s="987" t="s">
        <v>2613</v>
      </c>
      <c r="F560" s="988" t="s">
        <v>1386</v>
      </c>
    </row>
    <row r="561" spans="1:6" x14ac:dyDescent="0.25">
      <c r="A561" s="987" t="s">
        <v>2614</v>
      </c>
      <c r="B561" s="987" t="s">
        <v>2615</v>
      </c>
      <c r="C561" s="987" t="s">
        <v>1379</v>
      </c>
      <c r="D561" t="s">
        <v>1385</v>
      </c>
      <c r="E561" s="987" t="s">
        <v>2615</v>
      </c>
      <c r="F561" s="988" t="s">
        <v>1393</v>
      </c>
    </row>
    <row r="562" spans="1:6" x14ac:dyDescent="0.25">
      <c r="A562" s="987" t="s">
        <v>2616</v>
      </c>
      <c r="B562" s="987" t="s">
        <v>2617</v>
      </c>
      <c r="C562" s="987" t="s">
        <v>1990</v>
      </c>
      <c r="D562" t="s">
        <v>1380</v>
      </c>
      <c r="E562" s="987" t="s">
        <v>2617</v>
      </c>
      <c r="F562" s="988" t="s">
        <v>1381</v>
      </c>
    </row>
    <row r="563" spans="1:6" x14ac:dyDescent="0.25">
      <c r="A563" s="987" t="s">
        <v>2618</v>
      </c>
      <c r="B563" s="987" t="s">
        <v>2619</v>
      </c>
      <c r="C563" s="452" t="s">
        <v>1479</v>
      </c>
      <c r="D563" t="s">
        <v>1380</v>
      </c>
      <c r="E563" s="987" t="s">
        <v>2619</v>
      </c>
      <c r="F563" s="988" t="s">
        <v>1552</v>
      </c>
    </row>
    <row r="564" spans="1:6" x14ac:dyDescent="0.25">
      <c r="A564" s="987" t="s">
        <v>2620</v>
      </c>
      <c r="B564" s="987" t="s">
        <v>2621</v>
      </c>
      <c r="C564" s="987" t="s">
        <v>2235</v>
      </c>
      <c r="D564" t="s">
        <v>1385</v>
      </c>
      <c r="E564" s="987" t="s">
        <v>2621</v>
      </c>
      <c r="F564" s="988" t="s">
        <v>1386</v>
      </c>
    </row>
    <row r="565" spans="1:6" x14ac:dyDescent="0.25">
      <c r="A565" s="987" t="s">
        <v>2622</v>
      </c>
      <c r="B565" s="987" t="s">
        <v>2623</v>
      </c>
      <c r="C565" s="987" t="s">
        <v>1738</v>
      </c>
      <c r="D565" t="s">
        <v>1385</v>
      </c>
      <c r="E565" s="987" t="s">
        <v>2623</v>
      </c>
      <c r="F565" s="988" t="s">
        <v>1386</v>
      </c>
    </row>
    <row r="566" spans="1:6" x14ac:dyDescent="0.25">
      <c r="A566" s="987" t="s">
        <v>2624</v>
      </c>
      <c r="B566" s="987" t="s">
        <v>2625</v>
      </c>
      <c r="C566" s="987" t="s">
        <v>1396</v>
      </c>
      <c r="D566" t="s">
        <v>1385</v>
      </c>
      <c r="E566" s="987" t="s">
        <v>2625</v>
      </c>
      <c r="F566" s="988" t="s">
        <v>1400</v>
      </c>
    </row>
    <row r="567" spans="1:6" x14ac:dyDescent="0.25">
      <c r="A567" s="987" t="s">
        <v>2626</v>
      </c>
      <c r="B567" s="987" t="s">
        <v>2627</v>
      </c>
      <c r="C567" s="987" t="s">
        <v>1413</v>
      </c>
      <c r="D567" t="s">
        <v>1385</v>
      </c>
      <c r="E567" s="987" t="s">
        <v>2627</v>
      </c>
      <c r="F567" s="988" t="s">
        <v>1400</v>
      </c>
    </row>
    <row r="568" spans="1:6" x14ac:dyDescent="0.25">
      <c r="A568" s="987" t="s">
        <v>2628</v>
      </c>
      <c r="B568" s="987" t="s">
        <v>2629</v>
      </c>
      <c r="C568" s="987" t="s">
        <v>1515</v>
      </c>
      <c r="D568" t="s">
        <v>1385</v>
      </c>
      <c r="E568" s="987" t="s">
        <v>2629</v>
      </c>
      <c r="F568" s="988" t="s">
        <v>1400</v>
      </c>
    </row>
    <row r="569" spans="1:6" x14ac:dyDescent="0.25">
      <c r="A569" s="987" t="s">
        <v>2630</v>
      </c>
      <c r="B569" s="987" t="s">
        <v>2631</v>
      </c>
      <c r="C569" s="987" t="s">
        <v>1595</v>
      </c>
      <c r="D569" t="s">
        <v>1385</v>
      </c>
      <c r="E569" s="987" t="s">
        <v>2631</v>
      </c>
      <c r="F569" s="988" t="s">
        <v>1400</v>
      </c>
    </row>
    <row r="570" spans="1:6" x14ac:dyDescent="0.25">
      <c r="A570" s="987" t="s">
        <v>2632</v>
      </c>
      <c r="B570" s="987" t="s">
        <v>2633</v>
      </c>
      <c r="C570" s="987" t="s">
        <v>1595</v>
      </c>
      <c r="D570" t="s">
        <v>1385</v>
      </c>
      <c r="E570" s="987" t="s">
        <v>2633</v>
      </c>
      <c r="F570" s="988" t="s">
        <v>1433</v>
      </c>
    </row>
    <row r="571" spans="1:6" x14ac:dyDescent="0.25">
      <c r="A571" s="987" t="s">
        <v>2634</v>
      </c>
      <c r="B571" s="987" t="s">
        <v>2635</v>
      </c>
      <c r="C571" s="987" t="s">
        <v>1508</v>
      </c>
      <c r="D571" t="s">
        <v>1385</v>
      </c>
      <c r="E571" s="987" t="s">
        <v>2635</v>
      </c>
      <c r="F571" s="988" t="s">
        <v>1393</v>
      </c>
    </row>
    <row r="572" spans="1:6" x14ac:dyDescent="0.25">
      <c r="A572" s="987" t="s">
        <v>2636</v>
      </c>
      <c r="B572" s="987" t="s">
        <v>2637</v>
      </c>
      <c r="C572" s="987" t="s">
        <v>1562</v>
      </c>
      <c r="D572" t="s">
        <v>1385</v>
      </c>
      <c r="E572" s="987" t="s">
        <v>2637</v>
      </c>
      <c r="F572" s="988" t="s">
        <v>1480</v>
      </c>
    </row>
    <row r="573" spans="1:6" x14ac:dyDescent="0.25">
      <c r="A573" s="987" t="s">
        <v>2638</v>
      </c>
      <c r="B573" s="987" t="s">
        <v>2639</v>
      </c>
      <c r="C573" s="987" t="s">
        <v>1592</v>
      </c>
      <c r="D573" t="s">
        <v>1385</v>
      </c>
      <c r="E573" s="987" t="s">
        <v>2639</v>
      </c>
      <c r="F573" s="988" t="s">
        <v>1386</v>
      </c>
    </row>
    <row r="574" spans="1:6" x14ac:dyDescent="0.25">
      <c r="A574" s="987" t="s">
        <v>2640</v>
      </c>
      <c r="B574" s="987" t="s">
        <v>2641</v>
      </c>
      <c r="C574" s="987" t="s">
        <v>1907</v>
      </c>
      <c r="D574" t="s">
        <v>1385</v>
      </c>
      <c r="E574" s="987" t="s">
        <v>2641</v>
      </c>
      <c r="F574" s="988" t="s">
        <v>1386</v>
      </c>
    </row>
    <row r="575" spans="1:6" x14ac:dyDescent="0.25">
      <c r="A575" s="987" t="s">
        <v>2642</v>
      </c>
      <c r="B575" s="987" t="s">
        <v>2643</v>
      </c>
      <c r="C575" s="987" t="s">
        <v>1497</v>
      </c>
      <c r="D575" t="s">
        <v>1385</v>
      </c>
      <c r="E575" s="987" t="s">
        <v>2643</v>
      </c>
      <c r="F575" s="988" t="s">
        <v>1393</v>
      </c>
    </row>
    <row r="576" spans="1:6" x14ac:dyDescent="0.25">
      <c r="A576" s="987" t="s">
        <v>2644</v>
      </c>
      <c r="B576" s="987" t="s">
        <v>2645</v>
      </c>
      <c r="C576" s="987" t="s">
        <v>1529</v>
      </c>
      <c r="D576" t="s">
        <v>1385</v>
      </c>
      <c r="E576" s="987" t="s">
        <v>2645</v>
      </c>
      <c r="F576" s="988" t="s">
        <v>1386</v>
      </c>
    </row>
    <row r="577" spans="1:6" x14ac:dyDescent="0.25">
      <c r="A577" s="987" t="s">
        <v>2646</v>
      </c>
      <c r="B577" s="987" t="s">
        <v>2647</v>
      </c>
      <c r="C577" s="987" t="s">
        <v>1551</v>
      </c>
      <c r="D577" t="s">
        <v>1385</v>
      </c>
      <c r="E577" s="987" t="s">
        <v>2647</v>
      </c>
      <c r="F577" s="988" t="s">
        <v>1400</v>
      </c>
    </row>
    <row r="578" spans="1:6" x14ac:dyDescent="0.25">
      <c r="A578" s="987" t="s">
        <v>2648</v>
      </c>
      <c r="B578" s="987" t="s">
        <v>2649</v>
      </c>
      <c r="C578" s="452" t="s">
        <v>1379</v>
      </c>
      <c r="D578" t="s">
        <v>1380</v>
      </c>
      <c r="E578" s="987" t="s">
        <v>2649</v>
      </c>
      <c r="F578" s="988" t="s">
        <v>1675</v>
      </c>
    </row>
    <row r="579" spans="1:6" x14ac:dyDescent="0.25">
      <c r="A579" s="987" t="s">
        <v>2650</v>
      </c>
      <c r="B579" s="987" t="s">
        <v>2651</v>
      </c>
      <c r="C579" s="987" t="s">
        <v>1595</v>
      </c>
      <c r="D579" t="s">
        <v>1385</v>
      </c>
      <c r="E579" s="987" t="s">
        <v>2651</v>
      </c>
      <c r="F579" s="988" t="s">
        <v>1433</v>
      </c>
    </row>
    <row r="580" spans="1:6" x14ac:dyDescent="0.25">
      <c r="A580" s="987" t="s">
        <v>2652</v>
      </c>
      <c r="B580" s="987" t="s">
        <v>2653</v>
      </c>
      <c r="C580" s="987" t="s">
        <v>1595</v>
      </c>
      <c r="D580" t="s">
        <v>1385</v>
      </c>
      <c r="E580" s="987" t="s">
        <v>2653</v>
      </c>
      <c r="F580" s="988" t="s">
        <v>1393</v>
      </c>
    </row>
    <row r="581" spans="1:6" x14ac:dyDescent="0.25">
      <c r="A581" s="987" t="s">
        <v>2654</v>
      </c>
      <c r="B581" s="987" t="s">
        <v>2655</v>
      </c>
      <c r="C581" s="987" t="s">
        <v>1551</v>
      </c>
      <c r="D581" t="s">
        <v>1385</v>
      </c>
      <c r="E581" s="987" t="s">
        <v>2655</v>
      </c>
      <c r="F581" s="988" t="s">
        <v>1386</v>
      </c>
    </row>
    <row r="582" spans="1:6" x14ac:dyDescent="0.25">
      <c r="A582" s="987" t="s">
        <v>2656</v>
      </c>
      <c r="B582" s="987" t="s">
        <v>2657</v>
      </c>
      <c r="C582" s="987" t="s">
        <v>1990</v>
      </c>
      <c r="D582" t="s">
        <v>1385</v>
      </c>
      <c r="E582" s="987" t="s">
        <v>2657</v>
      </c>
      <c r="F582" s="988" t="s">
        <v>1386</v>
      </c>
    </row>
    <row r="583" spans="1:6" x14ac:dyDescent="0.25">
      <c r="A583" s="987" t="s">
        <v>2658</v>
      </c>
      <c r="B583" s="987" t="s">
        <v>2659</v>
      </c>
      <c r="C583" s="987" t="s">
        <v>1748</v>
      </c>
      <c r="D583" t="s">
        <v>1385</v>
      </c>
      <c r="E583" s="987" t="s">
        <v>2659</v>
      </c>
      <c r="F583" s="988" t="s">
        <v>1386</v>
      </c>
    </row>
    <row r="584" spans="1:6" x14ac:dyDescent="0.25">
      <c r="A584" s="987" t="s">
        <v>2660</v>
      </c>
      <c r="B584" s="987" t="s">
        <v>2661</v>
      </c>
      <c r="C584" s="987" t="s">
        <v>1379</v>
      </c>
      <c r="D584" t="s">
        <v>1385</v>
      </c>
      <c r="E584" s="987" t="s">
        <v>2661</v>
      </c>
      <c r="F584" s="988" t="s">
        <v>1393</v>
      </c>
    </row>
    <row r="585" spans="1:6" x14ac:dyDescent="0.25">
      <c r="A585" s="987" t="s">
        <v>2662</v>
      </c>
      <c r="B585" s="987" t="s">
        <v>2663</v>
      </c>
      <c r="C585" s="987" t="s">
        <v>1628</v>
      </c>
      <c r="D585" t="s">
        <v>1385</v>
      </c>
      <c r="E585" s="987" t="s">
        <v>2663</v>
      </c>
      <c r="F585" s="988" t="s">
        <v>1386</v>
      </c>
    </row>
    <row r="586" spans="1:6" x14ac:dyDescent="0.25">
      <c r="A586" s="987" t="s">
        <v>2664</v>
      </c>
      <c r="B586" s="987" t="s">
        <v>2665</v>
      </c>
      <c r="C586" s="987" t="s">
        <v>1379</v>
      </c>
      <c r="D586" t="s">
        <v>1385</v>
      </c>
      <c r="E586" s="987" t="s">
        <v>2665</v>
      </c>
      <c r="F586" s="988" t="s">
        <v>1393</v>
      </c>
    </row>
    <row r="587" spans="1:6" x14ac:dyDescent="0.25">
      <c r="A587" s="987" t="s">
        <v>2666</v>
      </c>
      <c r="B587" s="987" t="s">
        <v>2667</v>
      </c>
      <c r="C587" s="987" t="s">
        <v>1548</v>
      </c>
      <c r="D587" t="s">
        <v>1385</v>
      </c>
      <c r="E587" s="987" t="s">
        <v>2667</v>
      </c>
      <c r="F587" s="988" t="s">
        <v>1393</v>
      </c>
    </row>
    <row r="588" spans="1:6" x14ac:dyDescent="0.25">
      <c r="A588" s="987" t="s">
        <v>2668</v>
      </c>
      <c r="B588" s="987" t="s">
        <v>2669</v>
      </c>
      <c r="C588" s="987" t="s">
        <v>1781</v>
      </c>
      <c r="D588" t="s">
        <v>1385</v>
      </c>
      <c r="E588" s="987" t="s">
        <v>2669</v>
      </c>
      <c r="F588" s="988" t="s">
        <v>1386</v>
      </c>
    </row>
    <row r="589" spans="1:6" x14ac:dyDescent="0.25">
      <c r="A589" s="987" t="s">
        <v>2670</v>
      </c>
      <c r="B589" s="987" t="s">
        <v>2671</v>
      </c>
      <c r="C589"/>
      <c r="D589" t="s">
        <v>1380</v>
      </c>
      <c r="E589" s="987" t="s">
        <v>2671</v>
      </c>
      <c r="F589" s="988" t="s">
        <v>1570</v>
      </c>
    </row>
    <row r="590" spans="1:6" x14ac:dyDescent="0.25">
      <c r="A590" s="987" t="s">
        <v>2672</v>
      </c>
      <c r="B590" s="987" t="s">
        <v>2673</v>
      </c>
      <c r="C590" s="987" t="s">
        <v>1548</v>
      </c>
      <c r="D590" t="s">
        <v>1385</v>
      </c>
      <c r="E590" s="987" t="s">
        <v>2673</v>
      </c>
      <c r="F590" s="988" t="s">
        <v>1455</v>
      </c>
    </row>
    <row r="591" spans="1:6" x14ac:dyDescent="0.25">
      <c r="A591" s="987" t="s">
        <v>2674</v>
      </c>
      <c r="B591" s="987" t="s">
        <v>2675</v>
      </c>
      <c r="C591" s="987" t="s">
        <v>1447</v>
      </c>
      <c r="D591" t="s">
        <v>1385</v>
      </c>
      <c r="E591" s="987" t="s">
        <v>2675</v>
      </c>
      <c r="F591" s="988" t="s">
        <v>1386</v>
      </c>
    </row>
    <row r="592" spans="1:6" x14ac:dyDescent="0.25">
      <c r="A592" s="987" t="s">
        <v>2676</v>
      </c>
      <c r="B592" s="987" t="s">
        <v>2677</v>
      </c>
      <c r="C592" s="987" t="s">
        <v>1585</v>
      </c>
      <c r="D592" t="s">
        <v>1385</v>
      </c>
      <c r="E592" s="987" t="s">
        <v>2677</v>
      </c>
      <c r="F592" s="988" t="s">
        <v>1386</v>
      </c>
    </row>
    <row r="593" spans="1:6" x14ac:dyDescent="0.25">
      <c r="A593" s="987" t="s">
        <v>2678</v>
      </c>
      <c r="B593" s="987" t="s">
        <v>2679</v>
      </c>
      <c r="C593" s="987" t="s">
        <v>1396</v>
      </c>
      <c r="D593" t="s">
        <v>1385</v>
      </c>
      <c r="E593" s="987" t="s">
        <v>2679</v>
      </c>
      <c r="F593" s="988" t="s">
        <v>1089</v>
      </c>
    </row>
    <row r="594" spans="1:6" x14ac:dyDescent="0.25">
      <c r="A594" s="987" t="s">
        <v>2680</v>
      </c>
      <c r="B594" s="987" t="s">
        <v>2681</v>
      </c>
      <c r="C594" s="987" t="s">
        <v>1396</v>
      </c>
      <c r="D594" t="s">
        <v>1385</v>
      </c>
      <c r="E594" s="987" t="s">
        <v>2681</v>
      </c>
      <c r="F594" s="988" t="s">
        <v>1393</v>
      </c>
    </row>
    <row r="595" spans="1:6" x14ac:dyDescent="0.25">
      <c r="A595" s="987" t="s">
        <v>2682</v>
      </c>
      <c r="B595" s="987" t="s">
        <v>2683</v>
      </c>
      <c r="C595" s="987" t="s">
        <v>1665</v>
      </c>
      <c r="D595" t="s">
        <v>1385</v>
      </c>
      <c r="E595" s="987" t="s">
        <v>2683</v>
      </c>
      <c r="F595" s="988" t="s">
        <v>1386</v>
      </c>
    </row>
    <row r="596" spans="1:6" x14ac:dyDescent="0.25">
      <c r="A596" s="987" t="s">
        <v>2684</v>
      </c>
      <c r="B596" s="987" t="s">
        <v>2685</v>
      </c>
      <c r="C596" s="987" t="s">
        <v>1748</v>
      </c>
      <c r="D596" t="s">
        <v>1385</v>
      </c>
      <c r="E596" s="987" t="s">
        <v>2685</v>
      </c>
      <c r="F596" s="988" t="s">
        <v>1393</v>
      </c>
    </row>
    <row r="597" spans="1:6" x14ac:dyDescent="0.25">
      <c r="A597" s="987" t="s">
        <v>2686</v>
      </c>
      <c r="B597" s="987" t="s">
        <v>2687</v>
      </c>
      <c r="C597" s="987" t="s">
        <v>1392</v>
      </c>
      <c r="D597" t="s">
        <v>1385</v>
      </c>
      <c r="E597" s="987" t="s">
        <v>2687</v>
      </c>
      <c r="F597" s="988" t="s">
        <v>1386</v>
      </c>
    </row>
    <row r="598" spans="1:6" x14ac:dyDescent="0.25">
      <c r="A598" s="987" t="s">
        <v>2688</v>
      </c>
      <c r="B598" s="987" t="s">
        <v>2689</v>
      </c>
      <c r="C598" s="987" t="s">
        <v>1463</v>
      </c>
      <c r="D598" t="s">
        <v>1385</v>
      </c>
      <c r="E598" s="987" t="s">
        <v>2689</v>
      </c>
      <c r="F598" s="988" t="s">
        <v>1400</v>
      </c>
    </row>
    <row r="599" spans="1:6" x14ac:dyDescent="0.25">
      <c r="A599" s="987" t="s">
        <v>2690</v>
      </c>
      <c r="B599" s="987" t="s">
        <v>2691</v>
      </c>
      <c r="C599" s="987" t="s">
        <v>1463</v>
      </c>
      <c r="D599" t="s">
        <v>1385</v>
      </c>
      <c r="E599" s="987" t="s">
        <v>2691</v>
      </c>
      <c r="F599" s="988" t="s">
        <v>1433</v>
      </c>
    </row>
    <row r="600" spans="1:6" x14ac:dyDescent="0.25">
      <c r="A600" s="987" t="s">
        <v>2692</v>
      </c>
      <c r="B600" s="987" t="s">
        <v>2693</v>
      </c>
      <c r="C600" s="987" t="s">
        <v>1698</v>
      </c>
      <c r="D600" t="s">
        <v>1385</v>
      </c>
      <c r="E600" s="987" t="s">
        <v>2693</v>
      </c>
      <c r="F600" s="988" t="s">
        <v>1386</v>
      </c>
    </row>
    <row r="601" spans="1:6" x14ac:dyDescent="0.25">
      <c r="A601" s="987" t="s">
        <v>2694</v>
      </c>
      <c r="B601" s="987" t="s">
        <v>2695</v>
      </c>
      <c r="C601" s="987" t="s">
        <v>1866</v>
      </c>
      <c r="D601" t="s">
        <v>1385</v>
      </c>
      <c r="E601" s="987" t="s">
        <v>2695</v>
      </c>
      <c r="F601" s="988" t="s">
        <v>1386</v>
      </c>
    </row>
    <row r="602" spans="1:6" x14ac:dyDescent="0.25">
      <c r="A602" s="987" t="s">
        <v>2696</v>
      </c>
      <c r="B602" s="987" t="s">
        <v>2697</v>
      </c>
      <c r="C602" s="987" t="s">
        <v>1595</v>
      </c>
      <c r="D602" t="s">
        <v>1385</v>
      </c>
      <c r="E602" s="987" t="s">
        <v>2697</v>
      </c>
      <c r="F602" s="988" t="s">
        <v>1400</v>
      </c>
    </row>
    <row r="603" spans="1:6" x14ac:dyDescent="0.25">
      <c r="A603" s="987" t="s">
        <v>2698</v>
      </c>
      <c r="B603" s="987" t="s">
        <v>2699</v>
      </c>
      <c r="C603" s="987" t="s">
        <v>1515</v>
      </c>
      <c r="D603" t="s">
        <v>1385</v>
      </c>
      <c r="E603" s="987" t="s">
        <v>2699</v>
      </c>
      <c r="F603" s="988" t="s">
        <v>1386</v>
      </c>
    </row>
    <row r="604" spans="1:6" x14ac:dyDescent="0.25">
      <c r="A604" s="987" t="s">
        <v>2700</v>
      </c>
      <c r="B604" s="987" t="s">
        <v>2701</v>
      </c>
      <c r="C604" s="987" t="s">
        <v>1476</v>
      </c>
      <c r="D604" t="s">
        <v>1385</v>
      </c>
      <c r="E604" s="987" t="s">
        <v>2701</v>
      </c>
      <c r="F604" s="988" t="s">
        <v>1386</v>
      </c>
    </row>
    <row r="605" spans="1:6" x14ac:dyDescent="0.25">
      <c r="A605" s="987" t="s">
        <v>2702</v>
      </c>
      <c r="B605" s="987" t="s">
        <v>2703</v>
      </c>
      <c r="C605" s="987" t="s">
        <v>1781</v>
      </c>
      <c r="D605" t="s">
        <v>1385</v>
      </c>
      <c r="E605" s="987" t="s">
        <v>2703</v>
      </c>
      <c r="F605" s="988" t="s">
        <v>1393</v>
      </c>
    </row>
    <row r="606" spans="1:6" x14ac:dyDescent="0.25">
      <c r="A606" s="987" t="s">
        <v>2704</v>
      </c>
      <c r="B606" s="987" t="s">
        <v>2705</v>
      </c>
      <c r="C606" s="987" t="s">
        <v>2048</v>
      </c>
      <c r="D606" t="s">
        <v>1385</v>
      </c>
      <c r="E606" s="987" t="s">
        <v>2705</v>
      </c>
      <c r="F606" s="988" t="s">
        <v>1400</v>
      </c>
    </row>
    <row r="607" spans="1:6" x14ac:dyDescent="0.25">
      <c r="A607" s="987" t="s">
        <v>2706</v>
      </c>
      <c r="B607" s="987" t="s">
        <v>2707</v>
      </c>
      <c r="C607" s="987" t="s">
        <v>1508</v>
      </c>
      <c r="D607" t="s">
        <v>1385</v>
      </c>
      <c r="E607" s="987" t="s">
        <v>2707</v>
      </c>
      <c r="F607" s="988" t="s">
        <v>1393</v>
      </c>
    </row>
    <row r="608" spans="1:6" x14ac:dyDescent="0.25">
      <c r="A608" s="987" t="s">
        <v>2708</v>
      </c>
      <c r="B608" s="987" t="s">
        <v>2709</v>
      </c>
      <c r="C608" s="987" t="s">
        <v>1625</v>
      </c>
      <c r="D608" t="s">
        <v>1385</v>
      </c>
      <c r="E608" s="987" t="s">
        <v>2709</v>
      </c>
      <c r="F608" s="988" t="s">
        <v>1458</v>
      </c>
    </row>
    <row r="609" spans="1:6" x14ac:dyDescent="0.25">
      <c r="A609" s="987" t="s">
        <v>2710</v>
      </c>
      <c r="B609" s="987" t="s">
        <v>2711</v>
      </c>
      <c r="C609" s="987" t="s">
        <v>1379</v>
      </c>
      <c r="D609" t="s">
        <v>1385</v>
      </c>
      <c r="E609" s="987" t="s">
        <v>2711</v>
      </c>
      <c r="F609" s="988" t="s">
        <v>1455</v>
      </c>
    </row>
    <row r="610" spans="1:6" x14ac:dyDescent="0.25">
      <c r="A610" s="987" t="s">
        <v>2712</v>
      </c>
      <c r="B610" s="987" t="s">
        <v>2713</v>
      </c>
      <c r="C610" s="987" t="s">
        <v>1877</v>
      </c>
      <c r="D610" t="s">
        <v>1385</v>
      </c>
      <c r="E610" s="987" t="s">
        <v>2713</v>
      </c>
      <c r="F610" s="988" t="s">
        <v>1400</v>
      </c>
    </row>
    <row r="611" spans="1:6" x14ac:dyDescent="0.25">
      <c r="A611" s="987" t="s">
        <v>2714</v>
      </c>
      <c r="B611" s="987" t="s">
        <v>2715</v>
      </c>
      <c r="C611" s="987" t="s">
        <v>1877</v>
      </c>
      <c r="D611" t="s">
        <v>1385</v>
      </c>
      <c r="E611" s="987" t="s">
        <v>2715</v>
      </c>
      <c r="F611" s="988" t="s">
        <v>1433</v>
      </c>
    </row>
    <row r="612" spans="1:6" x14ac:dyDescent="0.25">
      <c r="A612" s="987" t="s">
        <v>2716</v>
      </c>
      <c r="B612" s="987" t="s">
        <v>2717</v>
      </c>
      <c r="C612" s="987" t="s">
        <v>1379</v>
      </c>
      <c r="D612" t="s">
        <v>1385</v>
      </c>
      <c r="E612" s="987" t="s">
        <v>2717</v>
      </c>
      <c r="F612" s="988" t="s">
        <v>1393</v>
      </c>
    </row>
    <row r="613" spans="1:6" x14ac:dyDescent="0.25">
      <c r="A613" s="987" t="s">
        <v>2718</v>
      </c>
      <c r="B613" s="987" t="s">
        <v>2719</v>
      </c>
      <c r="C613" s="987" t="s">
        <v>1379</v>
      </c>
      <c r="D613" t="s">
        <v>1380</v>
      </c>
      <c r="E613" s="987" t="s">
        <v>2719</v>
      </c>
      <c r="F613" s="988" t="s">
        <v>1381</v>
      </c>
    </row>
    <row r="614" spans="1:6" x14ac:dyDescent="0.25">
      <c r="A614" s="987" t="s">
        <v>2720</v>
      </c>
      <c r="B614" s="987" t="s">
        <v>2721</v>
      </c>
      <c r="C614" s="987" t="s">
        <v>1379</v>
      </c>
      <c r="D614" t="s">
        <v>1385</v>
      </c>
      <c r="E614" s="987" t="s">
        <v>2721</v>
      </c>
      <c r="F614" s="988" t="s">
        <v>1455</v>
      </c>
    </row>
    <row r="615" spans="1:6" x14ac:dyDescent="0.25">
      <c r="A615" s="987" t="s">
        <v>2722</v>
      </c>
      <c r="B615" s="987" t="s">
        <v>2723</v>
      </c>
      <c r="C615" s="987" t="s">
        <v>1406</v>
      </c>
      <c r="D615" t="s">
        <v>1385</v>
      </c>
      <c r="E615" s="987" t="s">
        <v>2723</v>
      </c>
      <c r="F615" s="988" t="s">
        <v>1458</v>
      </c>
    </row>
    <row r="616" spans="1:6" x14ac:dyDescent="0.25">
      <c r="A616" s="987" t="s">
        <v>2724</v>
      </c>
      <c r="B616" s="987" t="s">
        <v>2725</v>
      </c>
      <c r="C616" s="987" t="s">
        <v>2267</v>
      </c>
      <c r="D616" t="s">
        <v>1385</v>
      </c>
      <c r="E616" s="987" t="s">
        <v>2725</v>
      </c>
      <c r="F616" s="988" t="s">
        <v>1386</v>
      </c>
    </row>
    <row r="617" spans="1:6" x14ac:dyDescent="0.25">
      <c r="A617" s="987" t="s">
        <v>2726</v>
      </c>
      <c r="B617" s="987" t="s">
        <v>2727</v>
      </c>
      <c r="C617" s="987" t="s">
        <v>1379</v>
      </c>
      <c r="D617" t="s">
        <v>1385</v>
      </c>
      <c r="E617" s="987" t="s">
        <v>2727</v>
      </c>
      <c r="F617" s="988" t="s">
        <v>1393</v>
      </c>
    </row>
    <row r="618" spans="1:6" x14ac:dyDescent="0.25">
      <c r="A618" s="987" t="s">
        <v>2728</v>
      </c>
      <c r="B618" s="987" t="s">
        <v>2729</v>
      </c>
      <c r="C618" s="987" t="s">
        <v>1686</v>
      </c>
      <c r="D618" t="s">
        <v>1385</v>
      </c>
      <c r="E618" s="987" t="s">
        <v>2729</v>
      </c>
      <c r="F618" s="988" t="s">
        <v>1386</v>
      </c>
    </row>
    <row r="619" spans="1:6" x14ac:dyDescent="0.25">
      <c r="A619" s="987" t="s">
        <v>2730</v>
      </c>
      <c r="B619" s="987" t="s">
        <v>2731</v>
      </c>
      <c r="C619" s="987" t="s">
        <v>1526</v>
      </c>
      <c r="D619" t="s">
        <v>1385</v>
      </c>
      <c r="E619" s="987" t="s">
        <v>2731</v>
      </c>
      <c r="F619" s="988" t="s">
        <v>1386</v>
      </c>
    </row>
    <row r="620" spans="1:6" x14ac:dyDescent="0.25">
      <c r="A620" s="987" t="s">
        <v>2732</v>
      </c>
      <c r="B620" s="987" t="s">
        <v>2733</v>
      </c>
      <c r="C620" s="987" t="s">
        <v>1396</v>
      </c>
      <c r="D620" t="s">
        <v>1385</v>
      </c>
      <c r="E620" s="987" t="s">
        <v>2733</v>
      </c>
      <c r="F620" s="988" t="s">
        <v>1386</v>
      </c>
    </row>
    <row r="621" spans="1:6" x14ac:dyDescent="0.25">
      <c r="A621" s="987" t="s">
        <v>2734</v>
      </c>
      <c r="B621" s="987" t="s">
        <v>2735</v>
      </c>
      <c r="C621" s="987" t="s">
        <v>1808</v>
      </c>
      <c r="D621" t="s">
        <v>1385</v>
      </c>
      <c r="E621" s="987" t="s">
        <v>2735</v>
      </c>
      <c r="F621" s="988" t="s">
        <v>1386</v>
      </c>
    </row>
    <row r="622" spans="1:6" x14ac:dyDescent="0.25">
      <c r="A622" s="987" t="s">
        <v>2736</v>
      </c>
      <c r="B622" s="987" t="s">
        <v>2737</v>
      </c>
      <c r="C622" s="452" t="s">
        <v>1392</v>
      </c>
      <c r="D622" t="s">
        <v>1380</v>
      </c>
      <c r="E622" s="987" t="s">
        <v>2737</v>
      </c>
      <c r="F622" s="988" t="s">
        <v>1381</v>
      </c>
    </row>
    <row r="623" spans="1:6" x14ac:dyDescent="0.25">
      <c r="A623" s="987" t="s">
        <v>2738</v>
      </c>
      <c r="B623" s="987" t="s">
        <v>2739</v>
      </c>
      <c r="C623" s="987" t="s">
        <v>1692</v>
      </c>
      <c r="D623" t="s">
        <v>1385</v>
      </c>
      <c r="E623" s="987" t="s">
        <v>2739</v>
      </c>
      <c r="F623" s="988" t="s">
        <v>1386</v>
      </c>
    </row>
    <row r="624" spans="1:6" x14ac:dyDescent="0.25">
      <c r="A624" s="987" t="s">
        <v>2740</v>
      </c>
      <c r="B624" s="987" t="s">
        <v>2741</v>
      </c>
      <c r="C624" s="987" t="s">
        <v>1628</v>
      </c>
      <c r="D624" t="s">
        <v>1385</v>
      </c>
      <c r="E624" s="987" t="s">
        <v>2741</v>
      </c>
      <c r="F624" s="988" t="s">
        <v>1386</v>
      </c>
    </row>
    <row r="625" spans="1:6" x14ac:dyDescent="0.25">
      <c r="A625" s="987" t="s">
        <v>2742</v>
      </c>
      <c r="B625" s="987" t="s">
        <v>2743</v>
      </c>
      <c r="C625" s="987" t="s">
        <v>1379</v>
      </c>
      <c r="D625" t="s">
        <v>1385</v>
      </c>
      <c r="E625" s="987" t="s">
        <v>2743</v>
      </c>
      <c r="F625" s="988" t="s">
        <v>1393</v>
      </c>
    </row>
    <row r="626" spans="1:6" x14ac:dyDescent="0.25">
      <c r="A626" s="987" t="s">
        <v>2744</v>
      </c>
      <c r="B626" s="987" t="s">
        <v>2745</v>
      </c>
      <c r="C626" s="987" t="s">
        <v>1396</v>
      </c>
      <c r="D626" t="s">
        <v>1385</v>
      </c>
      <c r="E626" s="987" t="s">
        <v>2745</v>
      </c>
      <c r="F626" s="988" t="s">
        <v>1393</v>
      </c>
    </row>
    <row r="627" spans="1:6" x14ac:dyDescent="0.25">
      <c r="A627" s="987" t="s">
        <v>2746</v>
      </c>
      <c r="B627" s="987" t="s">
        <v>2747</v>
      </c>
      <c r="C627" s="452" t="s">
        <v>1379</v>
      </c>
      <c r="D627" t="s">
        <v>1380</v>
      </c>
      <c r="E627" s="987" t="s">
        <v>2747</v>
      </c>
      <c r="F627" s="988" t="s">
        <v>1675</v>
      </c>
    </row>
    <row r="628" spans="1:6" x14ac:dyDescent="0.25">
      <c r="A628" s="987" t="s">
        <v>2748</v>
      </c>
      <c r="B628" s="987" t="s">
        <v>2749</v>
      </c>
      <c r="C628" s="987" t="s">
        <v>1403</v>
      </c>
      <c r="D628" t="s">
        <v>1385</v>
      </c>
      <c r="E628" s="987" t="s">
        <v>2749</v>
      </c>
      <c r="F628" s="988" t="s">
        <v>1393</v>
      </c>
    </row>
    <row r="629" spans="1:6" x14ac:dyDescent="0.25">
      <c r="A629" s="987" t="s">
        <v>2750</v>
      </c>
      <c r="B629" s="987" t="s">
        <v>2751</v>
      </c>
      <c r="C629" s="987" t="s">
        <v>2048</v>
      </c>
      <c r="D629" t="s">
        <v>1385</v>
      </c>
      <c r="E629" s="987" t="s">
        <v>2751</v>
      </c>
      <c r="F629" s="988" t="s">
        <v>1386</v>
      </c>
    </row>
    <row r="630" spans="1:6" x14ac:dyDescent="0.25">
      <c r="A630" s="987" t="s">
        <v>2752</v>
      </c>
      <c r="B630" s="987" t="s">
        <v>2753</v>
      </c>
      <c r="C630" s="987" t="s">
        <v>1379</v>
      </c>
      <c r="D630" t="s">
        <v>1385</v>
      </c>
      <c r="E630" s="987" t="s">
        <v>2753</v>
      </c>
      <c r="F630" s="988" t="s">
        <v>1393</v>
      </c>
    </row>
    <row r="631" spans="1:6" x14ac:dyDescent="0.25">
      <c r="A631" s="987" t="s">
        <v>2754</v>
      </c>
      <c r="B631" s="987" t="s">
        <v>2755</v>
      </c>
      <c r="C631" s="987" t="s">
        <v>1379</v>
      </c>
      <c r="D631" t="s">
        <v>1385</v>
      </c>
      <c r="E631" s="987" t="s">
        <v>2755</v>
      </c>
      <c r="F631" s="988" t="s">
        <v>1393</v>
      </c>
    </row>
    <row r="632" spans="1:6" x14ac:dyDescent="0.25">
      <c r="A632" s="987" t="s">
        <v>2756</v>
      </c>
      <c r="B632" s="987" t="s">
        <v>2757</v>
      </c>
      <c r="C632" s="987" t="s">
        <v>1379</v>
      </c>
      <c r="D632" t="s">
        <v>1385</v>
      </c>
      <c r="E632" s="987" t="s">
        <v>2757</v>
      </c>
      <c r="F632" s="988" t="s">
        <v>1393</v>
      </c>
    </row>
    <row r="633" spans="1:6" x14ac:dyDescent="0.25">
      <c r="A633" s="987" t="s">
        <v>2758</v>
      </c>
      <c r="B633" s="987" t="s">
        <v>2759</v>
      </c>
      <c r="C633" s="452" t="s">
        <v>1479</v>
      </c>
      <c r="D633" t="s">
        <v>1380</v>
      </c>
      <c r="E633" s="987" t="s">
        <v>2759</v>
      </c>
      <c r="F633" s="988" t="s">
        <v>1675</v>
      </c>
    </row>
    <row r="634" spans="1:6" x14ac:dyDescent="0.25">
      <c r="A634" s="987" t="s">
        <v>2760</v>
      </c>
      <c r="B634" s="987" t="s">
        <v>2761</v>
      </c>
      <c r="C634" s="452" t="s">
        <v>1379</v>
      </c>
      <c r="D634" t="s">
        <v>1380</v>
      </c>
      <c r="E634" s="987" t="s">
        <v>2761</v>
      </c>
      <c r="F634" s="988" t="s">
        <v>1675</v>
      </c>
    </row>
    <row r="635" spans="1:6" x14ac:dyDescent="0.25">
      <c r="A635" s="987" t="s">
        <v>2762</v>
      </c>
      <c r="B635" s="987" t="s">
        <v>2763</v>
      </c>
      <c r="C635" s="987" t="s">
        <v>1966</v>
      </c>
      <c r="D635" t="s">
        <v>1380</v>
      </c>
      <c r="E635" s="987" t="s">
        <v>2763</v>
      </c>
      <c r="F635" s="988" t="s">
        <v>1552</v>
      </c>
    </row>
    <row r="636" spans="1:6" x14ac:dyDescent="0.25">
      <c r="A636" s="987" t="s">
        <v>2764</v>
      </c>
      <c r="B636" s="987" t="s">
        <v>2765</v>
      </c>
      <c r="C636" s="987" t="s">
        <v>1628</v>
      </c>
      <c r="D636" t="s">
        <v>1385</v>
      </c>
      <c r="E636" s="987" t="s">
        <v>2765</v>
      </c>
      <c r="F636" s="988" t="s">
        <v>1386</v>
      </c>
    </row>
    <row r="637" spans="1:6" x14ac:dyDescent="0.25">
      <c r="A637" s="987" t="s">
        <v>2766</v>
      </c>
      <c r="B637" s="987" t="s">
        <v>2767</v>
      </c>
      <c r="C637" s="987" t="s">
        <v>1904</v>
      </c>
      <c r="D637" t="s">
        <v>1380</v>
      </c>
      <c r="E637" s="987" t="s">
        <v>2767</v>
      </c>
      <c r="F637" s="988" t="s">
        <v>1552</v>
      </c>
    </row>
    <row r="638" spans="1:6" x14ac:dyDescent="0.25">
      <c r="A638" s="987" t="s">
        <v>2768</v>
      </c>
      <c r="B638" s="987" t="s">
        <v>2769</v>
      </c>
      <c r="C638" s="987" t="s">
        <v>1497</v>
      </c>
      <c r="D638" t="s">
        <v>1385</v>
      </c>
      <c r="E638" s="987" t="s">
        <v>2769</v>
      </c>
      <c r="F638" s="988" t="s">
        <v>1393</v>
      </c>
    </row>
    <row r="639" spans="1:6" x14ac:dyDescent="0.25">
      <c r="A639" s="987" t="s">
        <v>2770</v>
      </c>
      <c r="B639" s="987" t="s">
        <v>2771</v>
      </c>
      <c r="C639" s="987" t="s">
        <v>1990</v>
      </c>
      <c r="D639" t="s">
        <v>1380</v>
      </c>
      <c r="E639" s="987" t="s">
        <v>2771</v>
      </c>
      <c r="F639" s="988" t="s">
        <v>1381</v>
      </c>
    </row>
    <row r="640" spans="1:6" x14ac:dyDescent="0.25">
      <c r="A640" s="987" t="s">
        <v>2772</v>
      </c>
      <c r="B640" s="987" t="s">
        <v>2773</v>
      </c>
      <c r="C640" s="987" t="s">
        <v>1379</v>
      </c>
      <c r="D640" t="s">
        <v>1380</v>
      </c>
      <c r="E640" s="987" t="s">
        <v>2773</v>
      </c>
      <c r="F640" s="988" t="s">
        <v>1381</v>
      </c>
    </row>
    <row r="641" spans="1:6" x14ac:dyDescent="0.25">
      <c r="A641" s="987" t="s">
        <v>2774</v>
      </c>
      <c r="B641" s="987" t="s">
        <v>2775</v>
      </c>
      <c r="C641" s="987" t="s">
        <v>1515</v>
      </c>
      <c r="D641" t="s">
        <v>1385</v>
      </c>
      <c r="E641" s="987" t="s">
        <v>2775</v>
      </c>
      <c r="F641" s="988" t="s">
        <v>1400</v>
      </c>
    </row>
    <row r="642" spans="1:6" x14ac:dyDescent="0.25">
      <c r="A642" s="987" t="s">
        <v>2776</v>
      </c>
      <c r="B642" s="987" t="s">
        <v>2777</v>
      </c>
      <c r="C642" s="987" t="s">
        <v>1515</v>
      </c>
      <c r="D642" t="s">
        <v>1385</v>
      </c>
      <c r="E642" s="987" t="s">
        <v>2777</v>
      </c>
      <c r="F642" s="988" t="s">
        <v>1455</v>
      </c>
    </row>
    <row r="643" spans="1:6" x14ac:dyDescent="0.25">
      <c r="A643" s="987" t="s">
        <v>2778</v>
      </c>
      <c r="B643" s="987" t="s">
        <v>2779</v>
      </c>
      <c r="C643" s="987" t="s">
        <v>1497</v>
      </c>
      <c r="D643" t="s">
        <v>1385</v>
      </c>
      <c r="E643" s="987" t="s">
        <v>2779</v>
      </c>
      <c r="F643" s="988" t="s">
        <v>1393</v>
      </c>
    </row>
    <row r="644" spans="1:6" x14ac:dyDescent="0.25">
      <c r="A644" s="987" t="s">
        <v>2780</v>
      </c>
      <c r="B644" s="987" t="s">
        <v>2781</v>
      </c>
      <c r="C644" s="987" t="s">
        <v>1396</v>
      </c>
      <c r="D644" t="s">
        <v>1385</v>
      </c>
      <c r="E644" s="987" t="s">
        <v>2781</v>
      </c>
      <c r="F644" s="988" t="s">
        <v>1393</v>
      </c>
    </row>
    <row r="645" spans="1:6" x14ac:dyDescent="0.25">
      <c r="A645" s="987" t="s">
        <v>2782</v>
      </c>
      <c r="B645" s="987" t="s">
        <v>2783</v>
      </c>
      <c r="C645" s="987" t="s">
        <v>1379</v>
      </c>
      <c r="D645" t="s">
        <v>1385</v>
      </c>
      <c r="E645" s="987" t="s">
        <v>2783</v>
      </c>
      <c r="F645" s="988" t="s">
        <v>1433</v>
      </c>
    </row>
    <row r="646" spans="1:6" x14ac:dyDescent="0.25">
      <c r="A646" s="987" t="s">
        <v>2784</v>
      </c>
      <c r="B646" s="987" t="s">
        <v>2785</v>
      </c>
      <c r="C646" s="987" t="s">
        <v>1379</v>
      </c>
      <c r="D646" t="s">
        <v>1385</v>
      </c>
      <c r="E646" s="987" t="s">
        <v>2785</v>
      </c>
      <c r="F646" s="988" t="s">
        <v>1393</v>
      </c>
    </row>
    <row r="647" spans="1:6" x14ac:dyDescent="0.25">
      <c r="A647" s="987" t="s">
        <v>2786</v>
      </c>
      <c r="B647" s="987" t="s">
        <v>2787</v>
      </c>
      <c r="C647" s="987" t="s">
        <v>1379</v>
      </c>
      <c r="D647" t="s">
        <v>1385</v>
      </c>
      <c r="E647" s="987" t="s">
        <v>2787</v>
      </c>
      <c r="F647" s="988" t="s">
        <v>1089</v>
      </c>
    </row>
    <row r="648" spans="1:6" x14ac:dyDescent="0.25">
      <c r="A648" s="987" t="s">
        <v>2788</v>
      </c>
      <c r="B648" s="987" t="s">
        <v>2789</v>
      </c>
      <c r="C648" s="987" t="s">
        <v>1379</v>
      </c>
      <c r="D648" t="s">
        <v>1385</v>
      </c>
      <c r="E648" s="987" t="s">
        <v>2789</v>
      </c>
      <c r="F648" s="988" t="s">
        <v>1393</v>
      </c>
    </row>
    <row r="649" spans="1:6" x14ac:dyDescent="0.25">
      <c r="A649" s="987" t="s">
        <v>2790</v>
      </c>
      <c r="B649" s="987" t="s">
        <v>2791</v>
      </c>
      <c r="C649" s="987" t="s">
        <v>1463</v>
      </c>
      <c r="D649" t="s">
        <v>1385</v>
      </c>
      <c r="E649" s="987" t="s">
        <v>2791</v>
      </c>
      <c r="F649" s="988" t="s">
        <v>1400</v>
      </c>
    </row>
    <row r="650" spans="1:6" x14ac:dyDescent="0.25">
      <c r="A650" s="987" t="s">
        <v>2792</v>
      </c>
      <c r="B650" s="987" t="s">
        <v>2793</v>
      </c>
      <c r="C650" s="987" t="s">
        <v>1772</v>
      </c>
      <c r="D650" t="s">
        <v>1385</v>
      </c>
      <c r="E650" s="987" t="s">
        <v>2793</v>
      </c>
      <c r="F650" s="988" t="s">
        <v>1386</v>
      </c>
    </row>
    <row r="651" spans="1:6" x14ac:dyDescent="0.25">
      <c r="A651" s="987" t="s">
        <v>2794</v>
      </c>
      <c r="B651" s="987" t="s">
        <v>2795</v>
      </c>
      <c r="C651" s="987" t="s">
        <v>1454</v>
      </c>
      <c r="D651" t="s">
        <v>1385</v>
      </c>
      <c r="E651" s="987" t="s">
        <v>2795</v>
      </c>
      <c r="F651" s="988" t="s">
        <v>1386</v>
      </c>
    </row>
    <row r="652" spans="1:6" x14ac:dyDescent="0.25">
      <c r="A652" s="987" t="s">
        <v>2796</v>
      </c>
      <c r="B652" s="987" t="s">
        <v>2797</v>
      </c>
      <c r="C652" s="987" t="s">
        <v>2294</v>
      </c>
      <c r="D652" t="s">
        <v>1385</v>
      </c>
      <c r="E652" s="987" t="s">
        <v>2797</v>
      </c>
      <c r="F652" s="988" t="s">
        <v>1386</v>
      </c>
    </row>
    <row r="653" spans="1:6" x14ac:dyDescent="0.25">
      <c r="A653" s="987" t="s">
        <v>2798</v>
      </c>
      <c r="B653" s="987" t="s">
        <v>2799</v>
      </c>
      <c r="C653" s="987" t="s">
        <v>1838</v>
      </c>
      <c r="D653" t="s">
        <v>1385</v>
      </c>
      <c r="E653" s="987" t="s">
        <v>2799</v>
      </c>
      <c r="F653" s="988" t="s">
        <v>1400</v>
      </c>
    </row>
    <row r="654" spans="1:6" x14ac:dyDescent="0.25">
      <c r="A654" s="987" t="s">
        <v>2800</v>
      </c>
      <c r="B654" s="987" t="s">
        <v>2801</v>
      </c>
      <c r="C654" s="987" t="s">
        <v>1730</v>
      </c>
      <c r="D654" t="s">
        <v>1385</v>
      </c>
      <c r="E654" s="987" t="s">
        <v>2801</v>
      </c>
      <c r="F654" s="988" t="s">
        <v>1386</v>
      </c>
    </row>
    <row r="655" spans="1:6" x14ac:dyDescent="0.25">
      <c r="A655" s="987" t="s">
        <v>2802</v>
      </c>
      <c r="B655" s="987" t="s">
        <v>2803</v>
      </c>
      <c r="C655" s="452" t="s">
        <v>1642</v>
      </c>
      <c r="D655" t="s">
        <v>1380</v>
      </c>
      <c r="E655" s="987" t="s">
        <v>2803</v>
      </c>
      <c r="F655" s="988" t="s">
        <v>1381</v>
      </c>
    </row>
    <row r="656" spans="1:6" x14ac:dyDescent="0.25">
      <c r="A656" s="987" t="s">
        <v>2804</v>
      </c>
      <c r="B656" s="987" t="s">
        <v>2805</v>
      </c>
      <c r="C656" s="987" t="s">
        <v>1413</v>
      </c>
      <c r="D656" t="s">
        <v>1385</v>
      </c>
      <c r="E656" s="987" t="s">
        <v>2805</v>
      </c>
      <c r="F656" s="988" t="s">
        <v>1393</v>
      </c>
    </row>
    <row r="657" spans="1:6" x14ac:dyDescent="0.25">
      <c r="A657" s="987" t="s">
        <v>2806</v>
      </c>
      <c r="B657" s="987" t="s">
        <v>2807</v>
      </c>
      <c r="C657"/>
      <c r="D657" t="s">
        <v>1380</v>
      </c>
      <c r="E657" s="987" t="s">
        <v>2807</v>
      </c>
      <c r="F657" s="988" t="s">
        <v>1675</v>
      </c>
    </row>
    <row r="658" spans="1:6" x14ac:dyDescent="0.25">
      <c r="A658" s="987" t="s">
        <v>2808</v>
      </c>
      <c r="B658" s="987" t="s">
        <v>2809</v>
      </c>
      <c r="C658" s="987" t="s">
        <v>1511</v>
      </c>
      <c r="D658" t="s">
        <v>1385</v>
      </c>
      <c r="E658" s="987" t="s">
        <v>2809</v>
      </c>
      <c r="F658" s="988" t="s">
        <v>1400</v>
      </c>
    </row>
    <row r="659" spans="1:6" x14ac:dyDescent="0.25">
      <c r="A659" s="987" t="s">
        <v>2810</v>
      </c>
      <c r="B659" s="987" t="s">
        <v>2811</v>
      </c>
      <c r="C659" s="987" t="s">
        <v>1511</v>
      </c>
      <c r="D659" t="s">
        <v>1385</v>
      </c>
      <c r="E659" s="987" t="s">
        <v>2811</v>
      </c>
      <c r="F659" s="988" t="s">
        <v>1433</v>
      </c>
    </row>
    <row r="660" spans="1:6" x14ac:dyDescent="0.25">
      <c r="A660" s="987" t="s">
        <v>2812</v>
      </c>
      <c r="B660" s="987" t="s">
        <v>2813</v>
      </c>
      <c r="C660" s="987" t="s">
        <v>1588</v>
      </c>
      <c r="D660" t="s">
        <v>1380</v>
      </c>
      <c r="E660" s="987" t="s">
        <v>2813</v>
      </c>
      <c r="F660" s="988" t="s">
        <v>1570</v>
      </c>
    </row>
    <row r="661" spans="1:6" x14ac:dyDescent="0.25">
      <c r="A661" s="987" t="s">
        <v>2814</v>
      </c>
      <c r="B661" s="987" t="s">
        <v>2815</v>
      </c>
      <c r="C661"/>
      <c r="D661" t="s">
        <v>1380</v>
      </c>
      <c r="E661" s="987" t="s">
        <v>2815</v>
      </c>
      <c r="F661" s="988" t="s">
        <v>1675</v>
      </c>
    </row>
    <row r="662" spans="1:6" x14ac:dyDescent="0.25">
      <c r="A662" s="987" t="s">
        <v>2816</v>
      </c>
      <c r="B662" s="987" t="s">
        <v>2817</v>
      </c>
      <c r="C662" s="987" t="s">
        <v>2818</v>
      </c>
      <c r="D662" t="s">
        <v>1385</v>
      </c>
      <c r="E662" s="987" t="s">
        <v>2817</v>
      </c>
      <c r="F662" s="988" t="s">
        <v>1386</v>
      </c>
    </row>
    <row r="663" spans="1:6" x14ac:dyDescent="0.25">
      <c r="A663" s="987" t="s">
        <v>2819</v>
      </c>
      <c r="B663" s="987" t="s">
        <v>2820</v>
      </c>
      <c r="C663" s="987" t="s">
        <v>1569</v>
      </c>
      <c r="D663" t="s">
        <v>1385</v>
      </c>
      <c r="E663" s="987" t="s">
        <v>2820</v>
      </c>
      <c r="F663" s="988" t="s">
        <v>1386</v>
      </c>
    </row>
    <row r="664" spans="1:6" x14ac:dyDescent="0.25">
      <c r="A664" s="987" t="s">
        <v>2821</v>
      </c>
      <c r="B664" s="987" t="s">
        <v>2822</v>
      </c>
      <c r="C664" s="987" t="s">
        <v>1548</v>
      </c>
      <c r="D664" t="s">
        <v>1385</v>
      </c>
      <c r="E664" s="987" t="s">
        <v>2822</v>
      </c>
      <c r="F664" s="988" t="s">
        <v>1400</v>
      </c>
    </row>
    <row r="665" spans="1:6" x14ac:dyDescent="0.25">
      <c r="A665" s="987" t="s">
        <v>2823</v>
      </c>
      <c r="B665" s="987" t="s">
        <v>2824</v>
      </c>
      <c r="C665" s="987" t="s">
        <v>1670</v>
      </c>
      <c r="D665" t="s">
        <v>1385</v>
      </c>
      <c r="E665" s="987" t="s">
        <v>2824</v>
      </c>
      <c r="F665" s="988" t="s">
        <v>1386</v>
      </c>
    </row>
    <row r="666" spans="1:6" x14ac:dyDescent="0.25">
      <c r="A666" s="987" t="s">
        <v>2825</v>
      </c>
      <c r="B666" s="987" t="s">
        <v>2826</v>
      </c>
      <c r="C666" s="987" t="s">
        <v>1642</v>
      </c>
      <c r="D666" t="s">
        <v>1385</v>
      </c>
      <c r="E666" s="987" t="s">
        <v>2826</v>
      </c>
      <c r="F666" s="988" t="s">
        <v>1386</v>
      </c>
    </row>
    <row r="667" spans="1:6" x14ac:dyDescent="0.25">
      <c r="A667" s="987" t="s">
        <v>2827</v>
      </c>
      <c r="B667" s="987" t="s">
        <v>2828</v>
      </c>
      <c r="C667" s="987" t="s">
        <v>1424</v>
      </c>
      <c r="D667" t="s">
        <v>1385</v>
      </c>
      <c r="E667" s="987" t="s">
        <v>2828</v>
      </c>
      <c r="F667" s="988" t="s">
        <v>1386</v>
      </c>
    </row>
    <row r="668" spans="1:6" x14ac:dyDescent="0.25">
      <c r="A668" s="987" t="s">
        <v>2829</v>
      </c>
      <c r="B668" s="987" t="s">
        <v>2830</v>
      </c>
      <c r="C668" s="987" t="s">
        <v>1379</v>
      </c>
      <c r="D668" t="s">
        <v>1385</v>
      </c>
      <c r="E668" s="987" t="s">
        <v>2830</v>
      </c>
      <c r="F668" s="988" t="s">
        <v>1393</v>
      </c>
    </row>
    <row r="669" spans="1:6" x14ac:dyDescent="0.25">
      <c r="A669" s="987" t="s">
        <v>2831</v>
      </c>
      <c r="B669" s="987" t="s">
        <v>2832</v>
      </c>
      <c r="C669" s="987" t="s">
        <v>1413</v>
      </c>
      <c r="D669" t="s">
        <v>1385</v>
      </c>
      <c r="E669" s="987" t="s">
        <v>2832</v>
      </c>
      <c r="F669" s="988" t="s">
        <v>1393</v>
      </c>
    </row>
    <row r="670" spans="1:6" x14ac:dyDescent="0.25">
      <c r="A670" s="987" t="s">
        <v>2833</v>
      </c>
      <c r="B670" s="987" t="s">
        <v>2834</v>
      </c>
      <c r="C670" s="987" t="s">
        <v>1413</v>
      </c>
      <c r="D670" t="s">
        <v>1385</v>
      </c>
      <c r="E670" s="987" t="s">
        <v>2834</v>
      </c>
      <c r="F670" s="988" t="s">
        <v>1455</v>
      </c>
    </row>
    <row r="671" spans="1:6" x14ac:dyDescent="0.25">
      <c r="A671" s="987" t="s">
        <v>2835</v>
      </c>
      <c r="B671" s="987" t="s">
        <v>2836</v>
      </c>
      <c r="C671" s="987" t="s">
        <v>1379</v>
      </c>
      <c r="D671" t="s">
        <v>1385</v>
      </c>
      <c r="E671" s="987" t="s">
        <v>2836</v>
      </c>
      <c r="F671" s="988" t="s">
        <v>1400</v>
      </c>
    </row>
    <row r="672" spans="1:6" x14ac:dyDescent="0.25">
      <c r="A672" s="987" t="s">
        <v>2837</v>
      </c>
      <c r="B672" s="987" t="s">
        <v>2838</v>
      </c>
      <c r="C672" s="987" t="s">
        <v>2294</v>
      </c>
      <c r="D672" t="s">
        <v>1385</v>
      </c>
      <c r="E672" s="987" t="s">
        <v>2838</v>
      </c>
      <c r="F672" s="988" t="s">
        <v>1386</v>
      </c>
    </row>
    <row r="673" spans="1:6" x14ac:dyDescent="0.25">
      <c r="A673" s="987" t="s">
        <v>2839</v>
      </c>
      <c r="B673" s="987" t="s">
        <v>2840</v>
      </c>
      <c r="C673" s="987" t="s">
        <v>1379</v>
      </c>
      <c r="D673" t="s">
        <v>1385</v>
      </c>
      <c r="E673" s="987" t="s">
        <v>2840</v>
      </c>
      <c r="F673" s="988" t="s">
        <v>1400</v>
      </c>
    </row>
    <row r="674" spans="1:6" x14ac:dyDescent="0.25">
      <c r="A674" s="987" t="s">
        <v>2841</v>
      </c>
      <c r="B674" s="987" t="s">
        <v>2842</v>
      </c>
      <c r="C674" s="987" t="s">
        <v>1379</v>
      </c>
      <c r="D674" t="s">
        <v>1385</v>
      </c>
      <c r="E674" s="987" t="s">
        <v>2842</v>
      </c>
      <c r="F674" s="988" t="s">
        <v>1393</v>
      </c>
    </row>
    <row r="675" spans="1:6" x14ac:dyDescent="0.25">
      <c r="A675" s="987" t="s">
        <v>2843</v>
      </c>
      <c r="B675" s="987" t="s">
        <v>2844</v>
      </c>
      <c r="C675" s="987" t="s">
        <v>1990</v>
      </c>
      <c r="D675" t="s">
        <v>1385</v>
      </c>
      <c r="E675" s="987" t="s">
        <v>2844</v>
      </c>
      <c r="F675" s="988" t="s">
        <v>1386</v>
      </c>
    </row>
    <row r="676" spans="1:6" x14ac:dyDescent="0.25">
      <c r="A676" s="987" t="s">
        <v>2845</v>
      </c>
      <c r="B676" s="987" t="s">
        <v>2846</v>
      </c>
      <c r="C676" s="987" t="s">
        <v>2267</v>
      </c>
      <c r="D676" t="s">
        <v>1385</v>
      </c>
      <c r="E676" s="987" t="s">
        <v>2846</v>
      </c>
      <c r="F676" s="988" t="s">
        <v>1386</v>
      </c>
    </row>
    <row r="677" spans="1:6" x14ac:dyDescent="0.25">
      <c r="A677" s="987" t="s">
        <v>2847</v>
      </c>
      <c r="B677" s="987" t="s">
        <v>2848</v>
      </c>
      <c r="C677" s="987" t="s">
        <v>1987</v>
      </c>
      <c r="D677" t="s">
        <v>1380</v>
      </c>
      <c r="E677" s="987" t="s">
        <v>2848</v>
      </c>
      <c r="F677" s="988" t="s">
        <v>1559</v>
      </c>
    </row>
    <row r="678" spans="1:6" x14ac:dyDescent="0.25">
      <c r="A678" s="987" t="s">
        <v>2849</v>
      </c>
      <c r="B678" s="987" t="s">
        <v>2850</v>
      </c>
      <c r="C678" s="987" t="s">
        <v>1987</v>
      </c>
      <c r="D678" t="s">
        <v>1385</v>
      </c>
      <c r="E678" s="987" t="s">
        <v>2850</v>
      </c>
      <c r="F678" s="988" t="s">
        <v>1386</v>
      </c>
    </row>
    <row r="679" spans="1:6" x14ac:dyDescent="0.25">
      <c r="A679" s="987" t="s">
        <v>2851</v>
      </c>
      <c r="B679" s="987" t="s">
        <v>2852</v>
      </c>
      <c r="C679" s="987" t="s">
        <v>1987</v>
      </c>
      <c r="D679" t="s">
        <v>1385</v>
      </c>
      <c r="E679" s="987" t="s">
        <v>2852</v>
      </c>
      <c r="F679" s="988" t="s">
        <v>1573</v>
      </c>
    </row>
    <row r="680" spans="1:6" x14ac:dyDescent="0.25">
      <c r="A680" s="989" t="s">
        <v>2853</v>
      </c>
      <c r="B680" s="989" t="s">
        <v>2854</v>
      </c>
      <c r="C680" s="989" t="s">
        <v>1379</v>
      </c>
      <c r="D680" t="s">
        <v>1385</v>
      </c>
      <c r="E680" s="989" t="s">
        <v>2854</v>
      </c>
      <c r="F680" s="990" t="s">
        <v>1393</v>
      </c>
    </row>
    <row r="681" spans="1:6" x14ac:dyDescent="0.25">
      <c r="A681" s="987" t="s">
        <v>2855</v>
      </c>
      <c r="B681" s="987" t="s">
        <v>2856</v>
      </c>
      <c r="C681" s="987" t="s">
        <v>1379</v>
      </c>
      <c r="D681" t="s">
        <v>1385</v>
      </c>
      <c r="E681" s="987" t="s">
        <v>2856</v>
      </c>
      <c r="F681" s="988" t="s">
        <v>1400</v>
      </c>
    </row>
    <row r="682" spans="1:6" x14ac:dyDescent="0.25">
      <c r="A682" s="987" t="s">
        <v>2857</v>
      </c>
      <c r="B682" s="987" t="s">
        <v>2858</v>
      </c>
      <c r="C682" s="987" t="s">
        <v>1730</v>
      </c>
      <c r="D682" t="s">
        <v>1385</v>
      </c>
      <c r="E682" s="987" t="s">
        <v>2858</v>
      </c>
      <c r="F682" s="988" t="s">
        <v>1386</v>
      </c>
    </row>
    <row r="683" spans="1:6" x14ac:dyDescent="0.25">
      <c r="A683" s="987" t="s">
        <v>2859</v>
      </c>
      <c r="B683" s="987" t="s">
        <v>2860</v>
      </c>
      <c r="C683" s="987" t="s">
        <v>1427</v>
      </c>
      <c r="D683" t="s">
        <v>1385</v>
      </c>
      <c r="E683" s="987" t="s">
        <v>2860</v>
      </c>
      <c r="F683" s="988" t="s">
        <v>1386</v>
      </c>
    </row>
    <row r="684" spans="1:6" x14ac:dyDescent="0.25">
      <c r="A684" s="987" t="s">
        <v>2861</v>
      </c>
      <c r="B684" s="987" t="s">
        <v>2862</v>
      </c>
      <c r="C684" s="987" t="s">
        <v>1476</v>
      </c>
      <c r="D684" t="s">
        <v>1385</v>
      </c>
      <c r="E684" s="987" t="s">
        <v>2862</v>
      </c>
      <c r="F684" s="988" t="s">
        <v>1386</v>
      </c>
    </row>
    <row r="685" spans="1:6" x14ac:dyDescent="0.25">
      <c r="A685" s="987" t="s">
        <v>2863</v>
      </c>
      <c r="B685" s="987" t="s">
        <v>2864</v>
      </c>
      <c r="C685" s="987" t="s">
        <v>2079</v>
      </c>
      <c r="D685" t="s">
        <v>1385</v>
      </c>
      <c r="E685" s="987" t="s">
        <v>2864</v>
      </c>
      <c r="F685" s="988" t="s">
        <v>1386</v>
      </c>
    </row>
    <row r="686" spans="1:6" x14ac:dyDescent="0.25">
      <c r="A686" s="987" t="s">
        <v>2865</v>
      </c>
      <c r="B686" s="987" t="s">
        <v>2866</v>
      </c>
      <c r="C686" s="987" t="s">
        <v>1733</v>
      </c>
      <c r="D686" t="s">
        <v>1385</v>
      </c>
      <c r="E686" s="987" t="s">
        <v>2866</v>
      </c>
      <c r="F686" s="988" t="s">
        <v>1386</v>
      </c>
    </row>
    <row r="687" spans="1:6" x14ac:dyDescent="0.25">
      <c r="A687" s="987" t="s">
        <v>2867</v>
      </c>
      <c r="B687" s="987" t="s">
        <v>2868</v>
      </c>
      <c r="C687" s="987" t="s">
        <v>1670</v>
      </c>
      <c r="D687" t="s">
        <v>1385</v>
      </c>
      <c r="E687" s="987" t="s">
        <v>2868</v>
      </c>
      <c r="F687" s="988" t="s">
        <v>1386</v>
      </c>
    </row>
    <row r="688" spans="1:6" x14ac:dyDescent="0.25">
      <c r="A688" s="987" t="s">
        <v>2869</v>
      </c>
      <c r="B688" s="987" t="s">
        <v>2870</v>
      </c>
      <c r="C688" s="987" t="s">
        <v>1847</v>
      </c>
      <c r="D688" t="s">
        <v>1385</v>
      </c>
      <c r="E688" s="987" t="s">
        <v>2870</v>
      </c>
      <c r="F688" s="988" t="s">
        <v>1386</v>
      </c>
    </row>
    <row r="689" spans="1:6" x14ac:dyDescent="0.25">
      <c r="A689" s="987" t="s">
        <v>2871</v>
      </c>
      <c r="B689" s="987" t="s">
        <v>2872</v>
      </c>
      <c r="C689" s="987" t="s">
        <v>1748</v>
      </c>
      <c r="D689" t="s">
        <v>1385</v>
      </c>
      <c r="E689" s="987" t="s">
        <v>2872</v>
      </c>
      <c r="F689" s="988" t="s">
        <v>1433</v>
      </c>
    </row>
    <row r="690" spans="1:6" x14ac:dyDescent="0.25">
      <c r="A690" s="987" t="s">
        <v>2873</v>
      </c>
      <c r="B690" s="987" t="s">
        <v>2874</v>
      </c>
      <c r="C690" s="987" t="s">
        <v>1748</v>
      </c>
      <c r="D690" t="s">
        <v>1385</v>
      </c>
      <c r="E690" s="987" t="s">
        <v>2874</v>
      </c>
      <c r="F690" s="988" t="s">
        <v>1393</v>
      </c>
    </row>
    <row r="691" spans="1:6" x14ac:dyDescent="0.25">
      <c r="A691" s="987" t="s">
        <v>2875</v>
      </c>
      <c r="B691" s="987" t="s">
        <v>2876</v>
      </c>
      <c r="C691" s="987" t="s">
        <v>1592</v>
      </c>
      <c r="D691" t="s">
        <v>1385</v>
      </c>
      <c r="E691" s="987" t="s">
        <v>2876</v>
      </c>
      <c r="F691" s="988" t="s">
        <v>1400</v>
      </c>
    </row>
    <row r="692" spans="1:6" x14ac:dyDescent="0.25">
      <c r="A692" s="987" t="s">
        <v>2877</v>
      </c>
      <c r="B692" s="987" t="s">
        <v>2878</v>
      </c>
      <c r="C692" s="987" t="s">
        <v>1379</v>
      </c>
      <c r="D692" t="s">
        <v>1385</v>
      </c>
      <c r="E692" s="987" t="s">
        <v>2878</v>
      </c>
      <c r="F692" s="988" t="s">
        <v>1393</v>
      </c>
    </row>
    <row r="693" spans="1:6" x14ac:dyDescent="0.25">
      <c r="A693" s="987" t="s">
        <v>2879</v>
      </c>
      <c r="B693" s="987" t="s">
        <v>2880</v>
      </c>
      <c r="C693"/>
      <c r="D693" t="s">
        <v>1380</v>
      </c>
      <c r="E693" s="987" t="s">
        <v>2880</v>
      </c>
      <c r="F693" s="988" t="s">
        <v>1675</v>
      </c>
    </row>
    <row r="694" spans="1:6" x14ac:dyDescent="0.25">
      <c r="A694" s="987" t="s">
        <v>2881</v>
      </c>
      <c r="B694" s="987" t="s">
        <v>2882</v>
      </c>
      <c r="C694" s="987" t="s">
        <v>1497</v>
      </c>
      <c r="D694" t="s">
        <v>1385</v>
      </c>
      <c r="E694" s="987" t="s">
        <v>2882</v>
      </c>
      <c r="F694" s="988" t="s">
        <v>1386</v>
      </c>
    </row>
    <row r="695" spans="1:6" x14ac:dyDescent="0.25">
      <c r="A695" s="987" t="s">
        <v>2883</v>
      </c>
      <c r="B695" s="987" t="s">
        <v>2884</v>
      </c>
      <c r="C695" s="987" t="s">
        <v>1497</v>
      </c>
      <c r="D695" t="s">
        <v>1385</v>
      </c>
      <c r="E695" s="987" t="s">
        <v>2884</v>
      </c>
      <c r="F695" s="988" t="s">
        <v>1573</v>
      </c>
    </row>
    <row r="696" spans="1:6" x14ac:dyDescent="0.25">
      <c r="A696" s="987" t="s">
        <v>2885</v>
      </c>
      <c r="B696" s="987" t="s">
        <v>2886</v>
      </c>
      <c r="C696" s="987" t="s">
        <v>1508</v>
      </c>
      <c r="D696" t="s">
        <v>1385</v>
      </c>
      <c r="E696" s="987" t="s">
        <v>2886</v>
      </c>
      <c r="F696" s="988" t="s">
        <v>1386</v>
      </c>
    </row>
    <row r="697" spans="1:6" x14ac:dyDescent="0.25">
      <c r="A697" s="987" t="s">
        <v>2887</v>
      </c>
      <c r="B697" s="987" t="s">
        <v>2888</v>
      </c>
      <c r="C697" s="452" t="s">
        <v>1775</v>
      </c>
      <c r="D697" t="s">
        <v>1380</v>
      </c>
      <c r="E697" s="987" t="s">
        <v>2888</v>
      </c>
      <c r="F697" s="988" t="s">
        <v>1552</v>
      </c>
    </row>
    <row r="698" spans="1:6" x14ac:dyDescent="0.25">
      <c r="A698" s="987" t="s">
        <v>2889</v>
      </c>
      <c r="B698" s="987" t="s">
        <v>2890</v>
      </c>
      <c r="C698" s="987" t="s">
        <v>1413</v>
      </c>
      <c r="D698" t="s">
        <v>1385</v>
      </c>
      <c r="E698" s="987" t="s">
        <v>2890</v>
      </c>
      <c r="F698" s="988" t="s">
        <v>1393</v>
      </c>
    </row>
    <row r="699" spans="1:6" x14ac:dyDescent="0.25">
      <c r="A699" s="987" t="s">
        <v>2891</v>
      </c>
      <c r="B699" s="987" t="s">
        <v>2892</v>
      </c>
      <c r="C699" s="987" t="s">
        <v>2200</v>
      </c>
      <c r="D699" t="s">
        <v>1385</v>
      </c>
      <c r="E699" s="987" t="s">
        <v>2892</v>
      </c>
      <c r="F699" s="988" t="s">
        <v>1386</v>
      </c>
    </row>
    <row r="700" spans="1:6" x14ac:dyDescent="0.25">
      <c r="A700" s="987" t="s">
        <v>2893</v>
      </c>
      <c r="B700" s="987" t="s">
        <v>2894</v>
      </c>
      <c r="C700" s="987" t="s">
        <v>1714</v>
      </c>
      <c r="D700" t="s">
        <v>1385</v>
      </c>
      <c r="E700" s="987" t="s">
        <v>2894</v>
      </c>
      <c r="F700" s="988" t="s">
        <v>1433</v>
      </c>
    </row>
    <row r="701" spans="1:6" x14ac:dyDescent="0.25">
      <c r="A701" s="987" t="s">
        <v>2895</v>
      </c>
      <c r="B701" s="987" t="s">
        <v>2896</v>
      </c>
      <c r="C701" s="987" t="s">
        <v>1714</v>
      </c>
      <c r="D701" t="s">
        <v>1385</v>
      </c>
      <c r="E701" s="987" t="s">
        <v>2896</v>
      </c>
      <c r="F701" s="988" t="s">
        <v>1393</v>
      </c>
    </row>
    <row r="702" spans="1:6" x14ac:dyDescent="0.25">
      <c r="A702" s="987" t="s">
        <v>2897</v>
      </c>
      <c r="B702" s="987" t="s">
        <v>2898</v>
      </c>
      <c r="C702" s="987" t="s">
        <v>1508</v>
      </c>
      <c r="D702" t="s">
        <v>1385</v>
      </c>
      <c r="E702" s="987" t="s">
        <v>2898</v>
      </c>
      <c r="F702" s="988" t="s">
        <v>1480</v>
      </c>
    </row>
    <row r="703" spans="1:6" x14ac:dyDescent="0.25">
      <c r="A703" s="987" t="s">
        <v>2899</v>
      </c>
      <c r="B703" s="987" t="s">
        <v>2900</v>
      </c>
      <c r="C703" s="452" t="s">
        <v>1877</v>
      </c>
      <c r="D703" t="s">
        <v>1380</v>
      </c>
      <c r="E703" s="987" t="s">
        <v>2900</v>
      </c>
      <c r="F703" s="988" t="s">
        <v>1552</v>
      </c>
    </row>
    <row r="704" spans="1:6" x14ac:dyDescent="0.25">
      <c r="A704" s="987" t="s">
        <v>2901</v>
      </c>
      <c r="B704" s="987" t="s">
        <v>2902</v>
      </c>
      <c r="C704" s="987" t="s">
        <v>1877</v>
      </c>
      <c r="D704" t="s">
        <v>1385</v>
      </c>
      <c r="E704" s="987" t="s">
        <v>2902</v>
      </c>
      <c r="F704" s="988" t="s">
        <v>1386</v>
      </c>
    </row>
    <row r="705" spans="1:6" x14ac:dyDescent="0.25">
      <c r="A705" s="987" t="s">
        <v>2903</v>
      </c>
      <c r="B705" s="987" t="s">
        <v>2904</v>
      </c>
      <c r="C705" s="987" t="s">
        <v>2200</v>
      </c>
      <c r="D705" t="s">
        <v>1385</v>
      </c>
      <c r="E705" s="987" t="s">
        <v>2904</v>
      </c>
      <c r="F705" s="988" t="s">
        <v>1386</v>
      </c>
    </row>
    <row r="706" spans="1:6" x14ac:dyDescent="0.25">
      <c r="A706" s="987" t="s">
        <v>2905</v>
      </c>
      <c r="B706" s="987" t="s">
        <v>2906</v>
      </c>
      <c r="C706" s="987" t="s">
        <v>1497</v>
      </c>
      <c r="D706" t="s">
        <v>1385</v>
      </c>
      <c r="E706" s="987" t="s">
        <v>2906</v>
      </c>
      <c r="F706" s="988" t="s">
        <v>1393</v>
      </c>
    </row>
    <row r="707" spans="1:6" x14ac:dyDescent="0.25">
      <c r="A707" s="987" t="s">
        <v>2907</v>
      </c>
      <c r="B707" s="987" t="s">
        <v>2908</v>
      </c>
      <c r="C707" s="987" t="s">
        <v>1476</v>
      </c>
      <c r="D707" t="s">
        <v>1385</v>
      </c>
      <c r="E707" s="987" t="s">
        <v>2908</v>
      </c>
      <c r="F707" s="988" t="s">
        <v>1386</v>
      </c>
    </row>
    <row r="708" spans="1:6" x14ac:dyDescent="0.25">
      <c r="A708" s="987" t="s">
        <v>2909</v>
      </c>
      <c r="B708" s="987" t="s">
        <v>2910</v>
      </c>
      <c r="C708" s="987" t="s">
        <v>1497</v>
      </c>
      <c r="D708" t="s">
        <v>1385</v>
      </c>
      <c r="E708" s="987" t="s">
        <v>2910</v>
      </c>
      <c r="F708" s="988" t="s">
        <v>1393</v>
      </c>
    </row>
    <row r="709" spans="1:6" x14ac:dyDescent="0.25">
      <c r="A709" s="987" t="s">
        <v>2911</v>
      </c>
      <c r="B709" s="987" t="s">
        <v>2912</v>
      </c>
      <c r="C709" s="987" t="s">
        <v>1379</v>
      </c>
      <c r="D709" t="s">
        <v>1385</v>
      </c>
      <c r="E709" s="987" t="s">
        <v>2912</v>
      </c>
      <c r="F709" s="988" t="s">
        <v>1393</v>
      </c>
    </row>
    <row r="710" spans="1:6" x14ac:dyDescent="0.25">
      <c r="A710" s="987" t="s">
        <v>2913</v>
      </c>
      <c r="B710" s="987" t="s">
        <v>2914</v>
      </c>
      <c r="C710" s="987" t="s">
        <v>1642</v>
      </c>
      <c r="D710" t="s">
        <v>1385</v>
      </c>
      <c r="E710" s="987" t="s">
        <v>2914</v>
      </c>
      <c r="F710" s="988" t="s">
        <v>1386</v>
      </c>
    </row>
    <row r="711" spans="1:6" x14ac:dyDescent="0.25">
      <c r="A711" s="987" t="s">
        <v>2915</v>
      </c>
      <c r="B711" s="987" t="s">
        <v>2916</v>
      </c>
      <c r="C711" s="987" t="s">
        <v>1838</v>
      </c>
      <c r="D711" t="s">
        <v>1385</v>
      </c>
      <c r="E711" s="987" t="s">
        <v>2916</v>
      </c>
      <c r="F711" s="988" t="s">
        <v>1400</v>
      </c>
    </row>
    <row r="712" spans="1:6" x14ac:dyDescent="0.25">
      <c r="A712" s="987" t="s">
        <v>2917</v>
      </c>
      <c r="B712" s="987" t="s">
        <v>2918</v>
      </c>
      <c r="C712" s="987" t="s">
        <v>1838</v>
      </c>
      <c r="D712" t="s">
        <v>1385</v>
      </c>
      <c r="E712" s="987" t="s">
        <v>2918</v>
      </c>
      <c r="F712" s="988" t="s">
        <v>1455</v>
      </c>
    </row>
    <row r="713" spans="1:6" x14ac:dyDescent="0.25">
      <c r="A713" s="987" t="s">
        <v>2919</v>
      </c>
      <c r="B713" s="987" t="s">
        <v>2920</v>
      </c>
      <c r="C713" s="987" t="s">
        <v>1515</v>
      </c>
      <c r="D713" t="s">
        <v>1385</v>
      </c>
      <c r="E713" s="987" t="s">
        <v>2920</v>
      </c>
      <c r="F713" s="988" t="s">
        <v>1393</v>
      </c>
    </row>
    <row r="714" spans="1:6" x14ac:dyDescent="0.25">
      <c r="A714" s="987" t="s">
        <v>2921</v>
      </c>
      <c r="B714" s="987" t="s">
        <v>2922</v>
      </c>
      <c r="C714" s="987" t="s">
        <v>2923</v>
      </c>
      <c r="D714" t="s">
        <v>1385</v>
      </c>
      <c r="E714" s="987" t="s">
        <v>2922</v>
      </c>
      <c r="F714" s="988" t="s">
        <v>1386</v>
      </c>
    </row>
    <row r="715" spans="1:6" x14ac:dyDescent="0.25">
      <c r="A715" s="987" t="s">
        <v>2924</v>
      </c>
      <c r="B715" s="987" t="s">
        <v>2925</v>
      </c>
      <c r="C715" s="987" t="s">
        <v>1471</v>
      </c>
      <c r="D715" t="s">
        <v>1385</v>
      </c>
      <c r="E715" s="987" t="s">
        <v>2925</v>
      </c>
      <c r="F715" s="988" t="s">
        <v>1386</v>
      </c>
    </row>
    <row r="716" spans="1:6" x14ac:dyDescent="0.25">
      <c r="A716" s="987" t="s">
        <v>2926</v>
      </c>
      <c r="B716" s="987" t="s">
        <v>2927</v>
      </c>
      <c r="C716" s="987" t="s">
        <v>1379</v>
      </c>
      <c r="D716" t="s">
        <v>1385</v>
      </c>
      <c r="E716" s="987" t="s">
        <v>2927</v>
      </c>
      <c r="F716" s="988" t="s">
        <v>1393</v>
      </c>
    </row>
    <row r="717" spans="1:6" x14ac:dyDescent="0.25">
      <c r="A717" s="987" t="s">
        <v>2928</v>
      </c>
      <c r="B717" s="987" t="s">
        <v>2929</v>
      </c>
      <c r="C717" s="987" t="s">
        <v>1454</v>
      </c>
      <c r="D717" t="s">
        <v>1385</v>
      </c>
      <c r="E717" s="987" t="s">
        <v>2929</v>
      </c>
      <c r="F717" s="988" t="s">
        <v>1386</v>
      </c>
    </row>
    <row r="718" spans="1:6" x14ac:dyDescent="0.25">
      <c r="A718" s="987" t="s">
        <v>2930</v>
      </c>
      <c r="B718" s="987" t="s">
        <v>2931</v>
      </c>
      <c r="C718" s="987" t="s">
        <v>1838</v>
      </c>
      <c r="D718" t="s">
        <v>1385</v>
      </c>
      <c r="E718" s="987" t="s">
        <v>2931</v>
      </c>
      <c r="F718" s="988" t="s">
        <v>1386</v>
      </c>
    </row>
    <row r="719" spans="1:6" x14ac:dyDescent="0.25">
      <c r="A719" s="987" t="s">
        <v>2932</v>
      </c>
      <c r="B719" s="987" t="s">
        <v>2933</v>
      </c>
      <c r="C719" s="987" t="s">
        <v>1775</v>
      </c>
      <c r="D719" t="s">
        <v>1385</v>
      </c>
      <c r="E719" s="987" t="s">
        <v>2933</v>
      </c>
      <c r="F719" s="988" t="s">
        <v>1400</v>
      </c>
    </row>
    <row r="720" spans="1:6" x14ac:dyDescent="0.25">
      <c r="A720" s="987" t="s">
        <v>2934</v>
      </c>
      <c r="B720" s="987" t="s">
        <v>2935</v>
      </c>
      <c r="C720" s="987" t="s">
        <v>1406</v>
      </c>
      <c r="D720" t="s">
        <v>1385</v>
      </c>
      <c r="E720" s="987" t="s">
        <v>2935</v>
      </c>
      <c r="F720" s="988" t="s">
        <v>1458</v>
      </c>
    </row>
    <row r="721" spans="1:6" x14ac:dyDescent="0.25">
      <c r="A721" s="987" t="s">
        <v>2936</v>
      </c>
      <c r="B721" s="987" t="s">
        <v>2937</v>
      </c>
      <c r="C721" s="987" t="s">
        <v>1847</v>
      </c>
      <c r="D721" t="s">
        <v>1385</v>
      </c>
      <c r="E721" s="987" t="s">
        <v>2937</v>
      </c>
      <c r="F721" s="988" t="s">
        <v>1400</v>
      </c>
    </row>
    <row r="722" spans="1:6" x14ac:dyDescent="0.25">
      <c r="A722" s="987" t="s">
        <v>2938</v>
      </c>
      <c r="B722" s="987" t="s">
        <v>2939</v>
      </c>
      <c r="C722" s="987" t="s">
        <v>1379</v>
      </c>
      <c r="D722" t="s">
        <v>1385</v>
      </c>
      <c r="E722" s="987" t="s">
        <v>2939</v>
      </c>
      <c r="F722" s="988" t="s">
        <v>1393</v>
      </c>
    </row>
    <row r="723" spans="1:6" x14ac:dyDescent="0.25">
      <c r="A723" s="987" t="s">
        <v>2940</v>
      </c>
      <c r="B723" s="987" t="s">
        <v>2941</v>
      </c>
      <c r="C723" s="987" t="s">
        <v>1765</v>
      </c>
      <c r="D723" t="s">
        <v>1385</v>
      </c>
      <c r="E723" s="987" t="s">
        <v>2941</v>
      </c>
      <c r="F723" s="988" t="s">
        <v>1400</v>
      </c>
    </row>
    <row r="724" spans="1:6" x14ac:dyDescent="0.25">
      <c r="A724" s="987" t="s">
        <v>2942</v>
      </c>
      <c r="B724" s="987" t="s">
        <v>2943</v>
      </c>
      <c r="C724" s="987" t="s">
        <v>1511</v>
      </c>
      <c r="D724" t="s">
        <v>1385</v>
      </c>
      <c r="E724" s="987" t="s">
        <v>2943</v>
      </c>
      <c r="F724" s="988" t="s">
        <v>1393</v>
      </c>
    </row>
    <row r="725" spans="1:6" x14ac:dyDescent="0.25">
      <c r="A725" s="987" t="s">
        <v>2944</v>
      </c>
      <c r="B725" s="987" t="s">
        <v>2945</v>
      </c>
      <c r="C725" s="987" t="s">
        <v>1511</v>
      </c>
      <c r="D725" t="s">
        <v>1385</v>
      </c>
      <c r="E725" s="987" t="s">
        <v>2945</v>
      </c>
      <c r="F725" s="988" t="s">
        <v>2946</v>
      </c>
    </row>
    <row r="726" spans="1:6" x14ac:dyDescent="0.25">
      <c r="A726" s="987" t="s">
        <v>2947</v>
      </c>
      <c r="B726" s="987" t="s">
        <v>2948</v>
      </c>
      <c r="C726" s="987" t="s">
        <v>1497</v>
      </c>
      <c r="D726" t="s">
        <v>1385</v>
      </c>
      <c r="E726" s="987" t="s">
        <v>2948</v>
      </c>
      <c r="F726" s="988" t="s">
        <v>1386</v>
      </c>
    </row>
    <row r="727" spans="1:6" x14ac:dyDescent="0.25">
      <c r="A727" s="987" t="s">
        <v>2949</v>
      </c>
      <c r="B727" s="987" t="s">
        <v>2950</v>
      </c>
      <c r="C727" s="987" t="s">
        <v>1551</v>
      </c>
      <c r="D727" t="s">
        <v>1385</v>
      </c>
      <c r="E727" s="987" t="s">
        <v>2950</v>
      </c>
      <c r="F727" s="988" t="s">
        <v>1386</v>
      </c>
    </row>
    <row r="728" spans="1:6" x14ac:dyDescent="0.25">
      <c r="A728" s="987" t="s">
        <v>2951</v>
      </c>
      <c r="B728" s="987" t="s">
        <v>2952</v>
      </c>
      <c r="C728" s="987" t="s">
        <v>1379</v>
      </c>
      <c r="D728" t="s">
        <v>1385</v>
      </c>
      <c r="E728" s="987" t="s">
        <v>2952</v>
      </c>
      <c r="F728" s="988" t="s">
        <v>1393</v>
      </c>
    </row>
    <row r="729" spans="1:6" x14ac:dyDescent="0.25">
      <c r="A729" s="987" t="s">
        <v>2953</v>
      </c>
      <c r="B729" s="987" t="s">
        <v>2954</v>
      </c>
      <c r="C729" s="987" t="s">
        <v>1379</v>
      </c>
      <c r="D729" t="s">
        <v>1380</v>
      </c>
      <c r="E729" s="987" t="s">
        <v>2954</v>
      </c>
      <c r="F729" s="988" t="s">
        <v>1381</v>
      </c>
    </row>
    <row r="730" spans="1:6" x14ac:dyDescent="0.25">
      <c r="A730" s="987" t="s">
        <v>2955</v>
      </c>
      <c r="B730" s="987" t="s">
        <v>2956</v>
      </c>
      <c r="C730" s="987" t="s">
        <v>1379</v>
      </c>
      <c r="D730" t="s">
        <v>1385</v>
      </c>
      <c r="E730" s="987" t="s">
        <v>2956</v>
      </c>
      <c r="F730" s="988" t="s">
        <v>1455</v>
      </c>
    </row>
    <row r="731" spans="1:6" x14ac:dyDescent="0.25">
      <c r="A731" s="987" t="s">
        <v>2957</v>
      </c>
      <c r="B731" s="987" t="s">
        <v>2958</v>
      </c>
      <c r="C731" s="987" t="s">
        <v>2959</v>
      </c>
      <c r="D731" t="s">
        <v>1385</v>
      </c>
      <c r="E731" s="987" t="s">
        <v>2958</v>
      </c>
      <c r="F731" s="988" t="s">
        <v>1386</v>
      </c>
    </row>
    <row r="732" spans="1:6" x14ac:dyDescent="0.25">
      <c r="A732" s="987" t="s">
        <v>2960</v>
      </c>
      <c r="B732" s="987" t="s">
        <v>2961</v>
      </c>
      <c r="C732" s="452" t="s">
        <v>1562</v>
      </c>
      <c r="D732" t="s">
        <v>1380</v>
      </c>
      <c r="E732" s="987" t="s">
        <v>2961</v>
      </c>
      <c r="F732" s="988" t="s">
        <v>1675</v>
      </c>
    </row>
    <row r="733" spans="1:6" x14ac:dyDescent="0.25">
      <c r="A733" s="987" t="s">
        <v>2962</v>
      </c>
      <c r="B733" s="987" t="s">
        <v>2963</v>
      </c>
      <c r="C733" s="987" t="s">
        <v>1392</v>
      </c>
      <c r="D733" t="s">
        <v>1385</v>
      </c>
      <c r="E733" s="987" t="s">
        <v>2963</v>
      </c>
      <c r="F733" s="988" t="s">
        <v>1393</v>
      </c>
    </row>
    <row r="734" spans="1:6" x14ac:dyDescent="0.25">
      <c r="A734" s="987" t="s">
        <v>2964</v>
      </c>
      <c r="B734" s="987" t="s">
        <v>2965</v>
      </c>
      <c r="C734" s="987" t="s">
        <v>1733</v>
      </c>
      <c r="D734" t="s">
        <v>1380</v>
      </c>
      <c r="E734" s="987" t="s">
        <v>2965</v>
      </c>
      <c r="F734" s="988" t="s">
        <v>1570</v>
      </c>
    </row>
    <row r="735" spans="1:6" x14ac:dyDescent="0.25">
      <c r="A735" s="987" t="s">
        <v>2966</v>
      </c>
      <c r="B735" s="987" t="s">
        <v>2967</v>
      </c>
      <c r="C735" s="987" t="s">
        <v>1733</v>
      </c>
      <c r="D735" t="s">
        <v>1385</v>
      </c>
      <c r="E735" s="987" t="s">
        <v>2967</v>
      </c>
      <c r="F735" s="988" t="s">
        <v>1480</v>
      </c>
    </row>
    <row r="736" spans="1:6" x14ac:dyDescent="0.25">
      <c r="A736" s="987" t="s">
        <v>2968</v>
      </c>
      <c r="B736" s="987" t="s">
        <v>2969</v>
      </c>
      <c r="C736" s="987" t="s">
        <v>1384</v>
      </c>
      <c r="D736" t="s">
        <v>1385</v>
      </c>
      <c r="E736" s="987" t="s">
        <v>2969</v>
      </c>
      <c r="F736" s="988" t="s">
        <v>1386</v>
      </c>
    </row>
    <row r="737" spans="1:6" x14ac:dyDescent="0.25">
      <c r="A737" s="987" t="s">
        <v>2970</v>
      </c>
      <c r="B737" s="987" t="s">
        <v>2971</v>
      </c>
      <c r="C737" s="987" t="s">
        <v>1730</v>
      </c>
      <c r="D737" t="s">
        <v>1385</v>
      </c>
      <c r="E737" s="987" t="s">
        <v>2971</v>
      </c>
      <c r="F737" s="988" t="s">
        <v>1458</v>
      </c>
    </row>
    <row r="738" spans="1:6" x14ac:dyDescent="0.25">
      <c r="A738" s="987" t="s">
        <v>2972</v>
      </c>
      <c r="B738" s="987" t="s">
        <v>2973</v>
      </c>
      <c r="C738" s="987" t="s">
        <v>1588</v>
      </c>
      <c r="D738" t="s">
        <v>1385</v>
      </c>
      <c r="E738" s="987" t="s">
        <v>2973</v>
      </c>
      <c r="F738" s="988" t="s">
        <v>1386</v>
      </c>
    </row>
    <row r="739" spans="1:6" x14ac:dyDescent="0.25">
      <c r="A739" s="987" t="s">
        <v>2974</v>
      </c>
      <c r="B739" s="987" t="s">
        <v>2975</v>
      </c>
      <c r="C739" s="987" t="s">
        <v>1748</v>
      </c>
      <c r="D739" t="s">
        <v>1385</v>
      </c>
      <c r="E739" s="987" t="s">
        <v>2975</v>
      </c>
      <c r="F739" s="988" t="s">
        <v>1393</v>
      </c>
    </row>
    <row r="740" spans="1:6" x14ac:dyDescent="0.25">
      <c r="A740" s="987" t="s">
        <v>2976</v>
      </c>
      <c r="B740" s="987" t="s">
        <v>2977</v>
      </c>
      <c r="C740" s="987" t="s">
        <v>1765</v>
      </c>
      <c r="D740" t="s">
        <v>1385</v>
      </c>
      <c r="E740" s="987" t="s">
        <v>2977</v>
      </c>
      <c r="F740" s="988" t="s">
        <v>1393</v>
      </c>
    </row>
    <row r="741" spans="1:6" x14ac:dyDescent="0.25">
      <c r="A741" s="987" t="s">
        <v>2978</v>
      </c>
      <c r="B741" s="987" t="s">
        <v>2979</v>
      </c>
      <c r="C741" s="987" t="s">
        <v>1765</v>
      </c>
      <c r="D741" t="s">
        <v>1385</v>
      </c>
      <c r="E741" s="987" t="s">
        <v>2979</v>
      </c>
      <c r="F741" s="988" t="s">
        <v>1455</v>
      </c>
    </row>
    <row r="742" spans="1:6" x14ac:dyDescent="0.25">
      <c r="A742" s="987" t="s">
        <v>2980</v>
      </c>
      <c r="B742" s="987" t="s">
        <v>2981</v>
      </c>
      <c r="C742" s="987" t="s">
        <v>1379</v>
      </c>
      <c r="D742" t="s">
        <v>1385</v>
      </c>
      <c r="E742" s="987" t="s">
        <v>2981</v>
      </c>
      <c r="F742" s="988" t="s">
        <v>1455</v>
      </c>
    </row>
    <row r="743" spans="1:6" x14ac:dyDescent="0.25">
      <c r="A743" s="987" t="s">
        <v>2982</v>
      </c>
      <c r="B743" s="987" t="s">
        <v>2983</v>
      </c>
      <c r="C743" s="987" t="s">
        <v>1775</v>
      </c>
      <c r="D743" t="s">
        <v>1385</v>
      </c>
      <c r="E743" s="987" t="s">
        <v>2983</v>
      </c>
      <c r="F743" s="988" t="s">
        <v>1386</v>
      </c>
    </row>
    <row r="744" spans="1:6" x14ac:dyDescent="0.25">
      <c r="A744" s="987" t="s">
        <v>2984</v>
      </c>
      <c r="B744" s="987" t="s">
        <v>2985</v>
      </c>
      <c r="C744" s="987" t="s">
        <v>2440</v>
      </c>
      <c r="D744" t="s">
        <v>1385</v>
      </c>
      <c r="E744" s="987" t="s">
        <v>2985</v>
      </c>
      <c r="F744" s="988" t="s">
        <v>1386</v>
      </c>
    </row>
    <row r="745" spans="1:6" x14ac:dyDescent="0.25">
      <c r="A745" s="987" t="s">
        <v>2986</v>
      </c>
      <c r="B745" s="987" t="s">
        <v>2987</v>
      </c>
      <c r="C745" s="987" t="s">
        <v>1508</v>
      </c>
      <c r="D745" t="s">
        <v>1385</v>
      </c>
      <c r="E745" s="987" t="s">
        <v>2987</v>
      </c>
      <c r="F745" s="988" t="s">
        <v>1386</v>
      </c>
    </row>
    <row r="746" spans="1:6" x14ac:dyDescent="0.25">
      <c r="A746" s="987" t="s">
        <v>2988</v>
      </c>
      <c r="B746" s="987" t="s">
        <v>2989</v>
      </c>
      <c r="C746" s="452" t="s">
        <v>1421</v>
      </c>
      <c r="D746" t="s">
        <v>1380</v>
      </c>
      <c r="E746" s="987" t="s">
        <v>2989</v>
      </c>
      <c r="F746" s="988" t="s">
        <v>1381</v>
      </c>
    </row>
    <row r="747" spans="1:6" x14ac:dyDescent="0.25">
      <c r="A747" s="987" t="s">
        <v>2990</v>
      </c>
      <c r="B747" s="987" t="s">
        <v>2991</v>
      </c>
      <c r="C747" s="452" t="s">
        <v>1476</v>
      </c>
      <c r="D747" t="s">
        <v>1380</v>
      </c>
      <c r="E747" s="987" t="s">
        <v>2991</v>
      </c>
      <c r="F747" s="988" t="s">
        <v>1589</v>
      </c>
    </row>
    <row r="748" spans="1:6" x14ac:dyDescent="0.25">
      <c r="A748" s="987" t="s">
        <v>2992</v>
      </c>
      <c r="B748" s="987" t="s">
        <v>2993</v>
      </c>
      <c r="C748"/>
      <c r="D748" t="s">
        <v>1380</v>
      </c>
      <c r="E748" s="987" t="s">
        <v>2993</v>
      </c>
      <c r="F748" s="988" t="s">
        <v>2315</v>
      </c>
    </row>
    <row r="749" spans="1:6" x14ac:dyDescent="0.25">
      <c r="A749" s="987" t="s">
        <v>2994</v>
      </c>
      <c r="B749" s="987" t="s">
        <v>2995</v>
      </c>
      <c r="C749" s="987" t="s">
        <v>1379</v>
      </c>
      <c r="D749" t="s">
        <v>1385</v>
      </c>
      <c r="E749" s="987" t="s">
        <v>2995</v>
      </c>
      <c r="F749" s="988" t="s">
        <v>1393</v>
      </c>
    </row>
    <row r="750" spans="1:6" x14ac:dyDescent="0.25">
      <c r="A750" s="987" t="s">
        <v>2996</v>
      </c>
      <c r="B750" s="987" t="s">
        <v>2997</v>
      </c>
      <c r="C750" s="987" t="s">
        <v>1379</v>
      </c>
      <c r="D750" t="s">
        <v>1385</v>
      </c>
      <c r="E750" s="987" t="s">
        <v>2997</v>
      </c>
      <c r="F750" s="988" t="s">
        <v>1455</v>
      </c>
    </row>
    <row r="751" spans="1:6" x14ac:dyDescent="0.25">
      <c r="A751" s="987" t="s">
        <v>2998</v>
      </c>
      <c r="B751" s="987" t="s">
        <v>2999</v>
      </c>
      <c r="C751" s="987" t="s">
        <v>3000</v>
      </c>
      <c r="D751" t="s">
        <v>1385</v>
      </c>
      <c r="E751" s="987" t="s">
        <v>2999</v>
      </c>
      <c r="F751" s="988" t="s">
        <v>1386</v>
      </c>
    </row>
    <row r="752" spans="1:6" x14ac:dyDescent="0.25">
      <c r="A752" s="987" t="s">
        <v>3001</v>
      </c>
      <c r="B752" s="987" t="s">
        <v>3002</v>
      </c>
      <c r="C752" s="987" t="s">
        <v>1508</v>
      </c>
      <c r="D752" t="s">
        <v>1385</v>
      </c>
      <c r="E752" s="987" t="s">
        <v>3002</v>
      </c>
      <c r="F752" s="988" t="s">
        <v>1393</v>
      </c>
    </row>
    <row r="753" spans="1:6" x14ac:dyDescent="0.25">
      <c r="A753" s="987" t="s">
        <v>3003</v>
      </c>
      <c r="B753" s="987" t="s">
        <v>3004</v>
      </c>
      <c r="C753" s="987" t="s">
        <v>1406</v>
      </c>
      <c r="D753" t="s">
        <v>1385</v>
      </c>
      <c r="E753" s="987" t="s">
        <v>3004</v>
      </c>
      <c r="F753" s="988" t="s">
        <v>1433</v>
      </c>
    </row>
    <row r="754" spans="1:6" x14ac:dyDescent="0.25">
      <c r="A754" s="987" t="s">
        <v>3005</v>
      </c>
      <c r="B754" s="987" t="s">
        <v>3006</v>
      </c>
      <c r="C754" s="987" t="s">
        <v>1379</v>
      </c>
      <c r="D754" t="s">
        <v>1385</v>
      </c>
      <c r="E754" s="987" t="s">
        <v>3006</v>
      </c>
      <c r="F754" s="988" t="s">
        <v>1393</v>
      </c>
    </row>
    <row r="755" spans="1:6" x14ac:dyDescent="0.25">
      <c r="A755" s="987" t="s">
        <v>3007</v>
      </c>
      <c r="B755" s="987" t="s">
        <v>3008</v>
      </c>
      <c r="C755" s="987" t="s">
        <v>1569</v>
      </c>
      <c r="D755" t="s">
        <v>1385</v>
      </c>
      <c r="E755" s="987" t="s">
        <v>3008</v>
      </c>
      <c r="F755" s="988" t="s">
        <v>1386</v>
      </c>
    </row>
    <row r="756" spans="1:6" x14ac:dyDescent="0.25">
      <c r="A756" s="987" t="s">
        <v>3009</v>
      </c>
      <c r="B756" s="987" t="s">
        <v>3010</v>
      </c>
      <c r="C756" s="987" t="s">
        <v>1379</v>
      </c>
      <c r="D756" t="s">
        <v>1385</v>
      </c>
      <c r="E756" s="987" t="s">
        <v>3010</v>
      </c>
      <c r="F756" s="988" t="s">
        <v>1433</v>
      </c>
    </row>
    <row r="757" spans="1:6" x14ac:dyDescent="0.25">
      <c r="A757" s="987" t="s">
        <v>3011</v>
      </c>
      <c r="B757" s="987" t="s">
        <v>3012</v>
      </c>
      <c r="C757" s="987" t="s">
        <v>1406</v>
      </c>
      <c r="D757" t="s">
        <v>1385</v>
      </c>
      <c r="E757" s="987" t="s">
        <v>3012</v>
      </c>
      <c r="F757" s="988" t="s">
        <v>1400</v>
      </c>
    </row>
    <row r="758" spans="1:6" x14ac:dyDescent="0.25">
      <c r="A758" s="987" t="s">
        <v>3013</v>
      </c>
      <c r="B758" s="987" t="s">
        <v>3014</v>
      </c>
      <c r="C758" s="987" t="s">
        <v>1551</v>
      </c>
      <c r="D758" t="s">
        <v>1385</v>
      </c>
      <c r="E758" s="987" t="s">
        <v>3014</v>
      </c>
      <c r="F758" s="988" t="s">
        <v>1386</v>
      </c>
    </row>
    <row r="759" spans="1:6" x14ac:dyDescent="0.25">
      <c r="A759" s="987" t="s">
        <v>3015</v>
      </c>
      <c r="B759" s="987" t="s">
        <v>3016</v>
      </c>
      <c r="C759" s="987" t="s">
        <v>1379</v>
      </c>
      <c r="D759" t="s">
        <v>1385</v>
      </c>
      <c r="E759" s="987" t="s">
        <v>3016</v>
      </c>
      <c r="F759" s="988" t="s">
        <v>1393</v>
      </c>
    </row>
    <row r="760" spans="1:6" x14ac:dyDescent="0.25">
      <c r="A760" s="987" t="s">
        <v>3017</v>
      </c>
      <c r="B760" s="987" t="s">
        <v>3018</v>
      </c>
      <c r="C760" s="987" t="s">
        <v>1379</v>
      </c>
      <c r="D760" t="s">
        <v>1385</v>
      </c>
      <c r="E760" s="987" t="s">
        <v>3018</v>
      </c>
      <c r="F760" s="988" t="s">
        <v>1393</v>
      </c>
    </row>
    <row r="761" spans="1:6" x14ac:dyDescent="0.25">
      <c r="A761" s="987" t="s">
        <v>3019</v>
      </c>
      <c r="B761" s="987" t="s">
        <v>3020</v>
      </c>
      <c r="C761" s="987" t="s">
        <v>1966</v>
      </c>
      <c r="D761" t="s">
        <v>1385</v>
      </c>
      <c r="E761" s="987" t="s">
        <v>3020</v>
      </c>
      <c r="F761" s="988" t="s">
        <v>1386</v>
      </c>
    </row>
    <row r="762" spans="1:6" x14ac:dyDescent="0.25">
      <c r="A762" s="987" t="s">
        <v>3021</v>
      </c>
      <c r="B762" s="987" t="s">
        <v>3022</v>
      </c>
      <c r="C762" s="987" t="s">
        <v>1379</v>
      </c>
      <c r="D762" t="s">
        <v>1385</v>
      </c>
      <c r="E762" s="987" t="s">
        <v>3022</v>
      </c>
      <c r="F762" s="988" t="s">
        <v>1393</v>
      </c>
    </row>
    <row r="763" spans="1:6" x14ac:dyDescent="0.25">
      <c r="A763" s="987" t="s">
        <v>3023</v>
      </c>
      <c r="B763" s="987" t="s">
        <v>3024</v>
      </c>
      <c r="C763" s="987" t="s">
        <v>1562</v>
      </c>
      <c r="D763" t="s">
        <v>1385</v>
      </c>
      <c r="E763" s="987" t="s">
        <v>3024</v>
      </c>
      <c r="F763" s="988" t="s">
        <v>1386</v>
      </c>
    </row>
    <row r="764" spans="1:6" x14ac:dyDescent="0.25">
      <c r="A764" s="987" t="s">
        <v>3025</v>
      </c>
      <c r="B764" s="987" t="s">
        <v>3026</v>
      </c>
      <c r="C764" s="987" t="s">
        <v>1379</v>
      </c>
      <c r="D764" t="s">
        <v>1385</v>
      </c>
      <c r="E764" s="987" t="s">
        <v>3026</v>
      </c>
      <c r="F764" s="988" t="s">
        <v>1393</v>
      </c>
    </row>
    <row r="765" spans="1:6" x14ac:dyDescent="0.25">
      <c r="A765" s="987" t="s">
        <v>3027</v>
      </c>
      <c r="B765" s="987" t="s">
        <v>3028</v>
      </c>
      <c r="C765" s="987" t="s">
        <v>1379</v>
      </c>
      <c r="D765" t="s">
        <v>1385</v>
      </c>
      <c r="E765" s="987" t="s">
        <v>3028</v>
      </c>
      <c r="F765" s="988" t="s">
        <v>1455</v>
      </c>
    </row>
    <row r="766" spans="1:6" x14ac:dyDescent="0.25">
      <c r="A766" s="987" t="s">
        <v>3029</v>
      </c>
      <c r="B766" s="987" t="s">
        <v>3030</v>
      </c>
      <c r="C766" s="987" t="s">
        <v>1476</v>
      </c>
      <c r="D766" t="s">
        <v>1385</v>
      </c>
      <c r="E766" s="987" t="s">
        <v>3030</v>
      </c>
      <c r="F766" s="988" t="s">
        <v>1386</v>
      </c>
    </row>
    <row r="767" spans="1:6" x14ac:dyDescent="0.25">
      <c r="A767" s="987" t="s">
        <v>3031</v>
      </c>
      <c r="B767" s="987" t="s">
        <v>3032</v>
      </c>
      <c r="C767" s="987" t="s">
        <v>1741</v>
      </c>
      <c r="D767" t="s">
        <v>1385</v>
      </c>
      <c r="E767" s="987" t="s">
        <v>3032</v>
      </c>
      <c r="F767" s="988" t="s">
        <v>1400</v>
      </c>
    </row>
    <row r="768" spans="1:6" x14ac:dyDescent="0.25">
      <c r="A768" s="987" t="s">
        <v>3033</v>
      </c>
      <c r="B768" s="987" t="s">
        <v>3034</v>
      </c>
      <c r="C768" s="987" t="s">
        <v>1741</v>
      </c>
      <c r="D768" t="s">
        <v>1385</v>
      </c>
      <c r="E768" s="987" t="s">
        <v>3034</v>
      </c>
      <c r="F768" s="988" t="s">
        <v>1386</v>
      </c>
    </row>
    <row r="769" spans="1:6" x14ac:dyDescent="0.25">
      <c r="A769" s="987" t="s">
        <v>3035</v>
      </c>
      <c r="B769" s="987" t="s">
        <v>3036</v>
      </c>
      <c r="C769" s="987" t="s">
        <v>1748</v>
      </c>
      <c r="D769" t="s">
        <v>1385</v>
      </c>
      <c r="E769" s="987" t="s">
        <v>3036</v>
      </c>
      <c r="F769" s="988" t="s">
        <v>1393</v>
      </c>
    </row>
    <row r="770" spans="1:6" x14ac:dyDescent="0.25">
      <c r="A770" s="987" t="s">
        <v>3037</v>
      </c>
      <c r="B770" s="987" t="s">
        <v>3038</v>
      </c>
      <c r="C770" s="987" t="s">
        <v>2294</v>
      </c>
      <c r="D770" t="s">
        <v>1385</v>
      </c>
      <c r="E770" s="987" t="s">
        <v>3038</v>
      </c>
      <c r="F770" s="988" t="s">
        <v>1386</v>
      </c>
    </row>
    <row r="771" spans="1:6" x14ac:dyDescent="0.25">
      <c r="A771" s="987" t="s">
        <v>3039</v>
      </c>
      <c r="B771" s="987" t="s">
        <v>3040</v>
      </c>
      <c r="C771" s="987" t="s">
        <v>1642</v>
      </c>
      <c r="D771" t="s">
        <v>1385</v>
      </c>
      <c r="E771" s="987" t="s">
        <v>3040</v>
      </c>
      <c r="F771" s="988" t="s">
        <v>1400</v>
      </c>
    </row>
    <row r="772" spans="1:6" x14ac:dyDescent="0.25">
      <c r="A772" s="987" t="s">
        <v>3041</v>
      </c>
      <c r="B772" s="987" t="s">
        <v>3042</v>
      </c>
      <c r="C772" s="987" t="s">
        <v>1642</v>
      </c>
      <c r="D772" t="s">
        <v>1385</v>
      </c>
      <c r="E772" s="987" t="s">
        <v>3042</v>
      </c>
      <c r="F772" s="988" t="s">
        <v>1455</v>
      </c>
    </row>
    <row r="773" spans="1:6" x14ac:dyDescent="0.25">
      <c r="A773" s="987" t="s">
        <v>3043</v>
      </c>
      <c r="B773" s="987" t="s">
        <v>3044</v>
      </c>
      <c r="C773" s="987" t="s">
        <v>1476</v>
      </c>
      <c r="D773" t="s">
        <v>1385</v>
      </c>
      <c r="E773" s="987" t="s">
        <v>3044</v>
      </c>
      <c r="F773" s="988" t="s">
        <v>1386</v>
      </c>
    </row>
    <row r="774" spans="1:6" x14ac:dyDescent="0.25">
      <c r="A774" s="987" t="s">
        <v>3045</v>
      </c>
      <c r="B774" s="987" t="s">
        <v>3046</v>
      </c>
      <c r="C774" s="987" t="s">
        <v>1551</v>
      </c>
      <c r="D774" t="s">
        <v>1385</v>
      </c>
      <c r="E774" s="987" t="s">
        <v>3046</v>
      </c>
      <c r="F774" s="988" t="s">
        <v>1393</v>
      </c>
    </row>
    <row r="775" spans="1:6" x14ac:dyDescent="0.25">
      <c r="A775" s="987" t="s">
        <v>3047</v>
      </c>
      <c r="B775" s="987" t="s">
        <v>3048</v>
      </c>
      <c r="C775" s="987" t="s">
        <v>1551</v>
      </c>
      <c r="D775" t="s">
        <v>1385</v>
      </c>
      <c r="E775" s="987" t="s">
        <v>3048</v>
      </c>
      <c r="F775" s="988" t="s">
        <v>1455</v>
      </c>
    </row>
    <row r="776" spans="1:6" x14ac:dyDescent="0.25">
      <c r="A776" s="987" t="s">
        <v>3049</v>
      </c>
      <c r="B776" s="987" t="s">
        <v>3050</v>
      </c>
      <c r="C776" s="987" t="s">
        <v>1562</v>
      </c>
      <c r="D776" t="s">
        <v>1385</v>
      </c>
      <c r="E776" s="987" t="s">
        <v>3050</v>
      </c>
      <c r="F776" s="988" t="s">
        <v>1573</v>
      </c>
    </row>
    <row r="777" spans="1:6" x14ac:dyDescent="0.25">
      <c r="A777" s="987" t="s">
        <v>3051</v>
      </c>
      <c r="B777" s="987" t="s">
        <v>3052</v>
      </c>
      <c r="C777" s="987" t="s">
        <v>1508</v>
      </c>
      <c r="D777" t="s">
        <v>1385</v>
      </c>
      <c r="E777" s="987" t="s">
        <v>3052</v>
      </c>
      <c r="F777" s="988" t="s">
        <v>1393</v>
      </c>
    </row>
    <row r="778" spans="1:6" x14ac:dyDescent="0.25">
      <c r="A778" s="987" t="s">
        <v>3053</v>
      </c>
      <c r="B778" s="987" t="s">
        <v>3054</v>
      </c>
      <c r="C778" s="987" t="s">
        <v>1847</v>
      </c>
      <c r="D778" t="s">
        <v>1385</v>
      </c>
      <c r="E778" s="987" t="s">
        <v>3054</v>
      </c>
      <c r="F778" s="988" t="s">
        <v>1573</v>
      </c>
    </row>
    <row r="779" spans="1:6" x14ac:dyDescent="0.25">
      <c r="A779" s="987" t="s">
        <v>3055</v>
      </c>
      <c r="B779" s="987" t="s">
        <v>3056</v>
      </c>
      <c r="C779" s="987" t="s">
        <v>1562</v>
      </c>
      <c r="D779" t="s">
        <v>1385</v>
      </c>
      <c r="E779" s="987" t="s">
        <v>3056</v>
      </c>
      <c r="F779" s="988" t="s">
        <v>1386</v>
      </c>
    </row>
    <row r="780" spans="1:6" x14ac:dyDescent="0.25">
      <c r="A780" s="987" t="s">
        <v>3057</v>
      </c>
      <c r="B780" s="987" t="s">
        <v>3058</v>
      </c>
      <c r="C780" s="987" t="s">
        <v>1847</v>
      </c>
      <c r="D780" t="s">
        <v>1385</v>
      </c>
      <c r="E780" s="987" t="s">
        <v>3058</v>
      </c>
      <c r="F780" s="988" t="s">
        <v>1400</v>
      </c>
    </row>
    <row r="781" spans="1:6" x14ac:dyDescent="0.25">
      <c r="A781" s="987" t="s">
        <v>3059</v>
      </c>
      <c r="B781" s="987" t="s">
        <v>3060</v>
      </c>
      <c r="C781" s="987" t="s">
        <v>1548</v>
      </c>
      <c r="D781" t="s">
        <v>1385</v>
      </c>
      <c r="E781" s="987" t="s">
        <v>3060</v>
      </c>
      <c r="F781" s="988" t="s">
        <v>1400</v>
      </c>
    </row>
    <row r="782" spans="1:6" x14ac:dyDescent="0.25">
      <c r="A782" s="987" t="s">
        <v>3061</v>
      </c>
      <c r="B782" s="987" t="s">
        <v>3062</v>
      </c>
      <c r="C782" s="987" t="s">
        <v>1396</v>
      </c>
      <c r="D782" t="s">
        <v>1385</v>
      </c>
      <c r="E782" s="987" t="s">
        <v>3062</v>
      </c>
      <c r="F782" s="988" t="s">
        <v>1393</v>
      </c>
    </row>
    <row r="783" spans="1:6" x14ac:dyDescent="0.25">
      <c r="A783" s="987" t="s">
        <v>3063</v>
      </c>
      <c r="B783" s="987" t="s">
        <v>3064</v>
      </c>
      <c r="C783" s="987" t="s">
        <v>1838</v>
      </c>
      <c r="D783" t="s">
        <v>1385</v>
      </c>
      <c r="E783" s="987" t="s">
        <v>3064</v>
      </c>
      <c r="F783" s="988" t="s">
        <v>1400</v>
      </c>
    </row>
    <row r="784" spans="1:6" x14ac:dyDescent="0.25">
      <c r="A784" s="987" t="s">
        <v>3065</v>
      </c>
      <c r="B784" s="987" t="s">
        <v>3066</v>
      </c>
      <c r="C784" s="987" t="s">
        <v>1392</v>
      </c>
      <c r="D784" t="s">
        <v>1385</v>
      </c>
      <c r="E784" s="987" t="s">
        <v>3066</v>
      </c>
      <c r="F784" s="988" t="s">
        <v>1393</v>
      </c>
    </row>
    <row r="785" spans="1:6" x14ac:dyDescent="0.25">
      <c r="A785" s="987" t="s">
        <v>3067</v>
      </c>
      <c r="B785" s="987" t="s">
        <v>3068</v>
      </c>
      <c r="C785" s="987" t="s">
        <v>1379</v>
      </c>
      <c r="D785" t="s">
        <v>1385</v>
      </c>
      <c r="E785" s="987" t="s">
        <v>3068</v>
      </c>
      <c r="F785" s="988" t="s">
        <v>1393</v>
      </c>
    </row>
    <row r="786" spans="1:6" x14ac:dyDescent="0.25">
      <c r="A786" s="987" t="s">
        <v>3069</v>
      </c>
      <c r="B786" s="987" t="s">
        <v>3070</v>
      </c>
      <c r="C786" s="987" t="s">
        <v>1454</v>
      </c>
      <c r="D786" t="s">
        <v>1385</v>
      </c>
      <c r="E786" s="987" t="s">
        <v>3070</v>
      </c>
      <c r="F786" s="988" t="s">
        <v>1386</v>
      </c>
    </row>
    <row r="787" spans="1:6" x14ac:dyDescent="0.25">
      <c r="A787" s="987" t="s">
        <v>3071</v>
      </c>
      <c r="B787" s="987" t="s">
        <v>3072</v>
      </c>
      <c r="C787" s="987" t="s">
        <v>1396</v>
      </c>
      <c r="D787" t="s">
        <v>1385</v>
      </c>
      <c r="E787" s="987" t="s">
        <v>3072</v>
      </c>
      <c r="F787" s="988" t="s">
        <v>1386</v>
      </c>
    </row>
    <row r="788" spans="1:6" x14ac:dyDescent="0.25">
      <c r="A788" s="987" t="s">
        <v>3073</v>
      </c>
      <c r="B788" s="987" t="s">
        <v>3074</v>
      </c>
      <c r="C788" s="987" t="s">
        <v>1421</v>
      </c>
      <c r="D788" t="s">
        <v>1385</v>
      </c>
      <c r="E788" s="987" t="s">
        <v>3074</v>
      </c>
      <c r="F788" s="988" t="s">
        <v>1386</v>
      </c>
    </row>
    <row r="789" spans="1:6" x14ac:dyDescent="0.25">
      <c r="A789" s="987" t="s">
        <v>3075</v>
      </c>
      <c r="B789" s="987" t="s">
        <v>3076</v>
      </c>
      <c r="C789" s="987" t="s">
        <v>1765</v>
      </c>
      <c r="D789" t="s">
        <v>1380</v>
      </c>
      <c r="E789" s="987" t="s">
        <v>3076</v>
      </c>
      <c r="F789" s="988" t="s">
        <v>1381</v>
      </c>
    </row>
    <row r="790" spans="1:6" x14ac:dyDescent="0.25">
      <c r="A790" s="987" t="s">
        <v>3077</v>
      </c>
      <c r="B790" s="987" t="s">
        <v>3078</v>
      </c>
      <c r="C790" s="987" t="s">
        <v>1413</v>
      </c>
      <c r="D790" t="s">
        <v>1385</v>
      </c>
      <c r="E790" s="987" t="s">
        <v>3078</v>
      </c>
      <c r="F790" s="988" t="s">
        <v>1400</v>
      </c>
    </row>
    <row r="791" spans="1:6" x14ac:dyDescent="0.25">
      <c r="A791" s="987" t="s">
        <v>3079</v>
      </c>
      <c r="B791" s="987" t="s">
        <v>3080</v>
      </c>
      <c r="C791" s="452" t="s">
        <v>1508</v>
      </c>
      <c r="D791" t="s">
        <v>1380</v>
      </c>
      <c r="E791" s="987" t="s">
        <v>3080</v>
      </c>
      <c r="F791" s="988" t="s">
        <v>1552</v>
      </c>
    </row>
    <row r="792" spans="1:6" x14ac:dyDescent="0.25">
      <c r="A792" s="987" t="s">
        <v>3081</v>
      </c>
      <c r="B792" s="987" t="s">
        <v>3082</v>
      </c>
      <c r="C792" s="987" t="s">
        <v>1730</v>
      </c>
      <c r="D792" t="s">
        <v>1385</v>
      </c>
      <c r="E792" s="987" t="s">
        <v>3082</v>
      </c>
      <c r="F792" s="988" t="s">
        <v>1433</v>
      </c>
    </row>
    <row r="793" spans="1:6" x14ac:dyDescent="0.25">
      <c r="A793" s="987" t="s">
        <v>3083</v>
      </c>
      <c r="B793" s="987" t="s">
        <v>3084</v>
      </c>
      <c r="C793" s="987" t="s">
        <v>1730</v>
      </c>
      <c r="D793" t="s">
        <v>1385</v>
      </c>
      <c r="E793" s="987" t="s">
        <v>3084</v>
      </c>
      <c r="F793" s="988" t="s">
        <v>1393</v>
      </c>
    </row>
    <row r="794" spans="1:6" x14ac:dyDescent="0.25">
      <c r="A794" s="987" t="s">
        <v>3085</v>
      </c>
      <c r="B794" s="987" t="s">
        <v>3086</v>
      </c>
      <c r="C794" s="987" t="s">
        <v>1392</v>
      </c>
      <c r="D794" t="s">
        <v>1385</v>
      </c>
      <c r="E794" s="987" t="s">
        <v>3086</v>
      </c>
      <c r="F794" s="988" t="s">
        <v>1393</v>
      </c>
    </row>
    <row r="795" spans="1:6" x14ac:dyDescent="0.25">
      <c r="A795" s="987" t="s">
        <v>3087</v>
      </c>
      <c r="B795" s="987" t="s">
        <v>3088</v>
      </c>
      <c r="C795" s="987" t="s">
        <v>1454</v>
      </c>
      <c r="D795" t="s">
        <v>1385</v>
      </c>
      <c r="E795" s="987" t="s">
        <v>3088</v>
      </c>
      <c r="F795" s="988" t="s">
        <v>1386</v>
      </c>
    </row>
    <row r="796" spans="1:6" x14ac:dyDescent="0.25">
      <c r="A796" s="987" t="s">
        <v>3089</v>
      </c>
      <c r="B796" s="987" t="s">
        <v>3090</v>
      </c>
      <c r="C796" s="987" t="s">
        <v>1730</v>
      </c>
      <c r="D796" t="s">
        <v>1385</v>
      </c>
      <c r="E796" s="987" t="s">
        <v>3090</v>
      </c>
      <c r="F796" s="988" t="s">
        <v>1386</v>
      </c>
    </row>
    <row r="797" spans="1:6" x14ac:dyDescent="0.25">
      <c r="A797" s="987" t="s">
        <v>3091</v>
      </c>
      <c r="B797" s="987" t="s">
        <v>3092</v>
      </c>
      <c r="C797" s="987" t="s">
        <v>1379</v>
      </c>
      <c r="D797" t="s">
        <v>1385</v>
      </c>
      <c r="E797" s="987" t="s">
        <v>3092</v>
      </c>
      <c r="F797" s="988" t="s">
        <v>1393</v>
      </c>
    </row>
    <row r="798" spans="1:6" x14ac:dyDescent="0.25">
      <c r="A798" s="987" t="s">
        <v>3093</v>
      </c>
      <c r="B798" s="987" t="s">
        <v>3094</v>
      </c>
      <c r="C798" s="987" t="s">
        <v>1904</v>
      </c>
      <c r="D798" t="s">
        <v>1385</v>
      </c>
      <c r="E798" s="987" t="s">
        <v>3094</v>
      </c>
      <c r="F798" s="988" t="s">
        <v>1386</v>
      </c>
    </row>
    <row r="799" spans="1:6" x14ac:dyDescent="0.25">
      <c r="A799" s="987" t="s">
        <v>3095</v>
      </c>
      <c r="B799" s="987" t="s">
        <v>3096</v>
      </c>
      <c r="C799" s="452" t="s">
        <v>1476</v>
      </c>
      <c r="D799" t="s">
        <v>1380</v>
      </c>
      <c r="E799" s="987" t="s">
        <v>3096</v>
      </c>
      <c r="F799" s="988" t="s">
        <v>1552</v>
      </c>
    </row>
    <row r="800" spans="1:6" x14ac:dyDescent="0.25">
      <c r="A800" s="987" t="s">
        <v>3097</v>
      </c>
      <c r="B800" s="987" t="s">
        <v>3098</v>
      </c>
      <c r="C800" s="987" t="s">
        <v>1447</v>
      </c>
      <c r="D800" t="s">
        <v>1385</v>
      </c>
      <c r="E800" s="987" t="s">
        <v>3098</v>
      </c>
      <c r="F800" s="988" t="s">
        <v>1386</v>
      </c>
    </row>
    <row r="801" spans="1:6" x14ac:dyDescent="0.25">
      <c r="A801" s="987" t="s">
        <v>3099</v>
      </c>
      <c r="B801" s="987" t="s">
        <v>3100</v>
      </c>
      <c r="C801" s="987" t="s">
        <v>1595</v>
      </c>
      <c r="D801" t="s">
        <v>1385</v>
      </c>
      <c r="E801" s="987" t="s">
        <v>3100</v>
      </c>
      <c r="F801" s="988" t="s">
        <v>1400</v>
      </c>
    </row>
    <row r="802" spans="1:6" x14ac:dyDescent="0.25">
      <c r="A802" s="987" t="s">
        <v>3101</v>
      </c>
      <c r="B802" s="987" t="s">
        <v>3102</v>
      </c>
      <c r="C802" s="987" t="s">
        <v>1838</v>
      </c>
      <c r="D802" t="s">
        <v>1385</v>
      </c>
      <c r="E802" s="987" t="s">
        <v>3102</v>
      </c>
      <c r="F802" s="988" t="s">
        <v>1400</v>
      </c>
    </row>
    <row r="803" spans="1:6" x14ac:dyDescent="0.25">
      <c r="A803" s="987" t="s">
        <v>3103</v>
      </c>
      <c r="B803" s="987" t="s">
        <v>3104</v>
      </c>
      <c r="C803" s="987" t="s">
        <v>1966</v>
      </c>
      <c r="D803" t="s">
        <v>1385</v>
      </c>
      <c r="E803" s="987" t="s">
        <v>3104</v>
      </c>
      <c r="F803" s="988" t="s">
        <v>1386</v>
      </c>
    </row>
    <row r="804" spans="1:6" x14ac:dyDescent="0.25">
      <c r="A804" s="987" t="s">
        <v>3105</v>
      </c>
      <c r="B804" s="987" t="s">
        <v>3106</v>
      </c>
      <c r="C804" s="987" t="s">
        <v>1379</v>
      </c>
      <c r="D804" t="s">
        <v>1385</v>
      </c>
      <c r="E804" s="987" t="s">
        <v>3106</v>
      </c>
      <c r="F804" s="988" t="s">
        <v>1400</v>
      </c>
    </row>
    <row r="805" spans="1:6" x14ac:dyDescent="0.25">
      <c r="A805" s="987" t="s">
        <v>3107</v>
      </c>
      <c r="B805" s="987" t="s">
        <v>3108</v>
      </c>
      <c r="C805" s="987" t="s">
        <v>1379</v>
      </c>
      <c r="D805" t="s">
        <v>1385</v>
      </c>
      <c r="E805" s="987" t="s">
        <v>3108</v>
      </c>
      <c r="F805" s="988" t="s">
        <v>1393</v>
      </c>
    </row>
    <row r="806" spans="1:6" x14ac:dyDescent="0.25">
      <c r="A806" s="987" t="s">
        <v>3109</v>
      </c>
      <c r="B806" s="987" t="s">
        <v>3110</v>
      </c>
      <c r="C806" s="452" t="s">
        <v>1392</v>
      </c>
      <c r="D806" t="s">
        <v>1380</v>
      </c>
      <c r="E806" s="987" t="s">
        <v>3110</v>
      </c>
      <c r="F806" s="988" t="s">
        <v>1381</v>
      </c>
    </row>
    <row r="807" spans="1:6" x14ac:dyDescent="0.25">
      <c r="A807" s="987" t="s">
        <v>3111</v>
      </c>
      <c r="B807" s="987" t="s">
        <v>3112</v>
      </c>
      <c r="C807" s="987" t="s">
        <v>3113</v>
      </c>
      <c r="D807" t="s">
        <v>1385</v>
      </c>
      <c r="E807" s="987" t="s">
        <v>3112</v>
      </c>
      <c r="F807" s="988" t="s">
        <v>1386</v>
      </c>
    </row>
    <row r="808" spans="1:6" x14ac:dyDescent="0.25">
      <c r="A808" s="987" t="s">
        <v>3114</v>
      </c>
      <c r="B808" s="987" t="s">
        <v>3115</v>
      </c>
      <c r="C808" s="987" t="s">
        <v>3116</v>
      </c>
      <c r="D808" t="s">
        <v>1385</v>
      </c>
      <c r="E808" s="987" t="s">
        <v>3115</v>
      </c>
      <c r="F808" s="988" t="s">
        <v>1386</v>
      </c>
    </row>
    <row r="809" spans="1:6" x14ac:dyDescent="0.25">
      <c r="A809" s="987" t="s">
        <v>3117</v>
      </c>
      <c r="B809" s="987" t="s">
        <v>3118</v>
      </c>
      <c r="C809" s="987" t="s">
        <v>1392</v>
      </c>
      <c r="D809" t="s">
        <v>1385</v>
      </c>
      <c r="E809" s="987" t="s">
        <v>3118</v>
      </c>
      <c r="F809" s="988" t="s">
        <v>1393</v>
      </c>
    </row>
    <row r="810" spans="1:6" x14ac:dyDescent="0.25">
      <c r="A810" s="987" t="s">
        <v>3119</v>
      </c>
      <c r="B810" s="987" t="s">
        <v>3120</v>
      </c>
      <c r="C810" s="987" t="s">
        <v>1479</v>
      </c>
      <c r="D810" t="s">
        <v>1385</v>
      </c>
      <c r="E810" s="987" t="s">
        <v>3120</v>
      </c>
      <c r="F810" s="988" t="s">
        <v>1480</v>
      </c>
    </row>
    <row r="811" spans="1:6" x14ac:dyDescent="0.25">
      <c r="A811" s="987" t="s">
        <v>3121</v>
      </c>
      <c r="B811" s="987" t="s">
        <v>3122</v>
      </c>
      <c r="C811" s="987" t="s">
        <v>1730</v>
      </c>
      <c r="D811" t="s">
        <v>1385</v>
      </c>
      <c r="E811" s="987" t="s">
        <v>3122</v>
      </c>
      <c r="F811" s="988" t="s">
        <v>1400</v>
      </c>
    </row>
    <row r="812" spans="1:6" x14ac:dyDescent="0.25">
      <c r="A812" s="987" t="s">
        <v>3123</v>
      </c>
      <c r="B812" s="987" t="s">
        <v>3124</v>
      </c>
      <c r="C812" s="987" t="s">
        <v>1413</v>
      </c>
      <c r="D812" t="s">
        <v>1385</v>
      </c>
      <c r="E812" s="987" t="s">
        <v>3124</v>
      </c>
      <c r="F812" s="988" t="s">
        <v>1400</v>
      </c>
    </row>
    <row r="813" spans="1:6" x14ac:dyDescent="0.25">
      <c r="A813" s="987" t="s">
        <v>3125</v>
      </c>
      <c r="B813" s="987" t="s">
        <v>3126</v>
      </c>
      <c r="C813" s="987" t="s">
        <v>1413</v>
      </c>
      <c r="D813" t="s">
        <v>1385</v>
      </c>
      <c r="E813" s="987" t="s">
        <v>3126</v>
      </c>
      <c r="F813" s="988" t="s">
        <v>1455</v>
      </c>
    </row>
    <row r="814" spans="1:6" x14ac:dyDescent="0.25">
      <c r="A814" s="987" t="s">
        <v>3127</v>
      </c>
      <c r="B814" s="987" t="s">
        <v>3128</v>
      </c>
      <c r="C814" s="987" t="s">
        <v>1413</v>
      </c>
      <c r="D814" t="s">
        <v>1385</v>
      </c>
      <c r="E814" s="987" t="s">
        <v>3128</v>
      </c>
      <c r="F814" s="988" t="s">
        <v>1386</v>
      </c>
    </row>
    <row r="815" spans="1:6" x14ac:dyDescent="0.25">
      <c r="A815" s="987" t="s">
        <v>3129</v>
      </c>
      <c r="B815" s="987" t="s">
        <v>3130</v>
      </c>
      <c r="C815" s="987" t="s">
        <v>1399</v>
      </c>
      <c r="D815" t="s">
        <v>1385</v>
      </c>
      <c r="E815" s="987" t="s">
        <v>3130</v>
      </c>
      <c r="F815" s="988" t="s">
        <v>1386</v>
      </c>
    </row>
    <row r="816" spans="1:6" x14ac:dyDescent="0.25">
      <c r="A816" s="987" t="s">
        <v>3131</v>
      </c>
      <c r="B816" s="987" t="s">
        <v>3132</v>
      </c>
      <c r="C816" s="987" t="s">
        <v>1430</v>
      </c>
      <c r="D816" t="s">
        <v>1385</v>
      </c>
      <c r="E816" s="987" t="s">
        <v>3132</v>
      </c>
      <c r="F816" s="988" t="s">
        <v>1386</v>
      </c>
    </row>
    <row r="817" spans="1:6" x14ac:dyDescent="0.25">
      <c r="A817" s="987" t="s">
        <v>3133</v>
      </c>
      <c r="B817" s="987" t="s">
        <v>3134</v>
      </c>
      <c r="C817" s="987" t="s">
        <v>1725</v>
      </c>
      <c r="D817" t="s">
        <v>1385</v>
      </c>
      <c r="E817" s="987" t="s">
        <v>3134</v>
      </c>
      <c r="F817" s="988" t="s">
        <v>1386</v>
      </c>
    </row>
    <row r="818" spans="1:6" x14ac:dyDescent="0.25">
      <c r="A818" s="987" t="s">
        <v>3135</v>
      </c>
      <c r="B818" s="987" t="s">
        <v>3136</v>
      </c>
      <c r="C818" s="987" t="s">
        <v>1562</v>
      </c>
      <c r="D818" t="s">
        <v>1385</v>
      </c>
      <c r="E818" s="987" t="s">
        <v>3136</v>
      </c>
      <c r="F818" s="988" t="s">
        <v>1386</v>
      </c>
    </row>
    <row r="819" spans="1:6" x14ac:dyDescent="0.25">
      <c r="A819" s="987" t="s">
        <v>3137</v>
      </c>
      <c r="B819" s="987" t="s">
        <v>3138</v>
      </c>
      <c r="C819" s="987" t="s">
        <v>1987</v>
      </c>
      <c r="D819" t="s">
        <v>1385</v>
      </c>
      <c r="E819" s="987" t="s">
        <v>3138</v>
      </c>
      <c r="F819" s="988" t="s">
        <v>1386</v>
      </c>
    </row>
    <row r="820" spans="1:6" x14ac:dyDescent="0.25">
      <c r="A820" s="987" t="s">
        <v>3139</v>
      </c>
      <c r="B820" s="987" t="s">
        <v>3140</v>
      </c>
      <c r="C820" s="987" t="s">
        <v>1515</v>
      </c>
      <c r="D820" t="s">
        <v>1385</v>
      </c>
      <c r="E820" s="987" t="s">
        <v>3140</v>
      </c>
      <c r="F820" s="988" t="s">
        <v>1393</v>
      </c>
    </row>
    <row r="821" spans="1:6" x14ac:dyDescent="0.25">
      <c r="A821" s="987" t="s">
        <v>3141</v>
      </c>
      <c r="B821" s="987" t="s">
        <v>3142</v>
      </c>
      <c r="C821" s="987" t="s">
        <v>1847</v>
      </c>
      <c r="D821" t="s">
        <v>1385</v>
      </c>
      <c r="E821" s="987" t="s">
        <v>3142</v>
      </c>
      <c r="F821" s="988" t="s">
        <v>1400</v>
      </c>
    </row>
    <row r="822" spans="1:6" x14ac:dyDescent="0.25">
      <c r="A822" s="987" t="s">
        <v>3143</v>
      </c>
      <c r="B822" s="987" t="s">
        <v>3144</v>
      </c>
      <c r="C822" s="987" t="s">
        <v>1515</v>
      </c>
      <c r="D822" t="s">
        <v>1385</v>
      </c>
      <c r="E822" s="987" t="s">
        <v>3144</v>
      </c>
      <c r="F822" s="988" t="s">
        <v>1393</v>
      </c>
    </row>
    <row r="823" spans="1:6" x14ac:dyDescent="0.25">
      <c r="A823" s="987" t="s">
        <v>3145</v>
      </c>
      <c r="B823" s="987" t="s">
        <v>3146</v>
      </c>
      <c r="C823" s="987" t="s">
        <v>1562</v>
      </c>
      <c r="D823" t="s">
        <v>1385</v>
      </c>
      <c r="E823" s="987" t="s">
        <v>3146</v>
      </c>
      <c r="F823" s="988" t="s">
        <v>1393</v>
      </c>
    </row>
    <row r="824" spans="1:6" x14ac:dyDescent="0.25">
      <c r="A824" s="987" t="s">
        <v>3147</v>
      </c>
      <c r="B824" s="987" t="s">
        <v>3148</v>
      </c>
      <c r="C824" s="987" t="s">
        <v>1379</v>
      </c>
      <c r="D824" t="s">
        <v>1385</v>
      </c>
      <c r="E824" s="987" t="s">
        <v>3148</v>
      </c>
      <c r="F824" s="988" t="s">
        <v>1393</v>
      </c>
    </row>
    <row r="825" spans="1:6" x14ac:dyDescent="0.25">
      <c r="A825" s="987" t="s">
        <v>3149</v>
      </c>
      <c r="B825" s="987" t="s">
        <v>3150</v>
      </c>
      <c r="C825" s="987" t="s">
        <v>1379</v>
      </c>
      <c r="D825" t="s">
        <v>1385</v>
      </c>
      <c r="E825" s="987" t="s">
        <v>3150</v>
      </c>
      <c r="F825" s="988" t="s">
        <v>1393</v>
      </c>
    </row>
    <row r="826" spans="1:6" x14ac:dyDescent="0.25">
      <c r="A826" s="987" t="s">
        <v>3151</v>
      </c>
      <c r="B826" s="987" t="s">
        <v>3152</v>
      </c>
      <c r="C826" s="987" t="s">
        <v>1379</v>
      </c>
      <c r="D826" t="s">
        <v>1385</v>
      </c>
      <c r="E826" s="987" t="s">
        <v>3152</v>
      </c>
      <c r="F826" s="988" t="s">
        <v>1393</v>
      </c>
    </row>
    <row r="827" spans="1:6" x14ac:dyDescent="0.25">
      <c r="A827" s="987" t="s">
        <v>3153</v>
      </c>
      <c r="B827" s="987" t="s">
        <v>3154</v>
      </c>
      <c r="C827" s="987" t="s">
        <v>1515</v>
      </c>
      <c r="D827" t="s">
        <v>1385</v>
      </c>
      <c r="E827" s="987" t="s">
        <v>3154</v>
      </c>
      <c r="F827" s="988" t="s">
        <v>1400</v>
      </c>
    </row>
    <row r="828" spans="1:6" x14ac:dyDescent="0.25">
      <c r="A828" s="987" t="s">
        <v>3155</v>
      </c>
      <c r="B828" s="987" t="s">
        <v>3156</v>
      </c>
      <c r="C828" s="987" t="s">
        <v>1904</v>
      </c>
      <c r="D828" t="s">
        <v>1385</v>
      </c>
      <c r="E828" s="987" t="s">
        <v>3156</v>
      </c>
      <c r="F828" s="988" t="s">
        <v>1386</v>
      </c>
    </row>
    <row r="829" spans="1:6" x14ac:dyDescent="0.25">
      <c r="A829" s="987" t="s">
        <v>3157</v>
      </c>
      <c r="B829" s="987" t="s">
        <v>3158</v>
      </c>
      <c r="C829" s="987" t="s">
        <v>1730</v>
      </c>
      <c r="D829" t="s">
        <v>1385</v>
      </c>
      <c r="E829" s="987" t="s">
        <v>3158</v>
      </c>
      <c r="F829" s="988" t="s">
        <v>1386</v>
      </c>
    </row>
    <row r="830" spans="1:6" x14ac:dyDescent="0.25">
      <c r="A830" s="987" t="s">
        <v>3159</v>
      </c>
      <c r="B830" s="987" t="s">
        <v>3160</v>
      </c>
      <c r="C830" s="987" t="s">
        <v>2267</v>
      </c>
      <c r="D830" t="s">
        <v>1380</v>
      </c>
      <c r="E830" s="987" t="s">
        <v>3160</v>
      </c>
      <c r="F830" s="988" t="s">
        <v>1660</v>
      </c>
    </row>
    <row r="831" spans="1:6" x14ac:dyDescent="0.25">
      <c r="A831" s="987" t="s">
        <v>3161</v>
      </c>
      <c r="B831" s="987" t="s">
        <v>3162</v>
      </c>
      <c r="C831" s="987" t="s">
        <v>2294</v>
      </c>
      <c r="D831" t="s">
        <v>1380</v>
      </c>
      <c r="E831" s="987" t="s">
        <v>3162</v>
      </c>
      <c r="F831" s="988" t="s">
        <v>1381</v>
      </c>
    </row>
    <row r="832" spans="1:6" x14ac:dyDescent="0.25">
      <c r="A832" s="987" t="s">
        <v>3163</v>
      </c>
      <c r="B832" s="987" t="s">
        <v>3164</v>
      </c>
      <c r="C832" s="987" t="s">
        <v>1990</v>
      </c>
      <c r="D832" t="s">
        <v>1385</v>
      </c>
      <c r="E832" s="987" t="s">
        <v>3164</v>
      </c>
      <c r="F832" s="988" t="s">
        <v>1407</v>
      </c>
    </row>
    <row r="833" spans="1:6" x14ac:dyDescent="0.25">
      <c r="A833" s="987" t="s">
        <v>3165</v>
      </c>
      <c r="B833" s="987" t="s">
        <v>3166</v>
      </c>
      <c r="C833" s="987" t="s">
        <v>1379</v>
      </c>
      <c r="D833" t="s">
        <v>1385</v>
      </c>
      <c r="E833" s="987" t="s">
        <v>3166</v>
      </c>
      <c r="F833" s="988" t="s">
        <v>1393</v>
      </c>
    </row>
    <row r="834" spans="1:6" x14ac:dyDescent="0.25">
      <c r="A834" s="987" t="s">
        <v>3167</v>
      </c>
      <c r="B834" s="987" t="s">
        <v>3168</v>
      </c>
      <c r="C834" s="987" t="s">
        <v>1379</v>
      </c>
      <c r="D834" t="s">
        <v>1385</v>
      </c>
      <c r="E834" s="987" t="s">
        <v>3168</v>
      </c>
      <c r="F834" s="988" t="s">
        <v>1393</v>
      </c>
    </row>
    <row r="835" spans="1:6" x14ac:dyDescent="0.25">
      <c r="A835" s="987" t="s">
        <v>3169</v>
      </c>
      <c r="B835" s="987" t="s">
        <v>3170</v>
      </c>
      <c r="C835" s="452" t="s">
        <v>1628</v>
      </c>
      <c r="D835" t="s">
        <v>1380</v>
      </c>
      <c r="E835" s="987" t="s">
        <v>3170</v>
      </c>
      <c r="F835" s="988" t="s">
        <v>1381</v>
      </c>
    </row>
    <row r="836" spans="1:6" x14ac:dyDescent="0.25">
      <c r="A836" s="987" t="s">
        <v>3171</v>
      </c>
      <c r="B836" s="987" t="s">
        <v>3172</v>
      </c>
      <c r="C836" s="987" t="s">
        <v>1748</v>
      </c>
      <c r="D836" t="s">
        <v>1385</v>
      </c>
      <c r="E836" s="987" t="s">
        <v>3172</v>
      </c>
      <c r="F836" s="988" t="s">
        <v>1393</v>
      </c>
    </row>
    <row r="837" spans="1:6" x14ac:dyDescent="0.25">
      <c r="A837" s="987" t="s">
        <v>3173</v>
      </c>
      <c r="B837" s="987" t="s">
        <v>3174</v>
      </c>
      <c r="C837" s="987" t="s">
        <v>1595</v>
      </c>
      <c r="D837" t="s">
        <v>1385</v>
      </c>
      <c r="E837" s="987" t="s">
        <v>3174</v>
      </c>
      <c r="F837" s="988" t="s">
        <v>1458</v>
      </c>
    </row>
    <row r="838" spans="1:6" x14ac:dyDescent="0.25">
      <c r="A838" s="987" t="s">
        <v>3175</v>
      </c>
      <c r="B838" s="987" t="s">
        <v>3176</v>
      </c>
      <c r="C838" s="987" t="s">
        <v>1698</v>
      </c>
      <c r="D838" t="s">
        <v>1385</v>
      </c>
      <c r="E838" s="987" t="s">
        <v>3176</v>
      </c>
      <c r="F838" s="988" t="s">
        <v>1386</v>
      </c>
    </row>
    <row r="839" spans="1:6" x14ac:dyDescent="0.25">
      <c r="A839" s="987" t="s">
        <v>3177</v>
      </c>
      <c r="B839" s="987" t="s">
        <v>3178</v>
      </c>
      <c r="C839" s="987" t="s">
        <v>1379</v>
      </c>
      <c r="D839" t="s">
        <v>1380</v>
      </c>
      <c r="E839" s="987" t="s">
        <v>3178</v>
      </c>
      <c r="F839" s="988" t="s">
        <v>1552</v>
      </c>
    </row>
    <row r="840" spans="1:6" x14ac:dyDescent="0.25">
      <c r="A840" s="987" t="s">
        <v>3179</v>
      </c>
      <c r="B840" s="987" t="s">
        <v>3180</v>
      </c>
      <c r="C840" s="987" t="s">
        <v>1628</v>
      </c>
      <c r="D840" t="s">
        <v>1385</v>
      </c>
      <c r="E840" s="987" t="s">
        <v>3180</v>
      </c>
      <c r="F840" s="988" t="s">
        <v>1386</v>
      </c>
    </row>
    <row r="841" spans="1:6" x14ac:dyDescent="0.25">
      <c r="A841" s="987" t="s">
        <v>3181</v>
      </c>
      <c r="B841" s="987" t="s">
        <v>3182</v>
      </c>
      <c r="C841" s="452" t="s">
        <v>1515</v>
      </c>
      <c r="D841" t="s">
        <v>1380</v>
      </c>
      <c r="E841" s="987" t="s">
        <v>3182</v>
      </c>
      <c r="F841" s="988" t="s">
        <v>1589</v>
      </c>
    </row>
    <row r="842" spans="1:6" x14ac:dyDescent="0.25">
      <c r="A842" s="987" t="s">
        <v>3183</v>
      </c>
      <c r="B842" s="987" t="s">
        <v>3184</v>
      </c>
      <c r="C842" s="987" t="s">
        <v>1775</v>
      </c>
      <c r="D842" t="s">
        <v>1385</v>
      </c>
      <c r="E842" s="987" t="s">
        <v>3184</v>
      </c>
      <c r="F842" s="988" t="s">
        <v>1386</v>
      </c>
    </row>
    <row r="843" spans="1:6" x14ac:dyDescent="0.25">
      <c r="A843" s="987" t="s">
        <v>3185</v>
      </c>
      <c r="B843" s="987" t="s">
        <v>3186</v>
      </c>
      <c r="C843" s="452" t="s">
        <v>1406</v>
      </c>
      <c r="D843" t="s">
        <v>1380</v>
      </c>
      <c r="E843" s="987" t="s">
        <v>3186</v>
      </c>
      <c r="F843" s="988" t="s">
        <v>1381</v>
      </c>
    </row>
    <row r="844" spans="1:6" x14ac:dyDescent="0.25">
      <c r="A844" s="987" t="s">
        <v>3187</v>
      </c>
      <c r="B844" s="987" t="s">
        <v>3188</v>
      </c>
      <c r="C844" s="987" t="s">
        <v>1733</v>
      </c>
      <c r="D844" t="s">
        <v>1380</v>
      </c>
      <c r="E844" s="987" t="s">
        <v>3188</v>
      </c>
      <c r="F844" s="988" t="s">
        <v>1552</v>
      </c>
    </row>
    <row r="845" spans="1:6" x14ac:dyDescent="0.25">
      <c r="A845" s="987" t="s">
        <v>3189</v>
      </c>
      <c r="B845" s="987" t="s">
        <v>3190</v>
      </c>
      <c r="C845" s="452" t="s">
        <v>1497</v>
      </c>
      <c r="D845" t="s">
        <v>1380</v>
      </c>
      <c r="E845" s="987" t="s">
        <v>3190</v>
      </c>
      <c r="F845" s="988" t="s">
        <v>1552</v>
      </c>
    </row>
    <row r="846" spans="1:6" x14ac:dyDescent="0.25">
      <c r="A846" s="987" t="s">
        <v>3191</v>
      </c>
      <c r="B846" s="987" t="s">
        <v>3192</v>
      </c>
      <c r="C846" s="452" t="s">
        <v>1396</v>
      </c>
      <c r="D846" t="s">
        <v>1380</v>
      </c>
      <c r="E846" s="987" t="s">
        <v>3192</v>
      </c>
      <c r="F846" s="988" t="s">
        <v>1381</v>
      </c>
    </row>
    <row r="847" spans="1:6" x14ac:dyDescent="0.25">
      <c r="A847" s="987" t="s">
        <v>3193</v>
      </c>
      <c r="B847" s="987" t="s">
        <v>3194</v>
      </c>
      <c r="C847" s="987" t="s">
        <v>1379</v>
      </c>
      <c r="D847" t="s">
        <v>1380</v>
      </c>
      <c r="E847" s="987" t="s">
        <v>3194</v>
      </c>
      <c r="F847" s="988" t="s">
        <v>1381</v>
      </c>
    </row>
    <row r="848" spans="1:6" x14ac:dyDescent="0.25">
      <c r="A848" s="987" t="s">
        <v>3195</v>
      </c>
      <c r="B848" s="987" t="s">
        <v>3196</v>
      </c>
      <c r="C848" s="987" t="s">
        <v>1468</v>
      </c>
      <c r="D848" t="s">
        <v>1385</v>
      </c>
      <c r="E848" s="987" t="s">
        <v>3196</v>
      </c>
      <c r="F848" s="988" t="s">
        <v>1386</v>
      </c>
    </row>
    <row r="849" spans="1:6" x14ac:dyDescent="0.25">
      <c r="A849" s="987" t="s">
        <v>3197</v>
      </c>
      <c r="B849" s="987" t="s">
        <v>3198</v>
      </c>
      <c r="C849" s="987" t="s">
        <v>1548</v>
      </c>
      <c r="D849" t="s">
        <v>1385</v>
      </c>
      <c r="E849" s="987" t="s">
        <v>3198</v>
      </c>
      <c r="F849" s="988" t="s">
        <v>1400</v>
      </c>
    </row>
    <row r="850" spans="1:6" x14ac:dyDescent="0.25">
      <c r="A850" s="987" t="s">
        <v>3199</v>
      </c>
      <c r="B850" s="987" t="s">
        <v>3200</v>
      </c>
      <c r="C850" s="987" t="s">
        <v>1748</v>
      </c>
      <c r="D850" t="s">
        <v>1385</v>
      </c>
      <c r="E850" s="987" t="s">
        <v>3200</v>
      </c>
      <c r="F850" s="988" t="s">
        <v>1400</v>
      </c>
    </row>
    <row r="851" spans="1:6" x14ac:dyDescent="0.25">
      <c r="A851" s="987" t="s">
        <v>3201</v>
      </c>
      <c r="B851" s="987" t="s">
        <v>3202</v>
      </c>
      <c r="C851" s="987" t="s">
        <v>1511</v>
      </c>
      <c r="D851" t="s">
        <v>1385</v>
      </c>
      <c r="E851" s="987" t="s">
        <v>3202</v>
      </c>
      <c r="F851" s="988" t="s">
        <v>1400</v>
      </c>
    </row>
    <row r="852" spans="1:6" x14ac:dyDescent="0.25">
      <c r="A852" s="987" t="s">
        <v>3203</v>
      </c>
      <c r="B852" s="987" t="s">
        <v>3204</v>
      </c>
      <c r="C852" s="987" t="s">
        <v>1476</v>
      </c>
      <c r="D852" t="s">
        <v>1385</v>
      </c>
      <c r="E852" s="987" t="s">
        <v>3204</v>
      </c>
      <c r="F852" s="988" t="s">
        <v>1573</v>
      </c>
    </row>
    <row r="853" spans="1:6" x14ac:dyDescent="0.25">
      <c r="A853" s="987" t="s">
        <v>3205</v>
      </c>
      <c r="B853" s="987" t="s">
        <v>3206</v>
      </c>
      <c r="C853" s="987" t="s">
        <v>1479</v>
      </c>
      <c r="D853" t="s">
        <v>1385</v>
      </c>
      <c r="E853" s="987" t="s">
        <v>3206</v>
      </c>
      <c r="F853" s="988" t="s">
        <v>1386</v>
      </c>
    </row>
    <row r="854" spans="1:6" x14ac:dyDescent="0.25">
      <c r="A854" s="987" t="s">
        <v>3207</v>
      </c>
      <c r="B854" s="987" t="s">
        <v>3208</v>
      </c>
      <c r="C854" s="987" t="s">
        <v>1588</v>
      </c>
      <c r="D854" t="s">
        <v>1385</v>
      </c>
      <c r="E854" s="987" t="s">
        <v>3208</v>
      </c>
      <c r="F854" s="988" t="s">
        <v>1386</v>
      </c>
    </row>
    <row r="855" spans="1:6" x14ac:dyDescent="0.25">
      <c r="A855" s="987" t="s">
        <v>3209</v>
      </c>
      <c r="B855" s="987" t="s">
        <v>3210</v>
      </c>
      <c r="C855" s="987" t="s">
        <v>1592</v>
      </c>
      <c r="D855" t="s">
        <v>1385</v>
      </c>
      <c r="E855" s="987" t="s">
        <v>3210</v>
      </c>
      <c r="F855" s="988" t="s">
        <v>1400</v>
      </c>
    </row>
    <row r="856" spans="1:6" x14ac:dyDescent="0.25">
      <c r="A856" s="987" t="s">
        <v>3211</v>
      </c>
      <c r="B856" s="987" t="s">
        <v>3212</v>
      </c>
      <c r="C856" s="987" t="s">
        <v>1765</v>
      </c>
      <c r="D856" t="s">
        <v>1385</v>
      </c>
      <c r="E856" s="987" t="s">
        <v>3212</v>
      </c>
      <c r="F856" s="988" t="s">
        <v>1400</v>
      </c>
    </row>
    <row r="857" spans="1:6" x14ac:dyDescent="0.25">
      <c r="A857" s="987" t="s">
        <v>3213</v>
      </c>
      <c r="B857" s="987" t="s">
        <v>3214</v>
      </c>
      <c r="C857" s="987" t="s">
        <v>1765</v>
      </c>
      <c r="D857" t="s">
        <v>1385</v>
      </c>
      <c r="E857" s="987" t="s">
        <v>3214</v>
      </c>
      <c r="F857" s="988" t="s">
        <v>1433</v>
      </c>
    </row>
    <row r="858" spans="1:6" x14ac:dyDescent="0.25">
      <c r="A858" s="987" t="s">
        <v>3215</v>
      </c>
      <c r="B858" s="987" t="s">
        <v>3216</v>
      </c>
      <c r="C858" s="987" t="s">
        <v>1515</v>
      </c>
      <c r="D858" t="s">
        <v>1385</v>
      </c>
      <c r="E858" s="987" t="s">
        <v>3216</v>
      </c>
      <c r="F858" s="988" t="s">
        <v>1458</v>
      </c>
    </row>
    <row r="859" spans="1:6" x14ac:dyDescent="0.25">
      <c r="A859" s="987" t="s">
        <v>3217</v>
      </c>
      <c r="B859" s="987" t="s">
        <v>3218</v>
      </c>
      <c r="C859" s="987" t="s">
        <v>1403</v>
      </c>
      <c r="D859" t="s">
        <v>1385</v>
      </c>
      <c r="E859" s="987" t="s">
        <v>3218</v>
      </c>
      <c r="F859" s="988" t="s">
        <v>1393</v>
      </c>
    </row>
    <row r="860" spans="1:6" x14ac:dyDescent="0.25">
      <c r="A860" s="987" t="s">
        <v>3219</v>
      </c>
      <c r="B860" s="987" t="s">
        <v>3220</v>
      </c>
      <c r="C860" s="987" t="s">
        <v>1592</v>
      </c>
      <c r="D860" t="s">
        <v>1385</v>
      </c>
      <c r="E860" s="987" t="s">
        <v>3220</v>
      </c>
      <c r="F860" s="988" t="s">
        <v>1579</v>
      </c>
    </row>
    <row r="861" spans="1:6" x14ac:dyDescent="0.25">
      <c r="A861" s="987" t="s">
        <v>3221</v>
      </c>
      <c r="B861" s="987" t="s">
        <v>3222</v>
      </c>
      <c r="C861" s="987" t="s">
        <v>1598</v>
      </c>
      <c r="D861" t="s">
        <v>1385</v>
      </c>
      <c r="E861" s="987" t="s">
        <v>3222</v>
      </c>
      <c r="F861" s="988" t="s">
        <v>1386</v>
      </c>
    </row>
    <row r="862" spans="1:6" x14ac:dyDescent="0.25">
      <c r="A862" s="987" t="s">
        <v>3223</v>
      </c>
      <c r="B862" s="987" t="s">
        <v>3224</v>
      </c>
      <c r="C862" s="452" t="s">
        <v>1413</v>
      </c>
      <c r="D862" t="s">
        <v>1380</v>
      </c>
      <c r="E862" s="987" t="s">
        <v>3224</v>
      </c>
      <c r="F862" s="988" t="s">
        <v>1589</v>
      </c>
    </row>
    <row r="863" spans="1:6" x14ac:dyDescent="0.25">
      <c r="A863" s="987" t="s">
        <v>3225</v>
      </c>
      <c r="B863" s="987" t="s">
        <v>3226</v>
      </c>
      <c r="C863" s="987" t="s">
        <v>1628</v>
      </c>
      <c r="D863" t="s">
        <v>1385</v>
      </c>
      <c r="E863" s="987" t="s">
        <v>3226</v>
      </c>
      <c r="F863" s="988" t="s">
        <v>1386</v>
      </c>
    </row>
    <row r="864" spans="1:6" x14ac:dyDescent="0.25">
      <c r="A864" s="987" t="s">
        <v>3227</v>
      </c>
      <c r="B864" s="987" t="s">
        <v>3228</v>
      </c>
      <c r="C864" s="987" t="s">
        <v>1775</v>
      </c>
      <c r="D864" t="s">
        <v>1385</v>
      </c>
      <c r="E864" s="987" t="s">
        <v>3228</v>
      </c>
      <c r="F864" s="988" t="s">
        <v>1386</v>
      </c>
    </row>
    <row r="865" spans="1:6" x14ac:dyDescent="0.25">
      <c r="A865" s="987" t="s">
        <v>3229</v>
      </c>
      <c r="B865" s="987" t="s">
        <v>3230</v>
      </c>
      <c r="C865" s="987" t="s">
        <v>1379</v>
      </c>
      <c r="D865" t="s">
        <v>1385</v>
      </c>
      <c r="E865" s="987" t="s">
        <v>3230</v>
      </c>
      <c r="F865" s="988" t="s">
        <v>1393</v>
      </c>
    </row>
    <row r="866" spans="1:6" x14ac:dyDescent="0.25">
      <c r="A866" s="987" t="s">
        <v>3231</v>
      </c>
      <c r="B866" s="987" t="s">
        <v>3232</v>
      </c>
      <c r="C866" s="987" t="s">
        <v>1551</v>
      </c>
      <c r="D866" t="s">
        <v>1385</v>
      </c>
      <c r="E866" s="987" t="s">
        <v>3232</v>
      </c>
      <c r="F866" s="988" t="s">
        <v>1386</v>
      </c>
    </row>
    <row r="867" spans="1:6" x14ac:dyDescent="0.25">
      <c r="A867" s="987" t="s">
        <v>3233</v>
      </c>
      <c r="B867" s="987" t="s">
        <v>3234</v>
      </c>
      <c r="C867" s="987" t="s">
        <v>1427</v>
      </c>
      <c r="D867" t="s">
        <v>1385</v>
      </c>
      <c r="E867" s="987" t="s">
        <v>3234</v>
      </c>
      <c r="F867" s="988" t="s">
        <v>1393</v>
      </c>
    </row>
    <row r="868" spans="1:6" x14ac:dyDescent="0.25">
      <c r="A868" s="987" t="s">
        <v>3235</v>
      </c>
      <c r="B868" s="987" t="s">
        <v>3236</v>
      </c>
      <c r="C868" s="987" t="s">
        <v>1725</v>
      </c>
      <c r="D868" t="s">
        <v>1385</v>
      </c>
      <c r="E868" s="987" t="s">
        <v>3236</v>
      </c>
      <c r="F868" s="988" t="s">
        <v>1386</v>
      </c>
    </row>
    <row r="869" spans="1:6" x14ac:dyDescent="0.25">
      <c r="A869" s="987" t="s">
        <v>3237</v>
      </c>
      <c r="B869" s="987" t="s">
        <v>3238</v>
      </c>
      <c r="C869" s="987" t="s">
        <v>1966</v>
      </c>
      <c r="D869" t="s">
        <v>1385</v>
      </c>
      <c r="E869" s="987" t="s">
        <v>3238</v>
      </c>
      <c r="F869" s="988" t="s">
        <v>1386</v>
      </c>
    </row>
    <row r="870" spans="1:6" x14ac:dyDescent="0.25">
      <c r="A870" s="987" t="s">
        <v>3239</v>
      </c>
      <c r="B870" s="987" t="s">
        <v>3240</v>
      </c>
      <c r="C870" s="987" t="s">
        <v>1413</v>
      </c>
      <c r="D870" t="s">
        <v>1385</v>
      </c>
      <c r="E870" s="987" t="s">
        <v>3240</v>
      </c>
      <c r="F870" s="988" t="s">
        <v>1393</v>
      </c>
    </row>
    <row r="871" spans="1:6" x14ac:dyDescent="0.25">
      <c r="A871" s="987" t="s">
        <v>3241</v>
      </c>
      <c r="B871" s="987" t="s">
        <v>3242</v>
      </c>
      <c r="C871" s="987" t="s">
        <v>1413</v>
      </c>
      <c r="D871" t="s">
        <v>1385</v>
      </c>
      <c r="E871" s="987" t="s">
        <v>3242</v>
      </c>
      <c r="F871" s="988" t="s">
        <v>1455</v>
      </c>
    </row>
    <row r="872" spans="1:6" x14ac:dyDescent="0.25">
      <c r="A872" s="987" t="s">
        <v>3243</v>
      </c>
      <c r="B872" s="987" t="s">
        <v>3244</v>
      </c>
      <c r="C872" s="987" t="s">
        <v>2818</v>
      </c>
      <c r="D872" t="s">
        <v>1385</v>
      </c>
      <c r="E872" s="987" t="s">
        <v>3244</v>
      </c>
      <c r="F872" s="988" t="s">
        <v>1386</v>
      </c>
    </row>
    <row r="873" spans="1:6" x14ac:dyDescent="0.25">
      <c r="A873" s="987" t="s">
        <v>3245</v>
      </c>
      <c r="B873" s="987" t="s">
        <v>3246</v>
      </c>
      <c r="C873" s="987" t="s">
        <v>1548</v>
      </c>
      <c r="D873" t="s">
        <v>1385</v>
      </c>
      <c r="E873" s="987" t="s">
        <v>3246</v>
      </c>
      <c r="F873" s="988" t="s">
        <v>1393</v>
      </c>
    </row>
    <row r="874" spans="1:6" x14ac:dyDescent="0.25">
      <c r="A874" s="987" t="s">
        <v>3247</v>
      </c>
      <c r="B874" s="987" t="s">
        <v>3248</v>
      </c>
      <c r="C874" s="987" t="s">
        <v>1508</v>
      </c>
      <c r="D874" t="s">
        <v>1385</v>
      </c>
      <c r="E874" s="987" t="s">
        <v>3248</v>
      </c>
      <c r="F874" s="988" t="s">
        <v>1393</v>
      </c>
    </row>
    <row r="875" spans="1:6" x14ac:dyDescent="0.25">
      <c r="A875" s="987" t="s">
        <v>3249</v>
      </c>
      <c r="B875" s="987" t="s">
        <v>3250</v>
      </c>
      <c r="C875" s="987" t="s">
        <v>1379</v>
      </c>
      <c r="D875" t="s">
        <v>1385</v>
      </c>
      <c r="E875" s="987" t="s">
        <v>3250</v>
      </c>
      <c r="F875" s="988" t="s">
        <v>1393</v>
      </c>
    </row>
    <row r="876" spans="1:6" x14ac:dyDescent="0.25">
      <c r="A876" s="987" t="s">
        <v>3251</v>
      </c>
      <c r="B876" s="987" t="s">
        <v>3252</v>
      </c>
      <c r="C876" s="987" t="s">
        <v>1379</v>
      </c>
      <c r="D876" t="s">
        <v>1385</v>
      </c>
      <c r="E876" s="987" t="s">
        <v>3252</v>
      </c>
      <c r="F876" s="988" t="s">
        <v>1393</v>
      </c>
    </row>
    <row r="877" spans="1:6" x14ac:dyDescent="0.25">
      <c r="A877" s="987" t="s">
        <v>3253</v>
      </c>
      <c r="B877" s="987" t="s">
        <v>3254</v>
      </c>
      <c r="C877" s="987" t="s">
        <v>1379</v>
      </c>
      <c r="D877" t="s">
        <v>1385</v>
      </c>
      <c r="E877" s="987" t="s">
        <v>3254</v>
      </c>
      <c r="F877" s="988" t="s">
        <v>1393</v>
      </c>
    </row>
    <row r="878" spans="1:6" x14ac:dyDescent="0.25">
      <c r="A878" s="987" t="s">
        <v>3255</v>
      </c>
      <c r="B878" s="987" t="s">
        <v>3256</v>
      </c>
      <c r="C878" s="987" t="s">
        <v>1904</v>
      </c>
      <c r="D878" t="s">
        <v>1385</v>
      </c>
      <c r="E878" s="987" t="s">
        <v>3256</v>
      </c>
      <c r="F878" s="988" t="s">
        <v>1386</v>
      </c>
    </row>
    <row r="879" spans="1:6" x14ac:dyDescent="0.25">
      <c r="A879" s="987" t="s">
        <v>3257</v>
      </c>
      <c r="B879" s="987" t="s">
        <v>3258</v>
      </c>
      <c r="C879" s="987" t="s">
        <v>1508</v>
      </c>
      <c r="D879" t="s">
        <v>1385</v>
      </c>
      <c r="E879" s="987" t="s">
        <v>3258</v>
      </c>
      <c r="F879" s="988" t="s">
        <v>1393</v>
      </c>
    </row>
    <row r="880" spans="1:6" x14ac:dyDescent="0.25">
      <c r="A880" s="987" t="s">
        <v>3259</v>
      </c>
      <c r="B880" s="987" t="s">
        <v>3260</v>
      </c>
      <c r="C880" s="987" t="s">
        <v>1714</v>
      </c>
      <c r="D880" t="s">
        <v>1385</v>
      </c>
      <c r="E880" s="987" t="s">
        <v>3260</v>
      </c>
      <c r="F880" s="988" t="s">
        <v>1393</v>
      </c>
    </row>
    <row r="881" spans="1:6" x14ac:dyDescent="0.25">
      <c r="A881" s="987" t="s">
        <v>3261</v>
      </c>
      <c r="B881" s="987" t="s">
        <v>3262</v>
      </c>
      <c r="C881" s="987" t="s">
        <v>1990</v>
      </c>
      <c r="D881" t="s">
        <v>1385</v>
      </c>
      <c r="E881" s="987" t="s">
        <v>3262</v>
      </c>
      <c r="F881" s="988" t="s">
        <v>1386</v>
      </c>
    </row>
    <row r="882" spans="1:6" x14ac:dyDescent="0.25">
      <c r="A882" s="987" t="s">
        <v>3263</v>
      </c>
      <c r="B882" s="987" t="s">
        <v>3264</v>
      </c>
      <c r="C882"/>
      <c r="D882" t="s">
        <v>1380</v>
      </c>
      <c r="E882" s="987" t="s">
        <v>3264</v>
      </c>
      <c r="F882" s="988" t="s">
        <v>1675</v>
      </c>
    </row>
    <row r="883" spans="1:6" x14ac:dyDescent="0.25">
      <c r="A883" s="987" t="s">
        <v>3265</v>
      </c>
      <c r="B883" s="987" t="s">
        <v>3266</v>
      </c>
      <c r="C883" s="452" t="s">
        <v>1748</v>
      </c>
      <c r="D883" t="s">
        <v>1380</v>
      </c>
      <c r="E883" s="987" t="s">
        <v>3266</v>
      </c>
      <c r="F883" s="988" t="s">
        <v>1552</v>
      </c>
    </row>
    <row r="884" spans="1:6" x14ac:dyDescent="0.25">
      <c r="A884" s="987" t="s">
        <v>3267</v>
      </c>
      <c r="B884" s="987" t="s">
        <v>3268</v>
      </c>
      <c r="C884" s="987" t="s">
        <v>1418</v>
      </c>
      <c r="D884" t="s">
        <v>1385</v>
      </c>
      <c r="E884" s="987" t="s">
        <v>3268</v>
      </c>
      <c r="F884" s="988" t="s">
        <v>1386</v>
      </c>
    </row>
    <row r="885" spans="1:6" x14ac:dyDescent="0.25">
      <c r="A885" s="987" t="s">
        <v>3269</v>
      </c>
      <c r="B885" s="987" t="s">
        <v>3270</v>
      </c>
      <c r="C885" s="987" t="s">
        <v>1765</v>
      </c>
      <c r="D885" t="s">
        <v>1385</v>
      </c>
      <c r="E885" s="987" t="s">
        <v>3270</v>
      </c>
      <c r="F885" s="988" t="s">
        <v>1400</v>
      </c>
    </row>
    <row r="886" spans="1:6" x14ac:dyDescent="0.25">
      <c r="A886" s="987" t="s">
        <v>3271</v>
      </c>
      <c r="B886" s="987" t="s">
        <v>3272</v>
      </c>
      <c r="C886" s="987" t="s">
        <v>1399</v>
      </c>
      <c r="D886" t="s">
        <v>1385</v>
      </c>
      <c r="E886" s="987" t="s">
        <v>3272</v>
      </c>
      <c r="F886" s="988" t="s">
        <v>1386</v>
      </c>
    </row>
    <row r="887" spans="1:6" x14ac:dyDescent="0.25">
      <c r="A887" s="987" t="s">
        <v>3273</v>
      </c>
      <c r="B887" s="987" t="s">
        <v>3274</v>
      </c>
      <c r="C887" s="987" t="s">
        <v>1379</v>
      </c>
      <c r="D887" t="s">
        <v>1385</v>
      </c>
      <c r="E887" s="987" t="s">
        <v>3274</v>
      </c>
      <c r="F887" s="988" t="s">
        <v>1455</v>
      </c>
    </row>
    <row r="888" spans="1:6" x14ac:dyDescent="0.25">
      <c r="A888" s="987" t="s">
        <v>3275</v>
      </c>
      <c r="B888" s="987" t="s">
        <v>3276</v>
      </c>
      <c r="C888" s="987" t="s">
        <v>1379</v>
      </c>
      <c r="D888" t="s">
        <v>1385</v>
      </c>
      <c r="E888" s="987" t="s">
        <v>3276</v>
      </c>
      <c r="F888" s="988" t="s">
        <v>1393</v>
      </c>
    </row>
    <row r="889" spans="1:6" x14ac:dyDescent="0.25">
      <c r="A889" s="987" t="s">
        <v>3277</v>
      </c>
      <c r="B889" s="987" t="s">
        <v>3278</v>
      </c>
      <c r="C889" s="987" t="s">
        <v>1379</v>
      </c>
      <c r="D889" t="s">
        <v>1385</v>
      </c>
      <c r="E889" s="987" t="s">
        <v>3278</v>
      </c>
      <c r="F889" s="988" t="s">
        <v>1455</v>
      </c>
    </row>
    <row r="890" spans="1:6" x14ac:dyDescent="0.25">
      <c r="A890" s="987" t="s">
        <v>3279</v>
      </c>
      <c r="B890" s="987" t="s">
        <v>3280</v>
      </c>
      <c r="C890" s="452" t="s">
        <v>1508</v>
      </c>
      <c r="D890" t="s">
        <v>1380</v>
      </c>
      <c r="E890" s="987" t="s">
        <v>3280</v>
      </c>
      <c r="F890" s="988" t="s">
        <v>1589</v>
      </c>
    </row>
    <row r="891" spans="1:6" x14ac:dyDescent="0.25">
      <c r="A891" s="987" t="s">
        <v>3281</v>
      </c>
      <c r="B891" s="987" t="s">
        <v>3282</v>
      </c>
      <c r="C891" s="987" t="s">
        <v>1765</v>
      </c>
      <c r="D891" t="s">
        <v>1385</v>
      </c>
      <c r="E891" s="987" t="s">
        <v>3282</v>
      </c>
      <c r="F891" s="988" t="s">
        <v>1386</v>
      </c>
    </row>
    <row r="892" spans="1:6" x14ac:dyDescent="0.25">
      <c r="A892" s="987" t="s">
        <v>3283</v>
      </c>
      <c r="B892" s="987" t="s">
        <v>3284</v>
      </c>
      <c r="C892" s="987" t="s">
        <v>1413</v>
      </c>
      <c r="D892" t="s">
        <v>1385</v>
      </c>
      <c r="E892" s="987" t="s">
        <v>3284</v>
      </c>
      <c r="F892" s="988" t="s">
        <v>1400</v>
      </c>
    </row>
    <row r="893" spans="1:6" x14ac:dyDescent="0.25">
      <c r="A893" s="987" t="s">
        <v>3285</v>
      </c>
      <c r="B893" s="987" t="s">
        <v>3286</v>
      </c>
      <c r="C893" s="987" t="s">
        <v>1379</v>
      </c>
      <c r="D893" t="s">
        <v>1385</v>
      </c>
      <c r="E893" s="987" t="s">
        <v>3286</v>
      </c>
      <c r="F893" s="988" t="s">
        <v>1455</v>
      </c>
    </row>
    <row r="894" spans="1:6" x14ac:dyDescent="0.25">
      <c r="A894" s="987" t="s">
        <v>3287</v>
      </c>
      <c r="B894" s="987" t="s">
        <v>3288</v>
      </c>
      <c r="C894" s="987" t="s">
        <v>1379</v>
      </c>
      <c r="D894" t="s">
        <v>1385</v>
      </c>
      <c r="E894" s="987" t="s">
        <v>3288</v>
      </c>
      <c r="F894" s="988" t="s">
        <v>1455</v>
      </c>
    </row>
    <row r="895" spans="1:6" x14ac:dyDescent="0.25">
      <c r="A895" s="987" t="s">
        <v>3289</v>
      </c>
      <c r="B895" s="987" t="s">
        <v>3290</v>
      </c>
      <c r="C895" s="987" t="s">
        <v>1748</v>
      </c>
      <c r="D895" t="s">
        <v>1385</v>
      </c>
      <c r="E895" s="987" t="s">
        <v>3290</v>
      </c>
      <c r="F895" s="988" t="s">
        <v>1386</v>
      </c>
    </row>
    <row r="896" spans="1:6" x14ac:dyDescent="0.25">
      <c r="A896" s="987" t="s">
        <v>3291</v>
      </c>
      <c r="B896" s="987" t="s">
        <v>3292</v>
      </c>
      <c r="C896" s="987" t="s">
        <v>1476</v>
      </c>
      <c r="D896" t="s">
        <v>1385</v>
      </c>
      <c r="E896" s="987" t="s">
        <v>3292</v>
      </c>
      <c r="F896" s="988" t="s">
        <v>1386</v>
      </c>
    </row>
    <row r="897" spans="1:6" x14ac:dyDescent="0.25">
      <c r="A897" s="987" t="s">
        <v>3293</v>
      </c>
      <c r="B897" s="987" t="s">
        <v>3294</v>
      </c>
      <c r="C897" s="987" t="s">
        <v>1838</v>
      </c>
      <c r="D897" t="s">
        <v>1385</v>
      </c>
      <c r="E897" s="987" t="s">
        <v>3294</v>
      </c>
      <c r="F897" s="988" t="s">
        <v>1386</v>
      </c>
    </row>
    <row r="898" spans="1:6" x14ac:dyDescent="0.25">
      <c r="A898" s="987" t="s">
        <v>3295</v>
      </c>
      <c r="B898" s="987" t="s">
        <v>3296</v>
      </c>
      <c r="C898" s="987" t="s">
        <v>1569</v>
      </c>
      <c r="D898" t="s">
        <v>1385</v>
      </c>
      <c r="E898" s="987" t="s">
        <v>3296</v>
      </c>
      <c r="F898" s="988" t="s">
        <v>1386</v>
      </c>
    </row>
    <row r="899" spans="1:6" x14ac:dyDescent="0.25">
      <c r="A899" s="987" t="s">
        <v>3297</v>
      </c>
      <c r="B899" s="987" t="s">
        <v>3298</v>
      </c>
      <c r="C899" s="987" t="s">
        <v>1421</v>
      </c>
      <c r="D899" t="s">
        <v>1385</v>
      </c>
      <c r="E899" s="987" t="s">
        <v>3298</v>
      </c>
      <c r="F899" s="988" t="s">
        <v>1386</v>
      </c>
    </row>
    <row r="900" spans="1:6" x14ac:dyDescent="0.25">
      <c r="A900" s="987" t="s">
        <v>3299</v>
      </c>
      <c r="B900" s="987" t="s">
        <v>3300</v>
      </c>
      <c r="C900" s="987" t="s">
        <v>1665</v>
      </c>
      <c r="D900" t="s">
        <v>1385</v>
      </c>
      <c r="E900" s="987" t="s">
        <v>3300</v>
      </c>
      <c r="F900" s="988" t="s">
        <v>1386</v>
      </c>
    </row>
    <row r="901" spans="1:6" x14ac:dyDescent="0.25">
      <c r="A901" s="987" t="s">
        <v>3301</v>
      </c>
      <c r="B901" s="987" t="s">
        <v>3302</v>
      </c>
      <c r="C901" s="452" t="s">
        <v>1665</v>
      </c>
      <c r="D901" t="s">
        <v>1380</v>
      </c>
      <c r="E901" s="987" t="s">
        <v>3302</v>
      </c>
      <c r="F901" s="988" t="s">
        <v>1552</v>
      </c>
    </row>
    <row r="902" spans="1:6" x14ac:dyDescent="0.25">
      <c r="A902" s="987" t="s">
        <v>3303</v>
      </c>
      <c r="B902" s="987" t="s">
        <v>3304</v>
      </c>
      <c r="C902" s="987" t="s">
        <v>1569</v>
      </c>
      <c r="D902" t="s">
        <v>1380</v>
      </c>
      <c r="E902" s="987" t="s">
        <v>3304</v>
      </c>
      <c r="F902" s="988" t="s">
        <v>1552</v>
      </c>
    </row>
    <row r="903" spans="1:6" x14ac:dyDescent="0.25">
      <c r="A903" s="987" t="s">
        <v>3305</v>
      </c>
      <c r="B903" s="987" t="s">
        <v>3306</v>
      </c>
      <c r="C903" s="987" t="s">
        <v>2088</v>
      </c>
      <c r="D903" t="s">
        <v>1385</v>
      </c>
      <c r="E903" s="987" t="s">
        <v>3306</v>
      </c>
      <c r="F903" s="988" t="s">
        <v>1386</v>
      </c>
    </row>
    <row r="904" spans="1:6" x14ac:dyDescent="0.25">
      <c r="A904" s="987" t="s">
        <v>3307</v>
      </c>
      <c r="B904" s="987" t="s">
        <v>3308</v>
      </c>
      <c r="C904" s="987" t="s">
        <v>1508</v>
      </c>
      <c r="D904" t="s">
        <v>1385</v>
      </c>
      <c r="E904" s="987" t="s">
        <v>3308</v>
      </c>
      <c r="F904" s="988" t="s">
        <v>1400</v>
      </c>
    </row>
    <row r="905" spans="1:6" x14ac:dyDescent="0.25">
      <c r="A905" s="987" t="s">
        <v>3309</v>
      </c>
      <c r="B905" s="987" t="s">
        <v>3310</v>
      </c>
      <c r="C905" s="452" t="s">
        <v>1396</v>
      </c>
      <c r="D905" t="s">
        <v>1380</v>
      </c>
      <c r="E905" s="987" t="s">
        <v>3310</v>
      </c>
      <c r="F905" s="988" t="s">
        <v>1381</v>
      </c>
    </row>
    <row r="906" spans="1:6" x14ac:dyDescent="0.25">
      <c r="A906" s="987" t="s">
        <v>3311</v>
      </c>
      <c r="B906" s="987" t="s">
        <v>3312</v>
      </c>
      <c r="C906" s="987" t="s">
        <v>1444</v>
      </c>
      <c r="D906" t="s">
        <v>1385</v>
      </c>
      <c r="E906" s="987" t="s">
        <v>3312</v>
      </c>
      <c r="F906" s="988" t="s">
        <v>1386</v>
      </c>
    </row>
    <row r="907" spans="1:6" x14ac:dyDescent="0.25">
      <c r="A907" s="987" t="s">
        <v>3313</v>
      </c>
      <c r="B907" s="987" t="s">
        <v>3314</v>
      </c>
      <c r="C907"/>
      <c r="D907" t="s">
        <v>1380</v>
      </c>
      <c r="E907" s="987" t="s">
        <v>3314</v>
      </c>
      <c r="F907" s="988" t="s">
        <v>1675</v>
      </c>
    </row>
    <row r="908" spans="1:6" x14ac:dyDescent="0.25">
      <c r="A908" s="987" t="s">
        <v>3315</v>
      </c>
      <c r="B908" s="987" t="s">
        <v>3316</v>
      </c>
      <c r="C908" s="987" t="s">
        <v>1389</v>
      </c>
      <c r="D908" t="s">
        <v>1380</v>
      </c>
      <c r="E908" s="987" t="s">
        <v>3316</v>
      </c>
      <c r="F908" s="988" t="s">
        <v>1589</v>
      </c>
    </row>
    <row r="909" spans="1:6" x14ac:dyDescent="0.25">
      <c r="A909" s="987" t="s">
        <v>3317</v>
      </c>
      <c r="B909" s="987" t="s">
        <v>3318</v>
      </c>
      <c r="C909" s="987" t="s">
        <v>1396</v>
      </c>
      <c r="D909" t="s">
        <v>1385</v>
      </c>
      <c r="E909" s="987" t="s">
        <v>3318</v>
      </c>
      <c r="F909" s="988" t="s">
        <v>1455</v>
      </c>
    </row>
    <row r="910" spans="1:6" x14ac:dyDescent="0.25">
      <c r="A910" s="987" t="s">
        <v>3319</v>
      </c>
      <c r="B910" s="987" t="s">
        <v>3320</v>
      </c>
      <c r="C910" s="987" t="s">
        <v>1379</v>
      </c>
      <c r="D910" t="s">
        <v>1385</v>
      </c>
      <c r="E910" s="987" t="s">
        <v>3320</v>
      </c>
      <c r="F910" s="988" t="s">
        <v>1393</v>
      </c>
    </row>
    <row r="911" spans="1:6" x14ac:dyDescent="0.25">
      <c r="A911" s="987" t="s">
        <v>3321</v>
      </c>
      <c r="B911" s="987" t="s">
        <v>3322</v>
      </c>
      <c r="C911" s="987" t="s">
        <v>1508</v>
      </c>
      <c r="D911" t="s">
        <v>1385</v>
      </c>
      <c r="E911" s="987" t="s">
        <v>3322</v>
      </c>
      <c r="F911" s="988" t="s">
        <v>1393</v>
      </c>
    </row>
    <row r="912" spans="1:6" x14ac:dyDescent="0.25">
      <c r="A912" s="987" t="s">
        <v>3323</v>
      </c>
      <c r="B912" s="987" t="s">
        <v>3324</v>
      </c>
      <c r="C912" s="987" t="s">
        <v>1907</v>
      </c>
      <c r="D912" t="s">
        <v>1385</v>
      </c>
      <c r="E912" s="987" t="s">
        <v>3324</v>
      </c>
      <c r="F912" s="988" t="s">
        <v>1386</v>
      </c>
    </row>
    <row r="913" spans="1:6" x14ac:dyDescent="0.25">
      <c r="A913" s="987" t="s">
        <v>3325</v>
      </c>
      <c r="B913" s="987" t="s">
        <v>3326</v>
      </c>
      <c r="C913" s="452" t="s">
        <v>1562</v>
      </c>
      <c r="D913" t="s">
        <v>1380</v>
      </c>
      <c r="E913" s="987" t="s">
        <v>3326</v>
      </c>
      <c r="F913" s="988" t="s">
        <v>1570</v>
      </c>
    </row>
    <row r="914" spans="1:6" x14ac:dyDescent="0.25">
      <c r="A914" s="987" t="s">
        <v>3327</v>
      </c>
      <c r="B914" s="987" t="s">
        <v>3328</v>
      </c>
      <c r="C914" s="987" t="s">
        <v>1562</v>
      </c>
      <c r="D914" t="s">
        <v>1385</v>
      </c>
      <c r="E914" s="987" t="s">
        <v>3328</v>
      </c>
      <c r="F914" s="988" t="s">
        <v>1455</v>
      </c>
    </row>
    <row r="915" spans="1:6" x14ac:dyDescent="0.25">
      <c r="A915" s="987" t="s">
        <v>3329</v>
      </c>
      <c r="B915" s="987" t="s">
        <v>3330</v>
      </c>
      <c r="C915" s="987" t="s">
        <v>1665</v>
      </c>
      <c r="D915" t="s">
        <v>1385</v>
      </c>
      <c r="E915" s="987" t="s">
        <v>3330</v>
      </c>
      <c r="F915" s="988" t="s">
        <v>1400</v>
      </c>
    </row>
    <row r="916" spans="1:6" x14ac:dyDescent="0.25">
      <c r="A916" s="987" t="s">
        <v>3331</v>
      </c>
      <c r="B916" s="987" t="s">
        <v>3332</v>
      </c>
      <c r="C916" s="987" t="s">
        <v>1765</v>
      </c>
      <c r="D916" t="s">
        <v>1385</v>
      </c>
      <c r="E916" s="987" t="s">
        <v>3332</v>
      </c>
      <c r="F916" s="988" t="s">
        <v>1480</v>
      </c>
    </row>
    <row r="917" spans="1:6" x14ac:dyDescent="0.25">
      <c r="A917" s="987" t="s">
        <v>3333</v>
      </c>
      <c r="B917" s="987" t="s">
        <v>3334</v>
      </c>
      <c r="C917" s="987" t="s">
        <v>1468</v>
      </c>
      <c r="D917" t="s">
        <v>1385</v>
      </c>
      <c r="E917" s="987" t="s">
        <v>3334</v>
      </c>
      <c r="F917" s="988" t="s">
        <v>1386</v>
      </c>
    </row>
    <row r="918" spans="1:6" x14ac:dyDescent="0.25">
      <c r="A918" s="987" t="s">
        <v>3335</v>
      </c>
      <c r="B918" s="987" t="s">
        <v>3336</v>
      </c>
      <c r="C918"/>
      <c r="D918" t="s">
        <v>1380</v>
      </c>
      <c r="E918" s="987" t="s">
        <v>3336</v>
      </c>
      <c r="F918" s="988" t="s">
        <v>1675</v>
      </c>
    </row>
    <row r="919" spans="1:6" x14ac:dyDescent="0.25">
      <c r="A919" s="987" t="s">
        <v>3337</v>
      </c>
      <c r="B919" s="987" t="s">
        <v>3338</v>
      </c>
      <c r="C919" s="987" t="s">
        <v>1508</v>
      </c>
      <c r="D919" t="s">
        <v>1385</v>
      </c>
      <c r="E919" s="987" t="s">
        <v>3338</v>
      </c>
      <c r="F919" s="988" t="s">
        <v>1386</v>
      </c>
    </row>
    <row r="920" spans="1:6" x14ac:dyDescent="0.25">
      <c r="A920" s="987" t="s">
        <v>3339</v>
      </c>
      <c r="B920" s="987" t="s">
        <v>3340</v>
      </c>
      <c r="C920" s="987" t="s">
        <v>1825</v>
      </c>
      <c r="D920" t="s">
        <v>1385</v>
      </c>
      <c r="E920" s="987" t="s">
        <v>3340</v>
      </c>
      <c r="F920" s="988" t="s">
        <v>1386</v>
      </c>
    </row>
    <row r="921" spans="1:6" x14ac:dyDescent="0.25">
      <c r="A921" s="987" t="s">
        <v>3341</v>
      </c>
      <c r="B921" s="987" t="s">
        <v>3342</v>
      </c>
      <c r="C921" s="987" t="s">
        <v>1588</v>
      </c>
      <c r="D921" t="s">
        <v>1385</v>
      </c>
      <c r="E921" s="987" t="s">
        <v>3342</v>
      </c>
      <c r="F921" s="988" t="s">
        <v>1386</v>
      </c>
    </row>
    <row r="922" spans="1:6" x14ac:dyDescent="0.25">
      <c r="A922" s="987" t="s">
        <v>3343</v>
      </c>
      <c r="B922" s="987" t="s">
        <v>3344</v>
      </c>
      <c r="C922" s="987" t="s">
        <v>1421</v>
      </c>
      <c r="D922" t="s">
        <v>1385</v>
      </c>
      <c r="E922" s="987" t="s">
        <v>3344</v>
      </c>
      <c r="F922" s="988" t="s">
        <v>1386</v>
      </c>
    </row>
    <row r="923" spans="1:6" x14ac:dyDescent="0.25">
      <c r="A923" s="987" t="s">
        <v>3345</v>
      </c>
      <c r="B923" s="987" t="s">
        <v>3346</v>
      </c>
      <c r="C923" s="452" t="s">
        <v>1454</v>
      </c>
      <c r="D923" t="s">
        <v>1380</v>
      </c>
      <c r="E923" s="987" t="s">
        <v>3346</v>
      </c>
      <c r="F923" s="988" t="s">
        <v>1381</v>
      </c>
    </row>
    <row r="924" spans="1:6" x14ac:dyDescent="0.25">
      <c r="A924" s="987" t="s">
        <v>3347</v>
      </c>
      <c r="B924" s="987" t="s">
        <v>3348</v>
      </c>
      <c r="C924" s="452" t="s">
        <v>1454</v>
      </c>
      <c r="D924" t="s">
        <v>1380</v>
      </c>
      <c r="E924" s="987" t="s">
        <v>3348</v>
      </c>
      <c r="F924" s="988" t="s">
        <v>1589</v>
      </c>
    </row>
    <row r="925" spans="1:6" x14ac:dyDescent="0.25">
      <c r="A925" s="987" t="s">
        <v>3349</v>
      </c>
      <c r="B925" s="987" t="s">
        <v>3350</v>
      </c>
      <c r="C925" s="987" t="s">
        <v>1625</v>
      </c>
      <c r="D925" t="s">
        <v>1385</v>
      </c>
      <c r="E925" s="987" t="s">
        <v>3350</v>
      </c>
      <c r="F925" s="988" t="s">
        <v>1455</v>
      </c>
    </row>
    <row r="926" spans="1:6" x14ac:dyDescent="0.25">
      <c r="A926" s="987" t="s">
        <v>3351</v>
      </c>
      <c r="B926" s="987" t="s">
        <v>3352</v>
      </c>
      <c r="C926" s="987" t="s">
        <v>1625</v>
      </c>
      <c r="D926" t="s">
        <v>1385</v>
      </c>
      <c r="E926" s="987" t="s">
        <v>3352</v>
      </c>
      <c r="F926" s="988" t="s">
        <v>1393</v>
      </c>
    </row>
    <row r="927" spans="1:6" x14ac:dyDescent="0.25">
      <c r="A927" s="987" t="s">
        <v>3353</v>
      </c>
      <c r="B927" s="987" t="s">
        <v>3354</v>
      </c>
      <c r="C927" s="987" t="s">
        <v>1444</v>
      </c>
      <c r="D927" t="s">
        <v>1385</v>
      </c>
      <c r="E927" s="987" t="s">
        <v>3354</v>
      </c>
      <c r="F927" s="988" t="s">
        <v>1386</v>
      </c>
    </row>
    <row r="928" spans="1:6" x14ac:dyDescent="0.25">
      <c r="A928" s="987" t="s">
        <v>3355</v>
      </c>
      <c r="B928" s="987" t="s">
        <v>3356</v>
      </c>
      <c r="C928" s="987" t="s">
        <v>1389</v>
      </c>
      <c r="D928" t="s">
        <v>1385</v>
      </c>
      <c r="E928" s="987" t="s">
        <v>3356</v>
      </c>
      <c r="F928" s="988" t="s">
        <v>1386</v>
      </c>
    </row>
    <row r="929" spans="1:6" x14ac:dyDescent="0.25">
      <c r="A929" s="987" t="s">
        <v>3357</v>
      </c>
      <c r="B929" s="987" t="s">
        <v>3358</v>
      </c>
      <c r="C929" s="987" t="s">
        <v>1379</v>
      </c>
      <c r="D929" t="s">
        <v>1385</v>
      </c>
      <c r="E929" s="987" t="s">
        <v>3358</v>
      </c>
      <c r="F929" s="988" t="s">
        <v>1393</v>
      </c>
    </row>
    <row r="930" spans="1:6" x14ac:dyDescent="0.25">
      <c r="A930" s="987" t="s">
        <v>3359</v>
      </c>
      <c r="B930" s="987" t="s">
        <v>3360</v>
      </c>
      <c r="C930" s="452" t="s">
        <v>1686</v>
      </c>
      <c r="D930" t="s">
        <v>1380</v>
      </c>
      <c r="E930" s="987" t="s">
        <v>3360</v>
      </c>
      <c r="F930" s="988" t="s">
        <v>1381</v>
      </c>
    </row>
    <row r="931" spans="1:6" x14ac:dyDescent="0.25">
      <c r="A931" s="987" t="s">
        <v>3361</v>
      </c>
      <c r="B931" s="987" t="s">
        <v>3362</v>
      </c>
      <c r="C931" s="987" t="s">
        <v>1410</v>
      </c>
      <c r="D931" t="s">
        <v>1385</v>
      </c>
      <c r="E931" s="987" t="s">
        <v>3362</v>
      </c>
      <c r="F931" s="988" t="s">
        <v>1386</v>
      </c>
    </row>
    <row r="932" spans="1:6" x14ac:dyDescent="0.25">
      <c r="A932" s="987" t="s">
        <v>3363</v>
      </c>
      <c r="B932" s="987" t="s">
        <v>3364</v>
      </c>
      <c r="C932" s="987" t="s">
        <v>1413</v>
      </c>
      <c r="D932" t="s">
        <v>1385</v>
      </c>
      <c r="E932" s="987" t="s">
        <v>3364</v>
      </c>
      <c r="F932" s="988" t="s">
        <v>1400</v>
      </c>
    </row>
    <row r="933" spans="1:6" x14ac:dyDescent="0.25">
      <c r="A933" s="987" t="s">
        <v>3365</v>
      </c>
      <c r="B933" s="987" t="s">
        <v>3366</v>
      </c>
      <c r="C933" s="987" t="s">
        <v>1413</v>
      </c>
      <c r="D933" t="s">
        <v>1385</v>
      </c>
      <c r="E933" s="987" t="s">
        <v>3366</v>
      </c>
      <c r="F933" s="988" t="s">
        <v>1400</v>
      </c>
    </row>
    <row r="934" spans="1:6" x14ac:dyDescent="0.25">
      <c r="A934" s="987" t="s">
        <v>3367</v>
      </c>
      <c r="B934" s="987" t="s">
        <v>3368</v>
      </c>
      <c r="C934" s="987" t="s">
        <v>1548</v>
      </c>
      <c r="D934" t="s">
        <v>1385</v>
      </c>
      <c r="E934" s="987" t="s">
        <v>3368</v>
      </c>
      <c r="F934" s="988" t="s">
        <v>1386</v>
      </c>
    </row>
    <row r="935" spans="1:6" x14ac:dyDescent="0.25">
      <c r="A935" s="987" t="s">
        <v>3369</v>
      </c>
      <c r="B935" s="987" t="s">
        <v>3370</v>
      </c>
      <c r="C935" s="987" t="s">
        <v>1966</v>
      </c>
      <c r="D935" t="s">
        <v>1385</v>
      </c>
      <c r="E935" s="987" t="s">
        <v>3370</v>
      </c>
      <c r="F935" s="988" t="s">
        <v>1386</v>
      </c>
    </row>
    <row r="936" spans="1:6" x14ac:dyDescent="0.25">
      <c r="A936" s="987" t="s">
        <v>3371</v>
      </c>
      <c r="B936" s="987" t="s">
        <v>3372</v>
      </c>
      <c r="C936" s="987" t="s">
        <v>1396</v>
      </c>
      <c r="D936" t="s">
        <v>1385</v>
      </c>
      <c r="E936" s="987" t="s">
        <v>3372</v>
      </c>
      <c r="F936" s="988" t="s">
        <v>1455</v>
      </c>
    </row>
    <row r="937" spans="1:6" x14ac:dyDescent="0.25">
      <c r="A937" s="987" t="s">
        <v>3373</v>
      </c>
      <c r="B937" s="987" t="s">
        <v>3374</v>
      </c>
      <c r="C937" s="987" t="s">
        <v>1447</v>
      </c>
      <c r="D937" t="s">
        <v>1385</v>
      </c>
      <c r="E937" s="987" t="s">
        <v>3374</v>
      </c>
      <c r="F937" s="988" t="s">
        <v>1386</v>
      </c>
    </row>
    <row r="938" spans="1:6" x14ac:dyDescent="0.25">
      <c r="A938" s="987" t="s">
        <v>3375</v>
      </c>
      <c r="B938" s="987" t="s">
        <v>3376</v>
      </c>
      <c r="C938" s="987" t="s">
        <v>1698</v>
      </c>
      <c r="D938" t="s">
        <v>1385</v>
      </c>
      <c r="E938" s="987" t="s">
        <v>3376</v>
      </c>
      <c r="F938" s="988" t="s">
        <v>1386</v>
      </c>
    </row>
    <row r="939" spans="1:6" x14ac:dyDescent="0.25">
      <c r="A939" s="987" t="s">
        <v>3377</v>
      </c>
      <c r="B939" s="987" t="s">
        <v>3378</v>
      </c>
      <c r="C939" s="987" t="s">
        <v>1748</v>
      </c>
      <c r="D939" t="s">
        <v>1385</v>
      </c>
      <c r="E939" s="987" t="s">
        <v>3378</v>
      </c>
      <c r="F939" s="988" t="s">
        <v>1433</v>
      </c>
    </row>
    <row r="940" spans="1:6" x14ac:dyDescent="0.25">
      <c r="A940" s="987" t="s">
        <v>3379</v>
      </c>
      <c r="B940" s="987" t="s">
        <v>3380</v>
      </c>
      <c r="C940" s="987" t="s">
        <v>1748</v>
      </c>
      <c r="D940" t="s">
        <v>1385</v>
      </c>
      <c r="E940" s="987" t="s">
        <v>3380</v>
      </c>
      <c r="F940" s="988" t="s">
        <v>1393</v>
      </c>
    </row>
    <row r="941" spans="1:6" x14ac:dyDescent="0.25">
      <c r="A941" s="987" t="s">
        <v>3381</v>
      </c>
      <c r="B941" s="987" t="s">
        <v>3382</v>
      </c>
      <c r="C941" s="987" t="s">
        <v>1825</v>
      </c>
      <c r="D941" t="s">
        <v>1385</v>
      </c>
      <c r="E941" s="987" t="s">
        <v>3382</v>
      </c>
      <c r="F941" s="988" t="s">
        <v>1386</v>
      </c>
    </row>
    <row r="942" spans="1:6" x14ac:dyDescent="0.25">
      <c r="A942" s="987" t="s">
        <v>3383</v>
      </c>
      <c r="B942" s="987" t="s">
        <v>3384</v>
      </c>
      <c r="C942" s="987" t="s">
        <v>1396</v>
      </c>
      <c r="D942" t="s">
        <v>1385</v>
      </c>
      <c r="E942" s="987" t="s">
        <v>3384</v>
      </c>
      <c r="F942" s="988" t="s">
        <v>1386</v>
      </c>
    </row>
    <row r="943" spans="1:6" x14ac:dyDescent="0.25">
      <c r="A943" s="987" t="s">
        <v>3385</v>
      </c>
      <c r="B943" s="987" t="s">
        <v>3386</v>
      </c>
      <c r="C943" s="987" t="s">
        <v>1396</v>
      </c>
      <c r="D943" t="s">
        <v>1385</v>
      </c>
      <c r="E943" s="987" t="s">
        <v>3386</v>
      </c>
      <c r="F943" s="988" t="s">
        <v>1386</v>
      </c>
    </row>
    <row r="944" spans="1:6" x14ac:dyDescent="0.25">
      <c r="A944" s="987" t="s">
        <v>3387</v>
      </c>
      <c r="B944" s="987" t="s">
        <v>3388</v>
      </c>
      <c r="C944" s="987" t="s">
        <v>2088</v>
      </c>
      <c r="D944" t="s">
        <v>1385</v>
      </c>
      <c r="E944" s="987" t="s">
        <v>3388</v>
      </c>
      <c r="F944" s="988" t="s">
        <v>1386</v>
      </c>
    </row>
    <row r="945" spans="1:6" x14ac:dyDescent="0.25">
      <c r="A945" s="987" t="s">
        <v>3389</v>
      </c>
      <c r="B945" s="987" t="s">
        <v>3390</v>
      </c>
      <c r="C945" s="987" t="s">
        <v>2048</v>
      </c>
      <c r="D945" t="s">
        <v>1385</v>
      </c>
      <c r="E945" s="987" t="s">
        <v>3390</v>
      </c>
      <c r="F945" s="988" t="s">
        <v>1386</v>
      </c>
    </row>
    <row r="946" spans="1:6" x14ac:dyDescent="0.25">
      <c r="A946" s="987" t="s">
        <v>3391</v>
      </c>
      <c r="B946" s="987" t="s">
        <v>3392</v>
      </c>
      <c r="C946" s="987" t="s">
        <v>1403</v>
      </c>
      <c r="D946" t="s">
        <v>1385</v>
      </c>
      <c r="E946" s="987" t="s">
        <v>3392</v>
      </c>
      <c r="F946" s="988" t="s">
        <v>1386</v>
      </c>
    </row>
    <row r="947" spans="1:6" x14ac:dyDescent="0.25">
      <c r="A947" s="987" t="s">
        <v>3393</v>
      </c>
      <c r="B947" s="987" t="s">
        <v>3394</v>
      </c>
      <c r="C947" s="987" t="s">
        <v>1762</v>
      </c>
      <c r="D947" t="s">
        <v>1385</v>
      </c>
      <c r="E947" s="987" t="s">
        <v>3394</v>
      </c>
      <c r="F947" s="988" t="s">
        <v>1386</v>
      </c>
    </row>
    <row r="948" spans="1:6" x14ac:dyDescent="0.25">
      <c r="A948" s="987" t="s">
        <v>3395</v>
      </c>
      <c r="B948" s="987" t="s">
        <v>3396</v>
      </c>
      <c r="C948" s="987" t="s">
        <v>3397</v>
      </c>
      <c r="D948" t="s">
        <v>1385</v>
      </c>
      <c r="E948" s="987" t="s">
        <v>3396</v>
      </c>
      <c r="F948" s="988" t="s">
        <v>1386</v>
      </c>
    </row>
    <row r="949" spans="1:6" x14ac:dyDescent="0.25">
      <c r="A949" s="987" t="s">
        <v>3398</v>
      </c>
      <c r="B949" s="987" t="s">
        <v>3399</v>
      </c>
      <c r="C949" s="452" t="s">
        <v>1637</v>
      </c>
      <c r="D949" t="s">
        <v>1380</v>
      </c>
      <c r="E949" s="987" t="s">
        <v>3399</v>
      </c>
      <c r="F949" s="988" t="s">
        <v>1552</v>
      </c>
    </row>
    <row r="950" spans="1:6" x14ac:dyDescent="0.25">
      <c r="A950" s="987" t="s">
        <v>3400</v>
      </c>
      <c r="B950" s="987" t="s">
        <v>3401</v>
      </c>
      <c r="C950" s="987" t="s">
        <v>1733</v>
      </c>
      <c r="D950" t="s">
        <v>1380</v>
      </c>
      <c r="E950" s="987" t="s">
        <v>3401</v>
      </c>
      <c r="F950" s="988" t="s">
        <v>1675</v>
      </c>
    </row>
    <row r="951" spans="1:6" x14ac:dyDescent="0.25">
      <c r="A951" s="987" t="s">
        <v>3402</v>
      </c>
      <c r="B951" s="987" t="s">
        <v>3403</v>
      </c>
      <c r="C951" s="987" t="s">
        <v>1392</v>
      </c>
      <c r="D951" t="s">
        <v>1385</v>
      </c>
      <c r="E951" s="987" t="s">
        <v>3403</v>
      </c>
      <c r="F951" s="988" t="s">
        <v>1393</v>
      </c>
    </row>
    <row r="952" spans="1:6" x14ac:dyDescent="0.25">
      <c r="A952" s="987" t="s">
        <v>3404</v>
      </c>
      <c r="B952" s="987" t="s">
        <v>3405</v>
      </c>
      <c r="C952" s="987" t="s">
        <v>1781</v>
      </c>
      <c r="D952" t="s">
        <v>1385</v>
      </c>
      <c r="E952" s="987" t="s">
        <v>3405</v>
      </c>
      <c r="F952" s="988" t="s">
        <v>1400</v>
      </c>
    </row>
    <row r="953" spans="1:6" x14ac:dyDescent="0.25">
      <c r="A953" s="987" t="s">
        <v>3406</v>
      </c>
      <c r="B953" s="987" t="s">
        <v>3407</v>
      </c>
      <c r="C953" s="987" t="s">
        <v>1379</v>
      </c>
      <c r="D953" t="s">
        <v>1385</v>
      </c>
      <c r="E953" s="987" t="s">
        <v>3407</v>
      </c>
      <c r="F953" s="988" t="s">
        <v>1393</v>
      </c>
    </row>
    <row r="954" spans="1:6" x14ac:dyDescent="0.25">
      <c r="A954" s="987" t="s">
        <v>3408</v>
      </c>
      <c r="B954" s="987" t="s">
        <v>3409</v>
      </c>
      <c r="C954" s="987" t="s">
        <v>1637</v>
      </c>
      <c r="D954" t="s">
        <v>1385</v>
      </c>
      <c r="E954" s="987" t="s">
        <v>3409</v>
      </c>
      <c r="F954" s="988" t="s">
        <v>1386</v>
      </c>
    </row>
    <row r="955" spans="1:6" x14ac:dyDescent="0.25">
      <c r="A955" s="987" t="s">
        <v>3410</v>
      </c>
      <c r="B955" s="987" t="s">
        <v>3411</v>
      </c>
      <c r="C955" s="987" t="s">
        <v>1463</v>
      </c>
      <c r="D955" t="s">
        <v>1385</v>
      </c>
      <c r="E955" s="987" t="s">
        <v>3411</v>
      </c>
      <c r="F955" s="988" t="s">
        <v>1386</v>
      </c>
    </row>
    <row r="956" spans="1:6" x14ac:dyDescent="0.25">
      <c r="A956" s="987" t="s">
        <v>3412</v>
      </c>
      <c r="B956" s="987" t="s">
        <v>3413</v>
      </c>
      <c r="C956" s="987" t="s">
        <v>1379</v>
      </c>
      <c r="D956" t="s">
        <v>1385</v>
      </c>
      <c r="E956" s="987" t="s">
        <v>3413</v>
      </c>
      <c r="F956" s="988" t="s">
        <v>1393</v>
      </c>
    </row>
    <row r="957" spans="1:6" x14ac:dyDescent="0.25">
      <c r="A957" s="987" t="s">
        <v>3414</v>
      </c>
      <c r="B957" s="987" t="s">
        <v>3415</v>
      </c>
      <c r="C957"/>
      <c r="D957" t="s">
        <v>1380</v>
      </c>
      <c r="E957" s="987" t="s">
        <v>3415</v>
      </c>
      <c r="F957" s="988" t="s">
        <v>1675</v>
      </c>
    </row>
    <row r="958" spans="1:6" x14ac:dyDescent="0.25">
      <c r="A958" s="987" t="s">
        <v>3416</v>
      </c>
      <c r="B958" s="987" t="s">
        <v>3417</v>
      </c>
      <c r="C958" s="987" t="s">
        <v>2200</v>
      </c>
      <c r="D958" t="s">
        <v>1385</v>
      </c>
      <c r="E958" s="987" t="s">
        <v>3417</v>
      </c>
      <c r="F958" s="988" t="s">
        <v>1386</v>
      </c>
    </row>
    <row r="959" spans="1:6" x14ac:dyDescent="0.25">
      <c r="A959" s="987" t="s">
        <v>3418</v>
      </c>
      <c r="B959" s="987" t="s">
        <v>3419</v>
      </c>
      <c r="C959" s="987" t="s">
        <v>1379</v>
      </c>
      <c r="D959" t="s">
        <v>1385</v>
      </c>
      <c r="E959" s="987" t="s">
        <v>3419</v>
      </c>
      <c r="F959" s="988" t="s">
        <v>1393</v>
      </c>
    </row>
    <row r="960" spans="1:6" x14ac:dyDescent="0.25">
      <c r="A960" s="987" t="s">
        <v>3420</v>
      </c>
      <c r="B960" s="987" t="s">
        <v>3421</v>
      </c>
      <c r="C960" s="987" t="s">
        <v>1454</v>
      </c>
      <c r="D960" t="s">
        <v>1385</v>
      </c>
      <c r="E960" s="987" t="s">
        <v>3421</v>
      </c>
      <c r="F960" s="988" t="s">
        <v>1386</v>
      </c>
    </row>
    <row r="961" spans="1:6" x14ac:dyDescent="0.25">
      <c r="A961" s="987" t="s">
        <v>3422</v>
      </c>
      <c r="B961" s="987" t="s">
        <v>3423</v>
      </c>
      <c r="C961" s="987" t="s">
        <v>1424</v>
      </c>
      <c r="D961" t="s">
        <v>1385</v>
      </c>
      <c r="E961" s="987" t="s">
        <v>3423</v>
      </c>
      <c r="F961" s="988" t="s">
        <v>1386</v>
      </c>
    </row>
    <row r="962" spans="1:6" x14ac:dyDescent="0.25">
      <c r="A962" s="987" t="s">
        <v>3424</v>
      </c>
      <c r="B962" s="987" t="s">
        <v>3425</v>
      </c>
      <c r="C962" s="987" t="s">
        <v>1379</v>
      </c>
      <c r="D962" t="s">
        <v>1385</v>
      </c>
      <c r="E962" s="987" t="s">
        <v>3425</v>
      </c>
      <c r="F962" s="988" t="s">
        <v>1400</v>
      </c>
    </row>
    <row r="963" spans="1:6" x14ac:dyDescent="0.25">
      <c r="A963" s="987" t="s">
        <v>3426</v>
      </c>
      <c r="B963" s="987" t="s">
        <v>3427</v>
      </c>
      <c r="C963" s="452" t="s">
        <v>1551</v>
      </c>
      <c r="D963" t="s">
        <v>1380</v>
      </c>
      <c r="E963" s="987" t="s">
        <v>3427</v>
      </c>
      <c r="F963" s="988" t="s">
        <v>1675</v>
      </c>
    </row>
    <row r="964" spans="1:6" x14ac:dyDescent="0.25">
      <c r="A964" s="987" t="s">
        <v>3428</v>
      </c>
      <c r="B964" s="987" t="s">
        <v>3429</v>
      </c>
      <c r="C964" s="987" t="s">
        <v>1515</v>
      </c>
      <c r="D964" t="s">
        <v>1385</v>
      </c>
      <c r="E964" s="987" t="s">
        <v>3429</v>
      </c>
      <c r="F964" s="988" t="s">
        <v>1393</v>
      </c>
    </row>
    <row r="965" spans="1:6" x14ac:dyDescent="0.25">
      <c r="A965" s="987" t="s">
        <v>3430</v>
      </c>
      <c r="B965" s="987" t="s">
        <v>3431</v>
      </c>
      <c r="C965"/>
      <c r="D965" t="s">
        <v>1380</v>
      </c>
      <c r="E965" s="987" t="s">
        <v>3431</v>
      </c>
      <c r="F965" s="988" t="s">
        <v>1660</v>
      </c>
    </row>
    <row r="966" spans="1:6" x14ac:dyDescent="0.25">
      <c r="A966" s="987" t="s">
        <v>3432</v>
      </c>
      <c r="B966" s="987" t="s">
        <v>3433</v>
      </c>
      <c r="C966" s="987" t="s">
        <v>1508</v>
      </c>
      <c r="D966" t="s">
        <v>1385</v>
      </c>
      <c r="E966" s="987" t="s">
        <v>3433</v>
      </c>
      <c r="F966" s="988" t="s">
        <v>1393</v>
      </c>
    </row>
    <row r="967" spans="1:6" x14ac:dyDescent="0.25">
      <c r="A967" s="987" t="s">
        <v>3434</v>
      </c>
      <c r="B967" s="987" t="s">
        <v>3435</v>
      </c>
      <c r="C967" s="987" t="s">
        <v>1384</v>
      </c>
      <c r="D967" t="s">
        <v>1385</v>
      </c>
      <c r="E967" s="987" t="s">
        <v>3435</v>
      </c>
      <c r="F967" s="988" t="s">
        <v>1386</v>
      </c>
    </row>
    <row r="968" spans="1:6" x14ac:dyDescent="0.25">
      <c r="A968" s="987" t="s">
        <v>3436</v>
      </c>
      <c r="B968" s="987" t="s">
        <v>3437</v>
      </c>
      <c r="C968" s="452" t="s">
        <v>1695</v>
      </c>
      <c r="D968" t="s">
        <v>1380</v>
      </c>
      <c r="E968" s="987" t="s">
        <v>3437</v>
      </c>
      <c r="F968" s="988" t="s">
        <v>1675</v>
      </c>
    </row>
    <row r="969" spans="1:6" x14ac:dyDescent="0.25">
      <c r="A969" s="987" t="s">
        <v>3438</v>
      </c>
      <c r="B969" s="987" t="s">
        <v>3439</v>
      </c>
      <c r="C969" s="452" t="s">
        <v>1695</v>
      </c>
      <c r="D969" t="s">
        <v>1380</v>
      </c>
      <c r="E969" s="987" t="s">
        <v>3439</v>
      </c>
      <c r="F969" s="988" t="s">
        <v>1381</v>
      </c>
    </row>
    <row r="970" spans="1:6" x14ac:dyDescent="0.25">
      <c r="A970" s="987" t="s">
        <v>3440</v>
      </c>
      <c r="B970" s="987" t="s">
        <v>3441</v>
      </c>
      <c r="C970" s="987" t="s">
        <v>1476</v>
      </c>
      <c r="D970" t="s">
        <v>1385</v>
      </c>
      <c r="E970" s="987" t="s">
        <v>3441</v>
      </c>
      <c r="F970" s="988" t="s">
        <v>1386</v>
      </c>
    </row>
    <row r="971" spans="1:6" x14ac:dyDescent="0.25">
      <c r="A971" s="987" t="s">
        <v>3442</v>
      </c>
      <c r="B971" s="987" t="s">
        <v>3443</v>
      </c>
      <c r="C971" s="987" t="s">
        <v>1403</v>
      </c>
      <c r="D971" t="s">
        <v>1385</v>
      </c>
      <c r="E971" s="987" t="s">
        <v>3443</v>
      </c>
      <c r="F971" s="988" t="s">
        <v>1393</v>
      </c>
    </row>
    <row r="972" spans="1:6" x14ac:dyDescent="0.25">
      <c r="A972" s="987" t="s">
        <v>3444</v>
      </c>
      <c r="B972" s="987" t="s">
        <v>3445</v>
      </c>
      <c r="C972" s="987" t="s">
        <v>1379</v>
      </c>
      <c r="D972" t="s">
        <v>1385</v>
      </c>
      <c r="E972" s="987" t="s">
        <v>3445</v>
      </c>
      <c r="F972" s="988" t="s">
        <v>1393</v>
      </c>
    </row>
    <row r="973" spans="1:6" x14ac:dyDescent="0.25">
      <c r="A973" s="987" t="s">
        <v>3446</v>
      </c>
      <c r="B973" s="987" t="s">
        <v>3447</v>
      </c>
      <c r="C973" s="987" t="s">
        <v>1379</v>
      </c>
      <c r="D973" t="s">
        <v>1380</v>
      </c>
      <c r="E973" s="987" t="s">
        <v>3447</v>
      </c>
      <c r="F973" s="988" t="s">
        <v>1552</v>
      </c>
    </row>
    <row r="974" spans="1:6" x14ac:dyDescent="0.25">
      <c r="A974" s="987" t="s">
        <v>3448</v>
      </c>
      <c r="B974" s="987" t="s">
        <v>3449</v>
      </c>
      <c r="C974" s="987" t="s">
        <v>1379</v>
      </c>
      <c r="D974" t="s">
        <v>1385</v>
      </c>
      <c r="E974" s="987" t="s">
        <v>3449</v>
      </c>
      <c r="F974" s="988" t="s">
        <v>1393</v>
      </c>
    </row>
    <row r="975" spans="1:6" x14ac:dyDescent="0.25">
      <c r="A975" s="987" t="s">
        <v>3450</v>
      </c>
      <c r="B975" s="987" t="s">
        <v>3451</v>
      </c>
      <c r="C975" s="987" t="s">
        <v>1508</v>
      </c>
      <c r="D975" t="s">
        <v>1385</v>
      </c>
      <c r="E975" s="987" t="s">
        <v>3451</v>
      </c>
      <c r="F975" s="988" t="s">
        <v>1386</v>
      </c>
    </row>
    <row r="976" spans="1:6" x14ac:dyDescent="0.25">
      <c r="A976" s="987" t="s">
        <v>3452</v>
      </c>
      <c r="B976" s="987" t="s">
        <v>3453</v>
      </c>
      <c r="C976" s="987" t="s">
        <v>3116</v>
      </c>
      <c r="D976" t="s">
        <v>1385</v>
      </c>
      <c r="E976" s="987" t="s">
        <v>3453</v>
      </c>
      <c r="F976" s="988" t="s">
        <v>1386</v>
      </c>
    </row>
    <row r="977" spans="1:6" x14ac:dyDescent="0.25">
      <c r="A977" s="987" t="s">
        <v>3454</v>
      </c>
      <c r="B977" s="987" t="s">
        <v>3455</v>
      </c>
      <c r="C977" s="987" t="s">
        <v>1725</v>
      </c>
      <c r="D977" t="s">
        <v>1385</v>
      </c>
      <c r="E977" s="987" t="s">
        <v>3455</v>
      </c>
      <c r="F977" s="988" t="s">
        <v>1386</v>
      </c>
    </row>
    <row r="978" spans="1:6" x14ac:dyDescent="0.25">
      <c r="A978" s="987" t="s">
        <v>3456</v>
      </c>
      <c r="B978" s="987" t="s">
        <v>3457</v>
      </c>
      <c r="C978" s="987" t="s">
        <v>1392</v>
      </c>
      <c r="D978" t="s">
        <v>1385</v>
      </c>
      <c r="E978" s="987" t="s">
        <v>3457</v>
      </c>
      <c r="F978" s="988" t="s">
        <v>1393</v>
      </c>
    </row>
    <row r="979" spans="1:6" x14ac:dyDescent="0.25">
      <c r="A979" s="987" t="s">
        <v>3458</v>
      </c>
      <c r="B979" s="987" t="s">
        <v>3459</v>
      </c>
      <c r="C979" s="987" t="s">
        <v>1847</v>
      </c>
      <c r="D979" t="s">
        <v>1380</v>
      </c>
      <c r="E979" s="987" t="s">
        <v>3459</v>
      </c>
      <c r="F979" s="988" t="s">
        <v>1552</v>
      </c>
    </row>
    <row r="980" spans="1:6" x14ac:dyDescent="0.25">
      <c r="A980" s="987" t="s">
        <v>3460</v>
      </c>
      <c r="B980" s="987" t="s">
        <v>3461</v>
      </c>
      <c r="C980" s="987" t="s">
        <v>1847</v>
      </c>
      <c r="D980" t="s">
        <v>1385</v>
      </c>
      <c r="E980" s="987" t="s">
        <v>3461</v>
      </c>
      <c r="F980" s="988" t="s">
        <v>1386</v>
      </c>
    </row>
    <row r="981" spans="1:6" x14ac:dyDescent="0.25">
      <c r="A981" s="987" t="s">
        <v>3462</v>
      </c>
      <c r="B981" s="987" t="s">
        <v>3463</v>
      </c>
      <c r="C981" s="987" t="s">
        <v>1379</v>
      </c>
      <c r="D981" t="s">
        <v>1385</v>
      </c>
      <c r="E981" s="987" t="s">
        <v>3463</v>
      </c>
      <c r="F981" s="988" t="s">
        <v>1393</v>
      </c>
    </row>
    <row r="982" spans="1:6" x14ac:dyDescent="0.25">
      <c r="A982" s="987" t="s">
        <v>3464</v>
      </c>
      <c r="B982" s="987" t="s">
        <v>3465</v>
      </c>
      <c r="C982" s="987" t="s">
        <v>1396</v>
      </c>
      <c r="D982" t="s">
        <v>1385</v>
      </c>
      <c r="E982" s="987" t="s">
        <v>3465</v>
      </c>
      <c r="F982" s="988" t="s">
        <v>1393</v>
      </c>
    </row>
    <row r="983" spans="1:6" x14ac:dyDescent="0.25">
      <c r="A983" s="987" t="s">
        <v>3466</v>
      </c>
      <c r="B983" s="987" t="s">
        <v>3467</v>
      </c>
      <c r="C983" s="987" t="s">
        <v>1515</v>
      </c>
      <c r="D983" t="s">
        <v>1385</v>
      </c>
      <c r="E983" s="987" t="s">
        <v>3467</v>
      </c>
      <c r="F983" s="988" t="s">
        <v>1393</v>
      </c>
    </row>
    <row r="984" spans="1:6" x14ac:dyDescent="0.25">
      <c r="A984" s="987" t="s">
        <v>3468</v>
      </c>
      <c r="B984" s="987" t="s">
        <v>3469</v>
      </c>
      <c r="C984" s="987" t="s">
        <v>1392</v>
      </c>
      <c r="D984" t="s">
        <v>1385</v>
      </c>
      <c r="E984" s="987" t="s">
        <v>3469</v>
      </c>
      <c r="F984" s="988" t="s">
        <v>1393</v>
      </c>
    </row>
    <row r="985" spans="1:6" x14ac:dyDescent="0.25">
      <c r="A985" s="987" t="s">
        <v>3470</v>
      </c>
      <c r="B985" s="987" t="s">
        <v>3471</v>
      </c>
      <c r="C985" s="987" t="s">
        <v>1421</v>
      </c>
      <c r="D985" t="s">
        <v>1385</v>
      </c>
      <c r="E985" s="987" t="s">
        <v>3471</v>
      </c>
      <c r="F985" s="988" t="s">
        <v>1458</v>
      </c>
    </row>
    <row r="986" spans="1:6" x14ac:dyDescent="0.25">
      <c r="A986" s="987" t="s">
        <v>3472</v>
      </c>
      <c r="B986" s="987" t="s">
        <v>3473</v>
      </c>
      <c r="C986" s="452" t="s">
        <v>1741</v>
      </c>
      <c r="D986" t="s">
        <v>1380</v>
      </c>
      <c r="E986" s="987" t="s">
        <v>3473</v>
      </c>
      <c r="F986" s="988" t="s">
        <v>1381</v>
      </c>
    </row>
    <row r="987" spans="1:6" x14ac:dyDescent="0.25">
      <c r="A987" s="987" t="s">
        <v>3474</v>
      </c>
      <c r="B987" s="987" t="s">
        <v>3475</v>
      </c>
      <c r="C987" s="987" t="s">
        <v>1396</v>
      </c>
      <c r="D987" t="s">
        <v>1385</v>
      </c>
      <c r="E987" s="987" t="s">
        <v>3475</v>
      </c>
      <c r="F987" s="988" t="s">
        <v>1400</v>
      </c>
    </row>
    <row r="988" spans="1:6" x14ac:dyDescent="0.25">
      <c r="A988" s="987" t="s">
        <v>3476</v>
      </c>
      <c r="B988" s="987" t="s">
        <v>3477</v>
      </c>
      <c r="C988" s="987" t="s">
        <v>1838</v>
      </c>
      <c r="D988" t="s">
        <v>1385</v>
      </c>
      <c r="E988" s="987" t="s">
        <v>3477</v>
      </c>
      <c r="F988" s="988" t="s">
        <v>1386</v>
      </c>
    </row>
    <row r="989" spans="1:6" x14ac:dyDescent="0.25">
      <c r="A989" s="987" t="s">
        <v>3478</v>
      </c>
      <c r="B989" s="987" t="s">
        <v>3479</v>
      </c>
      <c r="C989" s="987" t="s">
        <v>1548</v>
      </c>
      <c r="D989" t="s">
        <v>1385</v>
      </c>
      <c r="E989" s="987" t="s">
        <v>3479</v>
      </c>
      <c r="F989" s="988" t="s">
        <v>1579</v>
      </c>
    </row>
    <row r="990" spans="1:6" x14ac:dyDescent="0.25">
      <c r="A990" s="987" t="s">
        <v>3480</v>
      </c>
      <c r="B990" s="987" t="s">
        <v>3481</v>
      </c>
      <c r="C990" s="987" t="s">
        <v>1392</v>
      </c>
      <c r="D990" t="s">
        <v>1385</v>
      </c>
      <c r="E990" s="987" t="s">
        <v>3481</v>
      </c>
      <c r="F990" s="988" t="s">
        <v>1393</v>
      </c>
    </row>
    <row r="991" spans="1:6" x14ac:dyDescent="0.25">
      <c r="A991" s="987" t="s">
        <v>3482</v>
      </c>
      <c r="B991" s="987" t="s">
        <v>3483</v>
      </c>
      <c r="C991" s="987" t="s">
        <v>1406</v>
      </c>
      <c r="D991" t="s">
        <v>1385</v>
      </c>
      <c r="E991" s="987" t="s">
        <v>3483</v>
      </c>
      <c r="F991" s="988" t="s">
        <v>1386</v>
      </c>
    </row>
    <row r="992" spans="1:6" x14ac:dyDescent="0.25">
      <c r="A992" s="987" t="s">
        <v>3484</v>
      </c>
      <c r="B992" s="987" t="s">
        <v>3485</v>
      </c>
      <c r="C992" s="987" t="s">
        <v>1379</v>
      </c>
      <c r="D992" t="s">
        <v>1385</v>
      </c>
      <c r="E992" s="987" t="s">
        <v>3485</v>
      </c>
      <c r="F992" s="988" t="s">
        <v>1393</v>
      </c>
    </row>
    <row r="993" spans="1:6" x14ac:dyDescent="0.25">
      <c r="A993" s="987" t="s">
        <v>3486</v>
      </c>
      <c r="B993" s="987" t="s">
        <v>3487</v>
      </c>
      <c r="C993" s="987" t="s">
        <v>1877</v>
      </c>
      <c r="D993" t="s">
        <v>1385</v>
      </c>
      <c r="E993" s="987" t="s">
        <v>3487</v>
      </c>
      <c r="F993" s="988" t="s">
        <v>1386</v>
      </c>
    </row>
    <row r="994" spans="1:6" x14ac:dyDescent="0.25">
      <c r="A994" s="987" t="s">
        <v>3488</v>
      </c>
      <c r="B994" s="987" t="s">
        <v>3489</v>
      </c>
      <c r="C994" s="987" t="s">
        <v>1399</v>
      </c>
      <c r="D994" t="s">
        <v>1385</v>
      </c>
      <c r="E994" s="987" t="s">
        <v>3489</v>
      </c>
      <c r="F994" s="988" t="s">
        <v>1386</v>
      </c>
    </row>
    <row r="995" spans="1:6" x14ac:dyDescent="0.25">
      <c r="A995" s="987" t="s">
        <v>3490</v>
      </c>
      <c r="B995" s="987" t="s">
        <v>3491</v>
      </c>
      <c r="C995" s="987" t="s">
        <v>1396</v>
      </c>
      <c r="D995" t="s">
        <v>1385</v>
      </c>
      <c r="E995" s="987" t="s">
        <v>3491</v>
      </c>
      <c r="F995" s="988" t="s">
        <v>1393</v>
      </c>
    </row>
    <row r="996" spans="1:6" x14ac:dyDescent="0.25">
      <c r="A996" s="987" t="s">
        <v>3492</v>
      </c>
      <c r="B996" s="987" t="s">
        <v>3493</v>
      </c>
      <c r="C996" s="987" t="s">
        <v>1396</v>
      </c>
      <c r="D996" t="s">
        <v>1385</v>
      </c>
      <c r="E996" s="987" t="s">
        <v>3493</v>
      </c>
      <c r="F996" s="988" t="s">
        <v>1455</v>
      </c>
    </row>
    <row r="997" spans="1:6" x14ac:dyDescent="0.25">
      <c r="A997"/>
      <c r="B997"/>
      <c r="C997"/>
      <c r="D997"/>
      <c r="E997"/>
      <c r="F997"/>
    </row>
    <row r="998" spans="1:6" x14ac:dyDescent="0.25">
      <c r="A998"/>
      <c r="B998"/>
      <c r="C998"/>
      <c r="D998"/>
      <c r="E998"/>
      <c r="F998"/>
    </row>
    <row r="999" spans="1:6" x14ac:dyDescent="0.25">
      <c r="A999"/>
      <c r="B999"/>
      <c r="C999"/>
      <c r="D999"/>
      <c r="E999"/>
      <c r="F999"/>
    </row>
    <row r="1000" spans="1:6" x14ac:dyDescent="0.25">
      <c r="A1000"/>
      <c r="B1000"/>
      <c r="C1000"/>
      <c r="D1000"/>
      <c r="E1000"/>
      <c r="F1000"/>
    </row>
    <row r="1001" spans="1:6" x14ac:dyDescent="0.25">
      <c r="A1001"/>
      <c r="B1001"/>
      <c r="C1001"/>
      <c r="D1001"/>
      <c r="E1001"/>
      <c r="F1001"/>
    </row>
  </sheetData>
  <sheetProtection algorithmName="SHA-512" hashValue="XGlGDrmDGFRNumHBkco/hBNMvngPmX9H4G8410HlVGKciDAeBjiWKtztf3GUUEYglgCRFJxjGK3XNDO3tN4U6w==" saltValue="Usiah5+rrQb9RO/nrc7+aw==" spinCount="100000" sheet="1" objects="1"/>
  <autoFilter ref="A1:F1001" xr:uid="{00000000-0009-0000-0000-00000F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1"/>
  <sheetViews>
    <sheetView zoomScale="115" zoomScaleNormal="115" workbookViewId="0">
      <pane ySplit="5" topLeftCell="A6" activePane="bottomLeft" state="frozenSplit"/>
      <selection activeCell="A6" sqref="A6"/>
      <selection pane="bottomLeft" activeCell="A6" sqref="A6"/>
    </sheetView>
  </sheetViews>
  <sheetFormatPr defaultColWidth="9.109375" defaultRowHeight="13.2" x14ac:dyDescent="0.25"/>
  <cols>
    <col min="1" max="1" width="19" customWidth="1"/>
    <col min="2" max="2" width="20.109375" style="7" bestFit="1" customWidth="1"/>
    <col min="3" max="3" width="6" style="3" bestFit="1" customWidth="1"/>
    <col min="4" max="4" width="55.6640625" style="3" bestFit="1" customWidth="1"/>
    <col min="5" max="5" width="10.33203125" bestFit="1" customWidth="1"/>
    <col min="6" max="6" width="22.44140625" bestFit="1" customWidth="1"/>
    <col min="7" max="7" width="14.5546875" style="7" bestFit="1" customWidth="1"/>
    <col min="8" max="8" width="6.5546875" bestFit="1" customWidth="1"/>
    <col min="9" max="9" width="6.109375" style="3" customWidth="1"/>
    <col min="10" max="10" width="11.109375" style="3" customWidth="1"/>
    <col min="11" max="11" width="3.44140625" style="3" customWidth="1"/>
    <col min="12" max="12" width="17.109375" style="3" customWidth="1"/>
    <col min="13" max="13" width="5.6640625" style="3" customWidth="1"/>
    <col min="14" max="14" width="15" style="3" bestFit="1" customWidth="1"/>
    <col min="15" max="15" width="10.109375" bestFit="1" customWidth="1"/>
    <col min="16" max="18" width="9.109375" customWidth="1"/>
    <col min="19" max="19" width="12.109375" style="7" customWidth="1"/>
  </cols>
  <sheetData>
    <row r="1" spans="1:19" ht="15.75" customHeight="1" x14ac:dyDescent="0.3">
      <c r="A1" t="s">
        <v>3494</v>
      </c>
      <c r="B1" s="7" t="str">
        <f>Cover!H13</f>
        <v>Career &amp; Tech Educ Consortium</v>
      </c>
      <c r="E1" t="b">
        <f t="shared" ref="E1:E20" ca="1" si="0">F1=B1</f>
        <v>1</v>
      </c>
      <c r="F1" t="str" cm="1">
        <f t="array" ref="F1" ca="1">IF(G1&lt;&gt;"",INDIRECT("'"&amp;G1&amp;"'!"&amp;H1),"")</f>
        <v>Career &amp; Tech Educ Consortium</v>
      </c>
      <c r="G1" s="991" t="s">
        <v>3495</v>
      </c>
      <c r="H1" t="s">
        <v>3496</v>
      </c>
      <c r="J1" t="str">
        <f ca="1">IF(COUNTIF(E:E,"FALSE")&lt;&gt;0,"Problem",IF(COUNTIF(E:E,"#REF!")&lt;&gt;0,"Problem","All Good"))</f>
        <v>All Good</v>
      </c>
      <c r="L1" s="156" t="s">
        <v>3497</v>
      </c>
      <c r="M1" s="156"/>
      <c r="S1" s="991"/>
    </row>
    <row r="2" spans="1:19" ht="15.75" customHeight="1" x14ac:dyDescent="0.3">
      <c r="A2" t="s">
        <v>3498</v>
      </c>
      <c r="B2" s="7" t="str">
        <f>Cover!H14</f>
        <v>08089723045</v>
      </c>
      <c r="E2" t="b">
        <f t="shared" ca="1" si="0"/>
        <v>1</v>
      </c>
      <c r="F2" t="str" cm="1">
        <f t="array" ref="F2" ca="1">IF(G2&lt;&gt;"",INDIRECT("'"&amp;G2&amp;"'!"&amp;H2),"")</f>
        <v>08089723045</v>
      </c>
      <c r="G2" s="991" t="s">
        <v>3495</v>
      </c>
      <c r="H2" t="s">
        <v>3499</v>
      </c>
      <c r="L2" s="154">
        <v>2026</v>
      </c>
      <c r="M2" s="154"/>
      <c r="S2" s="991"/>
    </row>
    <row r="3" spans="1:19" x14ac:dyDescent="0.25">
      <c r="A3" t="s">
        <v>3500</v>
      </c>
      <c r="B3" s="9" t="str">
        <f>Cover!B6</f>
        <v>X</v>
      </c>
      <c r="E3" t="b">
        <f t="shared" ca="1" si="0"/>
        <v>1</v>
      </c>
      <c r="F3" t="str" cm="1">
        <f t="array" ref="F3" ca="1">IF(G3&lt;&gt;"",INDIRECT("'"&amp;G3&amp;"'!"&amp;H3),"")</f>
        <v>X</v>
      </c>
      <c r="G3" s="992" t="s">
        <v>3495</v>
      </c>
      <c r="H3" t="s">
        <v>3501</v>
      </c>
      <c r="L3" s="155" t="s">
        <v>3502</v>
      </c>
      <c r="N3" s="155" t="s">
        <v>3503</v>
      </c>
      <c r="O3" s="155"/>
      <c r="Q3">
        <f>IF(Cover!B2="x",1,0)</f>
        <v>0</v>
      </c>
      <c r="S3" s="992"/>
    </row>
    <row r="4" spans="1:19" ht="15" customHeight="1" x14ac:dyDescent="0.25">
      <c r="A4" t="s">
        <v>3504</v>
      </c>
      <c r="B4" s="7">
        <f>IF(Q3=0,0,"x")</f>
        <v>0</v>
      </c>
      <c r="D4" s="330"/>
      <c r="E4" t="b">
        <f t="shared" si="0"/>
        <v>1</v>
      </c>
      <c r="F4">
        <f>IF(Q3=0,0,"x")</f>
        <v>0</v>
      </c>
      <c r="G4" s="991" t="s">
        <v>3505</v>
      </c>
      <c r="L4" s="162">
        <v>44834</v>
      </c>
      <c r="M4" s="161">
        <v>2025</v>
      </c>
      <c r="N4" s="162">
        <v>44865</v>
      </c>
      <c r="O4" s="161">
        <v>2025</v>
      </c>
      <c r="Q4" s="7">
        <f>IF(Cover!B3="x",1,0)</f>
        <v>1</v>
      </c>
      <c r="S4" s="991"/>
    </row>
    <row r="5" spans="1:19" ht="15" customHeight="1" x14ac:dyDescent="0.25">
      <c r="A5" t="s">
        <v>3506</v>
      </c>
      <c r="B5" s="7" t="str">
        <f>IF(Q4=0,0,"x")</f>
        <v>x</v>
      </c>
      <c r="D5" s="330"/>
      <c r="E5" t="b">
        <f t="shared" si="0"/>
        <v>1</v>
      </c>
      <c r="F5" t="str">
        <f>IF(Q4=0,0,"x")</f>
        <v>x</v>
      </c>
      <c r="G5" s="991" t="s">
        <v>3507</v>
      </c>
      <c r="S5" s="991"/>
    </row>
    <row r="6" spans="1:19" x14ac:dyDescent="0.25">
      <c r="A6">
        <v>1</v>
      </c>
      <c r="B6" s="7">
        <f>'BudgetSum 2-4'!C18</f>
        <v>5000</v>
      </c>
      <c r="C6" s="3">
        <f t="shared" ref="C6:C20" si="1">A6-B6</f>
        <v>-4999</v>
      </c>
      <c r="D6" s="4"/>
      <c r="E6" t="b">
        <f t="shared" ca="1" si="0"/>
        <v>1</v>
      </c>
      <c r="F6" cm="1">
        <f t="array" ref="F6" ca="1">IF(G6&lt;&gt;"",INDIRECT("'"&amp;G6&amp;"'!"&amp;H6),"")</f>
        <v>5000</v>
      </c>
      <c r="G6" s="991" t="s">
        <v>3508</v>
      </c>
      <c r="H6" t="s">
        <v>3509</v>
      </c>
      <c r="I6" s="4"/>
      <c r="J6" s="4"/>
      <c r="K6" s="4"/>
      <c r="L6" s="325"/>
      <c r="S6" s="991"/>
    </row>
    <row r="7" spans="1:19" x14ac:dyDescent="0.25">
      <c r="A7">
        <v>2</v>
      </c>
      <c r="B7" s="7">
        <f>'BudgetSum 2-4'!D18</f>
        <v>0</v>
      </c>
      <c r="C7" s="3">
        <f t="shared" si="1"/>
        <v>2</v>
      </c>
      <c r="D7" s="4"/>
      <c r="E7" t="b">
        <f t="shared" ca="1" si="0"/>
        <v>1</v>
      </c>
      <c r="F7" cm="1">
        <f t="array" ref="F7" ca="1">IF(G7&lt;&gt;"",INDIRECT("'"&amp;G7&amp;"'!"&amp;H7),"")</f>
        <v>0</v>
      </c>
      <c r="G7" s="991" t="s">
        <v>3508</v>
      </c>
      <c r="H7" t="s">
        <v>3510</v>
      </c>
      <c r="I7" s="4"/>
      <c r="J7" s="4"/>
      <c r="K7" s="4"/>
      <c r="L7" s="315"/>
      <c r="M7" s="315"/>
      <c r="N7" s="315"/>
      <c r="S7" s="991"/>
    </row>
    <row r="8" spans="1:19" x14ac:dyDescent="0.25">
      <c r="A8">
        <v>3</v>
      </c>
      <c r="B8" s="7">
        <f>'BudgetSum 2-4'!E18</f>
        <v>0</v>
      </c>
      <c r="C8" s="3">
        <f t="shared" si="1"/>
        <v>3</v>
      </c>
      <c r="D8" s="4"/>
      <c r="E8" t="b">
        <f t="shared" ca="1" si="0"/>
        <v>1</v>
      </c>
      <c r="F8" cm="1">
        <f t="array" ref="F8" ca="1">IF(G8&lt;&gt;"",INDIRECT("'"&amp;G8&amp;"'!"&amp;H8),"")</f>
        <v>0</v>
      </c>
      <c r="G8" s="991" t="s">
        <v>3508</v>
      </c>
      <c r="H8" t="s">
        <v>3511</v>
      </c>
      <c r="I8" s="4"/>
      <c r="J8" s="4"/>
      <c r="K8" s="4"/>
      <c r="S8" s="991"/>
    </row>
    <row r="9" spans="1:19" x14ac:dyDescent="0.25">
      <c r="A9">
        <v>4</v>
      </c>
      <c r="B9" s="7">
        <f>'BudgetSum 2-4'!F18</f>
        <v>0</v>
      </c>
      <c r="C9" s="3">
        <f t="shared" si="1"/>
        <v>4</v>
      </c>
      <c r="E9" t="b">
        <f t="shared" ca="1" si="0"/>
        <v>1</v>
      </c>
      <c r="F9" cm="1">
        <f t="array" ref="F9" ca="1">IF(G9&lt;&gt;"",INDIRECT("'"&amp;G9&amp;"'!"&amp;H9),"")</f>
        <v>0</v>
      </c>
      <c r="G9" s="991" t="s">
        <v>3508</v>
      </c>
      <c r="H9" t="s">
        <v>3512</v>
      </c>
      <c r="L9" s="315"/>
      <c r="S9" s="991"/>
    </row>
    <row r="10" spans="1:19" x14ac:dyDescent="0.25">
      <c r="A10">
        <v>5</v>
      </c>
      <c r="B10" s="7">
        <f>'BudgetSum 2-4'!G18</f>
        <v>0</v>
      </c>
      <c r="C10" s="3">
        <f t="shared" si="1"/>
        <v>5</v>
      </c>
      <c r="E10" t="b">
        <f t="shared" ca="1" si="0"/>
        <v>1</v>
      </c>
      <c r="F10" cm="1">
        <f t="array" ref="F10" ca="1">IF(G10&lt;&gt;"",INDIRECT("'"&amp;G10&amp;"'!"&amp;H10),"")</f>
        <v>0</v>
      </c>
      <c r="G10" s="991" t="s">
        <v>3508</v>
      </c>
      <c r="H10" t="s">
        <v>3513</v>
      </c>
      <c r="S10" s="991"/>
    </row>
    <row r="11" spans="1:19" x14ac:dyDescent="0.25">
      <c r="A11">
        <v>6</v>
      </c>
      <c r="B11" s="7">
        <f>'BudgetSum 2-4'!H18</f>
        <v>0</v>
      </c>
      <c r="C11" s="3">
        <f t="shared" si="1"/>
        <v>6</v>
      </c>
      <c r="D11" s="4"/>
      <c r="E11" t="b">
        <f t="shared" ca="1" si="0"/>
        <v>1</v>
      </c>
      <c r="F11" cm="1">
        <f t="array" ref="F11" ca="1">IF(G11&lt;&gt;"",INDIRECT("'"&amp;G11&amp;"'!"&amp;H11),"")</f>
        <v>0</v>
      </c>
      <c r="G11" s="991" t="s">
        <v>3508</v>
      </c>
      <c r="H11" t="s">
        <v>3514</v>
      </c>
      <c r="I11" s="4"/>
      <c r="J11" s="4"/>
      <c r="K11" s="4"/>
      <c r="S11" s="991"/>
    </row>
    <row r="12" spans="1:19" x14ac:dyDescent="0.25">
      <c r="A12">
        <v>7</v>
      </c>
      <c r="B12" s="7">
        <f>'BudgetSum 2-4'!K18</f>
        <v>0</v>
      </c>
      <c r="C12" s="3">
        <f t="shared" si="1"/>
        <v>7</v>
      </c>
      <c r="D12" s="4"/>
      <c r="E12" t="b">
        <f t="shared" ca="1" si="0"/>
        <v>1</v>
      </c>
      <c r="F12" cm="1">
        <f t="array" ref="F12" ca="1">IF(G12&lt;&gt;"",INDIRECT("'"&amp;G12&amp;"'!"&amp;H12),"")</f>
        <v>0</v>
      </c>
      <c r="G12" s="991" t="s">
        <v>3508</v>
      </c>
      <c r="H12" t="s">
        <v>3515</v>
      </c>
      <c r="I12" s="4"/>
      <c r="J12" s="4"/>
      <c r="K12" s="4"/>
      <c r="S12" s="991"/>
    </row>
    <row r="13" spans="1:19" x14ac:dyDescent="0.25">
      <c r="A13">
        <v>8</v>
      </c>
      <c r="B13" s="8">
        <f>'CashSum 5'!C4</f>
        <v>1316034</v>
      </c>
      <c r="C13" s="3">
        <f t="shared" si="1"/>
        <v>-1316026</v>
      </c>
      <c r="E13" t="b">
        <f t="shared" ca="1" si="0"/>
        <v>1</v>
      </c>
      <c r="F13" cm="1">
        <f t="array" ref="F13" ca="1">IF(G13&lt;&gt;"",INDIRECT("'"&amp;G13&amp;"'!"&amp;H13),"")</f>
        <v>1316034</v>
      </c>
      <c r="G13" s="991" t="s">
        <v>3516</v>
      </c>
      <c r="H13" t="s">
        <v>3517</v>
      </c>
      <c r="S13" s="991"/>
    </row>
    <row r="14" spans="1:19" x14ac:dyDescent="0.25">
      <c r="A14">
        <v>9</v>
      </c>
      <c r="B14" s="8">
        <f>'CashSum 5'!C7</f>
        <v>0</v>
      </c>
      <c r="C14" s="3">
        <f t="shared" si="1"/>
        <v>9</v>
      </c>
      <c r="E14" t="b">
        <f t="shared" ca="1" si="0"/>
        <v>1</v>
      </c>
      <c r="F14" cm="1">
        <f t="array" ref="F14" ca="1">IF(G14&lt;&gt;"",INDIRECT("'"&amp;G14&amp;"'!"&amp;H14),"")</f>
        <v>0</v>
      </c>
      <c r="G14" s="991" t="s">
        <v>3516</v>
      </c>
      <c r="H14" t="s">
        <v>3518</v>
      </c>
      <c r="S14" s="991"/>
    </row>
    <row r="15" spans="1:19" x14ac:dyDescent="0.25">
      <c r="A15">
        <v>10</v>
      </c>
      <c r="B15" s="8">
        <f>'CashSum 5'!C10</f>
        <v>500</v>
      </c>
      <c r="C15" s="3">
        <f t="shared" si="1"/>
        <v>-490</v>
      </c>
      <c r="D15" s="4"/>
      <c r="E15" t="b">
        <f t="shared" ca="1" si="0"/>
        <v>1</v>
      </c>
      <c r="F15" cm="1">
        <f t="array" ref="F15" ca="1">IF(G15&lt;&gt;"",INDIRECT("'"&amp;G15&amp;"'!"&amp;H15),"")</f>
        <v>500</v>
      </c>
      <c r="G15" s="991" t="s">
        <v>3516</v>
      </c>
      <c r="H15" t="s">
        <v>3519</v>
      </c>
      <c r="I15" s="4"/>
      <c r="J15" s="4"/>
      <c r="K15" s="4"/>
      <c r="S15" s="991"/>
    </row>
    <row r="16" spans="1:19" x14ac:dyDescent="0.25">
      <c r="A16">
        <v>11</v>
      </c>
      <c r="B16" s="8">
        <f>'CashSum 5'!C11</f>
        <v>1316534</v>
      </c>
      <c r="C16" s="3">
        <f t="shared" si="1"/>
        <v>-1316523</v>
      </c>
      <c r="E16" t="b">
        <f t="shared" ca="1" si="0"/>
        <v>1</v>
      </c>
      <c r="F16" cm="1">
        <f t="array" ref="F16" ca="1">IF(G16&lt;&gt;"",INDIRECT("'"&amp;G16&amp;"'!"&amp;H16),"")</f>
        <v>1316534</v>
      </c>
      <c r="G16" s="991" t="s">
        <v>3516</v>
      </c>
      <c r="H16" t="s">
        <v>3520</v>
      </c>
      <c r="L16" s="315"/>
      <c r="S16" s="991"/>
    </row>
    <row r="17" spans="1:19" x14ac:dyDescent="0.25">
      <c r="A17">
        <v>12</v>
      </c>
      <c r="B17" s="8">
        <f>'CashSum 5'!C12</f>
        <v>1555187</v>
      </c>
      <c r="C17" s="3">
        <f t="shared" si="1"/>
        <v>-1555175</v>
      </c>
      <c r="E17" t="b">
        <f t="shared" ca="1" si="0"/>
        <v>1</v>
      </c>
      <c r="F17" cm="1">
        <f t="array" ref="F17" ca="1">IF(G17&lt;&gt;"",INDIRECT("'"&amp;G17&amp;"'!"&amp;H17),"")</f>
        <v>1555187</v>
      </c>
      <c r="G17" s="991" t="s">
        <v>3516</v>
      </c>
      <c r="H17" t="s">
        <v>3521</v>
      </c>
      <c r="S17" s="991"/>
    </row>
    <row r="18" spans="1:19" x14ac:dyDescent="0.25">
      <c r="A18">
        <v>13</v>
      </c>
      <c r="B18" s="8">
        <f>'CashSum 5'!C13</f>
        <v>1283998</v>
      </c>
      <c r="C18" s="3">
        <f t="shared" si="1"/>
        <v>-1283985</v>
      </c>
      <c r="D18" s="4"/>
      <c r="E18" t="b">
        <f t="shared" ca="1" si="0"/>
        <v>1</v>
      </c>
      <c r="F18" cm="1">
        <f t="array" ref="F18" ca="1">IF(G18&lt;&gt;"",INDIRECT("'"&amp;G18&amp;"'!"&amp;H18),"")</f>
        <v>1283998</v>
      </c>
      <c r="G18" s="991" t="s">
        <v>3516</v>
      </c>
      <c r="H18" t="s">
        <v>3522</v>
      </c>
      <c r="I18" s="4"/>
      <c r="J18" s="4"/>
      <c r="K18" s="4"/>
      <c r="S18" s="991"/>
    </row>
    <row r="19" spans="1:19" x14ac:dyDescent="0.25">
      <c r="A19">
        <v>14</v>
      </c>
      <c r="B19" s="8">
        <f>'CashSum 5'!C15</f>
        <v>0</v>
      </c>
      <c r="C19" s="3">
        <f t="shared" si="1"/>
        <v>14</v>
      </c>
      <c r="D19" s="4"/>
      <c r="E19" t="b">
        <f t="shared" ca="1" si="0"/>
        <v>1</v>
      </c>
      <c r="F19" cm="1">
        <f t="array" ref="F19" ca="1">IF(G19&lt;&gt;"",INDIRECT("'"&amp;G19&amp;"'!"&amp;H19),"")</f>
        <v>0</v>
      </c>
      <c r="G19" s="991" t="s">
        <v>3516</v>
      </c>
      <c r="H19" t="s">
        <v>3523</v>
      </c>
      <c r="I19" s="4"/>
      <c r="J19" s="4"/>
      <c r="K19" s="4"/>
      <c r="S19" s="991"/>
    </row>
    <row r="20" spans="1:19" x14ac:dyDescent="0.25">
      <c r="A20">
        <v>15</v>
      </c>
      <c r="B20" s="8">
        <f>'CashSum 5'!C16</f>
        <v>0</v>
      </c>
      <c r="C20" s="3">
        <f t="shared" si="1"/>
        <v>15</v>
      </c>
      <c r="E20" t="b">
        <f t="shared" ca="1" si="0"/>
        <v>1</v>
      </c>
      <c r="F20" cm="1">
        <f t="array" ref="F20" ca="1">IF(G20&lt;&gt;"",INDIRECT("'"&amp;G20&amp;"'!"&amp;H20),"")</f>
        <v>0</v>
      </c>
      <c r="G20" s="991" t="s">
        <v>3516</v>
      </c>
      <c r="H20" t="s">
        <v>3524</v>
      </c>
      <c r="S20" s="991"/>
    </row>
    <row r="21" spans="1:19" ht="15" customHeight="1" x14ac:dyDescent="0.25">
      <c r="A21" s="2">
        <v>16</v>
      </c>
      <c r="D21" s="3" t="s">
        <v>3525</v>
      </c>
      <c r="F21" t="str" cm="1">
        <f t="array" ref="F21" ca="1">IF(G21&lt;&gt;"",INDIRECT("'"&amp;G21&amp;"'!"&amp;H21),"")</f>
        <v/>
      </c>
      <c r="I21" s="4"/>
      <c r="J21" s="4"/>
      <c r="K21" s="4"/>
    </row>
    <row r="22" spans="1:19" ht="15" customHeight="1" x14ac:dyDescent="0.25">
      <c r="A22">
        <v>17</v>
      </c>
      <c r="B22" s="8">
        <f>'CashSum 5'!C17</f>
        <v>0</v>
      </c>
      <c r="C22" s="3">
        <f>A22-B22</f>
        <v>17</v>
      </c>
      <c r="D22" s="4"/>
      <c r="E22" t="b">
        <f ca="1">F22=B22</f>
        <v>1</v>
      </c>
      <c r="F22" cm="1">
        <f t="array" ref="F22" ca="1">IF(G22&lt;&gt;"",INDIRECT("'"&amp;G22&amp;"'!"&amp;H22),"")</f>
        <v>0</v>
      </c>
      <c r="G22" s="991" t="s">
        <v>3516</v>
      </c>
      <c r="H22" t="s">
        <v>3526</v>
      </c>
      <c r="L22" s="315"/>
    </row>
    <row r="23" spans="1:19" x14ac:dyDescent="0.25">
      <c r="A23">
        <v>18</v>
      </c>
      <c r="B23" s="8">
        <f>'CashSum 5'!C8</f>
        <v>0</v>
      </c>
      <c r="C23" s="3">
        <f>A23-B23</f>
        <v>18</v>
      </c>
      <c r="E23" t="b">
        <f ca="1">F23=B23</f>
        <v>1</v>
      </c>
      <c r="F23" cm="1">
        <f t="array" ref="F23" ca="1">IF(G23&lt;&gt;"",INDIRECT("'"&amp;G23&amp;"'!"&amp;H23),"")</f>
        <v>0</v>
      </c>
      <c r="G23" s="991" t="s">
        <v>3516</v>
      </c>
      <c r="H23" t="s">
        <v>3527</v>
      </c>
      <c r="I23" s="4"/>
      <c r="J23" s="4"/>
      <c r="K23" s="4"/>
      <c r="S23" s="991"/>
    </row>
    <row r="24" spans="1:19" ht="15" customHeight="1" x14ac:dyDescent="0.25">
      <c r="A24" s="2">
        <v>19</v>
      </c>
      <c r="D24" s="3" t="s">
        <v>3525</v>
      </c>
      <c r="F24" t="str" cm="1">
        <f t="array" ref="F24" ca="1">IF(G24&lt;&gt;"",INDIRECT("'"&amp;G24&amp;"'!"&amp;H24),"")</f>
        <v/>
      </c>
      <c r="I24" s="4"/>
      <c r="J24" s="4"/>
      <c r="K24" s="4"/>
    </row>
    <row r="25" spans="1:19" ht="15" customHeight="1" x14ac:dyDescent="0.25">
      <c r="A25" s="2">
        <v>20</v>
      </c>
      <c r="D25" s="3" t="s">
        <v>3525</v>
      </c>
      <c r="F25" t="str" cm="1">
        <f t="array" ref="F25" ca="1">IF(G25&lt;&gt;"",INDIRECT("'"&amp;G25&amp;"'!"&amp;H25),"")</f>
        <v/>
      </c>
      <c r="I25" s="4"/>
      <c r="J25" s="4"/>
      <c r="K25" s="4"/>
    </row>
    <row r="26" spans="1:19" x14ac:dyDescent="0.25">
      <c r="A26">
        <v>21</v>
      </c>
      <c r="B26" s="8">
        <f>'CashSum 5'!C18</f>
        <v>0</v>
      </c>
      <c r="C26" s="3">
        <f t="shared" ref="C26:C37" si="2">A26-B26</f>
        <v>21</v>
      </c>
      <c r="D26" s="4"/>
      <c r="E26" t="b">
        <f t="shared" ref="E26:E37" ca="1" si="3">F26=B26</f>
        <v>1</v>
      </c>
      <c r="F26" cm="1">
        <f t="array" ref="F26" ca="1">IF(G26&lt;&gt;"",INDIRECT("'"&amp;G26&amp;"'!"&amp;H26),"")</f>
        <v>0</v>
      </c>
      <c r="G26" s="991" t="s">
        <v>3516</v>
      </c>
      <c r="H26" t="s">
        <v>3509</v>
      </c>
      <c r="S26" s="991"/>
    </row>
    <row r="27" spans="1:19" ht="15" customHeight="1" x14ac:dyDescent="0.25">
      <c r="A27">
        <v>22</v>
      </c>
      <c r="B27" s="8">
        <f>'CashSum 5'!C19</f>
        <v>0</v>
      </c>
      <c r="C27" s="3">
        <f t="shared" si="2"/>
        <v>22</v>
      </c>
      <c r="E27" t="b">
        <f t="shared" ca="1" si="3"/>
        <v>1</v>
      </c>
      <c r="F27" cm="1">
        <f t="array" ref="F27" ca="1">IF(G27&lt;&gt;"",INDIRECT("'"&amp;G27&amp;"'!"&amp;H27),"")</f>
        <v>0</v>
      </c>
      <c r="G27" s="991" t="s">
        <v>3516</v>
      </c>
      <c r="H27" t="s">
        <v>3528</v>
      </c>
    </row>
    <row r="28" spans="1:19" ht="15" customHeight="1" x14ac:dyDescent="0.25">
      <c r="A28">
        <v>23</v>
      </c>
      <c r="B28" s="8">
        <f>'CashSum 5'!C20</f>
        <v>1283998</v>
      </c>
      <c r="C28" s="3">
        <f t="shared" si="2"/>
        <v>-1283975</v>
      </c>
      <c r="E28" t="b">
        <f t="shared" ca="1" si="3"/>
        <v>1</v>
      </c>
      <c r="F28" cm="1">
        <f t="array" ref="F28" ca="1">IF(G28&lt;&gt;"",INDIRECT("'"&amp;G28&amp;"'!"&amp;H28),"")</f>
        <v>1283998</v>
      </c>
      <c r="G28" s="991" t="s">
        <v>3516</v>
      </c>
      <c r="H28" t="s">
        <v>3529</v>
      </c>
    </row>
    <row r="29" spans="1:19" x14ac:dyDescent="0.25">
      <c r="A29">
        <v>24</v>
      </c>
      <c r="B29" s="8">
        <f>'CashSum 5'!C21</f>
        <v>271189</v>
      </c>
      <c r="C29" s="3">
        <f t="shared" si="2"/>
        <v>-271165</v>
      </c>
      <c r="E29" t="b">
        <f t="shared" ca="1" si="3"/>
        <v>1</v>
      </c>
      <c r="F29" cm="1">
        <f t="array" ref="F29" ca="1">IF(G29&lt;&gt;"",INDIRECT("'"&amp;G29&amp;"'!"&amp;H29),"")</f>
        <v>271189</v>
      </c>
      <c r="G29" s="991" t="s">
        <v>3516</v>
      </c>
      <c r="H29" t="s">
        <v>3530</v>
      </c>
      <c r="I29" s="4"/>
      <c r="J29" s="4"/>
      <c r="K29" s="4"/>
      <c r="S29" s="991"/>
    </row>
    <row r="30" spans="1:19" x14ac:dyDescent="0.25">
      <c r="A30">
        <v>25</v>
      </c>
      <c r="B30" s="8">
        <f>'CashSum 5'!D4</f>
        <v>0</v>
      </c>
      <c r="C30" s="3">
        <f t="shared" si="2"/>
        <v>25</v>
      </c>
      <c r="E30" t="b">
        <f t="shared" ca="1" si="3"/>
        <v>1</v>
      </c>
      <c r="F30" cm="1">
        <f t="array" ref="F30" ca="1">IF(G30&lt;&gt;"",INDIRECT("'"&amp;G30&amp;"'!"&amp;H30),"")</f>
        <v>0</v>
      </c>
      <c r="G30" s="991" t="s">
        <v>3516</v>
      </c>
      <c r="H30" t="s">
        <v>3531</v>
      </c>
      <c r="S30" s="991"/>
    </row>
    <row r="31" spans="1:19" x14ac:dyDescent="0.25">
      <c r="A31">
        <v>26</v>
      </c>
      <c r="B31" s="8">
        <f>'CashSum 5'!D7</f>
        <v>0</v>
      </c>
      <c r="C31" s="3">
        <f t="shared" si="2"/>
        <v>26</v>
      </c>
      <c r="D31" s="4"/>
      <c r="E31" t="b">
        <f t="shared" ca="1" si="3"/>
        <v>1</v>
      </c>
      <c r="F31" cm="1">
        <f t="array" ref="F31" ca="1">IF(G31&lt;&gt;"",INDIRECT("'"&amp;G31&amp;"'!"&amp;H31),"")</f>
        <v>0</v>
      </c>
      <c r="G31" s="991" t="s">
        <v>3516</v>
      </c>
      <c r="H31" t="s">
        <v>3532</v>
      </c>
      <c r="S31" s="991"/>
    </row>
    <row r="32" spans="1:19" x14ac:dyDescent="0.25">
      <c r="A32">
        <v>27</v>
      </c>
      <c r="B32" s="8">
        <f>'CashSum 5'!D10</f>
        <v>0</v>
      </c>
      <c r="C32" s="3">
        <f t="shared" si="2"/>
        <v>27</v>
      </c>
      <c r="E32" t="b">
        <f t="shared" ca="1" si="3"/>
        <v>1</v>
      </c>
      <c r="F32" cm="1">
        <f t="array" ref="F32" ca="1">IF(G32&lt;&gt;"",INDIRECT("'"&amp;G32&amp;"'!"&amp;H32),"")</f>
        <v>0</v>
      </c>
      <c r="G32" s="991" t="s">
        <v>3516</v>
      </c>
      <c r="H32" t="s">
        <v>3533</v>
      </c>
      <c r="S32" s="991"/>
    </row>
    <row r="33" spans="1:19" x14ac:dyDescent="0.25">
      <c r="A33">
        <v>28</v>
      </c>
      <c r="B33" s="8">
        <f>'CashSum 5'!D11</f>
        <v>0</v>
      </c>
      <c r="C33" s="3">
        <f t="shared" si="2"/>
        <v>28</v>
      </c>
      <c r="E33" t="b">
        <f t="shared" ca="1" si="3"/>
        <v>1</v>
      </c>
      <c r="F33" cm="1">
        <f t="array" ref="F33" ca="1">IF(G33&lt;&gt;"",INDIRECT("'"&amp;G33&amp;"'!"&amp;H33),"")</f>
        <v>0</v>
      </c>
      <c r="G33" s="991" t="s">
        <v>3516</v>
      </c>
      <c r="H33" t="s">
        <v>3534</v>
      </c>
      <c r="S33" s="991"/>
    </row>
    <row r="34" spans="1:19" x14ac:dyDescent="0.25">
      <c r="A34">
        <v>29</v>
      </c>
      <c r="B34" s="8">
        <f>'CashSum 5'!D12</f>
        <v>0</v>
      </c>
      <c r="C34" s="3">
        <f t="shared" si="2"/>
        <v>29</v>
      </c>
      <c r="D34" s="4"/>
      <c r="E34" t="b">
        <f t="shared" ca="1" si="3"/>
        <v>1</v>
      </c>
      <c r="F34" cm="1">
        <f t="array" ref="F34" ca="1">IF(G34&lt;&gt;"",INDIRECT("'"&amp;G34&amp;"'!"&amp;H34),"")</f>
        <v>0</v>
      </c>
      <c r="G34" s="991" t="s">
        <v>3516</v>
      </c>
      <c r="H34" t="s">
        <v>3535</v>
      </c>
      <c r="I34" s="4"/>
      <c r="J34" s="4"/>
      <c r="K34" s="4"/>
      <c r="S34" s="991"/>
    </row>
    <row r="35" spans="1:19" x14ac:dyDescent="0.25">
      <c r="A35">
        <v>30</v>
      </c>
      <c r="B35" s="8">
        <f>'CashSum 5'!D13</f>
        <v>0</v>
      </c>
      <c r="C35" s="3">
        <f t="shared" si="2"/>
        <v>30</v>
      </c>
      <c r="E35" t="b">
        <f t="shared" ca="1" si="3"/>
        <v>1</v>
      </c>
      <c r="F35" cm="1">
        <f t="array" ref="F35" ca="1">IF(G35&lt;&gt;"",INDIRECT("'"&amp;G35&amp;"'!"&amp;H35),"")</f>
        <v>0</v>
      </c>
      <c r="G35" s="991" t="s">
        <v>3516</v>
      </c>
      <c r="H35" t="s">
        <v>3536</v>
      </c>
      <c r="S35" s="991"/>
    </row>
    <row r="36" spans="1:19" x14ac:dyDescent="0.25">
      <c r="A36">
        <v>31</v>
      </c>
      <c r="B36" s="8">
        <f>'CashSum 5'!D15</f>
        <v>0</v>
      </c>
      <c r="C36" s="3">
        <f t="shared" si="2"/>
        <v>31</v>
      </c>
      <c r="E36" t="b">
        <f t="shared" ca="1" si="3"/>
        <v>1</v>
      </c>
      <c r="F36" cm="1">
        <f t="array" ref="F36" ca="1">IF(G36&lt;&gt;"",INDIRECT("'"&amp;G36&amp;"'!"&amp;H36),"")</f>
        <v>0</v>
      </c>
      <c r="G36" s="991" t="s">
        <v>3516</v>
      </c>
      <c r="H36" t="s">
        <v>3537</v>
      </c>
      <c r="S36" s="991"/>
    </row>
    <row r="37" spans="1:19" x14ac:dyDescent="0.25">
      <c r="A37">
        <v>32</v>
      </c>
      <c r="B37" s="8">
        <f>'CashSum 5'!D16</f>
        <v>0</v>
      </c>
      <c r="C37" s="3">
        <f t="shared" si="2"/>
        <v>32</v>
      </c>
      <c r="E37" t="b">
        <f t="shared" ca="1" si="3"/>
        <v>1</v>
      </c>
      <c r="F37" cm="1">
        <f t="array" ref="F37" ca="1">IF(G37&lt;&gt;"",INDIRECT("'"&amp;G37&amp;"'!"&amp;H37),"")</f>
        <v>0</v>
      </c>
      <c r="G37" s="991" t="s">
        <v>3516</v>
      </c>
      <c r="H37" t="s">
        <v>3538</v>
      </c>
      <c r="I37" s="4"/>
      <c r="J37" s="4"/>
      <c r="K37" s="4"/>
      <c r="S37" s="991"/>
    </row>
    <row r="38" spans="1:19" ht="15" customHeight="1" x14ac:dyDescent="0.25">
      <c r="A38" s="2">
        <v>33</v>
      </c>
      <c r="D38" s="3" t="s">
        <v>3525</v>
      </c>
      <c r="F38" t="str" cm="1">
        <f t="array" ref="F38" ca="1">IF(G38&lt;&gt;"",INDIRECT("'"&amp;G38&amp;"'!"&amp;H38),"")</f>
        <v/>
      </c>
      <c r="I38" s="4"/>
      <c r="J38" s="4"/>
      <c r="K38" s="4"/>
    </row>
    <row r="39" spans="1:19" x14ac:dyDescent="0.25">
      <c r="A39">
        <v>34</v>
      </c>
      <c r="B39" s="8">
        <f>'CashSum 5'!D17</f>
        <v>0</v>
      </c>
      <c r="C39" s="3">
        <f>A39-B39</f>
        <v>34</v>
      </c>
      <c r="D39" s="4"/>
      <c r="E39" t="b">
        <f ca="1">F39=B39</f>
        <v>1</v>
      </c>
      <c r="F39" cm="1">
        <f t="array" ref="F39" ca="1">IF(G39&lt;&gt;"",INDIRECT("'"&amp;G39&amp;"'!"&amp;H39),"")</f>
        <v>0</v>
      </c>
      <c r="G39" s="991" t="s">
        <v>3516</v>
      </c>
      <c r="H39" t="s">
        <v>3539</v>
      </c>
      <c r="S39" s="991"/>
    </row>
    <row r="40" spans="1:19" ht="15" customHeight="1" x14ac:dyDescent="0.25">
      <c r="A40" s="2">
        <v>35</v>
      </c>
      <c r="D40" s="3" t="s">
        <v>3525</v>
      </c>
      <c r="F40" t="str" cm="1">
        <f t="array" ref="F40" ca="1">IF(G40&lt;&gt;"",INDIRECT("'"&amp;G40&amp;"'!"&amp;H40),"")</f>
        <v/>
      </c>
      <c r="I40" s="4"/>
      <c r="J40" s="4"/>
      <c r="K40" s="4"/>
    </row>
    <row r="41" spans="1:19" ht="15" customHeight="1" x14ac:dyDescent="0.25">
      <c r="A41" s="2">
        <v>36</v>
      </c>
      <c r="D41" s="3" t="s">
        <v>3525</v>
      </c>
      <c r="F41" t="str" cm="1">
        <f t="array" ref="F41" ca="1">IF(G41&lt;&gt;"",INDIRECT("'"&amp;G41&amp;"'!"&amp;H41),"")</f>
        <v/>
      </c>
      <c r="I41" s="4"/>
      <c r="J41" s="4"/>
      <c r="K41" s="4"/>
    </row>
    <row r="42" spans="1:19" ht="15" customHeight="1" x14ac:dyDescent="0.25">
      <c r="A42" s="2">
        <v>37</v>
      </c>
      <c r="D42" s="3" t="s">
        <v>3525</v>
      </c>
      <c r="F42" t="str" cm="1">
        <f t="array" ref="F42" ca="1">IF(G42&lt;&gt;"",INDIRECT("'"&amp;G42&amp;"'!"&amp;H42),"")</f>
        <v/>
      </c>
      <c r="I42" s="4"/>
      <c r="J42" s="4"/>
      <c r="K42" s="4"/>
    </row>
    <row r="43" spans="1:19" x14ac:dyDescent="0.25">
      <c r="A43">
        <v>38</v>
      </c>
      <c r="B43" s="8">
        <f>'CashSum 5'!D18</f>
        <v>0</v>
      </c>
      <c r="C43" s="3">
        <f t="shared" ref="C43:C52" si="4">A43-B43</f>
        <v>38</v>
      </c>
      <c r="D43" s="4"/>
      <c r="E43" t="b">
        <f t="shared" ref="E43:E52" ca="1" si="5">F43=B43</f>
        <v>1</v>
      </c>
      <c r="F43" cm="1">
        <f t="array" ref="F43" ca="1">IF(G43&lt;&gt;"",INDIRECT("'"&amp;G43&amp;"'!"&amp;H43),"")</f>
        <v>0</v>
      </c>
      <c r="G43" s="991" t="s">
        <v>3516</v>
      </c>
      <c r="H43" t="s">
        <v>3510</v>
      </c>
      <c r="S43" s="991"/>
    </row>
    <row r="44" spans="1:19" x14ac:dyDescent="0.25">
      <c r="A44">
        <v>39</v>
      </c>
      <c r="B44" s="8">
        <f>'CashSum 5'!D19</f>
        <v>0</v>
      </c>
      <c r="C44" s="3">
        <f t="shared" si="4"/>
        <v>39</v>
      </c>
      <c r="D44" s="4"/>
      <c r="E44" t="b">
        <f t="shared" ca="1" si="5"/>
        <v>1</v>
      </c>
      <c r="F44" cm="1">
        <f t="array" ref="F44" ca="1">IF(G44&lt;&gt;"",INDIRECT("'"&amp;G44&amp;"'!"&amp;H44),"")</f>
        <v>0</v>
      </c>
      <c r="G44" s="991" t="s">
        <v>3516</v>
      </c>
      <c r="H44" t="s">
        <v>3540</v>
      </c>
      <c r="S44" s="991"/>
    </row>
    <row r="45" spans="1:19" ht="15" customHeight="1" x14ac:dyDescent="0.25">
      <c r="A45">
        <v>40</v>
      </c>
      <c r="B45" s="8">
        <f>'CashSum 5'!D20</f>
        <v>0</v>
      </c>
      <c r="C45" s="3">
        <f t="shared" si="4"/>
        <v>40</v>
      </c>
      <c r="E45" t="b">
        <f t="shared" ca="1" si="5"/>
        <v>1</v>
      </c>
      <c r="F45" cm="1">
        <f t="array" ref="F45" ca="1">IF(G45&lt;&gt;"",INDIRECT("'"&amp;G45&amp;"'!"&amp;H45),"")</f>
        <v>0</v>
      </c>
      <c r="G45" s="991" t="s">
        <v>3516</v>
      </c>
      <c r="H45" t="s">
        <v>3541</v>
      </c>
    </row>
    <row r="46" spans="1:19" x14ac:dyDescent="0.25">
      <c r="A46">
        <v>41</v>
      </c>
      <c r="B46" s="8">
        <f>'CashSum 5'!D21</f>
        <v>0</v>
      </c>
      <c r="C46" s="3">
        <f t="shared" si="4"/>
        <v>41</v>
      </c>
      <c r="E46" t="b">
        <f t="shared" ca="1" si="5"/>
        <v>1</v>
      </c>
      <c r="F46" cm="1">
        <f t="array" ref="F46" ca="1">IF(G46&lt;&gt;"",INDIRECT("'"&amp;G46&amp;"'!"&amp;H46),"")</f>
        <v>0</v>
      </c>
      <c r="G46" s="991" t="s">
        <v>3516</v>
      </c>
      <c r="H46" t="s">
        <v>3542</v>
      </c>
      <c r="I46" s="4"/>
      <c r="J46" s="4"/>
      <c r="K46" s="4"/>
      <c r="S46" s="991"/>
    </row>
    <row r="47" spans="1:19" ht="15" customHeight="1" x14ac:dyDescent="0.25">
      <c r="A47">
        <v>42</v>
      </c>
      <c r="B47" s="8">
        <f>'CashSum 5'!E4</f>
        <v>0</v>
      </c>
      <c r="C47" s="3">
        <f t="shared" si="4"/>
        <v>42</v>
      </c>
      <c r="D47" s="4"/>
      <c r="E47" t="b">
        <f t="shared" ca="1" si="5"/>
        <v>1</v>
      </c>
      <c r="F47" cm="1">
        <f t="array" ref="F47" ca="1">IF(G47&lt;&gt;"",INDIRECT("'"&amp;G47&amp;"'!"&amp;H47),"")</f>
        <v>0</v>
      </c>
      <c r="G47" s="991" t="s">
        <v>3516</v>
      </c>
      <c r="H47" t="s">
        <v>3543</v>
      </c>
    </row>
    <row r="48" spans="1:19" ht="15" customHeight="1" x14ac:dyDescent="0.25">
      <c r="A48">
        <v>43</v>
      </c>
      <c r="B48" s="8">
        <f>'CashSum 5'!E10</f>
        <v>0</v>
      </c>
      <c r="C48" s="3">
        <f t="shared" si="4"/>
        <v>43</v>
      </c>
      <c r="E48" t="b">
        <f t="shared" ca="1" si="5"/>
        <v>1</v>
      </c>
      <c r="F48" cm="1">
        <f t="array" ref="F48" ca="1">IF(G48&lt;&gt;"",INDIRECT("'"&amp;G48&amp;"'!"&amp;H48),"")</f>
        <v>0</v>
      </c>
      <c r="G48" s="991" t="s">
        <v>3516</v>
      </c>
      <c r="H48" t="s">
        <v>3544</v>
      </c>
    </row>
    <row r="49" spans="1:19" ht="15" customHeight="1" x14ac:dyDescent="0.25">
      <c r="A49">
        <v>44</v>
      </c>
      <c r="B49" s="8">
        <f>'CashSum 5'!E11</f>
        <v>0</v>
      </c>
      <c r="C49" s="3">
        <f t="shared" si="4"/>
        <v>44</v>
      </c>
      <c r="E49" t="b">
        <f t="shared" ca="1" si="5"/>
        <v>1</v>
      </c>
      <c r="F49" cm="1">
        <f t="array" ref="F49" ca="1">IF(G49&lt;&gt;"",INDIRECT("'"&amp;G49&amp;"'!"&amp;H49),"")</f>
        <v>0</v>
      </c>
      <c r="G49" s="991" t="s">
        <v>3516</v>
      </c>
      <c r="H49" t="s">
        <v>3545</v>
      </c>
    </row>
    <row r="50" spans="1:19" x14ac:dyDescent="0.25">
      <c r="A50">
        <v>45</v>
      </c>
      <c r="B50" s="8">
        <f>'CashSum 5'!E12</f>
        <v>0</v>
      </c>
      <c r="C50" s="3">
        <f t="shared" si="4"/>
        <v>45</v>
      </c>
      <c r="D50" s="4"/>
      <c r="E50" t="b">
        <f t="shared" ca="1" si="5"/>
        <v>1</v>
      </c>
      <c r="F50" cm="1">
        <f t="array" ref="F50" ca="1">IF(G50&lt;&gt;"",INDIRECT("'"&amp;G50&amp;"'!"&amp;H50),"")</f>
        <v>0</v>
      </c>
      <c r="G50" s="991" t="s">
        <v>3516</v>
      </c>
      <c r="H50" t="s">
        <v>3546</v>
      </c>
      <c r="I50" s="4"/>
      <c r="J50" s="4"/>
      <c r="K50" s="4"/>
      <c r="S50" s="991"/>
    </row>
    <row r="51" spans="1:19" x14ac:dyDescent="0.25">
      <c r="A51">
        <v>46</v>
      </c>
      <c r="B51" s="8">
        <f>'CashSum 5'!E13</f>
        <v>0</v>
      </c>
      <c r="C51" s="3">
        <f t="shared" si="4"/>
        <v>46</v>
      </c>
      <c r="D51" s="4"/>
      <c r="E51" t="b">
        <f t="shared" ca="1" si="5"/>
        <v>1</v>
      </c>
      <c r="F51" cm="1">
        <f t="array" ref="F51" ca="1">IF(G51&lt;&gt;"",INDIRECT("'"&amp;G51&amp;"'!"&amp;H51),"")</f>
        <v>0</v>
      </c>
      <c r="G51" s="991" t="s">
        <v>3516</v>
      </c>
      <c r="H51" t="s">
        <v>3547</v>
      </c>
      <c r="I51" s="4"/>
      <c r="J51" s="4"/>
      <c r="K51" s="4"/>
      <c r="S51" s="991"/>
    </row>
    <row r="52" spans="1:19" x14ac:dyDescent="0.25">
      <c r="A52">
        <v>47</v>
      </c>
      <c r="B52" s="8">
        <f>'CashSum 5'!E16</f>
        <v>0</v>
      </c>
      <c r="C52" s="3">
        <f t="shared" si="4"/>
        <v>47</v>
      </c>
      <c r="E52" t="b">
        <f t="shared" ca="1" si="5"/>
        <v>1</v>
      </c>
      <c r="F52" cm="1">
        <f t="array" ref="F52" ca="1">IF(G52&lt;&gt;"",INDIRECT("'"&amp;G52&amp;"'!"&amp;H52),"")</f>
        <v>0</v>
      </c>
      <c r="G52" s="991" t="s">
        <v>3516</v>
      </c>
      <c r="H52" t="s">
        <v>3548</v>
      </c>
      <c r="S52" s="991"/>
    </row>
    <row r="53" spans="1:19" ht="15" customHeight="1" x14ac:dyDescent="0.25">
      <c r="A53" s="2">
        <v>48</v>
      </c>
      <c r="D53" s="3" t="s">
        <v>3525</v>
      </c>
      <c r="F53" t="str" cm="1">
        <f t="array" ref="F53" ca="1">IF(G53&lt;&gt;"",INDIRECT("'"&amp;G53&amp;"'!"&amp;H53),"")</f>
        <v/>
      </c>
      <c r="I53" s="4"/>
      <c r="J53" s="4"/>
      <c r="K53" s="4"/>
    </row>
    <row r="54" spans="1:19" ht="15" customHeight="1" x14ac:dyDescent="0.25">
      <c r="A54" s="2">
        <v>49</v>
      </c>
      <c r="D54" s="3" t="s">
        <v>3525</v>
      </c>
      <c r="F54" t="str" cm="1">
        <f t="array" ref="F54" ca="1">IF(G54&lt;&gt;"",INDIRECT("'"&amp;G54&amp;"'!"&amp;H54),"")</f>
        <v/>
      </c>
      <c r="I54" s="4"/>
      <c r="J54" s="4"/>
      <c r="K54" s="4"/>
    </row>
    <row r="55" spans="1:19" x14ac:dyDescent="0.25">
      <c r="A55">
        <v>50</v>
      </c>
      <c r="B55" s="8">
        <f>'CashSum 5'!D8</f>
        <v>0</v>
      </c>
      <c r="C55" s="3">
        <f>A55-B55</f>
        <v>50</v>
      </c>
      <c r="E55" t="b">
        <f ca="1">F55=B55</f>
        <v>1</v>
      </c>
      <c r="F55" cm="1">
        <f t="array" ref="F55" ca="1">IF(G55&lt;&gt;"",INDIRECT("'"&amp;G55&amp;"'!"&amp;H55),"")</f>
        <v>0</v>
      </c>
      <c r="G55" s="991" t="s">
        <v>3516</v>
      </c>
      <c r="H55" t="s">
        <v>3549</v>
      </c>
      <c r="S55" s="991"/>
    </row>
    <row r="56" spans="1:19" ht="15" customHeight="1" x14ac:dyDescent="0.25">
      <c r="A56" s="2">
        <v>51</v>
      </c>
      <c r="D56" s="3" t="s">
        <v>3525</v>
      </c>
      <c r="F56" t="str" cm="1">
        <f t="array" ref="F56" ca="1">IF(G56&lt;&gt;"",INDIRECT("'"&amp;G56&amp;"'!"&amp;H56),"")</f>
        <v/>
      </c>
      <c r="S56" s="991"/>
    </row>
    <row r="57" spans="1:19" x14ac:dyDescent="0.25">
      <c r="A57">
        <v>52</v>
      </c>
      <c r="B57" s="8">
        <f>'CashSum 5'!E18</f>
        <v>0</v>
      </c>
      <c r="C57" s="3">
        <f t="shared" ref="C57:C68" si="6">A57-B57</f>
        <v>52</v>
      </c>
      <c r="D57" s="4"/>
      <c r="E57" t="b">
        <f t="shared" ref="E57:E68" ca="1" si="7">F57=B57</f>
        <v>1</v>
      </c>
      <c r="F57" cm="1">
        <f t="array" ref="F57" ca="1">IF(G57&lt;&gt;"",INDIRECT("'"&amp;G57&amp;"'!"&amp;H57),"")</f>
        <v>0</v>
      </c>
      <c r="G57" s="991" t="s">
        <v>3516</v>
      </c>
      <c r="H57" t="s">
        <v>3511</v>
      </c>
      <c r="I57" s="4"/>
      <c r="J57" s="4"/>
      <c r="K57" s="4"/>
      <c r="S57" s="991"/>
    </row>
    <row r="58" spans="1:19" x14ac:dyDescent="0.25">
      <c r="A58">
        <v>53</v>
      </c>
      <c r="B58" s="8">
        <f>'CashSum 5'!E19</f>
        <v>0</v>
      </c>
      <c r="C58" s="3">
        <f t="shared" si="6"/>
        <v>53</v>
      </c>
      <c r="E58" t="b">
        <f t="shared" ca="1" si="7"/>
        <v>1</v>
      </c>
      <c r="F58" cm="1">
        <f t="array" ref="F58" ca="1">IF(G58&lt;&gt;"",INDIRECT("'"&amp;G58&amp;"'!"&amp;H58),"")</f>
        <v>0</v>
      </c>
      <c r="G58" s="991" t="s">
        <v>3516</v>
      </c>
      <c r="H58" t="s">
        <v>3550</v>
      </c>
      <c r="S58" s="991"/>
    </row>
    <row r="59" spans="1:19" x14ac:dyDescent="0.25">
      <c r="A59">
        <v>54</v>
      </c>
      <c r="B59" s="8">
        <f>'CashSum 5'!E20</f>
        <v>0</v>
      </c>
      <c r="C59" s="3">
        <f t="shared" si="6"/>
        <v>54</v>
      </c>
      <c r="E59" t="b">
        <f t="shared" ca="1" si="7"/>
        <v>1</v>
      </c>
      <c r="F59" cm="1">
        <f t="array" ref="F59" ca="1">IF(G59&lt;&gt;"",INDIRECT("'"&amp;G59&amp;"'!"&amp;H59),"")</f>
        <v>0</v>
      </c>
      <c r="G59" s="991" t="s">
        <v>3516</v>
      </c>
      <c r="H59" t="s">
        <v>3551</v>
      </c>
      <c r="S59" s="991"/>
    </row>
    <row r="60" spans="1:19" x14ac:dyDescent="0.25">
      <c r="A60">
        <v>55</v>
      </c>
      <c r="B60" s="8">
        <f>'CashSum 5'!E21</f>
        <v>0</v>
      </c>
      <c r="C60" s="3">
        <f t="shared" si="6"/>
        <v>55</v>
      </c>
      <c r="E60" t="b">
        <f t="shared" ca="1" si="7"/>
        <v>1</v>
      </c>
      <c r="F60" cm="1">
        <f t="array" ref="F60" ca="1">IF(G60&lt;&gt;"",INDIRECT("'"&amp;G60&amp;"'!"&amp;H60),"")</f>
        <v>0</v>
      </c>
      <c r="G60" s="991" t="s">
        <v>3516</v>
      </c>
      <c r="H60" t="s">
        <v>3552</v>
      </c>
      <c r="I60" s="4"/>
      <c r="J60" s="4"/>
      <c r="K60" s="4"/>
      <c r="S60" s="991"/>
    </row>
    <row r="61" spans="1:19" x14ac:dyDescent="0.25">
      <c r="A61">
        <v>56</v>
      </c>
      <c r="B61" s="8">
        <f>'CashSum 5'!F4</f>
        <v>0</v>
      </c>
      <c r="C61" s="3">
        <f t="shared" si="6"/>
        <v>56</v>
      </c>
      <c r="E61" t="b">
        <f t="shared" ca="1" si="7"/>
        <v>1</v>
      </c>
      <c r="F61" cm="1">
        <f t="array" ref="F61" ca="1">IF(G61&lt;&gt;"",INDIRECT("'"&amp;G61&amp;"'!"&amp;H61),"")</f>
        <v>0</v>
      </c>
      <c r="G61" s="991" t="s">
        <v>3516</v>
      </c>
      <c r="H61" t="s">
        <v>3553</v>
      </c>
      <c r="I61" s="4"/>
      <c r="J61" s="4"/>
      <c r="K61" s="4"/>
      <c r="S61" s="991"/>
    </row>
    <row r="62" spans="1:19" x14ac:dyDescent="0.25">
      <c r="A62">
        <v>57</v>
      </c>
      <c r="B62" s="8">
        <f>'CashSum 5'!F7</f>
        <v>0</v>
      </c>
      <c r="C62" s="3">
        <f t="shared" si="6"/>
        <v>57</v>
      </c>
      <c r="D62" s="4"/>
      <c r="E62" t="b">
        <f t="shared" ca="1" si="7"/>
        <v>1</v>
      </c>
      <c r="F62" cm="1">
        <f t="array" ref="F62" ca="1">IF(G62&lt;&gt;"",INDIRECT("'"&amp;G62&amp;"'!"&amp;H62),"")</f>
        <v>0</v>
      </c>
      <c r="G62" s="991" t="s">
        <v>3516</v>
      </c>
      <c r="H62" t="s">
        <v>3554</v>
      </c>
      <c r="S62" s="991"/>
    </row>
    <row r="63" spans="1:19" ht="15" customHeight="1" x14ac:dyDescent="0.25">
      <c r="A63">
        <v>58</v>
      </c>
      <c r="B63" s="8">
        <f>'CashSum 5'!F10</f>
        <v>0</v>
      </c>
      <c r="C63" s="3">
        <f t="shared" si="6"/>
        <v>58</v>
      </c>
      <c r="E63" t="b">
        <f t="shared" ca="1" si="7"/>
        <v>1</v>
      </c>
      <c r="F63" cm="1">
        <f t="array" ref="F63" ca="1">IF(G63&lt;&gt;"",INDIRECT("'"&amp;G63&amp;"'!"&amp;H63),"")</f>
        <v>0</v>
      </c>
      <c r="G63" s="991" t="s">
        <v>3516</v>
      </c>
      <c r="H63" t="s">
        <v>3555</v>
      </c>
    </row>
    <row r="64" spans="1:19" ht="15" customHeight="1" x14ac:dyDescent="0.25">
      <c r="A64">
        <v>59</v>
      </c>
      <c r="B64" s="8">
        <f>'CashSum 5'!F11</f>
        <v>0</v>
      </c>
      <c r="C64" s="3">
        <f t="shared" si="6"/>
        <v>59</v>
      </c>
      <c r="E64" t="b">
        <f t="shared" ca="1" si="7"/>
        <v>1</v>
      </c>
      <c r="F64" cm="1">
        <f t="array" ref="F64" ca="1">IF(G64&lt;&gt;"",INDIRECT("'"&amp;G64&amp;"'!"&amp;H64),"")</f>
        <v>0</v>
      </c>
      <c r="G64" s="991" t="s">
        <v>3516</v>
      </c>
      <c r="H64" t="s">
        <v>3556</v>
      </c>
    </row>
    <row r="65" spans="1:19" x14ac:dyDescent="0.25">
      <c r="A65">
        <v>60</v>
      </c>
      <c r="B65" s="8">
        <f>'CashSum 5'!F12</f>
        <v>0</v>
      </c>
      <c r="C65" s="3">
        <f t="shared" si="6"/>
        <v>60</v>
      </c>
      <c r="D65" s="4"/>
      <c r="E65" t="b">
        <f t="shared" ca="1" si="7"/>
        <v>1</v>
      </c>
      <c r="F65" cm="1">
        <f t="array" ref="F65" ca="1">IF(G65&lt;&gt;"",INDIRECT("'"&amp;G65&amp;"'!"&amp;H65),"")</f>
        <v>0</v>
      </c>
      <c r="G65" s="991" t="s">
        <v>3516</v>
      </c>
      <c r="H65" t="s">
        <v>3557</v>
      </c>
      <c r="S65" s="991"/>
    </row>
    <row r="66" spans="1:19" ht="15" customHeight="1" x14ac:dyDescent="0.25">
      <c r="A66">
        <v>61</v>
      </c>
      <c r="B66" s="8">
        <f>'CashSum 5'!F13</f>
        <v>0</v>
      </c>
      <c r="C66" s="3">
        <f t="shared" si="6"/>
        <v>61</v>
      </c>
      <c r="E66" t="b">
        <f t="shared" ca="1" si="7"/>
        <v>1</v>
      </c>
      <c r="F66" cm="1">
        <f t="array" ref="F66" ca="1">IF(G66&lt;&gt;"",INDIRECT("'"&amp;G66&amp;"'!"&amp;H66),"")</f>
        <v>0</v>
      </c>
      <c r="G66" s="991" t="s">
        <v>3516</v>
      </c>
      <c r="H66" t="s">
        <v>3558</v>
      </c>
    </row>
    <row r="67" spans="1:19" x14ac:dyDescent="0.25">
      <c r="A67">
        <v>62</v>
      </c>
      <c r="B67" s="8">
        <f>'CashSum 5'!F15</f>
        <v>0</v>
      </c>
      <c r="C67" s="3">
        <f t="shared" si="6"/>
        <v>62</v>
      </c>
      <c r="E67" t="b">
        <f t="shared" ca="1" si="7"/>
        <v>1</v>
      </c>
      <c r="F67" cm="1">
        <f t="array" ref="F67" ca="1">IF(G67&lt;&gt;"",INDIRECT("'"&amp;G67&amp;"'!"&amp;H67),"")</f>
        <v>0</v>
      </c>
      <c r="G67" s="991" t="s">
        <v>3516</v>
      </c>
      <c r="H67" t="s">
        <v>3559</v>
      </c>
      <c r="I67" s="4"/>
      <c r="J67" s="4"/>
      <c r="K67" s="4"/>
      <c r="S67" s="991"/>
    </row>
    <row r="68" spans="1:19" x14ac:dyDescent="0.25">
      <c r="A68">
        <v>63</v>
      </c>
      <c r="B68" s="8">
        <f>'CashSum 5'!F16</f>
        <v>0</v>
      </c>
      <c r="C68" s="3">
        <f t="shared" si="6"/>
        <v>63</v>
      </c>
      <c r="E68" t="b">
        <f t="shared" ca="1" si="7"/>
        <v>1</v>
      </c>
      <c r="F68" cm="1">
        <f t="array" ref="F68" ca="1">IF(G68&lt;&gt;"",INDIRECT("'"&amp;G68&amp;"'!"&amp;H68),"")</f>
        <v>0</v>
      </c>
      <c r="G68" s="991" t="s">
        <v>3516</v>
      </c>
      <c r="H68" t="s">
        <v>3560</v>
      </c>
      <c r="S68" s="991"/>
    </row>
    <row r="69" spans="1:19" ht="15" customHeight="1" x14ac:dyDescent="0.25">
      <c r="A69" s="2">
        <v>64</v>
      </c>
      <c r="D69" s="3" t="s">
        <v>3525</v>
      </c>
      <c r="F69" t="str" cm="1">
        <f t="array" ref="F69" ca="1">IF(G69&lt;&gt;"",INDIRECT("'"&amp;G69&amp;"'!"&amp;H69),"")</f>
        <v/>
      </c>
      <c r="S69" s="991"/>
    </row>
    <row r="70" spans="1:19" x14ac:dyDescent="0.25">
      <c r="A70">
        <v>65</v>
      </c>
      <c r="B70" s="8">
        <f>'CashSum 5'!F17</f>
        <v>0</v>
      </c>
      <c r="C70" s="3">
        <f>A70-B70</f>
        <v>65</v>
      </c>
      <c r="E70" t="b">
        <f ca="1">F70=B70</f>
        <v>1</v>
      </c>
      <c r="F70" cm="1">
        <f t="array" ref="F70" ca="1">IF(G70&lt;&gt;"",INDIRECT("'"&amp;G70&amp;"'!"&amp;H70),"")</f>
        <v>0</v>
      </c>
      <c r="G70" s="991" t="s">
        <v>3516</v>
      </c>
      <c r="H70" t="s">
        <v>3561</v>
      </c>
      <c r="S70" s="991"/>
    </row>
    <row r="71" spans="1:19" ht="15" customHeight="1" x14ac:dyDescent="0.25">
      <c r="A71" s="2">
        <v>66</v>
      </c>
      <c r="D71" s="3" t="s">
        <v>3525</v>
      </c>
      <c r="F71" t="str" cm="1">
        <f t="array" ref="F71" ca="1">IF(G71&lt;&gt;"",INDIRECT("'"&amp;G71&amp;"'!"&amp;H71),"")</f>
        <v/>
      </c>
      <c r="S71" s="991"/>
    </row>
    <row r="72" spans="1:19" ht="15" customHeight="1" x14ac:dyDescent="0.25">
      <c r="A72" s="2">
        <v>67</v>
      </c>
      <c r="D72" s="3" t="s">
        <v>3525</v>
      </c>
      <c r="F72" t="str" cm="1">
        <f t="array" ref="F72" ca="1">IF(G72&lt;&gt;"",INDIRECT("'"&amp;G72&amp;"'!"&amp;H72),"")</f>
        <v/>
      </c>
      <c r="S72" s="991"/>
    </row>
    <row r="73" spans="1:19" ht="15" customHeight="1" x14ac:dyDescent="0.25">
      <c r="A73" s="2">
        <v>68</v>
      </c>
      <c r="D73" s="3" t="s">
        <v>3525</v>
      </c>
      <c r="F73" t="str" cm="1">
        <f t="array" ref="F73" ca="1">IF(G73&lt;&gt;"",INDIRECT("'"&amp;G73&amp;"'!"&amp;H73),"")</f>
        <v/>
      </c>
      <c r="S73" s="991"/>
    </row>
    <row r="74" spans="1:19" x14ac:dyDescent="0.25">
      <c r="A74">
        <v>69</v>
      </c>
      <c r="B74" s="8">
        <f>'CashSum 5'!F18</f>
        <v>0</v>
      </c>
      <c r="C74" s="3">
        <f t="shared" ref="C74:C83" si="8">A74-B74</f>
        <v>69</v>
      </c>
      <c r="E74" t="b">
        <f t="shared" ref="E74:E83" ca="1" si="9">F74=B74</f>
        <v>1</v>
      </c>
      <c r="F74" cm="1">
        <f t="array" ref="F74" ca="1">IF(G74&lt;&gt;"",INDIRECT("'"&amp;G74&amp;"'!"&amp;H74),"")</f>
        <v>0</v>
      </c>
      <c r="G74" s="991" t="s">
        <v>3516</v>
      </c>
      <c r="H74" t="s">
        <v>3512</v>
      </c>
      <c r="S74" s="991"/>
    </row>
    <row r="75" spans="1:19" x14ac:dyDescent="0.25">
      <c r="A75">
        <v>70</v>
      </c>
      <c r="B75" s="8">
        <f>'CashSum 5'!F19</f>
        <v>0</v>
      </c>
      <c r="C75" s="3">
        <f t="shared" si="8"/>
        <v>70</v>
      </c>
      <c r="E75" t="b">
        <f t="shared" ca="1" si="9"/>
        <v>1</v>
      </c>
      <c r="F75" cm="1">
        <f t="array" ref="F75" ca="1">IF(G75&lt;&gt;"",INDIRECT("'"&amp;G75&amp;"'!"&amp;H75),"")</f>
        <v>0</v>
      </c>
      <c r="G75" s="991" t="s">
        <v>3516</v>
      </c>
      <c r="H75" t="s">
        <v>3562</v>
      </c>
      <c r="S75" s="991"/>
    </row>
    <row r="76" spans="1:19" x14ac:dyDescent="0.25">
      <c r="A76">
        <v>71</v>
      </c>
      <c r="B76" s="8">
        <f>'CashSum 5'!F20</f>
        <v>0</v>
      </c>
      <c r="C76" s="3">
        <f t="shared" si="8"/>
        <v>71</v>
      </c>
      <c r="E76" t="b">
        <f t="shared" ca="1" si="9"/>
        <v>1</v>
      </c>
      <c r="F76" cm="1">
        <f t="array" ref="F76" ca="1">IF(G76&lt;&gt;"",INDIRECT("'"&amp;G76&amp;"'!"&amp;H76),"")</f>
        <v>0</v>
      </c>
      <c r="G76" s="991" t="s">
        <v>3516</v>
      </c>
      <c r="H76" t="s">
        <v>3563</v>
      </c>
      <c r="I76" s="4"/>
      <c r="J76" s="4"/>
      <c r="K76" s="4"/>
      <c r="S76" s="991"/>
    </row>
    <row r="77" spans="1:19" x14ac:dyDescent="0.25">
      <c r="A77">
        <v>72</v>
      </c>
      <c r="B77" s="8">
        <f>'CashSum 5'!F21</f>
        <v>0</v>
      </c>
      <c r="C77" s="3">
        <f t="shared" si="8"/>
        <v>72</v>
      </c>
      <c r="E77" t="b">
        <f t="shared" ca="1" si="9"/>
        <v>1</v>
      </c>
      <c r="F77" cm="1">
        <f t="array" ref="F77" ca="1">IF(G77&lt;&gt;"",INDIRECT("'"&amp;G77&amp;"'!"&amp;H77),"")</f>
        <v>0</v>
      </c>
      <c r="G77" s="991" t="s">
        <v>3516</v>
      </c>
      <c r="H77" t="s">
        <v>3564</v>
      </c>
      <c r="S77" s="991"/>
    </row>
    <row r="78" spans="1:19" x14ac:dyDescent="0.25">
      <c r="A78">
        <v>73</v>
      </c>
      <c r="B78" s="8">
        <f>'CashSum 5'!G4</f>
        <v>0</v>
      </c>
      <c r="C78" s="3">
        <f t="shared" si="8"/>
        <v>73</v>
      </c>
      <c r="E78" t="b">
        <f t="shared" ca="1" si="9"/>
        <v>1</v>
      </c>
      <c r="F78" cm="1">
        <f t="array" ref="F78" ca="1">IF(G78&lt;&gt;"",INDIRECT("'"&amp;G78&amp;"'!"&amp;H78),"")</f>
        <v>0</v>
      </c>
      <c r="G78" s="991" t="s">
        <v>3516</v>
      </c>
      <c r="H78" t="s">
        <v>3565</v>
      </c>
      <c r="S78" s="991"/>
    </row>
    <row r="79" spans="1:19" x14ac:dyDescent="0.25">
      <c r="A79">
        <v>74</v>
      </c>
      <c r="B79" s="8">
        <f>'CashSum 5'!G10</f>
        <v>0</v>
      </c>
      <c r="C79" s="3">
        <f t="shared" si="8"/>
        <v>74</v>
      </c>
      <c r="E79" t="b">
        <f t="shared" ca="1" si="9"/>
        <v>1</v>
      </c>
      <c r="F79" cm="1">
        <f t="array" ref="F79" ca="1">IF(G79&lt;&gt;"",INDIRECT("'"&amp;G79&amp;"'!"&amp;H79),"")</f>
        <v>0</v>
      </c>
      <c r="G79" s="991" t="s">
        <v>3516</v>
      </c>
      <c r="H79" t="s">
        <v>3566</v>
      </c>
      <c r="I79" s="4"/>
      <c r="J79" s="4"/>
      <c r="K79" s="4"/>
      <c r="S79" s="991"/>
    </row>
    <row r="80" spans="1:19" x14ac:dyDescent="0.25">
      <c r="A80">
        <v>75</v>
      </c>
      <c r="B80" s="8">
        <f>'CashSum 5'!G11</f>
        <v>0</v>
      </c>
      <c r="C80" s="3">
        <f t="shared" si="8"/>
        <v>75</v>
      </c>
      <c r="D80" s="4"/>
      <c r="E80" t="b">
        <f t="shared" ca="1" si="9"/>
        <v>1</v>
      </c>
      <c r="F80" cm="1">
        <f t="array" ref="F80" ca="1">IF(G80&lt;&gt;"",INDIRECT("'"&amp;G80&amp;"'!"&amp;H80),"")</f>
        <v>0</v>
      </c>
      <c r="G80" s="991" t="s">
        <v>3516</v>
      </c>
      <c r="H80" t="s">
        <v>3567</v>
      </c>
      <c r="S80" s="991"/>
    </row>
    <row r="81" spans="1:19" x14ac:dyDescent="0.25">
      <c r="A81">
        <v>76</v>
      </c>
      <c r="B81" s="8">
        <f>'CashSum 5'!G12</f>
        <v>0</v>
      </c>
      <c r="C81" s="3">
        <f t="shared" si="8"/>
        <v>76</v>
      </c>
      <c r="D81" s="4"/>
      <c r="E81" t="b">
        <f t="shared" ca="1" si="9"/>
        <v>1</v>
      </c>
      <c r="F81" cm="1">
        <f t="array" ref="F81" ca="1">IF(G81&lt;&gt;"",INDIRECT("'"&amp;G81&amp;"'!"&amp;H81),"")</f>
        <v>0</v>
      </c>
      <c r="G81" s="991" t="s">
        <v>3516</v>
      </c>
      <c r="H81" t="s">
        <v>3568</v>
      </c>
      <c r="S81" s="991"/>
    </row>
    <row r="82" spans="1:19" x14ac:dyDescent="0.25">
      <c r="A82">
        <v>77</v>
      </c>
      <c r="B82" s="8">
        <f>'CashSum 5'!G13</f>
        <v>0</v>
      </c>
      <c r="C82" s="3">
        <f t="shared" si="8"/>
        <v>77</v>
      </c>
      <c r="D82" s="4"/>
      <c r="E82" t="b">
        <f t="shared" ca="1" si="9"/>
        <v>1</v>
      </c>
      <c r="F82" cm="1">
        <f t="array" ref="F82" ca="1">IF(G82&lt;&gt;"",INDIRECT("'"&amp;G82&amp;"'!"&amp;H82),"")</f>
        <v>0</v>
      </c>
      <c r="G82" s="991" t="s">
        <v>3516</v>
      </c>
      <c r="H82" t="s">
        <v>3569</v>
      </c>
      <c r="S82" s="991"/>
    </row>
    <row r="83" spans="1:19" ht="15" customHeight="1" x14ac:dyDescent="0.25">
      <c r="A83">
        <v>78</v>
      </c>
      <c r="B83" s="8">
        <f>'CashSum 5'!G16</f>
        <v>0</v>
      </c>
      <c r="C83" s="3">
        <f t="shared" si="8"/>
        <v>78</v>
      </c>
      <c r="E83" t="b">
        <f t="shared" ca="1" si="9"/>
        <v>1</v>
      </c>
      <c r="F83" cm="1">
        <f t="array" ref="F83" ca="1">IF(G83&lt;&gt;"",INDIRECT("'"&amp;G83&amp;"'!"&amp;H83),"")</f>
        <v>0</v>
      </c>
      <c r="G83" s="991" t="s">
        <v>3516</v>
      </c>
      <c r="H83" t="s">
        <v>3570</v>
      </c>
    </row>
    <row r="84" spans="1:19" ht="15" customHeight="1" x14ac:dyDescent="0.25">
      <c r="A84" s="2">
        <v>79</v>
      </c>
      <c r="D84" s="3" t="s">
        <v>3525</v>
      </c>
      <c r="F84" t="str" cm="1">
        <f t="array" ref="F84" ca="1">IF(G84&lt;&gt;"",INDIRECT("'"&amp;G84&amp;"'!"&amp;H84),"")</f>
        <v/>
      </c>
    </row>
    <row r="85" spans="1:19" x14ac:dyDescent="0.25">
      <c r="A85">
        <v>80</v>
      </c>
      <c r="B85" s="8">
        <f>'CashSum 5'!G17</f>
        <v>0</v>
      </c>
      <c r="C85" s="3">
        <f>A85-B85</f>
        <v>80</v>
      </c>
      <c r="E85" t="b">
        <f ca="1">F85=B85</f>
        <v>1</v>
      </c>
      <c r="F85" cm="1">
        <f t="array" ref="F85" ca="1">IF(G85&lt;&gt;"",INDIRECT("'"&amp;G85&amp;"'!"&amp;H85),"")</f>
        <v>0</v>
      </c>
      <c r="G85" s="991" t="s">
        <v>3516</v>
      </c>
      <c r="H85" t="s">
        <v>3571</v>
      </c>
      <c r="S85" s="991"/>
    </row>
    <row r="86" spans="1:19" ht="15" customHeight="1" x14ac:dyDescent="0.25">
      <c r="A86" s="2">
        <v>81</v>
      </c>
      <c r="D86" s="3" t="s">
        <v>3572</v>
      </c>
      <c r="F86" t="str" cm="1">
        <f t="array" ref="F86" ca="1">IF(G86&lt;&gt;"",INDIRECT("'"&amp;G86&amp;"'!"&amp;H86),"")</f>
        <v/>
      </c>
    </row>
    <row r="87" spans="1:19" ht="15" customHeight="1" x14ac:dyDescent="0.25">
      <c r="A87" s="2">
        <v>82</v>
      </c>
      <c r="D87" s="3" t="s">
        <v>3525</v>
      </c>
      <c r="F87" t="str" cm="1">
        <f t="array" ref="F87" ca="1">IF(G87&lt;&gt;"",INDIRECT("'"&amp;G87&amp;"'!"&amp;H87),"")</f>
        <v/>
      </c>
    </row>
    <row r="88" spans="1:19" ht="15" customHeight="1" x14ac:dyDescent="0.25">
      <c r="A88">
        <v>83</v>
      </c>
      <c r="B88" s="8">
        <f>'CashSum 5'!G18</f>
        <v>0</v>
      </c>
      <c r="C88" s="3">
        <f t="shared" ref="C88:C97" si="10">A88-B88</f>
        <v>83</v>
      </c>
      <c r="D88" s="4"/>
      <c r="E88" t="b">
        <f t="shared" ref="E88:E97" ca="1" si="11">F88=B88</f>
        <v>1</v>
      </c>
      <c r="F88" cm="1">
        <f t="array" ref="F88" ca="1">IF(G88&lt;&gt;"",INDIRECT("'"&amp;G88&amp;"'!"&amp;H88),"")</f>
        <v>0</v>
      </c>
      <c r="G88" s="991" t="s">
        <v>3516</v>
      </c>
      <c r="H88" t="s">
        <v>3513</v>
      </c>
    </row>
    <row r="89" spans="1:19" ht="15" customHeight="1" x14ac:dyDescent="0.25">
      <c r="A89">
        <v>84</v>
      </c>
      <c r="B89" s="8">
        <f>'CashSum 5'!G19</f>
        <v>0</v>
      </c>
      <c r="C89" s="3">
        <f t="shared" si="10"/>
        <v>84</v>
      </c>
      <c r="E89" t="b">
        <f t="shared" ca="1" si="11"/>
        <v>1</v>
      </c>
      <c r="F89" cm="1">
        <f t="array" ref="F89" ca="1">IF(G89&lt;&gt;"",INDIRECT("'"&amp;G89&amp;"'!"&amp;H89),"")</f>
        <v>0</v>
      </c>
      <c r="G89" s="991" t="s">
        <v>3516</v>
      </c>
      <c r="H89" t="s">
        <v>3573</v>
      </c>
    </row>
    <row r="90" spans="1:19" ht="15" customHeight="1" x14ac:dyDescent="0.25">
      <c r="A90">
        <v>85</v>
      </c>
      <c r="B90" s="8">
        <f>'CashSum 5'!G20</f>
        <v>0</v>
      </c>
      <c r="C90" s="3">
        <f t="shared" si="10"/>
        <v>85</v>
      </c>
      <c r="E90" t="b">
        <f t="shared" ca="1" si="11"/>
        <v>1</v>
      </c>
      <c r="F90" cm="1">
        <f t="array" ref="F90" ca="1">IF(G90&lt;&gt;"",INDIRECT("'"&amp;G90&amp;"'!"&amp;H90),"")</f>
        <v>0</v>
      </c>
      <c r="G90" s="991" t="s">
        <v>3516</v>
      </c>
      <c r="H90" t="s">
        <v>3574</v>
      </c>
    </row>
    <row r="91" spans="1:19" x14ac:dyDescent="0.25">
      <c r="A91">
        <v>86</v>
      </c>
      <c r="B91" s="8">
        <f>'CashSum 5'!G21</f>
        <v>0</v>
      </c>
      <c r="C91" s="3">
        <f t="shared" si="10"/>
        <v>86</v>
      </c>
      <c r="D91" s="4"/>
      <c r="E91" t="b">
        <f t="shared" ca="1" si="11"/>
        <v>1</v>
      </c>
      <c r="F91" cm="1">
        <f t="array" ref="F91" ca="1">IF(G91&lt;&gt;"",INDIRECT("'"&amp;G91&amp;"'!"&amp;H91),"")</f>
        <v>0</v>
      </c>
      <c r="G91" s="991" t="s">
        <v>3516</v>
      </c>
      <c r="H91" t="s">
        <v>3575</v>
      </c>
      <c r="S91" s="991"/>
    </row>
    <row r="92" spans="1:19" x14ac:dyDescent="0.25">
      <c r="A92">
        <v>87</v>
      </c>
      <c r="B92" s="8">
        <f>'CashSum 5'!H4</f>
        <v>0</v>
      </c>
      <c r="C92" s="3">
        <f t="shared" si="10"/>
        <v>87</v>
      </c>
      <c r="D92" s="4"/>
      <c r="E92" t="b">
        <f t="shared" ca="1" si="11"/>
        <v>1</v>
      </c>
      <c r="F92" cm="1">
        <f t="array" ref="F92" ca="1">IF(G92&lt;&gt;"",INDIRECT("'"&amp;G92&amp;"'!"&amp;H92),"")</f>
        <v>0</v>
      </c>
      <c r="G92" s="991" t="s">
        <v>3516</v>
      </c>
      <c r="H92" t="s">
        <v>3576</v>
      </c>
      <c r="S92" s="991"/>
    </row>
    <row r="93" spans="1:19" x14ac:dyDescent="0.25">
      <c r="A93">
        <v>88</v>
      </c>
      <c r="B93" s="8">
        <f>'CashSum 5'!H10</f>
        <v>0</v>
      </c>
      <c r="C93" s="3">
        <f t="shared" si="10"/>
        <v>88</v>
      </c>
      <c r="E93" t="b">
        <f t="shared" ca="1" si="11"/>
        <v>1</v>
      </c>
      <c r="F93" cm="1">
        <f t="array" ref="F93" ca="1">IF(G93&lt;&gt;"",INDIRECT("'"&amp;G93&amp;"'!"&amp;H93),"")</f>
        <v>0</v>
      </c>
      <c r="G93" s="991" t="s">
        <v>3516</v>
      </c>
      <c r="H93" t="s">
        <v>3577</v>
      </c>
      <c r="S93" s="991"/>
    </row>
    <row r="94" spans="1:19" x14ac:dyDescent="0.25">
      <c r="A94">
        <v>89</v>
      </c>
      <c r="B94" s="8">
        <f>'CashSum 5'!H11</f>
        <v>0</v>
      </c>
      <c r="C94" s="3">
        <f t="shared" si="10"/>
        <v>89</v>
      </c>
      <c r="E94" t="b">
        <f t="shared" ca="1" si="11"/>
        <v>1</v>
      </c>
      <c r="F94" cm="1">
        <f t="array" ref="F94" ca="1">IF(G94&lt;&gt;"",INDIRECT("'"&amp;G94&amp;"'!"&amp;H94),"")</f>
        <v>0</v>
      </c>
      <c r="G94" s="991" t="s">
        <v>3516</v>
      </c>
      <c r="H94" t="s">
        <v>3578</v>
      </c>
      <c r="S94" s="991"/>
    </row>
    <row r="95" spans="1:19" x14ac:dyDescent="0.25">
      <c r="A95">
        <v>90</v>
      </c>
      <c r="B95" s="8">
        <f>'CashSum 5'!H12</f>
        <v>0</v>
      </c>
      <c r="C95" s="3">
        <f t="shared" si="10"/>
        <v>90</v>
      </c>
      <c r="D95" s="4"/>
      <c r="E95" t="b">
        <f t="shared" ca="1" si="11"/>
        <v>1</v>
      </c>
      <c r="F95" cm="1">
        <f t="array" ref="F95" ca="1">IF(G95&lt;&gt;"",INDIRECT("'"&amp;G95&amp;"'!"&amp;H95),"")</f>
        <v>0</v>
      </c>
      <c r="G95" s="991" t="s">
        <v>3516</v>
      </c>
      <c r="H95" t="s">
        <v>3579</v>
      </c>
      <c r="S95" s="991"/>
    </row>
    <row r="96" spans="1:19" x14ac:dyDescent="0.25">
      <c r="A96">
        <v>91</v>
      </c>
      <c r="B96" s="8">
        <f>'CashSum 5'!H13</f>
        <v>0</v>
      </c>
      <c r="C96" s="3">
        <f t="shared" si="10"/>
        <v>91</v>
      </c>
      <c r="E96" t="b">
        <f t="shared" ca="1" si="11"/>
        <v>1</v>
      </c>
      <c r="F96" cm="1">
        <f t="array" ref="F96" ca="1">IF(G96&lt;&gt;"",INDIRECT("'"&amp;G96&amp;"'!"&amp;H96),"")</f>
        <v>0</v>
      </c>
      <c r="G96" s="991" t="s">
        <v>3516</v>
      </c>
      <c r="H96" t="s">
        <v>3496</v>
      </c>
      <c r="S96" s="991"/>
    </row>
    <row r="97" spans="1:19" x14ac:dyDescent="0.25">
      <c r="A97">
        <v>92</v>
      </c>
      <c r="B97" s="8">
        <f>'CashSum 5'!H16</f>
        <v>0</v>
      </c>
      <c r="C97" s="3">
        <f t="shared" si="10"/>
        <v>92</v>
      </c>
      <c r="E97" t="b">
        <f t="shared" ca="1" si="11"/>
        <v>1</v>
      </c>
      <c r="F97" cm="1">
        <f t="array" ref="F97" ca="1">IF(G97&lt;&gt;"",INDIRECT("'"&amp;G97&amp;"'!"&amp;H97),"")</f>
        <v>0</v>
      </c>
      <c r="G97" s="991" t="s">
        <v>3516</v>
      </c>
      <c r="H97" t="s">
        <v>3580</v>
      </c>
      <c r="I97" s="4"/>
      <c r="J97" s="4"/>
      <c r="K97" s="4"/>
      <c r="S97" s="991"/>
    </row>
    <row r="98" spans="1:19" ht="15" customHeight="1" x14ac:dyDescent="0.25">
      <c r="A98" s="2">
        <v>93</v>
      </c>
      <c r="D98" s="3" t="s">
        <v>3525</v>
      </c>
      <c r="F98" t="str" cm="1">
        <f t="array" ref="F98" ca="1">IF(G98&lt;&gt;"",INDIRECT("'"&amp;G98&amp;"'!"&amp;H98),"")</f>
        <v/>
      </c>
    </row>
    <row r="99" spans="1:19" x14ac:dyDescent="0.25">
      <c r="A99">
        <v>94</v>
      </c>
      <c r="B99" s="8">
        <f>'CashSum 5'!H19</f>
        <v>0</v>
      </c>
      <c r="C99" s="3">
        <f t="shared" ref="C99:C108" si="12">A99-B99</f>
        <v>94</v>
      </c>
      <c r="D99" s="4"/>
      <c r="E99" t="b">
        <f t="shared" ref="E99:E108" ca="1" si="13">F99=B99</f>
        <v>1</v>
      </c>
      <c r="F99" cm="1">
        <f t="array" ref="F99" ca="1">IF(G99&lt;&gt;"",INDIRECT("'"&amp;G99&amp;"'!"&amp;H99),"")</f>
        <v>0</v>
      </c>
      <c r="G99" s="991" t="s">
        <v>3516</v>
      </c>
      <c r="H99" t="s">
        <v>3581</v>
      </c>
      <c r="I99" s="4"/>
      <c r="J99" s="4"/>
      <c r="K99" s="4"/>
      <c r="S99" s="991"/>
    </row>
    <row r="100" spans="1:19" x14ac:dyDescent="0.25">
      <c r="A100">
        <v>95</v>
      </c>
      <c r="B100" s="8">
        <f>'CashSum 5'!H20</f>
        <v>0</v>
      </c>
      <c r="C100" s="3">
        <f t="shared" si="12"/>
        <v>95</v>
      </c>
      <c r="E100" t="b">
        <f t="shared" ca="1" si="13"/>
        <v>1</v>
      </c>
      <c r="F100" cm="1">
        <f t="array" ref="F100" ca="1">IF(G100&lt;&gt;"",INDIRECT("'"&amp;G100&amp;"'!"&amp;H100),"")</f>
        <v>0</v>
      </c>
      <c r="G100" s="991" t="s">
        <v>3516</v>
      </c>
      <c r="H100" t="s">
        <v>3582</v>
      </c>
      <c r="I100" s="4"/>
      <c r="J100" s="4"/>
      <c r="K100" s="4"/>
      <c r="S100" s="991"/>
    </row>
    <row r="101" spans="1:19" x14ac:dyDescent="0.25">
      <c r="A101">
        <v>96</v>
      </c>
      <c r="B101" s="8">
        <f>'CashSum 5'!H21</f>
        <v>0</v>
      </c>
      <c r="C101" s="3">
        <f t="shared" si="12"/>
        <v>96</v>
      </c>
      <c r="E101" t="b">
        <f t="shared" ca="1" si="13"/>
        <v>1</v>
      </c>
      <c r="F101" cm="1">
        <f t="array" ref="F101" ca="1">IF(G101&lt;&gt;"",INDIRECT("'"&amp;G101&amp;"'!"&amp;H101),"")</f>
        <v>0</v>
      </c>
      <c r="G101" s="991" t="s">
        <v>3516</v>
      </c>
      <c r="H101" t="s">
        <v>3583</v>
      </c>
      <c r="S101" s="991"/>
    </row>
    <row r="102" spans="1:19" ht="15" customHeight="1" x14ac:dyDescent="0.25">
      <c r="A102">
        <v>97</v>
      </c>
      <c r="B102" s="8">
        <f>'CashSum 5'!I4</f>
        <v>0</v>
      </c>
      <c r="C102" s="3">
        <f t="shared" si="12"/>
        <v>97</v>
      </c>
      <c r="D102" s="4"/>
      <c r="E102" t="b">
        <f t="shared" ca="1" si="13"/>
        <v>1</v>
      </c>
      <c r="F102" cm="1">
        <f t="array" ref="F102" ca="1">IF(G102&lt;&gt;"",INDIRECT("'"&amp;G102&amp;"'!"&amp;H102),"")</f>
        <v>0</v>
      </c>
      <c r="G102" s="991" t="s">
        <v>3516</v>
      </c>
      <c r="H102" t="s">
        <v>3584</v>
      </c>
    </row>
    <row r="103" spans="1:19" x14ac:dyDescent="0.25">
      <c r="A103">
        <v>98</v>
      </c>
      <c r="B103" s="8">
        <f>'CashSum 5'!I7</f>
        <v>0</v>
      </c>
      <c r="C103" s="3">
        <f t="shared" si="12"/>
        <v>98</v>
      </c>
      <c r="E103" t="b">
        <f t="shared" ca="1" si="13"/>
        <v>1</v>
      </c>
      <c r="F103" cm="1">
        <f t="array" ref="F103" ca="1">IF(G103&lt;&gt;"",INDIRECT("'"&amp;G103&amp;"'!"&amp;H103),"")</f>
        <v>0</v>
      </c>
      <c r="G103" s="991" t="s">
        <v>3516</v>
      </c>
      <c r="H103" t="s">
        <v>3585</v>
      </c>
      <c r="S103" s="991"/>
    </row>
    <row r="104" spans="1:19" ht="15" customHeight="1" x14ac:dyDescent="0.25">
      <c r="A104">
        <v>99</v>
      </c>
      <c r="B104" s="8">
        <f>'CashSum 5'!I10</f>
        <v>0</v>
      </c>
      <c r="C104" s="3">
        <f t="shared" si="12"/>
        <v>99</v>
      </c>
      <c r="E104" t="b">
        <f t="shared" ca="1" si="13"/>
        <v>1</v>
      </c>
      <c r="F104" cm="1">
        <f t="array" ref="F104" ca="1">IF(G104&lt;&gt;"",INDIRECT("'"&amp;G104&amp;"'!"&amp;H104),"")</f>
        <v>0</v>
      </c>
      <c r="G104" s="991" t="s">
        <v>3516</v>
      </c>
      <c r="H104" t="s">
        <v>3586</v>
      </c>
      <c r="I104" s="4"/>
      <c r="J104" s="4"/>
      <c r="K104" s="4"/>
    </row>
    <row r="105" spans="1:19" ht="15" customHeight="1" x14ac:dyDescent="0.25">
      <c r="A105">
        <v>100</v>
      </c>
      <c r="B105" s="8">
        <f>'CashSum 5'!I11</f>
        <v>0</v>
      </c>
      <c r="C105" s="3">
        <f t="shared" si="12"/>
        <v>100</v>
      </c>
      <c r="D105" s="4"/>
      <c r="E105" t="b">
        <f t="shared" ca="1" si="13"/>
        <v>1</v>
      </c>
      <c r="F105" cm="1">
        <f t="array" ref="F105" ca="1">IF(G105&lt;&gt;"",INDIRECT("'"&amp;G105&amp;"'!"&amp;H105),"")</f>
        <v>0</v>
      </c>
      <c r="G105" s="991" t="s">
        <v>3516</v>
      </c>
      <c r="H105" t="s">
        <v>3587</v>
      </c>
    </row>
    <row r="106" spans="1:19" x14ac:dyDescent="0.25">
      <c r="A106">
        <v>101</v>
      </c>
      <c r="B106" s="8">
        <f>'CashSum 5'!I12</f>
        <v>0</v>
      </c>
      <c r="C106" s="3">
        <f t="shared" si="12"/>
        <v>101</v>
      </c>
      <c r="E106" t="b">
        <f t="shared" ca="1" si="13"/>
        <v>1</v>
      </c>
      <c r="F106" cm="1">
        <f t="array" ref="F106" ca="1">IF(G106&lt;&gt;"",INDIRECT("'"&amp;G106&amp;"'!"&amp;H106),"")</f>
        <v>0</v>
      </c>
      <c r="G106" s="991" t="s">
        <v>3516</v>
      </c>
      <c r="H106" t="s">
        <v>3588</v>
      </c>
      <c r="I106" s="4"/>
      <c r="J106" s="4"/>
      <c r="K106" s="4"/>
      <c r="S106" s="991"/>
    </row>
    <row r="107" spans="1:19" x14ac:dyDescent="0.25">
      <c r="A107">
        <v>102</v>
      </c>
      <c r="B107" s="8">
        <f>'CashSum 5'!I13</f>
        <v>0</v>
      </c>
      <c r="C107" s="3">
        <f t="shared" si="12"/>
        <v>102</v>
      </c>
      <c r="E107" t="b">
        <f t="shared" ca="1" si="13"/>
        <v>1</v>
      </c>
      <c r="F107" cm="1">
        <f t="array" ref="F107" ca="1">IF(G107&lt;&gt;"",INDIRECT("'"&amp;G107&amp;"'!"&amp;H107),"")</f>
        <v>0</v>
      </c>
      <c r="G107" s="991" t="s">
        <v>3516</v>
      </c>
      <c r="H107" t="s">
        <v>3589</v>
      </c>
      <c r="S107" s="991"/>
    </row>
    <row r="108" spans="1:19" x14ac:dyDescent="0.25">
      <c r="A108">
        <v>103</v>
      </c>
      <c r="B108" s="8">
        <f>'CashSum 5'!I15</f>
        <v>0</v>
      </c>
      <c r="C108" s="3">
        <f t="shared" si="12"/>
        <v>103</v>
      </c>
      <c r="E108" t="b">
        <f t="shared" ca="1" si="13"/>
        <v>1</v>
      </c>
      <c r="F108" cm="1">
        <f t="array" ref="F108" ca="1">IF(G108&lt;&gt;"",INDIRECT("'"&amp;G108&amp;"'!"&amp;H108),"")</f>
        <v>0</v>
      </c>
      <c r="G108" s="991" t="s">
        <v>3516</v>
      </c>
      <c r="H108" t="s">
        <v>3590</v>
      </c>
      <c r="S108" s="991"/>
    </row>
    <row r="109" spans="1:19" ht="15" customHeight="1" x14ac:dyDescent="0.25">
      <c r="A109" s="2">
        <v>104</v>
      </c>
      <c r="D109" s="3" t="s">
        <v>3525</v>
      </c>
      <c r="F109" t="str" cm="1">
        <f t="array" ref="F109" ca="1">IF(G109&lt;&gt;"",INDIRECT("'"&amp;G109&amp;"'!"&amp;H109),"")</f>
        <v/>
      </c>
    </row>
    <row r="110" spans="1:19" x14ac:dyDescent="0.25">
      <c r="A110">
        <v>105</v>
      </c>
      <c r="B110" s="8">
        <f>'CashSum 5'!I19</f>
        <v>0</v>
      </c>
      <c r="C110" s="3">
        <f>A110-B110</f>
        <v>105</v>
      </c>
      <c r="E110" t="b">
        <f ca="1">F110=B110</f>
        <v>1</v>
      </c>
      <c r="F110" cm="1">
        <f t="array" ref="F110" ca="1">IF(G110&lt;&gt;"",INDIRECT("'"&amp;G110&amp;"'!"&amp;H110),"")</f>
        <v>0</v>
      </c>
      <c r="G110" s="991" t="s">
        <v>3516</v>
      </c>
      <c r="H110" t="s">
        <v>3591</v>
      </c>
      <c r="I110" s="4"/>
      <c r="J110" s="4"/>
      <c r="K110" s="4"/>
      <c r="S110" s="991"/>
    </row>
    <row r="111" spans="1:19" x14ac:dyDescent="0.25">
      <c r="A111">
        <v>106</v>
      </c>
      <c r="B111" s="8">
        <f>'CashSum 5'!I20</f>
        <v>0</v>
      </c>
      <c r="C111" s="3">
        <f>A111-B111</f>
        <v>106</v>
      </c>
      <c r="E111" t="b">
        <f ca="1">F111=B111</f>
        <v>1</v>
      </c>
      <c r="F111" cm="1">
        <f t="array" ref="F111" ca="1">IF(G111&lt;&gt;"",INDIRECT("'"&amp;G111&amp;"'!"&amp;H111),"")</f>
        <v>0</v>
      </c>
      <c r="G111" s="991" t="s">
        <v>3516</v>
      </c>
      <c r="H111" t="s">
        <v>3592</v>
      </c>
      <c r="I111" s="4"/>
      <c r="J111" s="4"/>
      <c r="K111" s="4"/>
      <c r="S111" s="991"/>
    </row>
    <row r="112" spans="1:19" x14ac:dyDescent="0.25">
      <c r="A112">
        <v>107</v>
      </c>
      <c r="B112" s="8">
        <f>'CashSum 5'!I21</f>
        <v>0</v>
      </c>
      <c r="C112" s="3">
        <f>A112-B112</f>
        <v>107</v>
      </c>
      <c r="E112" t="b">
        <f ca="1">F112=B112</f>
        <v>1</v>
      </c>
      <c r="F112" cm="1">
        <f t="array" ref="F112" ca="1">IF(G112&lt;&gt;"",INDIRECT("'"&amp;G112&amp;"'!"&amp;H112),"")</f>
        <v>0</v>
      </c>
      <c r="G112" s="991" t="s">
        <v>3516</v>
      </c>
      <c r="H112" t="s">
        <v>3593</v>
      </c>
      <c r="S112" s="991"/>
    </row>
    <row r="113" spans="1:19" ht="15" customHeight="1" x14ac:dyDescent="0.25">
      <c r="A113" s="2">
        <v>108</v>
      </c>
      <c r="D113" s="3" t="s">
        <v>3525</v>
      </c>
      <c r="F113" t="str" cm="1">
        <f t="array" ref="F113" ca="1">IF(G113&lt;&gt;"",INDIRECT("'"&amp;G113&amp;"'!"&amp;H113),"")</f>
        <v/>
      </c>
    </row>
    <row r="114" spans="1:19" ht="15" customHeight="1" x14ac:dyDescent="0.25">
      <c r="A114" s="2">
        <v>109</v>
      </c>
      <c r="D114" s="3" t="s">
        <v>3525</v>
      </c>
      <c r="F114" t="str" cm="1">
        <f t="array" ref="F114" ca="1">IF(G114&lt;&gt;"",INDIRECT("'"&amp;G114&amp;"'!"&amp;H114),"")</f>
        <v/>
      </c>
    </row>
    <row r="115" spans="1:19" ht="15" customHeight="1" x14ac:dyDescent="0.25">
      <c r="A115" s="2">
        <v>110</v>
      </c>
      <c r="D115" s="3" t="s">
        <v>3525</v>
      </c>
      <c r="F115" t="str" cm="1">
        <f t="array" ref="F115" ca="1">IF(G115&lt;&gt;"",INDIRECT("'"&amp;G115&amp;"'!"&amp;H115),"")</f>
        <v/>
      </c>
      <c r="I115" s="4"/>
      <c r="J115" s="4"/>
      <c r="K115" s="4"/>
    </row>
    <row r="116" spans="1:19" ht="15" customHeight="1" x14ac:dyDescent="0.25">
      <c r="A116" s="2">
        <v>111</v>
      </c>
      <c r="D116" s="3" t="s">
        <v>3525</v>
      </c>
      <c r="F116" t="str" cm="1">
        <f t="array" ref="F116" ca="1">IF(G116&lt;&gt;"",INDIRECT("'"&amp;G116&amp;"'!"&amp;H116),"")</f>
        <v/>
      </c>
      <c r="I116" s="4"/>
      <c r="J116" s="4"/>
      <c r="K116" s="4"/>
    </row>
    <row r="117" spans="1:19" ht="15" customHeight="1" x14ac:dyDescent="0.25">
      <c r="A117" s="2">
        <v>112</v>
      </c>
      <c r="D117" s="3" t="s">
        <v>3525</v>
      </c>
      <c r="F117" t="str" cm="1">
        <f t="array" ref="F117" ca="1">IF(G117&lt;&gt;"",INDIRECT("'"&amp;G117&amp;"'!"&amp;H117),"")</f>
        <v/>
      </c>
      <c r="I117" s="4"/>
      <c r="J117" s="4"/>
      <c r="K117" s="4"/>
    </row>
    <row r="118" spans="1:19" ht="15" customHeight="1" x14ac:dyDescent="0.25">
      <c r="A118" s="2">
        <v>113</v>
      </c>
      <c r="D118" s="3" t="s">
        <v>3525</v>
      </c>
      <c r="F118" t="str" cm="1">
        <f t="array" ref="F118" ca="1">IF(G118&lt;&gt;"",INDIRECT("'"&amp;G118&amp;"'!"&amp;H118),"")</f>
        <v/>
      </c>
      <c r="I118" s="4"/>
      <c r="J118" s="4"/>
      <c r="K118" s="4"/>
    </row>
    <row r="119" spans="1:19" ht="15" customHeight="1" x14ac:dyDescent="0.25">
      <c r="A119" s="2">
        <v>114</v>
      </c>
      <c r="D119" s="3" t="s">
        <v>3525</v>
      </c>
      <c r="F119" t="str" cm="1">
        <f t="array" ref="F119" ca="1">IF(G119&lt;&gt;"",INDIRECT("'"&amp;G119&amp;"'!"&amp;H119),"")</f>
        <v/>
      </c>
      <c r="I119" s="4"/>
      <c r="J119" s="4"/>
      <c r="K119" s="4"/>
    </row>
    <row r="120" spans="1:19" ht="15" customHeight="1" x14ac:dyDescent="0.25">
      <c r="A120" s="2">
        <v>115</v>
      </c>
      <c r="D120" s="3" t="s">
        <v>3525</v>
      </c>
      <c r="F120" t="str" cm="1">
        <f t="array" ref="F120" ca="1">IF(G120&lt;&gt;"",INDIRECT("'"&amp;G120&amp;"'!"&amp;H120),"")</f>
        <v/>
      </c>
      <c r="I120" s="4"/>
      <c r="J120" s="4"/>
      <c r="K120" s="4"/>
    </row>
    <row r="121" spans="1:19" ht="15" customHeight="1" x14ac:dyDescent="0.25">
      <c r="A121" s="2">
        <v>116</v>
      </c>
      <c r="D121" s="3" t="s">
        <v>3525</v>
      </c>
      <c r="F121" t="str" cm="1">
        <f t="array" ref="F121" ca="1">IF(G121&lt;&gt;"",INDIRECT("'"&amp;G121&amp;"'!"&amp;H121),"")</f>
        <v/>
      </c>
      <c r="I121" s="4"/>
      <c r="J121" s="4"/>
      <c r="K121" s="4"/>
    </row>
    <row r="122" spans="1:19" ht="15" customHeight="1" x14ac:dyDescent="0.25">
      <c r="A122" s="2">
        <v>117</v>
      </c>
      <c r="D122" s="3" t="s">
        <v>3525</v>
      </c>
      <c r="F122" t="str" cm="1">
        <f t="array" ref="F122" ca="1">IF(G122&lt;&gt;"",INDIRECT("'"&amp;G122&amp;"'!"&amp;H122),"")</f>
        <v/>
      </c>
      <c r="I122" s="4"/>
      <c r="J122" s="4"/>
      <c r="K122" s="4"/>
    </row>
    <row r="123" spans="1:19" ht="15" customHeight="1" x14ac:dyDescent="0.25">
      <c r="A123" s="2">
        <v>118</v>
      </c>
      <c r="D123" s="3" t="s">
        <v>3525</v>
      </c>
      <c r="F123" t="str" cm="1">
        <f t="array" ref="F123" ca="1">IF(G123&lt;&gt;"",INDIRECT("'"&amp;G123&amp;"'!"&amp;H123),"")</f>
        <v/>
      </c>
      <c r="I123" s="4"/>
      <c r="J123" s="4"/>
      <c r="K123" s="4"/>
    </row>
    <row r="124" spans="1:19" ht="15" customHeight="1" x14ac:dyDescent="0.25">
      <c r="A124" s="2">
        <v>119</v>
      </c>
      <c r="D124" s="3" t="s">
        <v>3525</v>
      </c>
      <c r="F124" t="str" cm="1">
        <f t="array" ref="F124" ca="1">IF(G124&lt;&gt;"",INDIRECT("'"&amp;G124&amp;"'!"&amp;H124),"")</f>
        <v/>
      </c>
      <c r="I124" s="4"/>
      <c r="J124" s="4"/>
      <c r="K124" s="4"/>
    </row>
    <row r="125" spans="1:19" x14ac:dyDescent="0.25">
      <c r="A125">
        <v>120</v>
      </c>
      <c r="B125" s="8">
        <f>'CashSum 5'!K4</f>
        <v>0</v>
      </c>
      <c r="C125" s="3">
        <f t="shared" ref="C125:C130" si="14">A125-B125</f>
        <v>120</v>
      </c>
      <c r="E125" t="b">
        <f t="shared" ref="E125:E130" ca="1" si="15">F125=B125</f>
        <v>1</v>
      </c>
      <c r="F125" cm="1">
        <f t="array" ref="F125" ca="1">IF(G125&lt;&gt;"",INDIRECT("'"&amp;G125&amp;"'!"&amp;H125),"")</f>
        <v>0</v>
      </c>
      <c r="G125" s="991" t="s">
        <v>3516</v>
      </c>
      <c r="H125" t="s">
        <v>3594</v>
      </c>
      <c r="S125" s="991"/>
    </row>
    <row r="126" spans="1:19" x14ac:dyDescent="0.25">
      <c r="A126">
        <v>121</v>
      </c>
      <c r="B126" s="8">
        <f>'CashSum 5'!K10</f>
        <v>0</v>
      </c>
      <c r="C126" s="3">
        <f t="shared" si="14"/>
        <v>121</v>
      </c>
      <c r="E126" t="b">
        <f t="shared" ca="1" si="15"/>
        <v>1</v>
      </c>
      <c r="F126" cm="1">
        <f t="array" ref="F126" ca="1">IF(G126&lt;&gt;"",INDIRECT("'"&amp;G126&amp;"'!"&amp;H126),"")</f>
        <v>0</v>
      </c>
      <c r="G126" s="991" t="s">
        <v>3516</v>
      </c>
      <c r="H126" t="s">
        <v>3595</v>
      </c>
      <c r="I126" s="4"/>
      <c r="J126" s="4"/>
      <c r="K126" s="4"/>
      <c r="S126" s="991"/>
    </row>
    <row r="127" spans="1:19" x14ac:dyDescent="0.25">
      <c r="A127">
        <v>122</v>
      </c>
      <c r="B127" s="8">
        <f>'CashSum 5'!K11</f>
        <v>0</v>
      </c>
      <c r="C127" s="3">
        <f t="shared" si="14"/>
        <v>122</v>
      </c>
      <c r="E127" t="b">
        <f t="shared" ca="1" si="15"/>
        <v>1</v>
      </c>
      <c r="F127" cm="1">
        <f t="array" ref="F127" ca="1">IF(G127&lt;&gt;"",INDIRECT("'"&amp;G127&amp;"'!"&amp;H127),"")</f>
        <v>0</v>
      </c>
      <c r="G127" s="991" t="s">
        <v>3516</v>
      </c>
      <c r="H127" t="s">
        <v>3596</v>
      </c>
      <c r="S127" s="991"/>
    </row>
    <row r="128" spans="1:19" x14ac:dyDescent="0.25">
      <c r="A128">
        <v>123</v>
      </c>
      <c r="B128" s="8">
        <f>'CashSum 5'!K12</f>
        <v>0</v>
      </c>
      <c r="C128" s="3">
        <f t="shared" si="14"/>
        <v>123</v>
      </c>
      <c r="E128" t="b">
        <f t="shared" ca="1" si="15"/>
        <v>1</v>
      </c>
      <c r="F128" cm="1">
        <f t="array" ref="F128" ca="1">IF(G128&lt;&gt;"",INDIRECT("'"&amp;G128&amp;"'!"&amp;H128),"")</f>
        <v>0</v>
      </c>
      <c r="G128" s="991" t="s">
        <v>3516</v>
      </c>
      <c r="H128" t="s">
        <v>3597</v>
      </c>
      <c r="S128" s="991"/>
    </row>
    <row r="129" spans="1:19" ht="15" customHeight="1" x14ac:dyDescent="0.25">
      <c r="A129">
        <v>124</v>
      </c>
      <c r="B129" s="8">
        <f>'CashSum 5'!K13</f>
        <v>0</v>
      </c>
      <c r="C129" s="3">
        <f t="shared" si="14"/>
        <v>124</v>
      </c>
      <c r="E129" t="b">
        <f t="shared" ca="1" si="15"/>
        <v>1</v>
      </c>
      <c r="F129" cm="1">
        <f t="array" ref="F129" ca="1">IF(G129&lt;&gt;"",INDIRECT("'"&amp;G129&amp;"'!"&amp;H129),"")</f>
        <v>0</v>
      </c>
      <c r="G129" s="991" t="s">
        <v>3516</v>
      </c>
      <c r="H129" t="s">
        <v>3598</v>
      </c>
    </row>
    <row r="130" spans="1:19" x14ac:dyDescent="0.25">
      <c r="A130">
        <v>125</v>
      </c>
      <c r="B130" s="8">
        <f>'CashSum 5'!K16</f>
        <v>0</v>
      </c>
      <c r="C130" s="3">
        <f t="shared" si="14"/>
        <v>125</v>
      </c>
      <c r="E130" t="b">
        <f t="shared" ca="1" si="15"/>
        <v>1</v>
      </c>
      <c r="F130" cm="1">
        <f t="array" ref="F130" ca="1">IF(G130&lt;&gt;"",INDIRECT("'"&amp;G130&amp;"'!"&amp;H130),"")</f>
        <v>0</v>
      </c>
      <c r="G130" s="991" t="s">
        <v>3516</v>
      </c>
      <c r="H130" t="s">
        <v>3599</v>
      </c>
      <c r="I130" s="4"/>
      <c r="J130" s="4"/>
      <c r="K130" s="4"/>
      <c r="S130" s="991"/>
    </row>
    <row r="131" spans="1:19" ht="15" customHeight="1" x14ac:dyDescent="0.25">
      <c r="A131" s="2">
        <v>126</v>
      </c>
      <c r="D131" s="3" t="s">
        <v>3525</v>
      </c>
      <c r="F131" t="str" cm="1">
        <f t="array" ref="F131" ca="1">IF(G131&lt;&gt;"",INDIRECT("'"&amp;G131&amp;"'!"&amp;H131),"")</f>
        <v/>
      </c>
      <c r="S131" s="991"/>
    </row>
    <row r="132" spans="1:19" x14ac:dyDescent="0.25">
      <c r="A132">
        <v>127</v>
      </c>
      <c r="B132" s="8">
        <f>'CashSum 5'!K17</f>
        <v>0</v>
      </c>
      <c r="C132" s="3">
        <f>A132-B132</f>
        <v>127</v>
      </c>
      <c r="E132" t="b">
        <f ca="1">F132=B132</f>
        <v>1</v>
      </c>
      <c r="F132" cm="1">
        <f t="array" ref="F132" ca="1">IF(G132&lt;&gt;"",INDIRECT("'"&amp;G132&amp;"'!"&amp;H132),"")</f>
        <v>0</v>
      </c>
      <c r="G132" s="991" t="s">
        <v>3516</v>
      </c>
      <c r="H132" t="s">
        <v>3600</v>
      </c>
      <c r="S132" s="991"/>
    </row>
    <row r="133" spans="1:19" ht="15" customHeight="1" x14ac:dyDescent="0.25">
      <c r="A133" s="2">
        <v>128</v>
      </c>
      <c r="D133" s="3" t="s">
        <v>3525</v>
      </c>
      <c r="F133" t="str" cm="1">
        <f t="array" ref="F133" ca="1">IF(G133&lt;&gt;"",INDIRECT("'"&amp;G133&amp;"'!"&amp;H133),"")</f>
        <v/>
      </c>
      <c r="S133" s="991"/>
    </row>
    <row r="134" spans="1:19" ht="15" customHeight="1" x14ac:dyDescent="0.25">
      <c r="A134" s="2">
        <v>129</v>
      </c>
      <c r="D134" s="3" t="s">
        <v>3525</v>
      </c>
      <c r="F134" t="str" cm="1">
        <f t="array" ref="F134" ca="1">IF(G134&lt;&gt;"",INDIRECT("'"&amp;G134&amp;"'!"&amp;H134),"")</f>
        <v/>
      </c>
      <c r="S134" s="991"/>
    </row>
    <row r="135" spans="1:19" x14ac:dyDescent="0.25">
      <c r="A135">
        <v>130</v>
      </c>
      <c r="B135" s="8">
        <f>'CashSum 5'!K19</f>
        <v>0</v>
      </c>
      <c r="C135" s="3">
        <f>A135-B135</f>
        <v>130</v>
      </c>
      <c r="D135" s="4"/>
      <c r="E135" t="b">
        <f ca="1">F135=B135</f>
        <v>1</v>
      </c>
      <c r="F135" cm="1">
        <f t="array" ref="F135" ca="1">IF(G135&lt;&gt;"",INDIRECT("'"&amp;G135&amp;"'!"&amp;H135),"")</f>
        <v>0</v>
      </c>
      <c r="G135" s="991" t="s">
        <v>3516</v>
      </c>
      <c r="H135" t="s">
        <v>3601</v>
      </c>
      <c r="S135" s="991"/>
    </row>
    <row r="136" spans="1:19" x14ac:dyDescent="0.25">
      <c r="A136">
        <v>131</v>
      </c>
      <c r="B136" s="8">
        <f>'CashSum 5'!K20</f>
        <v>0</v>
      </c>
      <c r="C136" s="3">
        <f>A136-B136</f>
        <v>131</v>
      </c>
      <c r="D136" s="4"/>
      <c r="E136" t="b">
        <f ca="1">F136=B136</f>
        <v>1</v>
      </c>
      <c r="F136" cm="1">
        <f t="array" ref="F136" ca="1">IF(G136&lt;&gt;"",INDIRECT("'"&amp;G136&amp;"'!"&amp;H136),"")</f>
        <v>0</v>
      </c>
      <c r="G136" s="991" t="s">
        <v>3516</v>
      </c>
      <c r="H136" t="s">
        <v>3602</v>
      </c>
      <c r="I136" s="4"/>
      <c r="J136" s="4"/>
      <c r="K136" s="4"/>
      <c r="S136" s="991"/>
    </row>
    <row r="137" spans="1:19" x14ac:dyDescent="0.25">
      <c r="A137">
        <v>132</v>
      </c>
      <c r="B137" s="8">
        <f>'CashSum 5'!K21</f>
        <v>0</v>
      </c>
      <c r="C137" s="3">
        <f>A137-B137</f>
        <v>132</v>
      </c>
      <c r="D137" s="4"/>
      <c r="E137" t="b">
        <f ca="1">F137=B137</f>
        <v>1</v>
      </c>
      <c r="F137" cm="1">
        <f t="array" ref="F137" ca="1">IF(G137&lt;&gt;"",INDIRECT("'"&amp;G137&amp;"'!"&amp;H137),"")</f>
        <v>0</v>
      </c>
      <c r="G137" s="991" t="s">
        <v>3516</v>
      </c>
      <c r="H137" t="s">
        <v>3603</v>
      </c>
      <c r="S137" s="991"/>
    </row>
    <row r="138" spans="1:19" ht="15" customHeight="1" x14ac:dyDescent="0.25">
      <c r="A138" s="2">
        <v>133</v>
      </c>
      <c r="D138" s="3" t="s">
        <v>3525</v>
      </c>
      <c r="F138" t="str" cm="1">
        <f t="array" ref="F138" ca="1">IF(G138&lt;&gt;"",INDIRECT("'"&amp;G138&amp;"'!"&amp;H138),"")</f>
        <v/>
      </c>
      <c r="S138" s="991"/>
    </row>
    <row r="139" spans="1:19" ht="15" customHeight="1" x14ac:dyDescent="0.25">
      <c r="A139" s="2">
        <v>134</v>
      </c>
      <c r="D139" s="3" t="s">
        <v>3525</v>
      </c>
      <c r="F139" t="str" cm="1">
        <f t="array" ref="F139" ca="1">IF(G139&lt;&gt;"",INDIRECT("'"&amp;G139&amp;"'!"&amp;H139),"")</f>
        <v/>
      </c>
      <c r="S139" s="991"/>
    </row>
    <row r="140" spans="1:19" ht="15" customHeight="1" x14ac:dyDescent="0.25">
      <c r="A140" s="2">
        <v>135</v>
      </c>
      <c r="D140" s="3" t="s">
        <v>3525</v>
      </c>
      <c r="F140" t="str" cm="1">
        <f t="array" ref="F140" ca="1">IF(G140&lt;&gt;"",INDIRECT("'"&amp;G140&amp;"'!"&amp;H140),"")</f>
        <v/>
      </c>
    </row>
    <row r="141" spans="1:19" ht="15" customHeight="1" x14ac:dyDescent="0.25">
      <c r="A141" s="2">
        <v>136</v>
      </c>
      <c r="D141" s="3" t="s">
        <v>3525</v>
      </c>
      <c r="F141" t="str" cm="1">
        <f t="array" ref="F141" ca="1">IF(G141&lt;&gt;"",INDIRECT("'"&amp;G141&amp;"'!"&amp;H141),"")</f>
        <v/>
      </c>
      <c r="I141" s="4"/>
      <c r="J141" s="4"/>
      <c r="K141" s="4"/>
    </row>
    <row r="142" spans="1:19" ht="15" customHeight="1" x14ac:dyDescent="0.25">
      <c r="A142" s="2">
        <v>137</v>
      </c>
      <c r="D142" s="3" t="s">
        <v>3525</v>
      </c>
      <c r="F142" t="str" cm="1">
        <f t="array" ref="F142" ca="1">IF(G142&lt;&gt;"",INDIRECT("'"&amp;G142&amp;"'!"&amp;H142),"")</f>
        <v/>
      </c>
      <c r="I142" s="4"/>
      <c r="J142" s="4"/>
      <c r="K142" s="4"/>
    </row>
    <row r="143" spans="1:19" x14ac:dyDescent="0.25">
      <c r="A143">
        <v>138</v>
      </c>
      <c r="B143" s="7">
        <f>'EstExp 12-20'!H115</f>
        <v>5000</v>
      </c>
      <c r="C143" s="3">
        <f>A143-B143</f>
        <v>-4862</v>
      </c>
      <c r="E143" t="b">
        <f ca="1">F143=B143</f>
        <v>1</v>
      </c>
      <c r="F143" cm="1">
        <f t="array" ref="F143" ca="1">IF(G143&lt;&gt;"",INDIRECT("'"&amp;G143&amp;"'!"&amp;H143),"")</f>
        <v>5000</v>
      </c>
      <c r="G143" s="991" t="s">
        <v>3604</v>
      </c>
      <c r="H143" t="s">
        <v>3605</v>
      </c>
      <c r="S143" s="991"/>
    </row>
    <row r="144" spans="1:19" ht="15" customHeight="1" x14ac:dyDescent="0.25">
      <c r="A144" s="2">
        <v>139</v>
      </c>
      <c r="D144" s="3" t="s">
        <v>3525</v>
      </c>
      <c r="F144" t="str" cm="1">
        <f t="array" ref="F144" ca="1">IF(G144&lt;&gt;"",INDIRECT("'"&amp;G144&amp;"'!"&amp;H144),"")</f>
        <v/>
      </c>
      <c r="I144" s="4"/>
      <c r="J144" s="4"/>
      <c r="K144" s="4"/>
    </row>
    <row r="145" spans="1:19" ht="15" customHeight="1" x14ac:dyDescent="0.25">
      <c r="A145" s="2">
        <v>140</v>
      </c>
      <c r="D145" s="3" t="s">
        <v>3525</v>
      </c>
      <c r="F145" t="str" cm="1">
        <f t="array" ref="F145" ca="1">IF(G145&lt;&gt;"",INDIRECT("'"&amp;G145&amp;"'!"&amp;H145),"")</f>
        <v/>
      </c>
      <c r="I145" s="4"/>
      <c r="J145" s="4"/>
      <c r="K145" s="4"/>
    </row>
    <row r="146" spans="1:19" x14ac:dyDescent="0.25">
      <c r="A146">
        <v>141</v>
      </c>
      <c r="B146" s="7">
        <f>'EstExp 12-20'!K115</f>
        <v>5000</v>
      </c>
      <c r="C146" s="3">
        <f t="shared" ref="C146:C159" si="16">A146-B146</f>
        <v>-4859</v>
      </c>
      <c r="E146" t="b">
        <f t="shared" ref="E146:E159" ca="1" si="17">F146=B146</f>
        <v>1</v>
      </c>
      <c r="F146" cm="1">
        <f t="array" ref="F146" ca="1">IF(G146&lt;&gt;"",INDIRECT("'"&amp;G146&amp;"'!"&amp;H146),"")</f>
        <v>5000</v>
      </c>
      <c r="G146" s="991" t="s">
        <v>3604</v>
      </c>
      <c r="H146" t="s">
        <v>3606</v>
      </c>
      <c r="I146" s="4"/>
      <c r="J146" s="4"/>
      <c r="K146" s="4"/>
      <c r="S146" s="991"/>
    </row>
    <row r="147" spans="1:19" x14ac:dyDescent="0.25">
      <c r="A147">
        <v>142</v>
      </c>
      <c r="B147" s="7">
        <f>'EstExp 12-20'!H154</f>
        <v>0</v>
      </c>
      <c r="C147" s="3">
        <f t="shared" si="16"/>
        <v>142</v>
      </c>
      <c r="E147" t="b">
        <f t="shared" ca="1" si="17"/>
        <v>1</v>
      </c>
      <c r="F147" cm="1">
        <f t="array" ref="F147" ca="1">IF(G147&lt;&gt;"",INDIRECT("'"&amp;G147&amp;"'!"&amp;H147),"")</f>
        <v>0</v>
      </c>
      <c r="G147" s="991" t="s">
        <v>3604</v>
      </c>
      <c r="H147" t="s">
        <v>3607</v>
      </c>
      <c r="S147" s="991"/>
    </row>
    <row r="148" spans="1:19" x14ac:dyDescent="0.25">
      <c r="A148">
        <v>143</v>
      </c>
      <c r="B148" s="7">
        <f>'EstExp 12-20'!K154</f>
        <v>0</v>
      </c>
      <c r="C148" s="3">
        <f t="shared" si="16"/>
        <v>143</v>
      </c>
      <c r="D148" s="4"/>
      <c r="E148" t="b">
        <f t="shared" ca="1" si="17"/>
        <v>1</v>
      </c>
      <c r="F148" cm="1">
        <f t="array" ref="F148" ca="1">IF(G148&lt;&gt;"",INDIRECT("'"&amp;G148&amp;"'!"&amp;H148),"")</f>
        <v>0</v>
      </c>
      <c r="G148" s="991" t="s">
        <v>3604</v>
      </c>
      <c r="H148" t="s">
        <v>3608</v>
      </c>
      <c r="S148" s="991"/>
    </row>
    <row r="149" spans="1:19" x14ac:dyDescent="0.25">
      <c r="A149">
        <v>144</v>
      </c>
      <c r="B149" s="7">
        <f>'EstExp 12-20'!H177</f>
        <v>0</v>
      </c>
      <c r="C149" s="3">
        <f t="shared" si="16"/>
        <v>144</v>
      </c>
      <c r="D149" s="4"/>
      <c r="E149" t="b">
        <f t="shared" ca="1" si="17"/>
        <v>1</v>
      </c>
      <c r="F149" cm="1">
        <f t="array" ref="F149" ca="1">IF(G149&lt;&gt;"",INDIRECT("'"&amp;G149&amp;"'!"&amp;H149),"")</f>
        <v>0</v>
      </c>
      <c r="G149" s="991" t="s">
        <v>3604</v>
      </c>
      <c r="H149" t="s">
        <v>3609</v>
      </c>
      <c r="S149" s="991"/>
    </row>
    <row r="150" spans="1:19" ht="15" customHeight="1" x14ac:dyDescent="0.25">
      <c r="A150">
        <v>145</v>
      </c>
      <c r="B150" s="7">
        <f>'EstExp 12-20'!K177</f>
        <v>0</v>
      </c>
      <c r="C150" s="3">
        <f t="shared" si="16"/>
        <v>145</v>
      </c>
      <c r="E150" t="b">
        <f t="shared" ca="1" si="17"/>
        <v>1</v>
      </c>
      <c r="F150" cm="1">
        <f t="array" ref="F150" ca="1">IF(G150&lt;&gt;"",INDIRECT("'"&amp;G150&amp;"'!"&amp;H150),"")</f>
        <v>0</v>
      </c>
      <c r="G150" s="991" t="s">
        <v>3604</v>
      </c>
      <c r="H150" t="s">
        <v>3610</v>
      </c>
    </row>
    <row r="151" spans="1:19" x14ac:dyDescent="0.25">
      <c r="A151">
        <v>146</v>
      </c>
      <c r="B151" s="7">
        <f>'EstExp 12-20'!H213</f>
        <v>0</v>
      </c>
      <c r="C151" s="3">
        <f t="shared" si="16"/>
        <v>146</v>
      </c>
      <c r="D151" s="4"/>
      <c r="E151" t="b">
        <f t="shared" ca="1" si="17"/>
        <v>1</v>
      </c>
      <c r="F151" cm="1">
        <f t="array" ref="F151" ca="1">IF(G151&lt;&gt;"",INDIRECT("'"&amp;G151&amp;"'!"&amp;H151),"")</f>
        <v>0</v>
      </c>
      <c r="G151" s="991" t="s">
        <v>3604</v>
      </c>
      <c r="H151" t="s">
        <v>3611</v>
      </c>
      <c r="S151" s="991"/>
    </row>
    <row r="152" spans="1:19" x14ac:dyDescent="0.25">
      <c r="A152">
        <v>147</v>
      </c>
      <c r="B152" s="7">
        <f>'EstExp 12-20'!K213</f>
        <v>0</v>
      </c>
      <c r="C152" s="3">
        <f t="shared" si="16"/>
        <v>147</v>
      </c>
      <c r="E152" t="b">
        <f t="shared" ca="1" si="17"/>
        <v>1</v>
      </c>
      <c r="F152" cm="1">
        <f t="array" ref="F152" ca="1">IF(G152&lt;&gt;"",INDIRECT("'"&amp;G152&amp;"'!"&amp;H152),"")</f>
        <v>0</v>
      </c>
      <c r="G152" s="991" t="s">
        <v>3604</v>
      </c>
      <c r="H152" t="s">
        <v>3612</v>
      </c>
      <c r="S152" s="991"/>
    </row>
    <row r="153" spans="1:19" x14ac:dyDescent="0.25">
      <c r="A153">
        <v>148</v>
      </c>
      <c r="B153" s="7">
        <f>'EstExp 12-20'!H291</f>
        <v>0</v>
      </c>
      <c r="C153" s="3">
        <f t="shared" si="16"/>
        <v>148</v>
      </c>
      <c r="E153" t="b">
        <f t="shared" ca="1" si="17"/>
        <v>1</v>
      </c>
      <c r="F153" cm="1">
        <f t="array" ref="F153" ca="1">IF(G153&lt;&gt;"",INDIRECT("'"&amp;G153&amp;"'!"&amp;H153),"")</f>
        <v>0</v>
      </c>
      <c r="G153" s="991" t="s">
        <v>3604</v>
      </c>
      <c r="H153" t="s">
        <v>3613</v>
      </c>
      <c r="S153" s="991"/>
    </row>
    <row r="154" spans="1:19" ht="15" customHeight="1" x14ac:dyDescent="0.25">
      <c r="A154">
        <v>149</v>
      </c>
      <c r="B154" s="7">
        <f>'EstExp 12-20'!K291</f>
        <v>0</v>
      </c>
      <c r="C154" s="3">
        <f t="shared" si="16"/>
        <v>149</v>
      </c>
      <c r="E154" t="b">
        <f t="shared" ca="1" si="17"/>
        <v>1</v>
      </c>
      <c r="F154" cm="1">
        <f t="array" ref="F154" ca="1">IF(G154&lt;&gt;"",INDIRECT("'"&amp;G154&amp;"'!"&amp;H154),"")</f>
        <v>0</v>
      </c>
      <c r="G154" s="991" t="s">
        <v>3604</v>
      </c>
      <c r="H154" t="s">
        <v>3614</v>
      </c>
    </row>
    <row r="155" spans="1:19" ht="15" customHeight="1" x14ac:dyDescent="0.25">
      <c r="A155">
        <v>150</v>
      </c>
      <c r="B155" s="7">
        <f>'EstExp 12-20'!H308</f>
        <v>0</v>
      </c>
      <c r="C155" s="3">
        <f t="shared" si="16"/>
        <v>150</v>
      </c>
      <c r="E155" t="b">
        <f t="shared" ca="1" si="17"/>
        <v>1</v>
      </c>
      <c r="F155" cm="1">
        <f t="array" ref="F155" ca="1">IF(G155&lt;&gt;"",INDIRECT("'"&amp;G155&amp;"'!"&amp;H155),"")</f>
        <v>0</v>
      </c>
      <c r="G155" s="991" t="s">
        <v>3604</v>
      </c>
      <c r="H155" t="s">
        <v>3615</v>
      </c>
    </row>
    <row r="156" spans="1:19" ht="15" customHeight="1" x14ac:dyDescent="0.25">
      <c r="A156">
        <v>151</v>
      </c>
      <c r="B156" s="7">
        <f>'EstExp 12-20'!K308</f>
        <v>0</v>
      </c>
      <c r="C156" s="3">
        <f t="shared" si="16"/>
        <v>151</v>
      </c>
      <c r="E156" t="b">
        <f t="shared" ca="1" si="17"/>
        <v>1</v>
      </c>
      <c r="F156" cm="1">
        <f t="array" ref="F156" ca="1">IF(G156&lt;&gt;"",INDIRECT("'"&amp;G156&amp;"'!"&amp;H156),"")</f>
        <v>0</v>
      </c>
      <c r="G156" s="991" t="s">
        <v>3604</v>
      </c>
      <c r="H156" t="s">
        <v>3616</v>
      </c>
    </row>
    <row r="157" spans="1:19" ht="15" customHeight="1" x14ac:dyDescent="0.25">
      <c r="A157">
        <v>152</v>
      </c>
      <c r="B157" s="7">
        <f>'EstExp 12-20'!H452</f>
        <v>0</v>
      </c>
      <c r="C157" s="3">
        <f t="shared" si="16"/>
        <v>152</v>
      </c>
      <c r="E157" t="b">
        <f t="shared" ca="1" si="17"/>
        <v>1</v>
      </c>
      <c r="F157" cm="1">
        <f t="array" ref="F157" ca="1">IF(G157&lt;&gt;"",INDIRECT("'"&amp;G157&amp;"'!"&amp;H157),"")</f>
        <v>0</v>
      </c>
      <c r="G157" s="991" t="s">
        <v>3604</v>
      </c>
      <c r="H157" t="s">
        <v>3617</v>
      </c>
    </row>
    <row r="158" spans="1:19" ht="15" customHeight="1" x14ac:dyDescent="0.25">
      <c r="A158">
        <v>153</v>
      </c>
      <c r="B158" s="7">
        <f>'EstExp 12-20'!K452</f>
        <v>0</v>
      </c>
      <c r="C158" s="3">
        <f t="shared" si="16"/>
        <v>153</v>
      </c>
      <c r="D158" s="4"/>
      <c r="E158" t="b">
        <f t="shared" ca="1" si="17"/>
        <v>1</v>
      </c>
      <c r="F158" cm="1">
        <f t="array" ref="F158" ca="1">IF(G158&lt;&gt;"",INDIRECT("'"&amp;G158&amp;"'!"&amp;H158),"")</f>
        <v>0</v>
      </c>
      <c r="G158" s="991" t="s">
        <v>3604</v>
      </c>
      <c r="H158" t="s">
        <v>3618</v>
      </c>
    </row>
    <row r="159" spans="1:19" ht="15" customHeight="1" x14ac:dyDescent="0.25">
      <c r="A159">
        <v>154</v>
      </c>
      <c r="B159" s="8">
        <f>'EstExp 12-20'!J18</f>
        <v>0</v>
      </c>
      <c r="C159" s="3">
        <f t="shared" si="16"/>
        <v>154</v>
      </c>
      <c r="D159" s="4"/>
      <c r="E159" t="b">
        <f t="shared" ca="1" si="17"/>
        <v>1</v>
      </c>
      <c r="F159" cm="1">
        <f t="array" ref="F159" ca="1">IF(G159&lt;&gt;"",INDIRECT("'"&amp;G159&amp;"'!"&amp;H159),"")</f>
        <v>0</v>
      </c>
      <c r="G159" s="991" t="s">
        <v>3604</v>
      </c>
      <c r="H159" t="s">
        <v>3619</v>
      </c>
    </row>
    <row r="160" spans="1:19" ht="15" customHeight="1" x14ac:dyDescent="0.25">
      <c r="A160" s="2">
        <v>155</v>
      </c>
      <c r="D160" s="3" t="s">
        <v>3572</v>
      </c>
      <c r="F160" t="str" cm="1">
        <f t="array" ref="F160" ca="1">IF(G160&lt;&gt;"",INDIRECT("'"&amp;G160&amp;"'!"&amp;H160),"")</f>
        <v/>
      </c>
      <c r="I160" s="4"/>
      <c r="J160" s="4"/>
      <c r="K160" s="4"/>
    </row>
    <row r="161" spans="1:19" ht="15" customHeight="1" x14ac:dyDescent="0.25">
      <c r="A161" s="2">
        <v>156</v>
      </c>
      <c r="D161" s="3" t="s">
        <v>3572</v>
      </c>
      <c r="F161" t="str" cm="1">
        <f t="array" ref="F161" ca="1">IF(G161&lt;&gt;"",INDIRECT("'"&amp;G161&amp;"'!"&amp;H161),"")</f>
        <v/>
      </c>
      <c r="I161" s="4"/>
      <c r="J161" s="4"/>
      <c r="K161" s="4"/>
    </row>
    <row r="162" spans="1:19" ht="15" customHeight="1" x14ac:dyDescent="0.25">
      <c r="A162" s="2">
        <v>157</v>
      </c>
      <c r="D162" s="3" t="s">
        <v>3572</v>
      </c>
      <c r="F162" t="str" cm="1">
        <f t="array" ref="F162" ca="1">IF(G162&lt;&gt;"",INDIRECT("'"&amp;G162&amp;"'!"&amp;H162),"")</f>
        <v/>
      </c>
      <c r="I162" s="4"/>
      <c r="J162" s="4"/>
      <c r="K162" s="4"/>
    </row>
    <row r="163" spans="1:19" ht="15" customHeight="1" x14ac:dyDescent="0.25">
      <c r="A163" s="2">
        <v>158</v>
      </c>
      <c r="D163" s="3" t="s">
        <v>3572</v>
      </c>
      <c r="F163" t="str" cm="1">
        <f t="array" ref="F163" ca="1">IF(G163&lt;&gt;"",INDIRECT("'"&amp;G163&amp;"'!"&amp;H163),"")</f>
        <v/>
      </c>
      <c r="I163" s="4"/>
      <c r="J163" s="4"/>
      <c r="K163" s="4"/>
    </row>
    <row r="164" spans="1:19" ht="15" customHeight="1" x14ac:dyDescent="0.25">
      <c r="A164" s="2">
        <v>159</v>
      </c>
      <c r="D164" s="3" t="s">
        <v>3572</v>
      </c>
      <c r="F164" t="str" cm="1">
        <f t="array" ref="F164" ca="1">IF(G164&lt;&gt;"",INDIRECT("'"&amp;G164&amp;"'!"&amp;H164),"")</f>
        <v/>
      </c>
      <c r="I164" s="4"/>
      <c r="J164" s="4"/>
      <c r="K164" s="4"/>
    </row>
    <row r="165" spans="1:19" ht="15" customHeight="1" x14ac:dyDescent="0.25">
      <c r="A165" s="2">
        <v>160</v>
      </c>
      <c r="D165" s="3" t="s">
        <v>3572</v>
      </c>
      <c r="F165" t="str" cm="1">
        <f t="array" ref="F165" ca="1">IF(G165&lt;&gt;"",INDIRECT("'"&amp;G165&amp;"'!"&amp;H165),"")</f>
        <v/>
      </c>
      <c r="I165" s="4"/>
      <c r="J165" s="4"/>
      <c r="K165" s="4"/>
    </row>
    <row r="166" spans="1:19" ht="15" customHeight="1" x14ac:dyDescent="0.25">
      <c r="A166" s="2">
        <v>161</v>
      </c>
      <c r="D166" s="3" t="s">
        <v>3572</v>
      </c>
      <c r="F166" t="str" cm="1">
        <f t="array" ref="F166" ca="1">IF(G166&lt;&gt;"",INDIRECT("'"&amp;G166&amp;"'!"&amp;H166),"")</f>
        <v/>
      </c>
      <c r="I166" s="4"/>
      <c r="J166" s="4"/>
      <c r="K166" s="4"/>
    </row>
    <row r="167" spans="1:19" ht="15" customHeight="1" x14ac:dyDescent="0.25">
      <c r="A167" s="2">
        <v>162</v>
      </c>
      <c r="D167" s="3" t="s">
        <v>3572</v>
      </c>
      <c r="F167" t="str" cm="1">
        <f t="array" ref="F167" ca="1">IF(G167&lt;&gt;"",INDIRECT("'"&amp;G167&amp;"'!"&amp;H167),"")</f>
        <v/>
      </c>
      <c r="I167" s="4"/>
      <c r="J167" s="4"/>
      <c r="K167" s="4"/>
    </row>
    <row r="168" spans="1:19" ht="15" customHeight="1" x14ac:dyDescent="0.25">
      <c r="A168" s="2">
        <v>163</v>
      </c>
      <c r="D168" s="3" t="s">
        <v>3572</v>
      </c>
      <c r="F168" t="str" cm="1">
        <f t="array" ref="F168" ca="1">IF(G168&lt;&gt;"",INDIRECT("'"&amp;G168&amp;"'!"&amp;H168),"")</f>
        <v/>
      </c>
      <c r="I168" s="4"/>
      <c r="J168" s="4"/>
      <c r="K168" s="4"/>
    </row>
    <row r="169" spans="1:19" ht="15" customHeight="1" x14ac:dyDescent="0.25">
      <c r="A169" s="2">
        <v>164</v>
      </c>
      <c r="D169" s="3" t="s">
        <v>3572</v>
      </c>
      <c r="F169" t="str" cm="1">
        <f t="array" ref="F169" ca="1">IF(G169&lt;&gt;"",INDIRECT("'"&amp;G169&amp;"'!"&amp;H169),"")</f>
        <v/>
      </c>
      <c r="I169" s="4"/>
      <c r="J169" s="4"/>
      <c r="K169" s="4"/>
    </row>
    <row r="170" spans="1:19" ht="15" customHeight="1" x14ac:dyDescent="0.25">
      <c r="A170" s="2">
        <v>165</v>
      </c>
      <c r="D170" s="3" t="s">
        <v>3572</v>
      </c>
      <c r="F170" t="str" cm="1">
        <f t="array" ref="F170" ca="1">IF(G170&lt;&gt;"",INDIRECT("'"&amp;G170&amp;"'!"&amp;H170),"")</f>
        <v/>
      </c>
      <c r="I170" s="4"/>
      <c r="J170" s="4"/>
      <c r="K170" s="4"/>
    </row>
    <row r="171" spans="1:19" ht="15" customHeight="1" x14ac:dyDescent="0.25">
      <c r="A171" s="2">
        <v>166</v>
      </c>
      <c r="D171" s="3" t="s">
        <v>3572</v>
      </c>
      <c r="F171" t="str" cm="1">
        <f t="array" ref="F171" ca="1">IF(G171&lt;&gt;"",INDIRECT("'"&amp;G171&amp;"'!"&amp;H171),"")</f>
        <v/>
      </c>
      <c r="S171" s="991"/>
    </row>
    <row r="172" spans="1:19" ht="15" customHeight="1" x14ac:dyDescent="0.25">
      <c r="A172" s="2">
        <v>167</v>
      </c>
      <c r="D172" s="3" t="s">
        <v>3572</v>
      </c>
      <c r="F172" t="str" cm="1">
        <f t="array" ref="F172" ca="1">IF(G172&lt;&gt;"",INDIRECT("'"&amp;G172&amp;"'!"&amp;H172),"")</f>
        <v/>
      </c>
      <c r="S172" s="991"/>
    </row>
    <row r="173" spans="1:19" ht="15" customHeight="1" x14ac:dyDescent="0.25">
      <c r="A173" s="2">
        <v>168</v>
      </c>
      <c r="D173" s="3" t="s">
        <v>3572</v>
      </c>
      <c r="F173" t="str" cm="1">
        <f t="array" ref="F173" ca="1">IF(G173&lt;&gt;"",INDIRECT("'"&amp;G173&amp;"'!"&amp;H173),"")</f>
        <v/>
      </c>
      <c r="S173" s="991"/>
    </row>
    <row r="174" spans="1:19" ht="15" customHeight="1" x14ac:dyDescent="0.25">
      <c r="A174" s="2">
        <v>169</v>
      </c>
      <c r="D174" s="3" t="s">
        <v>3572</v>
      </c>
      <c r="F174" t="str" cm="1">
        <f t="array" ref="F174" ca="1">IF(G174&lt;&gt;"",INDIRECT("'"&amp;G174&amp;"'!"&amp;H174),"")</f>
        <v/>
      </c>
      <c r="S174" s="991"/>
    </row>
    <row r="175" spans="1:19" ht="15" customHeight="1" x14ac:dyDescent="0.25">
      <c r="A175" s="2">
        <v>170</v>
      </c>
      <c r="D175" s="3" t="s">
        <v>3572</v>
      </c>
      <c r="F175" t="str" cm="1">
        <f t="array" ref="F175" ca="1">IF(G175&lt;&gt;"",INDIRECT("'"&amp;G175&amp;"'!"&amp;H175),"")</f>
        <v/>
      </c>
    </row>
    <row r="176" spans="1:19" ht="15" customHeight="1" x14ac:dyDescent="0.25">
      <c r="A176" s="2">
        <v>171</v>
      </c>
      <c r="D176" s="3" t="s">
        <v>3572</v>
      </c>
      <c r="F176" t="str" cm="1">
        <f t="array" ref="F176" ca="1">IF(G176&lt;&gt;"",INDIRECT("'"&amp;G176&amp;"'!"&amp;H176),"")</f>
        <v/>
      </c>
      <c r="S176" s="991"/>
    </row>
    <row r="177" spans="1:19" ht="15" customHeight="1" x14ac:dyDescent="0.25">
      <c r="A177" s="2">
        <v>172</v>
      </c>
      <c r="D177" s="3" t="s">
        <v>3572</v>
      </c>
      <c r="F177" t="str" cm="1">
        <f t="array" ref="F177" ca="1">IF(G177&lt;&gt;"",INDIRECT("'"&amp;G177&amp;"'!"&amp;H177),"")</f>
        <v/>
      </c>
    </row>
    <row r="178" spans="1:19" ht="15" customHeight="1" x14ac:dyDescent="0.25">
      <c r="A178" s="2">
        <v>173</v>
      </c>
      <c r="D178" s="3" t="s">
        <v>3572</v>
      </c>
      <c r="F178" t="str" cm="1">
        <f t="array" ref="F178" ca="1">IF(G178&lt;&gt;"",INDIRECT("'"&amp;G178&amp;"'!"&amp;H178),"")</f>
        <v/>
      </c>
      <c r="S178" s="991"/>
    </row>
    <row r="179" spans="1:19" ht="15" customHeight="1" x14ac:dyDescent="0.25">
      <c r="A179" s="2">
        <v>174</v>
      </c>
      <c r="D179" s="3" t="s">
        <v>3572</v>
      </c>
      <c r="F179" t="str" cm="1">
        <f t="array" ref="F179" ca="1">IF(G179&lt;&gt;"",INDIRECT("'"&amp;G179&amp;"'!"&amp;H179),"")</f>
        <v/>
      </c>
      <c r="I179" s="4"/>
      <c r="J179" s="4"/>
      <c r="K179" s="4"/>
    </row>
    <row r="180" spans="1:19" ht="15" customHeight="1" x14ac:dyDescent="0.25">
      <c r="A180" s="2">
        <v>175</v>
      </c>
      <c r="D180" s="3" t="s">
        <v>3572</v>
      </c>
      <c r="F180" t="str" cm="1">
        <f t="array" ref="F180" ca="1">IF(G180&lt;&gt;"",INDIRECT("'"&amp;G180&amp;"'!"&amp;H180),"")</f>
        <v/>
      </c>
      <c r="I180" s="4"/>
      <c r="J180" s="4"/>
      <c r="K180" s="4"/>
    </row>
    <row r="181" spans="1:19" ht="15" customHeight="1" x14ac:dyDescent="0.25">
      <c r="A181" s="2">
        <v>176</v>
      </c>
      <c r="D181" s="3" t="s">
        <v>3572</v>
      </c>
      <c r="F181" t="str" cm="1">
        <f t="array" ref="F181" ca="1">IF(G181&lt;&gt;"",INDIRECT("'"&amp;G181&amp;"'!"&amp;H181),"")</f>
        <v/>
      </c>
      <c r="I181" s="4"/>
      <c r="J181" s="4"/>
      <c r="K181" s="4"/>
    </row>
    <row r="182" spans="1:19" ht="15" customHeight="1" x14ac:dyDescent="0.25">
      <c r="A182" s="2">
        <v>177</v>
      </c>
      <c r="D182" s="3" t="s">
        <v>3572</v>
      </c>
      <c r="F182" t="str" cm="1">
        <f t="array" ref="F182" ca="1">IF(G182&lt;&gt;"",INDIRECT("'"&amp;G182&amp;"'!"&amp;H182),"")</f>
        <v/>
      </c>
      <c r="I182" s="4"/>
      <c r="J182" s="4"/>
      <c r="K182" s="4"/>
    </row>
    <row r="183" spans="1:19" ht="15" customHeight="1" x14ac:dyDescent="0.25">
      <c r="A183" s="2">
        <v>178</v>
      </c>
      <c r="D183" s="3" t="s">
        <v>3572</v>
      </c>
      <c r="F183" t="str" cm="1">
        <f t="array" ref="F183" ca="1">IF(G183&lt;&gt;"",INDIRECT("'"&amp;G183&amp;"'!"&amp;H183),"")</f>
        <v/>
      </c>
      <c r="I183" s="4"/>
      <c r="J183" s="4"/>
      <c r="K183" s="4"/>
    </row>
    <row r="184" spans="1:19" ht="15" customHeight="1" x14ac:dyDescent="0.25">
      <c r="A184" s="2">
        <v>179</v>
      </c>
      <c r="D184" s="3" t="s">
        <v>3572</v>
      </c>
      <c r="F184" t="str" cm="1">
        <f t="array" ref="F184" ca="1">IF(G184&lt;&gt;"",INDIRECT("'"&amp;G184&amp;"'!"&amp;H184),"")</f>
        <v/>
      </c>
      <c r="I184" s="4"/>
      <c r="J184" s="4"/>
      <c r="K184" s="4"/>
    </row>
    <row r="185" spans="1:19" ht="15" customHeight="1" x14ac:dyDescent="0.25">
      <c r="A185" s="2">
        <v>180</v>
      </c>
      <c r="D185" s="3" t="s">
        <v>3572</v>
      </c>
      <c r="F185" t="str" cm="1">
        <f t="array" ref="F185" ca="1">IF(G185&lt;&gt;"",INDIRECT("'"&amp;G185&amp;"'!"&amp;H185),"")</f>
        <v/>
      </c>
      <c r="I185" s="4"/>
      <c r="J185" s="4"/>
      <c r="K185" s="4"/>
    </row>
    <row r="186" spans="1:19" ht="15" customHeight="1" x14ac:dyDescent="0.25">
      <c r="A186" s="2">
        <v>181</v>
      </c>
      <c r="D186" s="3" t="s">
        <v>3572</v>
      </c>
      <c r="F186" t="str" cm="1">
        <f t="array" ref="F186" ca="1">IF(G186&lt;&gt;"",INDIRECT("'"&amp;G186&amp;"'!"&amp;H186),"")</f>
        <v/>
      </c>
      <c r="I186" s="4"/>
      <c r="J186" s="4"/>
      <c r="K186" s="4"/>
    </row>
    <row r="187" spans="1:19" ht="15" customHeight="1" x14ac:dyDescent="0.25">
      <c r="A187" s="2">
        <v>182</v>
      </c>
      <c r="D187" s="3" t="s">
        <v>3572</v>
      </c>
      <c r="F187" t="str" cm="1">
        <f t="array" ref="F187" ca="1">IF(G187&lt;&gt;"",INDIRECT("'"&amp;G187&amp;"'!"&amp;H187),"")</f>
        <v/>
      </c>
      <c r="I187" s="4"/>
      <c r="J187" s="4"/>
      <c r="K187" s="4"/>
    </row>
    <row r="188" spans="1:19" ht="15" customHeight="1" x14ac:dyDescent="0.25">
      <c r="A188" s="2">
        <v>183</v>
      </c>
      <c r="D188" s="3" t="s">
        <v>3572</v>
      </c>
      <c r="F188" t="str" cm="1">
        <f t="array" ref="F188" ca="1">IF(G188&lt;&gt;"",INDIRECT("'"&amp;G188&amp;"'!"&amp;H188),"")</f>
        <v/>
      </c>
      <c r="I188" s="4"/>
      <c r="J188" s="4"/>
      <c r="K188" s="4"/>
    </row>
    <row r="189" spans="1:19" ht="15" customHeight="1" x14ac:dyDescent="0.25">
      <c r="A189" s="2">
        <v>184</v>
      </c>
      <c r="D189" s="3" t="s">
        <v>3525</v>
      </c>
      <c r="F189" t="str" cm="1">
        <f t="array" ref="F189" ca="1">IF(G189&lt;&gt;"",INDIRECT("'"&amp;G189&amp;"'!"&amp;H189),"")</f>
        <v/>
      </c>
      <c r="I189" s="4"/>
      <c r="J189" s="4"/>
      <c r="K189" s="4"/>
    </row>
    <row r="190" spans="1:19" ht="15" customHeight="1" x14ac:dyDescent="0.25">
      <c r="A190" s="2">
        <v>185</v>
      </c>
      <c r="D190" s="3" t="s">
        <v>3572</v>
      </c>
      <c r="F190" t="str" cm="1">
        <f t="array" ref="F190" ca="1">IF(G190&lt;&gt;"",INDIRECT("'"&amp;G190&amp;"'!"&amp;H190),"")</f>
        <v/>
      </c>
      <c r="I190" s="4"/>
      <c r="J190" s="4"/>
      <c r="K190" s="4"/>
    </row>
    <row r="191" spans="1:19" ht="15" customHeight="1" x14ac:dyDescent="0.25">
      <c r="A191" s="2">
        <v>186</v>
      </c>
      <c r="D191" s="3" t="s">
        <v>3572</v>
      </c>
      <c r="F191" t="str" cm="1">
        <f t="array" ref="F191" ca="1">IF(G191&lt;&gt;"",INDIRECT("'"&amp;G191&amp;"'!"&amp;H191),"")</f>
        <v/>
      </c>
      <c r="I191" s="4"/>
      <c r="J191" s="4"/>
      <c r="K191" s="4"/>
    </row>
    <row r="192" spans="1:19" ht="15" customHeight="1" x14ac:dyDescent="0.25">
      <c r="A192" s="2">
        <v>187</v>
      </c>
      <c r="D192" s="3" t="s">
        <v>3572</v>
      </c>
      <c r="F192" t="str" cm="1">
        <f t="array" ref="F192" ca="1">IF(G192&lt;&gt;"",INDIRECT("'"&amp;G192&amp;"'!"&amp;H192),"")</f>
        <v/>
      </c>
      <c r="I192" s="4"/>
      <c r="J192" s="4"/>
      <c r="K192" s="4"/>
    </row>
    <row r="193" spans="1:11" ht="15" customHeight="1" x14ac:dyDescent="0.25">
      <c r="A193" s="2">
        <v>188</v>
      </c>
      <c r="D193" s="3" t="s">
        <v>3572</v>
      </c>
      <c r="F193" t="str" cm="1">
        <f t="array" ref="F193" ca="1">IF(G193&lt;&gt;"",INDIRECT("'"&amp;G193&amp;"'!"&amp;H193),"")</f>
        <v/>
      </c>
      <c r="I193" s="4"/>
      <c r="J193" s="4"/>
      <c r="K193" s="4"/>
    </row>
    <row r="194" spans="1:11" ht="15" customHeight="1" x14ac:dyDescent="0.25">
      <c r="A194" s="2">
        <v>189</v>
      </c>
      <c r="D194" s="3" t="s">
        <v>3572</v>
      </c>
      <c r="F194" t="str" cm="1">
        <f t="array" ref="F194" ca="1">IF(G194&lt;&gt;"",INDIRECT("'"&amp;G194&amp;"'!"&amp;H194),"")</f>
        <v/>
      </c>
      <c r="I194" s="4"/>
      <c r="J194" s="4"/>
      <c r="K194" s="4"/>
    </row>
    <row r="195" spans="1:11" ht="15" customHeight="1" x14ac:dyDescent="0.25">
      <c r="A195" s="2">
        <v>190</v>
      </c>
      <c r="D195" s="3" t="s">
        <v>3572</v>
      </c>
      <c r="F195" t="str" cm="1">
        <f t="array" ref="F195" ca="1">IF(G195&lt;&gt;"",INDIRECT("'"&amp;G195&amp;"'!"&amp;H195),"")</f>
        <v/>
      </c>
      <c r="I195" s="4"/>
      <c r="J195" s="4"/>
      <c r="K195" s="4"/>
    </row>
    <row r="196" spans="1:11" ht="15" customHeight="1" x14ac:dyDescent="0.25">
      <c r="A196" s="2">
        <v>191</v>
      </c>
      <c r="D196" s="3" t="s">
        <v>3572</v>
      </c>
      <c r="F196" t="str" cm="1">
        <f t="array" ref="F196" ca="1">IF(G196&lt;&gt;"",INDIRECT("'"&amp;G196&amp;"'!"&amp;H196),"")</f>
        <v/>
      </c>
      <c r="I196" s="4"/>
      <c r="J196" s="4"/>
      <c r="K196" s="4"/>
    </row>
    <row r="197" spans="1:11" ht="15" customHeight="1" x14ac:dyDescent="0.25">
      <c r="A197" s="2">
        <v>192</v>
      </c>
      <c r="D197" s="3" t="s">
        <v>3572</v>
      </c>
      <c r="F197" t="str" cm="1">
        <f t="array" ref="F197" ca="1">IF(G197&lt;&gt;"",INDIRECT("'"&amp;G197&amp;"'!"&amp;H197),"")</f>
        <v/>
      </c>
      <c r="I197" s="4"/>
      <c r="J197" s="4"/>
      <c r="K197" s="4"/>
    </row>
    <row r="198" spans="1:11" ht="15" customHeight="1" x14ac:dyDescent="0.25">
      <c r="A198" s="2">
        <v>193</v>
      </c>
      <c r="D198" s="3" t="s">
        <v>3572</v>
      </c>
      <c r="F198" t="str" cm="1">
        <f t="array" ref="F198" ca="1">IF(G198&lt;&gt;"",INDIRECT("'"&amp;G198&amp;"'!"&amp;H198),"")</f>
        <v/>
      </c>
      <c r="I198" s="4"/>
      <c r="J198" s="4"/>
      <c r="K198" s="4"/>
    </row>
    <row r="199" spans="1:11" ht="15" customHeight="1" x14ac:dyDescent="0.25">
      <c r="A199" s="2">
        <v>194</v>
      </c>
      <c r="D199" s="3" t="s">
        <v>3572</v>
      </c>
      <c r="F199" t="str" cm="1">
        <f t="array" ref="F199" ca="1">IF(G199&lt;&gt;"",INDIRECT("'"&amp;G199&amp;"'!"&amp;H199),"")</f>
        <v/>
      </c>
      <c r="I199" s="4"/>
      <c r="J199" s="4"/>
      <c r="K199" s="4"/>
    </row>
    <row r="200" spans="1:11" ht="15" customHeight="1" x14ac:dyDescent="0.25">
      <c r="A200" s="2">
        <v>195</v>
      </c>
      <c r="D200" s="3" t="s">
        <v>3572</v>
      </c>
      <c r="F200" t="str" cm="1">
        <f t="array" ref="F200" ca="1">IF(G200&lt;&gt;"",INDIRECT("'"&amp;G200&amp;"'!"&amp;H200),"")</f>
        <v/>
      </c>
      <c r="I200" s="4"/>
      <c r="J200" s="4"/>
      <c r="K200" s="4"/>
    </row>
    <row r="201" spans="1:11" ht="15" customHeight="1" x14ac:dyDescent="0.25">
      <c r="A201" s="2">
        <v>196</v>
      </c>
      <c r="D201" s="3" t="s">
        <v>3572</v>
      </c>
      <c r="F201" t="str" cm="1">
        <f t="array" ref="F201" ca="1">IF(G201&lt;&gt;"",INDIRECT("'"&amp;G201&amp;"'!"&amp;H201),"")</f>
        <v/>
      </c>
      <c r="I201" s="4"/>
      <c r="J201" s="4"/>
      <c r="K201" s="4"/>
    </row>
    <row r="202" spans="1:11" ht="15" customHeight="1" x14ac:dyDescent="0.25">
      <c r="A202" s="2">
        <v>197</v>
      </c>
      <c r="D202" s="3" t="s">
        <v>3572</v>
      </c>
      <c r="F202" t="str" cm="1">
        <f t="array" ref="F202" ca="1">IF(G202&lt;&gt;"",INDIRECT("'"&amp;G202&amp;"'!"&amp;H202),"")</f>
        <v/>
      </c>
      <c r="I202" s="4"/>
      <c r="J202" s="4"/>
      <c r="K202" s="4"/>
    </row>
    <row r="203" spans="1:11" ht="15" customHeight="1" x14ac:dyDescent="0.25">
      <c r="A203" s="2">
        <v>198</v>
      </c>
      <c r="D203" s="3" t="s">
        <v>3572</v>
      </c>
      <c r="F203" t="str" cm="1">
        <f t="array" ref="F203" ca="1">IF(G203&lt;&gt;"",INDIRECT("'"&amp;G203&amp;"'!"&amp;H203),"")</f>
        <v/>
      </c>
      <c r="I203" s="4"/>
      <c r="J203" s="4"/>
      <c r="K203" s="4"/>
    </row>
    <row r="204" spans="1:11" ht="15" customHeight="1" x14ac:dyDescent="0.25">
      <c r="A204" s="2">
        <v>199</v>
      </c>
      <c r="D204" s="3" t="s">
        <v>3572</v>
      </c>
      <c r="F204" t="str" cm="1">
        <f t="array" ref="F204" ca="1">IF(G204&lt;&gt;"",INDIRECT("'"&amp;G204&amp;"'!"&amp;H204),"")</f>
        <v/>
      </c>
      <c r="I204" s="4"/>
      <c r="J204" s="4"/>
      <c r="K204" s="4"/>
    </row>
    <row r="205" spans="1:11" ht="15" customHeight="1" x14ac:dyDescent="0.25">
      <c r="A205" s="2">
        <v>200</v>
      </c>
      <c r="D205" s="3" t="s">
        <v>3572</v>
      </c>
      <c r="F205" t="str" cm="1">
        <f t="array" ref="F205" ca="1">IF(G205&lt;&gt;"",INDIRECT("'"&amp;G205&amp;"'!"&amp;H205),"")</f>
        <v/>
      </c>
      <c r="I205" s="4"/>
      <c r="J205" s="4"/>
      <c r="K205" s="4"/>
    </row>
    <row r="206" spans="1:11" ht="15" customHeight="1" x14ac:dyDescent="0.25">
      <c r="A206" s="2">
        <v>201</v>
      </c>
      <c r="D206" s="3" t="s">
        <v>3572</v>
      </c>
      <c r="F206" t="str" cm="1">
        <f t="array" ref="F206" ca="1">IF(G206&lt;&gt;"",INDIRECT("'"&amp;G206&amp;"'!"&amp;H206),"")</f>
        <v/>
      </c>
      <c r="I206" s="4"/>
      <c r="J206" s="4"/>
      <c r="K206" s="4"/>
    </row>
    <row r="207" spans="1:11" ht="15" customHeight="1" x14ac:dyDescent="0.25">
      <c r="A207" s="2">
        <v>202</v>
      </c>
      <c r="D207" s="3" t="s">
        <v>3572</v>
      </c>
      <c r="F207" t="str" cm="1">
        <f t="array" ref="F207" ca="1">IF(G207&lt;&gt;"",INDIRECT("'"&amp;G207&amp;"'!"&amp;H207),"")</f>
        <v/>
      </c>
      <c r="I207" s="4"/>
      <c r="J207" s="4"/>
      <c r="K207" s="4"/>
    </row>
    <row r="208" spans="1:11" ht="15" customHeight="1" x14ac:dyDescent="0.25">
      <c r="A208" s="2">
        <v>203</v>
      </c>
      <c r="D208" s="3" t="s">
        <v>3572</v>
      </c>
      <c r="F208" t="str" cm="1">
        <f t="array" ref="F208" ca="1">IF(G208&lt;&gt;"",INDIRECT("'"&amp;G208&amp;"'!"&amp;H208),"")</f>
        <v/>
      </c>
      <c r="I208" s="4"/>
      <c r="J208" s="4"/>
      <c r="K208" s="4"/>
    </row>
    <row r="209" spans="1:19" ht="15" customHeight="1" x14ac:dyDescent="0.25">
      <c r="A209" s="2">
        <v>204</v>
      </c>
      <c r="D209" s="3" t="s">
        <v>3572</v>
      </c>
      <c r="F209" t="str" cm="1">
        <f t="array" ref="F209" ca="1">IF(G209&lt;&gt;"",INDIRECT("'"&amp;G209&amp;"'!"&amp;H209),"")</f>
        <v/>
      </c>
      <c r="I209" s="4"/>
      <c r="J209" s="4"/>
      <c r="K209" s="4"/>
    </row>
    <row r="210" spans="1:19" ht="15" customHeight="1" x14ac:dyDescent="0.25">
      <c r="A210" s="2">
        <v>205</v>
      </c>
      <c r="D210" s="3" t="s">
        <v>3572</v>
      </c>
      <c r="F210" t="str" cm="1">
        <f t="array" ref="F210" ca="1">IF(G210&lt;&gt;"",INDIRECT("'"&amp;G210&amp;"'!"&amp;H210),"")</f>
        <v/>
      </c>
      <c r="I210" s="4"/>
      <c r="J210" s="4"/>
      <c r="K210" s="4"/>
    </row>
    <row r="211" spans="1:19" ht="15" customHeight="1" x14ac:dyDescent="0.25">
      <c r="A211" s="2">
        <v>206</v>
      </c>
      <c r="D211" s="3" t="s">
        <v>3572</v>
      </c>
      <c r="F211" t="str" cm="1">
        <f t="array" ref="F211" ca="1">IF(G211&lt;&gt;"",INDIRECT("'"&amp;G211&amp;"'!"&amp;H211),"")</f>
        <v/>
      </c>
      <c r="I211" s="4"/>
      <c r="J211" s="4"/>
      <c r="K211" s="4"/>
    </row>
    <row r="212" spans="1:19" ht="15" customHeight="1" x14ac:dyDescent="0.25">
      <c r="A212" s="2">
        <v>207</v>
      </c>
      <c r="D212" s="3" t="s">
        <v>3572</v>
      </c>
      <c r="F212" t="str" cm="1">
        <f t="array" ref="F212" ca="1">IF(G212&lt;&gt;"",INDIRECT("'"&amp;G212&amp;"'!"&amp;H212),"")</f>
        <v/>
      </c>
      <c r="I212" s="4"/>
      <c r="J212" s="4"/>
      <c r="K212" s="4"/>
    </row>
    <row r="213" spans="1:19" ht="15" customHeight="1" x14ac:dyDescent="0.25">
      <c r="A213" s="2">
        <v>208</v>
      </c>
      <c r="D213" s="3" t="s">
        <v>3572</v>
      </c>
      <c r="F213" t="str" cm="1">
        <f t="array" ref="F213" ca="1">IF(G213&lt;&gt;"",INDIRECT("'"&amp;G213&amp;"'!"&amp;H213),"")</f>
        <v/>
      </c>
      <c r="I213" s="4"/>
      <c r="J213" s="4"/>
      <c r="K213" s="4"/>
    </row>
    <row r="214" spans="1:19" ht="15" customHeight="1" x14ac:dyDescent="0.25">
      <c r="A214" s="2">
        <v>209</v>
      </c>
      <c r="D214" s="3" t="s">
        <v>3572</v>
      </c>
      <c r="F214" t="str" cm="1">
        <f t="array" ref="F214" ca="1">IF(G214&lt;&gt;"",INDIRECT("'"&amp;G214&amp;"'!"&amp;H214),"")</f>
        <v/>
      </c>
      <c r="I214" s="4"/>
      <c r="J214" s="4"/>
      <c r="K214" s="4"/>
    </row>
    <row r="215" spans="1:19" ht="15" customHeight="1" x14ac:dyDescent="0.25">
      <c r="A215" s="2">
        <v>210</v>
      </c>
      <c r="D215" s="3" t="s">
        <v>3572</v>
      </c>
      <c r="F215" t="str" cm="1">
        <f t="array" ref="F215" ca="1">IF(G215&lt;&gt;"",INDIRECT("'"&amp;G215&amp;"'!"&amp;H215),"")</f>
        <v/>
      </c>
      <c r="I215" s="4"/>
      <c r="J215" s="4"/>
      <c r="K215" s="4"/>
    </row>
    <row r="216" spans="1:19" ht="15" customHeight="1" x14ac:dyDescent="0.25">
      <c r="A216" s="2">
        <v>211</v>
      </c>
      <c r="D216" s="3" t="s">
        <v>3572</v>
      </c>
      <c r="F216" t="str" cm="1">
        <f t="array" ref="F216" ca="1">IF(G216&lt;&gt;"",INDIRECT("'"&amp;G216&amp;"'!"&amp;H216),"")</f>
        <v/>
      </c>
      <c r="I216" s="4"/>
      <c r="J216" s="4"/>
      <c r="K216" s="4"/>
    </row>
    <row r="217" spans="1:19" ht="15" customHeight="1" x14ac:dyDescent="0.25">
      <c r="A217" s="2">
        <v>212</v>
      </c>
      <c r="D217" s="3" t="s">
        <v>3572</v>
      </c>
      <c r="F217" t="str" cm="1">
        <f t="array" ref="F217" ca="1">IF(G217&lt;&gt;"",INDIRECT("'"&amp;G217&amp;"'!"&amp;H217),"")</f>
        <v/>
      </c>
      <c r="I217" s="4"/>
      <c r="J217" s="4"/>
      <c r="K217" s="4"/>
    </row>
    <row r="218" spans="1:19" ht="15" customHeight="1" x14ac:dyDescent="0.25">
      <c r="A218" s="2">
        <v>213</v>
      </c>
      <c r="D218" s="3" t="s">
        <v>3572</v>
      </c>
      <c r="F218" t="str" cm="1">
        <f t="array" ref="F218" ca="1">IF(G218&lt;&gt;"",INDIRECT("'"&amp;G218&amp;"'!"&amp;H218),"")</f>
        <v/>
      </c>
      <c r="I218" s="4"/>
      <c r="J218" s="4"/>
      <c r="K218" s="4"/>
    </row>
    <row r="219" spans="1:19" ht="15" customHeight="1" x14ac:dyDescent="0.25">
      <c r="A219" s="2">
        <v>214</v>
      </c>
      <c r="D219" s="3" t="s">
        <v>3572</v>
      </c>
      <c r="F219" t="str" cm="1">
        <f t="array" ref="F219" ca="1">IF(G219&lt;&gt;"",INDIRECT("'"&amp;G219&amp;"'!"&amp;H219),"")</f>
        <v/>
      </c>
      <c r="I219" s="4"/>
      <c r="J219" s="4"/>
      <c r="K219" s="4"/>
    </row>
    <row r="220" spans="1:19" ht="15" customHeight="1" x14ac:dyDescent="0.25">
      <c r="A220" s="2">
        <v>215</v>
      </c>
      <c r="D220" s="3" t="s">
        <v>3572</v>
      </c>
      <c r="F220" t="str" cm="1">
        <f t="array" ref="F220" ca="1">IF(G220&lt;&gt;"",INDIRECT("'"&amp;G220&amp;"'!"&amp;H220),"")</f>
        <v/>
      </c>
      <c r="I220" s="4"/>
      <c r="J220" s="4"/>
      <c r="K220" s="4"/>
    </row>
    <row r="221" spans="1:19" ht="15" customHeight="1" x14ac:dyDescent="0.25">
      <c r="A221" s="2">
        <v>216</v>
      </c>
      <c r="D221" s="3" t="s">
        <v>3572</v>
      </c>
      <c r="F221" t="str" cm="1">
        <f t="array" ref="F221" ca="1">IF(G221&lt;&gt;"",INDIRECT("'"&amp;G221&amp;"'!"&amp;H221),"")</f>
        <v/>
      </c>
      <c r="S221" s="991"/>
    </row>
    <row r="222" spans="1:19" ht="15" customHeight="1" x14ac:dyDescent="0.25">
      <c r="A222" s="2">
        <v>217</v>
      </c>
      <c r="D222" s="3" t="s">
        <v>3572</v>
      </c>
      <c r="F222" t="str" cm="1">
        <f t="array" ref="F222" ca="1">IF(G222&lt;&gt;"",INDIRECT("'"&amp;G222&amp;"'!"&amp;H222),"")</f>
        <v/>
      </c>
      <c r="S222" s="991"/>
    </row>
    <row r="223" spans="1:19" ht="15" customHeight="1" x14ac:dyDescent="0.25">
      <c r="A223" s="2">
        <v>218</v>
      </c>
      <c r="D223" s="3" t="s">
        <v>3572</v>
      </c>
      <c r="F223" t="str" cm="1">
        <f t="array" ref="F223" ca="1">IF(G223&lt;&gt;"",INDIRECT("'"&amp;G223&amp;"'!"&amp;H223),"")</f>
        <v/>
      </c>
      <c r="S223" s="991"/>
    </row>
    <row r="224" spans="1:19" ht="15" customHeight="1" x14ac:dyDescent="0.25">
      <c r="A224" s="2">
        <v>219</v>
      </c>
      <c r="D224" s="3" t="s">
        <v>3572</v>
      </c>
      <c r="F224" t="str" cm="1">
        <f t="array" ref="F224" ca="1">IF(G224&lt;&gt;"",INDIRECT("'"&amp;G224&amp;"'!"&amp;H224),"")</f>
        <v/>
      </c>
      <c r="S224" s="991"/>
    </row>
    <row r="225" spans="1:19" ht="15" customHeight="1" x14ac:dyDescent="0.25">
      <c r="A225" s="2">
        <v>220</v>
      </c>
      <c r="D225" s="3" t="s">
        <v>3572</v>
      </c>
      <c r="F225" t="str" cm="1">
        <f t="array" ref="F225" ca="1">IF(G225&lt;&gt;"",INDIRECT("'"&amp;G225&amp;"'!"&amp;H225),"")</f>
        <v/>
      </c>
      <c r="S225" s="991"/>
    </row>
    <row r="226" spans="1:19" ht="15" customHeight="1" x14ac:dyDescent="0.25">
      <c r="A226" s="2">
        <v>221</v>
      </c>
      <c r="D226" s="3" t="s">
        <v>3572</v>
      </c>
      <c r="F226" t="str" cm="1">
        <f t="array" ref="F226" ca="1">IF(G226&lt;&gt;"",INDIRECT("'"&amp;G226&amp;"'!"&amp;H226),"")</f>
        <v/>
      </c>
      <c r="S226" s="991"/>
    </row>
    <row r="227" spans="1:19" ht="15" customHeight="1" x14ac:dyDescent="0.25">
      <c r="A227" s="2">
        <v>222</v>
      </c>
      <c r="D227" s="3" t="s">
        <v>3572</v>
      </c>
      <c r="F227" t="str" cm="1">
        <f t="array" ref="F227" ca="1">IF(G227&lt;&gt;"",INDIRECT("'"&amp;G227&amp;"'!"&amp;H227),"")</f>
        <v/>
      </c>
      <c r="S227" s="991"/>
    </row>
    <row r="228" spans="1:19" ht="15" customHeight="1" x14ac:dyDescent="0.25">
      <c r="A228" s="2">
        <v>223</v>
      </c>
      <c r="D228" s="3" t="s">
        <v>3572</v>
      </c>
      <c r="F228" t="str" cm="1">
        <f t="array" ref="F228" ca="1">IF(G228&lt;&gt;"",INDIRECT("'"&amp;G228&amp;"'!"&amp;H228),"")</f>
        <v/>
      </c>
      <c r="S228" s="991"/>
    </row>
    <row r="229" spans="1:19" ht="15" customHeight="1" x14ac:dyDescent="0.25">
      <c r="A229" s="2">
        <v>224</v>
      </c>
      <c r="D229" s="3" t="s">
        <v>3572</v>
      </c>
      <c r="F229" t="str" cm="1">
        <f t="array" ref="F229" ca="1">IF(G229&lt;&gt;"",INDIRECT("'"&amp;G229&amp;"'!"&amp;H229),"")</f>
        <v/>
      </c>
      <c r="S229" s="991"/>
    </row>
    <row r="230" spans="1:19" ht="15" customHeight="1" x14ac:dyDescent="0.25">
      <c r="A230" s="2">
        <v>225</v>
      </c>
      <c r="D230" s="3" t="s">
        <v>3572</v>
      </c>
      <c r="F230" t="str" cm="1">
        <f t="array" ref="F230" ca="1">IF(G230&lt;&gt;"",INDIRECT("'"&amp;G230&amp;"'!"&amp;H230),"")</f>
        <v/>
      </c>
      <c r="S230" s="991"/>
    </row>
    <row r="231" spans="1:19" ht="15" customHeight="1" x14ac:dyDescent="0.25">
      <c r="A231" s="2">
        <v>226</v>
      </c>
      <c r="D231" s="3" t="s">
        <v>3572</v>
      </c>
      <c r="F231" t="str" cm="1">
        <f t="array" ref="F231" ca="1">IF(G231&lt;&gt;"",INDIRECT("'"&amp;G231&amp;"'!"&amp;H231),"")</f>
        <v/>
      </c>
      <c r="S231" s="991"/>
    </row>
    <row r="232" spans="1:19" ht="15" customHeight="1" x14ac:dyDescent="0.25">
      <c r="A232" s="2">
        <v>227</v>
      </c>
      <c r="D232" s="3" t="s">
        <v>3572</v>
      </c>
      <c r="F232" t="str" cm="1">
        <f t="array" ref="F232" ca="1">IF(G232&lt;&gt;"",INDIRECT("'"&amp;G232&amp;"'!"&amp;H232),"")</f>
        <v/>
      </c>
      <c r="S232" s="991"/>
    </row>
    <row r="233" spans="1:19" ht="15" customHeight="1" x14ac:dyDescent="0.25">
      <c r="A233" s="2">
        <v>228</v>
      </c>
      <c r="D233" s="3" t="s">
        <v>3572</v>
      </c>
      <c r="F233" t="str" cm="1">
        <f t="array" ref="F233" ca="1">IF(G233&lt;&gt;"",INDIRECT("'"&amp;G233&amp;"'!"&amp;H233),"")</f>
        <v/>
      </c>
    </row>
    <row r="234" spans="1:19" ht="15" customHeight="1" x14ac:dyDescent="0.25">
      <c r="A234" s="2">
        <v>229</v>
      </c>
      <c r="D234" s="3" t="s">
        <v>3572</v>
      </c>
      <c r="F234" t="str" cm="1">
        <f t="array" ref="F234" ca="1">IF(G234&lt;&gt;"",INDIRECT("'"&amp;G234&amp;"'!"&amp;H234),"")</f>
        <v/>
      </c>
    </row>
    <row r="235" spans="1:19" ht="15" customHeight="1" x14ac:dyDescent="0.25">
      <c r="A235" s="2">
        <v>230</v>
      </c>
      <c r="D235" s="3" t="s">
        <v>3572</v>
      </c>
      <c r="F235" t="str" cm="1">
        <f t="array" ref="F235" ca="1">IF(G235&lt;&gt;"",INDIRECT("'"&amp;G235&amp;"'!"&amp;H235),"")</f>
        <v/>
      </c>
      <c r="S235" s="991"/>
    </row>
    <row r="236" spans="1:19" ht="15" customHeight="1" x14ac:dyDescent="0.25">
      <c r="A236" s="2">
        <v>231</v>
      </c>
      <c r="D236" s="3" t="s">
        <v>3572</v>
      </c>
      <c r="F236" t="str" cm="1">
        <f t="array" ref="F236" ca="1">IF(G236&lt;&gt;"",INDIRECT("'"&amp;G236&amp;"'!"&amp;H236),"")</f>
        <v/>
      </c>
      <c r="S236" s="991"/>
    </row>
    <row r="237" spans="1:19" ht="15" customHeight="1" x14ac:dyDescent="0.25">
      <c r="A237" s="2">
        <v>232</v>
      </c>
      <c r="D237" s="3" t="s">
        <v>3572</v>
      </c>
      <c r="F237" t="str" cm="1">
        <f t="array" ref="F237" ca="1">IF(G237&lt;&gt;"",INDIRECT("'"&amp;G237&amp;"'!"&amp;H237),"")</f>
        <v/>
      </c>
      <c r="I237" s="4"/>
      <c r="J237" s="4"/>
      <c r="K237" s="4"/>
    </row>
    <row r="238" spans="1:19" ht="15" customHeight="1" x14ac:dyDescent="0.25">
      <c r="A238" s="2">
        <v>233</v>
      </c>
      <c r="D238" s="3" t="s">
        <v>3572</v>
      </c>
      <c r="F238" t="str" cm="1">
        <f t="array" ref="F238" ca="1">IF(G238&lt;&gt;"",INDIRECT("'"&amp;G238&amp;"'!"&amp;H238),"")</f>
        <v/>
      </c>
      <c r="I238" s="4"/>
      <c r="J238" s="4"/>
      <c r="K238" s="4"/>
    </row>
    <row r="239" spans="1:19" ht="15" customHeight="1" x14ac:dyDescent="0.25">
      <c r="A239" s="2">
        <v>234</v>
      </c>
      <c r="D239" s="3" t="s">
        <v>3572</v>
      </c>
      <c r="F239" t="str" cm="1">
        <f t="array" ref="F239" ca="1">IF(G239&lt;&gt;"",INDIRECT("'"&amp;G239&amp;"'!"&amp;H239),"")</f>
        <v/>
      </c>
      <c r="I239" s="4"/>
      <c r="J239" s="4"/>
      <c r="K239" s="4"/>
    </row>
    <row r="240" spans="1:19" ht="15" customHeight="1" x14ac:dyDescent="0.25">
      <c r="A240" s="2">
        <v>235</v>
      </c>
      <c r="D240" s="3" t="s">
        <v>3572</v>
      </c>
      <c r="F240" t="str" cm="1">
        <f t="array" ref="F240" ca="1">IF(G240&lt;&gt;"",INDIRECT("'"&amp;G240&amp;"'!"&amp;H240),"")</f>
        <v/>
      </c>
      <c r="I240" s="4"/>
      <c r="J240" s="4"/>
      <c r="K240" s="4"/>
    </row>
    <row r="241" spans="1:19" ht="15" customHeight="1" x14ac:dyDescent="0.25">
      <c r="A241" s="2">
        <v>236</v>
      </c>
      <c r="D241" s="3" t="s">
        <v>3572</v>
      </c>
      <c r="F241" t="str" cm="1">
        <f t="array" ref="F241" ca="1">IF(G241&lt;&gt;"",INDIRECT("'"&amp;G241&amp;"'!"&amp;H241),"")</f>
        <v/>
      </c>
      <c r="I241" s="4"/>
      <c r="J241" s="4"/>
      <c r="K241" s="4"/>
    </row>
    <row r="242" spans="1:19" ht="15" customHeight="1" x14ac:dyDescent="0.25">
      <c r="A242" s="2">
        <v>237</v>
      </c>
      <c r="D242" s="3" t="s">
        <v>3572</v>
      </c>
      <c r="F242" t="str" cm="1">
        <f t="array" ref="F242" ca="1">IF(G242&lt;&gt;"",INDIRECT("'"&amp;G242&amp;"'!"&amp;H242),"")</f>
        <v/>
      </c>
      <c r="S242" s="991"/>
    </row>
    <row r="243" spans="1:19" ht="15" customHeight="1" x14ac:dyDescent="0.25">
      <c r="A243" s="2">
        <v>238</v>
      </c>
      <c r="D243" s="3" t="s">
        <v>3572</v>
      </c>
      <c r="F243" t="str" cm="1">
        <f t="array" ref="F243" ca="1">IF(G243&lt;&gt;"",INDIRECT("'"&amp;G243&amp;"'!"&amp;H243),"")</f>
        <v/>
      </c>
      <c r="S243" s="991"/>
    </row>
    <row r="244" spans="1:19" ht="15" customHeight="1" x14ac:dyDescent="0.25">
      <c r="A244" s="2">
        <v>239</v>
      </c>
      <c r="D244" s="3" t="s">
        <v>3572</v>
      </c>
      <c r="F244" t="str" cm="1">
        <f t="array" ref="F244" ca="1">IF(G244&lt;&gt;"",INDIRECT("'"&amp;G244&amp;"'!"&amp;H244),"")</f>
        <v/>
      </c>
      <c r="S244" s="991"/>
    </row>
    <row r="245" spans="1:19" ht="15" customHeight="1" x14ac:dyDescent="0.25">
      <c r="A245" s="2">
        <v>240</v>
      </c>
      <c r="D245" s="3" t="s">
        <v>3572</v>
      </c>
      <c r="F245" t="str" cm="1">
        <f t="array" ref="F245" ca="1">IF(G245&lt;&gt;"",INDIRECT("'"&amp;G245&amp;"'!"&amp;H245),"")</f>
        <v/>
      </c>
      <c r="S245" s="991"/>
    </row>
    <row r="246" spans="1:19" ht="15" customHeight="1" x14ac:dyDescent="0.25">
      <c r="A246" s="2">
        <v>241</v>
      </c>
      <c r="D246" s="3" t="s">
        <v>3572</v>
      </c>
      <c r="F246" t="str" cm="1">
        <f t="array" ref="F246" ca="1">IF(G246&lt;&gt;"",INDIRECT("'"&amp;G246&amp;"'!"&amp;H246),"")</f>
        <v/>
      </c>
      <c r="S246" s="991"/>
    </row>
    <row r="247" spans="1:19" ht="15" customHeight="1" x14ac:dyDescent="0.25">
      <c r="A247" s="2">
        <v>242</v>
      </c>
      <c r="D247" s="3" t="s">
        <v>3572</v>
      </c>
      <c r="F247" t="str" cm="1">
        <f t="array" ref="F247" ca="1">IF(G247&lt;&gt;"",INDIRECT("'"&amp;G247&amp;"'!"&amp;H247),"")</f>
        <v/>
      </c>
      <c r="S247" s="991"/>
    </row>
    <row r="248" spans="1:19" ht="15" customHeight="1" x14ac:dyDescent="0.25">
      <c r="A248" s="2">
        <v>243</v>
      </c>
      <c r="D248" s="3" t="s">
        <v>3572</v>
      </c>
      <c r="F248" t="str" cm="1">
        <f t="array" ref="F248" ca="1">IF(G248&lt;&gt;"",INDIRECT("'"&amp;G248&amp;"'!"&amp;H248),"")</f>
        <v/>
      </c>
      <c r="I248" s="4"/>
      <c r="J248" s="4"/>
      <c r="K248" s="4"/>
    </row>
    <row r="249" spans="1:19" ht="15" customHeight="1" x14ac:dyDescent="0.25">
      <c r="A249" s="2">
        <v>244</v>
      </c>
      <c r="D249" s="3" t="s">
        <v>3572</v>
      </c>
      <c r="F249" t="str" cm="1">
        <f t="array" ref="F249" ca="1">IF(G249&lt;&gt;"",INDIRECT("'"&amp;G249&amp;"'!"&amp;H249),"")</f>
        <v/>
      </c>
      <c r="I249" s="4"/>
      <c r="J249" s="4"/>
      <c r="K249" s="4"/>
    </row>
    <row r="250" spans="1:19" ht="15" customHeight="1" x14ac:dyDescent="0.25">
      <c r="A250" s="2">
        <v>245</v>
      </c>
      <c r="D250" s="3" t="s">
        <v>3572</v>
      </c>
      <c r="F250" t="str" cm="1">
        <f t="array" ref="F250" ca="1">IF(G250&lt;&gt;"",INDIRECT("'"&amp;G250&amp;"'!"&amp;H250),"")</f>
        <v/>
      </c>
      <c r="I250" s="4"/>
      <c r="J250" s="4"/>
      <c r="K250" s="4"/>
    </row>
    <row r="251" spans="1:19" ht="15" customHeight="1" x14ac:dyDescent="0.25">
      <c r="A251" s="2">
        <v>246</v>
      </c>
      <c r="D251" s="3" t="s">
        <v>3572</v>
      </c>
      <c r="F251" t="str" cm="1">
        <f t="array" ref="F251" ca="1">IF(G251&lt;&gt;"",INDIRECT("'"&amp;G251&amp;"'!"&amp;H251),"")</f>
        <v/>
      </c>
      <c r="I251" s="4"/>
      <c r="J251" s="4"/>
      <c r="K251" s="4"/>
    </row>
    <row r="252" spans="1:19" ht="15" customHeight="1" x14ac:dyDescent="0.25">
      <c r="A252" s="2">
        <v>247</v>
      </c>
      <c r="D252" s="3" t="s">
        <v>3572</v>
      </c>
      <c r="F252" t="str" cm="1">
        <f t="array" ref="F252" ca="1">IF(G252&lt;&gt;"",INDIRECT("'"&amp;G252&amp;"'!"&amp;H252),"")</f>
        <v/>
      </c>
      <c r="I252" s="4"/>
      <c r="J252" s="4"/>
      <c r="K252" s="4"/>
    </row>
    <row r="253" spans="1:19" ht="15" customHeight="1" x14ac:dyDescent="0.25">
      <c r="A253" s="2">
        <v>248</v>
      </c>
      <c r="D253" s="3" t="s">
        <v>3572</v>
      </c>
      <c r="F253" t="str" cm="1">
        <f t="array" ref="F253" ca="1">IF(G253&lt;&gt;"",INDIRECT("'"&amp;G253&amp;"'!"&amp;H253),"")</f>
        <v/>
      </c>
      <c r="I253" s="4"/>
      <c r="J253" s="4"/>
      <c r="K253" s="4"/>
    </row>
    <row r="254" spans="1:19" ht="15" customHeight="1" x14ac:dyDescent="0.25">
      <c r="A254" s="2">
        <v>249</v>
      </c>
      <c r="D254" s="3" t="s">
        <v>3572</v>
      </c>
      <c r="F254" t="str" cm="1">
        <f t="array" ref="F254" ca="1">IF(G254&lt;&gt;"",INDIRECT("'"&amp;G254&amp;"'!"&amp;H254),"")</f>
        <v/>
      </c>
    </row>
    <row r="255" spans="1:19" ht="15" customHeight="1" x14ac:dyDescent="0.25">
      <c r="A255" s="2">
        <v>250</v>
      </c>
      <c r="D255" s="3" t="s">
        <v>3572</v>
      </c>
      <c r="F255" t="str" cm="1">
        <f t="array" ref="F255" ca="1">IF(G255&lt;&gt;"",INDIRECT("'"&amp;G255&amp;"'!"&amp;H255),"")</f>
        <v/>
      </c>
      <c r="I255" s="4"/>
      <c r="J255" s="4"/>
      <c r="K255" s="4"/>
    </row>
    <row r="256" spans="1:19" ht="15" customHeight="1" x14ac:dyDescent="0.25">
      <c r="A256" s="2">
        <v>251</v>
      </c>
      <c r="D256" s="3" t="s">
        <v>3572</v>
      </c>
      <c r="F256" t="str" cm="1">
        <f t="array" ref="F256" ca="1">IF(G256&lt;&gt;"",INDIRECT("'"&amp;G256&amp;"'!"&amp;H256),"")</f>
        <v/>
      </c>
      <c r="I256" s="4"/>
      <c r="J256" s="4"/>
      <c r="K256" s="4"/>
    </row>
    <row r="257" spans="1:19" ht="15" customHeight="1" x14ac:dyDescent="0.25">
      <c r="A257" s="2">
        <v>252</v>
      </c>
      <c r="D257" s="3" t="s">
        <v>3572</v>
      </c>
      <c r="F257" t="str" cm="1">
        <f t="array" ref="F257" ca="1">IF(G257&lt;&gt;"",INDIRECT("'"&amp;G257&amp;"'!"&amp;H257),"")</f>
        <v/>
      </c>
      <c r="I257" s="4"/>
      <c r="J257" s="4"/>
      <c r="K257" s="4"/>
    </row>
    <row r="258" spans="1:19" ht="15" customHeight="1" x14ac:dyDescent="0.25">
      <c r="A258" s="2">
        <v>253</v>
      </c>
      <c r="D258" s="3" t="s">
        <v>3572</v>
      </c>
      <c r="F258" t="str" cm="1">
        <f t="array" ref="F258" ca="1">IF(G258&lt;&gt;"",INDIRECT("'"&amp;G258&amp;"'!"&amp;H258),"")</f>
        <v/>
      </c>
      <c r="I258" s="4"/>
      <c r="J258" s="4"/>
      <c r="K258" s="4"/>
    </row>
    <row r="259" spans="1:19" ht="15" customHeight="1" x14ac:dyDescent="0.25">
      <c r="A259" s="2">
        <v>254</v>
      </c>
      <c r="D259" s="3" t="s">
        <v>3572</v>
      </c>
      <c r="F259" t="str" cm="1">
        <f t="array" ref="F259" ca="1">IF(G259&lt;&gt;"",INDIRECT("'"&amp;G259&amp;"'!"&amp;H259),"")</f>
        <v/>
      </c>
      <c r="I259" s="4"/>
      <c r="J259" s="4"/>
      <c r="K259" s="4"/>
    </row>
    <row r="260" spans="1:19" ht="15" customHeight="1" x14ac:dyDescent="0.25">
      <c r="A260" s="2">
        <v>255</v>
      </c>
      <c r="D260" s="3" t="s">
        <v>3572</v>
      </c>
      <c r="F260" t="str" cm="1">
        <f t="array" ref="F260" ca="1">IF(G260&lt;&gt;"",INDIRECT("'"&amp;G260&amp;"'!"&amp;H260),"")</f>
        <v/>
      </c>
      <c r="S260" s="991"/>
    </row>
    <row r="261" spans="1:19" ht="15" customHeight="1" x14ac:dyDescent="0.25">
      <c r="A261" s="2">
        <v>256</v>
      </c>
      <c r="D261" s="3" t="s">
        <v>3572</v>
      </c>
      <c r="F261" t="str" cm="1">
        <f t="array" ref="F261" ca="1">IF(G261&lt;&gt;"",INDIRECT("'"&amp;G261&amp;"'!"&amp;H261),"")</f>
        <v/>
      </c>
      <c r="S261" s="991"/>
    </row>
    <row r="262" spans="1:19" ht="15" customHeight="1" x14ac:dyDescent="0.25">
      <c r="A262" s="2">
        <v>257</v>
      </c>
      <c r="D262" s="3" t="s">
        <v>3572</v>
      </c>
      <c r="F262" t="str" cm="1">
        <f t="array" ref="F262" ca="1">IF(G262&lt;&gt;"",INDIRECT("'"&amp;G262&amp;"'!"&amp;H262),"")</f>
        <v/>
      </c>
      <c r="I262" s="4"/>
      <c r="J262" s="4"/>
      <c r="K262" s="4"/>
    </row>
    <row r="263" spans="1:19" ht="15" customHeight="1" x14ac:dyDescent="0.25">
      <c r="A263" s="2">
        <v>258</v>
      </c>
      <c r="D263" s="3" t="s">
        <v>3572</v>
      </c>
      <c r="F263" t="str" cm="1">
        <f t="array" ref="F263" ca="1">IF(G263&lt;&gt;"",INDIRECT("'"&amp;G263&amp;"'!"&amp;H263),"")</f>
        <v/>
      </c>
      <c r="S263" s="991"/>
    </row>
    <row r="264" spans="1:19" ht="15" customHeight="1" x14ac:dyDescent="0.25">
      <c r="A264">
        <v>259</v>
      </c>
      <c r="B264" s="7">
        <f>'BudgetSum 2-4'!C26</f>
        <v>0</v>
      </c>
      <c r="C264" s="3">
        <f>A264-B264</f>
        <v>259</v>
      </c>
      <c r="E264" t="b">
        <f ca="1">F264=B264</f>
        <v>1</v>
      </c>
      <c r="F264" cm="1">
        <f t="array" ref="F264" ca="1">IF(G264&lt;&gt;"",INDIRECT("'"&amp;G264&amp;"'!"&amp;H264),"")</f>
        <v>0</v>
      </c>
      <c r="G264" s="991" t="s">
        <v>3508</v>
      </c>
      <c r="H264" t="s">
        <v>3620</v>
      </c>
    </row>
    <row r="265" spans="1:19" ht="15" customHeight="1" x14ac:dyDescent="0.25">
      <c r="A265">
        <v>260</v>
      </c>
      <c r="B265" s="7">
        <f>'BudgetSum 2-4'!C28</f>
        <v>0</v>
      </c>
      <c r="C265" s="3">
        <f>A265-B265</f>
        <v>260</v>
      </c>
      <c r="E265" t="b">
        <f ca="1">F265=B265</f>
        <v>1</v>
      </c>
      <c r="F265" cm="1">
        <f t="array" ref="F265" ca="1">IF(G265&lt;&gt;"",INDIRECT("'"&amp;G265&amp;"'!"&amp;H265),"")</f>
        <v>0</v>
      </c>
      <c r="G265" s="991" t="s">
        <v>3508</v>
      </c>
      <c r="H265" t="s">
        <v>3621</v>
      </c>
    </row>
    <row r="266" spans="1:19" ht="15" customHeight="1" x14ac:dyDescent="0.25">
      <c r="A266" s="2">
        <v>261</v>
      </c>
      <c r="D266" s="3" t="s">
        <v>3572</v>
      </c>
      <c r="F266" t="str" cm="1">
        <f t="array" ref="F266" ca="1">IF(G266&lt;&gt;"",INDIRECT("'"&amp;G266&amp;"'!"&amp;H266),"")</f>
        <v/>
      </c>
      <c r="S266" s="991"/>
    </row>
    <row r="267" spans="1:19" ht="15" customHeight="1" x14ac:dyDescent="0.25">
      <c r="A267">
        <v>262</v>
      </c>
      <c r="B267" s="7">
        <f>'BudgetSum 2-4'!C35</f>
        <v>0</v>
      </c>
      <c r="C267" s="3">
        <f>A267-B267</f>
        <v>262</v>
      </c>
      <c r="E267" t="b">
        <f ca="1">F267=B267</f>
        <v>1</v>
      </c>
      <c r="F267" cm="1">
        <f t="array" ref="F267" ca="1">IF(G267&lt;&gt;"",INDIRECT("'"&amp;G267&amp;"'!"&amp;H267),"")</f>
        <v>0</v>
      </c>
      <c r="G267" s="991" t="s">
        <v>3508</v>
      </c>
      <c r="H267" t="s">
        <v>3622</v>
      </c>
    </row>
    <row r="268" spans="1:19" ht="15" customHeight="1" x14ac:dyDescent="0.25">
      <c r="A268">
        <v>263</v>
      </c>
      <c r="B268" s="7">
        <f>'BudgetSum 2-4'!C36</f>
        <v>0</v>
      </c>
      <c r="C268" s="3">
        <f>A268-B268</f>
        <v>263</v>
      </c>
      <c r="E268" t="b">
        <f ca="1">F268=B268</f>
        <v>1</v>
      </c>
      <c r="F268" cm="1">
        <f t="array" ref="F268" ca="1">IF(G268&lt;&gt;"",INDIRECT("'"&amp;G268&amp;"'!"&amp;H268),"")</f>
        <v>0</v>
      </c>
      <c r="G268" s="991" t="s">
        <v>3508</v>
      </c>
      <c r="H268" t="s">
        <v>3623</v>
      </c>
    </row>
    <row r="269" spans="1:19" ht="15" customHeight="1" x14ac:dyDescent="0.25">
      <c r="A269">
        <v>264</v>
      </c>
      <c r="B269" s="7">
        <f>'BudgetSum 2-4'!C37</f>
        <v>0</v>
      </c>
      <c r="C269" s="3">
        <f>A269-B269</f>
        <v>264</v>
      </c>
      <c r="E269" t="b">
        <f ca="1">F269=B269</f>
        <v>1</v>
      </c>
      <c r="F269" cm="1">
        <f t="array" ref="F269" ca="1">IF(G269&lt;&gt;"",INDIRECT("'"&amp;G269&amp;"'!"&amp;H269),"")</f>
        <v>0</v>
      </c>
      <c r="G269" s="991" t="s">
        <v>3508</v>
      </c>
      <c r="H269" t="s">
        <v>3624</v>
      </c>
    </row>
    <row r="270" spans="1:19" ht="15" customHeight="1" x14ac:dyDescent="0.25">
      <c r="A270" s="2">
        <v>265</v>
      </c>
      <c r="D270" s="3" t="s">
        <v>3572</v>
      </c>
      <c r="F270" t="str" cm="1">
        <f t="array" ref="F270" ca="1">IF(G270&lt;&gt;"",INDIRECT("'"&amp;G270&amp;"'!"&amp;H270),"")</f>
        <v/>
      </c>
      <c r="I270" s="4"/>
      <c r="J270" s="4"/>
      <c r="K270" s="4"/>
    </row>
    <row r="271" spans="1:19" ht="15" customHeight="1" x14ac:dyDescent="0.25">
      <c r="A271" s="2">
        <v>266</v>
      </c>
      <c r="D271" s="3" t="s">
        <v>3572</v>
      </c>
      <c r="F271" t="str" cm="1">
        <f t="array" ref="F271" ca="1">IF(G271&lt;&gt;"",INDIRECT("'"&amp;G271&amp;"'!"&amp;H271),"")</f>
        <v/>
      </c>
      <c r="S271" s="991"/>
    </row>
    <row r="272" spans="1:19" ht="15" customHeight="1" x14ac:dyDescent="0.25">
      <c r="A272" s="2">
        <v>267</v>
      </c>
      <c r="D272" s="3" t="s">
        <v>3572</v>
      </c>
      <c r="F272" t="str" cm="1">
        <f t="array" ref="F272" ca="1">IF(G272&lt;&gt;"",INDIRECT("'"&amp;G272&amp;"'!"&amp;H272),"")</f>
        <v/>
      </c>
    </row>
    <row r="273" spans="1:19" ht="15" customHeight="1" x14ac:dyDescent="0.25">
      <c r="A273" s="2">
        <v>268</v>
      </c>
      <c r="D273" s="3" t="s">
        <v>3572</v>
      </c>
      <c r="F273" t="str" cm="1">
        <f t="array" ref="F273" ca="1">IF(G273&lt;&gt;"",INDIRECT("'"&amp;G273&amp;"'!"&amp;H273),"")</f>
        <v/>
      </c>
    </row>
    <row r="274" spans="1:19" ht="15" customHeight="1" x14ac:dyDescent="0.25">
      <c r="A274" s="2">
        <v>269</v>
      </c>
      <c r="D274" s="3" t="s">
        <v>3572</v>
      </c>
      <c r="F274" t="str" cm="1">
        <f t="array" ref="F274" ca="1">IF(G274&lt;&gt;"",INDIRECT("'"&amp;G274&amp;"'!"&amp;H274),"")</f>
        <v/>
      </c>
      <c r="S274" s="991"/>
    </row>
    <row r="275" spans="1:19" ht="15" customHeight="1" x14ac:dyDescent="0.25">
      <c r="A275" s="2">
        <v>270</v>
      </c>
      <c r="D275" s="3" t="s">
        <v>3572</v>
      </c>
      <c r="F275" t="str" cm="1">
        <f t="array" ref="F275" ca="1">IF(G275&lt;&gt;"",INDIRECT("'"&amp;G275&amp;"'!"&amp;H275),"")</f>
        <v/>
      </c>
    </row>
    <row r="276" spans="1:19" ht="15" customHeight="1" x14ac:dyDescent="0.25">
      <c r="A276" s="2">
        <v>271</v>
      </c>
      <c r="D276" s="3" t="s">
        <v>3572</v>
      </c>
      <c r="F276" t="str" cm="1">
        <f t="array" ref="F276" ca="1">IF(G276&lt;&gt;"",INDIRECT("'"&amp;G276&amp;"'!"&amp;H276),"")</f>
        <v/>
      </c>
    </row>
    <row r="277" spans="1:19" ht="15" customHeight="1" x14ac:dyDescent="0.25">
      <c r="A277" s="2">
        <v>272</v>
      </c>
      <c r="D277" s="3" t="s">
        <v>3572</v>
      </c>
      <c r="F277" t="str" cm="1">
        <f t="array" ref="F277" ca="1">IF(G277&lt;&gt;"",INDIRECT("'"&amp;G277&amp;"'!"&amp;H277),"")</f>
        <v/>
      </c>
      <c r="S277" s="991"/>
    </row>
    <row r="278" spans="1:19" ht="15" customHeight="1" x14ac:dyDescent="0.25">
      <c r="A278" s="2">
        <v>273</v>
      </c>
      <c r="D278" s="3" t="s">
        <v>3572</v>
      </c>
      <c r="F278" t="str" cm="1">
        <f t="array" ref="F278" ca="1">IF(G278&lt;&gt;"",INDIRECT("'"&amp;G278&amp;"'!"&amp;H278),"")</f>
        <v/>
      </c>
    </row>
    <row r="279" spans="1:19" ht="15" customHeight="1" x14ac:dyDescent="0.25">
      <c r="A279" s="2">
        <v>274</v>
      </c>
      <c r="D279" s="3" t="s">
        <v>3572</v>
      </c>
      <c r="F279" t="str" cm="1">
        <f t="array" ref="F279" ca="1">IF(G279&lt;&gt;"",INDIRECT("'"&amp;G279&amp;"'!"&amp;H279),"")</f>
        <v/>
      </c>
      <c r="S279" s="991"/>
    </row>
    <row r="280" spans="1:19" ht="15" customHeight="1" x14ac:dyDescent="0.25">
      <c r="A280" s="2">
        <v>275</v>
      </c>
      <c r="D280" s="3" t="s">
        <v>3572</v>
      </c>
      <c r="F280" t="str" cm="1">
        <f t="array" ref="F280" ca="1">IF(G280&lt;&gt;"",INDIRECT("'"&amp;G280&amp;"'!"&amp;H280),"")</f>
        <v/>
      </c>
    </row>
    <row r="281" spans="1:19" ht="15" customHeight="1" x14ac:dyDescent="0.25">
      <c r="A281" s="2">
        <v>276</v>
      </c>
      <c r="D281" s="3" t="s">
        <v>3572</v>
      </c>
      <c r="F281" t="str" cm="1">
        <f t="array" ref="F281" ca="1">IF(G281&lt;&gt;"",INDIRECT("'"&amp;G281&amp;"'!"&amp;H281),"")</f>
        <v/>
      </c>
    </row>
    <row r="282" spans="1:19" ht="15" customHeight="1" x14ac:dyDescent="0.25">
      <c r="A282" s="2">
        <v>277</v>
      </c>
      <c r="D282" s="3" t="s">
        <v>3572</v>
      </c>
      <c r="F282" t="str" cm="1">
        <f t="array" ref="F282" ca="1">IF(G282&lt;&gt;"",INDIRECT("'"&amp;G282&amp;"'!"&amp;H282),"")</f>
        <v/>
      </c>
      <c r="S282" s="991"/>
    </row>
    <row r="283" spans="1:19" ht="15" customHeight="1" x14ac:dyDescent="0.25">
      <c r="A283" s="2">
        <v>278</v>
      </c>
      <c r="D283" s="3" t="s">
        <v>3572</v>
      </c>
      <c r="F283" t="str" cm="1">
        <f t="array" ref="F283" ca="1">IF(G283&lt;&gt;"",INDIRECT("'"&amp;G283&amp;"'!"&amp;H283),"")</f>
        <v/>
      </c>
    </row>
    <row r="284" spans="1:19" ht="15" customHeight="1" x14ac:dyDescent="0.25">
      <c r="A284" s="2">
        <v>279</v>
      </c>
      <c r="D284" s="3" t="s">
        <v>3572</v>
      </c>
      <c r="F284" t="str" cm="1">
        <f t="array" ref="F284" ca="1">IF(G284&lt;&gt;"",INDIRECT("'"&amp;G284&amp;"'!"&amp;H284),"")</f>
        <v/>
      </c>
    </row>
    <row r="285" spans="1:19" ht="15" customHeight="1" x14ac:dyDescent="0.25">
      <c r="A285" s="2">
        <v>280</v>
      </c>
      <c r="D285" s="3" t="s">
        <v>3572</v>
      </c>
      <c r="F285" t="str" cm="1">
        <f t="array" ref="F285" ca="1">IF(G285&lt;&gt;"",INDIRECT("'"&amp;G285&amp;"'!"&amp;H285),"")</f>
        <v/>
      </c>
      <c r="S285" s="991"/>
    </row>
    <row r="286" spans="1:19" ht="15" customHeight="1" x14ac:dyDescent="0.25">
      <c r="A286" s="2">
        <v>281</v>
      </c>
      <c r="D286" s="3" t="s">
        <v>3572</v>
      </c>
      <c r="F286" t="str" cm="1">
        <f t="array" ref="F286" ca="1">IF(G286&lt;&gt;"",INDIRECT("'"&amp;G286&amp;"'!"&amp;H286),"")</f>
        <v/>
      </c>
    </row>
    <row r="287" spans="1:19" ht="15" customHeight="1" x14ac:dyDescent="0.25">
      <c r="A287" s="2">
        <v>282</v>
      </c>
      <c r="D287" s="3" t="s">
        <v>3572</v>
      </c>
      <c r="F287" t="str" cm="1">
        <f t="array" ref="F287" ca="1">IF(G287&lt;&gt;"",INDIRECT("'"&amp;G287&amp;"'!"&amp;H287),"")</f>
        <v/>
      </c>
      <c r="S287" s="991"/>
    </row>
    <row r="288" spans="1:19" ht="15" customHeight="1" x14ac:dyDescent="0.25">
      <c r="A288" s="2">
        <v>283</v>
      </c>
      <c r="D288" s="3" t="s">
        <v>3572</v>
      </c>
      <c r="F288" t="str" cm="1">
        <f t="array" ref="F288" ca="1">IF(G288&lt;&gt;"",INDIRECT("'"&amp;G288&amp;"'!"&amp;H288),"")</f>
        <v/>
      </c>
    </row>
    <row r="289" spans="1:11" ht="15" customHeight="1" x14ac:dyDescent="0.25">
      <c r="A289" s="2">
        <v>284</v>
      </c>
      <c r="D289" s="3" t="s">
        <v>3572</v>
      </c>
      <c r="F289" t="str" cm="1">
        <f t="array" ref="F289" ca="1">IF(G289&lt;&gt;"",INDIRECT("'"&amp;G289&amp;"'!"&amp;H289),"")</f>
        <v/>
      </c>
      <c r="I289" s="4"/>
      <c r="J289" s="4"/>
      <c r="K289" s="4"/>
    </row>
    <row r="290" spans="1:11" ht="15" customHeight="1" x14ac:dyDescent="0.25">
      <c r="A290" s="2">
        <v>285</v>
      </c>
      <c r="D290" s="3" t="s">
        <v>3572</v>
      </c>
      <c r="F290" t="str" cm="1">
        <f t="array" ref="F290" ca="1">IF(G290&lt;&gt;"",INDIRECT("'"&amp;G290&amp;"'!"&amp;H290),"")</f>
        <v/>
      </c>
    </row>
    <row r="291" spans="1:11" ht="15" customHeight="1" x14ac:dyDescent="0.25">
      <c r="A291" s="2">
        <v>286</v>
      </c>
      <c r="D291" s="3" t="s">
        <v>3572</v>
      </c>
      <c r="F291" t="str" cm="1">
        <f t="array" ref="F291" ca="1">IF(G291&lt;&gt;"",INDIRECT("'"&amp;G291&amp;"'!"&amp;H291),"")</f>
        <v/>
      </c>
    </row>
    <row r="292" spans="1:11" ht="15" customHeight="1" x14ac:dyDescent="0.25">
      <c r="A292" s="2">
        <v>287</v>
      </c>
      <c r="D292" s="3" t="s">
        <v>3572</v>
      </c>
      <c r="F292" t="str" cm="1">
        <f t="array" ref="F292" ca="1">IF(G292&lt;&gt;"",INDIRECT("'"&amp;G292&amp;"'!"&amp;H292),"")</f>
        <v/>
      </c>
      <c r="I292" s="4"/>
      <c r="J292" s="4"/>
      <c r="K292" s="4"/>
    </row>
    <row r="293" spans="1:11" ht="15" customHeight="1" x14ac:dyDescent="0.25">
      <c r="A293" s="2">
        <v>288</v>
      </c>
      <c r="D293" s="3" t="s">
        <v>3572</v>
      </c>
      <c r="F293" t="str" cm="1">
        <f t="array" ref="F293" ca="1">IF(G293&lt;&gt;"",INDIRECT("'"&amp;G293&amp;"'!"&amp;H293),"")</f>
        <v/>
      </c>
      <c r="I293" s="4"/>
      <c r="J293" s="4"/>
      <c r="K293" s="4"/>
    </row>
    <row r="294" spans="1:11" ht="15" customHeight="1" x14ac:dyDescent="0.25">
      <c r="A294" s="2">
        <v>289</v>
      </c>
      <c r="D294" s="3" t="s">
        <v>3572</v>
      </c>
      <c r="F294" t="str" cm="1">
        <f t="array" ref="F294" ca="1">IF(G294&lt;&gt;"",INDIRECT("'"&amp;G294&amp;"'!"&amp;H294),"")</f>
        <v/>
      </c>
      <c r="I294" s="4"/>
      <c r="J294" s="4"/>
      <c r="K294" s="4"/>
    </row>
    <row r="295" spans="1:11" ht="15" customHeight="1" x14ac:dyDescent="0.25">
      <c r="A295" s="2">
        <v>290</v>
      </c>
      <c r="D295" s="3" t="s">
        <v>3572</v>
      </c>
      <c r="F295" t="str" cm="1">
        <f t="array" ref="F295" ca="1">IF(G295&lt;&gt;"",INDIRECT("'"&amp;G295&amp;"'!"&amp;H295),"")</f>
        <v/>
      </c>
    </row>
    <row r="296" spans="1:11" ht="15" customHeight="1" x14ac:dyDescent="0.25">
      <c r="A296" s="2">
        <v>291</v>
      </c>
      <c r="D296" s="3" t="s">
        <v>3572</v>
      </c>
      <c r="F296" t="str" cm="1">
        <f t="array" ref="F296" ca="1">IF(G296&lt;&gt;"",INDIRECT("'"&amp;G296&amp;"'!"&amp;H296),"")</f>
        <v/>
      </c>
    </row>
    <row r="297" spans="1:11" ht="15" customHeight="1" x14ac:dyDescent="0.25">
      <c r="A297" s="2">
        <v>292</v>
      </c>
      <c r="D297" s="3" t="s">
        <v>3572</v>
      </c>
      <c r="F297" t="str" cm="1">
        <f t="array" ref="F297" ca="1">IF(G297&lt;&gt;"",INDIRECT("'"&amp;G297&amp;"'!"&amp;H297),"")</f>
        <v/>
      </c>
      <c r="I297" s="4"/>
      <c r="J297" s="4"/>
      <c r="K297" s="4"/>
    </row>
    <row r="298" spans="1:11" ht="15" customHeight="1" x14ac:dyDescent="0.25">
      <c r="A298" s="2">
        <v>293</v>
      </c>
      <c r="D298" s="3" t="s">
        <v>3572</v>
      </c>
      <c r="F298" t="str" cm="1">
        <f t="array" ref="F298" ca="1">IF(G298&lt;&gt;"",INDIRECT("'"&amp;G298&amp;"'!"&amp;H298),"")</f>
        <v/>
      </c>
      <c r="I298" s="4"/>
      <c r="J298" s="4"/>
      <c r="K298" s="4"/>
    </row>
    <row r="299" spans="1:11" ht="15" customHeight="1" x14ac:dyDescent="0.25">
      <c r="A299" s="2">
        <v>294</v>
      </c>
      <c r="D299" s="3" t="s">
        <v>3572</v>
      </c>
      <c r="F299" t="str" cm="1">
        <f t="array" ref="F299" ca="1">IF(G299&lt;&gt;"",INDIRECT("'"&amp;G299&amp;"'!"&amp;H299),"")</f>
        <v/>
      </c>
      <c r="I299" s="4"/>
      <c r="J299" s="4"/>
      <c r="K299" s="4"/>
    </row>
    <row r="300" spans="1:11" ht="15" customHeight="1" x14ac:dyDescent="0.25">
      <c r="A300" s="2">
        <v>295</v>
      </c>
      <c r="D300" s="3" t="s">
        <v>3572</v>
      </c>
      <c r="F300" t="str" cm="1">
        <f t="array" ref="F300" ca="1">IF(G300&lt;&gt;"",INDIRECT("'"&amp;G300&amp;"'!"&amp;H300),"")</f>
        <v/>
      </c>
      <c r="I300" s="4"/>
      <c r="J300" s="4"/>
      <c r="K300" s="4"/>
    </row>
    <row r="301" spans="1:11" ht="15" customHeight="1" x14ac:dyDescent="0.25">
      <c r="A301" s="2">
        <v>296</v>
      </c>
      <c r="D301" s="3" t="s">
        <v>3572</v>
      </c>
      <c r="F301" t="str" cm="1">
        <f t="array" ref="F301" ca="1">IF(G301&lt;&gt;"",INDIRECT("'"&amp;G301&amp;"'!"&amp;H301),"")</f>
        <v/>
      </c>
      <c r="I301" s="4"/>
      <c r="J301" s="4"/>
      <c r="K301" s="4"/>
    </row>
    <row r="302" spans="1:11" ht="15" customHeight="1" x14ac:dyDescent="0.25">
      <c r="A302" s="2">
        <v>297</v>
      </c>
      <c r="D302" s="3" t="s">
        <v>3572</v>
      </c>
      <c r="F302" t="str" cm="1">
        <f t="array" ref="F302" ca="1">IF(G302&lt;&gt;"",INDIRECT("'"&amp;G302&amp;"'!"&amp;H302),"")</f>
        <v/>
      </c>
    </row>
    <row r="303" spans="1:11" ht="15" customHeight="1" x14ac:dyDescent="0.25">
      <c r="A303" s="2">
        <v>298</v>
      </c>
      <c r="D303" s="3" t="s">
        <v>3572</v>
      </c>
      <c r="F303" t="str" cm="1">
        <f t="array" ref="F303" ca="1">IF(G303&lt;&gt;"",INDIRECT("'"&amp;G303&amp;"'!"&amp;H303),"")</f>
        <v/>
      </c>
    </row>
    <row r="304" spans="1:11" ht="15" customHeight="1" x14ac:dyDescent="0.25">
      <c r="A304" s="2">
        <v>299</v>
      </c>
      <c r="D304" s="3" t="s">
        <v>3572</v>
      </c>
      <c r="F304" t="str" cm="1">
        <f t="array" ref="F304" ca="1">IF(G304&lt;&gt;"",INDIRECT("'"&amp;G304&amp;"'!"&amp;H304),"")</f>
        <v/>
      </c>
    </row>
    <row r="305" spans="1:11" ht="15" customHeight="1" x14ac:dyDescent="0.25">
      <c r="A305" s="2">
        <v>300</v>
      </c>
      <c r="D305" s="3" t="s">
        <v>3572</v>
      </c>
      <c r="F305" t="str" cm="1">
        <f t="array" ref="F305" ca="1">IF(G305&lt;&gt;"",INDIRECT("'"&amp;G305&amp;"'!"&amp;H305),"")</f>
        <v/>
      </c>
    </row>
    <row r="306" spans="1:11" ht="15" customHeight="1" x14ac:dyDescent="0.25">
      <c r="A306" s="2">
        <v>301</v>
      </c>
      <c r="D306" s="3" t="s">
        <v>3572</v>
      </c>
      <c r="F306" t="str" cm="1">
        <f t="array" ref="F306" ca="1">IF(G306&lt;&gt;"",INDIRECT("'"&amp;G306&amp;"'!"&amp;H306),"")</f>
        <v/>
      </c>
    </row>
    <row r="307" spans="1:11" ht="15" customHeight="1" x14ac:dyDescent="0.25">
      <c r="A307" s="2">
        <v>302</v>
      </c>
      <c r="D307" s="3" t="s">
        <v>3572</v>
      </c>
      <c r="F307" t="str" cm="1">
        <f t="array" ref="F307" ca="1">IF(G307&lt;&gt;"",INDIRECT("'"&amp;G307&amp;"'!"&amp;H307),"")</f>
        <v/>
      </c>
    </row>
    <row r="308" spans="1:11" ht="15" customHeight="1" x14ac:dyDescent="0.25">
      <c r="A308" s="2">
        <v>303</v>
      </c>
      <c r="D308" s="3" t="s">
        <v>3572</v>
      </c>
      <c r="F308" t="str" cm="1">
        <f t="array" ref="F308" ca="1">IF(G308&lt;&gt;"",INDIRECT("'"&amp;G308&amp;"'!"&amp;H308),"")</f>
        <v/>
      </c>
    </row>
    <row r="309" spans="1:11" ht="15" customHeight="1" x14ac:dyDescent="0.25">
      <c r="A309" s="2">
        <v>304</v>
      </c>
      <c r="D309" s="3" t="s">
        <v>3572</v>
      </c>
      <c r="F309" t="str" cm="1">
        <f t="array" ref="F309" ca="1">IF(G309&lt;&gt;"",INDIRECT("'"&amp;G309&amp;"'!"&amp;H309),"")</f>
        <v/>
      </c>
    </row>
    <row r="310" spans="1:11" ht="15" customHeight="1" x14ac:dyDescent="0.25">
      <c r="A310" s="2">
        <v>305</v>
      </c>
      <c r="D310" s="3" t="s">
        <v>3572</v>
      </c>
      <c r="F310" t="str" cm="1">
        <f t="array" ref="F310" ca="1">IF(G310&lt;&gt;"",INDIRECT("'"&amp;G310&amp;"'!"&amp;H310),"")</f>
        <v/>
      </c>
    </row>
    <row r="311" spans="1:11" ht="15" customHeight="1" x14ac:dyDescent="0.25">
      <c r="A311" s="2">
        <v>306</v>
      </c>
      <c r="D311" s="3" t="s">
        <v>3572</v>
      </c>
      <c r="F311" t="str" cm="1">
        <f t="array" ref="F311" ca="1">IF(G311&lt;&gt;"",INDIRECT("'"&amp;G311&amp;"'!"&amp;H311),"")</f>
        <v/>
      </c>
    </row>
    <row r="312" spans="1:11" ht="15" customHeight="1" x14ac:dyDescent="0.25">
      <c r="A312" s="2">
        <v>307</v>
      </c>
      <c r="D312" s="3" t="s">
        <v>3572</v>
      </c>
      <c r="F312" t="str" cm="1">
        <f t="array" ref="F312" ca="1">IF(G312&lt;&gt;"",INDIRECT("'"&amp;G312&amp;"'!"&amp;H312),"")</f>
        <v/>
      </c>
    </row>
    <row r="313" spans="1:11" ht="15" customHeight="1" x14ac:dyDescent="0.25">
      <c r="A313" s="2">
        <v>308</v>
      </c>
      <c r="D313" s="3" t="s">
        <v>3572</v>
      </c>
      <c r="F313" t="str" cm="1">
        <f t="array" ref="F313" ca="1">IF(G313&lt;&gt;"",INDIRECT("'"&amp;G313&amp;"'!"&amp;H313),"")</f>
        <v/>
      </c>
    </row>
    <row r="314" spans="1:11" ht="15" customHeight="1" x14ac:dyDescent="0.25">
      <c r="A314" s="2">
        <v>309</v>
      </c>
      <c r="D314" s="3" t="s">
        <v>3572</v>
      </c>
      <c r="F314" t="str" cm="1">
        <f t="array" ref="F314" ca="1">IF(G314&lt;&gt;"",INDIRECT("'"&amp;G314&amp;"'!"&amp;H314),"")</f>
        <v/>
      </c>
    </row>
    <row r="315" spans="1:11" ht="15" customHeight="1" x14ac:dyDescent="0.25">
      <c r="A315" s="2">
        <v>310</v>
      </c>
      <c r="D315" s="3" t="s">
        <v>3572</v>
      </c>
      <c r="F315" t="str" cm="1">
        <f t="array" ref="F315" ca="1">IF(G315&lt;&gt;"",INDIRECT("'"&amp;G315&amp;"'!"&amp;H315),"")</f>
        <v/>
      </c>
      <c r="I315" s="4"/>
      <c r="J315" s="4"/>
      <c r="K315" s="4"/>
    </row>
    <row r="316" spans="1:11" ht="15" customHeight="1" x14ac:dyDescent="0.25">
      <c r="A316" s="2">
        <v>311</v>
      </c>
      <c r="D316" s="3" t="s">
        <v>3572</v>
      </c>
      <c r="F316" t="str" cm="1">
        <f t="array" ref="F316" ca="1">IF(G316&lt;&gt;"",INDIRECT("'"&amp;G316&amp;"'!"&amp;H316),"")</f>
        <v/>
      </c>
      <c r="I316" s="4"/>
      <c r="J316" s="4"/>
      <c r="K316" s="4"/>
    </row>
    <row r="317" spans="1:11" ht="15" customHeight="1" x14ac:dyDescent="0.25">
      <c r="A317" s="2">
        <v>312</v>
      </c>
      <c r="D317" s="3" t="s">
        <v>3572</v>
      </c>
      <c r="F317" t="str" cm="1">
        <f t="array" ref="F317" ca="1">IF(G317&lt;&gt;"",INDIRECT("'"&amp;G317&amp;"'!"&amp;H317),"")</f>
        <v/>
      </c>
      <c r="I317" s="4"/>
      <c r="J317" s="4"/>
      <c r="K317" s="4"/>
    </row>
    <row r="318" spans="1:11" ht="15" customHeight="1" x14ac:dyDescent="0.25">
      <c r="A318" s="2">
        <v>313</v>
      </c>
      <c r="D318" s="3" t="s">
        <v>3572</v>
      </c>
      <c r="F318" t="str" cm="1">
        <f t="array" ref="F318" ca="1">IF(G318&lt;&gt;"",INDIRECT("'"&amp;G318&amp;"'!"&amp;H318),"")</f>
        <v/>
      </c>
      <c r="I318" s="4"/>
      <c r="J318" s="4"/>
      <c r="K318" s="4"/>
    </row>
    <row r="319" spans="1:11" ht="15" customHeight="1" x14ac:dyDescent="0.25">
      <c r="A319" s="2">
        <v>314</v>
      </c>
      <c r="D319" s="3" t="s">
        <v>3572</v>
      </c>
      <c r="F319" t="str" cm="1">
        <f t="array" ref="F319" ca="1">IF(G319&lt;&gt;"",INDIRECT("'"&amp;G319&amp;"'!"&amp;H319),"")</f>
        <v/>
      </c>
    </row>
    <row r="320" spans="1:11" ht="15" customHeight="1" x14ac:dyDescent="0.25">
      <c r="A320" s="2">
        <v>315</v>
      </c>
      <c r="D320" s="3" t="s">
        <v>3572</v>
      </c>
      <c r="F320" t="str" cm="1">
        <f t="array" ref="F320" ca="1">IF(G320&lt;&gt;"",INDIRECT("'"&amp;G320&amp;"'!"&amp;H320),"")</f>
        <v/>
      </c>
      <c r="I320" s="4"/>
      <c r="J320" s="4"/>
      <c r="K320" s="4"/>
    </row>
    <row r="321" spans="1:11" ht="15" customHeight="1" x14ac:dyDescent="0.25">
      <c r="A321" s="2">
        <v>316</v>
      </c>
      <c r="D321" s="3" t="s">
        <v>3572</v>
      </c>
      <c r="F321" t="str" cm="1">
        <f t="array" ref="F321" ca="1">IF(G321&lt;&gt;"",INDIRECT("'"&amp;G321&amp;"'!"&amp;H321),"")</f>
        <v/>
      </c>
      <c r="I321" s="4"/>
      <c r="J321" s="4"/>
      <c r="K321" s="4"/>
    </row>
    <row r="322" spans="1:11" ht="15" customHeight="1" x14ac:dyDescent="0.25">
      <c r="A322" s="2">
        <v>317</v>
      </c>
      <c r="D322" s="3" t="s">
        <v>3572</v>
      </c>
      <c r="F322" t="str" cm="1">
        <f t="array" ref="F322" ca="1">IF(G322&lt;&gt;"",INDIRECT("'"&amp;G322&amp;"'!"&amp;H322),"")</f>
        <v/>
      </c>
      <c r="I322" s="4"/>
      <c r="J322" s="4"/>
      <c r="K322" s="4"/>
    </row>
    <row r="323" spans="1:11" ht="15" customHeight="1" x14ac:dyDescent="0.25">
      <c r="A323" s="2">
        <v>318</v>
      </c>
      <c r="D323" s="3" t="s">
        <v>3572</v>
      </c>
      <c r="F323" t="str" cm="1">
        <f t="array" ref="F323" ca="1">IF(G323&lt;&gt;"",INDIRECT("'"&amp;G323&amp;"'!"&amp;H323),"")</f>
        <v/>
      </c>
      <c r="I323" s="4"/>
      <c r="J323" s="4"/>
      <c r="K323" s="4"/>
    </row>
    <row r="324" spans="1:11" ht="15" customHeight="1" x14ac:dyDescent="0.25">
      <c r="A324" s="2">
        <v>319</v>
      </c>
      <c r="D324" s="3" t="s">
        <v>3572</v>
      </c>
      <c r="F324" t="str" cm="1">
        <f t="array" ref="F324" ca="1">IF(G324&lt;&gt;"",INDIRECT("'"&amp;G324&amp;"'!"&amp;H324),"")</f>
        <v/>
      </c>
      <c r="I324" s="4"/>
      <c r="J324" s="4"/>
      <c r="K324" s="4"/>
    </row>
    <row r="325" spans="1:11" ht="15" customHeight="1" x14ac:dyDescent="0.25">
      <c r="A325" s="2">
        <v>320</v>
      </c>
      <c r="D325" s="3" t="s">
        <v>3572</v>
      </c>
      <c r="F325" t="str" cm="1">
        <f t="array" ref="F325" ca="1">IF(G325&lt;&gt;"",INDIRECT("'"&amp;G325&amp;"'!"&amp;H325),"")</f>
        <v/>
      </c>
      <c r="I325" s="4"/>
      <c r="J325" s="4"/>
      <c r="K325" s="4"/>
    </row>
    <row r="326" spans="1:11" ht="15" customHeight="1" x14ac:dyDescent="0.25">
      <c r="A326" s="2">
        <v>321</v>
      </c>
      <c r="D326" s="3" t="s">
        <v>3572</v>
      </c>
      <c r="F326" t="str" cm="1">
        <f t="array" ref="F326" ca="1">IF(G326&lt;&gt;"",INDIRECT("'"&amp;G326&amp;"'!"&amp;H326),"")</f>
        <v/>
      </c>
      <c r="I326" s="4"/>
      <c r="J326" s="4"/>
      <c r="K326" s="4"/>
    </row>
    <row r="327" spans="1:11" ht="15" customHeight="1" x14ac:dyDescent="0.25">
      <c r="A327" s="2">
        <v>322</v>
      </c>
      <c r="D327" s="3" t="s">
        <v>3572</v>
      </c>
      <c r="F327" t="str" cm="1">
        <f t="array" ref="F327" ca="1">IF(G327&lt;&gt;"",INDIRECT("'"&amp;G327&amp;"'!"&amp;H327),"")</f>
        <v/>
      </c>
      <c r="I327" s="4"/>
      <c r="J327" s="4"/>
      <c r="K327" s="4"/>
    </row>
    <row r="328" spans="1:11" ht="15" customHeight="1" x14ac:dyDescent="0.25">
      <c r="A328" s="2">
        <v>323</v>
      </c>
      <c r="D328" s="3" t="s">
        <v>3572</v>
      </c>
      <c r="F328" t="str" cm="1">
        <f t="array" ref="F328" ca="1">IF(G328&lt;&gt;"",INDIRECT("'"&amp;G328&amp;"'!"&amp;H328),"")</f>
        <v/>
      </c>
      <c r="I328" s="4"/>
      <c r="J328" s="4"/>
      <c r="K328" s="4"/>
    </row>
    <row r="329" spans="1:11" ht="15" customHeight="1" x14ac:dyDescent="0.25">
      <c r="A329" s="2">
        <v>324</v>
      </c>
      <c r="D329" s="3" t="s">
        <v>3572</v>
      </c>
      <c r="F329" t="str" cm="1">
        <f t="array" ref="F329" ca="1">IF(G329&lt;&gt;"",INDIRECT("'"&amp;G329&amp;"'!"&amp;H329),"")</f>
        <v/>
      </c>
      <c r="I329" s="4"/>
      <c r="J329" s="4"/>
      <c r="K329" s="4"/>
    </row>
    <row r="330" spans="1:11" ht="15" customHeight="1" x14ac:dyDescent="0.25">
      <c r="A330" s="2">
        <v>325</v>
      </c>
      <c r="D330" s="3" t="s">
        <v>3572</v>
      </c>
      <c r="F330" t="str" cm="1">
        <f t="array" ref="F330" ca="1">IF(G330&lt;&gt;"",INDIRECT("'"&amp;G330&amp;"'!"&amp;H330),"")</f>
        <v/>
      </c>
      <c r="I330" s="4"/>
      <c r="J330" s="4"/>
      <c r="K330" s="4"/>
    </row>
    <row r="331" spans="1:11" ht="15" customHeight="1" x14ac:dyDescent="0.25">
      <c r="A331" s="2">
        <v>326</v>
      </c>
      <c r="D331" s="3" t="s">
        <v>3572</v>
      </c>
      <c r="F331" t="str" cm="1">
        <f t="array" ref="F331" ca="1">IF(G331&lt;&gt;"",INDIRECT("'"&amp;G331&amp;"'!"&amp;H331),"")</f>
        <v/>
      </c>
      <c r="I331" s="4"/>
      <c r="J331" s="4"/>
      <c r="K331" s="4"/>
    </row>
    <row r="332" spans="1:11" ht="15" customHeight="1" x14ac:dyDescent="0.25">
      <c r="A332" s="2">
        <v>327</v>
      </c>
      <c r="D332" s="3" t="s">
        <v>3572</v>
      </c>
      <c r="F332" t="str" cm="1">
        <f t="array" ref="F332" ca="1">IF(G332&lt;&gt;"",INDIRECT("'"&amp;G332&amp;"'!"&amp;H332),"")</f>
        <v/>
      </c>
      <c r="I332" s="4"/>
      <c r="J332" s="4"/>
      <c r="K332" s="4"/>
    </row>
    <row r="333" spans="1:11" ht="15" customHeight="1" x14ac:dyDescent="0.25">
      <c r="A333" s="2">
        <v>328</v>
      </c>
      <c r="D333" s="3" t="s">
        <v>3572</v>
      </c>
      <c r="F333" t="str" cm="1">
        <f t="array" ref="F333" ca="1">IF(G333&lt;&gt;"",INDIRECT("'"&amp;G333&amp;"'!"&amp;H333),"")</f>
        <v/>
      </c>
      <c r="I333" s="4"/>
      <c r="J333" s="4"/>
      <c r="K333" s="4"/>
    </row>
    <row r="334" spans="1:11" ht="15" customHeight="1" x14ac:dyDescent="0.25">
      <c r="A334" s="2">
        <v>329</v>
      </c>
      <c r="D334" s="3" t="s">
        <v>3572</v>
      </c>
      <c r="F334" t="str" cm="1">
        <f t="array" ref="F334" ca="1">IF(G334&lt;&gt;"",INDIRECT("'"&amp;G334&amp;"'!"&amp;H334),"")</f>
        <v/>
      </c>
      <c r="I334" s="4"/>
      <c r="J334" s="4"/>
      <c r="K334" s="4"/>
    </row>
    <row r="335" spans="1:11" ht="15" customHeight="1" x14ac:dyDescent="0.25">
      <c r="A335" s="2">
        <v>330</v>
      </c>
      <c r="D335" s="3" t="s">
        <v>3572</v>
      </c>
      <c r="F335" t="str" cm="1">
        <f t="array" ref="F335" ca="1">IF(G335&lt;&gt;"",INDIRECT("'"&amp;G335&amp;"'!"&amp;H335),"")</f>
        <v/>
      </c>
      <c r="I335" s="4"/>
      <c r="J335" s="4"/>
      <c r="K335" s="4"/>
    </row>
    <row r="336" spans="1:11" ht="15" customHeight="1" x14ac:dyDescent="0.25">
      <c r="A336" s="2">
        <v>331</v>
      </c>
      <c r="D336" s="3" t="s">
        <v>3572</v>
      </c>
      <c r="F336" t="str" cm="1">
        <f t="array" ref="F336" ca="1">IF(G336&lt;&gt;"",INDIRECT("'"&amp;G336&amp;"'!"&amp;H336),"")</f>
        <v/>
      </c>
      <c r="I336" s="4"/>
      <c r="J336" s="4"/>
      <c r="K336" s="4"/>
    </row>
    <row r="337" spans="1:19" ht="15" customHeight="1" x14ac:dyDescent="0.25">
      <c r="A337" s="2">
        <v>332</v>
      </c>
      <c r="D337" s="3" t="s">
        <v>3572</v>
      </c>
      <c r="F337" t="str" cm="1">
        <f t="array" ref="F337" ca="1">IF(G337&lt;&gt;"",INDIRECT("'"&amp;G337&amp;"'!"&amp;H337),"")</f>
        <v/>
      </c>
      <c r="I337" s="4"/>
      <c r="J337" s="4"/>
      <c r="K337" s="4"/>
    </row>
    <row r="338" spans="1:19" ht="15" customHeight="1" x14ac:dyDescent="0.25">
      <c r="A338" s="2">
        <v>333</v>
      </c>
      <c r="D338" s="3" t="s">
        <v>3572</v>
      </c>
      <c r="F338" t="str" cm="1">
        <f t="array" ref="F338" ca="1">IF(G338&lt;&gt;"",INDIRECT("'"&amp;G338&amp;"'!"&amp;H338),"")</f>
        <v/>
      </c>
      <c r="I338" s="4"/>
      <c r="J338" s="4"/>
      <c r="K338" s="4"/>
    </row>
    <row r="339" spans="1:19" ht="15" customHeight="1" x14ac:dyDescent="0.25">
      <c r="A339" s="2">
        <v>334</v>
      </c>
      <c r="D339" s="3" t="s">
        <v>3572</v>
      </c>
      <c r="F339" t="str" cm="1">
        <f t="array" ref="F339" ca="1">IF(G339&lt;&gt;"",INDIRECT("'"&amp;G339&amp;"'!"&amp;H339),"")</f>
        <v/>
      </c>
      <c r="I339" s="4"/>
      <c r="J339" s="4"/>
      <c r="K339" s="4"/>
    </row>
    <row r="340" spans="1:19" ht="15" customHeight="1" x14ac:dyDescent="0.25">
      <c r="A340" s="2">
        <v>335</v>
      </c>
      <c r="D340" s="3" t="s">
        <v>3572</v>
      </c>
      <c r="F340" t="str" cm="1">
        <f t="array" ref="F340" ca="1">IF(G340&lt;&gt;"",INDIRECT("'"&amp;G340&amp;"'!"&amp;H340),"")</f>
        <v/>
      </c>
      <c r="I340" s="4"/>
      <c r="J340" s="4"/>
      <c r="K340" s="4"/>
    </row>
    <row r="341" spans="1:19" ht="15" customHeight="1" x14ac:dyDescent="0.25">
      <c r="A341" s="2">
        <v>336</v>
      </c>
      <c r="D341" s="3" t="s">
        <v>3572</v>
      </c>
      <c r="F341" t="str" cm="1">
        <f t="array" ref="F341" ca="1">IF(G341&lt;&gt;"",INDIRECT("'"&amp;G341&amp;"'!"&amp;H341),"")</f>
        <v/>
      </c>
      <c r="I341" s="4"/>
      <c r="J341" s="4"/>
      <c r="K341" s="4"/>
    </row>
    <row r="342" spans="1:19" ht="15" customHeight="1" x14ac:dyDescent="0.25">
      <c r="A342" s="2">
        <v>337</v>
      </c>
      <c r="D342" s="3" t="s">
        <v>3572</v>
      </c>
      <c r="F342" t="str" cm="1">
        <f t="array" ref="F342" ca="1">IF(G342&lt;&gt;"",INDIRECT("'"&amp;G342&amp;"'!"&amp;H342),"")</f>
        <v/>
      </c>
      <c r="S342" s="991"/>
    </row>
    <row r="343" spans="1:19" ht="15" customHeight="1" x14ac:dyDescent="0.25">
      <c r="A343" s="2">
        <v>338</v>
      </c>
      <c r="D343" s="3" t="s">
        <v>3572</v>
      </c>
      <c r="F343" t="str" cm="1">
        <f t="array" ref="F343" ca="1">IF(G343&lt;&gt;"",INDIRECT("'"&amp;G343&amp;"'!"&amp;H343),"")</f>
        <v/>
      </c>
      <c r="S343" s="991"/>
    </row>
    <row r="344" spans="1:19" ht="15" customHeight="1" x14ac:dyDescent="0.25">
      <c r="A344" s="2">
        <v>339</v>
      </c>
      <c r="D344" s="3" t="s">
        <v>3572</v>
      </c>
      <c r="F344" t="str" cm="1">
        <f t="array" ref="F344" ca="1">IF(G344&lt;&gt;"",INDIRECT("'"&amp;G344&amp;"'!"&amp;H344),"")</f>
        <v/>
      </c>
      <c r="S344" s="991"/>
    </row>
    <row r="345" spans="1:19" ht="15" customHeight="1" x14ac:dyDescent="0.25">
      <c r="A345" s="2">
        <v>340</v>
      </c>
      <c r="D345" s="3" t="s">
        <v>3572</v>
      </c>
      <c r="F345" t="str" cm="1">
        <f t="array" ref="F345" ca="1">IF(G345&lt;&gt;"",INDIRECT("'"&amp;G345&amp;"'!"&amp;H345),"")</f>
        <v/>
      </c>
      <c r="S345" s="991"/>
    </row>
    <row r="346" spans="1:19" ht="15" customHeight="1" x14ac:dyDescent="0.25">
      <c r="A346" s="2">
        <v>341</v>
      </c>
      <c r="D346" s="3" t="s">
        <v>3572</v>
      </c>
      <c r="F346" t="str" cm="1">
        <f t="array" ref="F346" ca="1">IF(G346&lt;&gt;"",INDIRECT("'"&amp;G346&amp;"'!"&amp;H346),"")</f>
        <v/>
      </c>
      <c r="S346" s="991"/>
    </row>
    <row r="347" spans="1:19" ht="15" customHeight="1" x14ac:dyDescent="0.25">
      <c r="A347" s="2">
        <v>342</v>
      </c>
      <c r="D347" s="3" t="s">
        <v>3572</v>
      </c>
      <c r="F347" t="str" cm="1">
        <f t="array" ref="F347" ca="1">IF(G347&lt;&gt;"",INDIRECT("'"&amp;G347&amp;"'!"&amp;H347),"")</f>
        <v/>
      </c>
      <c r="S347" s="991"/>
    </row>
    <row r="348" spans="1:19" ht="15" customHeight="1" x14ac:dyDescent="0.25">
      <c r="A348" s="2">
        <v>343</v>
      </c>
      <c r="D348" s="3" t="s">
        <v>3572</v>
      </c>
      <c r="F348" t="str" cm="1">
        <f t="array" ref="F348" ca="1">IF(G348&lt;&gt;"",INDIRECT("'"&amp;G348&amp;"'!"&amp;H348),"")</f>
        <v/>
      </c>
      <c r="S348" s="991"/>
    </row>
    <row r="349" spans="1:19" ht="15" customHeight="1" x14ac:dyDescent="0.25">
      <c r="A349" s="2">
        <v>344</v>
      </c>
      <c r="D349" s="3" t="s">
        <v>3572</v>
      </c>
      <c r="F349" t="str" cm="1">
        <f t="array" ref="F349" ca="1">IF(G349&lt;&gt;"",INDIRECT("'"&amp;G349&amp;"'!"&amp;H349),"")</f>
        <v/>
      </c>
    </row>
    <row r="350" spans="1:19" ht="15" customHeight="1" x14ac:dyDescent="0.25">
      <c r="A350" s="2">
        <v>345</v>
      </c>
      <c r="D350" s="3" t="s">
        <v>3572</v>
      </c>
      <c r="F350" t="str" cm="1">
        <f t="array" ref="F350" ca="1">IF(G350&lt;&gt;"",INDIRECT("'"&amp;G350&amp;"'!"&amp;H350),"")</f>
        <v/>
      </c>
      <c r="S350" s="991"/>
    </row>
    <row r="351" spans="1:19" ht="15" customHeight="1" x14ac:dyDescent="0.25">
      <c r="A351" s="2">
        <v>346</v>
      </c>
      <c r="D351" s="3" t="s">
        <v>3572</v>
      </c>
      <c r="F351" t="str" cm="1">
        <f t="array" ref="F351" ca="1">IF(G351&lt;&gt;"",INDIRECT("'"&amp;G351&amp;"'!"&amp;H351),"")</f>
        <v/>
      </c>
      <c r="I351" s="4"/>
      <c r="J351" s="4"/>
      <c r="K351" s="4"/>
    </row>
    <row r="352" spans="1:19" ht="15" customHeight="1" x14ac:dyDescent="0.25">
      <c r="A352" s="2">
        <v>347</v>
      </c>
      <c r="D352" s="3" t="s">
        <v>3572</v>
      </c>
      <c r="F352" t="str" cm="1">
        <f t="array" ref="F352" ca="1">IF(G352&lt;&gt;"",INDIRECT("'"&amp;G352&amp;"'!"&amp;H352),"")</f>
        <v/>
      </c>
      <c r="S352" s="991"/>
    </row>
    <row r="353" spans="1:19" ht="15" customHeight="1" x14ac:dyDescent="0.25">
      <c r="A353" s="2">
        <v>348</v>
      </c>
      <c r="D353" s="3" t="s">
        <v>3572</v>
      </c>
      <c r="F353" t="str" cm="1">
        <f t="array" ref="F353" ca="1">IF(G353&lt;&gt;"",INDIRECT("'"&amp;G353&amp;"'!"&amp;H353),"")</f>
        <v/>
      </c>
      <c r="S353" s="991"/>
    </row>
    <row r="354" spans="1:19" ht="15" customHeight="1" x14ac:dyDescent="0.25">
      <c r="A354" s="2">
        <v>349</v>
      </c>
      <c r="D354" s="3" t="s">
        <v>3572</v>
      </c>
      <c r="F354" t="str" cm="1">
        <f t="array" ref="F354" ca="1">IF(G354&lt;&gt;"",INDIRECT("'"&amp;G354&amp;"'!"&amp;H354),"")</f>
        <v/>
      </c>
      <c r="I354" s="4"/>
      <c r="J354" s="4"/>
      <c r="K354" s="4"/>
    </row>
    <row r="355" spans="1:19" ht="15" customHeight="1" x14ac:dyDescent="0.25">
      <c r="A355" s="2">
        <v>350</v>
      </c>
      <c r="D355" s="3" t="s">
        <v>3572</v>
      </c>
      <c r="F355" t="str" cm="1">
        <f t="array" ref="F355" ca="1">IF(G355&lt;&gt;"",INDIRECT("'"&amp;G355&amp;"'!"&amp;H355),"")</f>
        <v/>
      </c>
    </row>
    <row r="356" spans="1:19" ht="15" customHeight="1" x14ac:dyDescent="0.25">
      <c r="A356" s="2">
        <v>351</v>
      </c>
      <c r="D356" s="3" t="s">
        <v>3572</v>
      </c>
      <c r="F356" t="str" cm="1">
        <f t="array" ref="F356" ca="1">IF(G356&lt;&gt;"",INDIRECT("'"&amp;G356&amp;"'!"&amp;H356),"")</f>
        <v/>
      </c>
      <c r="I356" s="4"/>
      <c r="J356" s="4"/>
      <c r="K356" s="4"/>
    </row>
    <row r="357" spans="1:19" ht="15" customHeight="1" x14ac:dyDescent="0.25">
      <c r="A357" s="2">
        <v>352</v>
      </c>
      <c r="D357" s="3" t="s">
        <v>3572</v>
      </c>
      <c r="F357" t="str" cm="1">
        <f t="array" ref="F357" ca="1">IF(G357&lt;&gt;"",INDIRECT("'"&amp;G357&amp;"'!"&amp;H357),"")</f>
        <v/>
      </c>
      <c r="I357" s="4"/>
      <c r="J357" s="4"/>
      <c r="K357" s="4"/>
    </row>
    <row r="358" spans="1:19" ht="15" customHeight="1" x14ac:dyDescent="0.25">
      <c r="A358" s="2">
        <v>353</v>
      </c>
      <c r="D358" s="3" t="s">
        <v>3572</v>
      </c>
      <c r="F358" t="str" cm="1">
        <f t="array" ref="F358" ca="1">IF(G358&lt;&gt;"",INDIRECT("'"&amp;G358&amp;"'!"&amp;H358),"")</f>
        <v/>
      </c>
      <c r="I358" s="4"/>
      <c r="J358" s="4"/>
      <c r="K358" s="4"/>
    </row>
    <row r="359" spans="1:19" ht="15" customHeight="1" x14ac:dyDescent="0.25">
      <c r="A359" s="2">
        <v>354</v>
      </c>
      <c r="D359" s="3" t="s">
        <v>3572</v>
      </c>
      <c r="F359" t="str" cm="1">
        <f t="array" ref="F359" ca="1">IF(G359&lt;&gt;"",INDIRECT("'"&amp;G359&amp;"'!"&amp;H359),"")</f>
        <v/>
      </c>
      <c r="I359" s="4"/>
      <c r="J359" s="4"/>
      <c r="K359" s="4"/>
    </row>
    <row r="360" spans="1:19" ht="15" customHeight="1" x14ac:dyDescent="0.25">
      <c r="A360" s="2">
        <v>355</v>
      </c>
      <c r="D360" s="3" t="s">
        <v>3572</v>
      </c>
      <c r="F360" t="str" cm="1">
        <f t="array" ref="F360" ca="1">IF(G360&lt;&gt;"",INDIRECT("'"&amp;G360&amp;"'!"&amp;H360),"")</f>
        <v/>
      </c>
      <c r="I360" s="4"/>
      <c r="J360" s="4"/>
      <c r="K360" s="4"/>
    </row>
    <row r="361" spans="1:19" ht="15" customHeight="1" x14ac:dyDescent="0.25">
      <c r="A361" s="2">
        <v>356</v>
      </c>
      <c r="D361" s="3" t="s">
        <v>3572</v>
      </c>
      <c r="F361" t="str" cm="1">
        <f t="array" ref="F361" ca="1">IF(G361&lt;&gt;"",INDIRECT("'"&amp;G361&amp;"'!"&amp;H361),"")</f>
        <v/>
      </c>
      <c r="I361" s="4"/>
      <c r="J361" s="4"/>
      <c r="K361" s="4"/>
    </row>
    <row r="362" spans="1:19" ht="15" customHeight="1" x14ac:dyDescent="0.25">
      <c r="A362" s="2">
        <v>357</v>
      </c>
      <c r="D362" s="3" t="s">
        <v>3572</v>
      </c>
      <c r="F362" t="str" cm="1">
        <f t="array" ref="F362" ca="1">IF(G362&lt;&gt;"",INDIRECT("'"&amp;G362&amp;"'!"&amp;H362),"")</f>
        <v/>
      </c>
      <c r="I362" s="4"/>
      <c r="J362" s="4"/>
      <c r="K362" s="4"/>
    </row>
    <row r="363" spans="1:19" ht="15" customHeight="1" x14ac:dyDescent="0.25">
      <c r="A363" s="2">
        <v>358</v>
      </c>
      <c r="D363" s="3" t="s">
        <v>3572</v>
      </c>
      <c r="F363" t="str" cm="1">
        <f t="array" ref="F363" ca="1">IF(G363&lt;&gt;"",INDIRECT("'"&amp;G363&amp;"'!"&amp;H363),"")</f>
        <v/>
      </c>
      <c r="I363" s="4"/>
      <c r="J363" s="4"/>
      <c r="K363" s="4"/>
    </row>
    <row r="364" spans="1:19" ht="15" customHeight="1" x14ac:dyDescent="0.25">
      <c r="A364" s="2">
        <v>359</v>
      </c>
      <c r="D364" s="3" t="s">
        <v>3572</v>
      </c>
      <c r="F364" t="str" cm="1">
        <f t="array" ref="F364" ca="1">IF(G364&lt;&gt;"",INDIRECT("'"&amp;G364&amp;"'!"&amp;H364),"")</f>
        <v/>
      </c>
      <c r="I364" s="4"/>
      <c r="J364" s="4"/>
      <c r="K364" s="4"/>
    </row>
    <row r="365" spans="1:19" ht="15" customHeight="1" x14ac:dyDescent="0.25">
      <c r="A365" s="2">
        <v>360</v>
      </c>
      <c r="D365" s="3" t="s">
        <v>3572</v>
      </c>
      <c r="F365" t="str" cm="1">
        <f t="array" ref="F365" ca="1">IF(G365&lt;&gt;"",INDIRECT("'"&amp;G365&amp;"'!"&amp;H365),"")</f>
        <v/>
      </c>
      <c r="I365" s="4"/>
      <c r="J365" s="4"/>
      <c r="K365" s="4"/>
    </row>
    <row r="366" spans="1:19" ht="15" customHeight="1" x14ac:dyDescent="0.25">
      <c r="A366" s="2">
        <v>361</v>
      </c>
      <c r="D366" s="3" t="s">
        <v>3572</v>
      </c>
      <c r="F366" t="str" cm="1">
        <f t="array" ref="F366" ca="1">IF(G366&lt;&gt;"",INDIRECT("'"&amp;G366&amp;"'!"&amp;H366),"")</f>
        <v/>
      </c>
      <c r="I366" s="4"/>
      <c r="J366" s="4"/>
      <c r="K366" s="4"/>
    </row>
    <row r="367" spans="1:19" ht="15" customHeight="1" x14ac:dyDescent="0.25">
      <c r="A367" s="2">
        <v>362</v>
      </c>
      <c r="D367" s="3" t="s">
        <v>3572</v>
      </c>
      <c r="F367" t="str" cm="1">
        <f t="array" ref="F367" ca="1">IF(G367&lt;&gt;"",INDIRECT("'"&amp;G367&amp;"'!"&amp;H367),"")</f>
        <v/>
      </c>
      <c r="I367" s="4"/>
      <c r="J367" s="4"/>
      <c r="K367" s="4"/>
    </row>
    <row r="368" spans="1:19" ht="15" customHeight="1" x14ac:dyDescent="0.25">
      <c r="A368" s="2">
        <v>363</v>
      </c>
      <c r="D368" s="3" t="s">
        <v>3572</v>
      </c>
      <c r="F368" t="str" cm="1">
        <f t="array" ref="F368" ca="1">IF(G368&lt;&gt;"",INDIRECT("'"&amp;G368&amp;"'!"&amp;H368),"")</f>
        <v/>
      </c>
      <c r="I368" s="4"/>
      <c r="J368" s="4"/>
      <c r="K368" s="4"/>
    </row>
    <row r="369" spans="1:11" ht="15" customHeight="1" x14ac:dyDescent="0.25">
      <c r="A369" s="2">
        <v>364</v>
      </c>
      <c r="D369" s="3" t="s">
        <v>3572</v>
      </c>
      <c r="F369" t="str" cm="1">
        <f t="array" ref="F369" ca="1">IF(G369&lt;&gt;"",INDIRECT("'"&amp;G369&amp;"'!"&amp;H369),"")</f>
        <v/>
      </c>
    </row>
    <row r="370" spans="1:11" ht="15" customHeight="1" x14ac:dyDescent="0.25">
      <c r="A370" s="2">
        <v>365</v>
      </c>
      <c r="D370" s="3" t="s">
        <v>3572</v>
      </c>
      <c r="F370" t="str" cm="1">
        <f t="array" ref="F370" ca="1">IF(G370&lt;&gt;"",INDIRECT("'"&amp;G370&amp;"'!"&amp;H370),"")</f>
        <v/>
      </c>
    </row>
    <row r="371" spans="1:11" ht="15" customHeight="1" x14ac:dyDescent="0.25">
      <c r="A371" s="2">
        <v>366</v>
      </c>
      <c r="D371" s="3" t="s">
        <v>3572</v>
      </c>
      <c r="F371" t="str" cm="1">
        <f t="array" ref="F371" ca="1">IF(G371&lt;&gt;"",INDIRECT("'"&amp;G371&amp;"'!"&amp;H371),"")</f>
        <v/>
      </c>
    </row>
    <row r="372" spans="1:11" ht="15" customHeight="1" x14ac:dyDescent="0.25">
      <c r="A372" s="2">
        <v>367</v>
      </c>
      <c r="D372" s="3" t="s">
        <v>3572</v>
      </c>
      <c r="F372" t="str" cm="1">
        <f t="array" ref="F372" ca="1">IF(G372&lt;&gt;"",INDIRECT("'"&amp;G372&amp;"'!"&amp;H372),"")</f>
        <v/>
      </c>
    </row>
    <row r="373" spans="1:11" ht="15" customHeight="1" x14ac:dyDescent="0.25">
      <c r="A373" s="2">
        <v>368</v>
      </c>
      <c r="D373" s="3" t="s">
        <v>3572</v>
      </c>
      <c r="F373" t="str" cm="1">
        <f t="array" ref="F373" ca="1">IF(G373&lt;&gt;"",INDIRECT("'"&amp;G373&amp;"'!"&amp;H373),"")</f>
        <v/>
      </c>
    </row>
    <row r="374" spans="1:11" ht="15" customHeight="1" x14ac:dyDescent="0.25">
      <c r="A374" s="2">
        <v>369</v>
      </c>
      <c r="D374" s="3" t="s">
        <v>3572</v>
      </c>
      <c r="F374" t="str" cm="1">
        <f t="array" ref="F374" ca="1">IF(G374&lt;&gt;"",INDIRECT("'"&amp;G374&amp;"'!"&amp;H374),"")</f>
        <v/>
      </c>
      <c r="I374" s="4"/>
      <c r="J374" s="4"/>
      <c r="K374" s="4"/>
    </row>
    <row r="375" spans="1:11" ht="15" customHeight="1" x14ac:dyDescent="0.25">
      <c r="A375" s="2">
        <v>370</v>
      </c>
      <c r="D375" s="3" t="s">
        <v>3572</v>
      </c>
      <c r="F375" t="str" cm="1">
        <f t="array" ref="F375" ca="1">IF(G375&lt;&gt;"",INDIRECT("'"&amp;G375&amp;"'!"&amp;H375),"")</f>
        <v/>
      </c>
    </row>
    <row r="376" spans="1:11" ht="15" customHeight="1" x14ac:dyDescent="0.25">
      <c r="A376">
        <v>371</v>
      </c>
      <c r="B376" s="7">
        <f>'BudgetSum 2-4'!D28</f>
        <v>0</v>
      </c>
      <c r="C376" s="3">
        <f>A376-B376</f>
        <v>371</v>
      </c>
      <c r="E376" t="b">
        <f ca="1">F376=B376</f>
        <v>1</v>
      </c>
      <c r="F376" cm="1">
        <f t="array" ref="F376" ca="1">IF(G376&lt;&gt;"",INDIRECT("'"&amp;G376&amp;"'!"&amp;H376),"")</f>
        <v>0</v>
      </c>
      <c r="G376" s="991" t="s">
        <v>3508</v>
      </c>
      <c r="H376" t="s">
        <v>3625</v>
      </c>
    </row>
    <row r="377" spans="1:11" ht="15" customHeight="1" x14ac:dyDescent="0.25">
      <c r="A377" s="2">
        <v>372</v>
      </c>
      <c r="D377" s="3" t="s">
        <v>3572</v>
      </c>
      <c r="F377" t="str" cm="1">
        <f t="array" ref="F377" ca="1">IF(G377&lt;&gt;"",INDIRECT("'"&amp;G377&amp;"'!"&amp;H377),"")</f>
        <v/>
      </c>
    </row>
    <row r="378" spans="1:11" ht="15" customHeight="1" x14ac:dyDescent="0.25">
      <c r="A378" s="2">
        <v>373</v>
      </c>
      <c r="D378" s="3" t="s">
        <v>3572</v>
      </c>
      <c r="F378" t="str" cm="1">
        <f t="array" ref="F378" ca="1">IF(G378&lt;&gt;"",INDIRECT("'"&amp;G378&amp;"'!"&amp;H378),"")</f>
        <v/>
      </c>
    </row>
    <row r="379" spans="1:11" ht="15" customHeight="1" x14ac:dyDescent="0.25">
      <c r="A379" s="2">
        <v>374</v>
      </c>
      <c r="D379" s="3" t="s">
        <v>3572</v>
      </c>
      <c r="F379" t="str" cm="1">
        <f t="array" ref="F379" ca="1">IF(G379&lt;&gt;"",INDIRECT("'"&amp;G379&amp;"'!"&amp;H379),"")</f>
        <v/>
      </c>
    </row>
    <row r="380" spans="1:11" ht="15" customHeight="1" x14ac:dyDescent="0.25">
      <c r="A380" s="2">
        <v>375</v>
      </c>
      <c r="D380" s="3" t="s">
        <v>3572</v>
      </c>
      <c r="F380" t="str" cm="1">
        <f t="array" ref="F380" ca="1">IF(G380&lt;&gt;"",INDIRECT("'"&amp;G380&amp;"'!"&amp;H380),"")</f>
        <v/>
      </c>
    </row>
    <row r="381" spans="1:11" ht="15" customHeight="1" x14ac:dyDescent="0.25">
      <c r="A381" s="2">
        <v>376</v>
      </c>
      <c r="D381" s="3" t="s">
        <v>3572</v>
      </c>
      <c r="F381" t="str" cm="1">
        <f t="array" ref="F381" ca="1">IF(G381&lt;&gt;"",INDIRECT("'"&amp;G381&amp;"'!"&amp;H381),"")</f>
        <v/>
      </c>
    </row>
    <row r="382" spans="1:11" ht="15" customHeight="1" x14ac:dyDescent="0.25">
      <c r="A382" s="2">
        <v>377</v>
      </c>
      <c r="D382" s="3" t="s">
        <v>3572</v>
      </c>
      <c r="F382" t="str" cm="1">
        <f t="array" ref="F382" ca="1">IF(G382&lt;&gt;"",INDIRECT("'"&amp;G382&amp;"'!"&amp;H382),"")</f>
        <v/>
      </c>
    </row>
    <row r="383" spans="1:11" ht="15" customHeight="1" x14ac:dyDescent="0.25">
      <c r="A383" s="2">
        <v>378</v>
      </c>
      <c r="D383" s="3" t="s">
        <v>3572</v>
      </c>
      <c r="F383" t="str" cm="1">
        <f t="array" ref="F383" ca="1">IF(G383&lt;&gt;"",INDIRECT("'"&amp;G383&amp;"'!"&amp;H383),"")</f>
        <v/>
      </c>
    </row>
    <row r="384" spans="1:11" ht="15" customHeight="1" x14ac:dyDescent="0.25">
      <c r="A384" s="2">
        <v>379</v>
      </c>
      <c r="D384" s="3" t="s">
        <v>3572</v>
      </c>
      <c r="F384" t="str" cm="1">
        <f t="array" ref="F384" ca="1">IF(G384&lt;&gt;"",INDIRECT("'"&amp;G384&amp;"'!"&amp;H384),"")</f>
        <v/>
      </c>
    </row>
    <row r="385" spans="1:19" ht="15" customHeight="1" x14ac:dyDescent="0.25">
      <c r="A385" s="2">
        <v>380</v>
      </c>
      <c r="D385" s="3" t="s">
        <v>3572</v>
      </c>
      <c r="F385" t="str" cm="1">
        <f t="array" ref="F385" ca="1">IF(G385&lt;&gt;"",INDIRECT("'"&amp;G385&amp;"'!"&amp;H385),"")</f>
        <v/>
      </c>
    </row>
    <row r="386" spans="1:19" ht="15" customHeight="1" x14ac:dyDescent="0.25">
      <c r="A386" s="2">
        <v>381</v>
      </c>
      <c r="D386" s="3" t="s">
        <v>3572</v>
      </c>
      <c r="F386" t="str" cm="1">
        <f t="array" ref="F386" ca="1">IF(G386&lt;&gt;"",INDIRECT("'"&amp;G386&amp;"'!"&amp;H386),"")</f>
        <v/>
      </c>
    </row>
    <row r="387" spans="1:19" ht="15" customHeight="1" x14ac:dyDescent="0.25">
      <c r="A387" s="2">
        <v>382</v>
      </c>
      <c r="D387" s="3" t="s">
        <v>3572</v>
      </c>
      <c r="F387" t="str" cm="1">
        <f t="array" ref="F387" ca="1">IF(G387&lt;&gt;"",INDIRECT("'"&amp;G387&amp;"'!"&amp;H387),"")</f>
        <v/>
      </c>
    </row>
    <row r="388" spans="1:19" ht="15" customHeight="1" x14ac:dyDescent="0.25">
      <c r="A388" s="2">
        <v>383</v>
      </c>
      <c r="D388" s="3" t="s">
        <v>3572</v>
      </c>
      <c r="F388" t="str" cm="1">
        <f t="array" ref="F388" ca="1">IF(G388&lt;&gt;"",INDIRECT("'"&amp;G388&amp;"'!"&amp;H388),"")</f>
        <v/>
      </c>
    </row>
    <row r="389" spans="1:19" ht="15" customHeight="1" x14ac:dyDescent="0.25">
      <c r="A389" s="2">
        <v>384</v>
      </c>
      <c r="D389" s="3" t="s">
        <v>3572</v>
      </c>
      <c r="F389" t="str" cm="1">
        <f t="array" ref="F389" ca="1">IF(G389&lt;&gt;"",INDIRECT("'"&amp;G389&amp;"'!"&amp;H389),"")</f>
        <v/>
      </c>
      <c r="I389" s="4"/>
      <c r="J389" s="4"/>
      <c r="K389" s="4"/>
    </row>
    <row r="390" spans="1:19" ht="15" customHeight="1" x14ac:dyDescent="0.25">
      <c r="A390" s="2">
        <v>385</v>
      </c>
      <c r="D390" s="3" t="s">
        <v>3572</v>
      </c>
      <c r="F390" t="str" cm="1">
        <f t="array" ref="F390" ca="1">IF(G390&lt;&gt;"",INDIRECT("'"&amp;G390&amp;"'!"&amp;H390),"")</f>
        <v/>
      </c>
    </row>
    <row r="391" spans="1:19" ht="15" customHeight="1" x14ac:dyDescent="0.25">
      <c r="A391" s="2">
        <v>386</v>
      </c>
      <c r="D391" s="3" t="s">
        <v>3572</v>
      </c>
      <c r="F391" t="str" cm="1">
        <f t="array" ref="F391" ca="1">IF(G391&lt;&gt;"",INDIRECT("'"&amp;G391&amp;"'!"&amp;H391),"")</f>
        <v/>
      </c>
      <c r="S391" s="991"/>
    </row>
    <row r="392" spans="1:19" ht="15" customHeight="1" x14ac:dyDescent="0.25">
      <c r="A392" s="2">
        <v>387</v>
      </c>
      <c r="D392" s="3" t="s">
        <v>3572</v>
      </c>
      <c r="F392" t="str" cm="1">
        <f t="array" ref="F392" ca="1">IF(G392&lt;&gt;"",INDIRECT("'"&amp;G392&amp;"'!"&amp;H392),"")</f>
        <v/>
      </c>
      <c r="S392" s="991"/>
    </row>
    <row r="393" spans="1:19" ht="15" customHeight="1" x14ac:dyDescent="0.25">
      <c r="A393" s="2">
        <v>388</v>
      </c>
      <c r="D393" s="3" t="s">
        <v>3572</v>
      </c>
      <c r="F393" t="str" cm="1">
        <f t="array" ref="F393" ca="1">IF(G393&lt;&gt;"",INDIRECT("'"&amp;G393&amp;"'!"&amp;H393),"")</f>
        <v/>
      </c>
      <c r="S393" s="991"/>
    </row>
    <row r="394" spans="1:19" ht="15" customHeight="1" x14ac:dyDescent="0.25">
      <c r="A394" s="2">
        <v>389</v>
      </c>
      <c r="D394" s="3" t="s">
        <v>3572</v>
      </c>
      <c r="F394" t="str" cm="1">
        <f t="array" ref="F394" ca="1">IF(G394&lt;&gt;"",INDIRECT("'"&amp;G394&amp;"'!"&amp;H394),"")</f>
        <v/>
      </c>
      <c r="S394" s="991"/>
    </row>
    <row r="395" spans="1:19" ht="15" customHeight="1" x14ac:dyDescent="0.25">
      <c r="A395" s="2">
        <v>390</v>
      </c>
      <c r="D395" s="3" t="s">
        <v>3572</v>
      </c>
      <c r="F395" t="str" cm="1">
        <f t="array" ref="F395" ca="1">IF(G395&lt;&gt;"",INDIRECT("'"&amp;G395&amp;"'!"&amp;H395),"")</f>
        <v/>
      </c>
      <c r="S395" s="991"/>
    </row>
    <row r="396" spans="1:19" ht="15" customHeight="1" x14ac:dyDescent="0.25">
      <c r="A396" s="2">
        <v>391</v>
      </c>
      <c r="D396" s="3" t="s">
        <v>3572</v>
      </c>
      <c r="F396" t="str" cm="1">
        <f t="array" ref="F396" ca="1">IF(G396&lt;&gt;"",INDIRECT("'"&amp;G396&amp;"'!"&amp;H396),"")</f>
        <v/>
      </c>
      <c r="I396" s="4"/>
      <c r="J396" s="4"/>
      <c r="K396" s="4"/>
    </row>
    <row r="397" spans="1:19" ht="15" customHeight="1" x14ac:dyDescent="0.25">
      <c r="A397" s="2">
        <v>392</v>
      </c>
      <c r="D397" s="3" t="s">
        <v>3572</v>
      </c>
      <c r="F397" t="str" cm="1">
        <f t="array" ref="F397" ca="1">IF(G397&lt;&gt;"",INDIRECT("'"&amp;G397&amp;"'!"&amp;H397),"")</f>
        <v/>
      </c>
    </row>
    <row r="398" spans="1:19" ht="15" customHeight="1" x14ac:dyDescent="0.25">
      <c r="A398" s="2">
        <v>393</v>
      </c>
      <c r="D398" s="3" t="s">
        <v>3572</v>
      </c>
      <c r="F398" t="str" cm="1">
        <f t="array" ref="F398" ca="1">IF(G398&lt;&gt;"",INDIRECT("'"&amp;G398&amp;"'!"&amp;H398),"")</f>
        <v/>
      </c>
      <c r="I398" s="4"/>
      <c r="J398" s="4"/>
      <c r="K398" s="4"/>
    </row>
    <row r="399" spans="1:19" ht="15" customHeight="1" x14ac:dyDescent="0.25">
      <c r="A399" s="2">
        <v>394</v>
      </c>
      <c r="D399" s="3" t="s">
        <v>3572</v>
      </c>
      <c r="F399" t="str" cm="1">
        <f t="array" ref="F399" ca="1">IF(G399&lt;&gt;"",INDIRECT("'"&amp;G399&amp;"'!"&amp;H399),"")</f>
        <v/>
      </c>
      <c r="I399" s="4"/>
      <c r="J399" s="4"/>
      <c r="K399" s="4"/>
    </row>
    <row r="400" spans="1:19" ht="15" customHeight="1" x14ac:dyDescent="0.25">
      <c r="A400" s="2">
        <v>395</v>
      </c>
      <c r="D400" s="3" t="s">
        <v>3572</v>
      </c>
      <c r="F400" t="str" cm="1">
        <f t="array" ref="F400" ca="1">IF(G400&lt;&gt;"",INDIRECT("'"&amp;G400&amp;"'!"&amp;H400),"")</f>
        <v/>
      </c>
      <c r="I400" s="4"/>
      <c r="J400" s="4"/>
      <c r="K400" s="4"/>
    </row>
    <row r="401" spans="1:19" ht="15" customHeight="1" x14ac:dyDescent="0.25">
      <c r="A401" s="2">
        <v>396</v>
      </c>
      <c r="D401" s="3" t="s">
        <v>3572</v>
      </c>
      <c r="F401" t="str" cm="1">
        <f t="array" ref="F401" ca="1">IF(G401&lt;&gt;"",INDIRECT("'"&amp;G401&amp;"'!"&amp;H401),"")</f>
        <v/>
      </c>
      <c r="I401" s="4"/>
      <c r="J401" s="4"/>
      <c r="K401" s="4"/>
    </row>
    <row r="402" spans="1:19" ht="15" customHeight="1" x14ac:dyDescent="0.25">
      <c r="A402" s="2">
        <v>397</v>
      </c>
      <c r="D402" s="3" t="s">
        <v>3572</v>
      </c>
      <c r="F402" t="str" cm="1">
        <f t="array" ref="F402" ca="1">IF(G402&lt;&gt;"",INDIRECT("'"&amp;G402&amp;"'!"&amp;H402),"")</f>
        <v/>
      </c>
      <c r="I402" s="4"/>
      <c r="J402" s="4"/>
      <c r="K402" s="4"/>
    </row>
    <row r="403" spans="1:19" ht="15" customHeight="1" x14ac:dyDescent="0.25">
      <c r="A403" s="2">
        <v>398</v>
      </c>
      <c r="D403" s="3" t="s">
        <v>3572</v>
      </c>
      <c r="F403" t="str" cm="1">
        <f t="array" ref="F403" ca="1">IF(G403&lt;&gt;"",INDIRECT("'"&amp;G403&amp;"'!"&amp;H403),"")</f>
        <v/>
      </c>
      <c r="I403" s="4"/>
      <c r="J403" s="4"/>
      <c r="K403" s="4"/>
    </row>
    <row r="404" spans="1:19" ht="15" customHeight="1" x14ac:dyDescent="0.25">
      <c r="A404" s="2">
        <v>399</v>
      </c>
      <c r="D404" s="3" t="s">
        <v>3572</v>
      </c>
      <c r="F404" t="str" cm="1">
        <f t="array" ref="F404" ca="1">IF(G404&lt;&gt;"",INDIRECT("'"&amp;G404&amp;"'!"&amp;H404),"")</f>
        <v/>
      </c>
      <c r="I404" s="4"/>
      <c r="J404" s="4"/>
      <c r="K404" s="4"/>
    </row>
    <row r="405" spans="1:19" ht="15" customHeight="1" x14ac:dyDescent="0.25">
      <c r="A405" s="2">
        <v>400</v>
      </c>
      <c r="D405" s="3" t="s">
        <v>3572</v>
      </c>
      <c r="F405" t="str" cm="1">
        <f t="array" ref="F405" ca="1">IF(G405&lt;&gt;"",INDIRECT("'"&amp;G405&amp;"'!"&amp;H405),"")</f>
        <v/>
      </c>
      <c r="I405" s="4"/>
      <c r="J405" s="4"/>
      <c r="K405" s="4"/>
    </row>
    <row r="406" spans="1:19" ht="15" customHeight="1" x14ac:dyDescent="0.25">
      <c r="A406" s="2">
        <v>401</v>
      </c>
      <c r="D406" s="3" t="s">
        <v>3572</v>
      </c>
      <c r="F406" t="str" cm="1">
        <f t="array" ref="F406" ca="1">IF(G406&lt;&gt;"",INDIRECT("'"&amp;G406&amp;"'!"&amp;H406),"")</f>
        <v/>
      </c>
      <c r="I406" s="4"/>
      <c r="J406" s="4"/>
      <c r="K406" s="4"/>
    </row>
    <row r="407" spans="1:19" ht="15" customHeight="1" x14ac:dyDescent="0.25">
      <c r="A407" s="2">
        <v>402</v>
      </c>
      <c r="D407" s="3" t="s">
        <v>3572</v>
      </c>
      <c r="F407" t="str" cm="1">
        <f t="array" ref="F407" ca="1">IF(G407&lt;&gt;"",INDIRECT("'"&amp;G407&amp;"'!"&amp;H407),"")</f>
        <v/>
      </c>
      <c r="S407" s="991"/>
    </row>
    <row r="408" spans="1:19" ht="15" customHeight="1" x14ac:dyDescent="0.25">
      <c r="A408" s="2">
        <v>403</v>
      </c>
      <c r="D408" s="3" t="s">
        <v>3572</v>
      </c>
      <c r="F408" t="str" cm="1">
        <f t="array" ref="F408" ca="1">IF(G408&lt;&gt;"",INDIRECT("'"&amp;G408&amp;"'!"&amp;H408),"")</f>
        <v/>
      </c>
    </row>
    <row r="409" spans="1:19" ht="15" customHeight="1" x14ac:dyDescent="0.25">
      <c r="A409" s="2">
        <v>404</v>
      </c>
      <c r="D409" s="3" t="s">
        <v>3572</v>
      </c>
      <c r="F409" t="str" cm="1">
        <f t="array" ref="F409" ca="1">IF(G409&lt;&gt;"",INDIRECT("'"&amp;G409&amp;"'!"&amp;H409),"")</f>
        <v/>
      </c>
    </row>
    <row r="410" spans="1:19" ht="15" customHeight="1" x14ac:dyDescent="0.25">
      <c r="A410" s="2">
        <v>405</v>
      </c>
      <c r="D410" s="3" t="s">
        <v>3572</v>
      </c>
      <c r="F410" t="str" cm="1">
        <f t="array" ref="F410" ca="1">IF(G410&lt;&gt;"",INDIRECT("'"&amp;G410&amp;"'!"&amp;H410),"")</f>
        <v/>
      </c>
    </row>
    <row r="411" spans="1:19" ht="15" customHeight="1" x14ac:dyDescent="0.25">
      <c r="A411" s="2">
        <v>406</v>
      </c>
      <c r="D411" s="3" t="s">
        <v>3572</v>
      </c>
      <c r="F411" t="str" cm="1">
        <f t="array" ref="F411" ca="1">IF(G411&lt;&gt;"",INDIRECT("'"&amp;G411&amp;"'!"&amp;H411),"")</f>
        <v/>
      </c>
    </row>
    <row r="412" spans="1:19" ht="15" customHeight="1" x14ac:dyDescent="0.25">
      <c r="A412" s="2">
        <v>407</v>
      </c>
      <c r="D412" s="3" t="s">
        <v>3572</v>
      </c>
      <c r="F412" t="str" cm="1">
        <f t="array" ref="F412" ca="1">IF(G412&lt;&gt;"",INDIRECT("'"&amp;G412&amp;"'!"&amp;H412),"")</f>
        <v/>
      </c>
    </row>
    <row r="413" spans="1:19" ht="15" customHeight="1" x14ac:dyDescent="0.25">
      <c r="A413" s="2">
        <v>408</v>
      </c>
      <c r="D413" s="3" t="s">
        <v>3572</v>
      </c>
      <c r="F413" t="str" cm="1">
        <f t="array" ref="F413" ca="1">IF(G413&lt;&gt;"",INDIRECT("'"&amp;G413&amp;"'!"&amp;H413),"")</f>
        <v/>
      </c>
    </row>
    <row r="414" spans="1:19" ht="15" customHeight="1" x14ac:dyDescent="0.25">
      <c r="A414" s="2">
        <v>409</v>
      </c>
      <c r="D414" s="3" t="s">
        <v>3572</v>
      </c>
      <c r="F414" t="str" cm="1">
        <f t="array" ref="F414" ca="1">IF(G414&lt;&gt;"",INDIRECT("'"&amp;G414&amp;"'!"&amp;H414),"")</f>
        <v/>
      </c>
    </row>
    <row r="415" spans="1:19" ht="15" customHeight="1" x14ac:dyDescent="0.25">
      <c r="A415" s="2">
        <v>410</v>
      </c>
      <c r="D415" s="3" t="s">
        <v>3572</v>
      </c>
      <c r="F415" t="str" cm="1">
        <f t="array" ref="F415" ca="1">IF(G415&lt;&gt;"",INDIRECT("'"&amp;G415&amp;"'!"&amp;H415),"")</f>
        <v/>
      </c>
    </row>
    <row r="416" spans="1:19" ht="15" customHeight="1" x14ac:dyDescent="0.25">
      <c r="A416" s="2">
        <v>411</v>
      </c>
      <c r="D416" s="3" t="s">
        <v>3572</v>
      </c>
      <c r="F416" t="str" cm="1">
        <f t="array" ref="F416" ca="1">IF(G416&lt;&gt;"",INDIRECT("'"&amp;G416&amp;"'!"&amp;H416),"")</f>
        <v/>
      </c>
    </row>
    <row r="417" spans="1:19" ht="15" customHeight="1" x14ac:dyDescent="0.25">
      <c r="A417" s="2">
        <v>412</v>
      </c>
      <c r="D417" s="3" t="s">
        <v>3572</v>
      </c>
      <c r="F417" t="str" cm="1">
        <f t="array" ref="F417" ca="1">IF(G417&lt;&gt;"",INDIRECT("'"&amp;G417&amp;"'!"&amp;H417),"")</f>
        <v/>
      </c>
    </row>
    <row r="418" spans="1:19" ht="15" customHeight="1" x14ac:dyDescent="0.25">
      <c r="A418" s="2">
        <v>413</v>
      </c>
      <c r="D418" s="3" t="s">
        <v>3572</v>
      </c>
      <c r="F418" t="str" cm="1">
        <f t="array" ref="F418" ca="1">IF(G418&lt;&gt;"",INDIRECT("'"&amp;G418&amp;"'!"&amp;H418),"")</f>
        <v/>
      </c>
    </row>
    <row r="419" spans="1:19" ht="15" customHeight="1" x14ac:dyDescent="0.25">
      <c r="A419" s="2">
        <v>414</v>
      </c>
      <c r="D419" s="3" t="s">
        <v>3572</v>
      </c>
      <c r="F419" t="str" cm="1">
        <f t="array" ref="F419" ca="1">IF(G419&lt;&gt;"",INDIRECT("'"&amp;G419&amp;"'!"&amp;H419),"")</f>
        <v/>
      </c>
    </row>
    <row r="420" spans="1:19" ht="15" customHeight="1" x14ac:dyDescent="0.25">
      <c r="A420" s="2">
        <v>415</v>
      </c>
      <c r="D420" s="3" t="s">
        <v>3572</v>
      </c>
      <c r="F420" t="str" cm="1">
        <f t="array" ref="F420" ca="1">IF(G420&lt;&gt;"",INDIRECT("'"&amp;G420&amp;"'!"&amp;H420),"")</f>
        <v/>
      </c>
    </row>
    <row r="421" spans="1:19" ht="15" customHeight="1" x14ac:dyDescent="0.25">
      <c r="A421" s="2">
        <v>416</v>
      </c>
      <c r="D421" s="3" t="s">
        <v>3572</v>
      </c>
      <c r="F421" t="str" cm="1">
        <f t="array" ref="F421" ca="1">IF(G421&lt;&gt;"",INDIRECT("'"&amp;G421&amp;"'!"&amp;H421),"")</f>
        <v/>
      </c>
    </row>
    <row r="422" spans="1:19" ht="15" customHeight="1" x14ac:dyDescent="0.25">
      <c r="A422" s="2">
        <v>417</v>
      </c>
      <c r="D422" s="3" t="s">
        <v>3572</v>
      </c>
      <c r="F422" t="str" cm="1">
        <f t="array" ref="F422" ca="1">IF(G422&lt;&gt;"",INDIRECT("'"&amp;G422&amp;"'!"&amp;H422),"")</f>
        <v/>
      </c>
    </row>
    <row r="423" spans="1:19" ht="15" customHeight="1" x14ac:dyDescent="0.25">
      <c r="A423" s="2">
        <v>418</v>
      </c>
      <c r="D423" s="3" t="s">
        <v>3572</v>
      </c>
      <c r="F423" t="str" cm="1">
        <f t="array" ref="F423" ca="1">IF(G423&lt;&gt;"",INDIRECT("'"&amp;G423&amp;"'!"&amp;H423),"")</f>
        <v/>
      </c>
    </row>
    <row r="424" spans="1:19" ht="15" customHeight="1" x14ac:dyDescent="0.25">
      <c r="A424" s="2">
        <v>419</v>
      </c>
      <c r="D424" s="3" t="s">
        <v>3572</v>
      </c>
      <c r="F424" t="str" cm="1">
        <f t="array" ref="F424" ca="1">IF(G424&lt;&gt;"",INDIRECT("'"&amp;G424&amp;"'!"&amp;H424),"")</f>
        <v/>
      </c>
    </row>
    <row r="425" spans="1:19" ht="15" customHeight="1" x14ac:dyDescent="0.25">
      <c r="A425" s="2">
        <v>420</v>
      </c>
      <c r="D425" s="3" t="s">
        <v>3572</v>
      </c>
      <c r="F425" t="str" cm="1">
        <f t="array" ref="F425" ca="1">IF(G425&lt;&gt;"",INDIRECT("'"&amp;G425&amp;"'!"&amp;H425),"")</f>
        <v/>
      </c>
    </row>
    <row r="426" spans="1:19" ht="15" customHeight="1" x14ac:dyDescent="0.25">
      <c r="A426" s="2">
        <v>421</v>
      </c>
      <c r="D426" s="3" t="s">
        <v>3572</v>
      </c>
      <c r="F426" t="str" cm="1">
        <f t="array" ref="F426" ca="1">IF(G426&lt;&gt;"",INDIRECT("'"&amp;G426&amp;"'!"&amp;H426),"")</f>
        <v/>
      </c>
    </row>
    <row r="427" spans="1:19" ht="15" customHeight="1" x14ac:dyDescent="0.25">
      <c r="A427" s="2">
        <v>422</v>
      </c>
      <c r="D427" s="3" t="s">
        <v>3572</v>
      </c>
      <c r="F427" t="str" cm="1">
        <f t="array" ref="F427" ca="1">IF(G427&lt;&gt;"",INDIRECT("'"&amp;G427&amp;"'!"&amp;H427),"")</f>
        <v/>
      </c>
    </row>
    <row r="428" spans="1:19" ht="15" customHeight="1" x14ac:dyDescent="0.25">
      <c r="A428" s="2">
        <v>423</v>
      </c>
      <c r="D428" s="3" t="s">
        <v>3572</v>
      </c>
      <c r="F428" t="str" cm="1">
        <f t="array" ref="F428" ca="1">IF(G428&lt;&gt;"",INDIRECT("'"&amp;G428&amp;"'!"&amp;H428),"")</f>
        <v/>
      </c>
    </row>
    <row r="429" spans="1:19" ht="15" customHeight="1" x14ac:dyDescent="0.25">
      <c r="A429" s="2">
        <v>424</v>
      </c>
      <c r="D429" s="3" t="s">
        <v>3572</v>
      </c>
      <c r="F429" t="str" cm="1">
        <f t="array" ref="F429" ca="1">IF(G429&lt;&gt;"",INDIRECT("'"&amp;G429&amp;"'!"&amp;H429),"")</f>
        <v/>
      </c>
    </row>
    <row r="430" spans="1:19" ht="15" customHeight="1" x14ac:dyDescent="0.25">
      <c r="A430" s="2">
        <v>425</v>
      </c>
      <c r="D430" s="3" t="s">
        <v>3572</v>
      </c>
      <c r="F430" t="str" cm="1">
        <f t="array" ref="F430" ca="1">IF(G430&lt;&gt;"",INDIRECT("'"&amp;G430&amp;"'!"&amp;H430),"")</f>
        <v/>
      </c>
      <c r="S430" s="991"/>
    </row>
    <row r="431" spans="1:19" ht="15" customHeight="1" x14ac:dyDescent="0.25">
      <c r="A431" s="2">
        <v>426</v>
      </c>
      <c r="D431" s="3" t="s">
        <v>3572</v>
      </c>
      <c r="F431" t="str" cm="1">
        <f t="array" ref="F431" ca="1">IF(G431&lt;&gt;"",INDIRECT("'"&amp;G431&amp;"'!"&amp;H431),"")</f>
        <v/>
      </c>
      <c r="S431" s="991"/>
    </row>
    <row r="432" spans="1:19" ht="15" customHeight="1" x14ac:dyDescent="0.25">
      <c r="A432" s="2">
        <v>427</v>
      </c>
      <c r="D432" s="3" t="s">
        <v>3572</v>
      </c>
      <c r="F432" t="str" cm="1">
        <f t="array" ref="F432" ca="1">IF(G432&lt;&gt;"",INDIRECT("'"&amp;G432&amp;"'!"&amp;H432),"")</f>
        <v/>
      </c>
      <c r="S432" s="991"/>
    </row>
    <row r="433" spans="1:19" ht="15" customHeight="1" x14ac:dyDescent="0.25">
      <c r="A433" s="2">
        <v>428</v>
      </c>
      <c r="D433" s="3" t="s">
        <v>3572</v>
      </c>
      <c r="F433" t="str" cm="1">
        <f t="array" ref="F433" ca="1">IF(G433&lt;&gt;"",INDIRECT("'"&amp;G433&amp;"'!"&amp;H433),"")</f>
        <v/>
      </c>
      <c r="S433" s="991"/>
    </row>
    <row r="434" spans="1:19" ht="15" customHeight="1" x14ac:dyDescent="0.25">
      <c r="A434" s="2">
        <v>429</v>
      </c>
      <c r="D434" s="3" t="s">
        <v>3572</v>
      </c>
      <c r="F434" t="str" cm="1">
        <f t="array" ref="F434" ca="1">IF(G434&lt;&gt;"",INDIRECT("'"&amp;G434&amp;"'!"&amp;H434),"")</f>
        <v/>
      </c>
      <c r="S434" s="991"/>
    </row>
    <row r="435" spans="1:19" ht="15" customHeight="1" x14ac:dyDescent="0.25">
      <c r="A435" s="2">
        <v>430</v>
      </c>
      <c r="D435" s="3" t="s">
        <v>3572</v>
      </c>
      <c r="F435" t="str" cm="1">
        <f t="array" ref="F435" ca="1">IF(G435&lt;&gt;"",INDIRECT("'"&amp;G435&amp;"'!"&amp;H435),"")</f>
        <v/>
      </c>
      <c r="S435" s="991"/>
    </row>
    <row r="436" spans="1:19" ht="15" customHeight="1" x14ac:dyDescent="0.25">
      <c r="A436" s="2">
        <v>431</v>
      </c>
      <c r="D436" s="3" t="s">
        <v>3572</v>
      </c>
      <c r="F436" t="str" cm="1">
        <f t="array" ref="F436" ca="1">IF(G436&lt;&gt;"",INDIRECT("'"&amp;G436&amp;"'!"&amp;H436),"")</f>
        <v/>
      </c>
      <c r="S436" s="991"/>
    </row>
    <row r="437" spans="1:19" ht="15" customHeight="1" x14ac:dyDescent="0.25">
      <c r="A437" s="2">
        <v>432</v>
      </c>
      <c r="D437" s="3" t="s">
        <v>3572</v>
      </c>
      <c r="F437" t="str" cm="1">
        <f t="array" ref="F437" ca="1">IF(G437&lt;&gt;"",INDIRECT("'"&amp;G437&amp;"'!"&amp;H437),"")</f>
        <v/>
      </c>
      <c r="S437" s="991"/>
    </row>
    <row r="438" spans="1:19" ht="15" customHeight="1" x14ac:dyDescent="0.25">
      <c r="A438" s="2">
        <v>433</v>
      </c>
      <c r="D438" s="3" t="s">
        <v>3572</v>
      </c>
      <c r="F438" t="str" cm="1">
        <f t="array" ref="F438" ca="1">IF(G438&lt;&gt;"",INDIRECT("'"&amp;G438&amp;"'!"&amp;H438),"")</f>
        <v/>
      </c>
      <c r="S438" s="991"/>
    </row>
    <row r="439" spans="1:19" ht="15" customHeight="1" x14ac:dyDescent="0.25">
      <c r="A439" s="2">
        <v>434</v>
      </c>
      <c r="D439" s="3" t="s">
        <v>3572</v>
      </c>
      <c r="F439" t="str" cm="1">
        <f t="array" ref="F439" ca="1">IF(G439&lt;&gt;"",INDIRECT("'"&amp;G439&amp;"'!"&amp;H439),"")</f>
        <v/>
      </c>
      <c r="S439" s="991"/>
    </row>
    <row r="440" spans="1:19" ht="15" customHeight="1" x14ac:dyDescent="0.25">
      <c r="A440" s="2">
        <v>435</v>
      </c>
      <c r="D440" s="3" t="s">
        <v>3572</v>
      </c>
      <c r="F440" t="str" cm="1">
        <f t="array" ref="F440" ca="1">IF(G440&lt;&gt;"",INDIRECT("'"&amp;G440&amp;"'!"&amp;H440),"")</f>
        <v/>
      </c>
      <c r="S440" s="991"/>
    </row>
    <row r="441" spans="1:19" ht="15" customHeight="1" x14ac:dyDescent="0.25">
      <c r="A441" s="2">
        <v>436</v>
      </c>
      <c r="D441" s="3" t="s">
        <v>3572</v>
      </c>
      <c r="F441" t="str" cm="1">
        <f t="array" ref="F441" ca="1">IF(G441&lt;&gt;"",INDIRECT("'"&amp;G441&amp;"'!"&amp;H441),"")</f>
        <v/>
      </c>
      <c r="S441" s="991"/>
    </row>
    <row r="442" spans="1:19" ht="15" customHeight="1" x14ac:dyDescent="0.25">
      <c r="A442" s="2">
        <v>437</v>
      </c>
      <c r="D442" s="3" t="s">
        <v>3572</v>
      </c>
      <c r="F442" t="str" cm="1">
        <f t="array" ref="F442" ca="1">IF(G442&lt;&gt;"",INDIRECT("'"&amp;G442&amp;"'!"&amp;H442),"")</f>
        <v/>
      </c>
      <c r="S442" s="991"/>
    </row>
    <row r="443" spans="1:19" ht="15" customHeight="1" x14ac:dyDescent="0.25">
      <c r="A443" s="2">
        <v>438</v>
      </c>
      <c r="D443" s="3" t="s">
        <v>3572</v>
      </c>
      <c r="F443" t="str" cm="1">
        <f t="array" ref="F443" ca="1">IF(G443&lt;&gt;"",INDIRECT("'"&amp;G443&amp;"'!"&amp;H443),"")</f>
        <v/>
      </c>
      <c r="S443" s="991"/>
    </row>
    <row r="444" spans="1:19" x14ac:dyDescent="0.25">
      <c r="A444">
        <v>439</v>
      </c>
      <c r="B444" s="7">
        <f>'BudgetSum 2-4'!E36</f>
        <v>0</v>
      </c>
      <c r="C444" s="3">
        <f>A444-B444</f>
        <v>439</v>
      </c>
      <c r="E444" t="b">
        <f ca="1">F444=B444</f>
        <v>1</v>
      </c>
      <c r="F444" cm="1">
        <f t="array" ref="F444" ca="1">IF(G444&lt;&gt;"",INDIRECT("'"&amp;G444&amp;"'!"&amp;H444),"")</f>
        <v>0</v>
      </c>
      <c r="G444" s="991" t="s">
        <v>3508</v>
      </c>
      <c r="H444" t="s">
        <v>3626</v>
      </c>
      <c r="S444" s="991"/>
    </row>
    <row r="445" spans="1:19" x14ac:dyDescent="0.25">
      <c r="A445">
        <v>440</v>
      </c>
      <c r="B445" s="7">
        <f>'BudgetSum 2-4'!E37</f>
        <v>0</v>
      </c>
      <c r="C445" s="3">
        <f>A445-B445</f>
        <v>440</v>
      </c>
      <c r="E445" t="b">
        <f ca="1">F445=B445</f>
        <v>1</v>
      </c>
      <c r="F445" cm="1">
        <f t="array" ref="F445" ca="1">IF(G445&lt;&gt;"",INDIRECT("'"&amp;G445&amp;"'!"&amp;H445),"")</f>
        <v>0</v>
      </c>
      <c r="G445" s="991" t="s">
        <v>3508</v>
      </c>
      <c r="H445" t="s">
        <v>3627</v>
      </c>
      <c r="S445" s="991"/>
    </row>
    <row r="446" spans="1:19" ht="15" customHeight="1" x14ac:dyDescent="0.25">
      <c r="A446" s="2">
        <v>441</v>
      </c>
      <c r="D446" s="3" t="s">
        <v>3572</v>
      </c>
      <c r="F446" t="str" cm="1">
        <f t="array" ref="F446" ca="1">IF(G446&lt;&gt;"",INDIRECT("'"&amp;G446&amp;"'!"&amp;H446),"")</f>
        <v/>
      </c>
      <c r="S446" s="991"/>
    </row>
    <row r="447" spans="1:19" ht="15" customHeight="1" x14ac:dyDescent="0.25">
      <c r="A447" s="2">
        <v>442</v>
      </c>
      <c r="D447" s="3" t="s">
        <v>3572</v>
      </c>
      <c r="F447" t="str" cm="1">
        <f t="array" ref="F447" ca="1">IF(G447&lt;&gt;"",INDIRECT("'"&amp;G447&amp;"'!"&amp;H447),"")</f>
        <v/>
      </c>
      <c r="S447" s="991"/>
    </row>
    <row r="448" spans="1:19" ht="15" customHeight="1" x14ac:dyDescent="0.25">
      <c r="A448" s="2">
        <v>443</v>
      </c>
      <c r="D448" s="3" t="s">
        <v>3572</v>
      </c>
      <c r="F448" t="str" cm="1">
        <f t="array" ref="F448" ca="1">IF(G448&lt;&gt;"",INDIRECT("'"&amp;G448&amp;"'!"&amp;H448),"")</f>
        <v/>
      </c>
      <c r="I448" s="4"/>
      <c r="J448" s="4"/>
      <c r="K448" s="4"/>
    </row>
    <row r="449" spans="1:19" ht="15" customHeight="1" x14ac:dyDescent="0.25">
      <c r="A449" s="2">
        <v>444</v>
      </c>
      <c r="D449" s="3" t="s">
        <v>3572</v>
      </c>
      <c r="F449" t="str" cm="1">
        <f t="array" ref="F449" ca="1">IF(G449&lt;&gt;"",INDIRECT("'"&amp;G449&amp;"'!"&amp;H449),"")</f>
        <v/>
      </c>
      <c r="S449" s="991"/>
    </row>
    <row r="450" spans="1:19" ht="15" customHeight="1" x14ac:dyDescent="0.25">
      <c r="A450" s="2">
        <v>445</v>
      </c>
      <c r="D450" s="3" t="s">
        <v>3572</v>
      </c>
      <c r="F450" t="str" cm="1">
        <f t="array" ref="F450" ca="1">IF(G450&lt;&gt;"",INDIRECT("'"&amp;G450&amp;"'!"&amp;H450),"")</f>
        <v/>
      </c>
      <c r="S450" s="991"/>
    </row>
    <row r="451" spans="1:19" ht="15" customHeight="1" x14ac:dyDescent="0.25">
      <c r="A451" s="2">
        <v>446</v>
      </c>
      <c r="D451" s="3" t="s">
        <v>3572</v>
      </c>
      <c r="F451" t="str" cm="1">
        <f t="array" ref="F451" ca="1">IF(G451&lt;&gt;"",INDIRECT("'"&amp;G451&amp;"'!"&amp;H451),"")</f>
        <v/>
      </c>
    </row>
    <row r="452" spans="1:19" ht="15" customHeight="1" x14ac:dyDescent="0.25">
      <c r="A452" s="2">
        <v>447</v>
      </c>
      <c r="D452" s="3" t="s">
        <v>3572</v>
      </c>
      <c r="F452" t="str" cm="1">
        <f t="array" ref="F452" ca="1">IF(G452&lt;&gt;"",INDIRECT("'"&amp;G452&amp;"'!"&amp;H452),"")</f>
        <v/>
      </c>
      <c r="S452" s="991"/>
    </row>
    <row r="453" spans="1:19" ht="15" customHeight="1" x14ac:dyDescent="0.25">
      <c r="A453" s="2">
        <v>448</v>
      </c>
      <c r="D453" s="3" t="s">
        <v>3572</v>
      </c>
      <c r="F453" t="str" cm="1">
        <f t="array" ref="F453" ca="1">IF(G453&lt;&gt;"",INDIRECT("'"&amp;G453&amp;"'!"&amp;H453),"")</f>
        <v/>
      </c>
    </row>
    <row r="454" spans="1:19" ht="15" customHeight="1" x14ac:dyDescent="0.25">
      <c r="A454" s="2">
        <v>449</v>
      </c>
      <c r="D454" s="3" t="s">
        <v>3572</v>
      </c>
      <c r="F454" t="str" cm="1">
        <f t="array" ref="F454" ca="1">IF(G454&lt;&gt;"",INDIRECT("'"&amp;G454&amp;"'!"&amp;H454),"")</f>
        <v/>
      </c>
      <c r="S454" s="991"/>
    </row>
    <row r="455" spans="1:19" ht="15" customHeight="1" x14ac:dyDescent="0.25">
      <c r="A455" s="2">
        <v>450</v>
      </c>
      <c r="D455" s="3" t="s">
        <v>3572</v>
      </c>
      <c r="F455" t="str" cm="1">
        <f t="array" ref="F455" ca="1">IF(G455&lt;&gt;"",INDIRECT("'"&amp;G455&amp;"'!"&amp;H455),"")</f>
        <v/>
      </c>
      <c r="I455" s="4"/>
      <c r="J455" s="4"/>
      <c r="K455" s="4"/>
    </row>
    <row r="456" spans="1:19" ht="15" customHeight="1" x14ac:dyDescent="0.25">
      <c r="A456" s="2">
        <v>451</v>
      </c>
      <c r="D456" s="3" t="s">
        <v>3572</v>
      </c>
      <c r="F456" t="str" cm="1">
        <f t="array" ref="F456" ca="1">IF(G456&lt;&gt;"",INDIRECT("'"&amp;G456&amp;"'!"&amp;H456),"")</f>
        <v/>
      </c>
      <c r="I456" s="4"/>
      <c r="J456" s="4"/>
      <c r="K456" s="4"/>
    </row>
    <row r="457" spans="1:19" ht="15" customHeight="1" x14ac:dyDescent="0.25">
      <c r="A457" s="2">
        <v>452</v>
      </c>
      <c r="D457" s="3" t="s">
        <v>3572</v>
      </c>
      <c r="F457" t="str" cm="1">
        <f t="array" ref="F457" ca="1">IF(G457&lt;&gt;"",INDIRECT("'"&amp;G457&amp;"'!"&amp;H457),"")</f>
        <v/>
      </c>
      <c r="I457" s="4"/>
      <c r="J457" s="4"/>
      <c r="K457" s="4"/>
    </row>
    <row r="458" spans="1:19" ht="15" customHeight="1" x14ac:dyDescent="0.25">
      <c r="A458" s="2">
        <v>453</v>
      </c>
      <c r="D458" s="3" t="s">
        <v>3572</v>
      </c>
      <c r="F458" t="str" cm="1">
        <f t="array" ref="F458" ca="1">IF(G458&lt;&gt;"",INDIRECT("'"&amp;G458&amp;"'!"&amp;H458),"")</f>
        <v/>
      </c>
      <c r="I458" s="4"/>
      <c r="J458" s="4"/>
      <c r="K458" s="4"/>
    </row>
    <row r="459" spans="1:19" ht="15" customHeight="1" x14ac:dyDescent="0.25">
      <c r="A459" s="2">
        <v>454</v>
      </c>
      <c r="D459" s="3" t="s">
        <v>3572</v>
      </c>
      <c r="F459" t="str" cm="1">
        <f t="array" ref="F459" ca="1">IF(G459&lt;&gt;"",INDIRECT("'"&amp;G459&amp;"'!"&amp;H459),"")</f>
        <v/>
      </c>
      <c r="I459" s="4"/>
      <c r="J459" s="4"/>
      <c r="K459" s="4"/>
    </row>
    <row r="460" spans="1:19" ht="15" customHeight="1" x14ac:dyDescent="0.25">
      <c r="A460" s="2">
        <v>455</v>
      </c>
      <c r="D460" s="3" t="s">
        <v>3572</v>
      </c>
      <c r="F460" t="str" cm="1">
        <f t="array" ref="F460" ca="1">IF(G460&lt;&gt;"",INDIRECT("'"&amp;G460&amp;"'!"&amp;H460),"")</f>
        <v/>
      </c>
      <c r="I460" s="4"/>
      <c r="J460" s="4"/>
      <c r="K460" s="4"/>
    </row>
    <row r="461" spans="1:19" ht="15" customHeight="1" x14ac:dyDescent="0.25">
      <c r="A461" s="2">
        <v>456</v>
      </c>
      <c r="D461" s="3" t="s">
        <v>3572</v>
      </c>
      <c r="F461" t="str" cm="1">
        <f t="array" ref="F461" ca="1">IF(G461&lt;&gt;"",INDIRECT("'"&amp;G461&amp;"'!"&amp;H461),"")</f>
        <v/>
      </c>
      <c r="I461" s="4"/>
      <c r="J461" s="4"/>
      <c r="K461" s="4"/>
    </row>
    <row r="462" spans="1:19" ht="15" customHeight="1" x14ac:dyDescent="0.25">
      <c r="A462" s="2">
        <v>457</v>
      </c>
      <c r="D462" s="3" t="s">
        <v>3572</v>
      </c>
      <c r="F462" t="str" cm="1">
        <f t="array" ref="F462" ca="1">IF(G462&lt;&gt;"",INDIRECT("'"&amp;G462&amp;"'!"&amp;H462),"")</f>
        <v/>
      </c>
      <c r="I462" s="4"/>
      <c r="J462" s="4"/>
      <c r="K462" s="4"/>
    </row>
    <row r="463" spans="1:19" ht="15" customHeight="1" x14ac:dyDescent="0.25">
      <c r="A463" s="2">
        <v>458</v>
      </c>
      <c r="D463" s="3" t="s">
        <v>3572</v>
      </c>
      <c r="F463" t="str" cm="1">
        <f t="array" ref="F463" ca="1">IF(G463&lt;&gt;"",INDIRECT("'"&amp;G463&amp;"'!"&amp;H463),"")</f>
        <v/>
      </c>
      <c r="I463" s="4"/>
      <c r="J463" s="4"/>
      <c r="K463" s="4"/>
    </row>
    <row r="464" spans="1:19" ht="15" customHeight="1" x14ac:dyDescent="0.25">
      <c r="A464" s="2">
        <v>459</v>
      </c>
      <c r="D464" s="3" t="s">
        <v>3572</v>
      </c>
      <c r="F464" t="str" cm="1">
        <f t="array" ref="F464" ca="1">IF(G464&lt;&gt;"",INDIRECT("'"&amp;G464&amp;"'!"&amp;H464),"")</f>
        <v/>
      </c>
      <c r="I464" s="4"/>
      <c r="J464" s="4"/>
      <c r="K464" s="4"/>
    </row>
    <row r="465" spans="1:19" ht="15" customHeight="1" x14ac:dyDescent="0.25">
      <c r="A465" s="2">
        <v>460</v>
      </c>
      <c r="D465" s="3" t="s">
        <v>3572</v>
      </c>
      <c r="F465" t="str" cm="1">
        <f t="array" ref="F465" ca="1">IF(G465&lt;&gt;"",INDIRECT("'"&amp;G465&amp;"'!"&amp;H465),"")</f>
        <v/>
      </c>
      <c r="I465" s="4"/>
      <c r="J465" s="4"/>
      <c r="K465" s="4"/>
    </row>
    <row r="466" spans="1:19" ht="15" customHeight="1" x14ac:dyDescent="0.25">
      <c r="A466" s="2">
        <v>461</v>
      </c>
      <c r="D466" s="3" t="s">
        <v>3572</v>
      </c>
      <c r="F466" t="str" cm="1">
        <f t="array" ref="F466" ca="1">IF(G466&lt;&gt;"",INDIRECT("'"&amp;G466&amp;"'!"&amp;H466),"")</f>
        <v/>
      </c>
      <c r="I466" s="4"/>
      <c r="J466" s="4"/>
      <c r="K466" s="4"/>
    </row>
    <row r="467" spans="1:19" ht="15" customHeight="1" x14ac:dyDescent="0.25">
      <c r="A467" s="2">
        <v>462</v>
      </c>
      <c r="D467" s="3" t="s">
        <v>3572</v>
      </c>
      <c r="F467" t="str" cm="1">
        <f t="array" ref="F467" ca="1">IF(G467&lt;&gt;"",INDIRECT("'"&amp;G467&amp;"'!"&amp;H467),"")</f>
        <v/>
      </c>
      <c r="I467" s="4"/>
      <c r="J467" s="4"/>
      <c r="K467" s="4"/>
    </row>
    <row r="468" spans="1:19" ht="15" customHeight="1" x14ac:dyDescent="0.25">
      <c r="A468" s="2">
        <v>463</v>
      </c>
      <c r="D468" s="3" t="s">
        <v>3572</v>
      </c>
      <c r="F468" t="str" cm="1">
        <f t="array" ref="F468" ca="1">IF(G468&lt;&gt;"",INDIRECT("'"&amp;G468&amp;"'!"&amp;H468),"")</f>
        <v/>
      </c>
      <c r="I468" s="4"/>
      <c r="J468" s="4"/>
      <c r="K468" s="4"/>
    </row>
    <row r="469" spans="1:19" ht="15" customHeight="1" x14ac:dyDescent="0.25">
      <c r="A469" s="2">
        <v>464</v>
      </c>
      <c r="D469" s="3" t="s">
        <v>3572</v>
      </c>
      <c r="F469" t="str" cm="1">
        <f t="array" ref="F469" ca="1">IF(G469&lt;&gt;"",INDIRECT("'"&amp;G469&amp;"'!"&amp;H469),"")</f>
        <v/>
      </c>
      <c r="I469" s="4"/>
      <c r="J469" s="4"/>
      <c r="K469" s="4"/>
    </row>
    <row r="470" spans="1:19" ht="15" customHeight="1" x14ac:dyDescent="0.25">
      <c r="A470" s="2">
        <v>465</v>
      </c>
      <c r="D470" s="3" t="s">
        <v>3572</v>
      </c>
      <c r="F470" t="str" cm="1">
        <f t="array" ref="F470" ca="1">IF(G470&lt;&gt;"",INDIRECT("'"&amp;G470&amp;"'!"&amp;H470),"")</f>
        <v/>
      </c>
      <c r="I470" s="4"/>
      <c r="J470" s="4"/>
      <c r="K470" s="4"/>
    </row>
    <row r="471" spans="1:19" ht="15" customHeight="1" x14ac:dyDescent="0.25">
      <c r="A471" s="2">
        <v>466</v>
      </c>
      <c r="D471" s="3" t="s">
        <v>3572</v>
      </c>
      <c r="F471" t="str" cm="1">
        <f t="array" ref="F471" ca="1">IF(G471&lt;&gt;"",INDIRECT("'"&amp;G471&amp;"'!"&amp;H471),"")</f>
        <v/>
      </c>
      <c r="I471" s="4"/>
      <c r="J471" s="4"/>
      <c r="K471" s="4"/>
    </row>
    <row r="472" spans="1:19" ht="15" customHeight="1" x14ac:dyDescent="0.25">
      <c r="A472" s="2">
        <v>467</v>
      </c>
      <c r="D472" s="3" t="s">
        <v>3572</v>
      </c>
      <c r="F472" t="str" cm="1">
        <f t="array" ref="F472" ca="1">IF(G472&lt;&gt;"",INDIRECT("'"&amp;G472&amp;"'!"&amp;H472),"")</f>
        <v/>
      </c>
      <c r="I472" s="4"/>
      <c r="J472" s="4"/>
      <c r="K472" s="4"/>
    </row>
    <row r="473" spans="1:19" ht="15" customHeight="1" x14ac:dyDescent="0.25">
      <c r="A473" s="2">
        <v>468</v>
      </c>
      <c r="D473" s="3" t="s">
        <v>3572</v>
      </c>
      <c r="F473" t="str" cm="1">
        <f t="array" ref="F473" ca="1">IF(G473&lt;&gt;"",INDIRECT("'"&amp;G473&amp;"'!"&amp;H473),"")</f>
        <v/>
      </c>
      <c r="I473" s="4"/>
      <c r="J473" s="4"/>
      <c r="K473" s="4"/>
    </row>
    <row r="474" spans="1:19" ht="15" customHeight="1" x14ac:dyDescent="0.25">
      <c r="A474" s="2">
        <v>469</v>
      </c>
      <c r="D474" s="3" t="s">
        <v>3572</v>
      </c>
      <c r="F474" t="str" cm="1">
        <f t="array" ref="F474" ca="1">IF(G474&lt;&gt;"",INDIRECT("'"&amp;G474&amp;"'!"&amp;H474),"")</f>
        <v/>
      </c>
      <c r="I474" s="4"/>
      <c r="J474" s="4"/>
      <c r="K474" s="4"/>
    </row>
    <row r="475" spans="1:19" ht="15" customHeight="1" x14ac:dyDescent="0.25">
      <c r="A475" s="2">
        <v>470</v>
      </c>
      <c r="D475" s="3" t="s">
        <v>3572</v>
      </c>
      <c r="F475" t="str" cm="1">
        <f t="array" ref="F475" ca="1">IF(G475&lt;&gt;"",INDIRECT("'"&amp;G475&amp;"'!"&amp;H475),"")</f>
        <v/>
      </c>
      <c r="I475" s="4"/>
      <c r="J475" s="4"/>
      <c r="K475" s="4"/>
    </row>
    <row r="476" spans="1:19" ht="15" customHeight="1" x14ac:dyDescent="0.25">
      <c r="A476" s="2">
        <v>471</v>
      </c>
      <c r="D476" s="3" t="s">
        <v>3572</v>
      </c>
      <c r="F476" t="str" cm="1">
        <f t="array" ref="F476" ca="1">IF(G476&lt;&gt;"",INDIRECT("'"&amp;G476&amp;"'!"&amp;H476),"")</f>
        <v/>
      </c>
      <c r="I476" s="4"/>
      <c r="J476" s="4"/>
      <c r="K476" s="4"/>
    </row>
    <row r="477" spans="1:19" ht="15" customHeight="1" x14ac:dyDescent="0.25">
      <c r="A477" s="2">
        <v>472</v>
      </c>
      <c r="D477" s="3" t="s">
        <v>3572</v>
      </c>
      <c r="F477" t="str" cm="1">
        <f t="array" ref="F477" ca="1">IF(G477&lt;&gt;"",INDIRECT("'"&amp;G477&amp;"'!"&amp;H477),"")</f>
        <v/>
      </c>
      <c r="I477" s="4"/>
      <c r="J477" s="4"/>
      <c r="K477" s="4"/>
    </row>
    <row r="478" spans="1:19" ht="15" customHeight="1" x14ac:dyDescent="0.25">
      <c r="A478" s="2">
        <v>473</v>
      </c>
      <c r="D478" s="3" t="s">
        <v>3572</v>
      </c>
      <c r="F478" t="str" cm="1">
        <f t="array" ref="F478" ca="1">IF(G478&lt;&gt;"",INDIRECT("'"&amp;G478&amp;"'!"&amp;H478),"")</f>
        <v/>
      </c>
      <c r="I478" s="4"/>
      <c r="J478" s="4"/>
      <c r="K478" s="4"/>
    </row>
    <row r="479" spans="1:19" ht="15" customHeight="1" x14ac:dyDescent="0.25">
      <c r="A479" s="2">
        <v>474</v>
      </c>
      <c r="D479" s="3" t="s">
        <v>3572</v>
      </c>
      <c r="F479" t="str" cm="1">
        <f t="array" ref="F479" ca="1">IF(G479&lt;&gt;"",INDIRECT("'"&amp;G479&amp;"'!"&amp;H479),"")</f>
        <v/>
      </c>
      <c r="I479" s="4"/>
      <c r="J479" s="4"/>
      <c r="K479" s="4"/>
    </row>
    <row r="480" spans="1:19" ht="15" customHeight="1" x14ac:dyDescent="0.25">
      <c r="A480" s="2">
        <v>475</v>
      </c>
      <c r="D480" s="3" t="s">
        <v>3572</v>
      </c>
      <c r="F480" t="str" cm="1">
        <f t="array" ref="F480" ca="1">IF(G480&lt;&gt;"",INDIRECT("'"&amp;G480&amp;"'!"&amp;H480),"")</f>
        <v/>
      </c>
      <c r="S480" s="991"/>
    </row>
    <row r="481" spans="1:19" ht="15" customHeight="1" x14ac:dyDescent="0.25">
      <c r="A481" s="2">
        <v>476</v>
      </c>
      <c r="D481" s="3" t="s">
        <v>3572</v>
      </c>
      <c r="F481" t="str" cm="1">
        <f t="array" ref="F481" ca="1">IF(G481&lt;&gt;"",INDIRECT("'"&amp;G481&amp;"'!"&amp;H481),"")</f>
        <v/>
      </c>
      <c r="S481" s="991"/>
    </row>
    <row r="482" spans="1:19" ht="15" customHeight="1" x14ac:dyDescent="0.25">
      <c r="A482" s="2">
        <v>477</v>
      </c>
      <c r="D482" s="3" t="s">
        <v>3572</v>
      </c>
      <c r="F482" t="str" cm="1">
        <f t="array" ref="F482" ca="1">IF(G482&lt;&gt;"",INDIRECT("'"&amp;G482&amp;"'!"&amp;H482),"")</f>
        <v/>
      </c>
      <c r="S482" s="991"/>
    </row>
    <row r="483" spans="1:19" ht="15" customHeight="1" x14ac:dyDescent="0.25">
      <c r="A483" s="2">
        <v>478</v>
      </c>
      <c r="D483" s="3" t="s">
        <v>3572</v>
      </c>
      <c r="F483" t="str" cm="1">
        <f t="array" ref="F483" ca="1">IF(G483&lt;&gt;"",INDIRECT("'"&amp;G483&amp;"'!"&amp;H483),"")</f>
        <v/>
      </c>
      <c r="S483" s="991"/>
    </row>
    <row r="484" spans="1:19" ht="15" customHeight="1" x14ac:dyDescent="0.25">
      <c r="A484" s="2">
        <v>479</v>
      </c>
      <c r="D484" s="3" t="s">
        <v>3572</v>
      </c>
      <c r="F484" t="str" cm="1">
        <f t="array" ref="F484" ca="1">IF(G484&lt;&gt;"",INDIRECT("'"&amp;G484&amp;"'!"&amp;H484),"")</f>
        <v/>
      </c>
      <c r="S484" s="991"/>
    </row>
    <row r="485" spans="1:19" ht="15" customHeight="1" x14ac:dyDescent="0.25">
      <c r="A485" s="2">
        <v>480</v>
      </c>
      <c r="D485" s="3" t="s">
        <v>3572</v>
      </c>
      <c r="F485" t="str" cm="1">
        <f t="array" ref="F485" ca="1">IF(G485&lt;&gt;"",INDIRECT("'"&amp;G485&amp;"'!"&amp;H485),"")</f>
        <v/>
      </c>
      <c r="S485" s="991"/>
    </row>
    <row r="486" spans="1:19" ht="15" customHeight="1" x14ac:dyDescent="0.25">
      <c r="A486" s="2">
        <v>481</v>
      </c>
      <c r="D486" s="3" t="s">
        <v>3572</v>
      </c>
      <c r="F486" t="str" cm="1">
        <f t="array" ref="F486" ca="1">IF(G486&lt;&gt;"",INDIRECT("'"&amp;G486&amp;"'!"&amp;H486),"")</f>
        <v/>
      </c>
      <c r="I486" s="4"/>
      <c r="J486" s="4"/>
      <c r="K486" s="4"/>
    </row>
    <row r="487" spans="1:19" ht="15" customHeight="1" x14ac:dyDescent="0.25">
      <c r="A487" s="2">
        <v>482</v>
      </c>
      <c r="D487" s="3" t="s">
        <v>3572</v>
      </c>
      <c r="F487" t="str" cm="1">
        <f t="array" ref="F487" ca="1">IF(G487&lt;&gt;"",INDIRECT("'"&amp;G487&amp;"'!"&amp;H487),"")</f>
        <v/>
      </c>
      <c r="S487" s="991"/>
    </row>
    <row r="488" spans="1:19" ht="15" customHeight="1" x14ac:dyDescent="0.25">
      <c r="A488" s="2">
        <v>483</v>
      </c>
      <c r="D488" s="3" t="s">
        <v>3572</v>
      </c>
      <c r="F488" t="str" cm="1">
        <f t="array" ref="F488" ca="1">IF(G488&lt;&gt;"",INDIRECT("'"&amp;G488&amp;"'!"&amp;H488),"")</f>
        <v/>
      </c>
      <c r="S488" s="991"/>
    </row>
    <row r="489" spans="1:19" ht="15" customHeight="1" x14ac:dyDescent="0.25">
      <c r="A489" s="2">
        <v>484</v>
      </c>
      <c r="D489" s="3" t="s">
        <v>3572</v>
      </c>
      <c r="F489" t="str" cm="1">
        <f t="array" ref="F489" ca="1">IF(G489&lt;&gt;"",INDIRECT("'"&amp;G489&amp;"'!"&amp;H489),"")</f>
        <v/>
      </c>
      <c r="S489" s="991"/>
    </row>
    <row r="490" spans="1:19" ht="15" customHeight="1" x14ac:dyDescent="0.25">
      <c r="A490" s="2">
        <v>485</v>
      </c>
      <c r="D490" s="3" t="s">
        <v>3572</v>
      </c>
      <c r="F490" t="str" cm="1">
        <f t="array" ref="F490" ca="1">IF(G490&lt;&gt;"",INDIRECT("'"&amp;G490&amp;"'!"&amp;H490),"")</f>
        <v/>
      </c>
      <c r="S490" s="991"/>
    </row>
    <row r="491" spans="1:19" ht="15" customHeight="1" x14ac:dyDescent="0.25">
      <c r="A491" s="2">
        <v>486</v>
      </c>
      <c r="D491" s="3" t="s">
        <v>3572</v>
      </c>
      <c r="F491" t="str" cm="1">
        <f t="array" ref="F491" ca="1">IF(G491&lt;&gt;"",INDIRECT("'"&amp;G491&amp;"'!"&amp;H491),"")</f>
        <v/>
      </c>
      <c r="S491" s="991"/>
    </row>
    <row r="492" spans="1:19" ht="15" customHeight="1" x14ac:dyDescent="0.25">
      <c r="A492" s="2">
        <v>487</v>
      </c>
      <c r="D492" s="3" t="s">
        <v>3572</v>
      </c>
      <c r="F492" t="str" cm="1">
        <f t="array" ref="F492" ca="1">IF(G492&lt;&gt;"",INDIRECT("'"&amp;G492&amp;"'!"&amp;H492),"")</f>
        <v/>
      </c>
      <c r="S492" s="991"/>
    </row>
    <row r="493" spans="1:19" ht="15" customHeight="1" x14ac:dyDescent="0.25">
      <c r="A493" s="2">
        <v>488</v>
      </c>
      <c r="D493" s="3" t="s">
        <v>3572</v>
      </c>
      <c r="F493" t="str" cm="1">
        <f t="array" ref="F493" ca="1">IF(G493&lt;&gt;"",INDIRECT("'"&amp;G493&amp;"'!"&amp;H493),"")</f>
        <v/>
      </c>
      <c r="I493" s="4"/>
      <c r="J493" s="4"/>
      <c r="K493" s="4"/>
    </row>
    <row r="494" spans="1:19" ht="15" customHeight="1" x14ac:dyDescent="0.25">
      <c r="A494" s="2">
        <v>489</v>
      </c>
      <c r="D494" s="3" t="s">
        <v>3572</v>
      </c>
      <c r="F494" t="str" cm="1">
        <f t="array" ref="F494" ca="1">IF(G494&lt;&gt;"",INDIRECT("'"&amp;G494&amp;"'!"&amp;H494),"")</f>
        <v/>
      </c>
      <c r="S494" s="991"/>
    </row>
    <row r="495" spans="1:19" ht="15" customHeight="1" x14ac:dyDescent="0.25">
      <c r="A495" s="2">
        <v>490</v>
      </c>
      <c r="D495" s="3" t="s">
        <v>3572</v>
      </c>
      <c r="F495" t="str" cm="1">
        <f t="array" ref="F495" ca="1">IF(G495&lt;&gt;"",INDIRECT("'"&amp;G495&amp;"'!"&amp;H495),"")</f>
        <v/>
      </c>
      <c r="S495" s="991"/>
    </row>
    <row r="496" spans="1:19" ht="15" customHeight="1" x14ac:dyDescent="0.25">
      <c r="A496" s="2">
        <v>491</v>
      </c>
      <c r="D496" s="3" t="s">
        <v>3572</v>
      </c>
      <c r="F496" t="str" cm="1">
        <f t="array" ref="F496" ca="1">IF(G496&lt;&gt;"",INDIRECT("'"&amp;G496&amp;"'!"&amp;H496),"")</f>
        <v/>
      </c>
      <c r="S496" s="991"/>
    </row>
    <row r="497" spans="1:19" ht="15" customHeight="1" x14ac:dyDescent="0.25">
      <c r="A497" s="2">
        <v>492</v>
      </c>
      <c r="D497" s="3" t="s">
        <v>3572</v>
      </c>
      <c r="F497" t="str" cm="1">
        <f t="array" ref="F497" ca="1">IF(G497&lt;&gt;"",INDIRECT("'"&amp;G497&amp;"'!"&amp;H497),"")</f>
        <v/>
      </c>
      <c r="S497" s="991"/>
    </row>
    <row r="498" spans="1:19" ht="15" customHeight="1" x14ac:dyDescent="0.25">
      <c r="A498" s="2">
        <v>493</v>
      </c>
      <c r="D498" s="3" t="s">
        <v>3572</v>
      </c>
      <c r="F498" t="str" cm="1">
        <f t="array" ref="F498" ca="1">IF(G498&lt;&gt;"",INDIRECT("'"&amp;G498&amp;"'!"&amp;H498),"")</f>
        <v/>
      </c>
      <c r="S498" s="991"/>
    </row>
    <row r="499" spans="1:19" ht="15" customHeight="1" x14ac:dyDescent="0.25">
      <c r="A499" s="2">
        <v>494</v>
      </c>
      <c r="D499" s="3" t="s">
        <v>3572</v>
      </c>
      <c r="F499" t="str" cm="1">
        <f t="array" ref="F499" ca="1">IF(G499&lt;&gt;"",INDIRECT("'"&amp;G499&amp;"'!"&amp;H499),"")</f>
        <v/>
      </c>
      <c r="S499" s="991"/>
    </row>
    <row r="500" spans="1:19" ht="15" customHeight="1" x14ac:dyDescent="0.25">
      <c r="A500" s="2">
        <v>495</v>
      </c>
      <c r="D500" s="3" t="s">
        <v>3572</v>
      </c>
      <c r="F500" t="str" cm="1">
        <f t="array" ref="F500" ca="1">IF(G500&lt;&gt;"",INDIRECT("'"&amp;G500&amp;"'!"&amp;H500),"")</f>
        <v/>
      </c>
      <c r="I500" s="4"/>
      <c r="J500" s="4"/>
      <c r="K500" s="4"/>
    </row>
    <row r="501" spans="1:19" ht="15" customHeight="1" x14ac:dyDescent="0.25">
      <c r="A501" s="2">
        <v>496</v>
      </c>
      <c r="D501" s="3" t="s">
        <v>3572</v>
      </c>
      <c r="F501" t="str" cm="1">
        <f t="array" ref="F501" ca="1">IF(G501&lt;&gt;"",INDIRECT("'"&amp;G501&amp;"'!"&amp;H501),"")</f>
        <v/>
      </c>
      <c r="S501" s="991"/>
    </row>
    <row r="502" spans="1:19" ht="15" customHeight="1" x14ac:dyDescent="0.25">
      <c r="A502" s="2">
        <v>497</v>
      </c>
      <c r="D502" s="3" t="s">
        <v>3572</v>
      </c>
      <c r="F502" t="str" cm="1">
        <f t="array" ref="F502" ca="1">IF(G502&lt;&gt;"",INDIRECT("'"&amp;G502&amp;"'!"&amp;H502),"")</f>
        <v/>
      </c>
      <c r="S502" s="991"/>
    </row>
    <row r="503" spans="1:19" ht="15" customHeight="1" x14ac:dyDescent="0.25">
      <c r="A503" s="2">
        <v>498</v>
      </c>
      <c r="D503" s="3" t="s">
        <v>3572</v>
      </c>
      <c r="F503" t="str" cm="1">
        <f t="array" ref="F503" ca="1">IF(G503&lt;&gt;"",INDIRECT("'"&amp;G503&amp;"'!"&amp;H503),"")</f>
        <v/>
      </c>
      <c r="S503" s="991"/>
    </row>
    <row r="504" spans="1:19" ht="15" customHeight="1" x14ac:dyDescent="0.25">
      <c r="A504" s="2">
        <v>499</v>
      </c>
      <c r="D504" s="3" t="s">
        <v>3572</v>
      </c>
      <c r="F504" t="str" cm="1">
        <f t="array" ref="F504" ca="1">IF(G504&lt;&gt;"",INDIRECT("'"&amp;G504&amp;"'!"&amp;H504),"")</f>
        <v/>
      </c>
      <c r="S504" s="991"/>
    </row>
    <row r="505" spans="1:19" ht="15" customHeight="1" x14ac:dyDescent="0.25">
      <c r="A505" s="2">
        <v>500</v>
      </c>
      <c r="D505" s="3" t="s">
        <v>3572</v>
      </c>
      <c r="F505" t="str" cm="1">
        <f t="array" ref="F505" ca="1">IF(G505&lt;&gt;"",INDIRECT("'"&amp;G505&amp;"'!"&amp;H505),"")</f>
        <v/>
      </c>
      <c r="S505" s="991"/>
    </row>
    <row r="506" spans="1:19" ht="15" customHeight="1" x14ac:dyDescent="0.25">
      <c r="A506" s="2">
        <v>501</v>
      </c>
      <c r="D506" s="3" t="s">
        <v>3572</v>
      </c>
      <c r="F506" t="str" cm="1">
        <f t="array" ref="F506" ca="1">IF(G506&lt;&gt;"",INDIRECT("'"&amp;G506&amp;"'!"&amp;H506),"")</f>
        <v/>
      </c>
      <c r="S506" s="991"/>
    </row>
    <row r="507" spans="1:19" ht="15" customHeight="1" x14ac:dyDescent="0.25">
      <c r="A507" s="2">
        <v>502</v>
      </c>
      <c r="D507" s="3" t="s">
        <v>3572</v>
      </c>
      <c r="F507" t="str" cm="1">
        <f t="array" ref="F507" ca="1">IF(G507&lt;&gt;"",INDIRECT("'"&amp;G507&amp;"'!"&amp;H507),"")</f>
        <v/>
      </c>
      <c r="I507" s="4"/>
      <c r="J507" s="4"/>
      <c r="K507" s="4"/>
    </row>
    <row r="508" spans="1:19" ht="15" customHeight="1" x14ac:dyDescent="0.25">
      <c r="A508" s="2">
        <v>503</v>
      </c>
      <c r="D508" s="3" t="s">
        <v>3572</v>
      </c>
      <c r="F508" t="str" cm="1">
        <f t="array" ref="F508" ca="1">IF(G508&lt;&gt;"",INDIRECT("'"&amp;G508&amp;"'!"&amp;H508),"")</f>
        <v/>
      </c>
      <c r="S508" s="991"/>
    </row>
    <row r="509" spans="1:19" ht="15" customHeight="1" x14ac:dyDescent="0.25">
      <c r="A509" s="2">
        <v>504</v>
      </c>
      <c r="D509" s="3" t="s">
        <v>3572</v>
      </c>
      <c r="F509" t="str" cm="1">
        <f t="array" ref="F509" ca="1">IF(G509&lt;&gt;"",INDIRECT("'"&amp;G509&amp;"'!"&amp;H509),"")</f>
        <v/>
      </c>
      <c r="S509" s="991"/>
    </row>
    <row r="510" spans="1:19" ht="15" customHeight="1" x14ac:dyDescent="0.25">
      <c r="A510" s="2">
        <v>505</v>
      </c>
      <c r="D510" s="3" t="s">
        <v>3572</v>
      </c>
      <c r="F510" t="str" cm="1">
        <f t="array" ref="F510" ca="1">IF(G510&lt;&gt;"",INDIRECT("'"&amp;G510&amp;"'!"&amp;H510),"")</f>
        <v/>
      </c>
      <c r="S510" s="991"/>
    </row>
    <row r="511" spans="1:19" ht="15" customHeight="1" x14ac:dyDescent="0.25">
      <c r="A511" s="2">
        <v>506</v>
      </c>
      <c r="D511" s="3" t="s">
        <v>3572</v>
      </c>
      <c r="F511" t="str" cm="1">
        <f t="array" ref="F511" ca="1">IF(G511&lt;&gt;"",INDIRECT("'"&amp;G511&amp;"'!"&amp;H511),"")</f>
        <v/>
      </c>
      <c r="S511" s="991"/>
    </row>
    <row r="512" spans="1:19" ht="15" customHeight="1" x14ac:dyDescent="0.25">
      <c r="A512" s="2">
        <v>507</v>
      </c>
      <c r="D512" s="3" t="s">
        <v>3572</v>
      </c>
      <c r="F512" t="str" cm="1">
        <f t="array" ref="F512" ca="1">IF(G512&lt;&gt;"",INDIRECT("'"&amp;G512&amp;"'!"&amp;H512),"")</f>
        <v/>
      </c>
      <c r="S512" s="991"/>
    </row>
    <row r="513" spans="1:19" ht="15" customHeight="1" x14ac:dyDescent="0.25">
      <c r="A513" s="2">
        <v>508</v>
      </c>
      <c r="D513" s="3" t="s">
        <v>3572</v>
      </c>
      <c r="F513" t="str" cm="1">
        <f t="array" ref="F513" ca="1">IF(G513&lt;&gt;"",INDIRECT("'"&amp;G513&amp;"'!"&amp;H513),"")</f>
        <v/>
      </c>
      <c r="S513" s="991"/>
    </row>
    <row r="514" spans="1:19" ht="15" customHeight="1" x14ac:dyDescent="0.25">
      <c r="A514" s="2">
        <v>509</v>
      </c>
      <c r="D514" s="3" t="s">
        <v>3572</v>
      </c>
      <c r="F514" t="str" cm="1">
        <f t="array" ref="F514" ca="1">IF(G514&lt;&gt;"",INDIRECT("'"&amp;G514&amp;"'!"&amp;H514),"")</f>
        <v/>
      </c>
      <c r="I514" s="4"/>
      <c r="J514" s="4"/>
      <c r="K514" s="4"/>
    </row>
    <row r="515" spans="1:19" ht="15" customHeight="1" x14ac:dyDescent="0.25">
      <c r="A515" s="2">
        <v>510</v>
      </c>
      <c r="D515" s="3" t="s">
        <v>3572</v>
      </c>
      <c r="F515" t="str" cm="1">
        <f t="array" ref="F515" ca="1">IF(G515&lt;&gt;"",INDIRECT("'"&amp;G515&amp;"'!"&amp;H515),"")</f>
        <v/>
      </c>
      <c r="S515" s="991"/>
    </row>
    <row r="516" spans="1:19" ht="15" customHeight="1" x14ac:dyDescent="0.25">
      <c r="A516" s="2">
        <v>511</v>
      </c>
      <c r="D516" s="3" t="s">
        <v>3572</v>
      </c>
      <c r="F516" t="str" cm="1">
        <f t="array" ref="F516" ca="1">IF(G516&lt;&gt;"",INDIRECT("'"&amp;G516&amp;"'!"&amp;H516),"")</f>
        <v/>
      </c>
      <c r="S516" s="991"/>
    </row>
    <row r="517" spans="1:19" ht="15" customHeight="1" x14ac:dyDescent="0.25">
      <c r="A517" s="2">
        <v>512</v>
      </c>
      <c r="D517" s="3" t="s">
        <v>3572</v>
      </c>
      <c r="F517" t="str" cm="1">
        <f t="array" ref="F517" ca="1">IF(G517&lt;&gt;"",INDIRECT("'"&amp;G517&amp;"'!"&amp;H517),"")</f>
        <v/>
      </c>
      <c r="S517" s="991"/>
    </row>
    <row r="518" spans="1:19" ht="15" customHeight="1" x14ac:dyDescent="0.25">
      <c r="A518" s="2">
        <v>513</v>
      </c>
      <c r="D518" s="3" t="s">
        <v>3572</v>
      </c>
      <c r="F518" t="str" cm="1">
        <f t="array" ref="F518" ca="1">IF(G518&lt;&gt;"",INDIRECT("'"&amp;G518&amp;"'!"&amp;H518),"")</f>
        <v/>
      </c>
      <c r="S518" s="991"/>
    </row>
    <row r="519" spans="1:19" ht="15" customHeight="1" x14ac:dyDescent="0.25">
      <c r="A519" s="2">
        <v>514</v>
      </c>
      <c r="D519" s="3" t="s">
        <v>3572</v>
      </c>
      <c r="F519" t="str" cm="1">
        <f t="array" ref="F519" ca="1">IF(G519&lt;&gt;"",INDIRECT("'"&amp;G519&amp;"'!"&amp;H519),"")</f>
        <v/>
      </c>
      <c r="S519" s="991"/>
    </row>
    <row r="520" spans="1:19" ht="15" customHeight="1" x14ac:dyDescent="0.25">
      <c r="A520" s="2">
        <v>515</v>
      </c>
      <c r="D520" s="3" t="s">
        <v>3572</v>
      </c>
      <c r="F520" t="str" cm="1">
        <f t="array" ref="F520" ca="1">IF(G520&lt;&gt;"",INDIRECT("'"&amp;G520&amp;"'!"&amp;H520),"")</f>
        <v/>
      </c>
      <c r="S520" s="991"/>
    </row>
    <row r="521" spans="1:19" ht="15" customHeight="1" x14ac:dyDescent="0.25">
      <c r="A521" s="2">
        <v>516</v>
      </c>
      <c r="D521" s="3" t="s">
        <v>3572</v>
      </c>
      <c r="F521" t="str" cm="1">
        <f t="array" ref="F521" ca="1">IF(G521&lt;&gt;"",INDIRECT("'"&amp;G521&amp;"'!"&amp;H521),"")</f>
        <v/>
      </c>
      <c r="S521" s="991"/>
    </row>
    <row r="522" spans="1:19" ht="15" customHeight="1" x14ac:dyDescent="0.25">
      <c r="A522" s="2">
        <v>517</v>
      </c>
      <c r="D522" s="3" t="s">
        <v>3572</v>
      </c>
      <c r="F522" t="str" cm="1">
        <f t="array" ref="F522" ca="1">IF(G522&lt;&gt;"",INDIRECT("'"&amp;G522&amp;"'!"&amp;H522),"")</f>
        <v/>
      </c>
      <c r="I522" s="4"/>
      <c r="J522" s="4"/>
      <c r="K522" s="4"/>
    </row>
    <row r="523" spans="1:19" ht="15" customHeight="1" x14ac:dyDescent="0.25">
      <c r="A523" s="2">
        <v>518</v>
      </c>
      <c r="D523" s="3" t="s">
        <v>3572</v>
      </c>
      <c r="F523" t="str" cm="1">
        <f t="array" ref="F523" ca="1">IF(G523&lt;&gt;"",INDIRECT("'"&amp;G523&amp;"'!"&amp;H523),"")</f>
        <v/>
      </c>
      <c r="S523" s="991"/>
    </row>
    <row r="524" spans="1:19" ht="15" customHeight="1" x14ac:dyDescent="0.25">
      <c r="A524" s="2">
        <v>519</v>
      </c>
      <c r="D524" s="3" t="s">
        <v>3572</v>
      </c>
      <c r="F524" t="str" cm="1">
        <f t="array" ref="F524" ca="1">IF(G524&lt;&gt;"",INDIRECT("'"&amp;G524&amp;"'!"&amp;H524),"")</f>
        <v/>
      </c>
      <c r="I524" s="5"/>
      <c r="J524" s="5"/>
      <c r="K524" s="5"/>
    </row>
    <row r="525" spans="1:19" ht="15" customHeight="1" x14ac:dyDescent="0.25">
      <c r="A525" s="2">
        <v>520</v>
      </c>
      <c r="D525" s="3" t="s">
        <v>3572</v>
      </c>
      <c r="F525" t="str" cm="1">
        <f t="array" ref="F525" ca="1">IF(G525&lt;&gt;"",INDIRECT("'"&amp;G525&amp;"'!"&amp;H525),"")</f>
        <v/>
      </c>
      <c r="S525" s="991"/>
    </row>
    <row r="526" spans="1:19" ht="15" customHeight="1" x14ac:dyDescent="0.25">
      <c r="A526" s="2">
        <v>521</v>
      </c>
      <c r="D526" s="3" t="s">
        <v>3572</v>
      </c>
      <c r="F526" t="str" cm="1">
        <f t="array" ref="F526" ca="1">IF(G526&lt;&gt;"",INDIRECT("'"&amp;G526&amp;"'!"&amp;H526),"")</f>
        <v/>
      </c>
      <c r="I526" s="6"/>
      <c r="J526" s="6"/>
      <c r="K526" s="6"/>
      <c r="S526" s="991"/>
    </row>
    <row r="527" spans="1:19" ht="15" customHeight="1" x14ac:dyDescent="0.25">
      <c r="A527" s="2">
        <v>522</v>
      </c>
      <c r="D527" s="3" t="s">
        <v>3572</v>
      </c>
      <c r="F527" t="str" cm="1">
        <f t="array" ref="F527" ca="1">IF(G527&lt;&gt;"",INDIRECT("'"&amp;G527&amp;"'!"&amp;H527),"")</f>
        <v/>
      </c>
    </row>
    <row r="528" spans="1:19" ht="15" customHeight="1" x14ac:dyDescent="0.25">
      <c r="A528" s="2">
        <v>523</v>
      </c>
      <c r="D528" s="3" t="s">
        <v>3572</v>
      </c>
      <c r="F528" t="str" cm="1">
        <f t="array" ref="F528" ca="1">IF(G528&lt;&gt;"",INDIRECT("'"&amp;G528&amp;"'!"&amp;H528),"")</f>
        <v/>
      </c>
      <c r="I528" s="4"/>
      <c r="J528" s="4"/>
      <c r="K528" s="4"/>
    </row>
    <row r="529" spans="1:19" ht="15" customHeight="1" x14ac:dyDescent="0.25">
      <c r="A529" s="2">
        <v>524</v>
      </c>
      <c r="D529" s="3" t="s">
        <v>3572</v>
      </c>
      <c r="F529" t="str" cm="1">
        <f t="array" ref="F529" ca="1">IF(G529&lt;&gt;"",INDIRECT("'"&amp;G529&amp;"'!"&amp;H529),"")</f>
        <v/>
      </c>
      <c r="I529" s="4"/>
      <c r="J529" s="4"/>
      <c r="K529" s="4"/>
    </row>
    <row r="530" spans="1:19" ht="15" customHeight="1" x14ac:dyDescent="0.25">
      <c r="A530" s="2">
        <v>525</v>
      </c>
      <c r="D530" s="3" t="s">
        <v>3572</v>
      </c>
      <c r="F530" t="str" cm="1">
        <f t="array" ref="F530" ca="1">IF(G530&lt;&gt;"",INDIRECT("'"&amp;G530&amp;"'!"&amp;H530),"")</f>
        <v/>
      </c>
      <c r="I530" s="4"/>
      <c r="J530" s="4"/>
      <c r="K530" s="4"/>
    </row>
    <row r="531" spans="1:19" ht="15" customHeight="1" x14ac:dyDescent="0.25">
      <c r="A531" s="2">
        <v>526</v>
      </c>
      <c r="D531" s="3" t="s">
        <v>3572</v>
      </c>
      <c r="F531" t="str" cm="1">
        <f t="array" ref="F531" ca="1">IF(G531&lt;&gt;"",INDIRECT("'"&amp;G531&amp;"'!"&amp;H531),"")</f>
        <v/>
      </c>
      <c r="S531" s="991"/>
    </row>
    <row r="532" spans="1:19" ht="15" customHeight="1" x14ac:dyDescent="0.25">
      <c r="A532" s="2">
        <v>527</v>
      </c>
      <c r="D532" s="3" t="s">
        <v>3572</v>
      </c>
      <c r="F532" t="str" cm="1">
        <f t="array" ref="F532" ca="1">IF(G532&lt;&gt;"",INDIRECT("'"&amp;G532&amp;"'!"&amp;H532),"")</f>
        <v/>
      </c>
      <c r="S532" s="991"/>
    </row>
    <row r="533" spans="1:19" ht="15" customHeight="1" x14ac:dyDescent="0.25">
      <c r="A533" s="2">
        <v>528</v>
      </c>
      <c r="D533" s="3" t="s">
        <v>3572</v>
      </c>
      <c r="F533" t="str" cm="1">
        <f t="array" ref="F533" ca="1">IF(G533&lt;&gt;"",INDIRECT("'"&amp;G533&amp;"'!"&amp;H533),"")</f>
        <v/>
      </c>
      <c r="S533" s="991"/>
    </row>
    <row r="534" spans="1:19" ht="15" customHeight="1" x14ac:dyDescent="0.25">
      <c r="A534" s="2">
        <v>529</v>
      </c>
      <c r="D534" s="3" t="s">
        <v>3572</v>
      </c>
      <c r="F534" t="str" cm="1">
        <f t="array" ref="F534" ca="1">IF(G534&lt;&gt;"",INDIRECT("'"&amp;G534&amp;"'!"&amp;H534),"")</f>
        <v/>
      </c>
      <c r="S534" s="991"/>
    </row>
    <row r="535" spans="1:19" ht="15" customHeight="1" x14ac:dyDescent="0.25">
      <c r="A535" s="2">
        <v>530</v>
      </c>
      <c r="D535" s="3" t="s">
        <v>3572</v>
      </c>
      <c r="F535" t="str" cm="1">
        <f t="array" ref="F535" ca="1">IF(G535&lt;&gt;"",INDIRECT("'"&amp;G535&amp;"'!"&amp;H535),"")</f>
        <v/>
      </c>
      <c r="S535" s="991"/>
    </row>
    <row r="536" spans="1:19" ht="15" customHeight="1" x14ac:dyDescent="0.25">
      <c r="A536" s="2">
        <v>531</v>
      </c>
      <c r="D536" s="3" t="s">
        <v>3572</v>
      </c>
      <c r="F536" t="str" cm="1">
        <f t="array" ref="F536" ca="1">IF(G536&lt;&gt;"",INDIRECT("'"&amp;G536&amp;"'!"&amp;H536),"")</f>
        <v/>
      </c>
      <c r="S536" s="991"/>
    </row>
    <row r="537" spans="1:19" ht="15" customHeight="1" x14ac:dyDescent="0.25">
      <c r="A537" s="2">
        <v>532</v>
      </c>
      <c r="D537" s="3" t="s">
        <v>3572</v>
      </c>
      <c r="F537" t="str" cm="1">
        <f t="array" ref="F537" ca="1">IF(G537&lt;&gt;"",INDIRECT("'"&amp;G537&amp;"'!"&amp;H537),"")</f>
        <v/>
      </c>
      <c r="S537" s="991"/>
    </row>
    <row r="538" spans="1:19" ht="15" customHeight="1" x14ac:dyDescent="0.25">
      <c r="A538" s="2">
        <v>533</v>
      </c>
      <c r="D538" s="3" t="s">
        <v>3572</v>
      </c>
      <c r="F538" t="str" cm="1">
        <f t="array" ref="F538" ca="1">IF(G538&lt;&gt;"",INDIRECT("'"&amp;G538&amp;"'!"&amp;H538),"")</f>
        <v/>
      </c>
      <c r="S538" s="991"/>
    </row>
    <row r="539" spans="1:19" ht="15" customHeight="1" x14ac:dyDescent="0.25">
      <c r="A539" s="2">
        <v>534</v>
      </c>
      <c r="D539" s="3" t="s">
        <v>3572</v>
      </c>
      <c r="F539" t="str" cm="1">
        <f t="array" ref="F539" ca="1">IF(G539&lt;&gt;"",INDIRECT("'"&amp;G539&amp;"'!"&amp;H539),"")</f>
        <v/>
      </c>
      <c r="S539" s="991"/>
    </row>
    <row r="540" spans="1:19" ht="15" customHeight="1" x14ac:dyDescent="0.25">
      <c r="A540" s="2">
        <v>535</v>
      </c>
      <c r="D540" s="3" t="s">
        <v>3572</v>
      </c>
      <c r="F540" t="str" cm="1">
        <f t="array" ref="F540" ca="1">IF(G540&lt;&gt;"",INDIRECT("'"&amp;G540&amp;"'!"&amp;H540),"")</f>
        <v/>
      </c>
      <c r="I540" s="4"/>
      <c r="J540" s="4"/>
      <c r="K540" s="4"/>
    </row>
    <row r="541" spans="1:19" ht="15" customHeight="1" x14ac:dyDescent="0.25">
      <c r="A541" s="2">
        <v>536</v>
      </c>
      <c r="D541" s="3" t="s">
        <v>3572</v>
      </c>
      <c r="F541" t="str" cm="1">
        <f t="array" ref="F541" ca="1">IF(G541&lt;&gt;"",INDIRECT("'"&amp;G541&amp;"'!"&amp;H541),"")</f>
        <v/>
      </c>
      <c r="S541" s="991"/>
    </row>
    <row r="542" spans="1:19" ht="15" customHeight="1" x14ac:dyDescent="0.25">
      <c r="A542" s="2">
        <v>537</v>
      </c>
      <c r="D542" s="3" t="s">
        <v>3572</v>
      </c>
      <c r="F542" t="str" cm="1">
        <f t="array" ref="F542" ca="1">IF(G542&lt;&gt;"",INDIRECT("'"&amp;G542&amp;"'!"&amp;H542),"")</f>
        <v/>
      </c>
      <c r="I542" s="4"/>
      <c r="J542" s="4"/>
      <c r="K542" s="4"/>
    </row>
    <row r="543" spans="1:19" ht="15" customHeight="1" x14ac:dyDescent="0.25">
      <c r="A543" s="2">
        <v>538</v>
      </c>
      <c r="D543" s="3" t="s">
        <v>3572</v>
      </c>
      <c r="F543" t="str" cm="1">
        <f t="array" ref="F543" ca="1">IF(G543&lt;&gt;"",INDIRECT("'"&amp;G543&amp;"'!"&amp;H543),"")</f>
        <v/>
      </c>
      <c r="I543" s="4"/>
      <c r="J543" s="4"/>
      <c r="K543" s="4"/>
    </row>
    <row r="544" spans="1:19" ht="15" customHeight="1" x14ac:dyDescent="0.25">
      <c r="A544" s="2">
        <v>539</v>
      </c>
      <c r="D544" s="3" t="s">
        <v>3572</v>
      </c>
      <c r="F544" t="str" cm="1">
        <f t="array" ref="F544" ca="1">IF(G544&lt;&gt;"",INDIRECT("'"&amp;G544&amp;"'!"&amp;H544),"")</f>
        <v/>
      </c>
      <c r="S544" s="991"/>
    </row>
    <row r="545" spans="1:11" ht="15" customHeight="1" x14ac:dyDescent="0.25">
      <c r="A545" s="2">
        <v>540</v>
      </c>
      <c r="D545" s="3" t="s">
        <v>3572</v>
      </c>
      <c r="F545" t="str" cm="1">
        <f t="array" ref="F545" ca="1">IF(G545&lt;&gt;"",INDIRECT("'"&amp;G545&amp;"'!"&amp;H545),"")</f>
        <v/>
      </c>
    </row>
    <row r="546" spans="1:11" ht="15" customHeight="1" x14ac:dyDescent="0.25">
      <c r="A546" s="2">
        <v>541</v>
      </c>
      <c r="D546" s="3" t="s">
        <v>3572</v>
      </c>
      <c r="F546" t="str" cm="1">
        <f t="array" ref="F546" ca="1">IF(G546&lt;&gt;"",INDIRECT("'"&amp;G546&amp;"'!"&amp;H546),"")</f>
        <v/>
      </c>
    </row>
    <row r="547" spans="1:11" ht="15" customHeight="1" x14ac:dyDescent="0.25">
      <c r="A547" s="2">
        <v>542</v>
      </c>
      <c r="D547" s="3" t="s">
        <v>3572</v>
      </c>
      <c r="F547" t="str" cm="1">
        <f t="array" ref="F547" ca="1">IF(G547&lt;&gt;"",INDIRECT("'"&amp;G547&amp;"'!"&amp;H547),"")</f>
        <v/>
      </c>
    </row>
    <row r="548" spans="1:11" ht="15" customHeight="1" x14ac:dyDescent="0.25">
      <c r="A548" s="2">
        <v>543</v>
      </c>
      <c r="D548" s="3" t="s">
        <v>3572</v>
      </c>
      <c r="F548" t="str" cm="1">
        <f t="array" ref="F548" ca="1">IF(G548&lt;&gt;"",INDIRECT("'"&amp;G548&amp;"'!"&amp;H548),"")</f>
        <v/>
      </c>
    </row>
    <row r="549" spans="1:11" ht="15" customHeight="1" x14ac:dyDescent="0.25">
      <c r="A549" s="2">
        <v>544</v>
      </c>
      <c r="D549" s="3" t="s">
        <v>3572</v>
      </c>
      <c r="F549" t="str" cm="1">
        <f t="array" ref="F549" ca="1">IF(G549&lt;&gt;"",INDIRECT("'"&amp;G549&amp;"'!"&amp;H549),"")</f>
        <v/>
      </c>
    </row>
    <row r="550" spans="1:11" ht="15" customHeight="1" x14ac:dyDescent="0.25">
      <c r="A550" s="2">
        <v>545</v>
      </c>
      <c r="D550" s="3" t="s">
        <v>3572</v>
      </c>
      <c r="F550" t="str" cm="1">
        <f t="array" ref="F550" ca="1">IF(G550&lt;&gt;"",INDIRECT("'"&amp;G550&amp;"'!"&amp;H550),"")</f>
        <v/>
      </c>
    </row>
    <row r="551" spans="1:11" ht="15" customHeight="1" x14ac:dyDescent="0.25">
      <c r="A551" s="2">
        <v>546</v>
      </c>
      <c r="D551" s="3" t="s">
        <v>3572</v>
      </c>
      <c r="F551" t="str" cm="1">
        <f t="array" ref="F551" ca="1">IF(G551&lt;&gt;"",INDIRECT("'"&amp;G551&amp;"'!"&amp;H551),"")</f>
        <v/>
      </c>
    </row>
    <row r="552" spans="1:11" ht="15" customHeight="1" x14ac:dyDescent="0.25">
      <c r="A552" s="2">
        <v>547</v>
      </c>
      <c r="D552" s="3" t="s">
        <v>3572</v>
      </c>
      <c r="F552" t="str" cm="1">
        <f t="array" ref="F552" ca="1">IF(G552&lt;&gt;"",INDIRECT("'"&amp;G552&amp;"'!"&amp;H552),"")</f>
        <v/>
      </c>
    </row>
    <row r="553" spans="1:11" ht="15" customHeight="1" x14ac:dyDescent="0.25">
      <c r="A553" s="2">
        <v>548</v>
      </c>
      <c r="D553" s="3" t="s">
        <v>3572</v>
      </c>
      <c r="F553" t="str" cm="1">
        <f t="array" ref="F553" ca="1">IF(G553&lt;&gt;"",INDIRECT("'"&amp;G553&amp;"'!"&amp;H553),"")</f>
        <v/>
      </c>
      <c r="I553" s="4"/>
      <c r="J553" s="4"/>
      <c r="K553" s="4"/>
    </row>
    <row r="554" spans="1:11" ht="15" customHeight="1" x14ac:dyDescent="0.25">
      <c r="A554" s="2">
        <v>549</v>
      </c>
      <c r="D554" s="3" t="s">
        <v>3572</v>
      </c>
      <c r="F554" t="str" cm="1">
        <f t="array" ref="F554" ca="1">IF(G554&lt;&gt;"",INDIRECT("'"&amp;G554&amp;"'!"&amp;H554),"")</f>
        <v/>
      </c>
      <c r="I554" s="4"/>
      <c r="J554" s="4"/>
      <c r="K554" s="4"/>
    </row>
    <row r="555" spans="1:11" ht="15" customHeight="1" x14ac:dyDescent="0.25">
      <c r="A555" s="2">
        <v>550</v>
      </c>
      <c r="D555" s="3" t="s">
        <v>3572</v>
      </c>
      <c r="F555" t="str" cm="1">
        <f t="array" ref="F555" ca="1">IF(G555&lt;&gt;"",INDIRECT("'"&amp;G555&amp;"'!"&amp;H555),"")</f>
        <v/>
      </c>
      <c r="I555" s="4"/>
      <c r="J555" s="4"/>
      <c r="K555" s="4"/>
    </row>
    <row r="556" spans="1:11" ht="15" customHeight="1" x14ac:dyDescent="0.25">
      <c r="A556" s="2">
        <v>551</v>
      </c>
      <c r="D556" s="3" t="s">
        <v>3572</v>
      </c>
      <c r="F556" t="str" cm="1">
        <f t="array" ref="F556" ca="1">IF(G556&lt;&gt;"",INDIRECT("'"&amp;G556&amp;"'!"&amp;H556),"")</f>
        <v/>
      </c>
      <c r="I556" s="4"/>
      <c r="J556" s="4"/>
      <c r="K556" s="4"/>
    </row>
    <row r="557" spans="1:11" ht="15" customHeight="1" x14ac:dyDescent="0.25">
      <c r="A557" s="2">
        <v>552</v>
      </c>
      <c r="D557" s="3" t="s">
        <v>3572</v>
      </c>
      <c r="F557" t="str" cm="1">
        <f t="array" ref="F557" ca="1">IF(G557&lt;&gt;"",INDIRECT("'"&amp;G557&amp;"'!"&amp;H557),"")</f>
        <v/>
      </c>
      <c r="I557" s="4"/>
      <c r="J557" s="4"/>
      <c r="K557" s="4"/>
    </row>
    <row r="558" spans="1:11" ht="15" customHeight="1" x14ac:dyDescent="0.25">
      <c r="A558" s="2">
        <v>553</v>
      </c>
      <c r="D558" s="3" t="s">
        <v>3572</v>
      </c>
      <c r="F558" t="str" cm="1">
        <f t="array" ref="F558" ca="1">IF(G558&lt;&gt;"",INDIRECT("'"&amp;G558&amp;"'!"&amp;H558),"")</f>
        <v/>
      </c>
      <c r="I558" s="4"/>
      <c r="J558" s="4"/>
      <c r="K558" s="4"/>
    </row>
    <row r="559" spans="1:11" ht="15" customHeight="1" x14ac:dyDescent="0.25">
      <c r="A559" s="2">
        <v>554</v>
      </c>
      <c r="D559" s="3" t="s">
        <v>3572</v>
      </c>
      <c r="F559" t="str" cm="1">
        <f t="array" ref="F559" ca="1">IF(G559&lt;&gt;"",INDIRECT("'"&amp;G559&amp;"'!"&amp;H559),"")</f>
        <v/>
      </c>
      <c r="I559" s="4"/>
      <c r="J559" s="4"/>
      <c r="K559" s="4"/>
    </row>
    <row r="560" spans="1:11" ht="15" customHeight="1" x14ac:dyDescent="0.25">
      <c r="A560" s="2">
        <v>555</v>
      </c>
      <c r="D560" s="3" t="s">
        <v>3572</v>
      </c>
      <c r="F560" t="str" cm="1">
        <f t="array" ref="F560" ca="1">IF(G560&lt;&gt;"",INDIRECT("'"&amp;G560&amp;"'!"&amp;H560),"")</f>
        <v/>
      </c>
      <c r="I560" s="4"/>
      <c r="J560" s="4"/>
      <c r="K560" s="4"/>
    </row>
    <row r="561" spans="1:19" ht="15" customHeight="1" x14ac:dyDescent="0.25">
      <c r="A561" s="2">
        <v>556</v>
      </c>
      <c r="D561" s="3" t="s">
        <v>3572</v>
      </c>
      <c r="F561" t="str" cm="1">
        <f t="array" ref="F561" ca="1">IF(G561&lt;&gt;"",INDIRECT("'"&amp;G561&amp;"'!"&amp;H561),"")</f>
        <v/>
      </c>
      <c r="S561" s="991"/>
    </row>
    <row r="562" spans="1:19" x14ac:dyDescent="0.25">
      <c r="A562">
        <v>557</v>
      </c>
      <c r="B562" s="7">
        <f>'BudgetSum 2-4'!H35</f>
        <v>0</v>
      </c>
      <c r="C562" s="3">
        <f>A562-B562</f>
        <v>557</v>
      </c>
      <c r="E562" t="b">
        <f ca="1">F562=B562</f>
        <v>1</v>
      </c>
      <c r="F562" cm="1">
        <f t="array" ref="F562" ca="1">IF(G562&lt;&gt;"",INDIRECT("'"&amp;G562&amp;"'!"&amp;H562),"")</f>
        <v>0</v>
      </c>
      <c r="G562" s="991" t="s">
        <v>3508</v>
      </c>
      <c r="H562" t="s">
        <v>3628</v>
      </c>
      <c r="S562" s="991"/>
    </row>
    <row r="563" spans="1:19" x14ac:dyDescent="0.25">
      <c r="A563">
        <v>558</v>
      </c>
      <c r="B563" s="7">
        <f>'BudgetSum 2-4'!H36</f>
        <v>0</v>
      </c>
      <c r="C563" s="3">
        <f>A563-B563</f>
        <v>558</v>
      </c>
      <c r="E563" t="b">
        <f ca="1">F563=B563</f>
        <v>1</v>
      </c>
      <c r="F563" cm="1">
        <f t="array" ref="F563" ca="1">IF(G563&lt;&gt;"",INDIRECT("'"&amp;G563&amp;"'!"&amp;H563),"")</f>
        <v>0</v>
      </c>
      <c r="G563" s="991" t="s">
        <v>3508</v>
      </c>
      <c r="H563" t="s">
        <v>3629</v>
      </c>
      <c r="S563" s="991"/>
    </row>
    <row r="564" spans="1:19" x14ac:dyDescent="0.25">
      <c r="A564">
        <v>559</v>
      </c>
      <c r="B564" s="7">
        <f>'BudgetSum 2-4'!H37</f>
        <v>0</v>
      </c>
      <c r="C564" s="3">
        <f>A564-B564</f>
        <v>559</v>
      </c>
      <c r="E564" t="b">
        <f ca="1">F564=B564</f>
        <v>1</v>
      </c>
      <c r="F564" cm="1">
        <f t="array" ref="F564" ca="1">IF(G564&lt;&gt;"",INDIRECT("'"&amp;G564&amp;"'!"&amp;H564),"")</f>
        <v>0</v>
      </c>
      <c r="G564" s="991" t="s">
        <v>3508</v>
      </c>
      <c r="H564" t="s">
        <v>3630</v>
      </c>
      <c r="S564" s="991"/>
    </row>
    <row r="565" spans="1:19" ht="15" customHeight="1" x14ac:dyDescent="0.25">
      <c r="A565" s="2">
        <v>560</v>
      </c>
      <c r="D565" s="3" t="s">
        <v>3572</v>
      </c>
      <c r="F565" t="str" cm="1">
        <f t="array" ref="F565" ca="1">IF(G565&lt;&gt;"",INDIRECT("'"&amp;G565&amp;"'!"&amp;H565),"")</f>
        <v/>
      </c>
      <c r="S565" s="991"/>
    </row>
    <row r="566" spans="1:19" ht="15" customHeight="1" x14ac:dyDescent="0.25">
      <c r="A566" s="2">
        <v>561</v>
      </c>
      <c r="D566" s="3" t="s">
        <v>3572</v>
      </c>
      <c r="F566" t="str" cm="1">
        <f t="array" ref="F566" ca="1">IF(G566&lt;&gt;"",INDIRECT("'"&amp;G566&amp;"'!"&amp;H566),"")</f>
        <v/>
      </c>
      <c r="I566" s="4"/>
      <c r="J566" s="4"/>
      <c r="K566" s="4"/>
    </row>
    <row r="567" spans="1:19" ht="15" customHeight="1" x14ac:dyDescent="0.25">
      <c r="A567" s="2">
        <v>562</v>
      </c>
      <c r="D567" s="3" t="s">
        <v>3572</v>
      </c>
      <c r="F567" t="str" cm="1">
        <f t="array" ref="F567" ca="1">IF(G567&lt;&gt;"",INDIRECT("'"&amp;G567&amp;"'!"&amp;H567),"")</f>
        <v/>
      </c>
      <c r="I567" s="4"/>
      <c r="J567" s="4"/>
      <c r="K567" s="4"/>
    </row>
    <row r="568" spans="1:19" ht="15" customHeight="1" x14ac:dyDescent="0.25">
      <c r="A568" s="2">
        <v>563</v>
      </c>
      <c r="D568" s="3" t="s">
        <v>3572</v>
      </c>
      <c r="F568" t="str" cm="1">
        <f t="array" ref="F568" ca="1">IF(G568&lt;&gt;"",INDIRECT("'"&amp;G568&amp;"'!"&amp;H568),"")</f>
        <v/>
      </c>
      <c r="S568" s="991"/>
    </row>
    <row r="569" spans="1:19" ht="15" customHeight="1" x14ac:dyDescent="0.25">
      <c r="A569" s="2">
        <v>564</v>
      </c>
      <c r="D569" s="3" t="s">
        <v>3572</v>
      </c>
      <c r="F569" t="str" cm="1">
        <f t="array" ref="F569" ca="1">IF(G569&lt;&gt;"",INDIRECT("'"&amp;G569&amp;"'!"&amp;H569),"")</f>
        <v/>
      </c>
      <c r="S569" s="991"/>
    </row>
    <row r="570" spans="1:19" ht="15" customHeight="1" x14ac:dyDescent="0.25">
      <c r="A570" s="2">
        <v>565</v>
      </c>
      <c r="D570" s="3" t="s">
        <v>3572</v>
      </c>
      <c r="F570" t="str" cm="1">
        <f t="array" ref="F570" ca="1">IF(G570&lt;&gt;"",INDIRECT("'"&amp;G570&amp;"'!"&amp;H570),"")</f>
        <v/>
      </c>
      <c r="I570" s="4"/>
      <c r="J570" s="4"/>
      <c r="K570" s="4"/>
    </row>
    <row r="571" spans="1:19" ht="15" customHeight="1" x14ac:dyDescent="0.25">
      <c r="A571" s="2">
        <v>566</v>
      </c>
      <c r="D571" s="3" t="s">
        <v>3572</v>
      </c>
      <c r="F571" t="str" cm="1">
        <f t="array" ref="F571" ca="1">IF(G571&lt;&gt;"",INDIRECT("'"&amp;G571&amp;"'!"&amp;H571),"")</f>
        <v/>
      </c>
      <c r="I571" s="4"/>
      <c r="J571" s="4"/>
      <c r="K571" s="4"/>
    </row>
    <row r="572" spans="1:19" ht="15" customHeight="1" x14ac:dyDescent="0.25">
      <c r="A572" s="2">
        <v>567</v>
      </c>
      <c r="D572" s="3" t="s">
        <v>3572</v>
      </c>
      <c r="F572" t="str" cm="1">
        <f t="array" ref="F572" ca="1">IF(G572&lt;&gt;"",INDIRECT("'"&amp;G572&amp;"'!"&amp;H572),"")</f>
        <v/>
      </c>
      <c r="I572" s="4"/>
      <c r="J572" s="4"/>
      <c r="K572" s="4"/>
    </row>
    <row r="573" spans="1:19" ht="15" customHeight="1" x14ac:dyDescent="0.25">
      <c r="A573" s="2">
        <v>568</v>
      </c>
      <c r="D573" s="3" t="s">
        <v>3572</v>
      </c>
      <c r="F573" t="str" cm="1">
        <f t="array" ref="F573" ca="1">IF(G573&lt;&gt;"",INDIRECT("'"&amp;G573&amp;"'!"&amp;H573),"")</f>
        <v/>
      </c>
      <c r="I573" s="4"/>
      <c r="J573" s="4"/>
      <c r="K573" s="4"/>
    </row>
    <row r="574" spans="1:19" ht="15" customHeight="1" x14ac:dyDescent="0.25">
      <c r="A574" s="2">
        <v>569</v>
      </c>
      <c r="D574" s="3" t="s">
        <v>3572</v>
      </c>
      <c r="F574" t="str" cm="1">
        <f t="array" ref="F574" ca="1">IF(G574&lt;&gt;"",INDIRECT("'"&amp;G574&amp;"'!"&amp;H574),"")</f>
        <v/>
      </c>
      <c r="I574" s="4"/>
      <c r="J574" s="4"/>
      <c r="K574" s="4"/>
    </row>
    <row r="575" spans="1:19" ht="15" customHeight="1" x14ac:dyDescent="0.25">
      <c r="A575" s="2">
        <v>570</v>
      </c>
      <c r="D575" s="3" t="s">
        <v>3572</v>
      </c>
      <c r="F575" t="str" cm="1">
        <f t="array" ref="F575" ca="1">IF(G575&lt;&gt;"",INDIRECT("'"&amp;G575&amp;"'!"&amp;H575),"")</f>
        <v/>
      </c>
      <c r="I575" s="4"/>
      <c r="J575" s="4"/>
      <c r="K575" s="4"/>
    </row>
    <row r="576" spans="1:19" ht="15" customHeight="1" x14ac:dyDescent="0.25">
      <c r="A576" s="2">
        <v>571</v>
      </c>
      <c r="D576" s="3" t="s">
        <v>3572</v>
      </c>
      <c r="F576" t="str" cm="1">
        <f t="array" ref="F576" ca="1">IF(G576&lt;&gt;"",INDIRECT("'"&amp;G576&amp;"'!"&amp;H576),"")</f>
        <v/>
      </c>
      <c r="I576" s="4"/>
      <c r="J576" s="4"/>
      <c r="K576" s="4"/>
    </row>
    <row r="577" spans="1:19" ht="15" customHeight="1" x14ac:dyDescent="0.25">
      <c r="A577" s="2">
        <v>572</v>
      </c>
      <c r="D577" s="3" t="s">
        <v>3572</v>
      </c>
      <c r="F577" t="str" cm="1">
        <f t="array" ref="F577" ca="1">IF(G577&lt;&gt;"",INDIRECT("'"&amp;G577&amp;"'!"&amp;H577),"")</f>
        <v/>
      </c>
      <c r="I577" s="4"/>
      <c r="J577" s="4"/>
      <c r="K577" s="4"/>
    </row>
    <row r="578" spans="1:19" ht="15" customHeight="1" x14ac:dyDescent="0.25">
      <c r="A578" s="2">
        <v>573</v>
      </c>
      <c r="D578" s="3" t="s">
        <v>3572</v>
      </c>
      <c r="F578" t="str" cm="1">
        <f t="array" ref="F578" ca="1">IF(G578&lt;&gt;"",INDIRECT("'"&amp;G578&amp;"'!"&amp;H578),"")</f>
        <v/>
      </c>
      <c r="I578" s="4"/>
      <c r="J578" s="4"/>
      <c r="K578" s="4"/>
    </row>
    <row r="579" spans="1:19" ht="15" customHeight="1" x14ac:dyDescent="0.25">
      <c r="A579" s="2">
        <v>574</v>
      </c>
      <c r="D579" s="3" t="s">
        <v>3572</v>
      </c>
      <c r="F579" t="str" cm="1">
        <f t="array" ref="F579" ca="1">IF(G579&lt;&gt;"",INDIRECT("'"&amp;G579&amp;"'!"&amp;H579),"")</f>
        <v/>
      </c>
      <c r="I579" s="4"/>
      <c r="J579" s="4"/>
      <c r="K579" s="4"/>
    </row>
    <row r="580" spans="1:19" ht="15" customHeight="1" x14ac:dyDescent="0.25">
      <c r="A580" s="2">
        <v>575</v>
      </c>
      <c r="D580" s="3" t="s">
        <v>3572</v>
      </c>
      <c r="F580" t="str" cm="1">
        <f t="array" ref="F580" ca="1">IF(G580&lt;&gt;"",INDIRECT("'"&amp;G580&amp;"'!"&amp;H580),"")</f>
        <v/>
      </c>
      <c r="I580" s="4"/>
      <c r="J580" s="4"/>
      <c r="K580" s="4"/>
    </row>
    <row r="581" spans="1:19" ht="15" customHeight="1" x14ac:dyDescent="0.25">
      <c r="A581" s="2">
        <v>576</v>
      </c>
      <c r="D581" s="3" t="s">
        <v>3572</v>
      </c>
      <c r="F581" t="str" cm="1">
        <f t="array" ref="F581" ca="1">IF(G581&lt;&gt;"",INDIRECT("'"&amp;G581&amp;"'!"&amp;H581),"")</f>
        <v/>
      </c>
      <c r="I581" s="4"/>
      <c r="J581" s="4"/>
      <c r="K581" s="4"/>
    </row>
    <row r="582" spans="1:19" ht="15" customHeight="1" x14ac:dyDescent="0.25">
      <c r="A582" s="2">
        <v>577</v>
      </c>
      <c r="D582" s="3" t="s">
        <v>3572</v>
      </c>
      <c r="F582" t="str" cm="1">
        <f t="array" ref="F582" ca="1">IF(G582&lt;&gt;"",INDIRECT("'"&amp;G582&amp;"'!"&amp;H582),"")</f>
        <v/>
      </c>
    </row>
    <row r="583" spans="1:19" ht="15" customHeight="1" x14ac:dyDescent="0.25">
      <c r="A583" s="2">
        <v>578</v>
      </c>
      <c r="D583" s="3" t="s">
        <v>3572</v>
      </c>
      <c r="F583" t="str" cm="1">
        <f t="array" ref="F583" ca="1">IF(G583&lt;&gt;"",INDIRECT("'"&amp;G583&amp;"'!"&amp;H583),"")</f>
        <v/>
      </c>
      <c r="S583" s="991"/>
    </row>
    <row r="584" spans="1:19" ht="15" customHeight="1" x14ac:dyDescent="0.25">
      <c r="A584" s="2">
        <v>579</v>
      </c>
      <c r="D584" s="3" t="s">
        <v>3572</v>
      </c>
      <c r="F584" t="str" cm="1">
        <f t="array" ref="F584" ca="1">IF(G584&lt;&gt;"",INDIRECT("'"&amp;G584&amp;"'!"&amp;H584),"")</f>
        <v/>
      </c>
      <c r="S584" s="991"/>
    </row>
    <row r="585" spans="1:19" ht="15" customHeight="1" x14ac:dyDescent="0.25">
      <c r="A585" s="2">
        <v>580</v>
      </c>
      <c r="D585" s="3" t="s">
        <v>3572</v>
      </c>
      <c r="F585" t="str" cm="1">
        <f t="array" ref="F585" ca="1">IF(G585&lt;&gt;"",INDIRECT("'"&amp;G585&amp;"'!"&amp;H585),"")</f>
        <v/>
      </c>
      <c r="I585" s="4"/>
      <c r="J585" s="4"/>
      <c r="K585" s="4"/>
    </row>
    <row r="586" spans="1:19" ht="15" customHeight="1" x14ac:dyDescent="0.25">
      <c r="A586" s="2">
        <v>581</v>
      </c>
      <c r="D586" s="3" t="s">
        <v>3572</v>
      </c>
      <c r="F586" t="str" cm="1">
        <f t="array" ref="F586" ca="1">IF(G586&lt;&gt;"",INDIRECT("'"&amp;G586&amp;"'!"&amp;H586),"")</f>
        <v/>
      </c>
      <c r="I586" s="4"/>
      <c r="J586" s="4"/>
      <c r="K586" s="4"/>
    </row>
    <row r="587" spans="1:19" ht="15" customHeight="1" x14ac:dyDescent="0.25">
      <c r="A587" s="2">
        <v>582</v>
      </c>
      <c r="D587" s="3" t="s">
        <v>3572</v>
      </c>
      <c r="F587" t="str" cm="1">
        <f t="array" ref="F587" ca="1">IF(G587&lt;&gt;"",INDIRECT("'"&amp;G587&amp;"'!"&amp;H587),"")</f>
        <v/>
      </c>
      <c r="S587" s="991"/>
    </row>
    <row r="588" spans="1:19" ht="15" customHeight="1" x14ac:dyDescent="0.25">
      <c r="A588" s="2">
        <v>583</v>
      </c>
      <c r="D588" s="3" t="s">
        <v>3572</v>
      </c>
      <c r="F588" t="str" cm="1">
        <f t="array" ref="F588" ca="1">IF(G588&lt;&gt;"",INDIRECT("'"&amp;G588&amp;"'!"&amp;H588),"")</f>
        <v/>
      </c>
      <c r="S588" s="991"/>
    </row>
    <row r="589" spans="1:19" ht="15" customHeight="1" x14ac:dyDescent="0.25">
      <c r="A589" s="2">
        <v>584</v>
      </c>
      <c r="D589" s="3" t="s">
        <v>3572</v>
      </c>
      <c r="F589" t="str" cm="1">
        <f t="array" ref="F589" ca="1">IF(G589&lt;&gt;"",INDIRECT("'"&amp;G589&amp;"'!"&amp;H589),"")</f>
        <v/>
      </c>
      <c r="S589" s="991"/>
    </row>
    <row r="590" spans="1:19" ht="15" customHeight="1" x14ac:dyDescent="0.25">
      <c r="A590" s="2">
        <v>585</v>
      </c>
      <c r="D590" s="3" t="s">
        <v>3572</v>
      </c>
      <c r="F590" t="str" cm="1">
        <f t="array" ref="F590" ca="1">IF(G590&lt;&gt;"",INDIRECT("'"&amp;G590&amp;"'!"&amp;H590),"")</f>
        <v/>
      </c>
      <c r="S590" s="991"/>
    </row>
    <row r="591" spans="1:19" ht="15" customHeight="1" x14ac:dyDescent="0.25">
      <c r="A591" s="2">
        <v>586</v>
      </c>
      <c r="D591" s="3" t="s">
        <v>3572</v>
      </c>
      <c r="F591" t="str" cm="1">
        <f t="array" ref="F591" ca="1">IF(G591&lt;&gt;"",INDIRECT("'"&amp;G591&amp;"'!"&amp;H591),"")</f>
        <v/>
      </c>
    </row>
    <row r="592" spans="1:19" ht="15" customHeight="1" x14ac:dyDescent="0.25">
      <c r="A592" s="2">
        <v>587</v>
      </c>
      <c r="D592" s="3" t="s">
        <v>3572</v>
      </c>
      <c r="F592" t="str" cm="1">
        <f t="array" ref="F592" ca="1">IF(G592&lt;&gt;"",INDIRECT("'"&amp;G592&amp;"'!"&amp;H592),"")</f>
        <v/>
      </c>
    </row>
    <row r="593" spans="1:19" ht="15" customHeight="1" x14ac:dyDescent="0.25">
      <c r="A593" s="2">
        <v>588</v>
      </c>
      <c r="D593" s="3" t="s">
        <v>3572</v>
      </c>
      <c r="F593" t="str" cm="1">
        <f t="array" ref="F593" ca="1">IF(G593&lt;&gt;"",INDIRECT("'"&amp;G593&amp;"'!"&amp;H593),"")</f>
        <v/>
      </c>
    </row>
    <row r="594" spans="1:19" ht="15" customHeight="1" x14ac:dyDescent="0.25">
      <c r="A594" s="2">
        <v>589</v>
      </c>
      <c r="D594" s="3" t="s">
        <v>3572</v>
      </c>
      <c r="F594" t="str" cm="1">
        <f t="array" ref="F594" ca="1">IF(G594&lt;&gt;"",INDIRECT("'"&amp;G594&amp;"'!"&amp;H594),"")</f>
        <v/>
      </c>
    </row>
    <row r="595" spans="1:19" x14ac:dyDescent="0.25">
      <c r="A595">
        <v>590</v>
      </c>
      <c r="B595" s="7">
        <f>'BudgetSum 2-4'!I35</f>
        <v>0</v>
      </c>
      <c r="C595" s="3">
        <f>A595-B595</f>
        <v>590</v>
      </c>
      <c r="E595" t="b">
        <f ca="1">F595=B595</f>
        <v>1</v>
      </c>
      <c r="F595" cm="1">
        <f t="array" ref="F595" ca="1">IF(G595&lt;&gt;"",INDIRECT("'"&amp;G595&amp;"'!"&amp;H595),"")</f>
        <v>0</v>
      </c>
      <c r="G595" s="991" t="s">
        <v>3508</v>
      </c>
      <c r="H595" t="s">
        <v>3631</v>
      </c>
      <c r="S595" s="991"/>
    </row>
    <row r="596" spans="1:19" ht="15" customHeight="1" x14ac:dyDescent="0.25">
      <c r="A596">
        <v>591</v>
      </c>
      <c r="B596" s="7">
        <f>'BudgetSum 2-4'!I36</f>
        <v>0</v>
      </c>
      <c r="C596" s="3">
        <f>A596-B596</f>
        <v>591</v>
      </c>
      <c r="E596" t="b">
        <f ca="1">F596=B596</f>
        <v>1</v>
      </c>
      <c r="F596" cm="1">
        <f t="array" ref="F596" ca="1">IF(G596&lt;&gt;"",INDIRECT("'"&amp;G596&amp;"'!"&amp;H596),"")</f>
        <v>0</v>
      </c>
      <c r="G596" s="991" t="s">
        <v>3508</v>
      </c>
      <c r="H596" t="s">
        <v>3632</v>
      </c>
    </row>
    <row r="597" spans="1:19" x14ac:dyDescent="0.25">
      <c r="A597">
        <v>592</v>
      </c>
      <c r="B597" s="7">
        <f>'BudgetSum 2-4'!I37</f>
        <v>0</v>
      </c>
      <c r="C597" s="3">
        <f>A597-B597</f>
        <v>592</v>
      </c>
      <c r="E597" t="b">
        <f ca="1">F597=B597</f>
        <v>1</v>
      </c>
      <c r="F597" cm="1">
        <f t="array" ref="F597" ca="1">IF(G597&lt;&gt;"",INDIRECT("'"&amp;G597&amp;"'!"&amp;H597),"")</f>
        <v>0</v>
      </c>
      <c r="G597" s="991" t="s">
        <v>3508</v>
      </c>
      <c r="H597" t="s">
        <v>3633</v>
      </c>
      <c r="S597" s="991"/>
    </row>
    <row r="598" spans="1:19" ht="15" customHeight="1" x14ac:dyDescent="0.25">
      <c r="A598" s="2">
        <v>593</v>
      </c>
      <c r="D598" s="3" t="s">
        <v>3572</v>
      </c>
      <c r="F598" t="str" cm="1">
        <f t="array" ref="F598" ca="1">IF(G598&lt;&gt;"",INDIRECT("'"&amp;G598&amp;"'!"&amp;H598),"")</f>
        <v/>
      </c>
    </row>
    <row r="599" spans="1:19" ht="15" customHeight="1" x14ac:dyDescent="0.25">
      <c r="A599" s="2">
        <v>594</v>
      </c>
      <c r="D599" s="3" t="s">
        <v>3572</v>
      </c>
      <c r="F599" t="str" cm="1">
        <f t="array" ref="F599" ca="1">IF(G599&lt;&gt;"",INDIRECT("'"&amp;G599&amp;"'!"&amp;H599),"")</f>
        <v/>
      </c>
    </row>
    <row r="600" spans="1:19" ht="15" customHeight="1" x14ac:dyDescent="0.25">
      <c r="A600" s="2">
        <v>595</v>
      </c>
      <c r="D600" s="3" t="s">
        <v>3572</v>
      </c>
      <c r="F600" t="str" cm="1">
        <f t="array" ref="F600" ca="1">IF(G600&lt;&gt;"",INDIRECT("'"&amp;G600&amp;"'!"&amp;H600),"")</f>
        <v/>
      </c>
      <c r="I600" s="4"/>
      <c r="J600" s="4"/>
      <c r="K600" s="4"/>
    </row>
    <row r="601" spans="1:19" ht="15" customHeight="1" x14ac:dyDescent="0.25">
      <c r="A601" s="2">
        <v>596</v>
      </c>
      <c r="D601" s="3" t="s">
        <v>3572</v>
      </c>
      <c r="F601" t="str" cm="1">
        <f t="array" ref="F601" ca="1">IF(G601&lt;&gt;"",INDIRECT("'"&amp;G601&amp;"'!"&amp;H601),"")</f>
        <v/>
      </c>
      <c r="I601" s="4"/>
      <c r="J601" s="4"/>
      <c r="K601" s="4"/>
    </row>
    <row r="602" spans="1:19" ht="15" customHeight="1" x14ac:dyDescent="0.25">
      <c r="A602" s="2">
        <v>597</v>
      </c>
      <c r="D602" s="3" t="s">
        <v>3572</v>
      </c>
      <c r="F602" t="str" cm="1">
        <f t="array" ref="F602" ca="1">IF(G602&lt;&gt;"",INDIRECT("'"&amp;G602&amp;"'!"&amp;H602),"")</f>
        <v/>
      </c>
      <c r="I602" s="4"/>
      <c r="J602" s="4"/>
      <c r="K602" s="4"/>
    </row>
    <row r="603" spans="1:19" ht="15" customHeight="1" x14ac:dyDescent="0.25">
      <c r="A603" s="2">
        <v>598</v>
      </c>
      <c r="D603" s="3" t="s">
        <v>3572</v>
      </c>
      <c r="F603" t="str" cm="1">
        <f t="array" ref="F603" ca="1">IF(G603&lt;&gt;"",INDIRECT("'"&amp;G603&amp;"'!"&amp;H603),"")</f>
        <v/>
      </c>
      <c r="I603" s="4"/>
      <c r="J603" s="4"/>
      <c r="K603" s="4"/>
    </row>
    <row r="604" spans="1:19" ht="15" customHeight="1" x14ac:dyDescent="0.25">
      <c r="A604" s="2">
        <v>599</v>
      </c>
      <c r="D604" s="3" t="s">
        <v>3572</v>
      </c>
      <c r="F604" t="str" cm="1">
        <f t="array" ref="F604" ca="1">IF(G604&lt;&gt;"",INDIRECT("'"&amp;G604&amp;"'!"&amp;H604),"")</f>
        <v/>
      </c>
      <c r="I604" s="4"/>
      <c r="J604" s="4"/>
      <c r="K604" s="4"/>
    </row>
    <row r="605" spans="1:19" ht="15" customHeight="1" x14ac:dyDescent="0.25">
      <c r="A605" s="2">
        <v>600</v>
      </c>
      <c r="D605" s="3" t="s">
        <v>3572</v>
      </c>
      <c r="F605" t="str" cm="1">
        <f t="array" ref="F605" ca="1">IF(G605&lt;&gt;"",INDIRECT("'"&amp;G605&amp;"'!"&amp;H605),"")</f>
        <v/>
      </c>
      <c r="I605" s="4"/>
      <c r="J605" s="4"/>
      <c r="K605" s="4"/>
    </row>
    <row r="606" spans="1:19" ht="15" customHeight="1" x14ac:dyDescent="0.25">
      <c r="A606" s="2">
        <v>601</v>
      </c>
      <c r="D606" s="3" t="s">
        <v>3572</v>
      </c>
      <c r="F606" t="str" cm="1">
        <f t="array" ref="F606" ca="1">IF(G606&lt;&gt;"",INDIRECT("'"&amp;G606&amp;"'!"&amp;H606),"")</f>
        <v/>
      </c>
      <c r="I606" s="4"/>
      <c r="J606" s="4"/>
      <c r="K606" s="4"/>
    </row>
    <row r="607" spans="1:19" ht="15" customHeight="1" x14ac:dyDescent="0.25">
      <c r="A607" s="2">
        <v>602</v>
      </c>
      <c r="D607" s="3" t="s">
        <v>3572</v>
      </c>
      <c r="F607" t="str" cm="1">
        <f t="array" ref="F607" ca="1">IF(G607&lt;&gt;"",INDIRECT("'"&amp;G607&amp;"'!"&amp;H607),"")</f>
        <v/>
      </c>
      <c r="I607" s="4"/>
      <c r="J607" s="4"/>
      <c r="K607" s="4"/>
    </row>
    <row r="608" spans="1:19" ht="15" customHeight="1" x14ac:dyDescent="0.25">
      <c r="A608" s="2">
        <v>603</v>
      </c>
      <c r="D608" s="3" t="s">
        <v>3572</v>
      </c>
      <c r="F608" t="str" cm="1">
        <f t="array" ref="F608" ca="1">IF(G608&lt;&gt;"",INDIRECT("'"&amp;G608&amp;"'!"&amp;H608),"")</f>
        <v/>
      </c>
      <c r="I608" s="4"/>
      <c r="J608" s="4"/>
      <c r="K608" s="4"/>
    </row>
    <row r="609" spans="1:11" ht="15" customHeight="1" x14ac:dyDescent="0.25">
      <c r="A609" s="2">
        <v>604</v>
      </c>
      <c r="D609" s="3" t="s">
        <v>3572</v>
      </c>
      <c r="F609" t="str" cm="1">
        <f t="array" ref="F609" ca="1">IF(G609&lt;&gt;"",INDIRECT("'"&amp;G609&amp;"'!"&amp;H609),"")</f>
        <v/>
      </c>
      <c r="I609" s="4"/>
      <c r="J609" s="4"/>
      <c r="K609" s="4"/>
    </row>
    <row r="610" spans="1:11" ht="15" customHeight="1" x14ac:dyDescent="0.25">
      <c r="A610" s="2">
        <v>605</v>
      </c>
      <c r="D610" s="3" t="s">
        <v>3572</v>
      </c>
      <c r="F610" t="str" cm="1">
        <f t="array" ref="F610" ca="1">IF(G610&lt;&gt;"",INDIRECT("'"&amp;G610&amp;"'!"&amp;H610),"")</f>
        <v/>
      </c>
      <c r="I610" s="4"/>
      <c r="J610" s="4"/>
      <c r="K610" s="4"/>
    </row>
    <row r="611" spans="1:11" ht="15" customHeight="1" x14ac:dyDescent="0.25">
      <c r="A611" s="2">
        <v>606</v>
      </c>
      <c r="D611" s="3" t="s">
        <v>3572</v>
      </c>
      <c r="F611" t="str" cm="1">
        <f t="array" ref="F611" ca="1">IF(G611&lt;&gt;"",INDIRECT("'"&amp;G611&amp;"'!"&amp;H611),"")</f>
        <v/>
      </c>
      <c r="I611" s="4"/>
      <c r="J611" s="4"/>
      <c r="K611" s="4"/>
    </row>
    <row r="612" spans="1:11" ht="15" customHeight="1" x14ac:dyDescent="0.25">
      <c r="A612" s="2">
        <v>607</v>
      </c>
      <c r="D612" s="3" t="s">
        <v>3572</v>
      </c>
      <c r="F612" t="str" cm="1">
        <f t="array" ref="F612" ca="1">IF(G612&lt;&gt;"",INDIRECT("'"&amp;G612&amp;"'!"&amp;H612),"")</f>
        <v/>
      </c>
      <c r="I612" s="4"/>
      <c r="J612" s="4"/>
      <c r="K612" s="4"/>
    </row>
    <row r="613" spans="1:11" ht="15" customHeight="1" x14ac:dyDescent="0.25">
      <c r="A613" s="2">
        <v>608</v>
      </c>
      <c r="D613" s="3" t="s">
        <v>3572</v>
      </c>
      <c r="F613" t="str" cm="1">
        <f t="array" ref="F613" ca="1">IF(G613&lt;&gt;"",INDIRECT("'"&amp;G613&amp;"'!"&amp;H613),"")</f>
        <v/>
      </c>
      <c r="I613" s="4"/>
      <c r="J613" s="4"/>
      <c r="K613" s="4"/>
    </row>
    <row r="614" spans="1:11" ht="15" customHeight="1" x14ac:dyDescent="0.25">
      <c r="A614" s="2">
        <v>609</v>
      </c>
      <c r="D614" s="3" t="s">
        <v>3572</v>
      </c>
      <c r="F614" t="str" cm="1">
        <f t="array" ref="F614" ca="1">IF(G614&lt;&gt;"",INDIRECT("'"&amp;G614&amp;"'!"&amp;H614),"")</f>
        <v/>
      </c>
      <c r="I614" s="4"/>
      <c r="J614" s="4"/>
      <c r="K614" s="4"/>
    </row>
    <row r="615" spans="1:11" ht="15" customHeight="1" x14ac:dyDescent="0.25">
      <c r="A615" s="2">
        <v>610</v>
      </c>
      <c r="D615" s="3" t="s">
        <v>3572</v>
      </c>
      <c r="F615" t="str" cm="1">
        <f t="array" ref="F615" ca="1">IF(G615&lt;&gt;"",INDIRECT("'"&amp;G615&amp;"'!"&amp;H615),"")</f>
        <v/>
      </c>
      <c r="I615" s="4"/>
      <c r="J615" s="4"/>
      <c r="K615" s="4"/>
    </row>
    <row r="616" spans="1:11" ht="15" customHeight="1" x14ac:dyDescent="0.25">
      <c r="A616" s="2">
        <v>611</v>
      </c>
      <c r="D616" s="3" t="s">
        <v>3572</v>
      </c>
      <c r="F616" t="str" cm="1">
        <f t="array" ref="F616" ca="1">IF(G616&lt;&gt;"",INDIRECT("'"&amp;G616&amp;"'!"&amp;H616),"")</f>
        <v/>
      </c>
      <c r="I616" s="4"/>
      <c r="J616" s="4"/>
      <c r="K616" s="4"/>
    </row>
    <row r="617" spans="1:11" ht="15" customHeight="1" x14ac:dyDescent="0.25">
      <c r="A617" s="2">
        <v>612</v>
      </c>
      <c r="D617" s="3" t="s">
        <v>3572</v>
      </c>
      <c r="F617" t="str" cm="1">
        <f t="array" ref="F617" ca="1">IF(G617&lt;&gt;"",INDIRECT("'"&amp;G617&amp;"'!"&amp;H617),"")</f>
        <v/>
      </c>
      <c r="I617" s="4"/>
      <c r="J617" s="4"/>
      <c r="K617" s="4"/>
    </row>
    <row r="618" spans="1:11" ht="15" customHeight="1" x14ac:dyDescent="0.25">
      <c r="A618" s="2">
        <v>613</v>
      </c>
      <c r="D618" s="3" t="s">
        <v>3572</v>
      </c>
      <c r="F618" t="str" cm="1">
        <f t="array" ref="F618" ca="1">IF(G618&lt;&gt;"",INDIRECT("'"&amp;G618&amp;"'!"&amp;H618),"")</f>
        <v/>
      </c>
      <c r="I618" s="4"/>
      <c r="J618" s="4"/>
      <c r="K618" s="4"/>
    </row>
    <row r="619" spans="1:11" ht="15" customHeight="1" x14ac:dyDescent="0.25">
      <c r="A619" s="2">
        <v>614</v>
      </c>
      <c r="D619" s="3" t="s">
        <v>3572</v>
      </c>
      <c r="F619" t="str" cm="1">
        <f t="array" ref="F619" ca="1">IF(G619&lt;&gt;"",INDIRECT("'"&amp;G619&amp;"'!"&amp;H619),"")</f>
        <v/>
      </c>
      <c r="I619" s="4"/>
      <c r="J619" s="4"/>
      <c r="K619" s="4"/>
    </row>
    <row r="620" spans="1:11" ht="15" customHeight="1" x14ac:dyDescent="0.25">
      <c r="A620" s="2">
        <v>615</v>
      </c>
      <c r="D620" s="3" t="s">
        <v>3572</v>
      </c>
      <c r="F620" t="str" cm="1">
        <f t="array" ref="F620" ca="1">IF(G620&lt;&gt;"",INDIRECT("'"&amp;G620&amp;"'!"&amp;H620),"")</f>
        <v/>
      </c>
      <c r="I620" s="4"/>
      <c r="J620" s="4"/>
      <c r="K620" s="4"/>
    </row>
    <row r="621" spans="1:11" ht="15" customHeight="1" x14ac:dyDescent="0.25">
      <c r="A621" s="2">
        <v>616</v>
      </c>
      <c r="D621" s="3" t="s">
        <v>3572</v>
      </c>
      <c r="F621" t="str" cm="1">
        <f t="array" ref="F621" ca="1">IF(G621&lt;&gt;"",INDIRECT("'"&amp;G621&amp;"'!"&amp;H621),"")</f>
        <v/>
      </c>
      <c r="I621" s="4"/>
      <c r="J621" s="4"/>
      <c r="K621" s="4"/>
    </row>
    <row r="622" spans="1:11" ht="15" customHeight="1" x14ac:dyDescent="0.25">
      <c r="A622" s="2">
        <v>617</v>
      </c>
      <c r="D622" s="3" t="s">
        <v>3572</v>
      </c>
      <c r="F622" t="str" cm="1">
        <f t="array" ref="F622" ca="1">IF(G622&lt;&gt;"",INDIRECT("'"&amp;G622&amp;"'!"&amp;H622),"")</f>
        <v/>
      </c>
      <c r="I622" s="4"/>
      <c r="J622" s="4"/>
      <c r="K622" s="4"/>
    </row>
    <row r="623" spans="1:11" ht="15" customHeight="1" x14ac:dyDescent="0.25">
      <c r="A623" s="2">
        <v>618</v>
      </c>
      <c r="D623" s="3" t="s">
        <v>3572</v>
      </c>
      <c r="F623" t="str" cm="1">
        <f t="array" ref="F623" ca="1">IF(G623&lt;&gt;"",INDIRECT("'"&amp;G623&amp;"'!"&amp;H623),"")</f>
        <v/>
      </c>
      <c r="I623" s="4"/>
      <c r="J623" s="4"/>
      <c r="K623" s="4"/>
    </row>
    <row r="624" spans="1:11" ht="15" customHeight="1" x14ac:dyDescent="0.25">
      <c r="A624" s="2">
        <v>619</v>
      </c>
      <c r="D624" s="3" t="s">
        <v>3572</v>
      </c>
      <c r="F624" t="str" cm="1">
        <f t="array" ref="F624" ca="1">IF(G624&lt;&gt;"",INDIRECT("'"&amp;G624&amp;"'!"&amp;H624),"")</f>
        <v/>
      </c>
      <c r="I624" s="4"/>
      <c r="J624" s="4"/>
      <c r="K624" s="4"/>
    </row>
    <row r="625" spans="1:11" ht="15" customHeight="1" x14ac:dyDescent="0.25">
      <c r="A625" s="2">
        <v>620</v>
      </c>
      <c r="D625" s="3" t="s">
        <v>3572</v>
      </c>
      <c r="F625" t="str" cm="1">
        <f t="array" ref="F625" ca="1">IF(G625&lt;&gt;"",INDIRECT("'"&amp;G625&amp;"'!"&amp;H625),"")</f>
        <v/>
      </c>
      <c r="I625" s="4"/>
      <c r="J625" s="4"/>
      <c r="K625" s="4"/>
    </row>
    <row r="626" spans="1:11" ht="15" customHeight="1" x14ac:dyDescent="0.25">
      <c r="A626" s="2">
        <v>621</v>
      </c>
      <c r="D626" s="3" t="s">
        <v>3572</v>
      </c>
      <c r="F626" t="str" cm="1">
        <f t="array" ref="F626" ca="1">IF(G626&lt;&gt;"",INDIRECT("'"&amp;G626&amp;"'!"&amp;H626),"")</f>
        <v/>
      </c>
      <c r="I626" s="4"/>
      <c r="J626" s="4"/>
      <c r="K626" s="4"/>
    </row>
    <row r="627" spans="1:11" ht="15" customHeight="1" x14ac:dyDescent="0.25">
      <c r="A627" s="2">
        <v>622</v>
      </c>
      <c r="D627" s="3" t="s">
        <v>3572</v>
      </c>
      <c r="F627" t="str" cm="1">
        <f t="array" ref="F627" ca="1">IF(G627&lt;&gt;"",INDIRECT("'"&amp;G627&amp;"'!"&amp;H627),"")</f>
        <v/>
      </c>
      <c r="I627" s="4"/>
      <c r="J627" s="4"/>
      <c r="K627" s="4"/>
    </row>
    <row r="628" spans="1:11" ht="15" customHeight="1" x14ac:dyDescent="0.25">
      <c r="A628" s="2">
        <v>623</v>
      </c>
      <c r="D628" s="3" t="s">
        <v>3572</v>
      </c>
      <c r="F628" t="str" cm="1">
        <f t="array" ref="F628" ca="1">IF(G628&lt;&gt;"",INDIRECT("'"&amp;G628&amp;"'!"&amp;H628),"")</f>
        <v/>
      </c>
      <c r="I628" s="4"/>
      <c r="J628" s="4"/>
      <c r="K628" s="4"/>
    </row>
    <row r="629" spans="1:11" ht="15" customHeight="1" x14ac:dyDescent="0.25">
      <c r="A629" s="2">
        <v>624</v>
      </c>
      <c r="D629" s="3" t="s">
        <v>3572</v>
      </c>
      <c r="F629" t="str" cm="1">
        <f t="array" ref="F629" ca="1">IF(G629&lt;&gt;"",INDIRECT("'"&amp;G629&amp;"'!"&amp;H629),"")</f>
        <v/>
      </c>
      <c r="I629" s="4"/>
      <c r="J629" s="4"/>
      <c r="K629" s="4"/>
    </row>
    <row r="630" spans="1:11" ht="15" customHeight="1" x14ac:dyDescent="0.25">
      <c r="A630" s="2">
        <v>625</v>
      </c>
      <c r="D630" s="3" t="s">
        <v>3572</v>
      </c>
      <c r="F630" t="str" cm="1">
        <f t="array" ref="F630" ca="1">IF(G630&lt;&gt;"",INDIRECT("'"&amp;G630&amp;"'!"&amp;H630),"")</f>
        <v/>
      </c>
      <c r="I630" s="4"/>
      <c r="J630" s="4"/>
      <c r="K630" s="4"/>
    </row>
    <row r="631" spans="1:11" ht="15" customHeight="1" x14ac:dyDescent="0.25">
      <c r="A631" s="2">
        <v>626</v>
      </c>
      <c r="D631" s="3" t="s">
        <v>3572</v>
      </c>
      <c r="F631" t="str" cm="1">
        <f t="array" ref="F631" ca="1">IF(G631&lt;&gt;"",INDIRECT("'"&amp;G631&amp;"'!"&amp;H631),"")</f>
        <v/>
      </c>
      <c r="I631" s="4"/>
      <c r="J631" s="4"/>
      <c r="K631" s="4"/>
    </row>
    <row r="632" spans="1:11" ht="15" customHeight="1" x14ac:dyDescent="0.25">
      <c r="A632" s="2">
        <v>627</v>
      </c>
      <c r="D632" s="3" t="s">
        <v>3572</v>
      </c>
      <c r="F632" t="str" cm="1">
        <f t="array" ref="F632" ca="1">IF(G632&lt;&gt;"",INDIRECT("'"&amp;G632&amp;"'!"&amp;H632),"")</f>
        <v/>
      </c>
      <c r="I632" s="4"/>
      <c r="J632" s="4"/>
      <c r="K632" s="4"/>
    </row>
    <row r="633" spans="1:11" ht="15" customHeight="1" x14ac:dyDescent="0.25">
      <c r="A633" s="2">
        <v>628</v>
      </c>
      <c r="D633" s="3" t="s">
        <v>3572</v>
      </c>
      <c r="F633" t="str" cm="1">
        <f t="array" ref="F633" ca="1">IF(G633&lt;&gt;"",INDIRECT("'"&amp;G633&amp;"'!"&amp;H633),"")</f>
        <v/>
      </c>
      <c r="I633" s="4"/>
      <c r="J633" s="4"/>
      <c r="K633" s="4"/>
    </row>
    <row r="634" spans="1:11" ht="15" customHeight="1" x14ac:dyDescent="0.25">
      <c r="A634" s="2">
        <v>629</v>
      </c>
      <c r="D634" s="3" t="s">
        <v>3572</v>
      </c>
      <c r="F634" t="str" cm="1">
        <f t="array" ref="F634" ca="1">IF(G634&lt;&gt;"",INDIRECT("'"&amp;G634&amp;"'!"&amp;H634),"")</f>
        <v/>
      </c>
      <c r="I634" s="4"/>
      <c r="J634" s="4"/>
      <c r="K634" s="4"/>
    </row>
    <row r="635" spans="1:11" ht="15" customHeight="1" x14ac:dyDescent="0.25">
      <c r="A635" s="2">
        <v>630</v>
      </c>
      <c r="D635" s="3" t="s">
        <v>3572</v>
      </c>
      <c r="F635" t="str" cm="1">
        <f t="array" ref="F635" ca="1">IF(G635&lt;&gt;"",INDIRECT("'"&amp;G635&amp;"'!"&amp;H635),"")</f>
        <v/>
      </c>
      <c r="I635" s="4"/>
      <c r="J635" s="4"/>
      <c r="K635" s="4"/>
    </row>
    <row r="636" spans="1:11" ht="15" customHeight="1" x14ac:dyDescent="0.25">
      <c r="A636" s="2">
        <v>631</v>
      </c>
      <c r="D636" s="3" t="s">
        <v>3572</v>
      </c>
      <c r="F636" t="str" cm="1">
        <f t="array" ref="F636" ca="1">IF(G636&lt;&gt;"",INDIRECT("'"&amp;G636&amp;"'!"&amp;H636),"")</f>
        <v/>
      </c>
      <c r="I636" s="4"/>
      <c r="J636" s="4"/>
      <c r="K636" s="4"/>
    </row>
    <row r="637" spans="1:11" ht="15" customHeight="1" x14ac:dyDescent="0.25">
      <c r="A637" s="2">
        <v>632</v>
      </c>
      <c r="D637" s="3" t="s">
        <v>3572</v>
      </c>
      <c r="F637" t="str" cm="1">
        <f t="array" ref="F637" ca="1">IF(G637&lt;&gt;"",INDIRECT("'"&amp;G637&amp;"'!"&amp;H637),"")</f>
        <v/>
      </c>
      <c r="I637" s="4"/>
      <c r="J637" s="4"/>
      <c r="K637" s="4"/>
    </row>
    <row r="638" spans="1:11" ht="15" customHeight="1" x14ac:dyDescent="0.25">
      <c r="A638" s="2">
        <v>633</v>
      </c>
      <c r="D638" s="3" t="s">
        <v>3572</v>
      </c>
      <c r="F638" t="str" cm="1">
        <f t="array" ref="F638" ca="1">IF(G638&lt;&gt;"",INDIRECT("'"&amp;G638&amp;"'!"&amp;H638),"")</f>
        <v/>
      </c>
      <c r="I638" s="4"/>
      <c r="J638" s="4"/>
      <c r="K638" s="4"/>
    </row>
    <row r="639" spans="1:11" ht="15" customHeight="1" x14ac:dyDescent="0.25">
      <c r="A639" s="2">
        <v>634</v>
      </c>
      <c r="D639" s="3" t="s">
        <v>3572</v>
      </c>
      <c r="F639" t="str" cm="1">
        <f t="array" ref="F639" ca="1">IF(G639&lt;&gt;"",INDIRECT("'"&amp;G639&amp;"'!"&amp;H639),"")</f>
        <v/>
      </c>
      <c r="I639" s="4"/>
      <c r="J639" s="4"/>
      <c r="K639" s="4"/>
    </row>
    <row r="640" spans="1:11" ht="15" customHeight="1" x14ac:dyDescent="0.25">
      <c r="A640" s="2">
        <v>635</v>
      </c>
      <c r="D640" s="3" t="s">
        <v>3572</v>
      </c>
      <c r="F640" t="str" cm="1">
        <f t="array" ref="F640" ca="1">IF(G640&lt;&gt;"",INDIRECT("'"&amp;G640&amp;"'!"&amp;H640),"")</f>
        <v/>
      </c>
      <c r="I640" s="4"/>
      <c r="J640" s="4"/>
      <c r="K640" s="4"/>
    </row>
    <row r="641" spans="1:19" ht="15" customHeight="1" x14ac:dyDescent="0.25">
      <c r="A641" s="2">
        <v>636</v>
      </c>
      <c r="D641" s="3" t="s">
        <v>3572</v>
      </c>
      <c r="F641" t="str" cm="1">
        <f t="array" ref="F641" ca="1">IF(G641&lt;&gt;"",INDIRECT("'"&amp;G641&amp;"'!"&amp;H641),"")</f>
        <v/>
      </c>
      <c r="I641" s="4"/>
      <c r="J641" s="4"/>
      <c r="K641" s="4"/>
    </row>
    <row r="642" spans="1:19" ht="15" customHeight="1" x14ac:dyDescent="0.25">
      <c r="A642" s="2">
        <v>637</v>
      </c>
      <c r="D642" s="3" t="s">
        <v>3572</v>
      </c>
      <c r="F642" t="str" cm="1">
        <f t="array" ref="F642" ca="1">IF(G642&lt;&gt;"",INDIRECT("'"&amp;G642&amp;"'!"&amp;H642),"")</f>
        <v/>
      </c>
      <c r="I642" s="4"/>
      <c r="J642" s="4"/>
      <c r="K642" s="4"/>
    </row>
    <row r="643" spans="1:19" ht="15" customHeight="1" x14ac:dyDescent="0.25">
      <c r="A643" s="2">
        <v>638</v>
      </c>
      <c r="D643" s="3" t="s">
        <v>3572</v>
      </c>
      <c r="F643" t="str" cm="1">
        <f t="array" ref="F643" ca="1">IF(G643&lt;&gt;"",INDIRECT("'"&amp;G643&amp;"'!"&amp;H643),"")</f>
        <v/>
      </c>
      <c r="I643" s="4"/>
      <c r="J643" s="4"/>
      <c r="K643" s="4"/>
    </row>
    <row r="644" spans="1:19" ht="15" customHeight="1" x14ac:dyDescent="0.25">
      <c r="A644" s="2">
        <v>639</v>
      </c>
      <c r="D644" s="3" t="s">
        <v>3572</v>
      </c>
      <c r="F644" t="str" cm="1">
        <f t="array" ref="F644" ca="1">IF(G644&lt;&gt;"",INDIRECT("'"&amp;G644&amp;"'!"&amp;H644),"")</f>
        <v/>
      </c>
      <c r="I644" s="4"/>
      <c r="J644" s="4"/>
      <c r="K644" s="4"/>
    </row>
    <row r="645" spans="1:19" ht="15" customHeight="1" x14ac:dyDescent="0.25">
      <c r="A645" s="2">
        <v>640</v>
      </c>
      <c r="D645" s="3" t="s">
        <v>3572</v>
      </c>
      <c r="F645" t="str" cm="1">
        <f t="array" ref="F645" ca="1">IF(G645&lt;&gt;"",INDIRECT("'"&amp;G645&amp;"'!"&amp;H645),"")</f>
        <v/>
      </c>
      <c r="I645" s="4"/>
      <c r="J645" s="4"/>
      <c r="K645" s="4"/>
    </row>
    <row r="646" spans="1:19" ht="15" customHeight="1" x14ac:dyDescent="0.25">
      <c r="A646" s="2">
        <v>641</v>
      </c>
      <c r="D646" s="3" t="s">
        <v>3572</v>
      </c>
      <c r="F646" t="str" cm="1">
        <f t="array" ref="F646" ca="1">IF(G646&lt;&gt;"",INDIRECT("'"&amp;G646&amp;"'!"&amp;H646),"")</f>
        <v/>
      </c>
      <c r="I646" s="4"/>
      <c r="J646" s="4"/>
      <c r="K646" s="4"/>
    </row>
    <row r="647" spans="1:19" ht="15" customHeight="1" x14ac:dyDescent="0.25">
      <c r="A647" s="2">
        <v>642</v>
      </c>
      <c r="D647" s="3" t="s">
        <v>3572</v>
      </c>
      <c r="F647" t="str" cm="1">
        <f t="array" ref="F647" ca="1">IF(G647&lt;&gt;"",INDIRECT("'"&amp;G647&amp;"'!"&amp;H647),"")</f>
        <v/>
      </c>
      <c r="I647" s="4"/>
      <c r="J647" s="4"/>
      <c r="K647" s="4"/>
    </row>
    <row r="648" spans="1:19" ht="15" customHeight="1" x14ac:dyDescent="0.25">
      <c r="A648" s="2">
        <v>643</v>
      </c>
      <c r="D648" s="3" t="s">
        <v>3572</v>
      </c>
      <c r="F648" t="str" cm="1">
        <f t="array" ref="F648" ca="1">IF(G648&lt;&gt;"",INDIRECT("'"&amp;G648&amp;"'!"&amp;H648),"")</f>
        <v/>
      </c>
      <c r="I648" s="4"/>
      <c r="J648" s="4"/>
      <c r="K648" s="4"/>
    </row>
    <row r="649" spans="1:19" ht="15" customHeight="1" x14ac:dyDescent="0.25">
      <c r="A649">
        <v>644</v>
      </c>
      <c r="B649" s="7">
        <f>'EstExp 12-20'!C5</f>
        <v>0</v>
      </c>
      <c r="C649" s="3">
        <f>A649-B649</f>
        <v>644</v>
      </c>
      <c r="E649" t="b">
        <f ca="1">F649=B649</f>
        <v>1</v>
      </c>
      <c r="F649" cm="1">
        <f t="array" ref="F649" ca="1">IF(G649&lt;&gt;"",INDIRECT("'"&amp;G649&amp;"'!"&amp;H649),"")</f>
        <v>0</v>
      </c>
      <c r="G649" s="991" t="s">
        <v>3604</v>
      </c>
      <c r="H649" t="s">
        <v>3634</v>
      </c>
    </row>
    <row r="650" spans="1:19" ht="15" customHeight="1" x14ac:dyDescent="0.25">
      <c r="A650">
        <v>645</v>
      </c>
      <c r="B650" s="7">
        <f>'EstExp 12-20'!C16</f>
        <v>0</v>
      </c>
      <c r="C650" s="3">
        <f>A650-B650</f>
        <v>645</v>
      </c>
      <c r="E650" t="b">
        <f ca="1">F650=B650</f>
        <v>1</v>
      </c>
      <c r="F650" cm="1">
        <f t="array" ref="F650" ca="1">IF(G650&lt;&gt;"",INDIRECT("'"&amp;G650&amp;"'!"&amp;H650),"")</f>
        <v>0</v>
      </c>
      <c r="G650" s="991" t="s">
        <v>3604</v>
      </c>
      <c r="H650" t="s">
        <v>3524</v>
      </c>
    </row>
    <row r="651" spans="1:19" ht="15" customHeight="1" x14ac:dyDescent="0.25">
      <c r="A651" s="2">
        <v>646</v>
      </c>
      <c r="D651" s="3" t="s">
        <v>3572</v>
      </c>
      <c r="F651" t="str" cm="1">
        <f t="array" ref="F651" ca="1">IF(G651&lt;&gt;"",INDIRECT("'"&amp;G651&amp;"'!"&amp;H651),"")</f>
        <v/>
      </c>
      <c r="I651" s="4"/>
      <c r="J651" s="4"/>
      <c r="K651" s="4"/>
    </row>
    <row r="652" spans="1:19" ht="15" customHeight="1" x14ac:dyDescent="0.25">
      <c r="A652" s="2">
        <v>647</v>
      </c>
      <c r="D652" s="3" t="s">
        <v>3572</v>
      </c>
      <c r="F652" t="str" cm="1">
        <f t="array" ref="F652" ca="1">IF(G652&lt;&gt;"",INDIRECT("'"&amp;G652&amp;"'!"&amp;H652),"")</f>
        <v/>
      </c>
      <c r="I652" s="4"/>
      <c r="J652" s="4"/>
      <c r="K652" s="4"/>
    </row>
    <row r="653" spans="1:19" ht="15" customHeight="1" x14ac:dyDescent="0.25">
      <c r="A653" s="2">
        <v>648</v>
      </c>
      <c r="D653" s="3" t="s">
        <v>3572</v>
      </c>
      <c r="F653" t="str" cm="1">
        <f t="array" ref="F653" ca="1">IF(G653&lt;&gt;"",INDIRECT("'"&amp;G653&amp;"'!"&amp;H653),"")</f>
        <v/>
      </c>
      <c r="I653" s="4"/>
      <c r="J653" s="4"/>
      <c r="K653" s="4"/>
    </row>
    <row r="654" spans="1:19" ht="15" customHeight="1" x14ac:dyDescent="0.25">
      <c r="A654" s="2">
        <v>649</v>
      </c>
      <c r="D654" s="3" t="s">
        <v>3572</v>
      </c>
      <c r="F654" t="str" cm="1">
        <f t="array" ref="F654" ca="1">IF(G654&lt;&gt;"",INDIRECT("'"&amp;G654&amp;"'!"&amp;H654),"")</f>
        <v/>
      </c>
      <c r="I654" s="4"/>
      <c r="J654" s="4"/>
      <c r="K654" s="4"/>
    </row>
    <row r="655" spans="1:19" ht="15" customHeight="1" x14ac:dyDescent="0.25">
      <c r="A655" s="2">
        <v>650</v>
      </c>
      <c r="D655" s="3" t="s">
        <v>3572</v>
      </c>
      <c r="F655" t="str" cm="1">
        <f t="array" ref="F655" ca="1">IF(G655&lt;&gt;"",INDIRECT("'"&amp;G655&amp;"'!"&amp;H655),"")</f>
        <v/>
      </c>
      <c r="I655" s="4"/>
      <c r="J655" s="4"/>
      <c r="K655" s="4"/>
    </row>
    <row r="656" spans="1:19" x14ac:dyDescent="0.25">
      <c r="A656">
        <v>651</v>
      </c>
      <c r="B656" s="7">
        <f>'EstExp 12-20'!C18</f>
        <v>0</v>
      </c>
      <c r="C656" s="3">
        <f>A656-B656</f>
        <v>651</v>
      </c>
      <c r="E656" t="b">
        <f ca="1">F656=B656</f>
        <v>1</v>
      </c>
      <c r="F656" cm="1">
        <f t="array" ref="F656" ca="1">IF(G656&lt;&gt;"",INDIRECT("'"&amp;G656&amp;"'!"&amp;H656),"")</f>
        <v>0</v>
      </c>
      <c r="G656" s="991" t="s">
        <v>3604</v>
      </c>
      <c r="H656" t="s">
        <v>3509</v>
      </c>
      <c r="I656" s="4"/>
      <c r="J656" s="4"/>
      <c r="K656" s="4"/>
      <c r="S656" s="991"/>
    </row>
    <row r="657" spans="1:19" ht="15" customHeight="1" x14ac:dyDescent="0.25">
      <c r="A657" s="2">
        <v>652</v>
      </c>
      <c r="D657" s="3" t="s">
        <v>3572</v>
      </c>
      <c r="F657" t="str" cm="1">
        <f t="array" ref="F657" ca="1">IF(G657&lt;&gt;"",INDIRECT("'"&amp;G657&amp;"'!"&amp;H657),"")</f>
        <v/>
      </c>
      <c r="I657" s="4"/>
      <c r="J657" s="4"/>
      <c r="K657" s="4"/>
    </row>
    <row r="658" spans="1:19" ht="15" customHeight="1" x14ac:dyDescent="0.25">
      <c r="A658" s="2">
        <v>653</v>
      </c>
      <c r="D658" s="3" t="s">
        <v>3572</v>
      </c>
      <c r="F658" t="str" cm="1">
        <f t="array" ref="F658" ca="1">IF(G658&lt;&gt;"",INDIRECT("'"&amp;G658&amp;"'!"&amp;H658),"")</f>
        <v/>
      </c>
      <c r="I658" s="4"/>
      <c r="J658" s="4"/>
      <c r="K658" s="4"/>
    </row>
    <row r="659" spans="1:19" ht="15" customHeight="1" x14ac:dyDescent="0.25">
      <c r="A659" s="2">
        <v>654</v>
      </c>
      <c r="D659" s="3" t="s">
        <v>3572</v>
      </c>
      <c r="F659" t="str" cm="1">
        <f t="array" ref="F659" ca="1">IF(G659&lt;&gt;"",INDIRECT("'"&amp;G659&amp;"'!"&amp;H659),"")</f>
        <v/>
      </c>
      <c r="I659" s="4"/>
      <c r="J659" s="4"/>
      <c r="K659" s="4"/>
    </row>
    <row r="660" spans="1:19" x14ac:dyDescent="0.25">
      <c r="A660">
        <v>655</v>
      </c>
      <c r="B660" s="7">
        <f>'EstExp 12-20'!C12</f>
        <v>0</v>
      </c>
      <c r="C660" s="3">
        <f t="shared" ref="C660:C687" si="18">A660-B660</f>
        <v>655</v>
      </c>
      <c r="E660" t="b">
        <f t="shared" ref="E660:E687" ca="1" si="19">F660=B660</f>
        <v>1</v>
      </c>
      <c r="F660" cm="1">
        <f t="array" ref="F660" ca="1">IF(G660&lt;&gt;"",INDIRECT("'"&amp;G660&amp;"'!"&amp;H660),"")</f>
        <v>0</v>
      </c>
      <c r="G660" s="991" t="s">
        <v>3604</v>
      </c>
      <c r="H660" t="s">
        <v>3521</v>
      </c>
      <c r="I660" s="4"/>
      <c r="J660" s="4"/>
      <c r="K660" s="4"/>
      <c r="S660" s="991"/>
    </row>
    <row r="661" spans="1:19" x14ac:dyDescent="0.25">
      <c r="A661">
        <v>656</v>
      </c>
      <c r="B661" s="7">
        <f>'EstExp 12-20'!C13</f>
        <v>343342</v>
      </c>
      <c r="C661" s="3">
        <f t="shared" si="18"/>
        <v>-342686</v>
      </c>
      <c r="E661" t="b">
        <f t="shared" ca="1" si="19"/>
        <v>1</v>
      </c>
      <c r="F661" cm="1">
        <f t="array" ref="F661" ca="1">IF(G661&lt;&gt;"",INDIRECT("'"&amp;G661&amp;"'!"&amp;H661),"")</f>
        <v>343342</v>
      </c>
      <c r="G661" s="991" t="s">
        <v>3604</v>
      </c>
      <c r="H661" t="s">
        <v>3522</v>
      </c>
      <c r="I661" s="4"/>
      <c r="J661" s="4"/>
      <c r="K661" s="4"/>
      <c r="S661" s="991"/>
    </row>
    <row r="662" spans="1:19" ht="15" customHeight="1" x14ac:dyDescent="0.25">
      <c r="A662">
        <v>657</v>
      </c>
      <c r="B662" s="7">
        <f>'EstExp 12-20'!C14</f>
        <v>0</v>
      </c>
      <c r="C662" s="3">
        <f t="shared" si="18"/>
        <v>657</v>
      </c>
      <c r="E662" t="b">
        <f t="shared" ca="1" si="19"/>
        <v>1</v>
      </c>
      <c r="F662" cm="1">
        <f t="array" ref="F662" ca="1">IF(G662&lt;&gt;"",INDIRECT("'"&amp;G662&amp;"'!"&amp;H662),"")</f>
        <v>0</v>
      </c>
      <c r="G662" s="991" t="s">
        <v>3604</v>
      </c>
      <c r="H662" t="s">
        <v>3635</v>
      </c>
    </row>
    <row r="663" spans="1:19" ht="15" customHeight="1" x14ac:dyDescent="0.25">
      <c r="A663">
        <v>658</v>
      </c>
      <c r="B663" s="7">
        <f>'EstExp 12-20'!C15</f>
        <v>0</v>
      </c>
      <c r="C663" s="3">
        <f t="shared" si="18"/>
        <v>658</v>
      </c>
      <c r="E663" t="b">
        <f t="shared" ca="1" si="19"/>
        <v>1</v>
      </c>
      <c r="F663" cm="1">
        <f t="array" ref="F663" ca="1">IF(G663&lt;&gt;"",INDIRECT("'"&amp;G663&amp;"'!"&amp;H663),"")</f>
        <v>0</v>
      </c>
      <c r="G663" s="991" t="s">
        <v>3604</v>
      </c>
      <c r="H663" t="s">
        <v>3523</v>
      </c>
    </row>
    <row r="664" spans="1:19" ht="15" customHeight="1" x14ac:dyDescent="0.25">
      <c r="A664">
        <v>659</v>
      </c>
      <c r="B664" s="7">
        <f>'EstExp 12-20'!C34</f>
        <v>343342</v>
      </c>
      <c r="C664" s="3">
        <f t="shared" si="18"/>
        <v>-342683</v>
      </c>
      <c r="E664" t="b">
        <f t="shared" ca="1" si="19"/>
        <v>1</v>
      </c>
      <c r="F664" cm="1">
        <f t="array" ref="F664" ca="1">IF(G664&lt;&gt;"",INDIRECT("'"&amp;G664&amp;"'!"&amp;H664),"")</f>
        <v>343342</v>
      </c>
      <c r="G664" s="991" t="s">
        <v>3604</v>
      </c>
      <c r="H664" t="s">
        <v>3636</v>
      </c>
    </row>
    <row r="665" spans="1:19" ht="15" customHeight="1" x14ac:dyDescent="0.25">
      <c r="A665">
        <v>660</v>
      </c>
      <c r="B665" s="7">
        <f>'EstExp 12-20'!C38</f>
        <v>0</v>
      </c>
      <c r="C665" s="3">
        <f t="shared" si="18"/>
        <v>660</v>
      </c>
      <c r="E665" t="b">
        <f t="shared" ca="1" si="19"/>
        <v>1</v>
      </c>
      <c r="F665" cm="1">
        <f t="array" ref="F665" ca="1">IF(G665&lt;&gt;"",INDIRECT("'"&amp;G665&amp;"'!"&amp;H665),"")</f>
        <v>0</v>
      </c>
      <c r="G665" s="991" t="s">
        <v>3604</v>
      </c>
      <c r="H665" t="s">
        <v>3637</v>
      </c>
    </row>
    <row r="666" spans="1:19" ht="15" customHeight="1" x14ac:dyDescent="0.25">
      <c r="A666">
        <v>661</v>
      </c>
      <c r="B666" s="7">
        <f>'EstExp 12-20'!C39</f>
        <v>0</v>
      </c>
      <c r="C666" s="3">
        <f t="shared" si="18"/>
        <v>661</v>
      </c>
      <c r="E666" t="b">
        <f t="shared" ca="1" si="19"/>
        <v>1</v>
      </c>
      <c r="F666" cm="1">
        <f t="array" ref="F666" ca="1">IF(G666&lt;&gt;"",INDIRECT("'"&amp;G666&amp;"'!"&amp;H666),"")</f>
        <v>0</v>
      </c>
      <c r="G666" s="991" t="s">
        <v>3604</v>
      </c>
      <c r="H666" t="s">
        <v>3638</v>
      </c>
    </row>
    <row r="667" spans="1:19" x14ac:dyDescent="0.25">
      <c r="A667">
        <v>662</v>
      </c>
      <c r="B667" s="7">
        <f>'EstExp 12-20'!C40</f>
        <v>0</v>
      </c>
      <c r="C667" s="3">
        <f t="shared" si="18"/>
        <v>662</v>
      </c>
      <c r="E667" t="b">
        <f t="shared" ca="1" si="19"/>
        <v>1</v>
      </c>
      <c r="F667" cm="1">
        <f t="array" ref="F667" ca="1">IF(G667&lt;&gt;"",INDIRECT("'"&amp;G667&amp;"'!"&amp;H667),"")</f>
        <v>0</v>
      </c>
      <c r="G667" s="991" t="s">
        <v>3604</v>
      </c>
      <c r="H667" t="s">
        <v>3639</v>
      </c>
      <c r="S667" s="991"/>
    </row>
    <row r="668" spans="1:19" ht="15" customHeight="1" x14ac:dyDescent="0.25">
      <c r="A668">
        <v>663</v>
      </c>
      <c r="B668" s="7">
        <f>'EstExp 12-20'!C41</f>
        <v>0</v>
      </c>
      <c r="C668" s="3">
        <f t="shared" si="18"/>
        <v>663</v>
      </c>
      <c r="E668" t="b">
        <f t="shared" ca="1" si="19"/>
        <v>1</v>
      </c>
      <c r="F668" cm="1">
        <f t="array" ref="F668" ca="1">IF(G668&lt;&gt;"",INDIRECT("'"&amp;G668&amp;"'!"&amp;H668),"")</f>
        <v>0</v>
      </c>
      <c r="G668" s="991" t="s">
        <v>3604</v>
      </c>
      <c r="H668" t="s">
        <v>3640</v>
      </c>
    </row>
    <row r="669" spans="1:19" ht="15" customHeight="1" x14ac:dyDescent="0.25">
      <c r="A669">
        <v>664</v>
      </c>
      <c r="B669" s="7">
        <f>'EstExp 12-20'!C42</f>
        <v>0</v>
      </c>
      <c r="C669" s="3">
        <f t="shared" si="18"/>
        <v>664</v>
      </c>
      <c r="E669" t="b">
        <f t="shared" ca="1" si="19"/>
        <v>1</v>
      </c>
      <c r="F669" cm="1">
        <f t="array" ref="F669" ca="1">IF(G669&lt;&gt;"",INDIRECT("'"&amp;G669&amp;"'!"&amp;H669),"")</f>
        <v>0</v>
      </c>
      <c r="G669" s="991" t="s">
        <v>3604</v>
      </c>
      <c r="H669" t="s">
        <v>3641</v>
      </c>
    </row>
    <row r="670" spans="1:19" x14ac:dyDescent="0.25">
      <c r="A670">
        <v>665</v>
      </c>
      <c r="B670" s="7">
        <f>'EstExp 12-20'!C43</f>
        <v>0</v>
      </c>
      <c r="C670" s="3">
        <f t="shared" si="18"/>
        <v>665</v>
      </c>
      <c r="E670" t="b">
        <f t="shared" ca="1" si="19"/>
        <v>1</v>
      </c>
      <c r="F670" cm="1">
        <f t="array" ref="F670" ca="1">IF(G670&lt;&gt;"",INDIRECT("'"&amp;G670&amp;"'!"&amp;H670),"")</f>
        <v>0</v>
      </c>
      <c r="G670" s="991" t="s">
        <v>3604</v>
      </c>
      <c r="H670" t="s">
        <v>3642</v>
      </c>
      <c r="S670" s="991"/>
    </row>
    <row r="671" spans="1:19" x14ac:dyDescent="0.25">
      <c r="A671">
        <v>666</v>
      </c>
      <c r="B671" s="7">
        <f>'EstExp 12-20'!C44</f>
        <v>0</v>
      </c>
      <c r="C671" s="3">
        <f t="shared" si="18"/>
        <v>666</v>
      </c>
      <c r="E671" t="b">
        <f t="shared" ca="1" si="19"/>
        <v>1</v>
      </c>
      <c r="F671" cm="1">
        <f t="array" ref="F671" ca="1">IF(G671&lt;&gt;"",INDIRECT("'"&amp;G671&amp;"'!"&amp;H671),"")</f>
        <v>0</v>
      </c>
      <c r="G671" s="991" t="s">
        <v>3604</v>
      </c>
      <c r="H671" t="s">
        <v>3643</v>
      </c>
      <c r="S671" s="991"/>
    </row>
    <row r="672" spans="1:19" x14ac:dyDescent="0.25">
      <c r="A672">
        <v>667</v>
      </c>
      <c r="B672" s="7">
        <f>'EstExp 12-20'!C46</f>
        <v>2015</v>
      </c>
      <c r="C672" s="3">
        <f t="shared" si="18"/>
        <v>-1348</v>
      </c>
      <c r="E672" t="b">
        <f t="shared" ca="1" si="19"/>
        <v>1</v>
      </c>
      <c r="F672" cm="1">
        <f t="array" ref="F672" ca="1">IF(G672&lt;&gt;"",INDIRECT("'"&amp;G672&amp;"'!"&amp;H672),"")</f>
        <v>2015</v>
      </c>
      <c r="G672" s="991" t="s">
        <v>3604</v>
      </c>
      <c r="H672" t="s">
        <v>3644</v>
      </c>
      <c r="I672" s="4"/>
      <c r="J672" s="4"/>
      <c r="K672" s="4"/>
      <c r="S672" s="991"/>
    </row>
    <row r="673" spans="1:19" x14ac:dyDescent="0.25">
      <c r="A673">
        <v>668</v>
      </c>
      <c r="B673" s="7">
        <f>'EstExp 12-20'!C47</f>
        <v>0</v>
      </c>
      <c r="C673" s="3">
        <f t="shared" si="18"/>
        <v>668</v>
      </c>
      <c r="E673" t="b">
        <f t="shared" ca="1" si="19"/>
        <v>1</v>
      </c>
      <c r="F673" cm="1">
        <f t="array" ref="F673" ca="1">IF(G673&lt;&gt;"",INDIRECT("'"&amp;G673&amp;"'!"&amp;H673),"")</f>
        <v>0</v>
      </c>
      <c r="G673" s="991" t="s">
        <v>3604</v>
      </c>
      <c r="H673" t="s">
        <v>3645</v>
      </c>
      <c r="I673" s="4"/>
      <c r="J673" s="4"/>
      <c r="K673" s="4"/>
      <c r="S673" s="991"/>
    </row>
    <row r="674" spans="1:19" x14ac:dyDescent="0.25">
      <c r="A674">
        <v>669</v>
      </c>
      <c r="B674" s="7">
        <f>'EstExp 12-20'!C48</f>
        <v>0</v>
      </c>
      <c r="C674" s="3">
        <f t="shared" si="18"/>
        <v>669</v>
      </c>
      <c r="E674" t="b">
        <f t="shared" ca="1" si="19"/>
        <v>1</v>
      </c>
      <c r="F674" cm="1">
        <f t="array" ref="F674" ca="1">IF(G674&lt;&gt;"",INDIRECT("'"&amp;G674&amp;"'!"&amp;H674),"")</f>
        <v>0</v>
      </c>
      <c r="G674" s="991" t="s">
        <v>3604</v>
      </c>
      <c r="H674" t="s">
        <v>3646</v>
      </c>
      <c r="S674" s="991"/>
    </row>
    <row r="675" spans="1:19" x14ac:dyDescent="0.25">
      <c r="A675">
        <v>670</v>
      </c>
      <c r="B675" s="7">
        <f>'EstExp 12-20'!C49</f>
        <v>2015</v>
      </c>
      <c r="C675" s="3">
        <f t="shared" si="18"/>
        <v>-1345</v>
      </c>
      <c r="E675" t="b">
        <f t="shared" ca="1" si="19"/>
        <v>1</v>
      </c>
      <c r="F675" cm="1">
        <f t="array" ref="F675" ca="1">IF(G675&lt;&gt;"",INDIRECT("'"&amp;G675&amp;"'!"&amp;H675),"")</f>
        <v>2015</v>
      </c>
      <c r="G675" s="991" t="s">
        <v>3604</v>
      </c>
      <c r="H675" t="s">
        <v>3647</v>
      </c>
      <c r="I675" s="4"/>
      <c r="J675" s="4"/>
      <c r="K675" s="4"/>
      <c r="S675" s="991"/>
    </row>
    <row r="676" spans="1:19" x14ac:dyDescent="0.25">
      <c r="A676">
        <v>671</v>
      </c>
      <c r="B676" s="7">
        <f>'EstExp 12-20'!C51</f>
        <v>0</v>
      </c>
      <c r="C676" s="3">
        <f t="shared" si="18"/>
        <v>671</v>
      </c>
      <c r="E676" t="b">
        <f t="shared" ca="1" si="19"/>
        <v>1</v>
      </c>
      <c r="F676" cm="1">
        <f t="array" ref="F676" ca="1">IF(G676&lt;&gt;"",INDIRECT("'"&amp;G676&amp;"'!"&amp;H676),"")</f>
        <v>0</v>
      </c>
      <c r="G676" s="991" t="s">
        <v>3604</v>
      </c>
      <c r="H676" t="s">
        <v>3648</v>
      </c>
      <c r="S676" s="991"/>
    </row>
    <row r="677" spans="1:19" x14ac:dyDescent="0.25">
      <c r="A677">
        <v>672</v>
      </c>
      <c r="B677" s="7">
        <f>'EstExp 12-20'!C52</f>
        <v>0</v>
      </c>
      <c r="C677" s="3">
        <f t="shared" si="18"/>
        <v>672</v>
      </c>
      <c r="E677" t="b">
        <f t="shared" ca="1" si="19"/>
        <v>1</v>
      </c>
      <c r="F677" cm="1">
        <f t="array" ref="F677" ca="1">IF(G677&lt;&gt;"",INDIRECT("'"&amp;G677&amp;"'!"&amp;H677),"")</f>
        <v>0</v>
      </c>
      <c r="G677" s="991" t="s">
        <v>3604</v>
      </c>
      <c r="H677" t="s">
        <v>3649</v>
      </c>
      <c r="S677" s="991"/>
    </row>
    <row r="678" spans="1:19" x14ac:dyDescent="0.25">
      <c r="A678">
        <v>673</v>
      </c>
      <c r="B678" s="7">
        <f>'EstExp 12-20'!C55</f>
        <v>124820</v>
      </c>
      <c r="C678" s="3">
        <f t="shared" si="18"/>
        <v>-124147</v>
      </c>
      <c r="E678" t="b">
        <f t="shared" ca="1" si="19"/>
        <v>1</v>
      </c>
      <c r="F678" cm="1">
        <f t="array" ref="F678" ca="1">IF(G678&lt;&gt;"",INDIRECT("'"&amp;G678&amp;"'!"&amp;H678),"")</f>
        <v>124820</v>
      </c>
      <c r="G678" s="991" t="s">
        <v>3604</v>
      </c>
      <c r="H678" t="s">
        <v>3650</v>
      </c>
      <c r="S678" s="991"/>
    </row>
    <row r="679" spans="1:19" x14ac:dyDescent="0.25">
      <c r="A679">
        <v>674</v>
      </c>
      <c r="B679" s="7">
        <f>'EstExp 12-20'!C57</f>
        <v>0</v>
      </c>
      <c r="C679" s="3">
        <f t="shared" si="18"/>
        <v>674</v>
      </c>
      <c r="E679" t="b">
        <f t="shared" ca="1" si="19"/>
        <v>1</v>
      </c>
      <c r="F679" cm="1">
        <f t="array" ref="F679" ca="1">IF(G679&lt;&gt;"",INDIRECT("'"&amp;G679&amp;"'!"&amp;H679),"")</f>
        <v>0</v>
      </c>
      <c r="G679" s="991" t="s">
        <v>3604</v>
      </c>
      <c r="H679" t="s">
        <v>3651</v>
      </c>
      <c r="S679" s="991"/>
    </row>
    <row r="680" spans="1:19" x14ac:dyDescent="0.25">
      <c r="A680">
        <v>675</v>
      </c>
      <c r="B680" s="7">
        <f>'EstExp 12-20'!C58</f>
        <v>0</v>
      </c>
      <c r="C680" s="3">
        <f t="shared" si="18"/>
        <v>675</v>
      </c>
      <c r="E680" t="b">
        <f t="shared" ca="1" si="19"/>
        <v>1</v>
      </c>
      <c r="F680" cm="1">
        <f t="array" ref="F680" ca="1">IF(G680&lt;&gt;"",INDIRECT("'"&amp;G680&amp;"'!"&amp;H680),"")</f>
        <v>0</v>
      </c>
      <c r="G680" s="991" t="s">
        <v>3604</v>
      </c>
      <c r="H680" t="s">
        <v>3652</v>
      </c>
      <c r="S680" s="991"/>
    </row>
    <row r="681" spans="1:19" x14ac:dyDescent="0.25">
      <c r="A681">
        <v>676</v>
      </c>
      <c r="B681" s="7">
        <f>'EstExp 12-20'!C59</f>
        <v>0</v>
      </c>
      <c r="C681" s="3">
        <f t="shared" si="18"/>
        <v>676</v>
      </c>
      <c r="E681" t="b">
        <f t="shared" ca="1" si="19"/>
        <v>1</v>
      </c>
      <c r="F681" cm="1">
        <f t="array" ref="F681" ca="1">IF(G681&lt;&gt;"",INDIRECT("'"&amp;G681&amp;"'!"&amp;H681),"")</f>
        <v>0</v>
      </c>
      <c r="G681" s="991" t="s">
        <v>3604</v>
      </c>
      <c r="H681" t="s">
        <v>3653</v>
      </c>
      <c r="S681" s="991"/>
    </row>
    <row r="682" spans="1:19" x14ac:dyDescent="0.25">
      <c r="A682">
        <v>677</v>
      </c>
      <c r="B682" s="7">
        <f>'EstExp 12-20'!C61</f>
        <v>0</v>
      </c>
      <c r="C682" s="3">
        <f t="shared" si="18"/>
        <v>677</v>
      </c>
      <c r="E682" t="b">
        <f t="shared" ca="1" si="19"/>
        <v>1</v>
      </c>
      <c r="F682" cm="1">
        <f t="array" ref="F682" ca="1">IF(G682&lt;&gt;"",INDIRECT("'"&amp;G682&amp;"'!"&amp;H682),"")</f>
        <v>0</v>
      </c>
      <c r="G682" s="991" t="s">
        <v>3604</v>
      </c>
      <c r="H682" t="s">
        <v>3654</v>
      </c>
      <c r="I682" s="4"/>
      <c r="J682" s="4"/>
      <c r="K682" s="4"/>
      <c r="S682" s="991"/>
    </row>
    <row r="683" spans="1:19" x14ac:dyDescent="0.25">
      <c r="A683">
        <v>678</v>
      </c>
      <c r="B683" s="7">
        <f>'EstExp 12-20'!C62</f>
        <v>59950</v>
      </c>
      <c r="C683" s="3">
        <f t="shared" si="18"/>
        <v>-59272</v>
      </c>
      <c r="E683" t="b">
        <f t="shared" ca="1" si="19"/>
        <v>1</v>
      </c>
      <c r="F683" cm="1">
        <f t="array" ref="F683" ca="1">IF(G683&lt;&gt;"",INDIRECT("'"&amp;G683&amp;"'!"&amp;H683),"")</f>
        <v>59950</v>
      </c>
      <c r="G683" s="991" t="s">
        <v>3604</v>
      </c>
      <c r="H683" t="s">
        <v>3655</v>
      </c>
      <c r="I683" s="4"/>
      <c r="J683" s="4"/>
      <c r="K683" s="4"/>
      <c r="S683" s="991"/>
    </row>
    <row r="684" spans="1:19" ht="15" customHeight="1" x14ac:dyDescent="0.25">
      <c r="A684">
        <v>679</v>
      </c>
      <c r="B684" s="7">
        <f>'EstExp 12-20'!C63</f>
        <v>0</v>
      </c>
      <c r="C684" s="3">
        <f t="shared" si="18"/>
        <v>679</v>
      </c>
      <c r="E684" t="b">
        <f t="shared" ca="1" si="19"/>
        <v>1</v>
      </c>
      <c r="F684" cm="1">
        <f t="array" ref="F684" ca="1">IF(G684&lt;&gt;"",INDIRECT("'"&amp;G684&amp;"'!"&amp;H684),"")</f>
        <v>0</v>
      </c>
      <c r="G684" s="991" t="s">
        <v>3604</v>
      </c>
      <c r="H684" t="s">
        <v>3656</v>
      </c>
      <c r="I684" s="4"/>
      <c r="J684" s="4"/>
      <c r="K684" s="4"/>
    </row>
    <row r="685" spans="1:19" ht="15" customHeight="1" x14ac:dyDescent="0.25">
      <c r="A685">
        <v>680</v>
      </c>
      <c r="B685" s="7">
        <f>'EstExp 12-20'!C64</f>
        <v>0</v>
      </c>
      <c r="C685" s="3">
        <f t="shared" si="18"/>
        <v>680</v>
      </c>
      <c r="E685" t="b">
        <f t="shared" ca="1" si="19"/>
        <v>1</v>
      </c>
      <c r="F685" cm="1">
        <f t="array" ref="F685" ca="1">IF(G685&lt;&gt;"",INDIRECT("'"&amp;G685&amp;"'!"&amp;H685),"")</f>
        <v>0</v>
      </c>
      <c r="G685" s="991" t="s">
        <v>3604</v>
      </c>
      <c r="H685" t="s">
        <v>3657</v>
      </c>
      <c r="I685" s="4"/>
      <c r="J685" s="4"/>
      <c r="K685" s="4"/>
    </row>
    <row r="686" spans="1:19" ht="15" customHeight="1" x14ac:dyDescent="0.25">
      <c r="A686">
        <v>681</v>
      </c>
      <c r="B686" s="7">
        <f>'EstExp 12-20'!C65</f>
        <v>0</v>
      </c>
      <c r="C686" s="3">
        <f t="shared" si="18"/>
        <v>681</v>
      </c>
      <c r="E686" t="b">
        <f t="shared" ca="1" si="19"/>
        <v>1</v>
      </c>
      <c r="F686" cm="1">
        <f t="array" ref="F686" ca="1">IF(G686&lt;&gt;"",INDIRECT("'"&amp;G686&amp;"'!"&amp;H686),"")</f>
        <v>0</v>
      </c>
      <c r="G686" s="991" t="s">
        <v>3604</v>
      </c>
      <c r="H686" t="s">
        <v>3658</v>
      </c>
      <c r="I686" s="4"/>
      <c r="J686" s="4"/>
      <c r="K686" s="4"/>
    </row>
    <row r="687" spans="1:19" ht="15" customHeight="1" x14ac:dyDescent="0.25">
      <c r="A687">
        <v>682</v>
      </c>
      <c r="B687" s="7">
        <f>'EstExp 12-20'!C66</f>
        <v>0</v>
      </c>
      <c r="C687" s="3">
        <f t="shared" si="18"/>
        <v>682</v>
      </c>
      <c r="E687" t="b">
        <f t="shared" ca="1" si="19"/>
        <v>1</v>
      </c>
      <c r="F687" cm="1">
        <f t="array" ref="F687" ca="1">IF(G687&lt;&gt;"",INDIRECT("'"&amp;G687&amp;"'!"&amp;H687),"")</f>
        <v>0</v>
      </c>
      <c r="G687" s="991" t="s">
        <v>3604</v>
      </c>
      <c r="H687" t="s">
        <v>3659</v>
      </c>
      <c r="I687" s="4"/>
      <c r="J687" s="4"/>
      <c r="K687" s="4"/>
    </row>
    <row r="688" spans="1:19" ht="15" customHeight="1" x14ac:dyDescent="0.25">
      <c r="A688" s="2">
        <v>683</v>
      </c>
      <c r="D688" s="3" t="s">
        <v>3572</v>
      </c>
      <c r="F688" t="str" cm="1">
        <f t="array" ref="F688" ca="1">IF(G688&lt;&gt;"",INDIRECT("'"&amp;G688&amp;"'!"&amp;H688),"")</f>
        <v/>
      </c>
      <c r="I688" s="4"/>
      <c r="J688" s="4"/>
      <c r="K688" s="4"/>
    </row>
    <row r="689" spans="1:11" ht="15" customHeight="1" x14ac:dyDescent="0.25">
      <c r="A689">
        <v>684</v>
      </c>
      <c r="B689" s="7">
        <f>'EstExp 12-20'!C67</f>
        <v>59950</v>
      </c>
      <c r="C689" s="3">
        <f>A689-B689</f>
        <v>-59266</v>
      </c>
      <c r="E689" t="b">
        <f ca="1">F689=B689</f>
        <v>1</v>
      </c>
      <c r="F689" cm="1">
        <f t="array" ref="F689" ca="1">IF(G689&lt;&gt;"",INDIRECT("'"&amp;G689&amp;"'!"&amp;H689),"")</f>
        <v>59950</v>
      </c>
      <c r="G689" s="991" t="s">
        <v>3604</v>
      </c>
      <c r="H689" t="s">
        <v>3660</v>
      </c>
      <c r="I689" s="4"/>
      <c r="J689" s="4"/>
      <c r="K689" s="4"/>
    </row>
    <row r="690" spans="1:11" ht="15" customHeight="1" x14ac:dyDescent="0.25">
      <c r="A690">
        <v>685</v>
      </c>
      <c r="B690" s="7">
        <f>'EstExp 12-20'!C69</f>
        <v>0</v>
      </c>
      <c r="C690" s="3">
        <f>A690-B690</f>
        <v>685</v>
      </c>
      <c r="E690" t="b">
        <f ca="1">F690=B690</f>
        <v>1</v>
      </c>
      <c r="F690" cm="1">
        <f t="array" ref="F690" ca="1">IF(G690&lt;&gt;"",INDIRECT("'"&amp;G690&amp;"'!"&amp;H690),"")</f>
        <v>0</v>
      </c>
      <c r="G690" s="991" t="s">
        <v>3604</v>
      </c>
      <c r="H690" t="s">
        <v>3661</v>
      </c>
      <c r="I690" s="4"/>
      <c r="J690" s="4"/>
      <c r="K690" s="4"/>
    </row>
    <row r="691" spans="1:11" ht="15" customHeight="1" x14ac:dyDescent="0.25">
      <c r="A691">
        <v>686</v>
      </c>
      <c r="B691" s="7">
        <f>'EstExp 12-20'!C70</f>
        <v>0</v>
      </c>
      <c r="C691" s="3">
        <f>A691-B691</f>
        <v>686</v>
      </c>
      <c r="E691" t="b">
        <f ca="1">F691=B691</f>
        <v>1</v>
      </c>
      <c r="F691" cm="1">
        <f t="array" ref="F691" ca="1">IF(G691&lt;&gt;"",INDIRECT("'"&amp;G691&amp;"'!"&amp;H691),"")</f>
        <v>0</v>
      </c>
      <c r="G691" s="991" t="s">
        <v>3604</v>
      </c>
      <c r="H691" t="s">
        <v>3662</v>
      </c>
      <c r="I691" s="4"/>
      <c r="J691" s="4"/>
      <c r="K691" s="4"/>
    </row>
    <row r="692" spans="1:11" ht="15" customHeight="1" x14ac:dyDescent="0.25">
      <c r="A692">
        <v>687</v>
      </c>
      <c r="B692" s="7">
        <f>'EstExp 12-20'!C71</f>
        <v>0</v>
      </c>
      <c r="C692" s="3">
        <f>A692-B692</f>
        <v>687</v>
      </c>
      <c r="E692" t="b">
        <f ca="1">F692=B692</f>
        <v>1</v>
      </c>
      <c r="F692" cm="1">
        <f t="array" ref="F692" ca="1">IF(G692&lt;&gt;"",INDIRECT("'"&amp;G692&amp;"'!"&amp;H692),"")</f>
        <v>0</v>
      </c>
      <c r="G692" s="991" t="s">
        <v>3604</v>
      </c>
      <c r="H692" t="s">
        <v>3663</v>
      </c>
      <c r="I692" s="4"/>
      <c r="J692" s="4"/>
      <c r="K692" s="4"/>
    </row>
    <row r="693" spans="1:11" ht="15" customHeight="1" x14ac:dyDescent="0.25">
      <c r="A693">
        <v>688</v>
      </c>
      <c r="B693" s="7">
        <f>'EstExp 12-20'!C72</f>
        <v>0</v>
      </c>
      <c r="C693" s="3">
        <f>A693-B693</f>
        <v>688</v>
      </c>
      <c r="E693" t="b">
        <f ca="1">F693=B693</f>
        <v>1</v>
      </c>
      <c r="F693" cm="1">
        <f t="array" ref="F693" ca="1">IF(G693&lt;&gt;"",INDIRECT("'"&amp;G693&amp;"'!"&amp;H693),"")</f>
        <v>0</v>
      </c>
      <c r="G693" s="991" t="s">
        <v>3604</v>
      </c>
      <c r="H693" t="s">
        <v>3664</v>
      </c>
      <c r="I693" s="4"/>
      <c r="J693" s="4"/>
      <c r="K693" s="4"/>
    </row>
    <row r="694" spans="1:11" ht="15" customHeight="1" x14ac:dyDescent="0.25">
      <c r="A694" s="2">
        <v>689</v>
      </c>
      <c r="D694" s="3" t="s">
        <v>3572</v>
      </c>
      <c r="F694" t="str" cm="1">
        <f t="array" ref="F694" ca="1">IF(G694&lt;&gt;"",INDIRECT("'"&amp;G694&amp;"'!"&amp;H694),"")</f>
        <v/>
      </c>
      <c r="I694" s="4"/>
      <c r="J694" s="4"/>
      <c r="K694" s="4"/>
    </row>
    <row r="695" spans="1:11" ht="15" customHeight="1" x14ac:dyDescent="0.25">
      <c r="A695">
        <v>690</v>
      </c>
      <c r="B695" s="7">
        <f>'EstExp 12-20'!C73</f>
        <v>0</v>
      </c>
      <c r="C695" s="3">
        <f>A695-B695</f>
        <v>690</v>
      </c>
      <c r="E695" t="b">
        <f ca="1">F695=B695</f>
        <v>1</v>
      </c>
      <c r="F695" cm="1">
        <f t="array" ref="F695" ca="1">IF(G695&lt;&gt;"",INDIRECT("'"&amp;G695&amp;"'!"&amp;H695),"")</f>
        <v>0</v>
      </c>
      <c r="G695" s="991" t="s">
        <v>3604</v>
      </c>
      <c r="H695" t="s">
        <v>3665</v>
      </c>
      <c r="I695" s="4"/>
      <c r="J695" s="4"/>
      <c r="K695" s="4"/>
    </row>
    <row r="696" spans="1:11" ht="15" customHeight="1" x14ac:dyDescent="0.25">
      <c r="A696" s="2">
        <v>691</v>
      </c>
      <c r="D696" s="3" t="s">
        <v>3572</v>
      </c>
      <c r="F696" t="str" cm="1">
        <f t="array" ref="F696" ca="1">IF(G696&lt;&gt;"",INDIRECT("'"&amp;G696&amp;"'!"&amp;H696),"")</f>
        <v/>
      </c>
      <c r="I696" s="4"/>
      <c r="J696" s="4"/>
      <c r="K696" s="4"/>
    </row>
    <row r="697" spans="1:11" ht="15" customHeight="1" x14ac:dyDescent="0.25">
      <c r="A697">
        <v>692</v>
      </c>
      <c r="B697" s="7">
        <f>'EstExp 12-20'!C74</f>
        <v>0</v>
      </c>
      <c r="C697" s="3">
        <f>A697-B697</f>
        <v>692</v>
      </c>
      <c r="E697" t="b">
        <f ca="1">F697=B697</f>
        <v>1</v>
      </c>
      <c r="F697" cm="1">
        <f t="array" ref="F697" ca="1">IF(G697&lt;&gt;"",INDIRECT("'"&amp;G697&amp;"'!"&amp;H697),"")</f>
        <v>0</v>
      </c>
      <c r="G697" s="991" t="s">
        <v>3604</v>
      </c>
      <c r="H697" t="s">
        <v>3666</v>
      </c>
      <c r="I697" s="4"/>
      <c r="J697" s="4"/>
      <c r="K697" s="4"/>
    </row>
    <row r="698" spans="1:11" ht="15" customHeight="1" x14ac:dyDescent="0.25">
      <c r="A698">
        <v>693</v>
      </c>
      <c r="B698" s="7">
        <f>'EstExp 12-20'!C75</f>
        <v>0</v>
      </c>
      <c r="C698" s="3">
        <f>A698-B698</f>
        <v>693</v>
      </c>
      <c r="E698" t="b">
        <f ca="1">F698=B698</f>
        <v>1</v>
      </c>
      <c r="F698" cm="1">
        <f t="array" ref="F698" ca="1">IF(G698&lt;&gt;"",INDIRECT("'"&amp;G698&amp;"'!"&amp;H698),"")</f>
        <v>0</v>
      </c>
      <c r="G698" s="991" t="s">
        <v>3604</v>
      </c>
      <c r="H698" t="s">
        <v>3667</v>
      </c>
      <c r="I698" s="4"/>
      <c r="J698" s="4"/>
      <c r="K698" s="4"/>
    </row>
    <row r="699" spans="1:11" ht="15" customHeight="1" x14ac:dyDescent="0.25">
      <c r="A699">
        <v>694</v>
      </c>
      <c r="B699" s="7">
        <f>'EstExp 12-20'!C76</f>
        <v>186785</v>
      </c>
      <c r="C699" s="3">
        <f>A699-B699</f>
        <v>-186091</v>
      </c>
      <c r="E699" t="b">
        <f ca="1">F699=B699</f>
        <v>1</v>
      </c>
      <c r="F699" cm="1">
        <f t="array" ref="F699" ca="1">IF(G699&lt;&gt;"",INDIRECT("'"&amp;G699&amp;"'!"&amp;H699),"")</f>
        <v>186785</v>
      </c>
      <c r="G699" s="991" t="s">
        <v>3604</v>
      </c>
      <c r="H699" t="s">
        <v>3668</v>
      </c>
      <c r="I699" s="4"/>
      <c r="J699" s="4"/>
      <c r="K699" s="4"/>
    </row>
    <row r="700" spans="1:11" ht="15" customHeight="1" x14ac:dyDescent="0.25">
      <c r="A700">
        <v>695</v>
      </c>
      <c r="B700" s="7">
        <f>'EstExp 12-20'!C77</f>
        <v>0</v>
      </c>
      <c r="C700" s="3">
        <f>A700-B700</f>
        <v>695</v>
      </c>
      <c r="E700" t="b">
        <f ca="1">F700=B700</f>
        <v>1</v>
      </c>
      <c r="F700" cm="1">
        <f t="array" ref="F700" ca="1">IF(G700&lt;&gt;"",INDIRECT("'"&amp;G700&amp;"'!"&amp;H700),"")</f>
        <v>0</v>
      </c>
      <c r="G700" s="991" t="s">
        <v>3604</v>
      </c>
      <c r="H700" t="s">
        <v>3669</v>
      </c>
      <c r="I700" s="4"/>
      <c r="J700" s="4"/>
      <c r="K700" s="4"/>
    </row>
    <row r="701" spans="1:11" ht="15" customHeight="1" x14ac:dyDescent="0.25">
      <c r="A701">
        <v>696</v>
      </c>
      <c r="B701" s="7">
        <f>'EstExp 12-20'!C116</f>
        <v>530127</v>
      </c>
      <c r="C701" s="3">
        <f>A701-B701</f>
        <v>-529431</v>
      </c>
      <c r="E701" t="b">
        <f ca="1">F701=B701</f>
        <v>1</v>
      </c>
      <c r="F701" cm="1">
        <f t="array" ref="F701" ca="1">IF(G701&lt;&gt;"",INDIRECT("'"&amp;G701&amp;"'!"&amp;H701),"")</f>
        <v>530127</v>
      </c>
      <c r="G701" s="991" t="s">
        <v>3604</v>
      </c>
      <c r="H701" t="s">
        <v>3670</v>
      </c>
      <c r="I701" s="4"/>
      <c r="J701" s="4"/>
      <c r="K701" s="4"/>
    </row>
    <row r="702" spans="1:11" ht="15" customHeight="1" x14ac:dyDescent="0.25">
      <c r="A702" s="2">
        <v>697</v>
      </c>
      <c r="D702" s="3" t="s">
        <v>3572</v>
      </c>
      <c r="F702" t="str" cm="1">
        <f t="array" ref="F702" ca="1">IF(G702&lt;&gt;"",INDIRECT("'"&amp;G702&amp;"'!"&amp;H702),"")</f>
        <v/>
      </c>
      <c r="I702" s="4"/>
      <c r="J702" s="4"/>
      <c r="K702" s="4"/>
    </row>
    <row r="703" spans="1:11" ht="15" customHeight="1" x14ac:dyDescent="0.25">
      <c r="A703" s="2">
        <v>698</v>
      </c>
      <c r="D703" s="3" t="s">
        <v>3572</v>
      </c>
      <c r="F703" t="str" cm="1">
        <f t="array" ref="F703" ca="1">IF(G703&lt;&gt;"",INDIRECT("'"&amp;G703&amp;"'!"&amp;H703),"")</f>
        <v/>
      </c>
      <c r="I703" s="4"/>
      <c r="J703" s="4"/>
      <c r="K703" s="4"/>
    </row>
    <row r="704" spans="1:11" ht="15" customHeight="1" x14ac:dyDescent="0.25">
      <c r="A704" s="2">
        <v>699</v>
      </c>
      <c r="D704" s="3" t="s">
        <v>3572</v>
      </c>
      <c r="F704" t="str" cm="1">
        <f t="array" ref="F704" ca="1">IF(G704&lt;&gt;"",INDIRECT("'"&amp;G704&amp;"'!"&amp;H704),"")</f>
        <v/>
      </c>
      <c r="I704" s="4"/>
      <c r="J704" s="4"/>
      <c r="K704" s="4"/>
    </row>
    <row r="705" spans="1:11" ht="15" customHeight="1" x14ac:dyDescent="0.25">
      <c r="A705" s="2">
        <v>700</v>
      </c>
      <c r="D705" s="3" t="s">
        <v>3572</v>
      </c>
      <c r="F705" t="str" cm="1">
        <f t="array" ref="F705" ca="1">IF(G705&lt;&gt;"",INDIRECT("'"&amp;G705&amp;"'!"&amp;H705),"")</f>
        <v/>
      </c>
      <c r="I705" s="4"/>
      <c r="J705" s="4"/>
      <c r="K705" s="4"/>
    </row>
    <row r="706" spans="1:11" ht="15" customHeight="1" x14ac:dyDescent="0.25">
      <c r="A706" s="2">
        <v>701</v>
      </c>
      <c r="D706" s="3" t="s">
        <v>3572</v>
      </c>
      <c r="F706" t="str" cm="1">
        <f t="array" ref="F706" ca="1">IF(G706&lt;&gt;"",INDIRECT("'"&amp;G706&amp;"'!"&amp;H706),"")</f>
        <v/>
      </c>
      <c r="I706" s="4"/>
      <c r="J706" s="4"/>
      <c r="K706" s="4"/>
    </row>
    <row r="707" spans="1:11" ht="15" customHeight="1" x14ac:dyDescent="0.25">
      <c r="A707">
        <v>702</v>
      </c>
      <c r="B707" s="7">
        <f>'EstExp 12-20'!D5</f>
        <v>0</v>
      </c>
      <c r="C707" s="3">
        <f>A707-B707</f>
        <v>702</v>
      </c>
      <c r="E707" t="b">
        <f ca="1">F707=B707</f>
        <v>1</v>
      </c>
      <c r="F707" cm="1">
        <f t="array" ref="F707" ca="1">IF(G707&lt;&gt;"",INDIRECT("'"&amp;G707&amp;"'!"&amp;H707),"")</f>
        <v>0</v>
      </c>
      <c r="G707" s="991" t="s">
        <v>3604</v>
      </c>
      <c r="H707" t="s">
        <v>3671</v>
      </c>
      <c r="I707" s="4"/>
      <c r="J707" s="4"/>
      <c r="K707" s="4"/>
    </row>
    <row r="708" spans="1:11" ht="15" customHeight="1" x14ac:dyDescent="0.25">
      <c r="A708">
        <v>703</v>
      </c>
      <c r="B708" s="7">
        <f>'EstExp 12-20'!D16</f>
        <v>0</v>
      </c>
      <c r="C708" s="3">
        <f>A708-B708</f>
        <v>703</v>
      </c>
      <c r="E708" t="b">
        <f ca="1">F708=B708</f>
        <v>1</v>
      </c>
      <c r="F708" cm="1">
        <f t="array" ref="F708" ca="1">IF(G708&lt;&gt;"",INDIRECT("'"&amp;G708&amp;"'!"&amp;H708),"")</f>
        <v>0</v>
      </c>
      <c r="G708" s="991" t="s">
        <v>3604</v>
      </c>
      <c r="H708" t="s">
        <v>3538</v>
      </c>
      <c r="I708" s="4"/>
      <c r="J708" s="4"/>
      <c r="K708" s="4"/>
    </row>
    <row r="709" spans="1:11" ht="15" customHeight="1" x14ac:dyDescent="0.25">
      <c r="A709" s="2">
        <v>704</v>
      </c>
      <c r="D709" s="3" t="s">
        <v>3572</v>
      </c>
      <c r="F709" t="str" cm="1">
        <f t="array" ref="F709" ca="1">IF(G709&lt;&gt;"",INDIRECT("'"&amp;G709&amp;"'!"&amp;H709),"")</f>
        <v/>
      </c>
      <c r="I709" s="4"/>
      <c r="J709" s="4"/>
      <c r="K709" s="4"/>
    </row>
    <row r="710" spans="1:11" ht="15" customHeight="1" x14ac:dyDescent="0.25">
      <c r="A710" s="2">
        <v>705</v>
      </c>
      <c r="D710" s="3" t="s">
        <v>3572</v>
      </c>
      <c r="F710" t="str" cm="1">
        <f t="array" ref="F710" ca="1">IF(G710&lt;&gt;"",INDIRECT("'"&amp;G710&amp;"'!"&amp;H710),"")</f>
        <v/>
      </c>
      <c r="I710" s="4"/>
      <c r="J710" s="4"/>
      <c r="K710" s="4"/>
    </row>
    <row r="711" spans="1:11" ht="15" customHeight="1" x14ac:dyDescent="0.25">
      <c r="A711" s="2">
        <v>706</v>
      </c>
      <c r="D711" s="3" t="s">
        <v>3572</v>
      </c>
      <c r="F711" t="str" cm="1">
        <f t="array" ref="F711" ca="1">IF(G711&lt;&gt;"",INDIRECT("'"&amp;G711&amp;"'!"&amp;H711),"")</f>
        <v/>
      </c>
      <c r="I711" s="4"/>
      <c r="J711" s="4"/>
      <c r="K711" s="4"/>
    </row>
    <row r="712" spans="1:11" ht="15" customHeight="1" x14ac:dyDescent="0.25">
      <c r="A712" s="2">
        <v>707</v>
      </c>
      <c r="D712" s="3" t="s">
        <v>3572</v>
      </c>
      <c r="F712" t="str" cm="1">
        <f t="array" ref="F712" ca="1">IF(G712&lt;&gt;"",INDIRECT("'"&amp;G712&amp;"'!"&amp;H712),"")</f>
        <v/>
      </c>
      <c r="I712" s="4"/>
      <c r="J712" s="4"/>
      <c r="K712" s="4"/>
    </row>
    <row r="713" spans="1:11" ht="15" customHeight="1" x14ac:dyDescent="0.25">
      <c r="A713" s="2">
        <v>708</v>
      </c>
      <c r="D713" s="3" t="s">
        <v>3572</v>
      </c>
      <c r="F713" t="str" cm="1">
        <f t="array" ref="F713" ca="1">IF(G713&lt;&gt;"",INDIRECT("'"&amp;G713&amp;"'!"&amp;H713),"")</f>
        <v/>
      </c>
      <c r="I713" s="4"/>
      <c r="J713" s="4"/>
      <c r="K713" s="4"/>
    </row>
    <row r="714" spans="1:11" ht="15" customHeight="1" x14ac:dyDescent="0.25">
      <c r="A714">
        <v>709</v>
      </c>
      <c r="B714" s="7">
        <f>'EstExp 12-20'!D18</f>
        <v>0</v>
      </c>
      <c r="C714" s="3">
        <f>A714-B714</f>
        <v>709</v>
      </c>
      <c r="E714" t="b">
        <f ca="1">F714=B714</f>
        <v>1</v>
      </c>
      <c r="F714" cm="1">
        <f t="array" ref="F714" ca="1">IF(G714&lt;&gt;"",INDIRECT("'"&amp;G714&amp;"'!"&amp;H714),"")</f>
        <v>0</v>
      </c>
      <c r="G714" s="991" t="s">
        <v>3604</v>
      </c>
      <c r="H714" t="s">
        <v>3510</v>
      </c>
      <c r="I714" s="4"/>
      <c r="J714" s="4"/>
      <c r="K714" s="4"/>
    </row>
    <row r="715" spans="1:11" ht="15" customHeight="1" x14ac:dyDescent="0.25">
      <c r="A715" s="2">
        <v>710</v>
      </c>
      <c r="D715" s="3" t="s">
        <v>3572</v>
      </c>
      <c r="F715" t="str" cm="1">
        <f t="array" ref="F715" ca="1">IF(G715&lt;&gt;"",INDIRECT("'"&amp;G715&amp;"'!"&amp;H715),"")</f>
        <v/>
      </c>
      <c r="I715" s="4"/>
      <c r="J715" s="4"/>
      <c r="K715" s="4"/>
    </row>
    <row r="716" spans="1:11" ht="15" customHeight="1" x14ac:dyDescent="0.25">
      <c r="A716" s="2">
        <v>711</v>
      </c>
      <c r="D716" s="3" t="s">
        <v>3572</v>
      </c>
      <c r="F716" t="str" cm="1">
        <f t="array" ref="F716" ca="1">IF(G716&lt;&gt;"",INDIRECT("'"&amp;G716&amp;"'!"&amp;H716),"")</f>
        <v/>
      </c>
      <c r="I716" s="4"/>
      <c r="J716" s="4"/>
      <c r="K716" s="4"/>
    </row>
    <row r="717" spans="1:11" ht="15" customHeight="1" x14ac:dyDescent="0.25">
      <c r="A717" s="2">
        <v>712</v>
      </c>
      <c r="D717" s="3" t="s">
        <v>3572</v>
      </c>
      <c r="F717" t="str" cm="1">
        <f t="array" ref="F717" ca="1">IF(G717&lt;&gt;"",INDIRECT("'"&amp;G717&amp;"'!"&amp;H717),"")</f>
        <v/>
      </c>
      <c r="I717" s="4"/>
      <c r="J717" s="4"/>
      <c r="K717" s="4"/>
    </row>
    <row r="718" spans="1:11" ht="15" customHeight="1" x14ac:dyDescent="0.25">
      <c r="A718">
        <v>713</v>
      </c>
      <c r="B718" s="7">
        <f>'EstExp 12-20'!D12</f>
        <v>0</v>
      </c>
      <c r="C718" s="3">
        <f t="shared" ref="C718:C745" si="20">A718-B718</f>
        <v>713</v>
      </c>
      <c r="E718" t="b">
        <f t="shared" ref="E718:E745" ca="1" si="21">F718=B718</f>
        <v>1</v>
      </c>
      <c r="F718" cm="1">
        <f t="array" ref="F718" ca="1">IF(G718&lt;&gt;"",INDIRECT("'"&amp;G718&amp;"'!"&amp;H718),"")</f>
        <v>0</v>
      </c>
      <c r="G718" s="991" t="s">
        <v>3604</v>
      </c>
      <c r="H718" t="s">
        <v>3535</v>
      </c>
    </row>
    <row r="719" spans="1:11" ht="15" customHeight="1" x14ac:dyDescent="0.25">
      <c r="A719">
        <v>714</v>
      </c>
      <c r="B719" s="7">
        <f>'EstExp 12-20'!D13</f>
        <v>66104</v>
      </c>
      <c r="C719" s="3">
        <f t="shared" si="20"/>
        <v>-65390</v>
      </c>
      <c r="E719" t="b">
        <f t="shared" ca="1" si="21"/>
        <v>1</v>
      </c>
      <c r="F719" cm="1">
        <f t="array" ref="F719" ca="1">IF(G719&lt;&gt;"",INDIRECT("'"&amp;G719&amp;"'!"&amp;H719),"")</f>
        <v>66104</v>
      </c>
      <c r="G719" s="991" t="s">
        <v>3604</v>
      </c>
      <c r="H719" t="s">
        <v>3536</v>
      </c>
      <c r="I719" s="4"/>
      <c r="J719" s="4"/>
      <c r="K719" s="4"/>
    </row>
    <row r="720" spans="1:11" ht="15" customHeight="1" x14ac:dyDescent="0.25">
      <c r="A720">
        <v>715</v>
      </c>
      <c r="B720" s="7">
        <f>'EstExp 12-20'!D14</f>
        <v>0</v>
      </c>
      <c r="C720" s="3">
        <f t="shared" si="20"/>
        <v>715</v>
      </c>
      <c r="E720" t="b">
        <f t="shared" ca="1" si="21"/>
        <v>1</v>
      </c>
      <c r="F720" cm="1">
        <f t="array" ref="F720" ca="1">IF(G720&lt;&gt;"",INDIRECT("'"&amp;G720&amp;"'!"&amp;H720),"")</f>
        <v>0</v>
      </c>
      <c r="G720" s="991" t="s">
        <v>3604</v>
      </c>
      <c r="H720" t="s">
        <v>3672</v>
      </c>
      <c r="I720" s="4"/>
      <c r="J720" s="4"/>
      <c r="K720" s="4"/>
    </row>
    <row r="721" spans="1:11" ht="15" customHeight="1" x14ac:dyDescent="0.25">
      <c r="A721">
        <v>716</v>
      </c>
      <c r="B721" s="7">
        <f>'EstExp 12-20'!D15</f>
        <v>0</v>
      </c>
      <c r="C721" s="3">
        <f t="shared" si="20"/>
        <v>716</v>
      </c>
      <c r="E721" t="b">
        <f t="shared" ca="1" si="21"/>
        <v>1</v>
      </c>
      <c r="F721" cm="1">
        <f t="array" ref="F721" ca="1">IF(G721&lt;&gt;"",INDIRECT("'"&amp;G721&amp;"'!"&amp;H721),"")</f>
        <v>0</v>
      </c>
      <c r="G721" s="991" t="s">
        <v>3604</v>
      </c>
      <c r="H721" t="s">
        <v>3537</v>
      </c>
      <c r="I721" s="4"/>
      <c r="J721" s="4"/>
      <c r="K721" s="4"/>
    </row>
    <row r="722" spans="1:11" ht="15" customHeight="1" x14ac:dyDescent="0.25">
      <c r="A722">
        <v>717</v>
      </c>
      <c r="B722" s="7">
        <f>'EstExp 12-20'!D34</f>
        <v>66104</v>
      </c>
      <c r="C722" s="3">
        <f t="shared" si="20"/>
        <v>-65387</v>
      </c>
      <c r="E722" t="b">
        <f t="shared" ca="1" si="21"/>
        <v>1</v>
      </c>
      <c r="F722" cm="1">
        <f t="array" ref="F722" ca="1">IF(G722&lt;&gt;"",INDIRECT("'"&amp;G722&amp;"'!"&amp;H722),"")</f>
        <v>66104</v>
      </c>
      <c r="G722" s="991" t="s">
        <v>3604</v>
      </c>
      <c r="H722" t="s">
        <v>3673</v>
      </c>
    </row>
    <row r="723" spans="1:11" ht="15" customHeight="1" x14ac:dyDescent="0.25">
      <c r="A723">
        <v>718</v>
      </c>
      <c r="B723" s="7">
        <f>'EstExp 12-20'!D38</f>
        <v>0</v>
      </c>
      <c r="C723" s="3">
        <f t="shared" si="20"/>
        <v>718</v>
      </c>
      <c r="E723" t="b">
        <f t="shared" ca="1" si="21"/>
        <v>1</v>
      </c>
      <c r="F723" cm="1">
        <f t="array" ref="F723" ca="1">IF(G723&lt;&gt;"",INDIRECT("'"&amp;G723&amp;"'!"&amp;H723),"")</f>
        <v>0</v>
      </c>
      <c r="G723" s="991" t="s">
        <v>3604</v>
      </c>
      <c r="H723" t="s">
        <v>3674</v>
      </c>
      <c r="I723" s="4"/>
      <c r="J723" s="4"/>
      <c r="K723" s="4"/>
    </row>
    <row r="724" spans="1:11" ht="15" customHeight="1" x14ac:dyDescent="0.25">
      <c r="A724">
        <v>719</v>
      </c>
      <c r="B724" s="7">
        <f>'EstExp 12-20'!D39</f>
        <v>0</v>
      </c>
      <c r="C724" s="3">
        <f t="shared" si="20"/>
        <v>719</v>
      </c>
      <c r="E724" t="b">
        <f t="shared" ca="1" si="21"/>
        <v>1</v>
      </c>
      <c r="F724" cm="1">
        <f t="array" ref="F724" ca="1">IF(G724&lt;&gt;"",INDIRECT("'"&amp;G724&amp;"'!"&amp;H724),"")</f>
        <v>0</v>
      </c>
      <c r="G724" s="991" t="s">
        <v>3604</v>
      </c>
      <c r="H724" t="s">
        <v>3675</v>
      </c>
    </row>
    <row r="725" spans="1:11" ht="15" customHeight="1" x14ac:dyDescent="0.25">
      <c r="A725">
        <v>720</v>
      </c>
      <c r="B725" s="7">
        <f>'EstExp 12-20'!D40</f>
        <v>0</v>
      </c>
      <c r="C725" s="3">
        <f t="shared" si="20"/>
        <v>720</v>
      </c>
      <c r="E725" t="b">
        <f t="shared" ca="1" si="21"/>
        <v>1</v>
      </c>
      <c r="F725" cm="1">
        <f t="array" ref="F725" ca="1">IF(G725&lt;&gt;"",INDIRECT("'"&amp;G725&amp;"'!"&amp;H725),"")</f>
        <v>0</v>
      </c>
      <c r="G725" s="991" t="s">
        <v>3604</v>
      </c>
      <c r="H725" t="s">
        <v>3676</v>
      </c>
    </row>
    <row r="726" spans="1:11" ht="15" customHeight="1" x14ac:dyDescent="0.25">
      <c r="A726">
        <v>721</v>
      </c>
      <c r="B726" s="7">
        <f>'EstExp 12-20'!D41</f>
        <v>0</v>
      </c>
      <c r="C726" s="3">
        <f t="shared" si="20"/>
        <v>721</v>
      </c>
      <c r="E726" t="b">
        <f t="shared" ca="1" si="21"/>
        <v>1</v>
      </c>
      <c r="F726" cm="1">
        <f t="array" ref="F726" ca="1">IF(G726&lt;&gt;"",INDIRECT("'"&amp;G726&amp;"'!"&amp;H726),"")</f>
        <v>0</v>
      </c>
      <c r="G726" s="991" t="s">
        <v>3604</v>
      </c>
      <c r="H726" t="s">
        <v>3677</v>
      </c>
      <c r="I726" s="4"/>
      <c r="J726" s="4"/>
      <c r="K726" s="4"/>
    </row>
    <row r="727" spans="1:11" ht="15" customHeight="1" x14ac:dyDescent="0.25">
      <c r="A727">
        <v>722</v>
      </c>
      <c r="B727" s="7">
        <f>'EstExp 12-20'!D42</f>
        <v>0</v>
      </c>
      <c r="C727" s="3">
        <f t="shared" si="20"/>
        <v>722</v>
      </c>
      <c r="E727" t="b">
        <f t="shared" ca="1" si="21"/>
        <v>1</v>
      </c>
      <c r="F727" cm="1">
        <f t="array" ref="F727" ca="1">IF(G727&lt;&gt;"",INDIRECT("'"&amp;G727&amp;"'!"&amp;H727),"")</f>
        <v>0</v>
      </c>
      <c r="G727" s="991" t="s">
        <v>3604</v>
      </c>
      <c r="H727" t="s">
        <v>3678</v>
      </c>
      <c r="I727" s="4"/>
      <c r="J727" s="4"/>
      <c r="K727" s="4"/>
    </row>
    <row r="728" spans="1:11" ht="15" customHeight="1" x14ac:dyDescent="0.25">
      <c r="A728">
        <v>723</v>
      </c>
      <c r="B728" s="7">
        <f>'EstExp 12-20'!D43</f>
        <v>0</v>
      </c>
      <c r="C728" s="3">
        <f t="shared" si="20"/>
        <v>723</v>
      </c>
      <c r="E728" t="b">
        <f t="shared" ca="1" si="21"/>
        <v>1</v>
      </c>
      <c r="F728" cm="1">
        <f t="array" ref="F728" ca="1">IF(G728&lt;&gt;"",INDIRECT("'"&amp;G728&amp;"'!"&amp;H728),"")</f>
        <v>0</v>
      </c>
      <c r="G728" s="991" t="s">
        <v>3604</v>
      </c>
      <c r="H728" t="s">
        <v>3679</v>
      </c>
    </row>
    <row r="729" spans="1:11" ht="15" customHeight="1" x14ac:dyDescent="0.25">
      <c r="A729">
        <v>724</v>
      </c>
      <c r="B729" s="7">
        <f>'EstExp 12-20'!D44</f>
        <v>0</v>
      </c>
      <c r="C729" s="3">
        <f t="shared" si="20"/>
        <v>724</v>
      </c>
      <c r="E729" t="b">
        <f t="shared" ca="1" si="21"/>
        <v>1</v>
      </c>
      <c r="F729" cm="1">
        <f t="array" ref="F729" ca="1">IF(G729&lt;&gt;"",INDIRECT("'"&amp;G729&amp;"'!"&amp;H729),"")</f>
        <v>0</v>
      </c>
      <c r="G729" s="991" t="s">
        <v>3604</v>
      </c>
      <c r="H729" t="s">
        <v>3680</v>
      </c>
    </row>
    <row r="730" spans="1:11" ht="15" customHeight="1" x14ac:dyDescent="0.25">
      <c r="A730">
        <v>725</v>
      </c>
      <c r="B730" s="7">
        <f>'EstExp 12-20'!D46</f>
        <v>19311</v>
      </c>
      <c r="C730" s="3">
        <f t="shared" si="20"/>
        <v>-18586</v>
      </c>
      <c r="E730" t="b">
        <f t="shared" ca="1" si="21"/>
        <v>1</v>
      </c>
      <c r="F730" cm="1">
        <f t="array" ref="F730" ca="1">IF(G730&lt;&gt;"",INDIRECT("'"&amp;G730&amp;"'!"&amp;H730),"")</f>
        <v>19311</v>
      </c>
      <c r="G730" s="991" t="s">
        <v>3604</v>
      </c>
      <c r="H730" t="s">
        <v>3681</v>
      </c>
      <c r="I730" s="4"/>
      <c r="J730" s="4"/>
      <c r="K730" s="4"/>
    </row>
    <row r="731" spans="1:11" ht="15" customHeight="1" x14ac:dyDescent="0.25">
      <c r="A731">
        <v>726</v>
      </c>
      <c r="B731" s="7">
        <f>'EstExp 12-20'!D47</f>
        <v>0</v>
      </c>
      <c r="C731" s="3">
        <f t="shared" si="20"/>
        <v>726</v>
      </c>
      <c r="E731" t="b">
        <f t="shared" ca="1" si="21"/>
        <v>1</v>
      </c>
      <c r="F731" cm="1">
        <f t="array" ref="F731" ca="1">IF(G731&lt;&gt;"",INDIRECT("'"&amp;G731&amp;"'!"&amp;H731),"")</f>
        <v>0</v>
      </c>
      <c r="G731" s="991" t="s">
        <v>3604</v>
      </c>
      <c r="H731" t="s">
        <v>3682</v>
      </c>
    </row>
    <row r="732" spans="1:11" ht="15" customHeight="1" x14ac:dyDescent="0.25">
      <c r="A732">
        <v>727</v>
      </c>
      <c r="B732" s="7">
        <f>'EstExp 12-20'!D48</f>
        <v>0</v>
      </c>
      <c r="C732" s="3">
        <f t="shared" si="20"/>
        <v>727</v>
      </c>
      <c r="E732" t="b">
        <f t="shared" ca="1" si="21"/>
        <v>1</v>
      </c>
      <c r="F732" cm="1">
        <f t="array" ref="F732" ca="1">IF(G732&lt;&gt;"",INDIRECT("'"&amp;G732&amp;"'!"&amp;H732),"")</f>
        <v>0</v>
      </c>
      <c r="G732" s="991" t="s">
        <v>3604</v>
      </c>
      <c r="H732" t="s">
        <v>3683</v>
      </c>
    </row>
    <row r="733" spans="1:11" ht="15" customHeight="1" x14ac:dyDescent="0.25">
      <c r="A733">
        <v>728</v>
      </c>
      <c r="B733" s="7">
        <f>'EstExp 12-20'!D49</f>
        <v>19311</v>
      </c>
      <c r="C733" s="3">
        <f t="shared" si="20"/>
        <v>-18583</v>
      </c>
      <c r="E733" t="b">
        <f t="shared" ca="1" si="21"/>
        <v>1</v>
      </c>
      <c r="F733" cm="1">
        <f t="array" ref="F733" ca="1">IF(G733&lt;&gt;"",INDIRECT("'"&amp;G733&amp;"'!"&amp;H733),"")</f>
        <v>19311</v>
      </c>
      <c r="G733" s="991" t="s">
        <v>3604</v>
      </c>
      <c r="H733" t="s">
        <v>3684</v>
      </c>
    </row>
    <row r="734" spans="1:11" ht="15" customHeight="1" x14ac:dyDescent="0.25">
      <c r="A734">
        <v>729</v>
      </c>
      <c r="B734" s="7">
        <f>'EstExp 12-20'!D51</f>
        <v>0</v>
      </c>
      <c r="C734" s="3">
        <f t="shared" si="20"/>
        <v>729</v>
      </c>
      <c r="E734" t="b">
        <f t="shared" ca="1" si="21"/>
        <v>1</v>
      </c>
      <c r="F734" cm="1">
        <f t="array" ref="F734" ca="1">IF(G734&lt;&gt;"",INDIRECT("'"&amp;G734&amp;"'!"&amp;H734),"")</f>
        <v>0</v>
      </c>
      <c r="G734" s="991" t="s">
        <v>3604</v>
      </c>
      <c r="H734" t="s">
        <v>3685</v>
      </c>
      <c r="I734" s="4"/>
      <c r="J734" s="4"/>
      <c r="K734" s="4"/>
    </row>
    <row r="735" spans="1:11" ht="15" customHeight="1" x14ac:dyDescent="0.25">
      <c r="A735">
        <v>730</v>
      </c>
      <c r="B735" s="7">
        <f>'EstExp 12-20'!D52</f>
        <v>0</v>
      </c>
      <c r="C735" s="3">
        <f t="shared" si="20"/>
        <v>730</v>
      </c>
      <c r="E735" t="b">
        <f t="shared" ca="1" si="21"/>
        <v>1</v>
      </c>
      <c r="F735" cm="1">
        <f t="array" ref="F735" ca="1">IF(G735&lt;&gt;"",INDIRECT("'"&amp;G735&amp;"'!"&amp;H735),"")</f>
        <v>0</v>
      </c>
      <c r="G735" s="991" t="s">
        <v>3604</v>
      </c>
      <c r="H735" t="s">
        <v>3686</v>
      </c>
      <c r="I735" s="4"/>
      <c r="J735" s="4"/>
      <c r="K735" s="4"/>
    </row>
    <row r="736" spans="1:11" ht="15" customHeight="1" x14ac:dyDescent="0.25">
      <c r="A736">
        <v>731</v>
      </c>
      <c r="B736" s="7">
        <f>'EstExp 12-20'!D55</f>
        <v>59010</v>
      </c>
      <c r="C736" s="3">
        <f t="shared" si="20"/>
        <v>-58279</v>
      </c>
      <c r="E736" t="b">
        <f t="shared" ca="1" si="21"/>
        <v>1</v>
      </c>
      <c r="F736" cm="1">
        <f t="array" ref="F736" ca="1">IF(G736&lt;&gt;"",INDIRECT("'"&amp;G736&amp;"'!"&amp;H736),"")</f>
        <v>59010</v>
      </c>
      <c r="G736" s="991" t="s">
        <v>3604</v>
      </c>
      <c r="H736" t="s">
        <v>3687</v>
      </c>
      <c r="I736" s="4"/>
      <c r="J736" s="4"/>
      <c r="K736" s="4"/>
    </row>
    <row r="737" spans="1:11" ht="15" customHeight="1" x14ac:dyDescent="0.25">
      <c r="A737">
        <v>732</v>
      </c>
      <c r="B737" s="7">
        <f>'EstExp 12-20'!D57</f>
        <v>0</v>
      </c>
      <c r="C737" s="3">
        <f t="shared" si="20"/>
        <v>732</v>
      </c>
      <c r="E737" t="b">
        <f t="shared" ca="1" si="21"/>
        <v>1</v>
      </c>
      <c r="F737" cm="1">
        <f t="array" ref="F737" ca="1">IF(G737&lt;&gt;"",INDIRECT("'"&amp;G737&amp;"'!"&amp;H737),"")</f>
        <v>0</v>
      </c>
      <c r="G737" s="991" t="s">
        <v>3604</v>
      </c>
      <c r="H737" t="s">
        <v>3688</v>
      </c>
      <c r="I737" s="4"/>
      <c r="J737" s="4"/>
      <c r="K737" s="4"/>
    </row>
    <row r="738" spans="1:11" ht="15" customHeight="1" x14ac:dyDescent="0.25">
      <c r="A738">
        <v>733</v>
      </c>
      <c r="B738" s="7">
        <f>'EstExp 12-20'!D58</f>
        <v>0</v>
      </c>
      <c r="C738" s="3">
        <f t="shared" si="20"/>
        <v>733</v>
      </c>
      <c r="E738" t="b">
        <f t="shared" ca="1" si="21"/>
        <v>1</v>
      </c>
      <c r="F738" cm="1">
        <f t="array" ref="F738" ca="1">IF(G738&lt;&gt;"",INDIRECT("'"&amp;G738&amp;"'!"&amp;H738),"")</f>
        <v>0</v>
      </c>
      <c r="G738" s="991" t="s">
        <v>3604</v>
      </c>
      <c r="H738" t="s">
        <v>3689</v>
      </c>
      <c r="I738" s="4"/>
      <c r="J738" s="4"/>
      <c r="K738" s="4"/>
    </row>
    <row r="739" spans="1:11" ht="15" customHeight="1" x14ac:dyDescent="0.25">
      <c r="A739">
        <v>734</v>
      </c>
      <c r="B739" s="7">
        <f>'EstExp 12-20'!D59</f>
        <v>0</v>
      </c>
      <c r="C739" s="3">
        <f t="shared" si="20"/>
        <v>734</v>
      </c>
      <c r="E739" t="b">
        <f t="shared" ca="1" si="21"/>
        <v>1</v>
      </c>
      <c r="F739" cm="1">
        <f t="array" ref="F739" ca="1">IF(G739&lt;&gt;"",INDIRECT("'"&amp;G739&amp;"'!"&amp;H739),"")</f>
        <v>0</v>
      </c>
      <c r="G739" s="991" t="s">
        <v>3604</v>
      </c>
      <c r="H739" t="s">
        <v>3690</v>
      </c>
      <c r="I739" s="4"/>
      <c r="J739" s="4"/>
      <c r="K739" s="4"/>
    </row>
    <row r="740" spans="1:11" ht="15" customHeight="1" x14ac:dyDescent="0.25">
      <c r="A740">
        <v>735</v>
      </c>
      <c r="B740" s="7">
        <f>'EstExp 12-20'!D61</f>
        <v>0</v>
      </c>
      <c r="C740" s="3">
        <f t="shared" si="20"/>
        <v>735</v>
      </c>
      <c r="E740" t="b">
        <f t="shared" ca="1" si="21"/>
        <v>1</v>
      </c>
      <c r="F740" cm="1">
        <f t="array" ref="F740" ca="1">IF(G740&lt;&gt;"",INDIRECT("'"&amp;G740&amp;"'!"&amp;H740),"")</f>
        <v>0</v>
      </c>
      <c r="G740" s="991" t="s">
        <v>3604</v>
      </c>
      <c r="H740" t="s">
        <v>3691</v>
      </c>
      <c r="I740" s="4"/>
      <c r="J740" s="4"/>
      <c r="K740" s="4"/>
    </row>
    <row r="741" spans="1:11" ht="15" customHeight="1" x14ac:dyDescent="0.25">
      <c r="A741">
        <v>736</v>
      </c>
      <c r="B741" s="7">
        <f>'EstExp 12-20'!D62</f>
        <v>19497</v>
      </c>
      <c r="C741" s="3">
        <f t="shared" si="20"/>
        <v>-18761</v>
      </c>
      <c r="E741" t="b">
        <f t="shared" ca="1" si="21"/>
        <v>1</v>
      </c>
      <c r="F741" cm="1">
        <f t="array" ref="F741" ca="1">IF(G741&lt;&gt;"",INDIRECT("'"&amp;G741&amp;"'!"&amp;H741),"")</f>
        <v>19497</v>
      </c>
      <c r="G741" s="991" t="s">
        <v>3604</v>
      </c>
      <c r="H741" t="s">
        <v>3692</v>
      </c>
      <c r="I741" s="4"/>
      <c r="J741" s="4"/>
      <c r="K741" s="4"/>
    </row>
    <row r="742" spans="1:11" ht="15" customHeight="1" x14ac:dyDescent="0.25">
      <c r="A742">
        <v>737</v>
      </c>
      <c r="B742" s="7">
        <f>'EstExp 12-20'!D63</f>
        <v>0</v>
      </c>
      <c r="C742" s="3">
        <f t="shared" si="20"/>
        <v>737</v>
      </c>
      <c r="E742" t="b">
        <f t="shared" ca="1" si="21"/>
        <v>1</v>
      </c>
      <c r="F742" cm="1">
        <f t="array" ref="F742" ca="1">IF(G742&lt;&gt;"",INDIRECT("'"&amp;G742&amp;"'!"&amp;H742),"")</f>
        <v>0</v>
      </c>
      <c r="G742" s="991" t="s">
        <v>3604</v>
      </c>
      <c r="H742" t="s">
        <v>3693</v>
      </c>
      <c r="I742" s="4"/>
      <c r="J742" s="4"/>
      <c r="K742" s="4"/>
    </row>
    <row r="743" spans="1:11" ht="15" customHeight="1" x14ac:dyDescent="0.25">
      <c r="A743">
        <v>738</v>
      </c>
      <c r="B743" s="7">
        <f>'EstExp 12-20'!D64</f>
        <v>0</v>
      </c>
      <c r="C743" s="3">
        <f t="shared" si="20"/>
        <v>738</v>
      </c>
      <c r="E743" t="b">
        <f t="shared" ca="1" si="21"/>
        <v>1</v>
      </c>
      <c r="F743" cm="1">
        <f t="array" ref="F743" ca="1">IF(G743&lt;&gt;"",INDIRECT("'"&amp;G743&amp;"'!"&amp;H743),"")</f>
        <v>0</v>
      </c>
      <c r="G743" s="991" t="s">
        <v>3604</v>
      </c>
      <c r="H743" t="s">
        <v>3694</v>
      </c>
      <c r="I743" s="4"/>
      <c r="J743" s="4"/>
      <c r="K743" s="4"/>
    </row>
    <row r="744" spans="1:11" ht="15" customHeight="1" x14ac:dyDescent="0.25">
      <c r="A744">
        <v>739</v>
      </c>
      <c r="B744" s="7">
        <f>'EstExp 12-20'!D65</f>
        <v>0</v>
      </c>
      <c r="C744" s="3">
        <f t="shared" si="20"/>
        <v>739</v>
      </c>
      <c r="E744" t="b">
        <f t="shared" ca="1" si="21"/>
        <v>1</v>
      </c>
      <c r="F744" cm="1">
        <f t="array" ref="F744" ca="1">IF(G744&lt;&gt;"",INDIRECT("'"&amp;G744&amp;"'!"&amp;H744),"")</f>
        <v>0</v>
      </c>
      <c r="G744" s="991" t="s">
        <v>3604</v>
      </c>
      <c r="H744" t="s">
        <v>3695</v>
      </c>
      <c r="I744" s="4"/>
      <c r="J744" s="4"/>
      <c r="K744" s="4"/>
    </row>
    <row r="745" spans="1:11" ht="15" customHeight="1" x14ac:dyDescent="0.25">
      <c r="A745">
        <v>740</v>
      </c>
      <c r="B745" s="7">
        <f>'EstExp 12-20'!D66</f>
        <v>0</v>
      </c>
      <c r="C745" s="3">
        <f t="shared" si="20"/>
        <v>740</v>
      </c>
      <c r="E745" t="b">
        <f t="shared" ca="1" si="21"/>
        <v>1</v>
      </c>
      <c r="F745" cm="1">
        <f t="array" ref="F745" ca="1">IF(G745&lt;&gt;"",INDIRECT("'"&amp;G745&amp;"'!"&amp;H745),"")</f>
        <v>0</v>
      </c>
      <c r="G745" s="991" t="s">
        <v>3604</v>
      </c>
      <c r="H745" t="s">
        <v>3696</v>
      </c>
      <c r="I745" s="4"/>
      <c r="J745" s="4"/>
      <c r="K745" s="4"/>
    </row>
    <row r="746" spans="1:11" ht="15" customHeight="1" x14ac:dyDescent="0.25">
      <c r="A746" s="2">
        <v>741</v>
      </c>
      <c r="D746" s="3" t="s">
        <v>3572</v>
      </c>
      <c r="F746" t="str" cm="1">
        <f t="array" ref="F746" ca="1">IF(G746&lt;&gt;"",INDIRECT("'"&amp;G746&amp;"'!"&amp;H746),"")</f>
        <v/>
      </c>
      <c r="I746" s="4"/>
      <c r="J746" s="4"/>
      <c r="K746" s="4"/>
    </row>
    <row r="747" spans="1:11" ht="15" customHeight="1" x14ac:dyDescent="0.25">
      <c r="A747">
        <v>742</v>
      </c>
      <c r="B747" s="7">
        <f>'EstExp 12-20'!D67</f>
        <v>19497</v>
      </c>
      <c r="C747" s="3">
        <f>A747-B747</f>
        <v>-18755</v>
      </c>
      <c r="E747" t="b">
        <f ca="1">F747=B747</f>
        <v>1</v>
      </c>
      <c r="F747" cm="1">
        <f t="array" ref="F747" ca="1">IF(G747&lt;&gt;"",INDIRECT("'"&amp;G747&amp;"'!"&amp;H747),"")</f>
        <v>19497</v>
      </c>
      <c r="G747" s="991" t="s">
        <v>3604</v>
      </c>
      <c r="H747" t="s">
        <v>3697</v>
      </c>
      <c r="I747" s="4"/>
      <c r="J747" s="4"/>
      <c r="K747" s="4"/>
    </row>
    <row r="748" spans="1:11" ht="15" customHeight="1" x14ac:dyDescent="0.25">
      <c r="A748">
        <v>743</v>
      </c>
      <c r="B748" s="7">
        <f>'EstExp 12-20'!D69</f>
        <v>0</v>
      </c>
      <c r="C748" s="3">
        <f>A748-B748</f>
        <v>743</v>
      </c>
      <c r="E748" t="b">
        <f ca="1">F748=B748</f>
        <v>1</v>
      </c>
      <c r="F748" cm="1">
        <f t="array" ref="F748" ca="1">IF(G748&lt;&gt;"",INDIRECT("'"&amp;G748&amp;"'!"&amp;H748),"")</f>
        <v>0</v>
      </c>
      <c r="G748" s="991" t="s">
        <v>3604</v>
      </c>
      <c r="H748" t="s">
        <v>3698</v>
      </c>
      <c r="I748" s="4"/>
      <c r="J748" s="4"/>
      <c r="K748" s="4"/>
    </row>
    <row r="749" spans="1:11" ht="15" customHeight="1" x14ac:dyDescent="0.25">
      <c r="A749">
        <v>744</v>
      </c>
      <c r="B749" s="7">
        <f>'EstExp 12-20'!D70</f>
        <v>0</v>
      </c>
      <c r="C749" s="3">
        <f>A749-B749</f>
        <v>744</v>
      </c>
      <c r="E749" t="b">
        <f ca="1">F749=B749</f>
        <v>1</v>
      </c>
      <c r="F749" cm="1">
        <f t="array" ref="F749" ca="1">IF(G749&lt;&gt;"",INDIRECT("'"&amp;G749&amp;"'!"&amp;H749),"")</f>
        <v>0</v>
      </c>
      <c r="G749" s="991" t="s">
        <v>3604</v>
      </c>
      <c r="H749" t="s">
        <v>3699</v>
      </c>
      <c r="I749" s="4"/>
      <c r="J749" s="4"/>
      <c r="K749" s="4"/>
    </row>
    <row r="750" spans="1:11" ht="15" customHeight="1" x14ac:dyDescent="0.25">
      <c r="A750">
        <v>745</v>
      </c>
      <c r="B750" s="7">
        <f>'EstExp 12-20'!D71</f>
        <v>0</v>
      </c>
      <c r="C750" s="3">
        <f>A750-B750</f>
        <v>745</v>
      </c>
      <c r="E750" t="b">
        <f ca="1">F750=B750</f>
        <v>1</v>
      </c>
      <c r="F750" cm="1">
        <f t="array" ref="F750" ca="1">IF(G750&lt;&gt;"",INDIRECT("'"&amp;G750&amp;"'!"&amp;H750),"")</f>
        <v>0</v>
      </c>
      <c r="G750" s="991" t="s">
        <v>3604</v>
      </c>
      <c r="H750" t="s">
        <v>3700</v>
      </c>
      <c r="I750" s="4"/>
      <c r="J750" s="4"/>
      <c r="K750" s="4"/>
    </row>
    <row r="751" spans="1:11" ht="15" customHeight="1" x14ac:dyDescent="0.25">
      <c r="A751">
        <v>746</v>
      </c>
      <c r="B751" s="7">
        <f>'EstExp 12-20'!D72</f>
        <v>0</v>
      </c>
      <c r="C751" s="3">
        <f>A751-B751</f>
        <v>746</v>
      </c>
      <c r="E751" t="b">
        <f ca="1">F751=B751</f>
        <v>1</v>
      </c>
      <c r="F751" cm="1">
        <f t="array" ref="F751" ca="1">IF(G751&lt;&gt;"",INDIRECT("'"&amp;G751&amp;"'!"&amp;H751),"")</f>
        <v>0</v>
      </c>
      <c r="G751" s="991" t="s">
        <v>3604</v>
      </c>
      <c r="H751" t="s">
        <v>3701</v>
      </c>
      <c r="I751" s="4"/>
      <c r="J751" s="4"/>
      <c r="K751" s="4"/>
    </row>
    <row r="752" spans="1:11" ht="15" customHeight="1" x14ac:dyDescent="0.25">
      <c r="A752" s="2">
        <v>747</v>
      </c>
      <c r="D752" s="3" t="s">
        <v>3572</v>
      </c>
      <c r="F752" t="str" cm="1">
        <f t="array" ref="F752" ca="1">IF(G752&lt;&gt;"",INDIRECT("'"&amp;G752&amp;"'!"&amp;H752),"")</f>
        <v/>
      </c>
      <c r="I752" s="4"/>
      <c r="J752" s="4"/>
      <c r="K752" s="4"/>
    </row>
    <row r="753" spans="1:11" ht="15" customHeight="1" x14ac:dyDescent="0.25">
      <c r="A753">
        <v>748</v>
      </c>
      <c r="B753" s="7">
        <f>'EstExp 12-20'!D73</f>
        <v>0</v>
      </c>
      <c r="C753" s="3">
        <f>A753-B753</f>
        <v>748</v>
      </c>
      <c r="E753" t="b">
        <f ca="1">F753=B753</f>
        <v>1</v>
      </c>
      <c r="F753" cm="1">
        <f t="array" ref="F753" ca="1">IF(G753&lt;&gt;"",INDIRECT("'"&amp;G753&amp;"'!"&amp;H753),"")</f>
        <v>0</v>
      </c>
      <c r="G753" s="991" t="s">
        <v>3604</v>
      </c>
      <c r="H753" t="s">
        <v>3702</v>
      </c>
      <c r="I753" s="4"/>
      <c r="J753" s="4"/>
      <c r="K753" s="4"/>
    </row>
    <row r="754" spans="1:11" ht="15" customHeight="1" x14ac:dyDescent="0.25">
      <c r="A754" s="2">
        <v>749</v>
      </c>
      <c r="D754" s="3" t="s">
        <v>3572</v>
      </c>
      <c r="F754" t="str" cm="1">
        <f t="array" ref="F754" ca="1">IF(G754&lt;&gt;"",INDIRECT("'"&amp;G754&amp;"'!"&amp;H754),"")</f>
        <v/>
      </c>
      <c r="I754" s="4"/>
      <c r="J754" s="4"/>
      <c r="K754" s="4"/>
    </row>
    <row r="755" spans="1:11" ht="15" customHeight="1" x14ac:dyDescent="0.25">
      <c r="A755">
        <v>750</v>
      </c>
      <c r="B755" s="7">
        <f>'EstExp 12-20'!D74</f>
        <v>0</v>
      </c>
      <c r="C755" s="3">
        <f>A755-B755</f>
        <v>750</v>
      </c>
      <c r="E755" t="b">
        <f ca="1">F755=B755</f>
        <v>1</v>
      </c>
      <c r="F755" cm="1">
        <f t="array" ref="F755" ca="1">IF(G755&lt;&gt;"",INDIRECT("'"&amp;G755&amp;"'!"&amp;H755),"")</f>
        <v>0</v>
      </c>
      <c r="G755" s="991" t="s">
        <v>3604</v>
      </c>
      <c r="H755" t="s">
        <v>3703</v>
      </c>
      <c r="I755" s="4"/>
      <c r="J755" s="4"/>
      <c r="K755" s="4"/>
    </row>
    <row r="756" spans="1:11" ht="15" customHeight="1" x14ac:dyDescent="0.25">
      <c r="A756">
        <v>751</v>
      </c>
      <c r="B756" s="7">
        <f>'EstExp 12-20'!D75</f>
        <v>0</v>
      </c>
      <c r="C756" s="3">
        <f>A756-B756</f>
        <v>751</v>
      </c>
      <c r="E756" t="b">
        <f ca="1">F756=B756</f>
        <v>1</v>
      </c>
      <c r="F756" cm="1">
        <f t="array" ref="F756" ca="1">IF(G756&lt;&gt;"",INDIRECT("'"&amp;G756&amp;"'!"&amp;H756),"")</f>
        <v>0</v>
      </c>
      <c r="G756" s="991" t="s">
        <v>3604</v>
      </c>
      <c r="H756" t="s">
        <v>3704</v>
      </c>
      <c r="I756" s="4"/>
      <c r="J756" s="4"/>
      <c r="K756" s="4"/>
    </row>
    <row r="757" spans="1:11" ht="15" customHeight="1" x14ac:dyDescent="0.25">
      <c r="A757">
        <v>752</v>
      </c>
      <c r="B757" s="7">
        <f>'EstExp 12-20'!D76</f>
        <v>97818</v>
      </c>
      <c r="C757" s="3">
        <f>A757-B757</f>
        <v>-97066</v>
      </c>
      <c r="E757" t="b">
        <f ca="1">F757=B757</f>
        <v>1</v>
      </c>
      <c r="F757" cm="1">
        <f t="array" ref="F757" ca="1">IF(G757&lt;&gt;"",INDIRECT("'"&amp;G757&amp;"'!"&amp;H757),"")</f>
        <v>97818</v>
      </c>
      <c r="G757" s="991" t="s">
        <v>3604</v>
      </c>
      <c r="H757" t="s">
        <v>3705</v>
      </c>
      <c r="I757" s="4"/>
      <c r="J757" s="4"/>
      <c r="K757" s="4"/>
    </row>
    <row r="758" spans="1:11" ht="15" customHeight="1" x14ac:dyDescent="0.25">
      <c r="A758">
        <v>753</v>
      </c>
      <c r="B758" s="7">
        <f>'EstExp 12-20'!D77</f>
        <v>0</v>
      </c>
      <c r="C758" s="3">
        <f>A758-B758</f>
        <v>753</v>
      </c>
      <c r="E758" t="b">
        <f ca="1">F758=B758</f>
        <v>1</v>
      </c>
      <c r="F758" cm="1">
        <f t="array" ref="F758" ca="1">IF(G758&lt;&gt;"",INDIRECT("'"&amp;G758&amp;"'!"&amp;H758),"")</f>
        <v>0</v>
      </c>
      <c r="G758" s="991" t="s">
        <v>3604</v>
      </c>
      <c r="H758" t="s">
        <v>3706</v>
      </c>
      <c r="I758" s="4"/>
      <c r="J758" s="4"/>
      <c r="K758" s="4"/>
    </row>
    <row r="759" spans="1:11" ht="15" customHeight="1" x14ac:dyDescent="0.25">
      <c r="A759">
        <v>754</v>
      </c>
      <c r="B759" s="7">
        <f>'EstExp 12-20'!D116</f>
        <v>163922</v>
      </c>
      <c r="C759" s="3">
        <f>A759-B759</f>
        <v>-163168</v>
      </c>
      <c r="E759" t="b">
        <f ca="1">F759=B759</f>
        <v>1</v>
      </c>
      <c r="F759" cm="1">
        <f t="array" ref="F759" ca="1">IF(G759&lt;&gt;"",INDIRECT("'"&amp;G759&amp;"'!"&amp;H759),"")</f>
        <v>163922</v>
      </c>
      <c r="G759" s="991" t="s">
        <v>3604</v>
      </c>
      <c r="H759" t="s">
        <v>3707</v>
      </c>
      <c r="I759" s="4"/>
      <c r="J759" s="4"/>
      <c r="K759" s="4"/>
    </row>
    <row r="760" spans="1:11" ht="15" customHeight="1" x14ac:dyDescent="0.25">
      <c r="A760" s="2">
        <v>755</v>
      </c>
      <c r="D760" s="3" t="s">
        <v>3572</v>
      </c>
      <c r="F760" t="str" cm="1">
        <f t="array" ref="F760" ca="1">IF(G760&lt;&gt;"",INDIRECT("'"&amp;G760&amp;"'!"&amp;H760),"")</f>
        <v/>
      </c>
      <c r="I760" s="4"/>
      <c r="J760" s="4"/>
      <c r="K760" s="4"/>
    </row>
    <row r="761" spans="1:11" ht="15" customHeight="1" x14ac:dyDescent="0.25">
      <c r="A761" s="2">
        <v>756</v>
      </c>
      <c r="D761" s="3" t="s">
        <v>3572</v>
      </c>
      <c r="F761" t="str" cm="1">
        <f t="array" ref="F761" ca="1">IF(G761&lt;&gt;"",INDIRECT("'"&amp;G761&amp;"'!"&amp;H761),"")</f>
        <v/>
      </c>
      <c r="I761" s="4"/>
      <c r="J761" s="4"/>
      <c r="K761" s="4"/>
    </row>
    <row r="762" spans="1:11" ht="15" customHeight="1" x14ac:dyDescent="0.25">
      <c r="A762" s="2">
        <v>757</v>
      </c>
      <c r="D762" s="3" t="s">
        <v>3572</v>
      </c>
      <c r="F762" t="str" cm="1">
        <f t="array" ref="F762" ca="1">IF(G762&lt;&gt;"",INDIRECT("'"&amp;G762&amp;"'!"&amp;H762),"")</f>
        <v/>
      </c>
      <c r="I762" s="4"/>
      <c r="J762" s="4"/>
      <c r="K762" s="4"/>
    </row>
    <row r="763" spans="1:11" ht="15" customHeight="1" x14ac:dyDescent="0.25">
      <c r="A763" s="2">
        <v>758</v>
      </c>
      <c r="D763" s="3" t="s">
        <v>3572</v>
      </c>
      <c r="F763" t="str" cm="1">
        <f t="array" ref="F763" ca="1">IF(G763&lt;&gt;"",INDIRECT("'"&amp;G763&amp;"'!"&amp;H763),"")</f>
        <v/>
      </c>
      <c r="I763" s="4"/>
      <c r="J763" s="4"/>
      <c r="K763" s="4"/>
    </row>
    <row r="764" spans="1:11" ht="15" customHeight="1" x14ac:dyDescent="0.25">
      <c r="A764" s="2">
        <v>759</v>
      </c>
      <c r="D764" s="3" t="s">
        <v>3572</v>
      </c>
      <c r="F764" t="str" cm="1">
        <f t="array" ref="F764" ca="1">IF(G764&lt;&gt;"",INDIRECT("'"&amp;G764&amp;"'!"&amp;H764),"")</f>
        <v/>
      </c>
      <c r="I764" s="4"/>
      <c r="J764" s="4"/>
      <c r="K764" s="4"/>
    </row>
    <row r="765" spans="1:11" ht="15" customHeight="1" x14ac:dyDescent="0.25">
      <c r="A765">
        <v>760</v>
      </c>
      <c r="B765" s="7">
        <f>'EstExp 12-20'!E5</f>
        <v>0</v>
      </c>
      <c r="C765" s="3">
        <f>A765-B765</f>
        <v>760</v>
      </c>
      <c r="E765" t="b">
        <f ca="1">F765=B765</f>
        <v>1</v>
      </c>
      <c r="F765" cm="1">
        <f t="array" ref="F765" ca="1">IF(G765&lt;&gt;"",INDIRECT("'"&amp;G765&amp;"'!"&amp;H765),"")</f>
        <v>0</v>
      </c>
      <c r="G765" s="991" t="s">
        <v>3604</v>
      </c>
      <c r="H765" t="s">
        <v>3708</v>
      </c>
    </row>
    <row r="766" spans="1:11" ht="15" customHeight="1" x14ac:dyDescent="0.25">
      <c r="A766">
        <v>761</v>
      </c>
      <c r="B766" s="7">
        <f>'EstExp 12-20'!E16</f>
        <v>0</v>
      </c>
      <c r="C766" s="3">
        <f>A766-B766</f>
        <v>761</v>
      </c>
      <c r="E766" t="b">
        <f ca="1">F766=B766</f>
        <v>1</v>
      </c>
      <c r="F766" cm="1">
        <f t="array" ref="F766" ca="1">IF(G766&lt;&gt;"",INDIRECT("'"&amp;G766&amp;"'!"&amp;H766),"")</f>
        <v>0</v>
      </c>
      <c r="G766" s="991" t="s">
        <v>3604</v>
      </c>
      <c r="H766" t="s">
        <v>3548</v>
      </c>
    </row>
    <row r="767" spans="1:11" ht="15" customHeight="1" x14ac:dyDescent="0.25">
      <c r="A767" s="2">
        <v>762</v>
      </c>
      <c r="D767" s="3" t="s">
        <v>3572</v>
      </c>
      <c r="F767" t="str" cm="1">
        <f t="array" ref="F767" ca="1">IF(G767&lt;&gt;"",INDIRECT("'"&amp;G767&amp;"'!"&amp;H767),"")</f>
        <v/>
      </c>
      <c r="I767" s="4"/>
      <c r="J767" s="4"/>
      <c r="K767" s="4"/>
    </row>
    <row r="768" spans="1:11" ht="15" customHeight="1" x14ac:dyDescent="0.25">
      <c r="A768" s="2">
        <v>763</v>
      </c>
      <c r="D768" s="3" t="s">
        <v>3572</v>
      </c>
      <c r="F768" t="str" cm="1">
        <f t="array" ref="F768" ca="1">IF(G768&lt;&gt;"",INDIRECT("'"&amp;G768&amp;"'!"&amp;H768),"")</f>
        <v/>
      </c>
      <c r="I768" s="4"/>
      <c r="J768" s="4"/>
      <c r="K768" s="4"/>
    </row>
    <row r="769" spans="1:11" ht="15" customHeight="1" x14ac:dyDescent="0.25">
      <c r="A769" s="2">
        <v>764</v>
      </c>
      <c r="D769" s="3" t="s">
        <v>3572</v>
      </c>
      <c r="F769" t="str" cm="1">
        <f t="array" ref="F769" ca="1">IF(G769&lt;&gt;"",INDIRECT("'"&amp;G769&amp;"'!"&amp;H769),"")</f>
        <v/>
      </c>
      <c r="I769" s="4"/>
      <c r="J769" s="4"/>
      <c r="K769" s="4"/>
    </row>
    <row r="770" spans="1:11" ht="15" customHeight="1" x14ac:dyDescent="0.25">
      <c r="A770" s="2">
        <v>765</v>
      </c>
      <c r="D770" s="3" t="s">
        <v>3572</v>
      </c>
      <c r="F770" t="str" cm="1">
        <f t="array" ref="F770" ca="1">IF(G770&lt;&gt;"",INDIRECT("'"&amp;G770&amp;"'!"&amp;H770),"")</f>
        <v/>
      </c>
      <c r="I770" s="4"/>
      <c r="J770" s="4"/>
      <c r="K770" s="4"/>
    </row>
    <row r="771" spans="1:11" ht="15" customHeight="1" x14ac:dyDescent="0.25">
      <c r="A771" s="2">
        <v>766</v>
      </c>
      <c r="D771" s="3" t="s">
        <v>3572</v>
      </c>
      <c r="F771" t="str" cm="1">
        <f t="array" ref="F771" ca="1">IF(G771&lt;&gt;"",INDIRECT("'"&amp;G771&amp;"'!"&amp;H771),"")</f>
        <v/>
      </c>
      <c r="I771" s="4"/>
      <c r="J771" s="4"/>
      <c r="K771" s="4"/>
    </row>
    <row r="772" spans="1:11" ht="15" customHeight="1" x14ac:dyDescent="0.25">
      <c r="A772">
        <v>767</v>
      </c>
      <c r="B772" s="7">
        <f>'EstExp 12-20'!E18</f>
        <v>0</v>
      </c>
      <c r="C772" s="3">
        <f>A772-B772</f>
        <v>767</v>
      </c>
      <c r="E772" t="b">
        <f ca="1">F772=B772</f>
        <v>1</v>
      </c>
      <c r="F772" cm="1">
        <f t="array" ref="F772" ca="1">IF(G772&lt;&gt;"",INDIRECT("'"&amp;G772&amp;"'!"&amp;H772),"")</f>
        <v>0</v>
      </c>
      <c r="G772" s="991" t="s">
        <v>3604</v>
      </c>
      <c r="H772" t="s">
        <v>3511</v>
      </c>
    </row>
    <row r="773" spans="1:11" ht="15" customHeight="1" x14ac:dyDescent="0.25">
      <c r="A773" s="2">
        <v>768</v>
      </c>
      <c r="D773" s="3" t="s">
        <v>3572</v>
      </c>
      <c r="F773" t="str" cm="1">
        <f t="array" ref="F773" ca="1">IF(G773&lt;&gt;"",INDIRECT("'"&amp;G773&amp;"'!"&amp;H773),"")</f>
        <v/>
      </c>
      <c r="I773" s="4"/>
      <c r="J773" s="4"/>
      <c r="K773" s="4"/>
    </row>
    <row r="774" spans="1:11" ht="15" customHeight="1" x14ac:dyDescent="0.25">
      <c r="A774" s="2">
        <v>769</v>
      </c>
      <c r="D774" s="3" t="s">
        <v>3572</v>
      </c>
      <c r="F774" t="str" cm="1">
        <f t="array" ref="F774" ca="1">IF(G774&lt;&gt;"",INDIRECT("'"&amp;G774&amp;"'!"&amp;H774),"")</f>
        <v/>
      </c>
      <c r="I774" s="4"/>
      <c r="J774" s="4"/>
      <c r="K774" s="4"/>
    </row>
    <row r="775" spans="1:11" ht="15" customHeight="1" x14ac:dyDescent="0.25">
      <c r="A775" s="2">
        <v>770</v>
      </c>
      <c r="D775" s="3" t="s">
        <v>3572</v>
      </c>
      <c r="F775" t="str" cm="1">
        <f t="array" ref="F775" ca="1">IF(G775&lt;&gt;"",INDIRECT("'"&amp;G775&amp;"'!"&amp;H775),"")</f>
        <v/>
      </c>
      <c r="I775" s="4"/>
      <c r="J775" s="4"/>
      <c r="K775" s="4"/>
    </row>
    <row r="776" spans="1:11" ht="15" customHeight="1" x14ac:dyDescent="0.25">
      <c r="A776">
        <v>771</v>
      </c>
      <c r="B776" s="7">
        <f>'EstExp 12-20'!E12</f>
        <v>0</v>
      </c>
      <c r="C776" s="3">
        <f t="shared" ref="C776:C803" si="22">A776-B776</f>
        <v>771</v>
      </c>
      <c r="E776" t="b">
        <f t="shared" ref="E776:E803" ca="1" si="23">F776=B776</f>
        <v>1</v>
      </c>
      <c r="F776" cm="1">
        <f t="array" ref="F776" ca="1">IF(G776&lt;&gt;"",INDIRECT("'"&amp;G776&amp;"'!"&amp;H776),"")</f>
        <v>0</v>
      </c>
      <c r="G776" s="991" t="s">
        <v>3604</v>
      </c>
      <c r="H776" t="s">
        <v>3546</v>
      </c>
    </row>
    <row r="777" spans="1:11" ht="15" customHeight="1" x14ac:dyDescent="0.25">
      <c r="A777">
        <v>772</v>
      </c>
      <c r="B777" s="7">
        <f>'EstExp 12-20'!E13</f>
        <v>78628</v>
      </c>
      <c r="C777" s="3">
        <f t="shared" si="22"/>
        <v>-77856</v>
      </c>
      <c r="E777" t="b">
        <f t="shared" ca="1" si="23"/>
        <v>1</v>
      </c>
      <c r="F777" cm="1">
        <f t="array" ref="F777" ca="1">IF(G777&lt;&gt;"",INDIRECT("'"&amp;G777&amp;"'!"&amp;H777),"")</f>
        <v>78628</v>
      </c>
      <c r="G777" s="991" t="s">
        <v>3604</v>
      </c>
      <c r="H777" t="s">
        <v>3547</v>
      </c>
      <c r="I777" s="4"/>
      <c r="J777" s="4"/>
      <c r="K777" s="4"/>
    </row>
    <row r="778" spans="1:11" ht="15" customHeight="1" x14ac:dyDescent="0.25">
      <c r="A778">
        <v>773</v>
      </c>
      <c r="B778" s="7">
        <f>'EstExp 12-20'!E14</f>
        <v>0</v>
      </c>
      <c r="C778" s="3">
        <f t="shared" si="22"/>
        <v>773</v>
      </c>
      <c r="E778" t="b">
        <f t="shared" ca="1" si="23"/>
        <v>1</v>
      </c>
      <c r="F778" cm="1">
        <f t="array" ref="F778" ca="1">IF(G778&lt;&gt;"",INDIRECT("'"&amp;G778&amp;"'!"&amp;H778),"")</f>
        <v>0</v>
      </c>
      <c r="G778" s="991" t="s">
        <v>3604</v>
      </c>
      <c r="H778" t="s">
        <v>3709</v>
      </c>
    </row>
    <row r="779" spans="1:11" ht="15" customHeight="1" x14ac:dyDescent="0.25">
      <c r="A779">
        <v>774</v>
      </c>
      <c r="B779" s="7">
        <f>'EstExp 12-20'!E15</f>
        <v>0</v>
      </c>
      <c r="C779" s="3">
        <f t="shared" si="22"/>
        <v>774</v>
      </c>
      <c r="E779" t="b">
        <f t="shared" ca="1" si="23"/>
        <v>1</v>
      </c>
      <c r="F779" cm="1">
        <f t="array" ref="F779" ca="1">IF(G779&lt;&gt;"",INDIRECT("'"&amp;G779&amp;"'!"&amp;H779),"")</f>
        <v>0</v>
      </c>
      <c r="G779" s="991" t="s">
        <v>3604</v>
      </c>
      <c r="H779" t="s">
        <v>3710</v>
      </c>
    </row>
    <row r="780" spans="1:11" ht="15" customHeight="1" x14ac:dyDescent="0.25">
      <c r="A780">
        <v>775</v>
      </c>
      <c r="B780" s="7">
        <f>'EstExp 12-20'!E34</f>
        <v>78628</v>
      </c>
      <c r="C780" s="3">
        <f t="shared" si="22"/>
        <v>-77853</v>
      </c>
      <c r="E780" t="b">
        <f t="shared" ca="1" si="23"/>
        <v>1</v>
      </c>
      <c r="F780" cm="1">
        <f t="array" ref="F780" ca="1">IF(G780&lt;&gt;"",INDIRECT("'"&amp;G780&amp;"'!"&amp;H780),"")</f>
        <v>78628</v>
      </c>
      <c r="G780" s="991" t="s">
        <v>3604</v>
      </c>
      <c r="H780" t="s">
        <v>3711</v>
      </c>
    </row>
    <row r="781" spans="1:11" ht="15" customHeight="1" x14ac:dyDescent="0.25">
      <c r="A781">
        <v>776</v>
      </c>
      <c r="B781" s="7">
        <f>'EstExp 12-20'!E38</f>
        <v>0</v>
      </c>
      <c r="C781" s="3">
        <f t="shared" si="22"/>
        <v>776</v>
      </c>
      <c r="E781" t="b">
        <f t="shared" ca="1" si="23"/>
        <v>1</v>
      </c>
      <c r="F781" cm="1">
        <f t="array" ref="F781" ca="1">IF(G781&lt;&gt;"",INDIRECT("'"&amp;G781&amp;"'!"&amp;H781),"")</f>
        <v>0</v>
      </c>
      <c r="G781" s="991" t="s">
        <v>3604</v>
      </c>
      <c r="H781" t="s">
        <v>3712</v>
      </c>
    </row>
    <row r="782" spans="1:11" ht="15" customHeight="1" x14ac:dyDescent="0.25">
      <c r="A782">
        <v>777</v>
      </c>
      <c r="B782" s="7">
        <f>'EstExp 12-20'!E39</f>
        <v>2475</v>
      </c>
      <c r="C782" s="3">
        <f t="shared" si="22"/>
        <v>-1698</v>
      </c>
      <c r="E782" t="b">
        <f t="shared" ca="1" si="23"/>
        <v>1</v>
      </c>
      <c r="F782" cm="1">
        <f t="array" ref="F782" ca="1">IF(G782&lt;&gt;"",INDIRECT("'"&amp;G782&amp;"'!"&amp;H782),"")</f>
        <v>2475</v>
      </c>
      <c r="G782" s="991" t="s">
        <v>3604</v>
      </c>
      <c r="H782" t="s">
        <v>3713</v>
      </c>
    </row>
    <row r="783" spans="1:11" ht="15" customHeight="1" x14ac:dyDescent="0.25">
      <c r="A783">
        <v>778</v>
      </c>
      <c r="B783" s="7">
        <f>'EstExp 12-20'!E40</f>
        <v>0</v>
      </c>
      <c r="C783" s="3">
        <f t="shared" si="22"/>
        <v>778</v>
      </c>
      <c r="E783" t="b">
        <f t="shared" ca="1" si="23"/>
        <v>1</v>
      </c>
      <c r="F783" cm="1">
        <f t="array" ref="F783" ca="1">IF(G783&lt;&gt;"",INDIRECT("'"&amp;G783&amp;"'!"&amp;H783),"")</f>
        <v>0</v>
      </c>
      <c r="G783" s="991" t="s">
        <v>3604</v>
      </c>
      <c r="H783" t="s">
        <v>3714</v>
      </c>
    </row>
    <row r="784" spans="1:11" ht="15" customHeight="1" x14ac:dyDescent="0.25">
      <c r="A784">
        <v>779</v>
      </c>
      <c r="B784" s="7">
        <f>'EstExp 12-20'!E41</f>
        <v>0</v>
      </c>
      <c r="C784" s="3">
        <f t="shared" si="22"/>
        <v>779</v>
      </c>
      <c r="E784" t="b">
        <f t="shared" ca="1" si="23"/>
        <v>1</v>
      </c>
      <c r="F784" cm="1">
        <f t="array" ref="F784" ca="1">IF(G784&lt;&gt;"",INDIRECT("'"&amp;G784&amp;"'!"&amp;H784),"")</f>
        <v>0</v>
      </c>
      <c r="G784" s="991" t="s">
        <v>3604</v>
      </c>
      <c r="H784" t="s">
        <v>3715</v>
      </c>
    </row>
    <row r="785" spans="1:11" ht="15" customHeight="1" x14ac:dyDescent="0.25">
      <c r="A785">
        <v>780</v>
      </c>
      <c r="B785" s="7">
        <f>'EstExp 12-20'!E42</f>
        <v>0</v>
      </c>
      <c r="C785" s="3">
        <f t="shared" si="22"/>
        <v>780</v>
      </c>
      <c r="E785" t="b">
        <f t="shared" ca="1" si="23"/>
        <v>1</v>
      </c>
      <c r="F785" cm="1">
        <f t="array" ref="F785" ca="1">IF(G785&lt;&gt;"",INDIRECT("'"&amp;G785&amp;"'!"&amp;H785),"")</f>
        <v>0</v>
      </c>
      <c r="G785" s="991" t="s">
        <v>3604</v>
      </c>
      <c r="H785" t="s">
        <v>3716</v>
      </c>
    </row>
    <row r="786" spans="1:11" ht="15" customHeight="1" x14ac:dyDescent="0.25">
      <c r="A786">
        <v>781</v>
      </c>
      <c r="B786" s="7">
        <f>'EstExp 12-20'!E43</f>
        <v>0</v>
      </c>
      <c r="C786" s="3">
        <f t="shared" si="22"/>
        <v>781</v>
      </c>
      <c r="E786" t="b">
        <f t="shared" ca="1" si="23"/>
        <v>1</v>
      </c>
      <c r="F786" cm="1">
        <f t="array" ref="F786" ca="1">IF(G786&lt;&gt;"",INDIRECT("'"&amp;G786&amp;"'!"&amp;H786),"")</f>
        <v>0</v>
      </c>
      <c r="G786" s="991" t="s">
        <v>3604</v>
      </c>
      <c r="H786" t="s">
        <v>3717</v>
      </c>
      <c r="I786" s="4"/>
      <c r="J786" s="4"/>
      <c r="K786" s="4"/>
    </row>
    <row r="787" spans="1:11" ht="15" customHeight="1" x14ac:dyDescent="0.25">
      <c r="A787">
        <v>782</v>
      </c>
      <c r="B787" s="7">
        <f>'EstExp 12-20'!E44</f>
        <v>2475</v>
      </c>
      <c r="C787" s="3">
        <f t="shared" si="22"/>
        <v>-1693</v>
      </c>
      <c r="E787" t="b">
        <f t="shared" ca="1" si="23"/>
        <v>1</v>
      </c>
      <c r="F787" cm="1">
        <f t="array" ref="F787" ca="1">IF(G787&lt;&gt;"",INDIRECT("'"&amp;G787&amp;"'!"&amp;H787),"")</f>
        <v>2475</v>
      </c>
      <c r="G787" s="991" t="s">
        <v>3604</v>
      </c>
      <c r="H787" t="s">
        <v>3718</v>
      </c>
    </row>
    <row r="788" spans="1:11" ht="15" customHeight="1" x14ac:dyDescent="0.25">
      <c r="A788">
        <v>783</v>
      </c>
      <c r="B788" s="7">
        <f>'EstExp 12-20'!E46</f>
        <v>14776</v>
      </c>
      <c r="C788" s="3">
        <f t="shared" si="22"/>
        <v>-13993</v>
      </c>
      <c r="E788" t="b">
        <f t="shared" ca="1" si="23"/>
        <v>1</v>
      </c>
      <c r="F788" cm="1">
        <f t="array" ref="F788" ca="1">IF(G788&lt;&gt;"",INDIRECT("'"&amp;G788&amp;"'!"&amp;H788),"")</f>
        <v>14776</v>
      </c>
      <c r="G788" s="991" t="s">
        <v>3604</v>
      </c>
      <c r="H788" t="s">
        <v>3719</v>
      </c>
    </row>
    <row r="789" spans="1:11" ht="15" customHeight="1" x14ac:dyDescent="0.25">
      <c r="A789">
        <v>784</v>
      </c>
      <c r="B789" s="7">
        <f>'EstExp 12-20'!E47</f>
        <v>0</v>
      </c>
      <c r="C789" s="3">
        <f t="shared" si="22"/>
        <v>784</v>
      </c>
      <c r="E789" t="b">
        <f t="shared" ca="1" si="23"/>
        <v>1</v>
      </c>
      <c r="F789" cm="1">
        <f t="array" ref="F789" ca="1">IF(G789&lt;&gt;"",INDIRECT("'"&amp;G789&amp;"'!"&amp;H789),"")</f>
        <v>0</v>
      </c>
      <c r="G789" s="991" t="s">
        <v>3604</v>
      </c>
      <c r="H789" t="s">
        <v>3720</v>
      </c>
      <c r="I789" s="4"/>
      <c r="J789" s="4"/>
      <c r="K789" s="4"/>
    </row>
    <row r="790" spans="1:11" ht="15" customHeight="1" x14ac:dyDescent="0.25">
      <c r="A790">
        <v>785</v>
      </c>
      <c r="B790" s="7">
        <f>'EstExp 12-20'!E48</f>
        <v>4019</v>
      </c>
      <c r="C790" s="3">
        <f t="shared" si="22"/>
        <v>-3234</v>
      </c>
      <c r="E790" t="b">
        <f t="shared" ca="1" si="23"/>
        <v>1</v>
      </c>
      <c r="F790" cm="1">
        <f t="array" ref="F790" ca="1">IF(G790&lt;&gt;"",INDIRECT("'"&amp;G790&amp;"'!"&amp;H790),"")</f>
        <v>4019</v>
      </c>
      <c r="G790" s="991" t="s">
        <v>3604</v>
      </c>
      <c r="H790" t="s">
        <v>3721</v>
      </c>
      <c r="I790" s="4"/>
      <c r="J790" s="4"/>
      <c r="K790" s="4"/>
    </row>
    <row r="791" spans="1:11" ht="15" customHeight="1" x14ac:dyDescent="0.25">
      <c r="A791">
        <v>786</v>
      </c>
      <c r="B791" s="7">
        <f>'EstExp 12-20'!E49</f>
        <v>18795</v>
      </c>
      <c r="C791" s="3">
        <f t="shared" si="22"/>
        <v>-18009</v>
      </c>
      <c r="E791" t="b">
        <f t="shared" ca="1" si="23"/>
        <v>1</v>
      </c>
      <c r="F791" cm="1">
        <f t="array" ref="F791" ca="1">IF(G791&lt;&gt;"",INDIRECT("'"&amp;G791&amp;"'!"&amp;H791),"")</f>
        <v>18795</v>
      </c>
      <c r="G791" s="991" t="s">
        <v>3604</v>
      </c>
      <c r="H791" t="s">
        <v>3722</v>
      </c>
      <c r="I791" s="4"/>
      <c r="J791" s="4"/>
      <c r="K791" s="4"/>
    </row>
    <row r="792" spans="1:11" ht="15" customHeight="1" x14ac:dyDescent="0.25">
      <c r="A792">
        <v>787</v>
      </c>
      <c r="B792" s="7">
        <f>'EstExp 12-20'!E51</f>
        <v>31180</v>
      </c>
      <c r="C792" s="3">
        <f t="shared" si="22"/>
        <v>-30393</v>
      </c>
      <c r="E792" t="b">
        <f t="shared" ca="1" si="23"/>
        <v>1</v>
      </c>
      <c r="F792" cm="1">
        <f t="array" ref="F792" ca="1">IF(G792&lt;&gt;"",INDIRECT("'"&amp;G792&amp;"'!"&amp;H792),"")</f>
        <v>31180</v>
      </c>
      <c r="G792" s="991" t="s">
        <v>3604</v>
      </c>
      <c r="H792" t="s">
        <v>3723</v>
      </c>
      <c r="I792" s="4"/>
      <c r="J792" s="4"/>
      <c r="K792" s="4"/>
    </row>
    <row r="793" spans="1:11" ht="15" customHeight="1" x14ac:dyDescent="0.25">
      <c r="A793">
        <v>788</v>
      </c>
      <c r="B793" s="7">
        <f>'EstExp 12-20'!E52</f>
        <v>0</v>
      </c>
      <c r="C793" s="3">
        <f t="shared" si="22"/>
        <v>788</v>
      </c>
      <c r="E793" t="b">
        <f t="shared" ca="1" si="23"/>
        <v>1</v>
      </c>
      <c r="F793" cm="1">
        <f t="array" ref="F793" ca="1">IF(G793&lt;&gt;"",INDIRECT("'"&amp;G793&amp;"'!"&amp;H793),"")</f>
        <v>0</v>
      </c>
      <c r="G793" s="991" t="s">
        <v>3604</v>
      </c>
      <c r="H793" t="s">
        <v>3724</v>
      </c>
      <c r="I793" s="4"/>
      <c r="J793" s="4"/>
      <c r="K793" s="4"/>
    </row>
    <row r="794" spans="1:11" ht="15" customHeight="1" x14ac:dyDescent="0.25">
      <c r="A794">
        <v>789</v>
      </c>
      <c r="B794" s="7">
        <f>'EstExp 12-20'!E55</f>
        <v>56302</v>
      </c>
      <c r="C794" s="3">
        <f t="shared" si="22"/>
        <v>-55513</v>
      </c>
      <c r="E794" t="b">
        <f t="shared" ca="1" si="23"/>
        <v>1</v>
      </c>
      <c r="F794" cm="1">
        <f t="array" ref="F794" ca="1">IF(G794&lt;&gt;"",INDIRECT("'"&amp;G794&amp;"'!"&amp;H794),"")</f>
        <v>56302</v>
      </c>
      <c r="G794" s="991" t="s">
        <v>3604</v>
      </c>
      <c r="H794" t="s">
        <v>3725</v>
      </c>
      <c r="I794" s="4"/>
      <c r="J794" s="4"/>
      <c r="K794" s="4"/>
    </row>
    <row r="795" spans="1:11" ht="15" customHeight="1" x14ac:dyDescent="0.25">
      <c r="A795">
        <v>790</v>
      </c>
      <c r="B795" s="7">
        <f>'EstExp 12-20'!E57</f>
        <v>0</v>
      </c>
      <c r="C795" s="3">
        <f t="shared" si="22"/>
        <v>790</v>
      </c>
      <c r="E795" t="b">
        <f t="shared" ca="1" si="23"/>
        <v>1</v>
      </c>
      <c r="F795" cm="1">
        <f t="array" ref="F795" ca="1">IF(G795&lt;&gt;"",INDIRECT("'"&amp;G795&amp;"'!"&amp;H795),"")</f>
        <v>0</v>
      </c>
      <c r="G795" s="991" t="s">
        <v>3604</v>
      </c>
      <c r="H795" t="s">
        <v>3726</v>
      </c>
      <c r="I795" s="4"/>
      <c r="J795" s="4"/>
      <c r="K795" s="4"/>
    </row>
    <row r="796" spans="1:11" ht="15" customHeight="1" x14ac:dyDescent="0.25">
      <c r="A796">
        <v>791</v>
      </c>
      <c r="B796" s="7">
        <f>'EstExp 12-20'!E58</f>
        <v>0</v>
      </c>
      <c r="C796" s="3">
        <f t="shared" si="22"/>
        <v>791</v>
      </c>
      <c r="E796" t="b">
        <f t="shared" ca="1" si="23"/>
        <v>1</v>
      </c>
      <c r="F796" cm="1">
        <f t="array" ref="F796" ca="1">IF(G796&lt;&gt;"",INDIRECT("'"&amp;G796&amp;"'!"&amp;H796),"")</f>
        <v>0</v>
      </c>
      <c r="G796" s="991" t="s">
        <v>3604</v>
      </c>
      <c r="H796" t="s">
        <v>3727</v>
      </c>
      <c r="I796" s="4"/>
      <c r="J796" s="4"/>
      <c r="K796" s="4"/>
    </row>
    <row r="797" spans="1:11" ht="15" customHeight="1" x14ac:dyDescent="0.25">
      <c r="A797">
        <v>792</v>
      </c>
      <c r="B797" s="7">
        <f>'EstExp 12-20'!E59</f>
        <v>0</v>
      </c>
      <c r="C797" s="3">
        <f t="shared" si="22"/>
        <v>792</v>
      </c>
      <c r="E797" t="b">
        <f t="shared" ca="1" si="23"/>
        <v>1</v>
      </c>
      <c r="F797" cm="1">
        <f t="array" ref="F797" ca="1">IF(G797&lt;&gt;"",INDIRECT("'"&amp;G797&amp;"'!"&amp;H797),"")</f>
        <v>0</v>
      </c>
      <c r="G797" s="991" t="s">
        <v>3604</v>
      </c>
      <c r="H797" t="s">
        <v>3728</v>
      </c>
      <c r="I797" s="4"/>
      <c r="J797" s="4"/>
      <c r="K797" s="4"/>
    </row>
    <row r="798" spans="1:11" ht="15" customHeight="1" x14ac:dyDescent="0.25">
      <c r="A798">
        <v>793</v>
      </c>
      <c r="B798" s="7">
        <f>'EstExp 12-20'!E61</f>
        <v>0</v>
      </c>
      <c r="C798" s="3">
        <f t="shared" si="22"/>
        <v>793</v>
      </c>
      <c r="E798" t="b">
        <f t="shared" ca="1" si="23"/>
        <v>1</v>
      </c>
      <c r="F798" cm="1">
        <f t="array" ref="F798" ca="1">IF(G798&lt;&gt;"",INDIRECT("'"&amp;G798&amp;"'!"&amp;H798),"")</f>
        <v>0</v>
      </c>
      <c r="G798" s="991" t="s">
        <v>3604</v>
      </c>
      <c r="H798" t="s">
        <v>3729</v>
      </c>
      <c r="I798" s="4"/>
      <c r="J798" s="4"/>
      <c r="K798" s="4"/>
    </row>
    <row r="799" spans="1:11" ht="15" customHeight="1" x14ac:dyDescent="0.25">
      <c r="A799">
        <v>794</v>
      </c>
      <c r="B799" s="7">
        <f>'EstExp 12-20'!E62</f>
        <v>7524</v>
      </c>
      <c r="C799" s="3">
        <f t="shared" si="22"/>
        <v>-6730</v>
      </c>
      <c r="E799" t="b">
        <f t="shared" ca="1" si="23"/>
        <v>1</v>
      </c>
      <c r="F799" cm="1">
        <f t="array" ref="F799" ca="1">IF(G799&lt;&gt;"",INDIRECT("'"&amp;G799&amp;"'!"&amp;H799),"")</f>
        <v>7524</v>
      </c>
      <c r="G799" s="991" t="s">
        <v>3604</v>
      </c>
      <c r="H799" t="s">
        <v>3730</v>
      </c>
      <c r="I799" s="4"/>
      <c r="J799" s="4"/>
      <c r="K799" s="4"/>
    </row>
    <row r="800" spans="1:11" ht="15" customHeight="1" x14ac:dyDescent="0.25">
      <c r="A800">
        <v>795</v>
      </c>
      <c r="B800" s="7">
        <f>'EstExp 12-20'!E63</f>
        <v>0</v>
      </c>
      <c r="C800" s="3">
        <f t="shared" si="22"/>
        <v>795</v>
      </c>
      <c r="E800" t="b">
        <f t="shared" ca="1" si="23"/>
        <v>1</v>
      </c>
      <c r="F800" cm="1">
        <f t="array" ref="F800" ca="1">IF(G800&lt;&gt;"",INDIRECT("'"&amp;G800&amp;"'!"&amp;H800),"")</f>
        <v>0</v>
      </c>
      <c r="G800" s="991" t="s">
        <v>3604</v>
      </c>
      <c r="H800" t="s">
        <v>3731</v>
      </c>
      <c r="I800" s="4"/>
      <c r="J800" s="4"/>
      <c r="K800" s="4"/>
    </row>
    <row r="801" spans="1:11" ht="15" customHeight="1" x14ac:dyDescent="0.25">
      <c r="A801">
        <v>796</v>
      </c>
      <c r="B801" s="7">
        <f>'EstExp 12-20'!E64</f>
        <v>0</v>
      </c>
      <c r="C801" s="3">
        <f t="shared" si="22"/>
        <v>796</v>
      </c>
      <c r="E801" t="b">
        <f t="shared" ca="1" si="23"/>
        <v>1</v>
      </c>
      <c r="F801" cm="1">
        <f t="array" ref="F801" ca="1">IF(G801&lt;&gt;"",INDIRECT("'"&amp;G801&amp;"'!"&amp;H801),"")</f>
        <v>0</v>
      </c>
      <c r="G801" s="991" t="s">
        <v>3604</v>
      </c>
      <c r="H801" t="s">
        <v>3732</v>
      </c>
      <c r="I801" s="4"/>
      <c r="J801" s="4"/>
      <c r="K801" s="4"/>
    </row>
    <row r="802" spans="1:11" ht="15" customHeight="1" x14ac:dyDescent="0.25">
      <c r="A802">
        <v>797</v>
      </c>
      <c r="B802" s="7">
        <f>'EstExp 12-20'!E65</f>
        <v>0</v>
      </c>
      <c r="C802" s="3">
        <f t="shared" si="22"/>
        <v>797</v>
      </c>
      <c r="E802" t="b">
        <f t="shared" ca="1" si="23"/>
        <v>1</v>
      </c>
      <c r="F802" cm="1">
        <f t="array" ref="F802" ca="1">IF(G802&lt;&gt;"",INDIRECT("'"&amp;G802&amp;"'!"&amp;H802),"")</f>
        <v>0</v>
      </c>
      <c r="G802" s="991" t="s">
        <v>3604</v>
      </c>
      <c r="H802" t="s">
        <v>3733</v>
      </c>
      <c r="I802" s="4"/>
      <c r="J802" s="4"/>
      <c r="K802" s="4"/>
    </row>
    <row r="803" spans="1:11" ht="15" customHeight="1" x14ac:dyDescent="0.25">
      <c r="A803">
        <v>798</v>
      </c>
      <c r="B803" s="7">
        <f>'EstExp 12-20'!E66</f>
        <v>0</v>
      </c>
      <c r="C803" s="3">
        <f t="shared" si="22"/>
        <v>798</v>
      </c>
      <c r="E803" t="b">
        <f t="shared" ca="1" si="23"/>
        <v>1</v>
      </c>
      <c r="F803" cm="1">
        <f t="array" ref="F803" ca="1">IF(G803&lt;&gt;"",INDIRECT("'"&amp;G803&amp;"'!"&amp;H803),"")</f>
        <v>0</v>
      </c>
      <c r="G803" s="991" t="s">
        <v>3604</v>
      </c>
      <c r="H803" t="s">
        <v>3734</v>
      </c>
      <c r="I803" s="4"/>
      <c r="J803" s="4"/>
      <c r="K803" s="4"/>
    </row>
    <row r="804" spans="1:11" ht="15" customHeight="1" x14ac:dyDescent="0.25">
      <c r="A804" s="2">
        <v>799</v>
      </c>
      <c r="D804" s="3" t="s">
        <v>3572</v>
      </c>
      <c r="F804" t="str" cm="1">
        <f t="array" ref="F804" ca="1">IF(G804&lt;&gt;"",INDIRECT("'"&amp;G804&amp;"'!"&amp;H804),"")</f>
        <v/>
      </c>
      <c r="I804" s="4"/>
      <c r="J804" s="4"/>
      <c r="K804" s="4"/>
    </row>
    <row r="805" spans="1:11" ht="15" customHeight="1" x14ac:dyDescent="0.25">
      <c r="A805">
        <v>800</v>
      </c>
      <c r="B805" s="7">
        <f>'EstExp 12-20'!E67</f>
        <v>7524</v>
      </c>
      <c r="C805" s="3">
        <f>A805-B805</f>
        <v>-6724</v>
      </c>
      <c r="E805" t="b">
        <f ca="1">F805=B805</f>
        <v>1</v>
      </c>
      <c r="F805" cm="1">
        <f t="array" ref="F805" ca="1">IF(G805&lt;&gt;"",INDIRECT("'"&amp;G805&amp;"'!"&amp;H805),"")</f>
        <v>7524</v>
      </c>
      <c r="G805" s="991" t="s">
        <v>3604</v>
      </c>
      <c r="H805" t="s">
        <v>3735</v>
      </c>
      <c r="I805" s="4"/>
      <c r="J805" s="4"/>
      <c r="K805" s="4"/>
    </row>
    <row r="806" spans="1:11" ht="15" customHeight="1" x14ac:dyDescent="0.25">
      <c r="A806">
        <v>801</v>
      </c>
      <c r="B806" s="7">
        <f>'EstExp 12-20'!E69</f>
        <v>0</v>
      </c>
      <c r="C806" s="3">
        <f>A806-B806</f>
        <v>801</v>
      </c>
      <c r="E806" t="b">
        <f ca="1">F806=B806</f>
        <v>1</v>
      </c>
      <c r="F806" cm="1">
        <f t="array" ref="F806" ca="1">IF(G806&lt;&gt;"",INDIRECT("'"&amp;G806&amp;"'!"&amp;H806),"")</f>
        <v>0</v>
      </c>
      <c r="G806" s="991" t="s">
        <v>3604</v>
      </c>
      <c r="H806" t="s">
        <v>3736</v>
      </c>
      <c r="I806" s="4"/>
      <c r="J806" s="4"/>
      <c r="K806" s="4"/>
    </row>
    <row r="807" spans="1:11" ht="15" customHeight="1" x14ac:dyDescent="0.25">
      <c r="A807">
        <v>802</v>
      </c>
      <c r="B807" s="7">
        <f>'EstExp 12-20'!E70</f>
        <v>0</v>
      </c>
      <c r="C807" s="3">
        <f>A807-B807</f>
        <v>802</v>
      </c>
      <c r="E807" t="b">
        <f ca="1">F807=B807</f>
        <v>1</v>
      </c>
      <c r="F807" cm="1">
        <f t="array" ref="F807" ca="1">IF(G807&lt;&gt;"",INDIRECT("'"&amp;G807&amp;"'!"&amp;H807),"")</f>
        <v>0</v>
      </c>
      <c r="G807" s="991" t="s">
        <v>3604</v>
      </c>
      <c r="H807" t="s">
        <v>3737</v>
      </c>
      <c r="I807" s="4"/>
      <c r="J807" s="4"/>
      <c r="K807" s="4"/>
    </row>
    <row r="808" spans="1:11" ht="15" customHeight="1" x14ac:dyDescent="0.25">
      <c r="A808">
        <v>803</v>
      </c>
      <c r="B808" s="7">
        <f>'EstExp 12-20'!E71</f>
        <v>0</v>
      </c>
      <c r="C808" s="3">
        <f>A808-B808</f>
        <v>803</v>
      </c>
      <c r="E808" t="b">
        <f ca="1">F808=B808</f>
        <v>1</v>
      </c>
      <c r="F808" cm="1">
        <f t="array" ref="F808" ca="1">IF(G808&lt;&gt;"",INDIRECT("'"&amp;G808&amp;"'!"&amp;H808),"")</f>
        <v>0</v>
      </c>
      <c r="G808" s="991" t="s">
        <v>3604</v>
      </c>
      <c r="H808" t="s">
        <v>3738</v>
      </c>
      <c r="I808" s="4"/>
      <c r="J808" s="4"/>
      <c r="K808" s="4"/>
    </row>
    <row r="809" spans="1:11" ht="15" customHeight="1" x14ac:dyDescent="0.25">
      <c r="A809">
        <v>804</v>
      </c>
      <c r="B809" s="7">
        <f>'EstExp 12-20'!E72</f>
        <v>0</v>
      </c>
      <c r="C809" s="3">
        <f>A809-B809</f>
        <v>804</v>
      </c>
      <c r="E809" t="b">
        <f ca="1">F809=B809</f>
        <v>1</v>
      </c>
      <c r="F809" cm="1">
        <f t="array" ref="F809" ca="1">IF(G809&lt;&gt;"",INDIRECT("'"&amp;G809&amp;"'!"&amp;H809),"")</f>
        <v>0</v>
      </c>
      <c r="G809" s="991" t="s">
        <v>3604</v>
      </c>
      <c r="H809" t="s">
        <v>3739</v>
      </c>
      <c r="I809" s="4"/>
      <c r="J809" s="4"/>
      <c r="K809" s="4"/>
    </row>
    <row r="810" spans="1:11" ht="15" customHeight="1" x14ac:dyDescent="0.25">
      <c r="A810" s="2">
        <v>805</v>
      </c>
      <c r="D810" s="3" t="s">
        <v>3572</v>
      </c>
      <c r="F810" t="str" cm="1">
        <f t="array" ref="F810" ca="1">IF(G810&lt;&gt;"",INDIRECT("'"&amp;G810&amp;"'!"&amp;H810),"")</f>
        <v/>
      </c>
      <c r="I810" s="4"/>
      <c r="J810" s="4"/>
      <c r="K810" s="4"/>
    </row>
    <row r="811" spans="1:11" ht="15" customHeight="1" x14ac:dyDescent="0.25">
      <c r="A811">
        <v>806</v>
      </c>
      <c r="B811" s="7">
        <f>'EstExp 12-20'!E73</f>
        <v>0</v>
      </c>
      <c r="C811" s="3">
        <f>A811-B811</f>
        <v>806</v>
      </c>
      <c r="E811" t="b">
        <f ca="1">F811=B811</f>
        <v>1</v>
      </c>
      <c r="F811" cm="1">
        <f t="array" ref="F811" ca="1">IF(G811&lt;&gt;"",INDIRECT("'"&amp;G811&amp;"'!"&amp;H811),"")</f>
        <v>0</v>
      </c>
      <c r="G811" s="991" t="s">
        <v>3604</v>
      </c>
      <c r="H811" t="s">
        <v>3740</v>
      </c>
      <c r="I811" s="4"/>
      <c r="J811" s="4"/>
      <c r="K811" s="4"/>
    </row>
    <row r="812" spans="1:11" ht="15" customHeight="1" x14ac:dyDescent="0.25">
      <c r="A812" s="2">
        <v>807</v>
      </c>
      <c r="D812" s="3" t="s">
        <v>3572</v>
      </c>
      <c r="F812" t="str" cm="1">
        <f t="array" ref="F812" ca="1">IF(G812&lt;&gt;"",INDIRECT("'"&amp;G812&amp;"'!"&amp;H812),"")</f>
        <v/>
      </c>
      <c r="I812" s="4"/>
      <c r="J812" s="4"/>
      <c r="K812" s="4"/>
    </row>
    <row r="813" spans="1:11" ht="15" customHeight="1" x14ac:dyDescent="0.25">
      <c r="A813">
        <v>808</v>
      </c>
      <c r="B813" s="7">
        <f>'EstExp 12-20'!E74</f>
        <v>0</v>
      </c>
      <c r="C813" s="3">
        <f>A813-B813</f>
        <v>808</v>
      </c>
      <c r="E813" t="b">
        <f ca="1">F813=B813</f>
        <v>1</v>
      </c>
      <c r="F813" cm="1">
        <f t="array" ref="F813" ca="1">IF(G813&lt;&gt;"",INDIRECT("'"&amp;G813&amp;"'!"&amp;H813),"")</f>
        <v>0</v>
      </c>
      <c r="G813" s="991" t="s">
        <v>3604</v>
      </c>
      <c r="H813" t="s">
        <v>3741</v>
      </c>
      <c r="I813" s="4"/>
      <c r="J813" s="4"/>
      <c r="K813" s="4"/>
    </row>
    <row r="814" spans="1:11" ht="15" customHeight="1" x14ac:dyDescent="0.25">
      <c r="A814">
        <v>809</v>
      </c>
      <c r="B814" s="7">
        <f>'EstExp 12-20'!E75</f>
        <v>0</v>
      </c>
      <c r="C814" s="3">
        <f>A814-B814</f>
        <v>809</v>
      </c>
      <c r="E814" t="b">
        <f ca="1">F814=B814</f>
        <v>1</v>
      </c>
      <c r="F814" cm="1">
        <f t="array" ref="F814" ca="1">IF(G814&lt;&gt;"",INDIRECT("'"&amp;G814&amp;"'!"&amp;H814),"")</f>
        <v>0</v>
      </c>
      <c r="G814" s="991" t="s">
        <v>3604</v>
      </c>
      <c r="H814" t="s">
        <v>3742</v>
      </c>
      <c r="I814" s="4"/>
      <c r="J814" s="4"/>
      <c r="K814" s="4"/>
    </row>
    <row r="815" spans="1:11" ht="15" customHeight="1" x14ac:dyDescent="0.25">
      <c r="A815">
        <v>810</v>
      </c>
      <c r="B815" s="7">
        <f>'EstExp 12-20'!E76</f>
        <v>85096</v>
      </c>
      <c r="C815" s="3">
        <f>A815-B815</f>
        <v>-84286</v>
      </c>
      <c r="E815" t="b">
        <f ca="1">F815=B815</f>
        <v>1</v>
      </c>
      <c r="F815" cm="1">
        <f t="array" ref="F815" ca="1">IF(G815&lt;&gt;"",INDIRECT("'"&amp;G815&amp;"'!"&amp;H815),"")</f>
        <v>85096</v>
      </c>
      <c r="G815" s="991" t="s">
        <v>3604</v>
      </c>
      <c r="H815" t="s">
        <v>3743</v>
      </c>
      <c r="I815" s="4"/>
      <c r="J815" s="4"/>
      <c r="K815" s="4"/>
    </row>
    <row r="816" spans="1:11" ht="15" customHeight="1" x14ac:dyDescent="0.25">
      <c r="A816">
        <v>811</v>
      </c>
      <c r="B816" s="7">
        <f>'EstExp 12-20'!E77</f>
        <v>0</v>
      </c>
      <c r="C816" s="3">
        <f>A816-B816</f>
        <v>811</v>
      </c>
      <c r="E816" t="b">
        <f ca="1">F816=B816</f>
        <v>1</v>
      </c>
      <c r="F816" cm="1">
        <f t="array" ref="F816" ca="1">IF(G816&lt;&gt;"",INDIRECT("'"&amp;G816&amp;"'!"&amp;H816),"")</f>
        <v>0</v>
      </c>
      <c r="G816" s="991" t="s">
        <v>3604</v>
      </c>
      <c r="H816" t="s">
        <v>3744</v>
      </c>
      <c r="I816" s="4"/>
      <c r="J816" s="4"/>
      <c r="K816" s="4"/>
    </row>
    <row r="817" spans="1:11" ht="15" customHeight="1" x14ac:dyDescent="0.25">
      <c r="A817">
        <v>812</v>
      </c>
      <c r="B817" s="7">
        <f>'EstExp 12-20'!E116</f>
        <v>168988</v>
      </c>
      <c r="C817" s="3">
        <f>A817-B817</f>
        <v>-168176</v>
      </c>
      <c r="E817" t="b">
        <f ca="1">F817=B817</f>
        <v>1</v>
      </c>
      <c r="F817" cm="1">
        <f t="array" ref="F817" ca="1">IF(G817&lt;&gt;"",INDIRECT("'"&amp;G817&amp;"'!"&amp;H817),"")</f>
        <v>168988</v>
      </c>
      <c r="G817" s="991" t="s">
        <v>3604</v>
      </c>
      <c r="H817" t="s">
        <v>3745</v>
      </c>
      <c r="I817" s="4"/>
      <c r="J817" s="4"/>
      <c r="K817" s="4"/>
    </row>
    <row r="818" spans="1:11" ht="15" customHeight="1" x14ac:dyDescent="0.25">
      <c r="A818" s="2">
        <v>813</v>
      </c>
      <c r="D818" s="3" t="s">
        <v>3572</v>
      </c>
      <c r="F818" t="str" cm="1">
        <f t="array" ref="F818" ca="1">IF(G818&lt;&gt;"",INDIRECT("'"&amp;G818&amp;"'!"&amp;H818),"")</f>
        <v/>
      </c>
      <c r="I818" s="4"/>
      <c r="J818" s="4"/>
      <c r="K818" s="4"/>
    </row>
    <row r="819" spans="1:11" ht="15" customHeight="1" x14ac:dyDescent="0.25">
      <c r="A819" s="2">
        <v>814</v>
      </c>
      <c r="D819" s="3" t="s">
        <v>3572</v>
      </c>
      <c r="F819" t="str" cm="1">
        <f t="array" ref="F819" ca="1">IF(G819&lt;&gt;"",INDIRECT("'"&amp;G819&amp;"'!"&amp;H819),"")</f>
        <v/>
      </c>
      <c r="I819" s="4"/>
      <c r="J819" s="4"/>
      <c r="K819" s="4"/>
    </row>
    <row r="820" spans="1:11" ht="15" customHeight="1" x14ac:dyDescent="0.25">
      <c r="A820" s="2">
        <v>815</v>
      </c>
      <c r="D820" s="3" t="s">
        <v>3572</v>
      </c>
      <c r="F820" t="str" cm="1">
        <f t="array" ref="F820" ca="1">IF(G820&lt;&gt;"",INDIRECT("'"&amp;G820&amp;"'!"&amp;H820),"")</f>
        <v/>
      </c>
      <c r="I820" s="4"/>
      <c r="J820" s="4"/>
      <c r="K820" s="4"/>
    </row>
    <row r="821" spans="1:11" ht="15" customHeight="1" x14ac:dyDescent="0.25">
      <c r="A821" s="2">
        <v>816</v>
      </c>
      <c r="D821" s="3" t="s">
        <v>3572</v>
      </c>
      <c r="F821" t="str" cm="1">
        <f t="array" ref="F821" ca="1">IF(G821&lt;&gt;"",INDIRECT("'"&amp;G821&amp;"'!"&amp;H821),"")</f>
        <v/>
      </c>
      <c r="I821" s="4"/>
      <c r="J821" s="4"/>
      <c r="K821" s="4"/>
    </row>
    <row r="822" spans="1:11" ht="15" customHeight="1" x14ac:dyDescent="0.25">
      <c r="A822" s="2">
        <v>817</v>
      </c>
      <c r="D822" s="3" t="s">
        <v>3572</v>
      </c>
      <c r="F822" t="str" cm="1">
        <f t="array" ref="F822" ca="1">IF(G822&lt;&gt;"",INDIRECT("'"&amp;G822&amp;"'!"&amp;H822),"")</f>
        <v/>
      </c>
      <c r="I822" s="4"/>
      <c r="J822" s="4"/>
      <c r="K822" s="4"/>
    </row>
    <row r="823" spans="1:11" ht="15" customHeight="1" x14ac:dyDescent="0.25">
      <c r="A823">
        <v>818</v>
      </c>
      <c r="B823" s="7">
        <f>'EstExp 12-20'!F5</f>
        <v>0</v>
      </c>
      <c r="C823" s="3">
        <f>A823-B823</f>
        <v>818</v>
      </c>
      <c r="E823" t="b">
        <f ca="1">F823=B823</f>
        <v>1</v>
      </c>
      <c r="F823" cm="1">
        <f t="array" ref="F823" ca="1">IF(G823&lt;&gt;"",INDIRECT("'"&amp;G823&amp;"'!"&amp;H823),"")</f>
        <v>0</v>
      </c>
      <c r="G823" s="991" t="s">
        <v>3604</v>
      </c>
      <c r="H823" t="s">
        <v>3746</v>
      </c>
      <c r="I823" s="4"/>
      <c r="J823" s="4"/>
      <c r="K823" s="4"/>
    </row>
    <row r="824" spans="1:11" ht="15" customHeight="1" x14ac:dyDescent="0.25">
      <c r="A824">
        <v>819</v>
      </c>
      <c r="B824" s="7">
        <f>'EstExp 12-20'!F16</f>
        <v>0</v>
      </c>
      <c r="C824" s="3">
        <f>A824-B824</f>
        <v>819</v>
      </c>
      <c r="E824" t="b">
        <f ca="1">F824=B824</f>
        <v>1</v>
      </c>
      <c r="F824" cm="1">
        <f t="array" ref="F824" ca="1">IF(G824&lt;&gt;"",INDIRECT("'"&amp;G824&amp;"'!"&amp;H824),"")</f>
        <v>0</v>
      </c>
      <c r="G824" s="991" t="s">
        <v>3604</v>
      </c>
      <c r="H824" t="s">
        <v>3560</v>
      </c>
      <c r="I824" s="4"/>
      <c r="J824" s="4"/>
      <c r="K824" s="4"/>
    </row>
    <row r="825" spans="1:11" ht="15" customHeight="1" x14ac:dyDescent="0.25">
      <c r="A825" s="2">
        <v>820</v>
      </c>
      <c r="D825" s="3" t="s">
        <v>3572</v>
      </c>
      <c r="F825" t="str" cm="1">
        <f t="array" ref="F825" ca="1">IF(G825&lt;&gt;"",INDIRECT("'"&amp;G825&amp;"'!"&amp;H825),"")</f>
        <v/>
      </c>
      <c r="I825" s="4"/>
      <c r="J825" s="4"/>
      <c r="K825" s="4"/>
    </row>
    <row r="826" spans="1:11" ht="15" customHeight="1" x14ac:dyDescent="0.25">
      <c r="A826" s="2">
        <v>821</v>
      </c>
      <c r="D826" s="3" t="s">
        <v>3572</v>
      </c>
      <c r="F826" t="str" cm="1">
        <f t="array" ref="F826" ca="1">IF(G826&lt;&gt;"",INDIRECT("'"&amp;G826&amp;"'!"&amp;H826),"")</f>
        <v/>
      </c>
      <c r="I826" s="4"/>
      <c r="J826" s="4"/>
      <c r="K826" s="4"/>
    </row>
    <row r="827" spans="1:11" ht="15" customHeight="1" x14ac:dyDescent="0.25">
      <c r="A827" s="2">
        <v>822</v>
      </c>
      <c r="D827" s="3" t="s">
        <v>3572</v>
      </c>
      <c r="F827" t="str" cm="1">
        <f t="array" ref="F827" ca="1">IF(G827&lt;&gt;"",INDIRECT("'"&amp;G827&amp;"'!"&amp;H827),"")</f>
        <v/>
      </c>
      <c r="I827" s="4"/>
      <c r="J827" s="4"/>
      <c r="K827" s="4"/>
    </row>
    <row r="828" spans="1:11" ht="15" customHeight="1" x14ac:dyDescent="0.25">
      <c r="A828" s="2">
        <v>823</v>
      </c>
      <c r="D828" s="3" t="s">
        <v>3572</v>
      </c>
      <c r="F828" t="str" cm="1">
        <f t="array" ref="F828" ca="1">IF(G828&lt;&gt;"",INDIRECT("'"&amp;G828&amp;"'!"&amp;H828),"")</f>
        <v/>
      </c>
      <c r="I828" s="4"/>
      <c r="J828" s="4"/>
      <c r="K828" s="4"/>
    </row>
    <row r="829" spans="1:11" ht="15" customHeight="1" x14ac:dyDescent="0.25">
      <c r="A829" s="2">
        <v>824</v>
      </c>
      <c r="D829" s="3" t="s">
        <v>3572</v>
      </c>
      <c r="F829" t="str" cm="1">
        <f t="array" ref="F829" ca="1">IF(G829&lt;&gt;"",INDIRECT("'"&amp;G829&amp;"'!"&amp;H829),"")</f>
        <v/>
      </c>
      <c r="I829" s="4"/>
      <c r="J829" s="4"/>
      <c r="K829" s="4"/>
    </row>
    <row r="830" spans="1:11" ht="15" customHeight="1" x14ac:dyDescent="0.25">
      <c r="A830">
        <v>825</v>
      </c>
      <c r="B830" s="7">
        <f>'EstExp 12-20'!F18</f>
        <v>0</v>
      </c>
      <c r="C830" s="3">
        <f>A830-B830</f>
        <v>825</v>
      </c>
      <c r="E830" t="b">
        <f ca="1">F830=B830</f>
        <v>1</v>
      </c>
      <c r="F830" cm="1">
        <f t="array" ref="F830" ca="1">IF(G830&lt;&gt;"",INDIRECT("'"&amp;G830&amp;"'!"&amp;H830),"")</f>
        <v>0</v>
      </c>
      <c r="G830" s="991" t="s">
        <v>3604</v>
      </c>
      <c r="H830" t="s">
        <v>3512</v>
      </c>
      <c r="I830" s="4"/>
      <c r="J830" s="4"/>
      <c r="K830" s="4"/>
    </row>
    <row r="831" spans="1:11" ht="15" customHeight="1" x14ac:dyDescent="0.25">
      <c r="A831" s="2">
        <v>826</v>
      </c>
      <c r="D831" s="3" t="s">
        <v>3572</v>
      </c>
      <c r="F831" t="str" cm="1">
        <f t="array" ref="F831" ca="1">IF(G831&lt;&gt;"",INDIRECT("'"&amp;G831&amp;"'!"&amp;H831),"")</f>
        <v/>
      </c>
      <c r="I831" s="4"/>
      <c r="J831" s="4"/>
      <c r="K831" s="4"/>
    </row>
    <row r="832" spans="1:11" ht="15" customHeight="1" x14ac:dyDescent="0.25">
      <c r="A832" s="2">
        <v>827</v>
      </c>
      <c r="D832" s="3" t="s">
        <v>3572</v>
      </c>
      <c r="F832" t="str" cm="1">
        <f t="array" ref="F832" ca="1">IF(G832&lt;&gt;"",INDIRECT("'"&amp;G832&amp;"'!"&amp;H832),"")</f>
        <v/>
      </c>
      <c r="I832" s="4"/>
      <c r="J832" s="4"/>
      <c r="K832" s="4"/>
    </row>
    <row r="833" spans="1:19" ht="15" customHeight="1" x14ac:dyDescent="0.25">
      <c r="A833" s="2">
        <v>828</v>
      </c>
      <c r="D833" s="3" t="s">
        <v>3572</v>
      </c>
      <c r="F833" t="str" cm="1">
        <f t="array" ref="F833" ca="1">IF(G833&lt;&gt;"",INDIRECT("'"&amp;G833&amp;"'!"&amp;H833),"")</f>
        <v/>
      </c>
      <c r="I833" s="4"/>
      <c r="J833" s="4"/>
      <c r="K833" s="4"/>
    </row>
    <row r="834" spans="1:19" ht="15" customHeight="1" x14ac:dyDescent="0.25">
      <c r="A834">
        <v>829</v>
      </c>
      <c r="B834" s="7">
        <f>'EstExp 12-20'!F12</f>
        <v>0</v>
      </c>
      <c r="C834" s="3">
        <f t="shared" ref="C834:C861" si="24">A834-B834</f>
        <v>829</v>
      </c>
      <c r="E834" t="b">
        <f t="shared" ref="E834:E861" ca="1" si="25">F834=B834</f>
        <v>1</v>
      </c>
      <c r="F834" cm="1">
        <f t="array" ref="F834" ca="1">IF(G834&lt;&gt;"",INDIRECT("'"&amp;G834&amp;"'!"&amp;H834),"")</f>
        <v>0</v>
      </c>
      <c r="G834" s="991" t="s">
        <v>3604</v>
      </c>
      <c r="H834" t="s">
        <v>3557</v>
      </c>
      <c r="I834" s="4"/>
      <c r="J834" s="4"/>
      <c r="K834" s="4"/>
    </row>
    <row r="835" spans="1:19" ht="15" customHeight="1" x14ac:dyDescent="0.25">
      <c r="A835">
        <v>830</v>
      </c>
      <c r="B835" s="7">
        <f>'EstExp 12-20'!F13</f>
        <v>148839</v>
      </c>
      <c r="C835" s="3">
        <f t="shared" si="24"/>
        <v>-148009</v>
      </c>
      <c r="E835" t="b">
        <f t="shared" ca="1" si="25"/>
        <v>1</v>
      </c>
      <c r="F835" cm="1">
        <f t="array" ref="F835" ca="1">IF(G835&lt;&gt;"",INDIRECT("'"&amp;G835&amp;"'!"&amp;H835),"")</f>
        <v>148839</v>
      </c>
      <c r="G835" s="991" t="s">
        <v>3604</v>
      </c>
      <c r="H835" t="s">
        <v>3558</v>
      </c>
      <c r="I835" s="4"/>
      <c r="J835" s="4"/>
      <c r="K835" s="4"/>
    </row>
    <row r="836" spans="1:19" x14ac:dyDescent="0.25">
      <c r="A836">
        <v>831</v>
      </c>
      <c r="B836" s="7">
        <f>'EstExp 12-20'!F14</f>
        <v>0</v>
      </c>
      <c r="C836" s="3">
        <f t="shared" si="24"/>
        <v>831</v>
      </c>
      <c r="E836" t="b">
        <f t="shared" ca="1" si="25"/>
        <v>1</v>
      </c>
      <c r="F836" cm="1">
        <f t="array" ref="F836" ca="1">IF(G836&lt;&gt;"",INDIRECT("'"&amp;G836&amp;"'!"&amp;H836),"")</f>
        <v>0</v>
      </c>
      <c r="G836" s="991" t="s">
        <v>3604</v>
      </c>
      <c r="H836" t="s">
        <v>3747</v>
      </c>
      <c r="S836" s="991"/>
    </row>
    <row r="837" spans="1:19" x14ac:dyDescent="0.25">
      <c r="A837">
        <v>832</v>
      </c>
      <c r="B837" s="7">
        <f>'EstExp 12-20'!F15</f>
        <v>0</v>
      </c>
      <c r="C837" s="3">
        <f t="shared" si="24"/>
        <v>832</v>
      </c>
      <c r="E837" t="b">
        <f t="shared" ca="1" si="25"/>
        <v>1</v>
      </c>
      <c r="F837" cm="1">
        <f t="array" ref="F837" ca="1">IF(G837&lt;&gt;"",INDIRECT("'"&amp;G837&amp;"'!"&amp;H837),"")</f>
        <v>0</v>
      </c>
      <c r="G837" s="991" t="s">
        <v>3604</v>
      </c>
      <c r="H837" t="s">
        <v>3559</v>
      </c>
      <c r="S837" s="991"/>
    </row>
    <row r="838" spans="1:19" ht="15" customHeight="1" x14ac:dyDescent="0.25">
      <c r="A838">
        <v>833</v>
      </c>
      <c r="B838" s="7">
        <f>'EstExp 12-20'!F34</f>
        <v>148839</v>
      </c>
      <c r="C838" s="3">
        <f t="shared" si="24"/>
        <v>-148006</v>
      </c>
      <c r="E838" t="b">
        <f t="shared" ca="1" si="25"/>
        <v>1</v>
      </c>
      <c r="F838" cm="1">
        <f t="array" ref="F838" ca="1">IF(G838&lt;&gt;"",INDIRECT("'"&amp;G838&amp;"'!"&amp;H838),"")</f>
        <v>148839</v>
      </c>
      <c r="G838" s="991" t="s">
        <v>3604</v>
      </c>
      <c r="H838" t="s">
        <v>3748</v>
      </c>
      <c r="I838" s="4"/>
      <c r="J838" s="4"/>
      <c r="K838" s="4"/>
    </row>
    <row r="839" spans="1:19" x14ac:dyDescent="0.25">
      <c r="A839">
        <v>834</v>
      </c>
      <c r="B839" s="7">
        <f>'EstExp 12-20'!F38</f>
        <v>0</v>
      </c>
      <c r="C839" s="3">
        <f t="shared" si="24"/>
        <v>834</v>
      </c>
      <c r="E839" t="b">
        <f t="shared" ca="1" si="25"/>
        <v>1</v>
      </c>
      <c r="F839" cm="1">
        <f t="array" ref="F839" ca="1">IF(G839&lt;&gt;"",INDIRECT("'"&amp;G839&amp;"'!"&amp;H839),"")</f>
        <v>0</v>
      </c>
      <c r="G839" s="991" t="s">
        <v>3604</v>
      </c>
      <c r="H839" t="s">
        <v>3749</v>
      </c>
      <c r="S839" s="991"/>
    </row>
    <row r="840" spans="1:19" x14ac:dyDescent="0.25">
      <c r="A840">
        <v>835</v>
      </c>
      <c r="B840" s="7">
        <f>'EstExp 12-20'!F39</f>
        <v>5056</v>
      </c>
      <c r="C840" s="3">
        <f t="shared" si="24"/>
        <v>-4221</v>
      </c>
      <c r="E840" t="b">
        <f t="shared" ca="1" si="25"/>
        <v>1</v>
      </c>
      <c r="F840" cm="1">
        <f t="array" ref="F840" ca="1">IF(G840&lt;&gt;"",INDIRECT("'"&amp;G840&amp;"'!"&amp;H840),"")</f>
        <v>5056</v>
      </c>
      <c r="G840" s="991" t="s">
        <v>3604</v>
      </c>
      <c r="H840" t="s">
        <v>3750</v>
      </c>
      <c r="S840" s="991"/>
    </row>
    <row r="841" spans="1:19" x14ac:dyDescent="0.25">
      <c r="A841">
        <v>836</v>
      </c>
      <c r="B841" s="7">
        <f>'EstExp 12-20'!F40</f>
        <v>0</v>
      </c>
      <c r="C841" s="3">
        <f t="shared" si="24"/>
        <v>836</v>
      </c>
      <c r="E841" t="b">
        <f t="shared" ca="1" si="25"/>
        <v>1</v>
      </c>
      <c r="F841" cm="1">
        <f t="array" ref="F841" ca="1">IF(G841&lt;&gt;"",INDIRECT("'"&amp;G841&amp;"'!"&amp;H841),"")</f>
        <v>0</v>
      </c>
      <c r="G841" s="991" t="s">
        <v>3604</v>
      </c>
      <c r="H841" t="s">
        <v>3751</v>
      </c>
      <c r="S841" s="991"/>
    </row>
    <row r="842" spans="1:19" ht="15" customHeight="1" x14ac:dyDescent="0.25">
      <c r="A842">
        <v>837</v>
      </c>
      <c r="B842" s="7">
        <f>'EstExp 12-20'!F41</f>
        <v>0</v>
      </c>
      <c r="C842" s="3">
        <f t="shared" si="24"/>
        <v>837</v>
      </c>
      <c r="E842" t="b">
        <f t="shared" ca="1" si="25"/>
        <v>1</v>
      </c>
      <c r="F842" cm="1">
        <f t="array" ref="F842" ca="1">IF(G842&lt;&gt;"",INDIRECT("'"&amp;G842&amp;"'!"&amp;H842),"")</f>
        <v>0</v>
      </c>
      <c r="G842" s="991" t="s">
        <v>3604</v>
      </c>
      <c r="H842" t="s">
        <v>3752</v>
      </c>
      <c r="I842" s="4"/>
      <c r="J842" s="4"/>
      <c r="K842" s="4"/>
    </row>
    <row r="843" spans="1:19" ht="15" customHeight="1" x14ac:dyDescent="0.25">
      <c r="A843">
        <v>838</v>
      </c>
      <c r="B843" s="7">
        <f>'EstExp 12-20'!F42</f>
        <v>0</v>
      </c>
      <c r="C843" s="3">
        <f t="shared" si="24"/>
        <v>838</v>
      </c>
      <c r="E843" t="b">
        <f t="shared" ca="1" si="25"/>
        <v>1</v>
      </c>
      <c r="F843" cm="1">
        <f t="array" ref="F843" ca="1">IF(G843&lt;&gt;"",INDIRECT("'"&amp;G843&amp;"'!"&amp;H843),"")</f>
        <v>0</v>
      </c>
      <c r="G843" s="991" t="s">
        <v>3604</v>
      </c>
      <c r="H843" t="s">
        <v>3753</v>
      </c>
      <c r="I843" s="4"/>
      <c r="J843" s="4"/>
      <c r="K843" s="4"/>
    </row>
    <row r="844" spans="1:19" ht="15" customHeight="1" x14ac:dyDescent="0.25">
      <c r="A844">
        <v>839</v>
      </c>
      <c r="B844" s="7">
        <f>'EstExp 12-20'!F43</f>
        <v>0</v>
      </c>
      <c r="C844" s="3">
        <f t="shared" si="24"/>
        <v>839</v>
      </c>
      <c r="E844" t="b">
        <f t="shared" ca="1" si="25"/>
        <v>1</v>
      </c>
      <c r="F844" cm="1">
        <f t="array" ref="F844" ca="1">IF(G844&lt;&gt;"",INDIRECT("'"&amp;G844&amp;"'!"&amp;H844),"")</f>
        <v>0</v>
      </c>
      <c r="G844" s="991" t="s">
        <v>3604</v>
      </c>
      <c r="H844" t="s">
        <v>3754</v>
      </c>
      <c r="I844" s="4"/>
      <c r="J844" s="4"/>
      <c r="K844" s="4"/>
    </row>
    <row r="845" spans="1:19" ht="15" customHeight="1" x14ac:dyDescent="0.25">
      <c r="A845">
        <v>840</v>
      </c>
      <c r="B845" s="7">
        <f>'EstExp 12-20'!F44</f>
        <v>5056</v>
      </c>
      <c r="C845" s="3">
        <f t="shared" si="24"/>
        <v>-4216</v>
      </c>
      <c r="E845" t="b">
        <f t="shared" ca="1" si="25"/>
        <v>1</v>
      </c>
      <c r="F845" cm="1">
        <f t="array" ref="F845" ca="1">IF(G845&lt;&gt;"",INDIRECT("'"&amp;G845&amp;"'!"&amp;H845),"")</f>
        <v>5056</v>
      </c>
      <c r="G845" s="991" t="s">
        <v>3604</v>
      </c>
      <c r="H845" t="s">
        <v>3755</v>
      </c>
      <c r="I845" s="4"/>
      <c r="J845" s="4"/>
      <c r="K845" s="4"/>
    </row>
    <row r="846" spans="1:19" ht="15" customHeight="1" x14ac:dyDescent="0.25">
      <c r="A846">
        <v>841</v>
      </c>
      <c r="B846" s="7">
        <f>'EstExp 12-20'!F46</f>
        <v>0</v>
      </c>
      <c r="C846" s="3">
        <f t="shared" si="24"/>
        <v>841</v>
      </c>
      <c r="E846" t="b">
        <f t="shared" ca="1" si="25"/>
        <v>1</v>
      </c>
      <c r="F846" cm="1">
        <f t="array" ref="F846" ca="1">IF(G846&lt;&gt;"",INDIRECT("'"&amp;G846&amp;"'!"&amp;H846),"")</f>
        <v>0</v>
      </c>
      <c r="G846" s="991" t="s">
        <v>3604</v>
      </c>
      <c r="H846" t="s">
        <v>3756</v>
      </c>
      <c r="I846" s="4"/>
      <c r="J846" s="4"/>
      <c r="K846" s="4"/>
    </row>
    <row r="847" spans="1:19" ht="15" customHeight="1" x14ac:dyDescent="0.25">
      <c r="A847">
        <v>842</v>
      </c>
      <c r="B847" s="7">
        <f>'EstExp 12-20'!F47</f>
        <v>0</v>
      </c>
      <c r="C847" s="3">
        <f t="shared" si="24"/>
        <v>842</v>
      </c>
      <c r="E847" t="b">
        <f t="shared" ca="1" si="25"/>
        <v>1</v>
      </c>
      <c r="F847" cm="1">
        <f t="array" ref="F847" ca="1">IF(G847&lt;&gt;"",INDIRECT("'"&amp;G847&amp;"'!"&amp;H847),"")</f>
        <v>0</v>
      </c>
      <c r="G847" s="991" t="s">
        <v>3604</v>
      </c>
      <c r="H847" t="s">
        <v>3757</v>
      </c>
      <c r="I847" s="4"/>
      <c r="J847" s="4"/>
      <c r="K847" s="4"/>
    </row>
    <row r="848" spans="1:19" ht="15" customHeight="1" x14ac:dyDescent="0.25">
      <c r="A848">
        <v>843</v>
      </c>
      <c r="B848" s="7">
        <f>'EstExp 12-20'!F48</f>
        <v>0</v>
      </c>
      <c r="C848" s="3">
        <f t="shared" si="24"/>
        <v>843</v>
      </c>
      <c r="E848" t="b">
        <f t="shared" ca="1" si="25"/>
        <v>1</v>
      </c>
      <c r="F848" cm="1">
        <f t="array" ref="F848" ca="1">IF(G848&lt;&gt;"",INDIRECT("'"&amp;G848&amp;"'!"&amp;H848),"")</f>
        <v>0</v>
      </c>
      <c r="G848" s="991" t="s">
        <v>3604</v>
      </c>
      <c r="H848" t="s">
        <v>3758</v>
      </c>
      <c r="I848" s="4"/>
      <c r="J848" s="4"/>
      <c r="K848" s="4"/>
    </row>
    <row r="849" spans="1:11" ht="15" customHeight="1" x14ac:dyDescent="0.25">
      <c r="A849">
        <v>844</v>
      </c>
      <c r="B849" s="7">
        <f>'EstExp 12-20'!F49</f>
        <v>0</v>
      </c>
      <c r="C849" s="3">
        <f t="shared" si="24"/>
        <v>844</v>
      </c>
      <c r="E849" t="b">
        <f t="shared" ca="1" si="25"/>
        <v>1</v>
      </c>
      <c r="F849" cm="1">
        <f t="array" ref="F849" ca="1">IF(G849&lt;&gt;"",INDIRECT("'"&amp;G849&amp;"'!"&amp;H849),"")</f>
        <v>0</v>
      </c>
      <c r="G849" s="991" t="s">
        <v>3604</v>
      </c>
      <c r="H849" t="s">
        <v>3759</v>
      </c>
      <c r="I849" s="4"/>
      <c r="J849" s="4"/>
      <c r="K849" s="4"/>
    </row>
    <row r="850" spans="1:11" ht="15" customHeight="1" x14ac:dyDescent="0.25">
      <c r="A850">
        <v>845</v>
      </c>
      <c r="B850" s="7">
        <f>'EstExp 12-20'!F51</f>
        <v>0</v>
      </c>
      <c r="C850" s="3">
        <f t="shared" si="24"/>
        <v>845</v>
      </c>
      <c r="E850" t="b">
        <f t="shared" ca="1" si="25"/>
        <v>1</v>
      </c>
      <c r="F850" cm="1">
        <f t="array" ref="F850" ca="1">IF(G850&lt;&gt;"",INDIRECT("'"&amp;G850&amp;"'!"&amp;H850),"")</f>
        <v>0</v>
      </c>
      <c r="G850" s="991" t="s">
        <v>3604</v>
      </c>
      <c r="H850" t="s">
        <v>3760</v>
      </c>
      <c r="I850" s="4"/>
      <c r="J850" s="4"/>
      <c r="K850" s="4"/>
    </row>
    <row r="851" spans="1:11" ht="15" customHeight="1" x14ac:dyDescent="0.25">
      <c r="A851">
        <v>846</v>
      </c>
      <c r="B851" s="7">
        <f>'EstExp 12-20'!F52</f>
        <v>0</v>
      </c>
      <c r="C851" s="3">
        <f t="shared" si="24"/>
        <v>846</v>
      </c>
      <c r="E851" t="b">
        <f t="shared" ca="1" si="25"/>
        <v>1</v>
      </c>
      <c r="F851" cm="1">
        <f t="array" ref="F851" ca="1">IF(G851&lt;&gt;"",INDIRECT("'"&amp;G851&amp;"'!"&amp;H851),"")</f>
        <v>0</v>
      </c>
      <c r="G851" s="991" t="s">
        <v>3604</v>
      </c>
      <c r="H851" t="s">
        <v>3761</v>
      </c>
      <c r="I851" s="4"/>
      <c r="J851" s="4"/>
      <c r="K851" s="4"/>
    </row>
    <row r="852" spans="1:11" ht="15" customHeight="1" x14ac:dyDescent="0.25">
      <c r="A852">
        <v>847</v>
      </c>
      <c r="B852" s="7">
        <f>'EstExp 12-20'!F55</f>
        <v>2620</v>
      </c>
      <c r="C852" s="3">
        <f t="shared" si="24"/>
        <v>-1773</v>
      </c>
      <c r="E852" t="b">
        <f t="shared" ca="1" si="25"/>
        <v>1</v>
      </c>
      <c r="F852" cm="1">
        <f t="array" ref="F852" ca="1">IF(G852&lt;&gt;"",INDIRECT("'"&amp;G852&amp;"'!"&amp;H852),"")</f>
        <v>2620</v>
      </c>
      <c r="G852" s="991" t="s">
        <v>3604</v>
      </c>
      <c r="H852" t="s">
        <v>3762</v>
      </c>
      <c r="I852" s="4"/>
      <c r="J852" s="4"/>
      <c r="K852" s="4"/>
    </row>
    <row r="853" spans="1:11" ht="15" customHeight="1" x14ac:dyDescent="0.25">
      <c r="A853">
        <v>848</v>
      </c>
      <c r="B853" s="7">
        <f>'EstExp 12-20'!F57</f>
        <v>0</v>
      </c>
      <c r="C853" s="3">
        <f t="shared" si="24"/>
        <v>848</v>
      </c>
      <c r="E853" t="b">
        <f t="shared" ca="1" si="25"/>
        <v>1</v>
      </c>
      <c r="F853" cm="1">
        <f t="array" ref="F853" ca="1">IF(G853&lt;&gt;"",INDIRECT("'"&amp;G853&amp;"'!"&amp;H853),"")</f>
        <v>0</v>
      </c>
      <c r="G853" s="991" t="s">
        <v>3604</v>
      </c>
      <c r="H853" t="s">
        <v>3763</v>
      </c>
      <c r="I853" s="4"/>
      <c r="J853" s="4"/>
      <c r="K853" s="4"/>
    </row>
    <row r="854" spans="1:11" ht="15" customHeight="1" x14ac:dyDescent="0.25">
      <c r="A854">
        <v>849</v>
      </c>
      <c r="B854" s="7">
        <f>'EstExp 12-20'!F58</f>
        <v>0</v>
      </c>
      <c r="C854" s="3">
        <f t="shared" si="24"/>
        <v>849</v>
      </c>
      <c r="E854" t="b">
        <f t="shared" ca="1" si="25"/>
        <v>1</v>
      </c>
      <c r="F854" cm="1">
        <f t="array" ref="F854" ca="1">IF(G854&lt;&gt;"",INDIRECT("'"&amp;G854&amp;"'!"&amp;H854),"")</f>
        <v>0</v>
      </c>
      <c r="G854" s="991" t="s">
        <v>3604</v>
      </c>
      <c r="H854" t="s">
        <v>3764</v>
      </c>
      <c r="I854" s="4"/>
      <c r="J854" s="4"/>
      <c r="K854" s="4"/>
    </row>
    <row r="855" spans="1:11" ht="15" customHeight="1" x14ac:dyDescent="0.25">
      <c r="A855">
        <v>850</v>
      </c>
      <c r="B855" s="7">
        <f>'EstExp 12-20'!F59</f>
        <v>0</v>
      </c>
      <c r="C855" s="3">
        <f t="shared" si="24"/>
        <v>850</v>
      </c>
      <c r="E855" t="b">
        <f t="shared" ca="1" si="25"/>
        <v>1</v>
      </c>
      <c r="F855" cm="1">
        <f t="array" ref="F855" ca="1">IF(G855&lt;&gt;"",INDIRECT("'"&amp;G855&amp;"'!"&amp;H855),"")</f>
        <v>0</v>
      </c>
      <c r="G855" s="991" t="s">
        <v>3604</v>
      </c>
      <c r="H855" t="s">
        <v>3765</v>
      </c>
      <c r="I855" s="4"/>
      <c r="J855" s="4"/>
      <c r="K855" s="4"/>
    </row>
    <row r="856" spans="1:11" ht="15" customHeight="1" x14ac:dyDescent="0.25">
      <c r="A856">
        <v>851</v>
      </c>
      <c r="B856" s="7">
        <f>'EstExp 12-20'!F61</f>
        <v>0</v>
      </c>
      <c r="C856" s="3">
        <f t="shared" si="24"/>
        <v>851</v>
      </c>
      <c r="E856" t="b">
        <f t="shared" ca="1" si="25"/>
        <v>1</v>
      </c>
      <c r="F856" cm="1">
        <f t="array" ref="F856" ca="1">IF(G856&lt;&gt;"",INDIRECT("'"&amp;G856&amp;"'!"&amp;H856),"")</f>
        <v>0</v>
      </c>
      <c r="G856" s="991" t="s">
        <v>3604</v>
      </c>
      <c r="H856" t="s">
        <v>3766</v>
      </c>
      <c r="I856" s="4"/>
      <c r="J856" s="4"/>
      <c r="K856" s="4"/>
    </row>
    <row r="857" spans="1:11" ht="15" customHeight="1" x14ac:dyDescent="0.25">
      <c r="A857">
        <v>852</v>
      </c>
      <c r="B857" s="7">
        <f>'EstExp 12-20'!F62</f>
        <v>250</v>
      </c>
      <c r="C857" s="3">
        <f t="shared" si="24"/>
        <v>602</v>
      </c>
      <c r="E857" t="b">
        <f t="shared" ca="1" si="25"/>
        <v>1</v>
      </c>
      <c r="F857" cm="1">
        <f t="array" ref="F857" ca="1">IF(G857&lt;&gt;"",INDIRECT("'"&amp;G857&amp;"'!"&amp;H857),"")</f>
        <v>250</v>
      </c>
      <c r="G857" s="991" t="s">
        <v>3604</v>
      </c>
      <c r="H857" t="s">
        <v>3767</v>
      </c>
      <c r="I857" s="4"/>
      <c r="J857" s="4"/>
      <c r="K857" s="4"/>
    </row>
    <row r="858" spans="1:11" ht="15" customHeight="1" x14ac:dyDescent="0.25">
      <c r="A858">
        <v>853</v>
      </c>
      <c r="B858" s="7">
        <f>'EstExp 12-20'!F63</f>
        <v>0</v>
      </c>
      <c r="C858" s="3">
        <f t="shared" si="24"/>
        <v>853</v>
      </c>
      <c r="E858" t="b">
        <f t="shared" ca="1" si="25"/>
        <v>1</v>
      </c>
      <c r="F858" cm="1">
        <f t="array" ref="F858" ca="1">IF(G858&lt;&gt;"",INDIRECT("'"&amp;G858&amp;"'!"&amp;H858),"")</f>
        <v>0</v>
      </c>
      <c r="G858" s="991" t="s">
        <v>3604</v>
      </c>
      <c r="H858" t="s">
        <v>3768</v>
      </c>
      <c r="I858" s="4"/>
      <c r="J858" s="4"/>
      <c r="K858" s="4"/>
    </row>
    <row r="859" spans="1:11" ht="15" customHeight="1" x14ac:dyDescent="0.25">
      <c r="A859">
        <v>854</v>
      </c>
      <c r="B859" s="7">
        <f>'EstExp 12-20'!F64</f>
        <v>0</v>
      </c>
      <c r="C859" s="3">
        <f t="shared" si="24"/>
        <v>854</v>
      </c>
      <c r="E859" t="b">
        <f t="shared" ca="1" si="25"/>
        <v>1</v>
      </c>
      <c r="F859" cm="1">
        <f t="array" ref="F859" ca="1">IF(G859&lt;&gt;"",INDIRECT("'"&amp;G859&amp;"'!"&amp;H859),"")</f>
        <v>0</v>
      </c>
      <c r="G859" s="991" t="s">
        <v>3604</v>
      </c>
      <c r="H859" t="s">
        <v>3769</v>
      </c>
      <c r="I859" s="4"/>
      <c r="J859" s="4"/>
      <c r="K859" s="4"/>
    </row>
    <row r="860" spans="1:11" ht="15" customHeight="1" x14ac:dyDescent="0.25">
      <c r="A860">
        <v>855</v>
      </c>
      <c r="B860" s="7">
        <f>'EstExp 12-20'!F65</f>
        <v>0</v>
      </c>
      <c r="C860" s="3">
        <f t="shared" si="24"/>
        <v>855</v>
      </c>
      <c r="E860" t="b">
        <f t="shared" ca="1" si="25"/>
        <v>1</v>
      </c>
      <c r="F860" cm="1">
        <f t="array" ref="F860" ca="1">IF(G860&lt;&gt;"",INDIRECT("'"&amp;G860&amp;"'!"&amp;H860),"")</f>
        <v>0</v>
      </c>
      <c r="G860" s="991" t="s">
        <v>3604</v>
      </c>
      <c r="H860" t="s">
        <v>3770</v>
      </c>
      <c r="I860" s="4"/>
      <c r="J860" s="4"/>
      <c r="K860" s="4"/>
    </row>
    <row r="861" spans="1:11" ht="15" customHeight="1" x14ac:dyDescent="0.25">
      <c r="A861">
        <v>856</v>
      </c>
      <c r="B861" s="7">
        <f>'EstExp 12-20'!F66</f>
        <v>0</v>
      </c>
      <c r="C861" s="3">
        <f t="shared" si="24"/>
        <v>856</v>
      </c>
      <c r="E861" t="b">
        <f t="shared" ca="1" si="25"/>
        <v>1</v>
      </c>
      <c r="F861" cm="1">
        <f t="array" ref="F861" ca="1">IF(G861&lt;&gt;"",INDIRECT("'"&amp;G861&amp;"'!"&amp;H861),"")</f>
        <v>0</v>
      </c>
      <c r="G861" s="991" t="s">
        <v>3604</v>
      </c>
      <c r="H861" t="s">
        <v>3771</v>
      </c>
      <c r="I861" s="4"/>
      <c r="J861" s="4"/>
      <c r="K861" s="4"/>
    </row>
    <row r="862" spans="1:11" ht="15" customHeight="1" x14ac:dyDescent="0.25">
      <c r="A862" s="2">
        <v>857</v>
      </c>
      <c r="D862" s="3" t="s">
        <v>3572</v>
      </c>
      <c r="F862" t="str" cm="1">
        <f t="array" ref="F862" ca="1">IF(G862&lt;&gt;"",INDIRECT("'"&amp;G862&amp;"'!"&amp;H862),"")</f>
        <v/>
      </c>
      <c r="I862" s="4"/>
      <c r="J862" s="4"/>
      <c r="K862" s="4"/>
    </row>
    <row r="863" spans="1:11" ht="15" customHeight="1" x14ac:dyDescent="0.25">
      <c r="A863">
        <v>858</v>
      </c>
      <c r="B863" s="7">
        <f>'EstExp 12-20'!F67</f>
        <v>250</v>
      </c>
      <c r="C863" s="3">
        <f>A863-B863</f>
        <v>608</v>
      </c>
      <c r="E863" t="b">
        <f ca="1">F863=B863</f>
        <v>1</v>
      </c>
      <c r="F863" cm="1">
        <f t="array" ref="F863" ca="1">IF(G863&lt;&gt;"",INDIRECT("'"&amp;G863&amp;"'!"&amp;H863),"")</f>
        <v>250</v>
      </c>
      <c r="G863" s="991" t="s">
        <v>3604</v>
      </c>
      <c r="H863" t="s">
        <v>3772</v>
      </c>
      <c r="I863" s="4"/>
      <c r="J863" s="4"/>
      <c r="K863" s="4"/>
    </row>
    <row r="864" spans="1:11" ht="15" customHeight="1" x14ac:dyDescent="0.25">
      <c r="A864">
        <v>859</v>
      </c>
      <c r="B864" s="7">
        <f>'EstExp 12-20'!F69</f>
        <v>0</v>
      </c>
      <c r="C864" s="3">
        <f>A864-B864</f>
        <v>859</v>
      </c>
      <c r="E864" t="b">
        <f ca="1">F864=B864</f>
        <v>1</v>
      </c>
      <c r="F864" cm="1">
        <f t="array" ref="F864" ca="1">IF(G864&lt;&gt;"",INDIRECT("'"&amp;G864&amp;"'!"&amp;H864),"")</f>
        <v>0</v>
      </c>
      <c r="G864" s="991" t="s">
        <v>3604</v>
      </c>
      <c r="H864" t="s">
        <v>3773</v>
      </c>
      <c r="I864" s="4"/>
      <c r="J864" s="4"/>
      <c r="K864" s="4"/>
    </row>
    <row r="865" spans="1:11" ht="15" customHeight="1" x14ac:dyDescent="0.25">
      <c r="A865">
        <v>860</v>
      </c>
      <c r="B865" s="7">
        <f>'EstExp 12-20'!F70</f>
        <v>0</v>
      </c>
      <c r="C865" s="3">
        <f>A865-B865</f>
        <v>860</v>
      </c>
      <c r="E865" t="b">
        <f ca="1">F865=B865</f>
        <v>1</v>
      </c>
      <c r="F865" cm="1">
        <f t="array" ref="F865" ca="1">IF(G865&lt;&gt;"",INDIRECT("'"&amp;G865&amp;"'!"&amp;H865),"")</f>
        <v>0</v>
      </c>
      <c r="G865" s="991" t="s">
        <v>3604</v>
      </c>
      <c r="H865" t="s">
        <v>3774</v>
      </c>
      <c r="I865" s="4"/>
      <c r="J865" s="4"/>
      <c r="K865" s="4"/>
    </row>
    <row r="866" spans="1:11" ht="15" customHeight="1" x14ac:dyDescent="0.25">
      <c r="A866">
        <v>861</v>
      </c>
      <c r="B866" s="7">
        <f>'EstExp 12-20'!F71</f>
        <v>0</v>
      </c>
      <c r="C866" s="3">
        <f>A866-B866</f>
        <v>861</v>
      </c>
      <c r="E866" t="b">
        <f ca="1">F866=B866</f>
        <v>1</v>
      </c>
      <c r="F866" cm="1">
        <f t="array" ref="F866" ca="1">IF(G866&lt;&gt;"",INDIRECT("'"&amp;G866&amp;"'!"&amp;H866),"")</f>
        <v>0</v>
      </c>
      <c r="G866" s="991" t="s">
        <v>3604</v>
      </c>
      <c r="H866" t="s">
        <v>3775</v>
      </c>
      <c r="I866" s="4"/>
      <c r="J866" s="4"/>
      <c r="K866" s="4"/>
    </row>
    <row r="867" spans="1:11" ht="15" customHeight="1" x14ac:dyDescent="0.25">
      <c r="A867">
        <v>862</v>
      </c>
      <c r="B867" s="7">
        <f>'EstExp 12-20'!F72</f>
        <v>0</v>
      </c>
      <c r="C867" s="3">
        <f>A867-B867</f>
        <v>862</v>
      </c>
      <c r="E867" t="b">
        <f ca="1">F867=B867</f>
        <v>1</v>
      </c>
      <c r="F867" cm="1">
        <f t="array" ref="F867" ca="1">IF(G867&lt;&gt;"",INDIRECT("'"&amp;G867&amp;"'!"&amp;H867),"")</f>
        <v>0</v>
      </c>
      <c r="G867" s="991" t="s">
        <v>3604</v>
      </c>
      <c r="H867" t="s">
        <v>3776</v>
      </c>
      <c r="I867" s="4"/>
      <c r="J867" s="4"/>
      <c r="K867" s="4"/>
    </row>
    <row r="868" spans="1:11" ht="15" customHeight="1" x14ac:dyDescent="0.25">
      <c r="A868" s="2">
        <v>863</v>
      </c>
      <c r="D868" s="3" t="s">
        <v>3572</v>
      </c>
      <c r="F868" t="str" cm="1">
        <f t="array" ref="F868" ca="1">IF(G868&lt;&gt;"",INDIRECT("'"&amp;G868&amp;"'!"&amp;H868),"")</f>
        <v/>
      </c>
      <c r="I868" s="4"/>
      <c r="J868" s="4"/>
      <c r="K868" s="4"/>
    </row>
    <row r="869" spans="1:11" ht="15" customHeight="1" x14ac:dyDescent="0.25">
      <c r="A869">
        <v>864</v>
      </c>
      <c r="B869" s="7">
        <f>'EstExp 12-20'!F73</f>
        <v>0</v>
      </c>
      <c r="C869" s="3">
        <f>A869-B869</f>
        <v>864</v>
      </c>
      <c r="E869" t="b">
        <f ca="1">F869=B869</f>
        <v>1</v>
      </c>
      <c r="F869" cm="1">
        <f t="array" ref="F869" ca="1">IF(G869&lt;&gt;"",INDIRECT("'"&amp;G869&amp;"'!"&amp;H869),"")</f>
        <v>0</v>
      </c>
      <c r="G869" s="991" t="s">
        <v>3604</v>
      </c>
      <c r="H869" t="s">
        <v>3777</v>
      </c>
      <c r="I869" s="4"/>
      <c r="J869" s="4"/>
      <c r="K869" s="4"/>
    </row>
    <row r="870" spans="1:11" ht="15" customHeight="1" x14ac:dyDescent="0.25">
      <c r="A870" s="2">
        <v>865</v>
      </c>
      <c r="D870" s="3" t="s">
        <v>3572</v>
      </c>
      <c r="F870" t="str" cm="1">
        <f t="array" ref="F870" ca="1">IF(G870&lt;&gt;"",INDIRECT("'"&amp;G870&amp;"'!"&amp;H870),"")</f>
        <v/>
      </c>
      <c r="I870" s="4"/>
      <c r="J870" s="4"/>
      <c r="K870" s="4"/>
    </row>
    <row r="871" spans="1:11" ht="15" customHeight="1" x14ac:dyDescent="0.25">
      <c r="A871">
        <v>866</v>
      </c>
      <c r="B871" s="7">
        <f>'EstExp 12-20'!F74</f>
        <v>0</v>
      </c>
      <c r="C871" s="3">
        <f>A871-B871</f>
        <v>866</v>
      </c>
      <c r="E871" t="b">
        <f ca="1">F871=B871</f>
        <v>1</v>
      </c>
      <c r="F871" cm="1">
        <f t="array" ref="F871" ca="1">IF(G871&lt;&gt;"",INDIRECT("'"&amp;G871&amp;"'!"&amp;H871),"")</f>
        <v>0</v>
      </c>
      <c r="G871" s="991" t="s">
        <v>3604</v>
      </c>
      <c r="H871" t="s">
        <v>3778</v>
      </c>
      <c r="I871" s="4"/>
      <c r="J871" s="4"/>
      <c r="K871" s="4"/>
    </row>
    <row r="872" spans="1:11" ht="15" customHeight="1" x14ac:dyDescent="0.25">
      <c r="A872">
        <v>867</v>
      </c>
      <c r="B872" s="7">
        <f>'EstExp 12-20'!F75</f>
        <v>0</v>
      </c>
      <c r="C872" s="3">
        <f>A872-B872</f>
        <v>867</v>
      </c>
      <c r="E872" t="b">
        <f ca="1">F872=B872</f>
        <v>1</v>
      </c>
      <c r="F872" cm="1">
        <f t="array" ref="F872" ca="1">IF(G872&lt;&gt;"",INDIRECT("'"&amp;G872&amp;"'!"&amp;H872),"")</f>
        <v>0</v>
      </c>
      <c r="G872" s="991" t="s">
        <v>3604</v>
      </c>
      <c r="H872" t="s">
        <v>3779</v>
      </c>
      <c r="I872" s="4"/>
      <c r="J872" s="4"/>
      <c r="K872" s="4"/>
    </row>
    <row r="873" spans="1:11" ht="15" customHeight="1" x14ac:dyDescent="0.25">
      <c r="A873">
        <v>868</v>
      </c>
      <c r="B873" s="7">
        <f>'EstExp 12-20'!F76</f>
        <v>7926</v>
      </c>
      <c r="C873" s="3">
        <f>A873-B873</f>
        <v>-7058</v>
      </c>
      <c r="E873" t="b">
        <f ca="1">F873=B873</f>
        <v>1</v>
      </c>
      <c r="F873" cm="1">
        <f t="array" ref="F873" ca="1">IF(G873&lt;&gt;"",INDIRECT("'"&amp;G873&amp;"'!"&amp;H873),"")</f>
        <v>7926</v>
      </c>
      <c r="G873" s="991" t="s">
        <v>3604</v>
      </c>
      <c r="H873" t="s">
        <v>3780</v>
      </c>
      <c r="I873" s="4"/>
      <c r="J873" s="4"/>
      <c r="K873" s="4"/>
    </row>
    <row r="874" spans="1:11" ht="15" customHeight="1" x14ac:dyDescent="0.25">
      <c r="A874">
        <v>869</v>
      </c>
      <c r="B874" s="7">
        <f>'EstExp 12-20'!F77</f>
        <v>0</v>
      </c>
      <c r="C874" s="3">
        <f>A874-B874</f>
        <v>869</v>
      </c>
      <c r="E874" t="b">
        <f ca="1">F874=B874</f>
        <v>1</v>
      </c>
      <c r="F874" cm="1">
        <f t="array" ref="F874" ca="1">IF(G874&lt;&gt;"",INDIRECT("'"&amp;G874&amp;"'!"&amp;H874),"")</f>
        <v>0</v>
      </c>
      <c r="G874" s="991" t="s">
        <v>3604</v>
      </c>
      <c r="H874" t="s">
        <v>3781</v>
      </c>
      <c r="I874" s="4"/>
      <c r="J874" s="4"/>
      <c r="K874" s="4"/>
    </row>
    <row r="875" spans="1:11" ht="15" customHeight="1" x14ac:dyDescent="0.25">
      <c r="A875">
        <v>870</v>
      </c>
      <c r="B875" s="7">
        <f>'EstExp 12-20'!F116</f>
        <v>156765</v>
      </c>
      <c r="C875" s="3">
        <f>A875-B875</f>
        <v>-155895</v>
      </c>
      <c r="E875" t="b">
        <f ca="1">F875=B875</f>
        <v>1</v>
      </c>
      <c r="F875" cm="1">
        <f t="array" ref="F875" ca="1">IF(G875&lt;&gt;"",INDIRECT("'"&amp;G875&amp;"'!"&amp;H875),"")</f>
        <v>156765</v>
      </c>
      <c r="G875" s="991" t="s">
        <v>3604</v>
      </c>
      <c r="H875" t="s">
        <v>3782</v>
      </c>
      <c r="I875" s="4"/>
      <c r="J875" s="4"/>
      <c r="K875" s="4"/>
    </row>
    <row r="876" spans="1:11" ht="15" customHeight="1" x14ac:dyDescent="0.25">
      <c r="A876" s="2">
        <v>871</v>
      </c>
      <c r="D876" s="3" t="s">
        <v>3572</v>
      </c>
      <c r="F876" t="str" cm="1">
        <f t="array" ref="F876" ca="1">IF(G876&lt;&gt;"",INDIRECT("'"&amp;G876&amp;"'!"&amp;H876),"")</f>
        <v/>
      </c>
      <c r="I876" s="4"/>
      <c r="J876" s="4"/>
      <c r="K876" s="4"/>
    </row>
    <row r="877" spans="1:11" ht="15" customHeight="1" x14ac:dyDescent="0.25">
      <c r="A877" s="2">
        <v>872</v>
      </c>
      <c r="D877" s="3" t="s">
        <v>3572</v>
      </c>
      <c r="F877" t="str" cm="1">
        <f t="array" ref="F877" ca="1">IF(G877&lt;&gt;"",INDIRECT("'"&amp;G877&amp;"'!"&amp;H877),"")</f>
        <v/>
      </c>
      <c r="I877" s="4"/>
      <c r="J877" s="4"/>
      <c r="K877" s="4"/>
    </row>
    <row r="878" spans="1:11" ht="15" customHeight="1" x14ac:dyDescent="0.25">
      <c r="A878" s="2">
        <v>873</v>
      </c>
      <c r="D878" s="3" t="s">
        <v>3572</v>
      </c>
      <c r="F878" t="str" cm="1">
        <f t="array" ref="F878" ca="1">IF(G878&lt;&gt;"",INDIRECT("'"&amp;G878&amp;"'!"&amp;H878),"")</f>
        <v/>
      </c>
      <c r="I878" s="4"/>
      <c r="J878" s="4"/>
      <c r="K878" s="4"/>
    </row>
    <row r="879" spans="1:11" ht="15" customHeight="1" x14ac:dyDescent="0.25">
      <c r="A879" s="2">
        <v>874</v>
      </c>
      <c r="D879" s="3" t="s">
        <v>3572</v>
      </c>
      <c r="F879" t="str" cm="1">
        <f t="array" ref="F879" ca="1">IF(G879&lt;&gt;"",INDIRECT("'"&amp;G879&amp;"'!"&amp;H879),"")</f>
        <v/>
      </c>
      <c r="I879" s="4"/>
      <c r="J879" s="4"/>
      <c r="K879" s="4"/>
    </row>
    <row r="880" spans="1:11" ht="15" customHeight="1" x14ac:dyDescent="0.25">
      <c r="A880" s="2">
        <v>875</v>
      </c>
      <c r="D880" s="3" t="s">
        <v>3572</v>
      </c>
      <c r="F880" t="str" cm="1">
        <f t="array" ref="F880" ca="1">IF(G880&lt;&gt;"",INDIRECT("'"&amp;G880&amp;"'!"&amp;H880),"")</f>
        <v/>
      </c>
      <c r="I880" s="4"/>
      <c r="J880" s="4"/>
      <c r="K880" s="4"/>
    </row>
    <row r="881" spans="1:11" ht="15" customHeight="1" x14ac:dyDescent="0.25">
      <c r="A881">
        <v>876</v>
      </c>
      <c r="B881" s="7">
        <f>'EstExp 12-20'!G5</f>
        <v>0</v>
      </c>
      <c r="C881" s="3">
        <f>A881-B881</f>
        <v>876</v>
      </c>
      <c r="E881" t="b">
        <f ca="1">F881=B881</f>
        <v>1</v>
      </c>
      <c r="F881" cm="1">
        <f t="array" ref="F881" ca="1">IF(G881&lt;&gt;"",INDIRECT("'"&amp;G881&amp;"'!"&amp;H881),"")</f>
        <v>0</v>
      </c>
      <c r="G881" s="991" t="s">
        <v>3604</v>
      </c>
      <c r="H881" t="s">
        <v>3783</v>
      </c>
      <c r="I881" s="4"/>
      <c r="J881" s="4"/>
      <c r="K881" s="4"/>
    </row>
    <row r="882" spans="1:11" ht="15" customHeight="1" x14ac:dyDescent="0.25">
      <c r="A882">
        <v>877</v>
      </c>
      <c r="B882" s="7">
        <f>'EstExp 12-20'!G16</f>
        <v>0</v>
      </c>
      <c r="C882" s="3">
        <f>A882-B882</f>
        <v>877</v>
      </c>
      <c r="E882" t="b">
        <f ca="1">F882=B882</f>
        <v>1</v>
      </c>
      <c r="F882" cm="1">
        <f t="array" ref="F882" ca="1">IF(G882&lt;&gt;"",INDIRECT("'"&amp;G882&amp;"'!"&amp;H882),"")</f>
        <v>0</v>
      </c>
      <c r="G882" s="991" t="s">
        <v>3604</v>
      </c>
      <c r="H882" t="s">
        <v>3570</v>
      </c>
      <c r="I882" s="4"/>
      <c r="J882" s="4"/>
      <c r="K882" s="4"/>
    </row>
    <row r="883" spans="1:11" ht="15" customHeight="1" x14ac:dyDescent="0.25">
      <c r="A883" s="2">
        <v>878</v>
      </c>
      <c r="D883" s="3" t="s">
        <v>3572</v>
      </c>
      <c r="F883" t="str" cm="1">
        <f t="array" ref="F883" ca="1">IF(G883&lt;&gt;"",INDIRECT("'"&amp;G883&amp;"'!"&amp;H883),"")</f>
        <v/>
      </c>
      <c r="I883" s="4"/>
      <c r="J883" s="4"/>
      <c r="K883" s="4"/>
    </row>
    <row r="884" spans="1:11" ht="15" customHeight="1" x14ac:dyDescent="0.25">
      <c r="A884" s="2">
        <v>879</v>
      </c>
      <c r="D884" s="3" t="s">
        <v>3572</v>
      </c>
      <c r="F884" t="str" cm="1">
        <f t="array" ref="F884" ca="1">IF(G884&lt;&gt;"",INDIRECT("'"&amp;G884&amp;"'!"&amp;H884),"")</f>
        <v/>
      </c>
      <c r="I884" s="4"/>
      <c r="J884" s="4"/>
      <c r="K884" s="4"/>
    </row>
    <row r="885" spans="1:11" ht="15" customHeight="1" x14ac:dyDescent="0.25">
      <c r="A885" s="2">
        <v>880</v>
      </c>
      <c r="D885" s="3" t="s">
        <v>3572</v>
      </c>
      <c r="F885" t="str" cm="1">
        <f t="array" ref="F885" ca="1">IF(G885&lt;&gt;"",INDIRECT("'"&amp;G885&amp;"'!"&amp;H885),"")</f>
        <v/>
      </c>
      <c r="I885" s="4"/>
      <c r="J885" s="4"/>
      <c r="K885" s="4"/>
    </row>
    <row r="886" spans="1:11" ht="15" customHeight="1" x14ac:dyDescent="0.25">
      <c r="A886" s="2">
        <v>881</v>
      </c>
      <c r="D886" s="3" t="s">
        <v>3572</v>
      </c>
      <c r="F886" t="str" cm="1">
        <f t="array" ref="F886" ca="1">IF(G886&lt;&gt;"",INDIRECT("'"&amp;G886&amp;"'!"&amp;H886),"")</f>
        <v/>
      </c>
      <c r="I886" s="4"/>
      <c r="J886" s="4"/>
      <c r="K886" s="4"/>
    </row>
    <row r="887" spans="1:11" ht="15" customHeight="1" x14ac:dyDescent="0.25">
      <c r="A887" s="2">
        <v>882</v>
      </c>
      <c r="D887" s="3" t="s">
        <v>3572</v>
      </c>
      <c r="F887" t="str" cm="1">
        <f t="array" ref="F887" ca="1">IF(G887&lt;&gt;"",INDIRECT("'"&amp;G887&amp;"'!"&amp;H887),"")</f>
        <v/>
      </c>
      <c r="I887" s="4"/>
      <c r="J887" s="4"/>
      <c r="K887" s="4"/>
    </row>
    <row r="888" spans="1:11" ht="15" customHeight="1" x14ac:dyDescent="0.25">
      <c r="A888">
        <v>883</v>
      </c>
      <c r="B888" s="7">
        <f>'EstExp 12-20'!G18</f>
        <v>0</v>
      </c>
      <c r="C888" s="3">
        <f>A888-B888</f>
        <v>883</v>
      </c>
      <c r="E888" t="b">
        <f ca="1">F888=B888</f>
        <v>1</v>
      </c>
      <c r="F888" cm="1">
        <f t="array" ref="F888" ca="1">IF(G888&lt;&gt;"",INDIRECT("'"&amp;G888&amp;"'!"&amp;H888),"")</f>
        <v>0</v>
      </c>
      <c r="G888" s="991" t="s">
        <v>3604</v>
      </c>
      <c r="H888" t="s">
        <v>3513</v>
      </c>
      <c r="I888" s="4"/>
      <c r="J888" s="4"/>
      <c r="K888" s="4"/>
    </row>
    <row r="889" spans="1:11" ht="15" customHeight="1" x14ac:dyDescent="0.25">
      <c r="A889" s="2">
        <v>884</v>
      </c>
      <c r="D889" s="3" t="s">
        <v>3572</v>
      </c>
      <c r="F889" t="str" cm="1">
        <f t="array" ref="F889" ca="1">IF(G889&lt;&gt;"",INDIRECT("'"&amp;G889&amp;"'!"&amp;H889),"")</f>
        <v/>
      </c>
      <c r="I889" s="4"/>
      <c r="J889" s="4"/>
      <c r="K889" s="4"/>
    </row>
    <row r="890" spans="1:11" ht="15" customHeight="1" x14ac:dyDescent="0.25">
      <c r="A890" s="2">
        <v>885</v>
      </c>
      <c r="D890" s="3" t="s">
        <v>3572</v>
      </c>
      <c r="F890" t="str" cm="1">
        <f t="array" ref="F890" ca="1">IF(G890&lt;&gt;"",INDIRECT("'"&amp;G890&amp;"'!"&amp;H890),"")</f>
        <v/>
      </c>
      <c r="I890" s="4"/>
      <c r="J890" s="4"/>
      <c r="K890" s="4"/>
    </row>
    <row r="891" spans="1:11" ht="15" customHeight="1" x14ac:dyDescent="0.25">
      <c r="A891" s="2">
        <v>886</v>
      </c>
      <c r="D891" s="3" t="s">
        <v>3572</v>
      </c>
      <c r="F891" t="str" cm="1">
        <f t="array" ref="F891" ca="1">IF(G891&lt;&gt;"",INDIRECT("'"&amp;G891&amp;"'!"&amp;H891),"")</f>
        <v/>
      </c>
      <c r="I891" s="4"/>
      <c r="J891" s="4"/>
      <c r="K891" s="4"/>
    </row>
    <row r="892" spans="1:11" ht="15" customHeight="1" x14ac:dyDescent="0.25">
      <c r="A892">
        <v>887</v>
      </c>
      <c r="B892" s="7">
        <f>'EstExp 12-20'!G12</f>
        <v>0</v>
      </c>
      <c r="C892" s="3">
        <f t="shared" ref="C892:C919" si="26">A892-B892</f>
        <v>887</v>
      </c>
      <c r="E892" t="b">
        <f t="shared" ref="E892:E919" ca="1" si="27">F892=B892</f>
        <v>1</v>
      </c>
      <c r="F892" cm="1">
        <f t="array" ref="F892" ca="1">IF(G892&lt;&gt;"",INDIRECT("'"&amp;G892&amp;"'!"&amp;H892),"")</f>
        <v>0</v>
      </c>
      <c r="G892" s="991" t="s">
        <v>3604</v>
      </c>
      <c r="H892" t="s">
        <v>3568</v>
      </c>
      <c r="I892" s="4"/>
      <c r="J892" s="4"/>
      <c r="K892" s="4"/>
    </row>
    <row r="893" spans="1:11" ht="15" customHeight="1" x14ac:dyDescent="0.25">
      <c r="A893">
        <v>888</v>
      </c>
      <c r="B893" s="7">
        <f>'EstExp 12-20'!G13</f>
        <v>34593</v>
      </c>
      <c r="C893" s="3">
        <f t="shared" si="26"/>
        <v>-33705</v>
      </c>
      <c r="E893" t="b">
        <f t="shared" ca="1" si="27"/>
        <v>1</v>
      </c>
      <c r="F893" cm="1">
        <f t="array" ref="F893" ca="1">IF(G893&lt;&gt;"",INDIRECT("'"&amp;G893&amp;"'!"&amp;H893),"")</f>
        <v>34593</v>
      </c>
      <c r="G893" s="991" t="s">
        <v>3604</v>
      </c>
      <c r="H893" t="s">
        <v>3569</v>
      </c>
      <c r="I893" s="4"/>
      <c r="J893" s="4"/>
      <c r="K893" s="4"/>
    </row>
    <row r="894" spans="1:11" ht="15" customHeight="1" x14ac:dyDescent="0.25">
      <c r="A894">
        <v>889</v>
      </c>
      <c r="B894" s="7">
        <f>'EstExp 12-20'!G14</f>
        <v>0</v>
      </c>
      <c r="C894" s="3">
        <f t="shared" si="26"/>
        <v>889</v>
      </c>
      <c r="E894" t="b">
        <f t="shared" ca="1" si="27"/>
        <v>1</v>
      </c>
      <c r="F894" cm="1">
        <f t="array" ref="F894" ca="1">IF(G894&lt;&gt;"",INDIRECT("'"&amp;G894&amp;"'!"&amp;H894),"")</f>
        <v>0</v>
      </c>
      <c r="G894" s="991" t="s">
        <v>3604</v>
      </c>
      <c r="H894" t="s">
        <v>3784</v>
      </c>
      <c r="I894" s="4"/>
      <c r="J894" s="4"/>
      <c r="K894" s="4"/>
    </row>
    <row r="895" spans="1:11" ht="15" customHeight="1" x14ac:dyDescent="0.25">
      <c r="A895">
        <v>890</v>
      </c>
      <c r="B895" s="7">
        <f>'EstExp 12-20'!G15</f>
        <v>0</v>
      </c>
      <c r="C895" s="3">
        <f t="shared" si="26"/>
        <v>890</v>
      </c>
      <c r="E895" t="b">
        <f t="shared" ca="1" si="27"/>
        <v>1</v>
      </c>
      <c r="F895" cm="1">
        <f t="array" ref="F895" ca="1">IF(G895&lt;&gt;"",INDIRECT("'"&amp;G895&amp;"'!"&amp;H895),"")</f>
        <v>0</v>
      </c>
      <c r="G895" s="991" t="s">
        <v>3604</v>
      </c>
      <c r="H895" t="s">
        <v>3785</v>
      </c>
      <c r="I895" s="4"/>
      <c r="J895" s="4"/>
      <c r="K895" s="4"/>
    </row>
    <row r="896" spans="1:11" ht="15" customHeight="1" x14ac:dyDescent="0.25">
      <c r="A896">
        <v>891</v>
      </c>
      <c r="B896" s="7">
        <f>'EstExp 12-20'!G34</f>
        <v>34593</v>
      </c>
      <c r="C896" s="3">
        <f t="shared" si="26"/>
        <v>-33702</v>
      </c>
      <c r="E896" t="b">
        <f t="shared" ca="1" si="27"/>
        <v>1</v>
      </c>
      <c r="F896" cm="1">
        <f t="array" ref="F896" ca="1">IF(G896&lt;&gt;"",INDIRECT("'"&amp;G896&amp;"'!"&amp;H896),"")</f>
        <v>34593</v>
      </c>
      <c r="G896" s="991" t="s">
        <v>3604</v>
      </c>
      <c r="H896" t="s">
        <v>3786</v>
      </c>
      <c r="I896" s="4"/>
      <c r="J896" s="4"/>
      <c r="K896" s="4"/>
    </row>
    <row r="897" spans="1:11" ht="15" customHeight="1" x14ac:dyDescent="0.25">
      <c r="A897">
        <v>892</v>
      </c>
      <c r="B897" s="7">
        <f>'EstExp 12-20'!G38</f>
        <v>0</v>
      </c>
      <c r="C897" s="3">
        <f t="shared" si="26"/>
        <v>892</v>
      </c>
      <c r="E897" t="b">
        <f t="shared" ca="1" si="27"/>
        <v>1</v>
      </c>
      <c r="F897" cm="1">
        <f t="array" ref="F897" ca="1">IF(G897&lt;&gt;"",INDIRECT("'"&amp;G897&amp;"'!"&amp;H897),"")</f>
        <v>0</v>
      </c>
      <c r="G897" s="991" t="s">
        <v>3604</v>
      </c>
      <c r="H897" t="s">
        <v>3787</v>
      </c>
      <c r="I897" s="4"/>
      <c r="J897" s="4"/>
      <c r="K897" s="4"/>
    </row>
    <row r="898" spans="1:11" ht="15" customHeight="1" x14ac:dyDescent="0.25">
      <c r="A898">
        <v>893</v>
      </c>
      <c r="B898" s="7">
        <f>'EstExp 12-20'!G39</f>
        <v>0</v>
      </c>
      <c r="C898" s="3">
        <f t="shared" si="26"/>
        <v>893</v>
      </c>
      <c r="E898" t="b">
        <f t="shared" ca="1" si="27"/>
        <v>1</v>
      </c>
      <c r="F898" cm="1">
        <f t="array" ref="F898" ca="1">IF(G898&lt;&gt;"",INDIRECT("'"&amp;G898&amp;"'!"&amp;H898),"")</f>
        <v>0</v>
      </c>
      <c r="G898" s="991" t="s">
        <v>3604</v>
      </c>
      <c r="H898" t="s">
        <v>3788</v>
      </c>
      <c r="I898" s="4"/>
      <c r="J898" s="4"/>
      <c r="K898" s="4"/>
    </row>
    <row r="899" spans="1:11" ht="15" customHeight="1" x14ac:dyDescent="0.25">
      <c r="A899">
        <v>894</v>
      </c>
      <c r="B899" s="7">
        <f>'EstExp 12-20'!G40</f>
        <v>0</v>
      </c>
      <c r="C899" s="3">
        <f t="shared" si="26"/>
        <v>894</v>
      </c>
      <c r="E899" t="b">
        <f t="shared" ca="1" si="27"/>
        <v>1</v>
      </c>
      <c r="F899" cm="1">
        <f t="array" ref="F899" ca="1">IF(G899&lt;&gt;"",INDIRECT("'"&amp;G899&amp;"'!"&amp;H899),"")</f>
        <v>0</v>
      </c>
      <c r="G899" s="991" t="s">
        <v>3604</v>
      </c>
      <c r="H899" t="s">
        <v>3789</v>
      </c>
      <c r="I899" s="4"/>
      <c r="J899" s="4"/>
      <c r="K899" s="4"/>
    </row>
    <row r="900" spans="1:11" ht="15" customHeight="1" x14ac:dyDescent="0.25">
      <c r="A900">
        <v>895</v>
      </c>
      <c r="B900" s="7">
        <f>'EstExp 12-20'!G41</f>
        <v>0</v>
      </c>
      <c r="C900" s="3">
        <f t="shared" si="26"/>
        <v>895</v>
      </c>
      <c r="E900" t="b">
        <f t="shared" ca="1" si="27"/>
        <v>1</v>
      </c>
      <c r="F900" cm="1">
        <f t="array" ref="F900" ca="1">IF(G900&lt;&gt;"",INDIRECT("'"&amp;G900&amp;"'!"&amp;H900),"")</f>
        <v>0</v>
      </c>
      <c r="G900" s="991" t="s">
        <v>3604</v>
      </c>
      <c r="H900" t="s">
        <v>3790</v>
      </c>
      <c r="I900" s="4"/>
      <c r="J900" s="4"/>
      <c r="K900" s="4"/>
    </row>
    <row r="901" spans="1:11" ht="15" customHeight="1" x14ac:dyDescent="0.25">
      <c r="A901">
        <v>896</v>
      </c>
      <c r="B901" s="7">
        <f>'EstExp 12-20'!G42</f>
        <v>0</v>
      </c>
      <c r="C901" s="3">
        <f t="shared" si="26"/>
        <v>896</v>
      </c>
      <c r="E901" t="b">
        <f t="shared" ca="1" si="27"/>
        <v>1</v>
      </c>
      <c r="F901" cm="1">
        <f t="array" ref="F901" ca="1">IF(G901&lt;&gt;"",INDIRECT("'"&amp;G901&amp;"'!"&amp;H901),"")</f>
        <v>0</v>
      </c>
      <c r="G901" s="991" t="s">
        <v>3604</v>
      </c>
      <c r="H901" t="s">
        <v>3791</v>
      </c>
      <c r="I901" s="4"/>
      <c r="J901" s="4"/>
      <c r="K901" s="4"/>
    </row>
    <row r="902" spans="1:11" ht="15" customHeight="1" x14ac:dyDescent="0.25">
      <c r="A902">
        <v>897</v>
      </c>
      <c r="B902" s="7">
        <f>'EstExp 12-20'!G43</f>
        <v>0</v>
      </c>
      <c r="C902" s="3">
        <f t="shared" si="26"/>
        <v>897</v>
      </c>
      <c r="E902" t="b">
        <f t="shared" ca="1" si="27"/>
        <v>1</v>
      </c>
      <c r="F902" cm="1">
        <f t="array" ref="F902" ca="1">IF(G902&lt;&gt;"",INDIRECT("'"&amp;G902&amp;"'!"&amp;H902),"")</f>
        <v>0</v>
      </c>
      <c r="G902" s="991" t="s">
        <v>3604</v>
      </c>
      <c r="H902" t="s">
        <v>3792</v>
      </c>
      <c r="I902" s="4"/>
      <c r="J902" s="4"/>
      <c r="K902" s="4"/>
    </row>
    <row r="903" spans="1:11" ht="15" customHeight="1" x14ac:dyDescent="0.25">
      <c r="A903">
        <v>898</v>
      </c>
      <c r="B903" s="7">
        <f>'EstExp 12-20'!G44</f>
        <v>0</v>
      </c>
      <c r="C903" s="3">
        <f t="shared" si="26"/>
        <v>898</v>
      </c>
      <c r="E903" t="b">
        <f t="shared" ca="1" si="27"/>
        <v>1</v>
      </c>
      <c r="F903" cm="1">
        <f t="array" ref="F903" ca="1">IF(G903&lt;&gt;"",INDIRECT("'"&amp;G903&amp;"'!"&amp;H903),"")</f>
        <v>0</v>
      </c>
      <c r="G903" s="991" t="s">
        <v>3604</v>
      </c>
      <c r="H903" t="s">
        <v>3793</v>
      </c>
      <c r="I903" s="4"/>
      <c r="J903" s="4"/>
      <c r="K903" s="4"/>
    </row>
    <row r="904" spans="1:11" ht="15" customHeight="1" x14ac:dyDescent="0.25">
      <c r="A904">
        <v>899</v>
      </c>
      <c r="B904" s="7">
        <f>'EstExp 12-20'!G46</f>
        <v>0</v>
      </c>
      <c r="C904" s="3">
        <f t="shared" si="26"/>
        <v>899</v>
      </c>
      <c r="E904" t="b">
        <f t="shared" ca="1" si="27"/>
        <v>1</v>
      </c>
      <c r="F904" cm="1">
        <f t="array" ref="F904" ca="1">IF(G904&lt;&gt;"",INDIRECT("'"&amp;G904&amp;"'!"&amp;H904),"")</f>
        <v>0</v>
      </c>
      <c r="G904" s="991" t="s">
        <v>3604</v>
      </c>
      <c r="H904" t="s">
        <v>3794</v>
      </c>
      <c r="I904" s="4"/>
      <c r="J904" s="4"/>
      <c r="K904" s="4"/>
    </row>
    <row r="905" spans="1:11" ht="15" customHeight="1" x14ac:dyDescent="0.25">
      <c r="A905">
        <v>900</v>
      </c>
      <c r="B905" s="7">
        <f>'EstExp 12-20'!G47</f>
        <v>0</v>
      </c>
      <c r="C905" s="3">
        <f t="shared" si="26"/>
        <v>900</v>
      </c>
      <c r="E905" t="b">
        <f t="shared" ca="1" si="27"/>
        <v>1</v>
      </c>
      <c r="F905" cm="1">
        <f t="array" ref="F905" ca="1">IF(G905&lt;&gt;"",INDIRECT("'"&amp;G905&amp;"'!"&amp;H905),"")</f>
        <v>0</v>
      </c>
      <c r="G905" s="991" t="s">
        <v>3604</v>
      </c>
      <c r="H905" t="s">
        <v>3795</v>
      </c>
      <c r="I905" s="4"/>
      <c r="J905" s="4"/>
      <c r="K905" s="4"/>
    </row>
    <row r="906" spans="1:11" ht="15" customHeight="1" x14ac:dyDescent="0.25">
      <c r="A906">
        <v>901</v>
      </c>
      <c r="B906" s="7">
        <f>'EstExp 12-20'!G48</f>
        <v>0</v>
      </c>
      <c r="C906" s="3">
        <f t="shared" si="26"/>
        <v>901</v>
      </c>
      <c r="E906" t="b">
        <f t="shared" ca="1" si="27"/>
        <v>1</v>
      </c>
      <c r="F906" cm="1">
        <f t="array" ref="F906" ca="1">IF(G906&lt;&gt;"",INDIRECT("'"&amp;G906&amp;"'!"&amp;H906),"")</f>
        <v>0</v>
      </c>
      <c r="G906" s="991" t="s">
        <v>3604</v>
      </c>
      <c r="H906" t="s">
        <v>3796</v>
      </c>
      <c r="I906" s="4"/>
      <c r="J906" s="4"/>
      <c r="K906" s="4"/>
    </row>
    <row r="907" spans="1:11" ht="15" customHeight="1" x14ac:dyDescent="0.25">
      <c r="A907">
        <v>902</v>
      </c>
      <c r="B907" s="7">
        <f>'EstExp 12-20'!G49</f>
        <v>0</v>
      </c>
      <c r="C907" s="3">
        <f t="shared" si="26"/>
        <v>902</v>
      </c>
      <c r="E907" t="b">
        <f t="shared" ca="1" si="27"/>
        <v>1</v>
      </c>
      <c r="F907" cm="1">
        <f t="array" ref="F907" ca="1">IF(G907&lt;&gt;"",INDIRECT("'"&amp;G907&amp;"'!"&amp;H907),"")</f>
        <v>0</v>
      </c>
      <c r="G907" s="991" t="s">
        <v>3604</v>
      </c>
      <c r="H907" t="s">
        <v>3797</v>
      </c>
      <c r="I907" s="4"/>
      <c r="J907" s="4"/>
      <c r="K907" s="4"/>
    </row>
    <row r="908" spans="1:11" ht="15" customHeight="1" x14ac:dyDescent="0.25">
      <c r="A908">
        <v>903</v>
      </c>
      <c r="B908" s="7">
        <f>'EstExp 12-20'!G51</f>
        <v>0</v>
      </c>
      <c r="C908" s="3">
        <f t="shared" si="26"/>
        <v>903</v>
      </c>
      <c r="E908" t="b">
        <f t="shared" ca="1" si="27"/>
        <v>1</v>
      </c>
      <c r="F908" cm="1">
        <f t="array" ref="F908" ca="1">IF(G908&lt;&gt;"",INDIRECT("'"&amp;G908&amp;"'!"&amp;H908),"")</f>
        <v>0</v>
      </c>
      <c r="G908" s="991" t="s">
        <v>3604</v>
      </c>
      <c r="H908" t="s">
        <v>3798</v>
      </c>
      <c r="I908" s="4"/>
      <c r="J908" s="4"/>
      <c r="K908" s="4"/>
    </row>
    <row r="909" spans="1:11" ht="15" customHeight="1" x14ac:dyDescent="0.25">
      <c r="A909">
        <v>904</v>
      </c>
      <c r="B909" s="7">
        <f>'EstExp 12-20'!G52</f>
        <v>0</v>
      </c>
      <c r="C909" s="3">
        <f t="shared" si="26"/>
        <v>904</v>
      </c>
      <c r="E909" t="b">
        <f t="shared" ca="1" si="27"/>
        <v>1</v>
      </c>
      <c r="F909" cm="1">
        <f t="array" ref="F909" ca="1">IF(G909&lt;&gt;"",INDIRECT("'"&amp;G909&amp;"'!"&amp;H909),"")</f>
        <v>0</v>
      </c>
      <c r="G909" s="991" t="s">
        <v>3604</v>
      </c>
      <c r="H909" t="s">
        <v>3799</v>
      </c>
      <c r="I909" s="4"/>
      <c r="J909" s="4"/>
      <c r="K909" s="4"/>
    </row>
    <row r="910" spans="1:11" ht="15" customHeight="1" x14ac:dyDescent="0.25">
      <c r="A910">
        <v>905</v>
      </c>
      <c r="B910" s="7">
        <f>'EstExp 12-20'!G55</f>
        <v>18010</v>
      </c>
      <c r="C910" s="3">
        <f t="shared" si="26"/>
        <v>-17105</v>
      </c>
      <c r="E910" t="b">
        <f t="shared" ca="1" si="27"/>
        <v>1</v>
      </c>
      <c r="F910" cm="1">
        <f t="array" ref="F910" ca="1">IF(G910&lt;&gt;"",INDIRECT("'"&amp;G910&amp;"'!"&amp;H910),"")</f>
        <v>18010</v>
      </c>
      <c r="G910" s="991" t="s">
        <v>3604</v>
      </c>
      <c r="H910" t="s">
        <v>3800</v>
      </c>
      <c r="I910" s="4"/>
      <c r="J910" s="4"/>
      <c r="K910" s="4"/>
    </row>
    <row r="911" spans="1:11" ht="15" customHeight="1" x14ac:dyDescent="0.25">
      <c r="A911">
        <v>906</v>
      </c>
      <c r="B911" s="7">
        <f>'EstExp 12-20'!G57</f>
        <v>0</v>
      </c>
      <c r="C911" s="3">
        <f t="shared" si="26"/>
        <v>906</v>
      </c>
      <c r="E911" t="b">
        <f t="shared" ca="1" si="27"/>
        <v>1</v>
      </c>
      <c r="F911" cm="1">
        <f t="array" ref="F911" ca="1">IF(G911&lt;&gt;"",INDIRECT("'"&amp;G911&amp;"'!"&amp;H911),"")</f>
        <v>0</v>
      </c>
      <c r="G911" s="991" t="s">
        <v>3604</v>
      </c>
      <c r="H911" t="s">
        <v>3801</v>
      </c>
      <c r="I911" s="4"/>
      <c r="J911" s="4"/>
      <c r="K911" s="4"/>
    </row>
    <row r="912" spans="1:11" ht="15" customHeight="1" x14ac:dyDescent="0.25">
      <c r="A912">
        <v>907</v>
      </c>
      <c r="B912" s="7">
        <f>'EstExp 12-20'!G58</f>
        <v>0</v>
      </c>
      <c r="C912" s="3">
        <f t="shared" si="26"/>
        <v>907</v>
      </c>
      <c r="E912" t="b">
        <f t="shared" ca="1" si="27"/>
        <v>1</v>
      </c>
      <c r="F912" cm="1">
        <f t="array" ref="F912" ca="1">IF(G912&lt;&gt;"",INDIRECT("'"&amp;G912&amp;"'!"&amp;H912),"")</f>
        <v>0</v>
      </c>
      <c r="G912" s="991" t="s">
        <v>3604</v>
      </c>
      <c r="H912" t="s">
        <v>3802</v>
      </c>
      <c r="I912" s="4"/>
      <c r="J912" s="4"/>
      <c r="K912" s="4"/>
    </row>
    <row r="913" spans="1:11" ht="15" customHeight="1" x14ac:dyDescent="0.25">
      <c r="A913">
        <v>908</v>
      </c>
      <c r="B913" s="7">
        <f>'EstExp 12-20'!G59</f>
        <v>0</v>
      </c>
      <c r="C913" s="3">
        <f t="shared" si="26"/>
        <v>908</v>
      </c>
      <c r="E913" t="b">
        <f t="shared" ca="1" si="27"/>
        <v>1</v>
      </c>
      <c r="F913" cm="1">
        <f t="array" ref="F913" ca="1">IF(G913&lt;&gt;"",INDIRECT("'"&amp;G913&amp;"'!"&amp;H913),"")</f>
        <v>0</v>
      </c>
      <c r="G913" s="991" t="s">
        <v>3604</v>
      </c>
      <c r="H913" t="s">
        <v>3803</v>
      </c>
      <c r="I913" s="4"/>
      <c r="J913" s="4"/>
      <c r="K913" s="4"/>
    </row>
    <row r="914" spans="1:11" ht="15" customHeight="1" x14ac:dyDescent="0.25">
      <c r="A914">
        <v>909</v>
      </c>
      <c r="B914" s="7">
        <f>'EstExp 12-20'!G61</f>
        <v>0</v>
      </c>
      <c r="C914" s="3">
        <f t="shared" si="26"/>
        <v>909</v>
      </c>
      <c r="E914" t="b">
        <f t="shared" ca="1" si="27"/>
        <v>1</v>
      </c>
      <c r="F914" cm="1">
        <f t="array" ref="F914" ca="1">IF(G914&lt;&gt;"",INDIRECT("'"&amp;G914&amp;"'!"&amp;H914),"")</f>
        <v>0</v>
      </c>
      <c r="G914" s="991" t="s">
        <v>3604</v>
      </c>
      <c r="H914" t="s">
        <v>3804</v>
      </c>
      <c r="I914" s="4"/>
      <c r="J914" s="4"/>
      <c r="K914" s="4"/>
    </row>
    <row r="915" spans="1:11" ht="15" customHeight="1" x14ac:dyDescent="0.25">
      <c r="A915">
        <v>910</v>
      </c>
      <c r="B915" s="7">
        <f>'EstExp 12-20'!G62</f>
        <v>0</v>
      </c>
      <c r="C915" s="3">
        <f t="shared" si="26"/>
        <v>910</v>
      </c>
      <c r="E915" t="b">
        <f t="shared" ca="1" si="27"/>
        <v>1</v>
      </c>
      <c r="F915" cm="1">
        <f t="array" ref="F915" ca="1">IF(G915&lt;&gt;"",INDIRECT("'"&amp;G915&amp;"'!"&amp;H915),"")</f>
        <v>0</v>
      </c>
      <c r="G915" s="991" t="s">
        <v>3604</v>
      </c>
      <c r="H915" t="s">
        <v>3805</v>
      </c>
      <c r="I915" s="4"/>
      <c r="J915" s="4"/>
      <c r="K915" s="4"/>
    </row>
    <row r="916" spans="1:11" ht="15" customHeight="1" x14ac:dyDescent="0.25">
      <c r="A916">
        <v>911</v>
      </c>
      <c r="B916" s="7">
        <f>'EstExp 12-20'!G63</f>
        <v>0</v>
      </c>
      <c r="C916" s="3">
        <f t="shared" si="26"/>
        <v>911</v>
      </c>
      <c r="E916" t="b">
        <f t="shared" ca="1" si="27"/>
        <v>1</v>
      </c>
      <c r="F916" cm="1">
        <f t="array" ref="F916" ca="1">IF(G916&lt;&gt;"",INDIRECT("'"&amp;G916&amp;"'!"&amp;H916),"")</f>
        <v>0</v>
      </c>
      <c r="G916" s="991" t="s">
        <v>3604</v>
      </c>
      <c r="H916" t="s">
        <v>3806</v>
      </c>
      <c r="I916" s="4"/>
      <c r="J916" s="4"/>
      <c r="K916" s="4"/>
    </row>
    <row r="917" spans="1:11" ht="15" customHeight="1" x14ac:dyDescent="0.25">
      <c r="A917">
        <v>912</v>
      </c>
      <c r="B917" s="7">
        <f>'EstExp 12-20'!G64</f>
        <v>0</v>
      </c>
      <c r="C917" s="3">
        <f t="shared" si="26"/>
        <v>912</v>
      </c>
      <c r="E917" t="b">
        <f t="shared" ca="1" si="27"/>
        <v>1</v>
      </c>
      <c r="F917" cm="1">
        <f t="array" ref="F917" ca="1">IF(G917&lt;&gt;"",INDIRECT("'"&amp;G917&amp;"'!"&amp;H917),"")</f>
        <v>0</v>
      </c>
      <c r="G917" s="991" t="s">
        <v>3604</v>
      </c>
      <c r="H917" t="s">
        <v>3807</v>
      </c>
      <c r="I917" s="4"/>
      <c r="J917" s="4"/>
      <c r="K917" s="4"/>
    </row>
    <row r="918" spans="1:11" ht="15" customHeight="1" x14ac:dyDescent="0.25">
      <c r="A918">
        <v>913</v>
      </c>
      <c r="B918" s="7">
        <f>'EstExp 12-20'!G65</f>
        <v>0</v>
      </c>
      <c r="C918" s="3">
        <f t="shared" si="26"/>
        <v>913</v>
      </c>
      <c r="E918" t="b">
        <f t="shared" ca="1" si="27"/>
        <v>1</v>
      </c>
      <c r="F918" cm="1">
        <f t="array" ref="F918" ca="1">IF(G918&lt;&gt;"",INDIRECT("'"&amp;G918&amp;"'!"&amp;H918),"")</f>
        <v>0</v>
      </c>
      <c r="G918" s="991" t="s">
        <v>3604</v>
      </c>
      <c r="H918" t="s">
        <v>3808</v>
      </c>
      <c r="I918" s="4"/>
      <c r="J918" s="4"/>
      <c r="K918" s="4"/>
    </row>
    <row r="919" spans="1:11" ht="15" customHeight="1" x14ac:dyDescent="0.25">
      <c r="A919">
        <v>914</v>
      </c>
      <c r="B919" s="7">
        <f>'EstExp 12-20'!G66</f>
        <v>0</v>
      </c>
      <c r="C919" s="3">
        <f t="shared" si="26"/>
        <v>914</v>
      </c>
      <c r="E919" t="b">
        <f t="shared" ca="1" si="27"/>
        <v>1</v>
      </c>
      <c r="F919" cm="1">
        <f t="array" ref="F919" ca="1">IF(G919&lt;&gt;"",INDIRECT("'"&amp;G919&amp;"'!"&amp;H919),"")</f>
        <v>0</v>
      </c>
      <c r="G919" s="991" t="s">
        <v>3604</v>
      </c>
      <c r="H919" t="s">
        <v>3809</v>
      </c>
      <c r="I919" s="4"/>
      <c r="J919" s="4"/>
      <c r="K919" s="4"/>
    </row>
    <row r="920" spans="1:11" ht="15" customHeight="1" x14ac:dyDescent="0.25">
      <c r="A920" s="2">
        <v>915</v>
      </c>
      <c r="D920" s="3" t="s">
        <v>3572</v>
      </c>
      <c r="F920" t="str" cm="1">
        <f t="array" ref="F920" ca="1">IF(G920&lt;&gt;"",INDIRECT("'"&amp;G920&amp;"'!"&amp;H920),"")</f>
        <v/>
      </c>
      <c r="I920" s="4"/>
      <c r="J920" s="4"/>
      <c r="K920" s="4"/>
    </row>
    <row r="921" spans="1:11" ht="15" customHeight="1" x14ac:dyDescent="0.25">
      <c r="A921">
        <v>916</v>
      </c>
      <c r="B921" s="7">
        <f>'EstExp 12-20'!G67</f>
        <v>0</v>
      </c>
      <c r="C921" s="3">
        <f>A921-B921</f>
        <v>916</v>
      </c>
      <c r="E921" t="b">
        <f ca="1">F921=B921</f>
        <v>1</v>
      </c>
      <c r="F921" cm="1">
        <f t="array" ref="F921" ca="1">IF(G921&lt;&gt;"",INDIRECT("'"&amp;G921&amp;"'!"&amp;H921),"")</f>
        <v>0</v>
      </c>
      <c r="G921" s="991" t="s">
        <v>3604</v>
      </c>
      <c r="H921" t="s">
        <v>3810</v>
      </c>
      <c r="I921" s="4"/>
      <c r="J921" s="4"/>
      <c r="K921" s="4"/>
    </row>
    <row r="922" spans="1:11" ht="15" customHeight="1" x14ac:dyDescent="0.25">
      <c r="A922">
        <v>917</v>
      </c>
      <c r="B922" s="7">
        <f>'EstExp 12-20'!G69</f>
        <v>0</v>
      </c>
      <c r="C922" s="3">
        <f>A922-B922</f>
        <v>917</v>
      </c>
      <c r="E922" t="b">
        <f ca="1">F922=B922</f>
        <v>1</v>
      </c>
      <c r="F922" cm="1">
        <f t="array" ref="F922" ca="1">IF(G922&lt;&gt;"",INDIRECT("'"&amp;G922&amp;"'!"&amp;H922),"")</f>
        <v>0</v>
      </c>
      <c r="G922" s="991" t="s">
        <v>3604</v>
      </c>
      <c r="H922" t="s">
        <v>3811</v>
      </c>
      <c r="I922" s="4"/>
      <c r="J922" s="4"/>
      <c r="K922" s="4"/>
    </row>
    <row r="923" spans="1:11" ht="15" customHeight="1" x14ac:dyDescent="0.25">
      <c r="A923">
        <v>918</v>
      </c>
      <c r="B923" s="7">
        <f>'EstExp 12-20'!G70</f>
        <v>0</v>
      </c>
      <c r="C923" s="3">
        <f>A923-B923</f>
        <v>918</v>
      </c>
      <c r="E923" t="b">
        <f ca="1">F923=B923</f>
        <v>1</v>
      </c>
      <c r="F923" cm="1">
        <f t="array" ref="F923" ca="1">IF(G923&lt;&gt;"",INDIRECT("'"&amp;G923&amp;"'!"&amp;H923),"")</f>
        <v>0</v>
      </c>
      <c r="G923" s="991" t="s">
        <v>3604</v>
      </c>
      <c r="H923" t="s">
        <v>3812</v>
      </c>
      <c r="I923" s="4"/>
      <c r="J923" s="4"/>
      <c r="K923" s="4"/>
    </row>
    <row r="924" spans="1:11" ht="15" customHeight="1" x14ac:dyDescent="0.25">
      <c r="A924">
        <v>919</v>
      </c>
      <c r="B924" s="7">
        <f>'EstExp 12-20'!G71</f>
        <v>0</v>
      </c>
      <c r="C924" s="3">
        <f>A924-B924</f>
        <v>919</v>
      </c>
      <c r="E924" t="b">
        <f ca="1">F924=B924</f>
        <v>1</v>
      </c>
      <c r="F924" cm="1">
        <f t="array" ref="F924" ca="1">IF(G924&lt;&gt;"",INDIRECT("'"&amp;G924&amp;"'!"&amp;H924),"")</f>
        <v>0</v>
      </c>
      <c r="G924" s="991" t="s">
        <v>3604</v>
      </c>
      <c r="H924" t="s">
        <v>3813</v>
      </c>
      <c r="I924" s="4"/>
      <c r="J924" s="4"/>
      <c r="K924" s="4"/>
    </row>
    <row r="925" spans="1:11" ht="15" customHeight="1" x14ac:dyDescent="0.25">
      <c r="A925">
        <v>920</v>
      </c>
      <c r="B925" s="7">
        <f>'EstExp 12-20'!G72</f>
        <v>0</v>
      </c>
      <c r="C925" s="3">
        <f>A925-B925</f>
        <v>920</v>
      </c>
      <c r="E925" t="b">
        <f ca="1">F925=B925</f>
        <v>1</v>
      </c>
      <c r="F925" cm="1">
        <f t="array" ref="F925" ca="1">IF(G925&lt;&gt;"",INDIRECT("'"&amp;G925&amp;"'!"&amp;H925),"")</f>
        <v>0</v>
      </c>
      <c r="G925" s="991" t="s">
        <v>3604</v>
      </c>
      <c r="H925" t="s">
        <v>3814</v>
      </c>
      <c r="I925" s="4"/>
      <c r="J925" s="4"/>
      <c r="K925" s="4"/>
    </row>
    <row r="926" spans="1:11" ht="15" customHeight="1" x14ac:dyDescent="0.25">
      <c r="A926" s="2">
        <v>921</v>
      </c>
      <c r="D926" s="3" t="s">
        <v>3572</v>
      </c>
      <c r="F926" t="str" cm="1">
        <f t="array" ref="F926" ca="1">IF(G926&lt;&gt;"",INDIRECT("'"&amp;G926&amp;"'!"&amp;H926),"")</f>
        <v/>
      </c>
      <c r="I926" s="4"/>
      <c r="J926" s="4"/>
      <c r="K926" s="4"/>
    </row>
    <row r="927" spans="1:11" ht="15" customHeight="1" x14ac:dyDescent="0.25">
      <c r="A927">
        <v>922</v>
      </c>
      <c r="B927" s="7">
        <f>'EstExp 12-20'!G73</f>
        <v>0</v>
      </c>
      <c r="C927" s="3">
        <f>A927-B927</f>
        <v>922</v>
      </c>
      <c r="E927" t="b">
        <f ca="1">F927=B927</f>
        <v>1</v>
      </c>
      <c r="F927" cm="1">
        <f t="array" ref="F927" ca="1">IF(G927&lt;&gt;"",INDIRECT("'"&amp;G927&amp;"'!"&amp;H927),"")</f>
        <v>0</v>
      </c>
      <c r="G927" s="991" t="s">
        <v>3604</v>
      </c>
      <c r="H927" t="s">
        <v>3815</v>
      </c>
      <c r="I927" s="4"/>
      <c r="J927" s="4"/>
      <c r="K927" s="4"/>
    </row>
    <row r="928" spans="1:11" ht="15" customHeight="1" x14ac:dyDescent="0.25">
      <c r="A928" s="2">
        <v>923</v>
      </c>
      <c r="D928" s="3" t="s">
        <v>3572</v>
      </c>
      <c r="F928" t="str" cm="1">
        <f t="array" ref="F928" ca="1">IF(G928&lt;&gt;"",INDIRECT("'"&amp;G928&amp;"'!"&amp;H928),"")</f>
        <v/>
      </c>
      <c r="I928" s="4"/>
      <c r="J928" s="4"/>
      <c r="K928" s="4"/>
    </row>
    <row r="929" spans="1:11" ht="15" customHeight="1" x14ac:dyDescent="0.25">
      <c r="A929">
        <v>924</v>
      </c>
      <c r="B929" s="7">
        <f>'EstExp 12-20'!G74</f>
        <v>0</v>
      </c>
      <c r="C929" s="3">
        <f>A929-B929</f>
        <v>924</v>
      </c>
      <c r="E929" t="b">
        <f ca="1">F929=B929</f>
        <v>1</v>
      </c>
      <c r="F929" cm="1">
        <f t="array" ref="F929" ca="1">IF(G929&lt;&gt;"",INDIRECT("'"&amp;G929&amp;"'!"&amp;H929),"")</f>
        <v>0</v>
      </c>
      <c r="G929" s="991" t="s">
        <v>3604</v>
      </c>
      <c r="H929" t="s">
        <v>3816</v>
      </c>
      <c r="I929" s="4"/>
      <c r="J929" s="4"/>
      <c r="K929" s="4"/>
    </row>
    <row r="930" spans="1:11" ht="15" customHeight="1" x14ac:dyDescent="0.25">
      <c r="A930">
        <v>925</v>
      </c>
      <c r="B930" s="7">
        <f>'EstExp 12-20'!G75</f>
        <v>0</v>
      </c>
      <c r="C930" s="3">
        <f>A930-B930</f>
        <v>925</v>
      </c>
      <c r="E930" t="b">
        <f ca="1">F930=B930</f>
        <v>1</v>
      </c>
      <c r="F930" cm="1">
        <f t="array" ref="F930" ca="1">IF(G930&lt;&gt;"",INDIRECT("'"&amp;G930&amp;"'!"&amp;H930),"")</f>
        <v>0</v>
      </c>
      <c r="G930" s="991" t="s">
        <v>3604</v>
      </c>
      <c r="H930" t="s">
        <v>3817</v>
      </c>
      <c r="I930" s="4"/>
      <c r="J930" s="4"/>
      <c r="K930" s="4"/>
    </row>
    <row r="931" spans="1:11" ht="15" customHeight="1" x14ac:dyDescent="0.25">
      <c r="A931">
        <v>926</v>
      </c>
      <c r="B931" s="7">
        <f>'EstExp 12-20'!G76</f>
        <v>18010</v>
      </c>
      <c r="C931" s="3">
        <f>A931-B931</f>
        <v>-17084</v>
      </c>
      <c r="E931" t="b">
        <f ca="1">F931=B931</f>
        <v>1</v>
      </c>
      <c r="F931" cm="1">
        <f t="array" ref="F931" ca="1">IF(G931&lt;&gt;"",INDIRECT("'"&amp;G931&amp;"'!"&amp;H931),"")</f>
        <v>18010</v>
      </c>
      <c r="G931" s="991" t="s">
        <v>3604</v>
      </c>
      <c r="H931" t="s">
        <v>3818</v>
      </c>
      <c r="I931" s="4"/>
      <c r="J931" s="4"/>
      <c r="K931" s="4"/>
    </row>
    <row r="932" spans="1:11" ht="15" customHeight="1" x14ac:dyDescent="0.25">
      <c r="A932">
        <v>927</v>
      </c>
      <c r="B932" s="7">
        <f>'EstExp 12-20'!G77</f>
        <v>0</v>
      </c>
      <c r="C932" s="3">
        <f>A932-B932</f>
        <v>927</v>
      </c>
      <c r="E932" t="b">
        <f ca="1">F932=B932</f>
        <v>1</v>
      </c>
      <c r="F932" cm="1">
        <f t="array" ref="F932" ca="1">IF(G932&lt;&gt;"",INDIRECT("'"&amp;G932&amp;"'!"&amp;H932),"")</f>
        <v>0</v>
      </c>
      <c r="G932" s="991" t="s">
        <v>3604</v>
      </c>
      <c r="H932" t="s">
        <v>3819</v>
      </c>
      <c r="I932" s="4"/>
      <c r="J932" s="4"/>
      <c r="K932" s="4"/>
    </row>
    <row r="933" spans="1:11" ht="15" customHeight="1" x14ac:dyDescent="0.25">
      <c r="A933">
        <v>928</v>
      </c>
      <c r="B933" s="7">
        <f>'EstExp 12-20'!G116</f>
        <v>52603</v>
      </c>
      <c r="C933" s="3">
        <f>A933-B933</f>
        <v>-51675</v>
      </c>
      <c r="E933" t="b">
        <f ca="1">F933=B933</f>
        <v>1</v>
      </c>
      <c r="F933" cm="1">
        <f t="array" ref="F933" ca="1">IF(G933&lt;&gt;"",INDIRECT("'"&amp;G933&amp;"'!"&amp;H933),"")</f>
        <v>52603</v>
      </c>
      <c r="G933" s="991" t="s">
        <v>3604</v>
      </c>
      <c r="H933" t="s">
        <v>3820</v>
      </c>
      <c r="I933" s="4"/>
      <c r="J933" s="4"/>
      <c r="K933" s="4"/>
    </row>
    <row r="934" spans="1:11" ht="15" customHeight="1" x14ac:dyDescent="0.25">
      <c r="A934" s="2">
        <v>929</v>
      </c>
      <c r="D934" s="3" t="s">
        <v>3572</v>
      </c>
      <c r="F934" t="str" cm="1">
        <f t="array" ref="F934" ca="1">IF(G934&lt;&gt;"",INDIRECT("'"&amp;G934&amp;"'!"&amp;H934),"")</f>
        <v/>
      </c>
      <c r="I934" s="4"/>
      <c r="J934" s="4"/>
      <c r="K934" s="4"/>
    </row>
    <row r="935" spans="1:11" ht="15" customHeight="1" x14ac:dyDescent="0.25">
      <c r="A935" s="2">
        <v>930</v>
      </c>
      <c r="D935" s="3" t="s">
        <v>3572</v>
      </c>
      <c r="F935" t="str" cm="1">
        <f t="array" ref="F935" ca="1">IF(G935&lt;&gt;"",INDIRECT("'"&amp;G935&amp;"'!"&amp;H935),"")</f>
        <v/>
      </c>
      <c r="I935" s="4"/>
      <c r="J935" s="4"/>
      <c r="K935" s="4"/>
    </row>
    <row r="936" spans="1:11" ht="15" customHeight="1" x14ac:dyDescent="0.25">
      <c r="A936" s="2">
        <v>931</v>
      </c>
      <c r="D936" s="3" t="s">
        <v>3572</v>
      </c>
      <c r="F936" t="str" cm="1">
        <f t="array" ref="F936" ca="1">IF(G936&lt;&gt;"",INDIRECT("'"&amp;G936&amp;"'!"&amp;H936),"")</f>
        <v/>
      </c>
      <c r="I936" s="4"/>
      <c r="J936" s="4"/>
      <c r="K936" s="4"/>
    </row>
    <row r="937" spans="1:11" ht="15" customHeight="1" x14ac:dyDescent="0.25">
      <c r="A937" s="2">
        <v>932</v>
      </c>
      <c r="D937" s="3" t="s">
        <v>3572</v>
      </c>
      <c r="F937" t="str" cm="1">
        <f t="array" ref="F937" ca="1">IF(G937&lt;&gt;"",INDIRECT("'"&amp;G937&amp;"'!"&amp;H937),"")</f>
        <v/>
      </c>
      <c r="I937" s="4"/>
      <c r="J937" s="4"/>
      <c r="K937" s="4"/>
    </row>
    <row r="938" spans="1:11" ht="15" customHeight="1" x14ac:dyDescent="0.25">
      <c r="A938" s="2">
        <v>933</v>
      </c>
      <c r="D938" s="3" t="s">
        <v>3572</v>
      </c>
      <c r="F938" t="str" cm="1">
        <f t="array" ref="F938" ca="1">IF(G938&lt;&gt;"",INDIRECT("'"&amp;G938&amp;"'!"&amp;H938),"")</f>
        <v/>
      </c>
      <c r="I938" s="4"/>
      <c r="J938" s="4"/>
      <c r="K938" s="4"/>
    </row>
    <row r="939" spans="1:11" ht="15" customHeight="1" x14ac:dyDescent="0.25">
      <c r="A939">
        <v>934</v>
      </c>
      <c r="B939" s="7">
        <f>'EstExp 12-20'!H5</f>
        <v>0</v>
      </c>
      <c r="C939" s="3">
        <f>A939-B939</f>
        <v>934</v>
      </c>
      <c r="E939" t="b">
        <f ca="1">F939=B939</f>
        <v>1</v>
      </c>
      <c r="F939" cm="1">
        <f t="array" ref="F939" ca="1">IF(G939&lt;&gt;"",INDIRECT("'"&amp;G939&amp;"'!"&amp;H939),"")</f>
        <v>0</v>
      </c>
      <c r="G939" s="991" t="s">
        <v>3604</v>
      </c>
      <c r="H939" t="s">
        <v>3821</v>
      </c>
      <c r="I939" s="4"/>
      <c r="J939" s="4"/>
      <c r="K939" s="4"/>
    </row>
    <row r="940" spans="1:11" ht="15" customHeight="1" x14ac:dyDescent="0.25">
      <c r="A940">
        <v>935</v>
      </c>
      <c r="B940" s="7">
        <f>'EstExp 12-20'!H16</f>
        <v>0</v>
      </c>
      <c r="C940" s="3">
        <f>A940-B940</f>
        <v>935</v>
      </c>
      <c r="E940" t="b">
        <f ca="1">F940=B940</f>
        <v>1</v>
      </c>
      <c r="F940" cm="1">
        <f t="array" ref="F940" ca="1">IF(G940&lt;&gt;"",INDIRECT("'"&amp;G940&amp;"'!"&amp;H940),"")</f>
        <v>0</v>
      </c>
      <c r="G940" s="991" t="s">
        <v>3604</v>
      </c>
      <c r="H940" t="s">
        <v>3580</v>
      </c>
      <c r="I940" s="4"/>
      <c r="J940" s="4"/>
      <c r="K940" s="4"/>
    </row>
    <row r="941" spans="1:11" ht="15" customHeight="1" x14ac:dyDescent="0.25">
      <c r="A941" s="2">
        <v>936</v>
      </c>
      <c r="D941" s="3" t="s">
        <v>3572</v>
      </c>
      <c r="F941" t="str" cm="1">
        <f t="array" ref="F941" ca="1">IF(G941&lt;&gt;"",INDIRECT("'"&amp;G941&amp;"'!"&amp;H941),"")</f>
        <v/>
      </c>
      <c r="I941" s="4"/>
      <c r="J941" s="4"/>
      <c r="K941" s="4"/>
    </row>
    <row r="942" spans="1:11" ht="15" customHeight="1" x14ac:dyDescent="0.25">
      <c r="A942" s="2">
        <v>937</v>
      </c>
      <c r="D942" s="3" t="s">
        <v>3572</v>
      </c>
      <c r="F942" t="str" cm="1">
        <f t="array" ref="F942" ca="1">IF(G942&lt;&gt;"",INDIRECT("'"&amp;G942&amp;"'!"&amp;H942),"")</f>
        <v/>
      </c>
      <c r="I942" s="4"/>
      <c r="J942" s="4"/>
      <c r="K942" s="4"/>
    </row>
    <row r="943" spans="1:11" ht="15" customHeight="1" x14ac:dyDescent="0.25">
      <c r="A943" s="2">
        <v>938</v>
      </c>
      <c r="D943" s="3" t="s">
        <v>3572</v>
      </c>
      <c r="F943" t="str" cm="1">
        <f t="array" ref="F943" ca="1">IF(G943&lt;&gt;"",INDIRECT("'"&amp;G943&amp;"'!"&amp;H943),"")</f>
        <v/>
      </c>
      <c r="I943" s="4"/>
      <c r="J943" s="4"/>
      <c r="K943" s="4"/>
    </row>
    <row r="944" spans="1:11" ht="15" customHeight="1" x14ac:dyDescent="0.25">
      <c r="A944" s="2">
        <v>939</v>
      </c>
      <c r="D944" s="3" t="s">
        <v>3572</v>
      </c>
      <c r="F944" t="str" cm="1">
        <f t="array" ref="F944" ca="1">IF(G944&lt;&gt;"",INDIRECT("'"&amp;G944&amp;"'!"&amp;H944),"")</f>
        <v/>
      </c>
      <c r="I944" s="4"/>
      <c r="J944" s="4"/>
      <c r="K944" s="4"/>
    </row>
    <row r="945" spans="1:11" ht="15" customHeight="1" x14ac:dyDescent="0.25">
      <c r="A945" s="2">
        <v>940</v>
      </c>
      <c r="D945" s="3" t="s">
        <v>3572</v>
      </c>
      <c r="F945" t="str" cm="1">
        <f t="array" ref="F945" ca="1">IF(G945&lt;&gt;"",INDIRECT("'"&amp;G945&amp;"'!"&amp;H945),"")</f>
        <v/>
      </c>
      <c r="I945" s="4"/>
      <c r="J945" s="4"/>
      <c r="K945" s="4"/>
    </row>
    <row r="946" spans="1:11" ht="15" customHeight="1" x14ac:dyDescent="0.25">
      <c r="A946">
        <v>941</v>
      </c>
      <c r="B946" s="7">
        <f>'EstExp 12-20'!H18</f>
        <v>0</v>
      </c>
      <c r="C946" s="3">
        <f>A946-B946</f>
        <v>941</v>
      </c>
      <c r="E946" t="b">
        <f ca="1">F946=B946</f>
        <v>1</v>
      </c>
      <c r="F946" cm="1">
        <f t="array" ref="F946" ca="1">IF(G946&lt;&gt;"",INDIRECT("'"&amp;G946&amp;"'!"&amp;H946),"")</f>
        <v>0</v>
      </c>
      <c r="G946" s="991" t="s">
        <v>3604</v>
      </c>
      <c r="H946" t="s">
        <v>3514</v>
      </c>
      <c r="I946" s="4"/>
      <c r="J946" s="4"/>
      <c r="K946" s="4"/>
    </row>
    <row r="947" spans="1:11" ht="15" customHeight="1" x14ac:dyDescent="0.25">
      <c r="A947" s="2">
        <v>942</v>
      </c>
      <c r="D947" s="3" t="s">
        <v>3572</v>
      </c>
      <c r="F947" t="str" cm="1">
        <f t="array" ref="F947" ca="1">IF(G947&lt;&gt;"",INDIRECT("'"&amp;G947&amp;"'!"&amp;H947),"")</f>
        <v/>
      </c>
      <c r="I947" s="4"/>
      <c r="J947" s="4"/>
      <c r="K947" s="4"/>
    </row>
    <row r="948" spans="1:11" ht="15" customHeight="1" x14ac:dyDescent="0.25">
      <c r="A948" s="2">
        <v>943</v>
      </c>
      <c r="D948" s="3" t="s">
        <v>3572</v>
      </c>
      <c r="F948" t="str" cm="1">
        <f t="array" ref="F948" ca="1">IF(G948&lt;&gt;"",INDIRECT("'"&amp;G948&amp;"'!"&amp;H948),"")</f>
        <v/>
      </c>
      <c r="I948" s="4"/>
      <c r="J948" s="4"/>
      <c r="K948" s="4"/>
    </row>
    <row r="949" spans="1:11" ht="15" customHeight="1" x14ac:dyDescent="0.25">
      <c r="A949" s="2">
        <v>944</v>
      </c>
      <c r="D949" s="3" t="s">
        <v>3572</v>
      </c>
      <c r="F949" t="str" cm="1">
        <f t="array" ref="F949" ca="1">IF(G949&lt;&gt;"",INDIRECT("'"&amp;G949&amp;"'!"&amp;H949),"")</f>
        <v/>
      </c>
      <c r="I949" s="4"/>
      <c r="J949" s="4"/>
      <c r="K949" s="4"/>
    </row>
    <row r="950" spans="1:11" ht="15" customHeight="1" x14ac:dyDescent="0.25">
      <c r="A950">
        <v>945</v>
      </c>
      <c r="B950" s="7">
        <f>'EstExp 12-20'!H12</f>
        <v>0</v>
      </c>
      <c r="C950" s="3">
        <f t="shared" ref="C950:C977" si="28">A950-B950</f>
        <v>945</v>
      </c>
      <c r="E950" t="b">
        <f t="shared" ref="E950:E977" ca="1" si="29">F950=B950</f>
        <v>1</v>
      </c>
      <c r="F950" cm="1">
        <f t="array" ref="F950" ca="1">IF(G950&lt;&gt;"",INDIRECT("'"&amp;G950&amp;"'!"&amp;H950),"")</f>
        <v>0</v>
      </c>
      <c r="G950" s="991" t="s">
        <v>3604</v>
      </c>
      <c r="H950" t="s">
        <v>3579</v>
      </c>
      <c r="I950" s="4"/>
      <c r="J950" s="4"/>
      <c r="K950" s="4"/>
    </row>
    <row r="951" spans="1:11" ht="15" customHeight="1" x14ac:dyDescent="0.25">
      <c r="A951">
        <v>946</v>
      </c>
      <c r="B951" s="7">
        <f>'EstExp 12-20'!H13</f>
        <v>0</v>
      </c>
      <c r="C951" s="3">
        <f t="shared" si="28"/>
        <v>946</v>
      </c>
      <c r="E951" t="b">
        <f t="shared" ca="1" si="29"/>
        <v>1</v>
      </c>
      <c r="F951" cm="1">
        <f t="array" ref="F951" ca="1">IF(G951&lt;&gt;"",INDIRECT("'"&amp;G951&amp;"'!"&amp;H951),"")</f>
        <v>0</v>
      </c>
      <c r="G951" s="991" t="s">
        <v>3604</v>
      </c>
      <c r="H951" t="s">
        <v>3496</v>
      </c>
      <c r="I951" s="4"/>
      <c r="J951" s="4"/>
      <c r="K951" s="4"/>
    </row>
    <row r="952" spans="1:11" ht="15" customHeight="1" x14ac:dyDescent="0.25">
      <c r="A952">
        <v>947</v>
      </c>
      <c r="B952" s="7">
        <f>'EstExp 12-20'!H14</f>
        <v>0</v>
      </c>
      <c r="C952" s="3">
        <f t="shared" si="28"/>
        <v>947</v>
      </c>
      <c r="E952" t="b">
        <f t="shared" ca="1" si="29"/>
        <v>1</v>
      </c>
      <c r="F952" cm="1">
        <f t="array" ref="F952" ca="1">IF(G952&lt;&gt;"",INDIRECT("'"&amp;G952&amp;"'!"&amp;H952),"")</f>
        <v>0</v>
      </c>
      <c r="G952" s="991" t="s">
        <v>3604</v>
      </c>
      <c r="H952" t="s">
        <v>3499</v>
      </c>
      <c r="I952" s="4"/>
      <c r="J952" s="4"/>
      <c r="K952" s="4"/>
    </row>
    <row r="953" spans="1:11" ht="15" customHeight="1" x14ac:dyDescent="0.25">
      <c r="A953">
        <v>948</v>
      </c>
      <c r="B953" s="7">
        <f>'EstExp 12-20'!H15</f>
        <v>0</v>
      </c>
      <c r="C953" s="3">
        <f t="shared" si="28"/>
        <v>948</v>
      </c>
      <c r="E953" t="b">
        <f t="shared" ca="1" si="29"/>
        <v>1</v>
      </c>
      <c r="F953" cm="1">
        <f t="array" ref="F953" ca="1">IF(G953&lt;&gt;"",INDIRECT("'"&amp;G953&amp;"'!"&amp;H953),"")</f>
        <v>0</v>
      </c>
      <c r="G953" s="991" t="s">
        <v>3604</v>
      </c>
      <c r="H953" t="s">
        <v>3822</v>
      </c>
      <c r="I953" s="4"/>
      <c r="J953" s="4"/>
      <c r="K953" s="4"/>
    </row>
    <row r="954" spans="1:11" ht="15" customHeight="1" x14ac:dyDescent="0.25">
      <c r="A954">
        <v>949</v>
      </c>
      <c r="B954" s="7">
        <f>'EstExp 12-20'!H34</f>
        <v>0</v>
      </c>
      <c r="C954" s="3">
        <f t="shared" si="28"/>
        <v>949</v>
      </c>
      <c r="E954" t="b">
        <f t="shared" ca="1" si="29"/>
        <v>1</v>
      </c>
      <c r="F954" cm="1">
        <f t="array" ref="F954" ca="1">IF(G954&lt;&gt;"",INDIRECT("'"&amp;G954&amp;"'!"&amp;H954),"")</f>
        <v>0</v>
      </c>
      <c r="G954" s="991" t="s">
        <v>3604</v>
      </c>
      <c r="H954" t="s">
        <v>3823</v>
      </c>
      <c r="I954" s="4"/>
      <c r="J954" s="4"/>
      <c r="K954" s="4"/>
    </row>
    <row r="955" spans="1:11" ht="15" customHeight="1" x14ac:dyDescent="0.25">
      <c r="A955">
        <v>950</v>
      </c>
      <c r="B955" s="7">
        <f>'EstExp 12-20'!H38</f>
        <v>0</v>
      </c>
      <c r="C955" s="3">
        <f t="shared" si="28"/>
        <v>950</v>
      </c>
      <c r="E955" t="b">
        <f t="shared" ca="1" si="29"/>
        <v>1</v>
      </c>
      <c r="F955" cm="1">
        <f t="array" ref="F955" ca="1">IF(G955&lt;&gt;"",INDIRECT("'"&amp;G955&amp;"'!"&amp;H955),"")</f>
        <v>0</v>
      </c>
      <c r="G955" s="991" t="s">
        <v>3604</v>
      </c>
      <c r="H955" t="s">
        <v>3824</v>
      </c>
      <c r="I955" s="4"/>
      <c r="J955" s="4"/>
      <c r="K955" s="4"/>
    </row>
    <row r="956" spans="1:11" ht="15" customHeight="1" x14ac:dyDescent="0.25">
      <c r="A956">
        <v>951</v>
      </c>
      <c r="B956" s="7">
        <f>'EstExp 12-20'!H39</f>
        <v>0</v>
      </c>
      <c r="C956" s="3">
        <f t="shared" si="28"/>
        <v>951</v>
      </c>
      <c r="E956" t="b">
        <f t="shared" ca="1" si="29"/>
        <v>1</v>
      </c>
      <c r="F956" cm="1">
        <f t="array" ref="F956" ca="1">IF(G956&lt;&gt;"",INDIRECT("'"&amp;G956&amp;"'!"&amp;H956),"")</f>
        <v>0</v>
      </c>
      <c r="G956" s="991" t="s">
        <v>3604</v>
      </c>
      <c r="H956" t="s">
        <v>3825</v>
      </c>
      <c r="I956" s="4"/>
      <c r="J956" s="4"/>
      <c r="K956" s="4"/>
    </row>
    <row r="957" spans="1:11" ht="15" customHeight="1" x14ac:dyDescent="0.25">
      <c r="A957">
        <v>952</v>
      </c>
      <c r="B957" s="7">
        <f>'EstExp 12-20'!H40</f>
        <v>0</v>
      </c>
      <c r="C957" s="3">
        <f t="shared" si="28"/>
        <v>952</v>
      </c>
      <c r="E957" t="b">
        <f t="shared" ca="1" si="29"/>
        <v>1</v>
      </c>
      <c r="F957" cm="1">
        <f t="array" ref="F957" ca="1">IF(G957&lt;&gt;"",INDIRECT("'"&amp;G957&amp;"'!"&amp;H957),"")</f>
        <v>0</v>
      </c>
      <c r="G957" s="991" t="s">
        <v>3604</v>
      </c>
      <c r="H957" t="s">
        <v>3826</v>
      </c>
      <c r="I957" s="4"/>
      <c r="J957" s="4"/>
      <c r="K957" s="4"/>
    </row>
    <row r="958" spans="1:11" ht="15" customHeight="1" x14ac:dyDescent="0.25">
      <c r="A958">
        <v>953</v>
      </c>
      <c r="B958" s="7">
        <f>'EstExp 12-20'!H41</f>
        <v>0</v>
      </c>
      <c r="C958" s="3">
        <f t="shared" si="28"/>
        <v>953</v>
      </c>
      <c r="E958" t="b">
        <f t="shared" ca="1" si="29"/>
        <v>1</v>
      </c>
      <c r="F958" cm="1">
        <f t="array" ref="F958" ca="1">IF(G958&lt;&gt;"",INDIRECT("'"&amp;G958&amp;"'!"&amp;H958),"")</f>
        <v>0</v>
      </c>
      <c r="G958" s="991" t="s">
        <v>3604</v>
      </c>
      <c r="H958" t="s">
        <v>3827</v>
      </c>
      <c r="I958" s="4"/>
      <c r="J958" s="4"/>
      <c r="K958" s="4"/>
    </row>
    <row r="959" spans="1:11" ht="15" customHeight="1" x14ac:dyDescent="0.25">
      <c r="A959">
        <v>954</v>
      </c>
      <c r="B959" s="7">
        <f>'EstExp 12-20'!H42</f>
        <v>0</v>
      </c>
      <c r="C959" s="3">
        <f t="shared" si="28"/>
        <v>954</v>
      </c>
      <c r="E959" t="b">
        <f t="shared" ca="1" si="29"/>
        <v>1</v>
      </c>
      <c r="F959" cm="1">
        <f t="array" ref="F959" ca="1">IF(G959&lt;&gt;"",INDIRECT("'"&amp;G959&amp;"'!"&amp;H959),"")</f>
        <v>0</v>
      </c>
      <c r="G959" s="991" t="s">
        <v>3604</v>
      </c>
      <c r="H959" t="s">
        <v>3828</v>
      </c>
      <c r="I959" s="4"/>
      <c r="J959" s="4"/>
      <c r="K959" s="4"/>
    </row>
    <row r="960" spans="1:11" ht="15" customHeight="1" x14ac:dyDescent="0.25">
      <c r="A960">
        <v>955</v>
      </c>
      <c r="B960" s="7">
        <f>'EstExp 12-20'!H43</f>
        <v>0</v>
      </c>
      <c r="C960" s="3">
        <f t="shared" si="28"/>
        <v>955</v>
      </c>
      <c r="E960" t="b">
        <f t="shared" ca="1" si="29"/>
        <v>1</v>
      </c>
      <c r="F960" cm="1">
        <f t="array" ref="F960" ca="1">IF(G960&lt;&gt;"",INDIRECT("'"&amp;G960&amp;"'!"&amp;H960),"")</f>
        <v>0</v>
      </c>
      <c r="G960" s="991" t="s">
        <v>3604</v>
      </c>
      <c r="H960" t="s">
        <v>3829</v>
      </c>
      <c r="I960" s="4"/>
      <c r="J960" s="4"/>
      <c r="K960" s="4"/>
    </row>
    <row r="961" spans="1:11" ht="15" customHeight="1" x14ac:dyDescent="0.25">
      <c r="A961">
        <v>956</v>
      </c>
      <c r="B961" s="7">
        <f>'EstExp 12-20'!H44</f>
        <v>0</v>
      </c>
      <c r="C961" s="3">
        <f t="shared" si="28"/>
        <v>956</v>
      </c>
      <c r="E961" t="b">
        <f t="shared" ca="1" si="29"/>
        <v>1</v>
      </c>
      <c r="F961" cm="1">
        <f t="array" ref="F961" ca="1">IF(G961&lt;&gt;"",INDIRECT("'"&amp;G961&amp;"'!"&amp;H961),"")</f>
        <v>0</v>
      </c>
      <c r="G961" s="991" t="s">
        <v>3604</v>
      </c>
      <c r="H961" t="s">
        <v>3830</v>
      </c>
      <c r="I961" s="4"/>
      <c r="J961" s="4"/>
      <c r="K961" s="4"/>
    </row>
    <row r="962" spans="1:11" ht="15" customHeight="1" x14ac:dyDescent="0.25">
      <c r="A962">
        <v>957</v>
      </c>
      <c r="B962" s="7">
        <f>'EstExp 12-20'!H46</f>
        <v>0</v>
      </c>
      <c r="C962" s="3">
        <f t="shared" si="28"/>
        <v>957</v>
      </c>
      <c r="E962" t="b">
        <f t="shared" ca="1" si="29"/>
        <v>1</v>
      </c>
      <c r="F962" cm="1">
        <f t="array" ref="F962" ca="1">IF(G962&lt;&gt;"",INDIRECT("'"&amp;G962&amp;"'!"&amp;H962),"")</f>
        <v>0</v>
      </c>
      <c r="G962" s="991" t="s">
        <v>3604</v>
      </c>
      <c r="H962" t="s">
        <v>3831</v>
      </c>
      <c r="I962" s="4"/>
      <c r="J962" s="4"/>
      <c r="K962" s="4"/>
    </row>
    <row r="963" spans="1:11" ht="15" customHeight="1" x14ac:dyDescent="0.25">
      <c r="A963">
        <v>958</v>
      </c>
      <c r="B963" s="7">
        <f>'EstExp 12-20'!H47</f>
        <v>0</v>
      </c>
      <c r="C963" s="3">
        <f t="shared" si="28"/>
        <v>958</v>
      </c>
      <c r="E963" t="b">
        <f t="shared" ca="1" si="29"/>
        <v>1</v>
      </c>
      <c r="F963" cm="1">
        <f t="array" ref="F963" ca="1">IF(G963&lt;&gt;"",INDIRECT("'"&amp;G963&amp;"'!"&amp;H963),"")</f>
        <v>0</v>
      </c>
      <c r="G963" s="991" t="s">
        <v>3604</v>
      </c>
      <c r="H963" t="s">
        <v>3832</v>
      </c>
      <c r="I963" s="4"/>
      <c r="J963" s="4"/>
      <c r="K963" s="4"/>
    </row>
    <row r="964" spans="1:11" ht="15" customHeight="1" x14ac:dyDescent="0.25">
      <c r="A964">
        <v>959</v>
      </c>
      <c r="B964" s="7">
        <f>'EstExp 12-20'!H48</f>
        <v>0</v>
      </c>
      <c r="C964" s="3">
        <f t="shared" si="28"/>
        <v>959</v>
      </c>
      <c r="E964" t="b">
        <f t="shared" ca="1" si="29"/>
        <v>1</v>
      </c>
      <c r="F964" cm="1">
        <f t="array" ref="F964" ca="1">IF(G964&lt;&gt;"",INDIRECT("'"&amp;G964&amp;"'!"&amp;H964),"")</f>
        <v>0</v>
      </c>
      <c r="G964" s="991" t="s">
        <v>3604</v>
      </c>
      <c r="H964" t="s">
        <v>3833</v>
      </c>
      <c r="I964" s="4"/>
      <c r="J964" s="4"/>
      <c r="K964" s="4"/>
    </row>
    <row r="965" spans="1:11" ht="15" customHeight="1" x14ac:dyDescent="0.25">
      <c r="A965">
        <v>960</v>
      </c>
      <c r="B965" s="7">
        <f>'EstExp 12-20'!H49</f>
        <v>0</v>
      </c>
      <c r="C965" s="3">
        <f t="shared" si="28"/>
        <v>960</v>
      </c>
      <c r="E965" t="b">
        <f t="shared" ca="1" si="29"/>
        <v>1</v>
      </c>
      <c r="F965" cm="1">
        <f t="array" ref="F965" ca="1">IF(G965&lt;&gt;"",INDIRECT("'"&amp;G965&amp;"'!"&amp;H965),"")</f>
        <v>0</v>
      </c>
      <c r="G965" s="991" t="s">
        <v>3604</v>
      </c>
      <c r="H965" t="s">
        <v>3834</v>
      </c>
      <c r="I965" s="4"/>
      <c r="J965" s="4"/>
      <c r="K965" s="4"/>
    </row>
    <row r="966" spans="1:11" ht="15" customHeight="1" x14ac:dyDescent="0.25">
      <c r="A966">
        <v>961</v>
      </c>
      <c r="B966" s="7">
        <f>'EstExp 12-20'!H51</f>
        <v>0</v>
      </c>
      <c r="C966" s="3">
        <f t="shared" si="28"/>
        <v>961</v>
      </c>
      <c r="E966" t="b">
        <f t="shared" ca="1" si="29"/>
        <v>1</v>
      </c>
      <c r="F966" cm="1">
        <f t="array" ref="F966" ca="1">IF(G966&lt;&gt;"",INDIRECT("'"&amp;G966&amp;"'!"&amp;H966),"")</f>
        <v>0</v>
      </c>
      <c r="G966" s="991" t="s">
        <v>3604</v>
      </c>
      <c r="H966" t="s">
        <v>3835</v>
      </c>
      <c r="I966" s="4"/>
      <c r="J966" s="4"/>
      <c r="K966" s="4"/>
    </row>
    <row r="967" spans="1:11" ht="15" customHeight="1" x14ac:dyDescent="0.25">
      <c r="A967">
        <v>962</v>
      </c>
      <c r="B967" s="7">
        <f>'EstExp 12-20'!H52</f>
        <v>0</v>
      </c>
      <c r="C967" s="3">
        <f t="shared" si="28"/>
        <v>962</v>
      </c>
      <c r="E967" t="b">
        <f t="shared" ca="1" si="29"/>
        <v>1</v>
      </c>
      <c r="F967" cm="1">
        <f t="array" ref="F967" ca="1">IF(G967&lt;&gt;"",INDIRECT("'"&amp;G967&amp;"'!"&amp;H967),"")</f>
        <v>0</v>
      </c>
      <c r="G967" s="991" t="s">
        <v>3604</v>
      </c>
      <c r="H967" t="s">
        <v>3836</v>
      </c>
      <c r="I967" s="4"/>
      <c r="J967" s="4"/>
      <c r="K967" s="4"/>
    </row>
    <row r="968" spans="1:11" ht="15" customHeight="1" x14ac:dyDescent="0.25">
      <c r="A968">
        <v>963</v>
      </c>
      <c r="B968" s="7">
        <f>'EstExp 12-20'!H55</f>
        <v>1100</v>
      </c>
      <c r="C968" s="3">
        <f t="shared" si="28"/>
        <v>-137</v>
      </c>
      <c r="E968" t="b">
        <f t="shared" ca="1" si="29"/>
        <v>1</v>
      </c>
      <c r="F968" cm="1">
        <f t="array" ref="F968" ca="1">IF(G968&lt;&gt;"",INDIRECT("'"&amp;G968&amp;"'!"&amp;H968),"")</f>
        <v>1100</v>
      </c>
      <c r="G968" s="991" t="s">
        <v>3604</v>
      </c>
      <c r="H968" t="s">
        <v>3837</v>
      </c>
      <c r="I968" s="4"/>
      <c r="J968" s="4"/>
      <c r="K968" s="4"/>
    </row>
    <row r="969" spans="1:11" ht="15" customHeight="1" x14ac:dyDescent="0.25">
      <c r="A969">
        <v>964</v>
      </c>
      <c r="B969" s="7">
        <f>'EstExp 12-20'!H57</f>
        <v>0</v>
      </c>
      <c r="C969" s="3">
        <f t="shared" si="28"/>
        <v>964</v>
      </c>
      <c r="E969" t="b">
        <f t="shared" ca="1" si="29"/>
        <v>1</v>
      </c>
      <c r="F969" cm="1">
        <f t="array" ref="F969" ca="1">IF(G969&lt;&gt;"",INDIRECT("'"&amp;G969&amp;"'!"&amp;H969),"")</f>
        <v>0</v>
      </c>
      <c r="G969" s="991" t="s">
        <v>3604</v>
      </c>
      <c r="H969" t="s">
        <v>3838</v>
      </c>
      <c r="I969" s="4"/>
      <c r="J969" s="4"/>
      <c r="K969" s="4"/>
    </row>
    <row r="970" spans="1:11" ht="15" customHeight="1" x14ac:dyDescent="0.25">
      <c r="A970">
        <v>965</v>
      </c>
      <c r="B970" s="7">
        <f>'EstExp 12-20'!H58</f>
        <v>0</v>
      </c>
      <c r="C970" s="3">
        <f t="shared" si="28"/>
        <v>965</v>
      </c>
      <c r="E970" t="b">
        <f t="shared" ca="1" si="29"/>
        <v>1</v>
      </c>
      <c r="F970" cm="1">
        <f t="array" ref="F970" ca="1">IF(G970&lt;&gt;"",INDIRECT("'"&amp;G970&amp;"'!"&amp;H970),"")</f>
        <v>0</v>
      </c>
      <c r="G970" s="991" t="s">
        <v>3604</v>
      </c>
      <c r="H970" t="s">
        <v>3839</v>
      </c>
      <c r="I970" s="4"/>
      <c r="J970" s="4"/>
      <c r="K970" s="4"/>
    </row>
    <row r="971" spans="1:11" ht="15" customHeight="1" x14ac:dyDescent="0.25">
      <c r="A971">
        <v>966</v>
      </c>
      <c r="B971" s="7">
        <f>'EstExp 12-20'!H59</f>
        <v>0</v>
      </c>
      <c r="C971" s="3">
        <f t="shared" si="28"/>
        <v>966</v>
      </c>
      <c r="E971" t="b">
        <f t="shared" ca="1" si="29"/>
        <v>1</v>
      </c>
      <c r="F971" cm="1">
        <f t="array" ref="F971" ca="1">IF(G971&lt;&gt;"",INDIRECT("'"&amp;G971&amp;"'!"&amp;H971),"")</f>
        <v>0</v>
      </c>
      <c r="G971" s="991" t="s">
        <v>3604</v>
      </c>
      <c r="H971" t="s">
        <v>3840</v>
      </c>
      <c r="I971" s="4"/>
      <c r="J971" s="4"/>
      <c r="K971" s="4"/>
    </row>
    <row r="972" spans="1:11" ht="15" customHeight="1" x14ac:dyDescent="0.25">
      <c r="A972">
        <v>967</v>
      </c>
      <c r="B972" s="7">
        <f>'EstExp 12-20'!H61</f>
        <v>0</v>
      </c>
      <c r="C972" s="3">
        <f t="shared" si="28"/>
        <v>967</v>
      </c>
      <c r="E972" t="b">
        <f t="shared" ca="1" si="29"/>
        <v>1</v>
      </c>
      <c r="F972" cm="1">
        <f t="array" ref="F972" ca="1">IF(G972&lt;&gt;"",INDIRECT("'"&amp;G972&amp;"'!"&amp;H972),"")</f>
        <v>0</v>
      </c>
      <c r="G972" s="991" t="s">
        <v>3604</v>
      </c>
      <c r="H972" t="s">
        <v>3841</v>
      </c>
      <c r="I972" s="4"/>
      <c r="J972" s="4"/>
      <c r="K972" s="4"/>
    </row>
    <row r="973" spans="1:11" ht="15" customHeight="1" x14ac:dyDescent="0.25">
      <c r="A973">
        <v>968</v>
      </c>
      <c r="B973" s="7">
        <f>'EstExp 12-20'!H62</f>
        <v>0</v>
      </c>
      <c r="C973" s="3">
        <f t="shared" si="28"/>
        <v>968</v>
      </c>
      <c r="E973" t="b">
        <f t="shared" ca="1" si="29"/>
        <v>1</v>
      </c>
      <c r="F973" cm="1">
        <f t="array" ref="F973" ca="1">IF(G973&lt;&gt;"",INDIRECT("'"&amp;G973&amp;"'!"&amp;H973),"")</f>
        <v>0</v>
      </c>
      <c r="G973" s="991" t="s">
        <v>3604</v>
      </c>
      <c r="H973" t="s">
        <v>3842</v>
      </c>
      <c r="I973" s="4"/>
      <c r="J973" s="4"/>
      <c r="K973" s="4"/>
    </row>
    <row r="974" spans="1:11" ht="15" customHeight="1" x14ac:dyDescent="0.25">
      <c r="A974">
        <v>969</v>
      </c>
      <c r="B974" s="7">
        <f>'EstExp 12-20'!H63</f>
        <v>0</v>
      </c>
      <c r="C974" s="3">
        <f t="shared" si="28"/>
        <v>969</v>
      </c>
      <c r="E974" t="b">
        <f t="shared" ca="1" si="29"/>
        <v>1</v>
      </c>
      <c r="F974" cm="1">
        <f t="array" ref="F974" ca="1">IF(G974&lt;&gt;"",INDIRECT("'"&amp;G974&amp;"'!"&amp;H974),"")</f>
        <v>0</v>
      </c>
      <c r="G974" s="991" t="s">
        <v>3604</v>
      </c>
      <c r="H974" t="s">
        <v>3843</v>
      </c>
      <c r="I974" s="4"/>
      <c r="J974" s="4"/>
      <c r="K974" s="4"/>
    </row>
    <row r="975" spans="1:11" ht="15" customHeight="1" x14ac:dyDescent="0.25">
      <c r="A975">
        <v>970</v>
      </c>
      <c r="B975" s="7">
        <f>'EstExp 12-20'!H64</f>
        <v>0</v>
      </c>
      <c r="C975" s="3">
        <f t="shared" si="28"/>
        <v>970</v>
      </c>
      <c r="E975" t="b">
        <f t="shared" ca="1" si="29"/>
        <v>1</v>
      </c>
      <c r="F975" cm="1">
        <f t="array" ref="F975" ca="1">IF(G975&lt;&gt;"",INDIRECT("'"&amp;G975&amp;"'!"&amp;H975),"")</f>
        <v>0</v>
      </c>
      <c r="G975" s="991" t="s">
        <v>3604</v>
      </c>
      <c r="H975" t="s">
        <v>3844</v>
      </c>
      <c r="I975" s="4"/>
      <c r="J975" s="4"/>
      <c r="K975" s="4"/>
    </row>
    <row r="976" spans="1:11" ht="15" customHeight="1" x14ac:dyDescent="0.25">
      <c r="A976">
        <v>971</v>
      </c>
      <c r="B976" s="7">
        <f>'EstExp 12-20'!H65</f>
        <v>0</v>
      </c>
      <c r="C976" s="3">
        <f t="shared" si="28"/>
        <v>971</v>
      </c>
      <c r="E976" t="b">
        <f t="shared" ca="1" si="29"/>
        <v>1</v>
      </c>
      <c r="F976" cm="1">
        <f t="array" ref="F976" ca="1">IF(G976&lt;&gt;"",INDIRECT("'"&amp;G976&amp;"'!"&amp;H976),"")</f>
        <v>0</v>
      </c>
      <c r="G976" s="991" t="s">
        <v>3604</v>
      </c>
      <c r="H976" t="s">
        <v>3845</v>
      </c>
      <c r="I976" s="4"/>
      <c r="J976" s="4"/>
      <c r="K976" s="4"/>
    </row>
    <row r="977" spans="1:19" ht="15" customHeight="1" x14ac:dyDescent="0.25">
      <c r="A977">
        <v>972</v>
      </c>
      <c r="B977" s="7">
        <f>'EstExp 12-20'!H66</f>
        <v>0</v>
      </c>
      <c r="C977" s="3">
        <f t="shared" si="28"/>
        <v>972</v>
      </c>
      <c r="E977" t="b">
        <f t="shared" ca="1" si="29"/>
        <v>1</v>
      </c>
      <c r="F977" cm="1">
        <f t="array" ref="F977" ca="1">IF(G977&lt;&gt;"",INDIRECT("'"&amp;G977&amp;"'!"&amp;H977),"")</f>
        <v>0</v>
      </c>
      <c r="G977" s="991" t="s">
        <v>3604</v>
      </c>
      <c r="H977" t="s">
        <v>3846</v>
      </c>
      <c r="I977" s="4"/>
      <c r="J977" s="4"/>
      <c r="K977" s="4"/>
    </row>
    <row r="978" spans="1:19" ht="15" customHeight="1" x14ac:dyDescent="0.25">
      <c r="A978" s="2">
        <v>973</v>
      </c>
      <c r="D978" s="3" t="s">
        <v>3572</v>
      </c>
      <c r="F978" t="str" cm="1">
        <f t="array" ref="F978" ca="1">IF(G978&lt;&gt;"",INDIRECT("'"&amp;G978&amp;"'!"&amp;H978),"")</f>
        <v/>
      </c>
      <c r="I978" s="4"/>
      <c r="J978" s="4"/>
      <c r="K978" s="4"/>
    </row>
    <row r="979" spans="1:19" ht="15" customHeight="1" x14ac:dyDescent="0.25">
      <c r="A979">
        <v>974</v>
      </c>
      <c r="B979" s="7">
        <f>'EstExp 12-20'!H67</f>
        <v>0</v>
      </c>
      <c r="C979" s="3">
        <f>A979-B979</f>
        <v>974</v>
      </c>
      <c r="E979" t="b">
        <f ca="1">F979=B979</f>
        <v>1</v>
      </c>
      <c r="F979" cm="1">
        <f t="array" ref="F979" ca="1">IF(G979&lt;&gt;"",INDIRECT("'"&amp;G979&amp;"'!"&amp;H979),"")</f>
        <v>0</v>
      </c>
      <c r="G979" s="991" t="s">
        <v>3604</v>
      </c>
      <c r="H979" t="s">
        <v>3847</v>
      </c>
      <c r="I979" s="4"/>
      <c r="J979" s="4"/>
      <c r="K979" s="4"/>
    </row>
    <row r="980" spans="1:19" ht="15" customHeight="1" x14ac:dyDescent="0.25">
      <c r="A980">
        <v>975</v>
      </c>
      <c r="B980" s="7">
        <f>'EstExp 12-20'!H69</f>
        <v>0</v>
      </c>
      <c r="C980" s="3">
        <f>A980-B980</f>
        <v>975</v>
      </c>
      <c r="E980" t="b">
        <f ca="1">F980=B980</f>
        <v>1</v>
      </c>
      <c r="F980" cm="1">
        <f t="array" ref="F980" ca="1">IF(G980&lt;&gt;"",INDIRECT("'"&amp;G980&amp;"'!"&amp;H980),"")</f>
        <v>0</v>
      </c>
      <c r="G980" s="991" t="s">
        <v>3604</v>
      </c>
      <c r="H980" t="s">
        <v>3848</v>
      </c>
      <c r="I980" s="4"/>
      <c r="J980" s="4"/>
      <c r="K980" s="4"/>
    </row>
    <row r="981" spans="1:19" x14ac:dyDescent="0.25">
      <c r="A981">
        <v>976</v>
      </c>
      <c r="B981" s="7">
        <f>'EstExp 12-20'!H70</f>
        <v>0</v>
      </c>
      <c r="C981" s="3">
        <f>A981-B981</f>
        <v>976</v>
      </c>
      <c r="E981" t="b">
        <f ca="1">F981=B981</f>
        <v>1</v>
      </c>
      <c r="F981" cm="1">
        <f t="array" ref="F981" ca="1">IF(G981&lt;&gt;"",INDIRECT("'"&amp;G981&amp;"'!"&amp;H981),"")</f>
        <v>0</v>
      </c>
      <c r="G981" s="991" t="s">
        <v>3604</v>
      </c>
      <c r="H981" t="s">
        <v>3849</v>
      </c>
      <c r="S981" s="991"/>
    </row>
    <row r="982" spans="1:19" ht="15" customHeight="1" x14ac:dyDescent="0.25">
      <c r="A982">
        <v>977</v>
      </c>
      <c r="B982" s="7">
        <f>'EstExp 12-20'!H71</f>
        <v>0</v>
      </c>
      <c r="C982" s="3">
        <f>A982-B982</f>
        <v>977</v>
      </c>
      <c r="E982" t="b">
        <f ca="1">F982=B982</f>
        <v>1</v>
      </c>
      <c r="F982" cm="1">
        <f t="array" ref="F982" ca="1">IF(G982&lt;&gt;"",INDIRECT("'"&amp;G982&amp;"'!"&amp;H982),"")</f>
        <v>0</v>
      </c>
      <c r="G982" s="991" t="s">
        <v>3604</v>
      </c>
      <c r="H982" t="s">
        <v>3850</v>
      </c>
      <c r="I982" s="4"/>
      <c r="J982" s="4"/>
      <c r="K982" s="4"/>
    </row>
    <row r="983" spans="1:19" ht="15" customHeight="1" x14ac:dyDescent="0.25">
      <c r="A983">
        <v>978</v>
      </c>
      <c r="B983" s="7">
        <f>'EstExp 12-20'!H72</f>
        <v>0</v>
      </c>
      <c r="C983" s="3">
        <f>A983-B983</f>
        <v>978</v>
      </c>
      <c r="E983" t="b">
        <f ca="1">F983=B983</f>
        <v>1</v>
      </c>
      <c r="F983" cm="1">
        <f t="array" ref="F983" ca="1">IF(G983&lt;&gt;"",INDIRECT("'"&amp;G983&amp;"'!"&amp;H983),"")</f>
        <v>0</v>
      </c>
      <c r="G983" s="991" t="s">
        <v>3604</v>
      </c>
      <c r="H983" t="s">
        <v>3851</v>
      </c>
      <c r="I983" s="4"/>
      <c r="J983" s="4"/>
      <c r="K983" s="4"/>
    </row>
    <row r="984" spans="1:19" ht="15" customHeight="1" x14ac:dyDescent="0.25">
      <c r="A984" s="2">
        <v>979</v>
      </c>
      <c r="D984" s="3" t="s">
        <v>3572</v>
      </c>
      <c r="F984" t="str" cm="1">
        <f t="array" ref="F984" ca="1">IF(G984&lt;&gt;"",INDIRECT("'"&amp;G984&amp;"'!"&amp;H984),"")</f>
        <v/>
      </c>
      <c r="I984" s="4"/>
      <c r="J984" s="4"/>
      <c r="K984" s="4"/>
    </row>
    <row r="985" spans="1:19" ht="15" customHeight="1" x14ac:dyDescent="0.25">
      <c r="A985">
        <v>980</v>
      </c>
      <c r="B985" s="7">
        <f>'EstExp 12-20'!H73</f>
        <v>0</v>
      </c>
      <c r="C985" s="3">
        <f>A985-B985</f>
        <v>980</v>
      </c>
      <c r="E985" t="b">
        <f ca="1">F985=B985</f>
        <v>1</v>
      </c>
      <c r="F985" cm="1">
        <f t="array" ref="F985" ca="1">IF(G985&lt;&gt;"",INDIRECT("'"&amp;G985&amp;"'!"&amp;H985),"")</f>
        <v>0</v>
      </c>
      <c r="G985" s="991" t="s">
        <v>3604</v>
      </c>
      <c r="H985" t="s">
        <v>3852</v>
      </c>
      <c r="I985" s="4"/>
      <c r="J985" s="4"/>
      <c r="K985" s="4"/>
    </row>
    <row r="986" spans="1:19" ht="15" customHeight="1" x14ac:dyDescent="0.25">
      <c r="A986" s="2">
        <v>981</v>
      </c>
      <c r="D986" s="3" t="s">
        <v>3572</v>
      </c>
      <c r="F986" t="str" cm="1">
        <f t="array" ref="F986" ca="1">IF(G986&lt;&gt;"",INDIRECT("'"&amp;G986&amp;"'!"&amp;H986),"")</f>
        <v/>
      </c>
      <c r="I986" s="4"/>
      <c r="J986" s="4"/>
      <c r="K986" s="4"/>
    </row>
    <row r="987" spans="1:19" ht="15" customHeight="1" x14ac:dyDescent="0.25">
      <c r="A987">
        <v>982</v>
      </c>
      <c r="B987" s="7">
        <f>'EstExp 12-20'!H74</f>
        <v>0</v>
      </c>
      <c r="C987" s="3">
        <f t="shared" ref="C987:C993" si="30">A987-B987</f>
        <v>982</v>
      </c>
      <c r="E987" t="b">
        <f t="shared" ref="E987:E993" ca="1" si="31">F987=B987</f>
        <v>1</v>
      </c>
      <c r="F987" cm="1">
        <f t="array" ref="F987" ca="1">IF(G987&lt;&gt;"",INDIRECT("'"&amp;G987&amp;"'!"&amp;H987),"")</f>
        <v>0</v>
      </c>
      <c r="G987" s="991" t="s">
        <v>3604</v>
      </c>
      <c r="H987" t="s">
        <v>3853</v>
      </c>
      <c r="I987" s="4"/>
      <c r="J987" s="4"/>
      <c r="K987" s="4"/>
    </row>
    <row r="988" spans="1:19" ht="15" customHeight="1" x14ac:dyDescent="0.25">
      <c r="A988">
        <v>983</v>
      </c>
      <c r="B988" s="7">
        <f>'EstExp 12-20'!H75</f>
        <v>0</v>
      </c>
      <c r="C988" s="3">
        <f t="shared" si="30"/>
        <v>983</v>
      </c>
      <c r="E988" t="b">
        <f t="shared" ca="1" si="31"/>
        <v>1</v>
      </c>
      <c r="F988" cm="1">
        <f t="array" ref="F988" ca="1">IF(G988&lt;&gt;"",INDIRECT("'"&amp;G988&amp;"'!"&amp;H988),"")</f>
        <v>0</v>
      </c>
      <c r="G988" s="991" t="s">
        <v>3604</v>
      </c>
      <c r="H988" t="s">
        <v>3854</v>
      </c>
      <c r="I988" s="4"/>
      <c r="J988" s="4"/>
      <c r="K988" s="4"/>
    </row>
    <row r="989" spans="1:19" ht="15" customHeight="1" x14ac:dyDescent="0.25">
      <c r="A989">
        <v>984</v>
      </c>
      <c r="B989" s="7">
        <f>'EstExp 12-20'!H76</f>
        <v>1100</v>
      </c>
      <c r="C989" s="3">
        <f t="shared" si="30"/>
        <v>-116</v>
      </c>
      <c r="E989" t="b">
        <f t="shared" ca="1" si="31"/>
        <v>1</v>
      </c>
      <c r="F989" cm="1">
        <f t="array" ref="F989" ca="1">IF(G989&lt;&gt;"",INDIRECT("'"&amp;G989&amp;"'!"&amp;H989),"")</f>
        <v>1100</v>
      </c>
      <c r="G989" s="991" t="s">
        <v>3604</v>
      </c>
      <c r="H989" t="s">
        <v>3855</v>
      </c>
      <c r="I989" s="4"/>
      <c r="J989" s="4"/>
      <c r="K989" s="4"/>
    </row>
    <row r="990" spans="1:19" ht="15" customHeight="1" x14ac:dyDescent="0.25">
      <c r="A990">
        <v>985</v>
      </c>
      <c r="B990" s="7">
        <f>'EstExp 12-20'!H77</f>
        <v>0</v>
      </c>
      <c r="C990" s="3">
        <f t="shared" si="30"/>
        <v>985</v>
      </c>
      <c r="E990" t="b">
        <f t="shared" ca="1" si="31"/>
        <v>1</v>
      </c>
      <c r="F990" cm="1">
        <f t="array" ref="F990" ca="1">IF(G990&lt;&gt;"",INDIRECT("'"&amp;G990&amp;"'!"&amp;H990),"")</f>
        <v>0</v>
      </c>
      <c r="G990" s="991" t="s">
        <v>3604</v>
      </c>
      <c r="H990" t="s">
        <v>3856</v>
      </c>
      <c r="I990" s="4"/>
      <c r="J990" s="4"/>
      <c r="K990" s="4"/>
    </row>
    <row r="991" spans="1:19" ht="15" customHeight="1" x14ac:dyDescent="0.25">
      <c r="A991">
        <v>986</v>
      </c>
      <c r="B991" s="8">
        <f>'EstExp 12-20'!H104</f>
        <v>198218</v>
      </c>
      <c r="C991" s="3">
        <f t="shared" si="30"/>
        <v>-197232</v>
      </c>
      <c r="E991" t="b">
        <f t="shared" ca="1" si="31"/>
        <v>1</v>
      </c>
      <c r="F991" cm="1">
        <f t="array" ref="F991" ca="1">IF(G991&lt;&gt;"",INDIRECT("'"&amp;G991&amp;"'!"&amp;H991),"")</f>
        <v>198218</v>
      </c>
      <c r="G991" s="991" t="s">
        <v>3604</v>
      </c>
      <c r="H991" t="s">
        <v>3857</v>
      </c>
      <c r="I991" s="4"/>
      <c r="J991" s="4"/>
      <c r="K991" s="4"/>
    </row>
    <row r="992" spans="1:19" ht="15" customHeight="1" x14ac:dyDescent="0.25">
      <c r="A992">
        <v>987</v>
      </c>
      <c r="B992" s="7">
        <f>'EstExp 12-20'!H107</f>
        <v>0</v>
      </c>
      <c r="C992" s="3">
        <f t="shared" si="30"/>
        <v>987</v>
      </c>
      <c r="E992" t="b">
        <f t="shared" ca="1" si="31"/>
        <v>1</v>
      </c>
      <c r="F992" cm="1">
        <f t="array" ref="F992" ca="1">IF(G992&lt;&gt;"",INDIRECT("'"&amp;G992&amp;"'!"&amp;H992),"")</f>
        <v>0</v>
      </c>
      <c r="G992" s="991" t="s">
        <v>3604</v>
      </c>
      <c r="H992" t="s">
        <v>3858</v>
      </c>
      <c r="I992" s="4"/>
      <c r="J992" s="4"/>
      <c r="K992" s="4"/>
    </row>
    <row r="993" spans="1:11" ht="15" customHeight="1" x14ac:dyDescent="0.25">
      <c r="A993">
        <v>988</v>
      </c>
      <c r="B993" s="7">
        <f>'EstExp 12-20'!H108</f>
        <v>0</v>
      </c>
      <c r="C993" s="3">
        <f t="shared" si="30"/>
        <v>988</v>
      </c>
      <c r="E993" t="b">
        <f t="shared" ca="1" si="31"/>
        <v>1</v>
      </c>
      <c r="F993" cm="1">
        <f t="array" ref="F993" ca="1">IF(G993&lt;&gt;"",INDIRECT("'"&amp;G993&amp;"'!"&amp;H993),"")</f>
        <v>0</v>
      </c>
      <c r="G993" s="991" t="s">
        <v>3604</v>
      </c>
      <c r="H993" t="s">
        <v>3859</v>
      </c>
      <c r="I993" s="4"/>
      <c r="J993" s="4"/>
      <c r="K993" s="4"/>
    </row>
    <row r="994" spans="1:11" ht="15" customHeight="1" x14ac:dyDescent="0.25">
      <c r="A994" s="2">
        <v>989</v>
      </c>
      <c r="D994" s="3" t="s">
        <v>3860</v>
      </c>
      <c r="F994" t="str" cm="1">
        <f t="array" ref="F994" ca="1">IF(G994&lt;&gt;"",INDIRECT("'"&amp;G994&amp;"'!"&amp;H994),"")</f>
        <v/>
      </c>
      <c r="I994" s="4"/>
      <c r="J994" s="4"/>
      <c r="K994" s="4"/>
    </row>
    <row r="995" spans="1:11" ht="15" customHeight="1" x14ac:dyDescent="0.25">
      <c r="A995">
        <v>990</v>
      </c>
      <c r="B995" s="7">
        <f>'EstExp 12-20'!H111</f>
        <v>0</v>
      </c>
      <c r="C995" s="3">
        <f>A995-B995</f>
        <v>990</v>
      </c>
      <c r="E995" t="b">
        <f ca="1">F995=B995</f>
        <v>1</v>
      </c>
      <c r="F995" cm="1">
        <f t="array" ref="F995" ca="1">IF(G995&lt;&gt;"",INDIRECT("'"&amp;G995&amp;"'!"&amp;H995),"")</f>
        <v>0</v>
      </c>
      <c r="G995" s="991" t="s">
        <v>3604</v>
      </c>
      <c r="H995" t="s">
        <v>3861</v>
      </c>
      <c r="I995" s="4"/>
      <c r="J995" s="4"/>
      <c r="K995" s="4"/>
    </row>
    <row r="996" spans="1:11" ht="15" customHeight="1" x14ac:dyDescent="0.25">
      <c r="A996" s="2">
        <v>991</v>
      </c>
      <c r="D996" s="3" t="s">
        <v>3572</v>
      </c>
      <c r="F996" t="str" cm="1">
        <f t="array" ref="F996" ca="1">IF(G996&lt;&gt;"",INDIRECT("'"&amp;G996&amp;"'!"&amp;H996),"")</f>
        <v/>
      </c>
      <c r="I996" s="4"/>
      <c r="J996" s="4"/>
      <c r="K996" s="4"/>
    </row>
    <row r="997" spans="1:11" ht="15" customHeight="1" x14ac:dyDescent="0.25">
      <c r="A997">
        <v>992</v>
      </c>
      <c r="B997" s="7">
        <f>'EstExp 12-20'!H114</f>
        <v>0</v>
      </c>
      <c r="C997" s="3">
        <f>A997-B997</f>
        <v>992</v>
      </c>
      <c r="E997" t="b">
        <f ca="1">F997=B997</f>
        <v>1</v>
      </c>
      <c r="F997" cm="1">
        <f t="array" ref="F997" ca="1">IF(G997&lt;&gt;"",INDIRECT("'"&amp;G997&amp;"'!"&amp;H997),"")</f>
        <v>0</v>
      </c>
      <c r="G997" s="991" t="s">
        <v>3604</v>
      </c>
      <c r="H997" t="s">
        <v>3862</v>
      </c>
      <c r="I997" s="4"/>
      <c r="J997" s="4"/>
      <c r="K997" s="4"/>
    </row>
    <row r="998" spans="1:11" ht="15" customHeight="1" x14ac:dyDescent="0.25">
      <c r="A998">
        <v>993</v>
      </c>
      <c r="B998" s="7">
        <f>'EstExp 12-20'!H116</f>
        <v>204318</v>
      </c>
      <c r="C998" s="3">
        <f>A998-B998</f>
        <v>-203325</v>
      </c>
      <c r="E998" t="b">
        <f ca="1">F998=B998</f>
        <v>1</v>
      </c>
      <c r="F998" cm="1">
        <f t="array" ref="F998" ca="1">IF(G998&lt;&gt;"",INDIRECT("'"&amp;G998&amp;"'!"&amp;H998),"")</f>
        <v>204318</v>
      </c>
      <c r="G998" s="991" t="s">
        <v>3604</v>
      </c>
      <c r="H998" t="s">
        <v>3863</v>
      </c>
      <c r="I998" s="4"/>
      <c r="J998" s="4"/>
      <c r="K998" s="4"/>
    </row>
    <row r="999" spans="1:11" ht="15" customHeight="1" x14ac:dyDescent="0.25">
      <c r="A999" s="2">
        <v>994</v>
      </c>
      <c r="D999" s="3" t="s">
        <v>3572</v>
      </c>
      <c r="F999" t="str" cm="1">
        <f t="array" ref="F999" ca="1">IF(G999&lt;&gt;"",INDIRECT("'"&amp;G999&amp;"'!"&amp;H999),"")</f>
        <v/>
      </c>
      <c r="I999" s="4"/>
      <c r="J999" s="4"/>
      <c r="K999" s="4"/>
    </row>
    <row r="1000" spans="1:11" ht="15" customHeight="1" x14ac:dyDescent="0.25">
      <c r="A1000" s="2">
        <v>995</v>
      </c>
      <c r="D1000" s="3" t="s">
        <v>3860</v>
      </c>
      <c r="F1000" t="str" cm="1">
        <f t="array" ref="F1000" ca="1">IF(G1000&lt;&gt;"",INDIRECT("'"&amp;G1000&amp;"'!"&amp;H1000),"")</f>
        <v/>
      </c>
      <c r="I1000" s="4"/>
      <c r="J1000" s="4"/>
      <c r="K1000" s="4"/>
    </row>
    <row r="1001" spans="1:11" ht="15" customHeight="1" x14ac:dyDescent="0.25">
      <c r="A1001" s="2">
        <v>996</v>
      </c>
      <c r="D1001" s="3" t="s">
        <v>3860</v>
      </c>
      <c r="F1001" t="str" cm="1">
        <f t="array" ref="F1001" ca="1">IF(G1001&lt;&gt;"",INDIRECT("'"&amp;G1001&amp;"'!"&amp;H1001),"")</f>
        <v/>
      </c>
      <c r="I1001" s="4"/>
      <c r="J1001" s="4"/>
      <c r="K1001" s="4"/>
    </row>
    <row r="1002" spans="1:11" ht="15" customHeight="1" x14ac:dyDescent="0.25">
      <c r="A1002" s="2">
        <v>997</v>
      </c>
      <c r="D1002" s="3" t="s">
        <v>3572</v>
      </c>
      <c r="F1002" t="str" cm="1">
        <f t="array" ref="F1002" ca="1">IF(G1002&lt;&gt;"",INDIRECT("'"&amp;G1002&amp;"'!"&amp;H1002),"")</f>
        <v/>
      </c>
      <c r="I1002" s="4"/>
      <c r="J1002" s="4"/>
      <c r="K1002" s="4"/>
    </row>
    <row r="1003" spans="1:11" ht="15" customHeight="1" x14ac:dyDescent="0.25">
      <c r="A1003" s="2">
        <v>998</v>
      </c>
      <c r="D1003" s="3" t="s">
        <v>3572</v>
      </c>
      <c r="F1003" t="str" cm="1">
        <f t="array" ref="F1003" ca="1">IF(G1003&lt;&gt;"",INDIRECT("'"&amp;G1003&amp;"'!"&amp;H1003),"")</f>
        <v/>
      </c>
      <c r="I1003" s="4"/>
      <c r="J1003" s="4"/>
      <c r="K1003" s="4"/>
    </row>
    <row r="1004" spans="1:11" ht="15" customHeight="1" x14ac:dyDescent="0.25">
      <c r="A1004" s="2">
        <v>999</v>
      </c>
      <c r="D1004" s="3" t="s">
        <v>3572</v>
      </c>
      <c r="F1004" t="str" cm="1">
        <f t="array" ref="F1004" ca="1">IF(G1004&lt;&gt;"",INDIRECT("'"&amp;G1004&amp;"'!"&amp;H1004),"")</f>
        <v/>
      </c>
      <c r="I1004" s="4"/>
      <c r="J1004" s="4"/>
      <c r="K1004" s="4"/>
    </row>
    <row r="1005" spans="1:11" ht="15" customHeight="1" x14ac:dyDescent="0.25">
      <c r="A1005" s="2">
        <v>1000</v>
      </c>
      <c r="D1005" s="3" t="s">
        <v>3572</v>
      </c>
      <c r="F1005" t="str" cm="1">
        <f t="array" ref="F1005" ca="1">IF(G1005&lt;&gt;"",INDIRECT("'"&amp;G1005&amp;"'!"&amp;H1005),"")</f>
        <v/>
      </c>
      <c r="I1005" s="4"/>
      <c r="J1005" s="4"/>
      <c r="K1005" s="4"/>
    </row>
    <row r="1006" spans="1:11" ht="15" customHeight="1" x14ac:dyDescent="0.25">
      <c r="A1006" s="2">
        <v>1001</v>
      </c>
      <c r="D1006" s="3" t="s">
        <v>3572</v>
      </c>
      <c r="F1006" t="str" cm="1">
        <f t="array" ref="F1006" ca="1">IF(G1006&lt;&gt;"",INDIRECT("'"&amp;G1006&amp;"'!"&amp;H1006),"")</f>
        <v/>
      </c>
      <c r="I1006" s="4"/>
      <c r="J1006" s="4"/>
      <c r="K1006" s="4"/>
    </row>
    <row r="1007" spans="1:11" ht="15" customHeight="1" x14ac:dyDescent="0.25">
      <c r="A1007" s="2">
        <v>1002</v>
      </c>
      <c r="D1007" s="3" t="s">
        <v>3860</v>
      </c>
      <c r="F1007" t="str" cm="1">
        <f t="array" ref="F1007" ca="1">IF(G1007&lt;&gt;"",INDIRECT("'"&amp;G1007&amp;"'!"&amp;H1007),"")</f>
        <v/>
      </c>
      <c r="I1007" s="4"/>
      <c r="J1007" s="4"/>
      <c r="K1007" s="4"/>
    </row>
    <row r="1008" spans="1:11" ht="15" customHeight="1" x14ac:dyDescent="0.25">
      <c r="A1008" s="2">
        <v>1003</v>
      </c>
      <c r="D1008" s="3" t="s">
        <v>3860</v>
      </c>
      <c r="F1008" t="str" cm="1">
        <f t="array" ref="F1008" ca="1">IF(G1008&lt;&gt;"",INDIRECT("'"&amp;G1008&amp;"'!"&amp;H1008),"")</f>
        <v/>
      </c>
      <c r="I1008" s="4"/>
      <c r="J1008" s="4"/>
      <c r="K1008" s="4"/>
    </row>
    <row r="1009" spans="1:11" ht="15" customHeight="1" x14ac:dyDescent="0.25">
      <c r="A1009" s="2">
        <v>1004</v>
      </c>
      <c r="D1009" s="3" t="s">
        <v>3572</v>
      </c>
      <c r="F1009" t="str" cm="1">
        <f t="array" ref="F1009" ca="1">IF(G1009&lt;&gt;"",INDIRECT("'"&amp;G1009&amp;"'!"&amp;H1009),"")</f>
        <v/>
      </c>
      <c r="I1009" s="4"/>
      <c r="J1009" s="4"/>
      <c r="K1009" s="4"/>
    </row>
    <row r="1010" spans="1:11" ht="15" customHeight="1" x14ac:dyDescent="0.25">
      <c r="A1010" s="2">
        <v>1005</v>
      </c>
      <c r="D1010" s="3" t="s">
        <v>3572</v>
      </c>
      <c r="F1010" t="str" cm="1">
        <f t="array" ref="F1010" ca="1">IF(G1010&lt;&gt;"",INDIRECT("'"&amp;G1010&amp;"'!"&amp;H1010),"")</f>
        <v/>
      </c>
      <c r="I1010" s="4"/>
      <c r="J1010" s="4"/>
      <c r="K1010" s="4"/>
    </row>
    <row r="1011" spans="1:11" ht="15" customHeight="1" x14ac:dyDescent="0.25">
      <c r="A1011" s="2">
        <v>1006</v>
      </c>
      <c r="D1011" s="3" t="s">
        <v>3572</v>
      </c>
      <c r="F1011" t="str" cm="1">
        <f t="array" ref="F1011" ca="1">IF(G1011&lt;&gt;"",INDIRECT("'"&amp;G1011&amp;"'!"&amp;H1011),"")</f>
        <v/>
      </c>
      <c r="I1011" s="4"/>
      <c r="J1011" s="4"/>
      <c r="K1011" s="4"/>
    </row>
    <row r="1012" spans="1:11" ht="15" customHeight="1" x14ac:dyDescent="0.25">
      <c r="A1012" s="2">
        <v>1007</v>
      </c>
      <c r="D1012" s="3" t="s">
        <v>3572</v>
      </c>
      <c r="F1012" t="str" cm="1">
        <f t="array" ref="F1012" ca="1">IF(G1012&lt;&gt;"",INDIRECT("'"&amp;G1012&amp;"'!"&amp;H1012),"")</f>
        <v/>
      </c>
      <c r="I1012" s="4"/>
      <c r="J1012" s="4"/>
      <c r="K1012" s="4"/>
    </row>
    <row r="1013" spans="1:11" ht="15" customHeight="1" x14ac:dyDescent="0.25">
      <c r="A1013" s="2">
        <v>1008</v>
      </c>
      <c r="D1013" s="3" t="s">
        <v>3572</v>
      </c>
      <c r="F1013" t="str" cm="1">
        <f t="array" ref="F1013" ca="1">IF(G1013&lt;&gt;"",INDIRECT("'"&amp;G1013&amp;"'!"&amp;H1013),"")</f>
        <v/>
      </c>
      <c r="I1013" s="4"/>
      <c r="J1013" s="4"/>
      <c r="K1013" s="4"/>
    </row>
    <row r="1014" spans="1:11" ht="15" customHeight="1" x14ac:dyDescent="0.25">
      <c r="A1014" s="2">
        <v>1009</v>
      </c>
      <c r="D1014" s="3" t="s">
        <v>3860</v>
      </c>
      <c r="F1014" t="str" cm="1">
        <f t="array" ref="F1014" ca="1">IF(G1014&lt;&gt;"",INDIRECT("'"&amp;G1014&amp;"'!"&amp;H1014),"")</f>
        <v/>
      </c>
      <c r="I1014" s="4"/>
      <c r="J1014" s="4"/>
      <c r="K1014" s="4"/>
    </row>
    <row r="1015" spans="1:11" ht="15" customHeight="1" x14ac:dyDescent="0.25">
      <c r="A1015" s="2">
        <v>1010</v>
      </c>
      <c r="D1015" s="3" t="s">
        <v>3572</v>
      </c>
      <c r="F1015" t="str" cm="1">
        <f t="array" ref="F1015" ca="1">IF(G1015&lt;&gt;"",INDIRECT("'"&amp;G1015&amp;"'!"&amp;H1015),"")</f>
        <v/>
      </c>
      <c r="I1015" s="4"/>
      <c r="J1015" s="4"/>
      <c r="K1015" s="4"/>
    </row>
    <row r="1016" spans="1:11" ht="15" customHeight="1" x14ac:dyDescent="0.25">
      <c r="A1016" s="2">
        <v>1011</v>
      </c>
      <c r="D1016" s="3" t="s">
        <v>3572</v>
      </c>
      <c r="F1016" t="str" cm="1">
        <f t="array" ref="F1016" ca="1">IF(G1016&lt;&gt;"",INDIRECT("'"&amp;G1016&amp;"'!"&amp;H1016),"")</f>
        <v/>
      </c>
      <c r="I1016" s="4"/>
      <c r="J1016" s="4"/>
      <c r="K1016" s="4"/>
    </row>
    <row r="1017" spans="1:11" ht="15" customHeight="1" x14ac:dyDescent="0.25">
      <c r="A1017" s="2">
        <v>1012</v>
      </c>
      <c r="D1017" s="3" t="s">
        <v>3572</v>
      </c>
      <c r="F1017" t="str" cm="1">
        <f t="array" ref="F1017" ca="1">IF(G1017&lt;&gt;"",INDIRECT("'"&amp;G1017&amp;"'!"&amp;H1017),"")</f>
        <v/>
      </c>
      <c r="I1017" s="4"/>
      <c r="J1017" s="4"/>
      <c r="K1017" s="4"/>
    </row>
    <row r="1018" spans="1:11" ht="15" customHeight="1" x14ac:dyDescent="0.25">
      <c r="A1018" s="2">
        <v>1013</v>
      </c>
      <c r="D1018" s="3" t="s">
        <v>3860</v>
      </c>
      <c r="F1018" t="str" cm="1">
        <f t="array" ref="F1018" ca="1">IF(G1018&lt;&gt;"",INDIRECT("'"&amp;G1018&amp;"'!"&amp;H1018),"")</f>
        <v/>
      </c>
      <c r="I1018" s="4"/>
      <c r="J1018" s="4"/>
      <c r="K1018" s="4"/>
    </row>
    <row r="1019" spans="1:11" ht="15" customHeight="1" x14ac:dyDescent="0.25">
      <c r="A1019" s="2">
        <v>1014</v>
      </c>
      <c r="D1019" s="3" t="s">
        <v>3860</v>
      </c>
      <c r="F1019" t="str" cm="1">
        <f t="array" ref="F1019" ca="1">IF(G1019&lt;&gt;"",INDIRECT("'"&amp;G1019&amp;"'!"&amp;H1019),"")</f>
        <v/>
      </c>
      <c r="I1019" s="4"/>
      <c r="J1019" s="4"/>
      <c r="K1019" s="4"/>
    </row>
    <row r="1020" spans="1:11" ht="15" customHeight="1" x14ac:dyDescent="0.25">
      <c r="A1020" s="2">
        <v>1015</v>
      </c>
      <c r="D1020" s="3" t="s">
        <v>3860</v>
      </c>
      <c r="F1020" t="str" cm="1">
        <f t="array" ref="F1020" ca="1">IF(G1020&lt;&gt;"",INDIRECT("'"&amp;G1020&amp;"'!"&amp;H1020),"")</f>
        <v/>
      </c>
      <c r="I1020" s="4"/>
      <c r="J1020" s="4"/>
      <c r="K1020" s="4"/>
    </row>
    <row r="1021" spans="1:11" ht="15" customHeight="1" x14ac:dyDescent="0.25">
      <c r="A1021" s="2">
        <v>1016</v>
      </c>
      <c r="D1021" s="3" t="s">
        <v>3860</v>
      </c>
      <c r="F1021" t="str" cm="1">
        <f t="array" ref="F1021" ca="1">IF(G1021&lt;&gt;"",INDIRECT("'"&amp;G1021&amp;"'!"&amp;H1021),"")</f>
        <v/>
      </c>
      <c r="I1021" s="4"/>
      <c r="J1021" s="4"/>
      <c r="K1021" s="4"/>
    </row>
    <row r="1022" spans="1:11" ht="15" customHeight="1" x14ac:dyDescent="0.25">
      <c r="A1022" s="2">
        <v>1017</v>
      </c>
      <c r="D1022" s="3" t="s">
        <v>3860</v>
      </c>
      <c r="F1022" t="str" cm="1">
        <f t="array" ref="F1022" ca="1">IF(G1022&lt;&gt;"",INDIRECT("'"&amp;G1022&amp;"'!"&amp;H1022),"")</f>
        <v/>
      </c>
      <c r="I1022" s="4"/>
      <c r="J1022" s="4"/>
      <c r="K1022" s="4"/>
    </row>
    <row r="1023" spans="1:11" ht="15" customHeight="1" x14ac:dyDescent="0.25">
      <c r="A1023" s="2">
        <v>1018</v>
      </c>
      <c r="D1023" s="3" t="s">
        <v>3572</v>
      </c>
      <c r="F1023" t="str" cm="1">
        <f t="array" ref="F1023" ca="1">IF(G1023&lt;&gt;"",INDIRECT("'"&amp;G1023&amp;"'!"&amp;H1023),"")</f>
        <v/>
      </c>
      <c r="I1023" s="4"/>
      <c r="J1023" s="4"/>
      <c r="K1023" s="4"/>
    </row>
    <row r="1024" spans="1:11" ht="15" customHeight="1" x14ac:dyDescent="0.25">
      <c r="A1024" s="2">
        <v>1019</v>
      </c>
      <c r="D1024" s="3" t="s">
        <v>3572</v>
      </c>
      <c r="F1024" t="str" cm="1">
        <f t="array" ref="F1024" ca="1">IF(G1024&lt;&gt;"",INDIRECT("'"&amp;G1024&amp;"'!"&amp;H1024),"")</f>
        <v/>
      </c>
      <c r="I1024" s="4"/>
      <c r="J1024" s="4"/>
      <c r="K1024" s="4"/>
    </row>
    <row r="1025" spans="1:11" ht="15" customHeight="1" x14ac:dyDescent="0.25">
      <c r="A1025" s="2">
        <v>1020</v>
      </c>
      <c r="D1025" s="3" t="s">
        <v>3572</v>
      </c>
      <c r="F1025" t="str" cm="1">
        <f t="array" ref="F1025" ca="1">IF(G1025&lt;&gt;"",INDIRECT("'"&amp;G1025&amp;"'!"&amp;H1025),"")</f>
        <v/>
      </c>
      <c r="I1025" s="4"/>
      <c r="J1025" s="4"/>
      <c r="K1025" s="4"/>
    </row>
    <row r="1026" spans="1:11" ht="15" customHeight="1" x14ac:dyDescent="0.25">
      <c r="A1026" s="2">
        <v>1021</v>
      </c>
      <c r="D1026" s="3" t="s">
        <v>3572</v>
      </c>
      <c r="F1026" t="str" cm="1">
        <f t="array" ref="F1026" ca="1">IF(G1026&lt;&gt;"",INDIRECT("'"&amp;G1026&amp;"'!"&amp;H1026),"")</f>
        <v/>
      </c>
      <c r="I1026" s="4"/>
      <c r="J1026" s="4"/>
      <c r="K1026" s="4"/>
    </row>
    <row r="1027" spans="1:11" ht="15" customHeight="1" x14ac:dyDescent="0.25">
      <c r="A1027" s="2">
        <v>1022</v>
      </c>
      <c r="D1027" s="3" t="s">
        <v>3572</v>
      </c>
      <c r="F1027" t="str" cm="1">
        <f t="array" ref="F1027" ca="1">IF(G1027&lt;&gt;"",INDIRECT("'"&amp;G1027&amp;"'!"&amp;H1027),"")</f>
        <v/>
      </c>
      <c r="I1027" s="4"/>
      <c r="J1027" s="4"/>
      <c r="K1027" s="4"/>
    </row>
    <row r="1028" spans="1:11" ht="15" customHeight="1" x14ac:dyDescent="0.25">
      <c r="A1028" s="2">
        <v>1023</v>
      </c>
      <c r="D1028" s="3" t="s">
        <v>3572</v>
      </c>
      <c r="F1028" t="str" cm="1">
        <f t="array" ref="F1028" ca="1">IF(G1028&lt;&gt;"",INDIRECT("'"&amp;G1028&amp;"'!"&amp;H1028),"")</f>
        <v/>
      </c>
      <c r="I1028" s="4"/>
      <c r="J1028" s="4"/>
      <c r="K1028" s="4"/>
    </row>
    <row r="1029" spans="1:11" ht="15" customHeight="1" x14ac:dyDescent="0.25">
      <c r="A1029" s="2">
        <v>1024</v>
      </c>
      <c r="D1029" s="3" t="s">
        <v>3572</v>
      </c>
      <c r="F1029" t="str" cm="1">
        <f t="array" ref="F1029" ca="1">IF(G1029&lt;&gt;"",INDIRECT("'"&amp;G1029&amp;"'!"&amp;H1029),"")</f>
        <v/>
      </c>
      <c r="I1029" s="4"/>
      <c r="J1029" s="4"/>
      <c r="K1029" s="4"/>
    </row>
    <row r="1030" spans="1:11" ht="15" customHeight="1" x14ac:dyDescent="0.25">
      <c r="A1030" s="2">
        <v>1025</v>
      </c>
      <c r="D1030" s="3" t="s">
        <v>3860</v>
      </c>
      <c r="F1030" t="str" cm="1">
        <f t="array" ref="F1030" ca="1">IF(G1030&lt;&gt;"",INDIRECT("'"&amp;G1030&amp;"'!"&amp;H1030),"")</f>
        <v/>
      </c>
      <c r="I1030" s="4"/>
      <c r="J1030" s="4"/>
      <c r="K1030" s="4"/>
    </row>
    <row r="1031" spans="1:11" ht="15" customHeight="1" x14ac:dyDescent="0.25">
      <c r="A1031" s="2">
        <v>1026</v>
      </c>
      <c r="D1031" s="3" t="s">
        <v>3860</v>
      </c>
      <c r="F1031" t="str" cm="1">
        <f t="array" ref="F1031" ca="1">IF(G1031&lt;&gt;"",INDIRECT("'"&amp;G1031&amp;"'!"&amp;H1031),"")</f>
        <v/>
      </c>
      <c r="I1031" s="4"/>
      <c r="J1031" s="4"/>
      <c r="K1031" s="4"/>
    </row>
    <row r="1032" spans="1:11" ht="15" customHeight="1" x14ac:dyDescent="0.25">
      <c r="A1032" s="2">
        <v>1027</v>
      </c>
      <c r="D1032" s="3" t="s">
        <v>3572</v>
      </c>
      <c r="F1032" t="str" cm="1">
        <f t="array" ref="F1032" ca="1">IF(G1032&lt;&gt;"",INDIRECT("'"&amp;G1032&amp;"'!"&amp;H1032),"")</f>
        <v/>
      </c>
      <c r="I1032" s="4"/>
      <c r="J1032" s="4"/>
      <c r="K1032" s="4"/>
    </row>
    <row r="1033" spans="1:11" ht="15" customHeight="1" x14ac:dyDescent="0.25">
      <c r="A1033" s="2">
        <v>1028</v>
      </c>
      <c r="D1033" s="3" t="s">
        <v>3572</v>
      </c>
      <c r="F1033" t="str" cm="1">
        <f t="array" ref="F1033" ca="1">IF(G1033&lt;&gt;"",INDIRECT("'"&amp;G1033&amp;"'!"&amp;H1033),"")</f>
        <v/>
      </c>
      <c r="I1033" s="4"/>
      <c r="J1033" s="4"/>
      <c r="K1033" s="4"/>
    </row>
    <row r="1034" spans="1:11" ht="15" customHeight="1" x14ac:dyDescent="0.25">
      <c r="A1034" s="2">
        <v>1029</v>
      </c>
      <c r="D1034" s="3" t="s">
        <v>3572</v>
      </c>
      <c r="F1034" t="str" cm="1">
        <f t="array" ref="F1034" ca="1">IF(G1034&lt;&gt;"",INDIRECT("'"&amp;G1034&amp;"'!"&amp;H1034),"")</f>
        <v/>
      </c>
      <c r="I1034" s="4"/>
      <c r="J1034" s="4"/>
      <c r="K1034" s="4"/>
    </row>
    <row r="1035" spans="1:11" ht="15" customHeight="1" x14ac:dyDescent="0.25">
      <c r="A1035" s="2">
        <v>1030</v>
      </c>
      <c r="D1035" s="3" t="s">
        <v>3572</v>
      </c>
      <c r="F1035" t="str" cm="1">
        <f t="array" ref="F1035" ca="1">IF(G1035&lt;&gt;"",INDIRECT("'"&amp;G1035&amp;"'!"&amp;H1035),"")</f>
        <v/>
      </c>
      <c r="I1035" s="4"/>
      <c r="J1035" s="4"/>
      <c r="K1035" s="4"/>
    </row>
    <row r="1036" spans="1:11" ht="15" customHeight="1" x14ac:dyDescent="0.25">
      <c r="A1036" s="2">
        <v>1031</v>
      </c>
      <c r="D1036" s="3" t="s">
        <v>3572</v>
      </c>
      <c r="F1036" t="str" cm="1">
        <f t="array" ref="F1036" ca="1">IF(G1036&lt;&gt;"",INDIRECT("'"&amp;G1036&amp;"'!"&amp;H1036),"")</f>
        <v/>
      </c>
      <c r="I1036" s="4"/>
      <c r="J1036" s="4"/>
      <c r="K1036" s="4"/>
    </row>
    <row r="1037" spans="1:11" ht="15" customHeight="1" x14ac:dyDescent="0.25">
      <c r="A1037">
        <v>1032</v>
      </c>
      <c r="B1037" s="7">
        <f>'EstExp 12-20'!K5</f>
        <v>0</v>
      </c>
      <c r="C1037" s="3">
        <f>A1037-B1037</f>
        <v>1032</v>
      </c>
      <c r="E1037" t="b">
        <f ca="1">F1037=B1037</f>
        <v>1</v>
      </c>
      <c r="F1037" cm="1">
        <f t="array" ref="F1037" ca="1">IF(G1037&lt;&gt;"",INDIRECT("'"&amp;G1037&amp;"'!"&amp;H1037),"")</f>
        <v>0</v>
      </c>
      <c r="G1037" s="991" t="s">
        <v>3604</v>
      </c>
      <c r="H1037" t="s">
        <v>3864</v>
      </c>
      <c r="I1037" s="4"/>
      <c r="J1037" s="4"/>
      <c r="K1037" s="4"/>
    </row>
    <row r="1038" spans="1:11" ht="15" customHeight="1" x14ac:dyDescent="0.25">
      <c r="A1038">
        <v>1033</v>
      </c>
      <c r="B1038" s="7">
        <f>'EstExp 12-20'!K16</f>
        <v>0</v>
      </c>
      <c r="C1038" s="3">
        <f>A1038-B1038</f>
        <v>1033</v>
      </c>
      <c r="E1038" t="b">
        <f ca="1">F1038=B1038</f>
        <v>1</v>
      </c>
      <c r="F1038" cm="1">
        <f t="array" ref="F1038" ca="1">IF(G1038&lt;&gt;"",INDIRECT("'"&amp;G1038&amp;"'!"&amp;H1038),"")</f>
        <v>0</v>
      </c>
      <c r="G1038" s="991" t="s">
        <v>3604</v>
      </c>
      <c r="H1038" t="s">
        <v>3599</v>
      </c>
      <c r="I1038" s="4"/>
      <c r="J1038" s="4"/>
      <c r="K1038" s="4"/>
    </row>
    <row r="1039" spans="1:11" ht="15" customHeight="1" x14ac:dyDescent="0.25">
      <c r="A1039" s="2">
        <v>1034</v>
      </c>
      <c r="D1039" s="3" t="s">
        <v>3572</v>
      </c>
      <c r="F1039" t="str" cm="1">
        <f t="array" ref="F1039" ca="1">IF(G1039&lt;&gt;"",INDIRECT("'"&amp;G1039&amp;"'!"&amp;H1039),"")</f>
        <v/>
      </c>
      <c r="I1039" s="4"/>
      <c r="J1039" s="4"/>
      <c r="K1039" s="4"/>
    </row>
    <row r="1040" spans="1:11" ht="15" customHeight="1" x14ac:dyDescent="0.25">
      <c r="A1040" s="2">
        <v>1035</v>
      </c>
      <c r="D1040" s="3" t="s">
        <v>3572</v>
      </c>
      <c r="F1040" t="str" cm="1">
        <f t="array" ref="F1040" ca="1">IF(G1040&lt;&gt;"",INDIRECT("'"&amp;G1040&amp;"'!"&amp;H1040),"")</f>
        <v/>
      </c>
      <c r="I1040" s="4"/>
      <c r="J1040" s="4"/>
      <c r="K1040" s="4"/>
    </row>
    <row r="1041" spans="1:11" ht="15" customHeight="1" x14ac:dyDescent="0.25">
      <c r="A1041" s="2">
        <v>1036</v>
      </c>
      <c r="D1041" s="3" t="s">
        <v>3572</v>
      </c>
      <c r="F1041" t="str" cm="1">
        <f t="array" ref="F1041" ca="1">IF(G1041&lt;&gt;"",INDIRECT("'"&amp;G1041&amp;"'!"&amp;H1041),"")</f>
        <v/>
      </c>
      <c r="I1041" s="4"/>
      <c r="J1041" s="4"/>
      <c r="K1041" s="4"/>
    </row>
    <row r="1042" spans="1:11" ht="15" customHeight="1" x14ac:dyDescent="0.25">
      <c r="A1042" s="2">
        <v>1037</v>
      </c>
      <c r="D1042" s="3" t="s">
        <v>3572</v>
      </c>
      <c r="F1042" t="str" cm="1">
        <f t="array" ref="F1042" ca="1">IF(G1042&lt;&gt;"",INDIRECT("'"&amp;G1042&amp;"'!"&amp;H1042),"")</f>
        <v/>
      </c>
      <c r="I1042" s="4"/>
      <c r="J1042" s="4"/>
      <c r="K1042" s="4"/>
    </row>
    <row r="1043" spans="1:11" ht="15" customHeight="1" x14ac:dyDescent="0.25">
      <c r="A1043" s="2">
        <v>1038</v>
      </c>
      <c r="D1043" s="3" t="s">
        <v>3572</v>
      </c>
      <c r="F1043" t="str" cm="1">
        <f t="array" ref="F1043" ca="1">IF(G1043&lt;&gt;"",INDIRECT("'"&amp;G1043&amp;"'!"&amp;H1043),"")</f>
        <v/>
      </c>
      <c r="I1043" s="4"/>
      <c r="J1043" s="4"/>
      <c r="K1043" s="4"/>
    </row>
    <row r="1044" spans="1:11" ht="15" customHeight="1" x14ac:dyDescent="0.25">
      <c r="A1044">
        <v>1039</v>
      </c>
      <c r="B1044" s="7">
        <f>'EstExp 12-20'!K18</f>
        <v>0</v>
      </c>
      <c r="C1044" s="3">
        <f>A1044-B1044</f>
        <v>1039</v>
      </c>
      <c r="E1044" t="b">
        <f ca="1">F1044=B1044</f>
        <v>1</v>
      </c>
      <c r="F1044" cm="1">
        <f t="array" ref="F1044" ca="1">IF(G1044&lt;&gt;"",INDIRECT("'"&amp;G1044&amp;"'!"&amp;H1044),"")</f>
        <v>0</v>
      </c>
      <c r="G1044" s="991" t="s">
        <v>3604</v>
      </c>
      <c r="H1044" t="s">
        <v>3515</v>
      </c>
      <c r="I1044" s="4"/>
      <c r="J1044" s="4"/>
      <c r="K1044" s="4"/>
    </row>
    <row r="1045" spans="1:11" ht="15" customHeight="1" x14ac:dyDescent="0.25">
      <c r="A1045" s="2">
        <v>1040</v>
      </c>
      <c r="D1045" s="3" t="s">
        <v>3572</v>
      </c>
      <c r="F1045" t="str" cm="1">
        <f t="array" ref="F1045" ca="1">IF(G1045&lt;&gt;"",INDIRECT("'"&amp;G1045&amp;"'!"&amp;H1045),"")</f>
        <v/>
      </c>
      <c r="I1045" s="4"/>
      <c r="J1045" s="4"/>
      <c r="K1045" s="4"/>
    </row>
    <row r="1046" spans="1:11" ht="15" customHeight="1" x14ac:dyDescent="0.25">
      <c r="A1046" s="2">
        <v>1041</v>
      </c>
      <c r="D1046" s="3" t="s">
        <v>3572</v>
      </c>
      <c r="F1046" t="str" cm="1">
        <f t="array" ref="F1046" ca="1">IF(G1046&lt;&gt;"",INDIRECT("'"&amp;G1046&amp;"'!"&amp;H1046),"")</f>
        <v/>
      </c>
      <c r="I1046" s="4"/>
      <c r="J1046" s="4"/>
      <c r="K1046" s="4"/>
    </row>
    <row r="1047" spans="1:11" ht="15" customHeight="1" x14ac:dyDescent="0.25">
      <c r="A1047" s="2">
        <v>1042</v>
      </c>
      <c r="D1047" s="3" t="s">
        <v>3572</v>
      </c>
      <c r="F1047" t="str" cm="1">
        <f t="array" ref="F1047" ca="1">IF(G1047&lt;&gt;"",INDIRECT("'"&amp;G1047&amp;"'!"&amp;H1047),"")</f>
        <v/>
      </c>
      <c r="I1047" s="4"/>
      <c r="J1047" s="4"/>
      <c r="K1047" s="4"/>
    </row>
    <row r="1048" spans="1:11" ht="15" customHeight="1" x14ac:dyDescent="0.25">
      <c r="A1048">
        <v>1043</v>
      </c>
      <c r="B1048" s="7">
        <f>'EstExp 12-20'!K12</f>
        <v>0</v>
      </c>
      <c r="C1048" s="3">
        <f t="shared" ref="C1048:C1075" si="32">A1048-B1048</f>
        <v>1043</v>
      </c>
      <c r="E1048" t="b">
        <f t="shared" ref="E1048:E1075" ca="1" si="33">F1048=B1048</f>
        <v>1</v>
      </c>
      <c r="F1048" cm="1">
        <f t="array" ref="F1048" ca="1">IF(G1048&lt;&gt;"",INDIRECT("'"&amp;G1048&amp;"'!"&amp;H1048),"")</f>
        <v>0</v>
      </c>
      <c r="G1048" s="991" t="s">
        <v>3604</v>
      </c>
      <c r="H1048" t="s">
        <v>3597</v>
      </c>
      <c r="I1048" s="4"/>
      <c r="J1048" s="4"/>
      <c r="K1048" s="4"/>
    </row>
    <row r="1049" spans="1:11" ht="15" customHeight="1" x14ac:dyDescent="0.25">
      <c r="A1049">
        <v>1044</v>
      </c>
      <c r="B1049" s="7">
        <f>'EstExp 12-20'!K13</f>
        <v>676700</v>
      </c>
      <c r="C1049" s="3">
        <f t="shared" si="32"/>
        <v>-675656</v>
      </c>
      <c r="E1049" t="b">
        <f t="shared" ca="1" si="33"/>
        <v>1</v>
      </c>
      <c r="F1049" cm="1">
        <f t="array" ref="F1049" ca="1">IF(G1049&lt;&gt;"",INDIRECT("'"&amp;G1049&amp;"'!"&amp;H1049),"")</f>
        <v>676700</v>
      </c>
      <c r="G1049" s="991" t="s">
        <v>3604</v>
      </c>
      <c r="H1049" t="s">
        <v>3598</v>
      </c>
      <c r="I1049" s="4"/>
      <c r="J1049" s="4"/>
      <c r="K1049" s="4"/>
    </row>
    <row r="1050" spans="1:11" ht="15" customHeight="1" x14ac:dyDescent="0.25">
      <c r="A1050">
        <v>1045</v>
      </c>
      <c r="B1050" s="7">
        <f>'EstExp 12-20'!K14</f>
        <v>0</v>
      </c>
      <c r="C1050" s="3">
        <f t="shared" si="32"/>
        <v>1045</v>
      </c>
      <c r="E1050" t="b">
        <f t="shared" ca="1" si="33"/>
        <v>1</v>
      </c>
      <c r="F1050" cm="1">
        <f t="array" ref="F1050" ca="1">IF(G1050&lt;&gt;"",INDIRECT("'"&amp;G1050&amp;"'!"&amp;H1050),"")</f>
        <v>0</v>
      </c>
      <c r="G1050" s="991" t="s">
        <v>3604</v>
      </c>
      <c r="H1050" t="s">
        <v>3865</v>
      </c>
      <c r="I1050" s="4"/>
      <c r="J1050" s="4"/>
      <c r="K1050" s="4"/>
    </row>
    <row r="1051" spans="1:11" ht="15" customHeight="1" x14ac:dyDescent="0.25">
      <c r="A1051">
        <v>1046</v>
      </c>
      <c r="B1051" s="7">
        <f>'EstExp 12-20'!K15</f>
        <v>0</v>
      </c>
      <c r="C1051" s="3">
        <f t="shared" si="32"/>
        <v>1046</v>
      </c>
      <c r="E1051" t="b">
        <f t="shared" ca="1" si="33"/>
        <v>1</v>
      </c>
      <c r="F1051" cm="1">
        <f t="array" ref="F1051" ca="1">IF(G1051&lt;&gt;"",INDIRECT("'"&amp;G1051&amp;"'!"&amp;H1051),"")</f>
        <v>0</v>
      </c>
      <c r="G1051" s="991" t="s">
        <v>3604</v>
      </c>
      <c r="H1051" t="s">
        <v>3866</v>
      </c>
      <c r="I1051" s="4"/>
      <c r="J1051" s="4"/>
      <c r="K1051" s="4"/>
    </row>
    <row r="1052" spans="1:11" ht="15" customHeight="1" x14ac:dyDescent="0.25">
      <c r="A1052">
        <v>1047</v>
      </c>
      <c r="B1052" s="7">
        <f>'EstExp 12-20'!K34</f>
        <v>676700</v>
      </c>
      <c r="C1052" s="3">
        <f t="shared" si="32"/>
        <v>-675653</v>
      </c>
      <c r="E1052" t="b">
        <f t="shared" ca="1" si="33"/>
        <v>1</v>
      </c>
      <c r="F1052" cm="1">
        <f t="array" ref="F1052" ca="1">IF(G1052&lt;&gt;"",INDIRECT("'"&amp;G1052&amp;"'!"&amp;H1052),"")</f>
        <v>676700</v>
      </c>
      <c r="G1052" s="991" t="s">
        <v>3604</v>
      </c>
      <c r="H1052" t="s">
        <v>3867</v>
      </c>
      <c r="I1052" s="4"/>
      <c r="J1052" s="4"/>
      <c r="K1052" s="4"/>
    </row>
    <row r="1053" spans="1:11" ht="15" customHeight="1" x14ac:dyDescent="0.25">
      <c r="A1053">
        <v>1048</v>
      </c>
      <c r="B1053" s="7">
        <f>'EstExp 12-20'!K38</f>
        <v>0</v>
      </c>
      <c r="C1053" s="3">
        <f t="shared" si="32"/>
        <v>1048</v>
      </c>
      <c r="E1053" t="b">
        <f t="shared" ca="1" si="33"/>
        <v>1</v>
      </c>
      <c r="F1053" cm="1">
        <f t="array" ref="F1053" ca="1">IF(G1053&lt;&gt;"",INDIRECT("'"&amp;G1053&amp;"'!"&amp;H1053),"")</f>
        <v>0</v>
      </c>
      <c r="G1053" s="991" t="s">
        <v>3604</v>
      </c>
      <c r="H1053" t="s">
        <v>3868</v>
      </c>
      <c r="I1053" s="4"/>
      <c r="J1053" s="4"/>
      <c r="K1053" s="4"/>
    </row>
    <row r="1054" spans="1:11" ht="15" customHeight="1" x14ac:dyDescent="0.25">
      <c r="A1054">
        <v>1049</v>
      </c>
      <c r="B1054" s="7">
        <f>'EstExp 12-20'!K39</f>
        <v>7531</v>
      </c>
      <c r="C1054" s="3">
        <f t="shared" si="32"/>
        <v>-6482</v>
      </c>
      <c r="E1054" t="b">
        <f t="shared" ca="1" si="33"/>
        <v>1</v>
      </c>
      <c r="F1054" cm="1">
        <f t="array" ref="F1054" ca="1">IF(G1054&lt;&gt;"",INDIRECT("'"&amp;G1054&amp;"'!"&amp;H1054),"")</f>
        <v>7531</v>
      </c>
      <c r="G1054" s="991" t="s">
        <v>3604</v>
      </c>
      <c r="H1054" t="s">
        <v>3869</v>
      </c>
      <c r="I1054" s="4"/>
      <c r="J1054" s="4"/>
      <c r="K1054" s="4"/>
    </row>
    <row r="1055" spans="1:11" ht="15" customHeight="1" x14ac:dyDescent="0.25">
      <c r="A1055">
        <v>1050</v>
      </c>
      <c r="B1055" s="7">
        <f>'EstExp 12-20'!K40</f>
        <v>0</v>
      </c>
      <c r="C1055" s="3">
        <f t="shared" si="32"/>
        <v>1050</v>
      </c>
      <c r="E1055" t="b">
        <f t="shared" ca="1" si="33"/>
        <v>1</v>
      </c>
      <c r="F1055" cm="1">
        <f t="array" ref="F1055" ca="1">IF(G1055&lt;&gt;"",INDIRECT("'"&amp;G1055&amp;"'!"&amp;H1055),"")</f>
        <v>0</v>
      </c>
      <c r="G1055" s="991" t="s">
        <v>3604</v>
      </c>
      <c r="H1055" t="s">
        <v>3870</v>
      </c>
      <c r="I1055" s="4"/>
      <c r="J1055" s="4"/>
      <c r="K1055" s="4"/>
    </row>
    <row r="1056" spans="1:11" ht="15" customHeight="1" x14ac:dyDescent="0.25">
      <c r="A1056">
        <v>1051</v>
      </c>
      <c r="B1056" s="7">
        <f>'EstExp 12-20'!K41</f>
        <v>0</v>
      </c>
      <c r="C1056" s="3">
        <f t="shared" si="32"/>
        <v>1051</v>
      </c>
      <c r="E1056" t="b">
        <f t="shared" ca="1" si="33"/>
        <v>1</v>
      </c>
      <c r="F1056" cm="1">
        <f t="array" ref="F1056" ca="1">IF(G1056&lt;&gt;"",INDIRECT("'"&amp;G1056&amp;"'!"&amp;H1056),"")</f>
        <v>0</v>
      </c>
      <c r="G1056" s="991" t="s">
        <v>3604</v>
      </c>
      <c r="H1056" t="s">
        <v>3871</v>
      </c>
      <c r="I1056" s="4"/>
      <c r="J1056" s="4"/>
      <c r="K1056" s="4"/>
    </row>
    <row r="1057" spans="1:11" ht="15" customHeight="1" x14ac:dyDescent="0.25">
      <c r="A1057">
        <v>1052</v>
      </c>
      <c r="B1057" s="7">
        <f>'EstExp 12-20'!K42</f>
        <v>0</v>
      </c>
      <c r="C1057" s="3">
        <f t="shared" si="32"/>
        <v>1052</v>
      </c>
      <c r="E1057" t="b">
        <f t="shared" ca="1" si="33"/>
        <v>1</v>
      </c>
      <c r="F1057" cm="1">
        <f t="array" ref="F1057" ca="1">IF(G1057&lt;&gt;"",INDIRECT("'"&amp;G1057&amp;"'!"&amp;H1057),"")</f>
        <v>0</v>
      </c>
      <c r="G1057" s="991" t="s">
        <v>3604</v>
      </c>
      <c r="H1057" t="s">
        <v>3872</v>
      </c>
      <c r="I1057" s="4"/>
      <c r="J1057" s="4"/>
      <c r="K1057" s="4"/>
    </row>
    <row r="1058" spans="1:11" ht="15" customHeight="1" x14ac:dyDescent="0.25">
      <c r="A1058">
        <v>1053</v>
      </c>
      <c r="B1058" s="7">
        <f>'EstExp 12-20'!K43</f>
        <v>0</v>
      </c>
      <c r="C1058" s="3">
        <f t="shared" si="32"/>
        <v>1053</v>
      </c>
      <c r="E1058" t="b">
        <f t="shared" ca="1" si="33"/>
        <v>1</v>
      </c>
      <c r="F1058" cm="1">
        <f t="array" ref="F1058" ca="1">IF(G1058&lt;&gt;"",INDIRECT("'"&amp;G1058&amp;"'!"&amp;H1058),"")</f>
        <v>0</v>
      </c>
      <c r="G1058" s="991" t="s">
        <v>3604</v>
      </c>
      <c r="H1058" t="s">
        <v>3873</v>
      </c>
      <c r="I1058" s="4"/>
      <c r="J1058" s="4"/>
      <c r="K1058" s="4"/>
    </row>
    <row r="1059" spans="1:11" ht="15" customHeight="1" x14ac:dyDescent="0.25">
      <c r="A1059">
        <v>1054</v>
      </c>
      <c r="B1059" s="7">
        <f>'EstExp 12-20'!K44</f>
        <v>7531</v>
      </c>
      <c r="C1059" s="3">
        <f t="shared" si="32"/>
        <v>-6477</v>
      </c>
      <c r="E1059" t="b">
        <f t="shared" ca="1" si="33"/>
        <v>1</v>
      </c>
      <c r="F1059" cm="1">
        <f t="array" ref="F1059" ca="1">IF(G1059&lt;&gt;"",INDIRECT("'"&amp;G1059&amp;"'!"&amp;H1059),"")</f>
        <v>7531</v>
      </c>
      <c r="G1059" s="991" t="s">
        <v>3604</v>
      </c>
      <c r="H1059" t="s">
        <v>3874</v>
      </c>
      <c r="I1059" s="4"/>
      <c r="J1059" s="4"/>
      <c r="K1059" s="4"/>
    </row>
    <row r="1060" spans="1:11" ht="15" customHeight="1" x14ac:dyDescent="0.25">
      <c r="A1060">
        <v>1055</v>
      </c>
      <c r="B1060" s="7">
        <f>'EstExp 12-20'!K46</f>
        <v>36102</v>
      </c>
      <c r="C1060" s="3">
        <f t="shared" si="32"/>
        <v>-35047</v>
      </c>
      <c r="E1060" t="b">
        <f t="shared" ca="1" si="33"/>
        <v>1</v>
      </c>
      <c r="F1060" cm="1">
        <f t="array" ref="F1060" ca="1">IF(G1060&lt;&gt;"",INDIRECT("'"&amp;G1060&amp;"'!"&amp;H1060),"")</f>
        <v>36102</v>
      </c>
      <c r="G1060" s="991" t="s">
        <v>3604</v>
      </c>
      <c r="H1060" t="s">
        <v>3875</v>
      </c>
      <c r="I1060" s="4"/>
      <c r="J1060" s="4"/>
      <c r="K1060" s="4"/>
    </row>
    <row r="1061" spans="1:11" ht="15" customHeight="1" x14ac:dyDescent="0.25">
      <c r="A1061">
        <v>1056</v>
      </c>
      <c r="B1061" s="7">
        <f>'EstExp 12-20'!K47</f>
        <v>0</v>
      </c>
      <c r="C1061" s="3">
        <f t="shared" si="32"/>
        <v>1056</v>
      </c>
      <c r="E1061" t="b">
        <f t="shared" ca="1" si="33"/>
        <v>1</v>
      </c>
      <c r="F1061" cm="1">
        <f t="array" ref="F1061" ca="1">IF(G1061&lt;&gt;"",INDIRECT("'"&amp;G1061&amp;"'!"&amp;H1061),"")</f>
        <v>0</v>
      </c>
      <c r="G1061" s="991" t="s">
        <v>3604</v>
      </c>
      <c r="H1061" t="s">
        <v>3876</v>
      </c>
      <c r="I1061" s="4"/>
      <c r="J1061" s="4"/>
      <c r="K1061" s="4"/>
    </row>
    <row r="1062" spans="1:11" ht="15" customHeight="1" x14ac:dyDescent="0.25">
      <c r="A1062">
        <v>1057</v>
      </c>
      <c r="B1062" s="7">
        <f>'EstExp 12-20'!K48</f>
        <v>4019</v>
      </c>
      <c r="C1062" s="3">
        <f t="shared" si="32"/>
        <v>-2962</v>
      </c>
      <c r="E1062" t="b">
        <f t="shared" ca="1" si="33"/>
        <v>1</v>
      </c>
      <c r="F1062" cm="1">
        <f t="array" ref="F1062" ca="1">IF(G1062&lt;&gt;"",INDIRECT("'"&amp;G1062&amp;"'!"&amp;H1062),"")</f>
        <v>4019</v>
      </c>
      <c r="G1062" s="991" t="s">
        <v>3604</v>
      </c>
      <c r="H1062" t="s">
        <v>3877</v>
      </c>
      <c r="I1062" s="4"/>
      <c r="J1062" s="4"/>
      <c r="K1062" s="4"/>
    </row>
    <row r="1063" spans="1:11" ht="15" customHeight="1" x14ac:dyDescent="0.25">
      <c r="A1063">
        <v>1058</v>
      </c>
      <c r="B1063" s="7">
        <f>'EstExp 12-20'!K49</f>
        <v>40121</v>
      </c>
      <c r="C1063" s="3">
        <f t="shared" si="32"/>
        <v>-39063</v>
      </c>
      <c r="E1063" t="b">
        <f t="shared" ca="1" si="33"/>
        <v>1</v>
      </c>
      <c r="F1063" cm="1">
        <f t="array" ref="F1063" ca="1">IF(G1063&lt;&gt;"",INDIRECT("'"&amp;G1063&amp;"'!"&amp;H1063),"")</f>
        <v>40121</v>
      </c>
      <c r="G1063" s="991" t="s">
        <v>3604</v>
      </c>
      <c r="H1063" t="s">
        <v>3878</v>
      </c>
      <c r="I1063" s="4"/>
      <c r="J1063" s="4"/>
      <c r="K1063" s="4"/>
    </row>
    <row r="1064" spans="1:11" ht="15" customHeight="1" x14ac:dyDescent="0.25">
      <c r="A1064">
        <v>1059</v>
      </c>
      <c r="B1064" s="7">
        <f>'EstExp 12-20'!K51</f>
        <v>31180</v>
      </c>
      <c r="C1064" s="3">
        <f t="shared" si="32"/>
        <v>-30121</v>
      </c>
      <c r="E1064" t="b">
        <f t="shared" ca="1" si="33"/>
        <v>1</v>
      </c>
      <c r="F1064" cm="1">
        <f t="array" ref="F1064" ca="1">IF(G1064&lt;&gt;"",INDIRECT("'"&amp;G1064&amp;"'!"&amp;H1064),"")</f>
        <v>31180</v>
      </c>
      <c r="G1064" s="991" t="s">
        <v>3604</v>
      </c>
      <c r="H1064" t="s">
        <v>3879</v>
      </c>
      <c r="I1064" s="4"/>
      <c r="J1064" s="4"/>
      <c r="K1064" s="4"/>
    </row>
    <row r="1065" spans="1:11" ht="15" customHeight="1" x14ac:dyDescent="0.25">
      <c r="A1065">
        <v>1060</v>
      </c>
      <c r="B1065" s="7">
        <f>'EstExp 12-20'!K52</f>
        <v>0</v>
      </c>
      <c r="C1065" s="3">
        <f t="shared" si="32"/>
        <v>1060</v>
      </c>
      <c r="E1065" t="b">
        <f t="shared" ca="1" si="33"/>
        <v>1</v>
      </c>
      <c r="F1065" cm="1">
        <f t="array" ref="F1065" ca="1">IF(G1065&lt;&gt;"",INDIRECT("'"&amp;G1065&amp;"'!"&amp;H1065),"")</f>
        <v>0</v>
      </c>
      <c r="G1065" s="991" t="s">
        <v>3604</v>
      </c>
      <c r="H1065" t="s">
        <v>3880</v>
      </c>
      <c r="I1065" s="4"/>
      <c r="J1065" s="4"/>
      <c r="K1065" s="4"/>
    </row>
    <row r="1066" spans="1:11" ht="15" customHeight="1" x14ac:dyDescent="0.25">
      <c r="A1066">
        <v>1061</v>
      </c>
      <c r="B1066" s="7">
        <f>'EstExp 12-20'!K55</f>
        <v>263943</v>
      </c>
      <c r="C1066" s="3">
        <f t="shared" si="32"/>
        <v>-262882</v>
      </c>
      <c r="E1066" t="b">
        <f t="shared" ca="1" si="33"/>
        <v>1</v>
      </c>
      <c r="F1066" cm="1">
        <f t="array" ref="F1066" ca="1">IF(G1066&lt;&gt;"",INDIRECT("'"&amp;G1066&amp;"'!"&amp;H1066),"")</f>
        <v>263943</v>
      </c>
      <c r="G1066" s="991" t="s">
        <v>3604</v>
      </c>
      <c r="H1066" t="s">
        <v>3881</v>
      </c>
      <c r="I1066" s="4"/>
      <c r="J1066" s="4"/>
      <c r="K1066" s="4"/>
    </row>
    <row r="1067" spans="1:11" ht="15" customHeight="1" x14ac:dyDescent="0.25">
      <c r="A1067">
        <v>1062</v>
      </c>
      <c r="B1067" s="7">
        <f>'EstExp 12-20'!K57</f>
        <v>0</v>
      </c>
      <c r="C1067" s="3">
        <f t="shared" si="32"/>
        <v>1062</v>
      </c>
      <c r="E1067" t="b">
        <f t="shared" ca="1" si="33"/>
        <v>1</v>
      </c>
      <c r="F1067" cm="1">
        <f t="array" ref="F1067" ca="1">IF(G1067&lt;&gt;"",INDIRECT("'"&amp;G1067&amp;"'!"&amp;H1067),"")</f>
        <v>0</v>
      </c>
      <c r="G1067" s="991" t="s">
        <v>3604</v>
      </c>
      <c r="H1067" t="s">
        <v>3882</v>
      </c>
      <c r="I1067" s="4"/>
      <c r="J1067" s="4"/>
      <c r="K1067" s="4"/>
    </row>
    <row r="1068" spans="1:11" ht="15" customHeight="1" x14ac:dyDescent="0.25">
      <c r="A1068">
        <v>1063</v>
      </c>
      <c r="B1068" s="7">
        <f>'EstExp 12-20'!K58</f>
        <v>0</v>
      </c>
      <c r="C1068" s="3">
        <f t="shared" si="32"/>
        <v>1063</v>
      </c>
      <c r="E1068" t="b">
        <f t="shared" ca="1" si="33"/>
        <v>1</v>
      </c>
      <c r="F1068" cm="1">
        <f t="array" ref="F1068" ca="1">IF(G1068&lt;&gt;"",INDIRECT("'"&amp;G1068&amp;"'!"&amp;H1068),"")</f>
        <v>0</v>
      </c>
      <c r="G1068" s="991" t="s">
        <v>3604</v>
      </c>
      <c r="H1068" t="s">
        <v>3883</v>
      </c>
      <c r="I1068" s="4"/>
      <c r="J1068" s="4"/>
      <c r="K1068" s="4"/>
    </row>
    <row r="1069" spans="1:11" ht="15" customHeight="1" x14ac:dyDescent="0.25">
      <c r="A1069">
        <v>1064</v>
      </c>
      <c r="B1069" s="7">
        <f>'EstExp 12-20'!K59</f>
        <v>0</v>
      </c>
      <c r="C1069" s="3">
        <f t="shared" si="32"/>
        <v>1064</v>
      </c>
      <c r="E1069" t="b">
        <f t="shared" ca="1" si="33"/>
        <v>1</v>
      </c>
      <c r="F1069" cm="1">
        <f t="array" ref="F1069" ca="1">IF(G1069&lt;&gt;"",INDIRECT("'"&amp;G1069&amp;"'!"&amp;H1069),"")</f>
        <v>0</v>
      </c>
      <c r="G1069" s="991" t="s">
        <v>3604</v>
      </c>
      <c r="H1069" t="s">
        <v>3884</v>
      </c>
      <c r="I1069" s="4"/>
      <c r="J1069" s="4"/>
      <c r="K1069" s="4"/>
    </row>
    <row r="1070" spans="1:11" ht="15" customHeight="1" x14ac:dyDescent="0.25">
      <c r="A1070">
        <v>1065</v>
      </c>
      <c r="B1070" s="7">
        <f>'EstExp 12-20'!K61</f>
        <v>0</v>
      </c>
      <c r="C1070" s="3">
        <f t="shared" si="32"/>
        <v>1065</v>
      </c>
      <c r="E1070" t="b">
        <f t="shared" ca="1" si="33"/>
        <v>1</v>
      </c>
      <c r="F1070" cm="1">
        <f t="array" ref="F1070" ca="1">IF(G1070&lt;&gt;"",INDIRECT("'"&amp;G1070&amp;"'!"&amp;H1070),"")</f>
        <v>0</v>
      </c>
      <c r="G1070" s="991" t="s">
        <v>3604</v>
      </c>
      <c r="H1070" t="s">
        <v>3885</v>
      </c>
      <c r="I1070" s="4"/>
      <c r="J1070" s="4"/>
      <c r="K1070" s="4"/>
    </row>
    <row r="1071" spans="1:11" ht="15" customHeight="1" x14ac:dyDescent="0.25">
      <c r="A1071">
        <v>1066</v>
      </c>
      <c r="B1071" s="7">
        <f>'EstExp 12-20'!K62</f>
        <v>87221</v>
      </c>
      <c r="C1071" s="3">
        <f t="shared" si="32"/>
        <v>-86155</v>
      </c>
      <c r="E1071" t="b">
        <f t="shared" ca="1" si="33"/>
        <v>1</v>
      </c>
      <c r="F1071" cm="1">
        <f t="array" ref="F1071" ca="1">IF(G1071&lt;&gt;"",INDIRECT("'"&amp;G1071&amp;"'!"&amp;H1071),"")</f>
        <v>87221</v>
      </c>
      <c r="G1071" s="991" t="s">
        <v>3604</v>
      </c>
      <c r="H1071" t="s">
        <v>3886</v>
      </c>
      <c r="I1071" s="4"/>
      <c r="J1071" s="4"/>
      <c r="K1071" s="4"/>
    </row>
    <row r="1072" spans="1:11" ht="15" customHeight="1" x14ac:dyDescent="0.25">
      <c r="A1072">
        <v>1067</v>
      </c>
      <c r="B1072" s="7">
        <f>'EstExp 12-20'!K63</f>
        <v>0</v>
      </c>
      <c r="C1072" s="3">
        <f t="shared" si="32"/>
        <v>1067</v>
      </c>
      <c r="E1072" t="b">
        <f t="shared" ca="1" si="33"/>
        <v>1</v>
      </c>
      <c r="F1072" cm="1">
        <f t="array" ref="F1072" ca="1">IF(G1072&lt;&gt;"",INDIRECT("'"&amp;G1072&amp;"'!"&amp;H1072),"")</f>
        <v>0</v>
      </c>
      <c r="G1072" s="991" t="s">
        <v>3604</v>
      </c>
      <c r="H1072" t="s">
        <v>3887</v>
      </c>
      <c r="I1072" s="4"/>
      <c r="J1072" s="4"/>
      <c r="K1072" s="4"/>
    </row>
    <row r="1073" spans="1:11" ht="15" customHeight="1" x14ac:dyDescent="0.25">
      <c r="A1073">
        <v>1068</v>
      </c>
      <c r="B1073" s="7">
        <f>'EstExp 12-20'!K64</f>
        <v>0</v>
      </c>
      <c r="C1073" s="3">
        <f t="shared" si="32"/>
        <v>1068</v>
      </c>
      <c r="E1073" t="b">
        <f t="shared" ca="1" si="33"/>
        <v>1</v>
      </c>
      <c r="F1073" cm="1">
        <f t="array" ref="F1073" ca="1">IF(G1073&lt;&gt;"",INDIRECT("'"&amp;G1073&amp;"'!"&amp;H1073),"")</f>
        <v>0</v>
      </c>
      <c r="G1073" s="991" t="s">
        <v>3604</v>
      </c>
      <c r="H1073" t="s">
        <v>3888</v>
      </c>
      <c r="I1073" s="4"/>
      <c r="J1073" s="4"/>
      <c r="K1073" s="4"/>
    </row>
    <row r="1074" spans="1:11" ht="15" customHeight="1" x14ac:dyDescent="0.25">
      <c r="A1074">
        <v>1069</v>
      </c>
      <c r="B1074" s="7">
        <f>'EstExp 12-20'!K65</f>
        <v>0</v>
      </c>
      <c r="C1074" s="3">
        <f t="shared" si="32"/>
        <v>1069</v>
      </c>
      <c r="E1074" t="b">
        <f t="shared" ca="1" si="33"/>
        <v>1</v>
      </c>
      <c r="F1074" cm="1">
        <f t="array" ref="F1074" ca="1">IF(G1074&lt;&gt;"",INDIRECT("'"&amp;G1074&amp;"'!"&amp;H1074),"")</f>
        <v>0</v>
      </c>
      <c r="G1074" s="991" t="s">
        <v>3604</v>
      </c>
      <c r="H1074" t="s">
        <v>3889</v>
      </c>
      <c r="I1074" s="4"/>
      <c r="J1074" s="4"/>
      <c r="K1074" s="4"/>
    </row>
    <row r="1075" spans="1:11" ht="15" customHeight="1" x14ac:dyDescent="0.25">
      <c r="A1075">
        <v>1070</v>
      </c>
      <c r="B1075" s="7">
        <f>'EstExp 12-20'!K66</f>
        <v>0</v>
      </c>
      <c r="C1075" s="3">
        <f t="shared" si="32"/>
        <v>1070</v>
      </c>
      <c r="E1075" t="b">
        <f t="shared" ca="1" si="33"/>
        <v>1</v>
      </c>
      <c r="F1075" cm="1">
        <f t="array" ref="F1075" ca="1">IF(G1075&lt;&gt;"",INDIRECT("'"&amp;G1075&amp;"'!"&amp;H1075),"")</f>
        <v>0</v>
      </c>
      <c r="G1075" s="991" t="s">
        <v>3604</v>
      </c>
      <c r="H1075" t="s">
        <v>3890</v>
      </c>
      <c r="I1075" s="4"/>
      <c r="J1075" s="4"/>
      <c r="K1075" s="4"/>
    </row>
    <row r="1076" spans="1:11" ht="15" customHeight="1" x14ac:dyDescent="0.25">
      <c r="A1076" s="2">
        <v>1071</v>
      </c>
      <c r="D1076" s="3" t="s">
        <v>3572</v>
      </c>
      <c r="F1076" t="str" cm="1">
        <f t="array" ref="F1076" ca="1">IF(G1076&lt;&gt;"",INDIRECT("'"&amp;G1076&amp;"'!"&amp;H1076),"")</f>
        <v/>
      </c>
      <c r="I1076" s="4"/>
      <c r="J1076" s="4"/>
      <c r="K1076" s="4"/>
    </row>
    <row r="1077" spans="1:11" ht="15" customHeight="1" x14ac:dyDescent="0.25">
      <c r="A1077">
        <v>1072</v>
      </c>
      <c r="B1077" s="7">
        <f>'EstExp 12-20'!K67</f>
        <v>87221</v>
      </c>
      <c r="C1077" s="3">
        <f>A1077-B1077</f>
        <v>-86149</v>
      </c>
      <c r="E1077" t="b">
        <f ca="1">F1077=B1077</f>
        <v>1</v>
      </c>
      <c r="F1077" cm="1">
        <f t="array" ref="F1077" ca="1">IF(G1077&lt;&gt;"",INDIRECT("'"&amp;G1077&amp;"'!"&amp;H1077),"")</f>
        <v>87221</v>
      </c>
      <c r="G1077" s="991" t="s">
        <v>3604</v>
      </c>
      <c r="H1077" t="s">
        <v>3891</v>
      </c>
      <c r="I1077" s="4"/>
      <c r="J1077" s="4"/>
      <c r="K1077" s="4"/>
    </row>
    <row r="1078" spans="1:11" ht="15" customHeight="1" x14ac:dyDescent="0.25">
      <c r="A1078">
        <v>1073</v>
      </c>
      <c r="B1078" s="7">
        <f>'EstExp 12-20'!K69</f>
        <v>0</v>
      </c>
      <c r="C1078" s="3">
        <f>A1078-B1078</f>
        <v>1073</v>
      </c>
      <c r="E1078" t="b">
        <f ca="1">F1078=B1078</f>
        <v>1</v>
      </c>
      <c r="F1078" cm="1">
        <f t="array" ref="F1078" ca="1">IF(G1078&lt;&gt;"",INDIRECT("'"&amp;G1078&amp;"'!"&amp;H1078),"")</f>
        <v>0</v>
      </c>
      <c r="G1078" s="991" t="s">
        <v>3604</v>
      </c>
      <c r="H1078" t="s">
        <v>3892</v>
      </c>
      <c r="I1078" s="4"/>
      <c r="J1078" s="4"/>
      <c r="K1078" s="4"/>
    </row>
    <row r="1079" spans="1:11" ht="15" customHeight="1" x14ac:dyDescent="0.25">
      <c r="A1079">
        <v>1074</v>
      </c>
      <c r="B1079" s="7">
        <f>'EstExp 12-20'!K70</f>
        <v>0</v>
      </c>
      <c r="C1079" s="3">
        <f>A1079-B1079</f>
        <v>1074</v>
      </c>
      <c r="E1079" t="b">
        <f ca="1">F1079=B1079</f>
        <v>1</v>
      </c>
      <c r="F1079" cm="1">
        <f t="array" ref="F1079" ca="1">IF(G1079&lt;&gt;"",INDIRECT("'"&amp;G1079&amp;"'!"&amp;H1079),"")</f>
        <v>0</v>
      </c>
      <c r="G1079" s="991" t="s">
        <v>3604</v>
      </c>
      <c r="H1079" t="s">
        <v>3893</v>
      </c>
      <c r="I1079" s="4"/>
      <c r="J1079" s="4"/>
      <c r="K1079" s="4"/>
    </row>
    <row r="1080" spans="1:11" ht="15" customHeight="1" x14ac:dyDescent="0.25">
      <c r="A1080">
        <v>1075</v>
      </c>
      <c r="B1080" s="7">
        <f>'EstExp 12-20'!K71</f>
        <v>0</v>
      </c>
      <c r="C1080" s="3">
        <f>A1080-B1080</f>
        <v>1075</v>
      </c>
      <c r="E1080" t="b">
        <f ca="1">F1080=B1080</f>
        <v>1</v>
      </c>
      <c r="F1080" cm="1">
        <f t="array" ref="F1080" ca="1">IF(G1080&lt;&gt;"",INDIRECT("'"&amp;G1080&amp;"'!"&amp;H1080),"")</f>
        <v>0</v>
      </c>
      <c r="G1080" s="991" t="s">
        <v>3604</v>
      </c>
      <c r="H1080" t="s">
        <v>3894</v>
      </c>
      <c r="I1080" s="4"/>
      <c r="J1080" s="4"/>
      <c r="K1080" s="4"/>
    </row>
    <row r="1081" spans="1:11" ht="15" customHeight="1" x14ac:dyDescent="0.25">
      <c r="A1081">
        <v>1076</v>
      </c>
      <c r="B1081" s="7">
        <f>'EstExp 12-20'!K72</f>
        <v>0</v>
      </c>
      <c r="C1081" s="3">
        <f>A1081-B1081</f>
        <v>1076</v>
      </c>
      <c r="E1081" t="b">
        <f ca="1">F1081=B1081</f>
        <v>1</v>
      </c>
      <c r="F1081" cm="1">
        <f t="array" ref="F1081" ca="1">IF(G1081&lt;&gt;"",INDIRECT("'"&amp;G1081&amp;"'!"&amp;H1081),"")</f>
        <v>0</v>
      </c>
      <c r="G1081" s="991" t="s">
        <v>3604</v>
      </c>
      <c r="H1081" t="s">
        <v>3895</v>
      </c>
      <c r="I1081" s="4"/>
      <c r="J1081" s="4"/>
      <c r="K1081" s="4"/>
    </row>
    <row r="1082" spans="1:11" ht="15" customHeight="1" x14ac:dyDescent="0.25">
      <c r="A1082" s="2">
        <v>1077</v>
      </c>
      <c r="D1082" s="3" t="s">
        <v>3572</v>
      </c>
      <c r="F1082" t="str" cm="1">
        <f t="array" ref="F1082" ca="1">IF(G1082&lt;&gt;"",INDIRECT("'"&amp;G1082&amp;"'!"&amp;H1082),"")</f>
        <v/>
      </c>
      <c r="I1082" s="4"/>
      <c r="J1082" s="4"/>
      <c r="K1082" s="4"/>
    </row>
    <row r="1083" spans="1:11" ht="15" customHeight="1" x14ac:dyDescent="0.25">
      <c r="A1083">
        <v>1078</v>
      </c>
      <c r="B1083" s="7">
        <f>'EstExp 12-20'!K73</f>
        <v>0</v>
      </c>
      <c r="C1083" s="3">
        <f>A1083-B1083</f>
        <v>1078</v>
      </c>
      <c r="E1083" t="b">
        <f ca="1">F1083=B1083</f>
        <v>1</v>
      </c>
      <c r="F1083" cm="1">
        <f t="array" ref="F1083" ca="1">IF(G1083&lt;&gt;"",INDIRECT("'"&amp;G1083&amp;"'!"&amp;H1083),"")</f>
        <v>0</v>
      </c>
      <c r="G1083" s="991" t="s">
        <v>3604</v>
      </c>
      <c r="H1083" t="s">
        <v>3896</v>
      </c>
      <c r="I1083" s="4"/>
      <c r="J1083" s="4"/>
      <c r="K1083" s="4"/>
    </row>
    <row r="1084" spans="1:11" ht="15" customHeight="1" x14ac:dyDescent="0.25">
      <c r="A1084" s="2">
        <v>1079</v>
      </c>
      <c r="D1084" s="3" t="s">
        <v>3572</v>
      </c>
      <c r="F1084" t="str" cm="1">
        <f t="array" ref="F1084" ca="1">IF(G1084&lt;&gt;"",INDIRECT("'"&amp;G1084&amp;"'!"&amp;H1084),"")</f>
        <v/>
      </c>
      <c r="I1084" s="4"/>
      <c r="J1084" s="4"/>
      <c r="K1084" s="4"/>
    </row>
    <row r="1085" spans="1:11" ht="15" customHeight="1" x14ac:dyDescent="0.25">
      <c r="A1085">
        <v>1080</v>
      </c>
      <c r="B1085" s="7">
        <f>'EstExp 12-20'!K74</f>
        <v>0</v>
      </c>
      <c r="C1085" s="3">
        <f t="shared" ref="C1085:C1091" si="34">A1085-B1085</f>
        <v>1080</v>
      </c>
      <c r="E1085" t="b">
        <f t="shared" ref="E1085:E1091" ca="1" si="35">F1085=B1085</f>
        <v>1</v>
      </c>
      <c r="F1085" cm="1">
        <f t="array" ref="F1085" ca="1">IF(G1085&lt;&gt;"",INDIRECT("'"&amp;G1085&amp;"'!"&amp;H1085),"")</f>
        <v>0</v>
      </c>
      <c r="G1085" s="991" t="s">
        <v>3604</v>
      </c>
      <c r="H1085" t="s">
        <v>3897</v>
      </c>
      <c r="I1085" s="4"/>
      <c r="J1085" s="4"/>
      <c r="K1085" s="4"/>
    </row>
    <row r="1086" spans="1:11" ht="15" customHeight="1" x14ac:dyDescent="0.25">
      <c r="A1086">
        <v>1081</v>
      </c>
      <c r="B1086" s="7">
        <f>'EstExp 12-20'!K75</f>
        <v>0</v>
      </c>
      <c r="C1086" s="3">
        <f t="shared" si="34"/>
        <v>1081</v>
      </c>
      <c r="E1086" t="b">
        <f t="shared" ca="1" si="35"/>
        <v>1</v>
      </c>
      <c r="F1086" cm="1">
        <f t="array" ref="F1086" ca="1">IF(G1086&lt;&gt;"",INDIRECT("'"&amp;G1086&amp;"'!"&amp;H1086),"")</f>
        <v>0</v>
      </c>
      <c r="G1086" s="991" t="s">
        <v>3604</v>
      </c>
      <c r="H1086" t="s">
        <v>3898</v>
      </c>
      <c r="I1086" s="4"/>
      <c r="J1086" s="4"/>
      <c r="K1086" s="4"/>
    </row>
    <row r="1087" spans="1:11" ht="15" customHeight="1" x14ac:dyDescent="0.25">
      <c r="A1087">
        <v>1082</v>
      </c>
      <c r="B1087" s="7">
        <f>'EstExp 12-20'!K76</f>
        <v>398816</v>
      </c>
      <c r="C1087" s="3">
        <f t="shared" si="34"/>
        <v>-397734</v>
      </c>
      <c r="E1087" t="b">
        <f t="shared" ca="1" si="35"/>
        <v>1</v>
      </c>
      <c r="F1087" cm="1">
        <f t="array" ref="F1087" ca="1">IF(G1087&lt;&gt;"",INDIRECT("'"&amp;G1087&amp;"'!"&amp;H1087),"")</f>
        <v>398816</v>
      </c>
      <c r="G1087" s="991" t="s">
        <v>3604</v>
      </c>
      <c r="H1087" t="s">
        <v>3899</v>
      </c>
      <c r="I1087" s="4"/>
      <c r="J1087" s="4"/>
      <c r="K1087" s="4"/>
    </row>
    <row r="1088" spans="1:11" ht="15" customHeight="1" x14ac:dyDescent="0.25">
      <c r="A1088">
        <v>1083</v>
      </c>
      <c r="B1088" s="7">
        <f>'EstExp 12-20'!K77</f>
        <v>0</v>
      </c>
      <c r="C1088" s="3">
        <f t="shared" si="34"/>
        <v>1083</v>
      </c>
      <c r="E1088" t="b">
        <f t="shared" ca="1" si="35"/>
        <v>1</v>
      </c>
      <c r="F1088" cm="1">
        <f t="array" ref="F1088" ca="1">IF(G1088&lt;&gt;"",INDIRECT("'"&amp;G1088&amp;"'!"&amp;H1088),"")</f>
        <v>0</v>
      </c>
      <c r="G1088" s="991" t="s">
        <v>3604</v>
      </c>
      <c r="H1088" t="s">
        <v>3900</v>
      </c>
      <c r="I1088" s="4"/>
      <c r="J1088" s="4"/>
      <c r="K1088" s="4"/>
    </row>
    <row r="1089" spans="1:11" ht="15" customHeight="1" x14ac:dyDescent="0.25">
      <c r="A1089">
        <v>1084</v>
      </c>
      <c r="B1089" s="7">
        <f>'EstExp 12-20'!K104</f>
        <v>203482</v>
      </c>
      <c r="C1089" s="3">
        <f t="shared" si="34"/>
        <v>-202398</v>
      </c>
      <c r="E1089" t="b">
        <f t="shared" ca="1" si="35"/>
        <v>1</v>
      </c>
      <c r="F1089" cm="1">
        <f t="array" ref="F1089" ca="1">IF(G1089&lt;&gt;"",INDIRECT("'"&amp;G1089&amp;"'!"&amp;H1089),"")</f>
        <v>203482</v>
      </c>
      <c r="G1089" s="991" t="s">
        <v>3604</v>
      </c>
      <c r="H1089" t="s">
        <v>3901</v>
      </c>
      <c r="I1089" s="4"/>
      <c r="J1089" s="4"/>
      <c r="K1089" s="4"/>
    </row>
    <row r="1090" spans="1:11" ht="15" customHeight="1" x14ac:dyDescent="0.25">
      <c r="A1090">
        <v>1085</v>
      </c>
      <c r="B1090" s="7">
        <f>'EstExp 12-20'!K107</f>
        <v>0</v>
      </c>
      <c r="C1090" s="3">
        <f t="shared" si="34"/>
        <v>1085</v>
      </c>
      <c r="E1090" t="b">
        <f t="shared" ca="1" si="35"/>
        <v>1</v>
      </c>
      <c r="F1090" cm="1">
        <f t="array" ref="F1090" ca="1">IF(G1090&lt;&gt;"",INDIRECT("'"&amp;G1090&amp;"'!"&amp;H1090),"")</f>
        <v>0</v>
      </c>
      <c r="G1090" s="991" t="s">
        <v>3604</v>
      </c>
      <c r="H1090" t="s">
        <v>3902</v>
      </c>
      <c r="I1090" s="4"/>
      <c r="J1090" s="4"/>
      <c r="K1090" s="4"/>
    </row>
    <row r="1091" spans="1:11" ht="15" customHeight="1" x14ac:dyDescent="0.25">
      <c r="A1091">
        <v>1086</v>
      </c>
      <c r="B1091" s="7">
        <f>'EstExp 12-20'!K108</f>
        <v>0</v>
      </c>
      <c r="C1091" s="3">
        <f t="shared" si="34"/>
        <v>1086</v>
      </c>
      <c r="E1091" t="b">
        <f t="shared" ca="1" si="35"/>
        <v>1</v>
      </c>
      <c r="F1091" cm="1">
        <f t="array" ref="F1091" ca="1">IF(G1091&lt;&gt;"",INDIRECT("'"&amp;G1091&amp;"'!"&amp;H1091),"")</f>
        <v>0</v>
      </c>
      <c r="G1091" s="991" t="s">
        <v>3604</v>
      </c>
      <c r="H1091" t="s">
        <v>3903</v>
      </c>
      <c r="I1091" s="4"/>
      <c r="J1091" s="4"/>
      <c r="K1091" s="4"/>
    </row>
    <row r="1092" spans="1:11" ht="15" customHeight="1" x14ac:dyDescent="0.25">
      <c r="A1092" s="2">
        <v>1087</v>
      </c>
      <c r="D1092" s="3" t="s">
        <v>3860</v>
      </c>
      <c r="F1092" t="str" cm="1">
        <f t="array" ref="F1092" ca="1">IF(G1092&lt;&gt;"",INDIRECT("'"&amp;G1092&amp;"'!"&amp;H1092),"")</f>
        <v/>
      </c>
      <c r="I1092" s="4"/>
      <c r="J1092" s="4"/>
      <c r="K1092" s="4"/>
    </row>
    <row r="1093" spans="1:11" ht="15" customHeight="1" x14ac:dyDescent="0.25">
      <c r="A1093">
        <v>1088</v>
      </c>
      <c r="B1093" s="7">
        <f>'EstExp 12-20'!K111</f>
        <v>0</v>
      </c>
      <c r="C1093" s="3">
        <f>A1093-B1093</f>
        <v>1088</v>
      </c>
      <c r="E1093" t="b">
        <f ca="1">F1093=B1093</f>
        <v>1</v>
      </c>
      <c r="F1093" cm="1">
        <f t="array" ref="F1093" ca="1">IF(G1093&lt;&gt;"",INDIRECT("'"&amp;G1093&amp;"'!"&amp;H1093),"")</f>
        <v>0</v>
      </c>
      <c r="G1093" s="991" t="s">
        <v>3604</v>
      </c>
      <c r="H1093" t="s">
        <v>3904</v>
      </c>
      <c r="I1093" s="4"/>
      <c r="J1093" s="4"/>
      <c r="K1093" s="4"/>
    </row>
    <row r="1094" spans="1:11" ht="15" customHeight="1" x14ac:dyDescent="0.25">
      <c r="A1094" s="2">
        <v>1089</v>
      </c>
      <c r="D1094" s="3" t="s">
        <v>3572</v>
      </c>
      <c r="F1094" t="str" cm="1">
        <f t="array" ref="F1094" ca="1">IF(G1094&lt;&gt;"",INDIRECT("'"&amp;G1094&amp;"'!"&amp;H1094),"")</f>
        <v/>
      </c>
      <c r="I1094" s="4"/>
      <c r="J1094" s="4"/>
      <c r="K1094" s="4"/>
    </row>
    <row r="1095" spans="1:11" ht="15" customHeight="1" x14ac:dyDescent="0.25">
      <c r="A1095">
        <v>1090</v>
      </c>
      <c r="B1095" s="7">
        <f>'EstExp 12-20'!K114</f>
        <v>0</v>
      </c>
      <c r="C1095" s="3">
        <f>A1095-B1095</f>
        <v>1090</v>
      </c>
      <c r="E1095" t="b">
        <f ca="1">F1095=B1095</f>
        <v>1</v>
      </c>
      <c r="F1095" cm="1">
        <f t="array" ref="F1095" ca="1">IF(G1095&lt;&gt;"",INDIRECT("'"&amp;G1095&amp;"'!"&amp;H1095),"")</f>
        <v>0</v>
      </c>
      <c r="G1095" s="991" t="s">
        <v>3604</v>
      </c>
      <c r="H1095" t="s">
        <v>3905</v>
      </c>
      <c r="I1095" s="4"/>
      <c r="J1095" s="4"/>
      <c r="K1095" s="4"/>
    </row>
    <row r="1096" spans="1:11" ht="15" customHeight="1" x14ac:dyDescent="0.25">
      <c r="A1096">
        <v>1091</v>
      </c>
      <c r="B1096" s="7">
        <f>'EstExp 12-20'!K116</f>
        <v>1283998</v>
      </c>
      <c r="C1096" s="3">
        <f>A1096-B1096</f>
        <v>-1282907</v>
      </c>
      <c r="E1096" t="b">
        <f ca="1">F1096=B1096</f>
        <v>1</v>
      </c>
      <c r="F1096" cm="1">
        <f t="array" ref="F1096" ca="1">IF(G1096&lt;&gt;"",INDIRECT("'"&amp;G1096&amp;"'!"&amp;H1096),"")</f>
        <v>1283998</v>
      </c>
      <c r="G1096" s="991" t="s">
        <v>3604</v>
      </c>
      <c r="H1096" t="s">
        <v>3906</v>
      </c>
      <c r="I1096" s="4"/>
      <c r="J1096" s="4"/>
      <c r="K1096" s="4"/>
    </row>
    <row r="1097" spans="1:11" ht="15" customHeight="1" x14ac:dyDescent="0.25">
      <c r="A1097">
        <v>1092</v>
      </c>
      <c r="B1097" s="7">
        <f>'EstExp 12-20'!K118</f>
        <v>32036</v>
      </c>
      <c r="C1097" s="3">
        <f>A1097-B1097</f>
        <v>-30944</v>
      </c>
      <c r="E1097" t="b">
        <f ca="1">F1097=B1097</f>
        <v>1</v>
      </c>
      <c r="F1097" cm="1">
        <f t="array" ref="F1097" ca="1">IF(G1097&lt;&gt;"",INDIRECT("'"&amp;G1097&amp;"'!"&amp;H1097),"")</f>
        <v>32036</v>
      </c>
      <c r="G1097" s="991" t="s">
        <v>3604</v>
      </c>
      <c r="H1097" t="s">
        <v>3907</v>
      </c>
      <c r="I1097" s="4"/>
      <c r="J1097" s="4"/>
      <c r="K1097" s="4"/>
    </row>
    <row r="1098" spans="1:11" ht="15" customHeight="1" x14ac:dyDescent="0.25">
      <c r="A1098" s="2">
        <v>1093</v>
      </c>
      <c r="D1098" s="3" t="s">
        <v>3572</v>
      </c>
      <c r="F1098" t="str" cm="1">
        <f t="array" ref="F1098" ca="1">IF(G1098&lt;&gt;"",INDIRECT("'"&amp;G1098&amp;"'!"&amp;H1098),"")</f>
        <v/>
      </c>
      <c r="I1098" s="4"/>
      <c r="J1098" s="4"/>
      <c r="K1098" s="4"/>
    </row>
    <row r="1099" spans="1:11" ht="15" customHeight="1" x14ac:dyDescent="0.25">
      <c r="A1099" s="2">
        <v>1094</v>
      </c>
      <c r="D1099" s="3" t="s">
        <v>3572</v>
      </c>
      <c r="F1099" t="str" cm="1">
        <f t="array" ref="F1099" ca="1">IF(G1099&lt;&gt;"",INDIRECT("'"&amp;G1099&amp;"'!"&amp;H1099),"")</f>
        <v/>
      </c>
      <c r="I1099" s="4"/>
      <c r="J1099" s="4"/>
      <c r="K1099" s="4"/>
    </row>
    <row r="1100" spans="1:11" ht="15" customHeight="1" x14ac:dyDescent="0.25">
      <c r="A1100" s="2">
        <v>1095</v>
      </c>
      <c r="D1100" s="3" t="s">
        <v>3572</v>
      </c>
      <c r="F1100" t="str" cm="1">
        <f t="array" ref="F1100" ca="1">IF(G1100&lt;&gt;"",INDIRECT("'"&amp;G1100&amp;"'!"&amp;H1100),"")</f>
        <v/>
      </c>
      <c r="I1100" s="4"/>
      <c r="J1100" s="4"/>
      <c r="K1100" s="4"/>
    </row>
    <row r="1101" spans="1:11" ht="15" customHeight="1" x14ac:dyDescent="0.25">
      <c r="A1101" s="2">
        <v>1096</v>
      </c>
      <c r="D1101" s="3" t="s">
        <v>3572</v>
      </c>
      <c r="F1101" t="str" cm="1">
        <f t="array" ref="F1101" ca="1">IF(G1101&lt;&gt;"",INDIRECT("'"&amp;G1101&amp;"'!"&amp;H1101),"")</f>
        <v/>
      </c>
      <c r="I1101" s="4"/>
      <c r="J1101" s="4"/>
      <c r="K1101" s="4"/>
    </row>
    <row r="1102" spans="1:11" ht="15" customHeight="1" x14ac:dyDescent="0.25">
      <c r="A1102" s="2">
        <v>1097</v>
      </c>
      <c r="D1102" s="3" t="s">
        <v>3572</v>
      </c>
      <c r="F1102" t="str" cm="1">
        <f t="array" ref="F1102" ca="1">IF(G1102&lt;&gt;"",INDIRECT("'"&amp;G1102&amp;"'!"&amp;H1102),"")</f>
        <v/>
      </c>
      <c r="I1102" s="4"/>
      <c r="J1102" s="4"/>
      <c r="K1102" s="4"/>
    </row>
    <row r="1103" spans="1:11" ht="15" customHeight="1" x14ac:dyDescent="0.25">
      <c r="A1103" s="2">
        <v>1098</v>
      </c>
      <c r="D1103" s="3" t="s">
        <v>3572</v>
      </c>
      <c r="F1103" t="str" cm="1">
        <f t="array" ref="F1103" ca="1">IF(G1103&lt;&gt;"",INDIRECT("'"&amp;G1103&amp;"'!"&amp;H1103),"")</f>
        <v/>
      </c>
      <c r="I1103" s="4"/>
      <c r="J1103" s="4"/>
      <c r="K1103" s="4"/>
    </row>
    <row r="1104" spans="1:11" ht="15" customHeight="1" x14ac:dyDescent="0.25">
      <c r="A1104" s="2">
        <v>1099</v>
      </c>
      <c r="D1104" s="3" t="s">
        <v>3572</v>
      </c>
      <c r="F1104" t="str" cm="1">
        <f t="array" ref="F1104" ca="1">IF(G1104&lt;&gt;"",INDIRECT("'"&amp;G1104&amp;"'!"&amp;H1104),"")</f>
        <v/>
      </c>
      <c r="I1104" s="4"/>
      <c r="J1104" s="4"/>
      <c r="K1104" s="4"/>
    </row>
    <row r="1105" spans="1:11" ht="15" customHeight="1" x14ac:dyDescent="0.25">
      <c r="A1105" s="2">
        <v>1100</v>
      </c>
      <c r="D1105" s="3" t="s">
        <v>3572</v>
      </c>
      <c r="F1105" t="str" cm="1">
        <f t="array" ref="F1105" ca="1">IF(G1105&lt;&gt;"",INDIRECT("'"&amp;G1105&amp;"'!"&amp;H1105),"")</f>
        <v/>
      </c>
      <c r="I1105" s="4"/>
      <c r="J1105" s="4"/>
      <c r="K1105" s="4"/>
    </row>
    <row r="1106" spans="1:11" ht="15" customHeight="1" x14ac:dyDescent="0.25">
      <c r="A1106" s="2">
        <v>1101</v>
      </c>
      <c r="D1106" s="3" t="s">
        <v>3572</v>
      </c>
      <c r="F1106" t="str" cm="1">
        <f t="array" ref="F1106" ca="1">IF(G1106&lt;&gt;"",INDIRECT("'"&amp;G1106&amp;"'!"&amp;H1106),"")</f>
        <v/>
      </c>
      <c r="I1106" s="4"/>
      <c r="J1106" s="4"/>
      <c r="K1106" s="4"/>
    </row>
    <row r="1107" spans="1:11" ht="15" customHeight="1" x14ac:dyDescent="0.25">
      <c r="A1107" s="2">
        <v>1102</v>
      </c>
      <c r="D1107" s="3" t="s">
        <v>3572</v>
      </c>
      <c r="F1107" t="str" cm="1">
        <f t="array" ref="F1107" ca="1">IF(G1107&lt;&gt;"",INDIRECT("'"&amp;G1107&amp;"'!"&amp;H1107),"")</f>
        <v/>
      </c>
      <c r="I1107" s="4"/>
      <c r="J1107" s="4"/>
      <c r="K1107" s="4"/>
    </row>
    <row r="1108" spans="1:11" ht="15" customHeight="1" x14ac:dyDescent="0.25">
      <c r="A1108" s="2">
        <v>1103</v>
      </c>
      <c r="D1108" s="3" t="s">
        <v>3572</v>
      </c>
      <c r="F1108" t="str" cm="1">
        <f t="array" ref="F1108" ca="1">IF(G1108&lt;&gt;"",INDIRECT("'"&amp;G1108&amp;"'!"&amp;H1108),"")</f>
        <v/>
      </c>
      <c r="I1108" s="4"/>
      <c r="J1108" s="4"/>
      <c r="K1108" s="4"/>
    </row>
    <row r="1109" spans="1:11" ht="15" customHeight="1" x14ac:dyDescent="0.25">
      <c r="A1109" s="2">
        <v>1104</v>
      </c>
      <c r="D1109" s="3" t="s">
        <v>3572</v>
      </c>
      <c r="F1109" t="str" cm="1">
        <f t="array" ref="F1109" ca="1">IF(G1109&lt;&gt;"",INDIRECT("'"&amp;G1109&amp;"'!"&amp;H1109),"")</f>
        <v/>
      </c>
      <c r="I1109" s="4"/>
      <c r="J1109" s="4"/>
      <c r="K1109" s="4"/>
    </row>
    <row r="1110" spans="1:11" ht="15" customHeight="1" x14ac:dyDescent="0.25">
      <c r="A1110" s="2">
        <v>1105</v>
      </c>
      <c r="D1110" s="3" t="s">
        <v>3572</v>
      </c>
      <c r="F1110" t="str" cm="1">
        <f t="array" ref="F1110" ca="1">IF(G1110&lt;&gt;"",INDIRECT("'"&amp;G1110&amp;"'!"&amp;H1110),"")</f>
        <v/>
      </c>
      <c r="I1110" s="4"/>
      <c r="J1110" s="4"/>
      <c r="K1110" s="4"/>
    </row>
    <row r="1111" spans="1:11" ht="15" customHeight="1" x14ac:dyDescent="0.25">
      <c r="A1111" s="2">
        <v>1106</v>
      </c>
      <c r="D1111" s="3" t="s">
        <v>3572</v>
      </c>
      <c r="F1111" t="str" cm="1">
        <f t="array" ref="F1111" ca="1">IF(G1111&lt;&gt;"",INDIRECT("'"&amp;G1111&amp;"'!"&amp;H1111),"")</f>
        <v/>
      </c>
      <c r="I1111" s="4"/>
      <c r="J1111" s="4"/>
      <c r="K1111" s="4"/>
    </row>
    <row r="1112" spans="1:11" ht="15" customHeight="1" x14ac:dyDescent="0.25">
      <c r="A1112" s="2">
        <v>1107</v>
      </c>
      <c r="D1112" s="3" t="s">
        <v>3572</v>
      </c>
      <c r="F1112" t="str" cm="1">
        <f t="array" ref="F1112" ca="1">IF(G1112&lt;&gt;"",INDIRECT("'"&amp;G1112&amp;"'!"&amp;H1112),"")</f>
        <v/>
      </c>
      <c r="I1112" s="4"/>
      <c r="J1112" s="4"/>
      <c r="K1112" s="4"/>
    </row>
    <row r="1113" spans="1:11" ht="15" customHeight="1" x14ac:dyDescent="0.25">
      <c r="A1113" s="2">
        <v>1108</v>
      </c>
      <c r="D1113" s="3" t="s">
        <v>3572</v>
      </c>
      <c r="F1113" t="str" cm="1">
        <f t="array" ref="F1113" ca="1">IF(G1113&lt;&gt;"",INDIRECT("'"&amp;G1113&amp;"'!"&amp;H1113),"")</f>
        <v/>
      </c>
      <c r="I1113" s="4"/>
      <c r="J1113" s="4"/>
      <c r="K1113" s="4"/>
    </row>
    <row r="1114" spans="1:11" ht="15" customHeight="1" x14ac:dyDescent="0.25">
      <c r="A1114" s="2">
        <v>1109</v>
      </c>
      <c r="D1114" s="3" t="s">
        <v>3572</v>
      </c>
      <c r="F1114" t="str" cm="1">
        <f t="array" ref="F1114" ca="1">IF(G1114&lt;&gt;"",INDIRECT("'"&amp;G1114&amp;"'!"&amp;H1114),"")</f>
        <v/>
      </c>
      <c r="I1114" s="4"/>
      <c r="J1114" s="4"/>
      <c r="K1114" s="4"/>
    </row>
    <row r="1115" spans="1:11" ht="15" customHeight="1" x14ac:dyDescent="0.25">
      <c r="A1115" s="2">
        <v>1110</v>
      </c>
      <c r="D1115" s="3" t="s">
        <v>3572</v>
      </c>
      <c r="F1115" t="str" cm="1">
        <f t="array" ref="F1115" ca="1">IF(G1115&lt;&gt;"",INDIRECT("'"&amp;G1115&amp;"'!"&amp;H1115),"")</f>
        <v/>
      </c>
      <c r="I1115" s="4"/>
      <c r="J1115" s="4"/>
      <c r="K1115" s="4"/>
    </row>
    <row r="1116" spans="1:11" ht="15" customHeight="1" x14ac:dyDescent="0.25">
      <c r="A1116" s="2">
        <v>1111</v>
      </c>
      <c r="D1116" s="3" t="s">
        <v>3572</v>
      </c>
      <c r="F1116" t="str" cm="1">
        <f t="array" ref="F1116" ca="1">IF(G1116&lt;&gt;"",INDIRECT("'"&amp;G1116&amp;"'!"&amp;H1116),"")</f>
        <v/>
      </c>
      <c r="I1116" s="4"/>
      <c r="J1116" s="4"/>
      <c r="K1116" s="4"/>
    </row>
    <row r="1117" spans="1:11" ht="15" customHeight="1" x14ac:dyDescent="0.25">
      <c r="A1117" s="2">
        <v>1112</v>
      </c>
      <c r="D1117" s="3" t="s">
        <v>3572</v>
      </c>
      <c r="F1117" t="str" cm="1">
        <f t="array" ref="F1117" ca="1">IF(G1117&lt;&gt;"",INDIRECT("'"&amp;G1117&amp;"'!"&amp;H1117),"")</f>
        <v/>
      </c>
      <c r="I1117" s="4"/>
      <c r="J1117" s="4"/>
      <c r="K1117" s="4"/>
    </row>
    <row r="1118" spans="1:11" ht="15" customHeight="1" x14ac:dyDescent="0.25">
      <c r="A1118" s="2">
        <v>1113</v>
      </c>
      <c r="D1118" s="3" t="s">
        <v>3572</v>
      </c>
      <c r="F1118" t="str" cm="1">
        <f t="array" ref="F1118" ca="1">IF(G1118&lt;&gt;"",INDIRECT("'"&amp;G1118&amp;"'!"&amp;H1118),"")</f>
        <v/>
      </c>
      <c r="I1118" s="4"/>
      <c r="J1118" s="4"/>
      <c r="K1118" s="4"/>
    </row>
    <row r="1119" spans="1:11" ht="15" customHeight="1" x14ac:dyDescent="0.25">
      <c r="A1119" s="2">
        <v>1114</v>
      </c>
      <c r="D1119" s="3" t="s">
        <v>3572</v>
      </c>
      <c r="F1119" t="str" cm="1">
        <f t="array" ref="F1119" ca="1">IF(G1119&lt;&gt;"",INDIRECT("'"&amp;G1119&amp;"'!"&amp;H1119),"")</f>
        <v/>
      </c>
      <c r="I1119" s="4"/>
      <c r="J1119" s="4"/>
      <c r="K1119" s="4"/>
    </row>
    <row r="1120" spans="1:11" ht="15" customHeight="1" x14ac:dyDescent="0.25">
      <c r="A1120" s="2">
        <v>1115</v>
      </c>
      <c r="D1120" s="3" t="s">
        <v>3572</v>
      </c>
      <c r="F1120" t="str" cm="1">
        <f t="array" ref="F1120" ca="1">IF(G1120&lt;&gt;"",INDIRECT("'"&amp;G1120&amp;"'!"&amp;H1120),"")</f>
        <v/>
      </c>
      <c r="I1120" s="4"/>
      <c r="J1120" s="4"/>
      <c r="K1120" s="4"/>
    </row>
    <row r="1121" spans="1:11" ht="15" customHeight="1" x14ac:dyDescent="0.25">
      <c r="A1121" s="2">
        <v>1116</v>
      </c>
      <c r="D1121" s="3" t="s">
        <v>3572</v>
      </c>
      <c r="F1121" t="str" cm="1">
        <f t="array" ref="F1121" ca="1">IF(G1121&lt;&gt;"",INDIRECT("'"&amp;G1121&amp;"'!"&amp;H1121),"")</f>
        <v/>
      </c>
      <c r="I1121" s="4"/>
      <c r="J1121" s="4"/>
      <c r="K1121" s="4"/>
    </row>
    <row r="1122" spans="1:11" ht="15" customHeight="1" x14ac:dyDescent="0.25">
      <c r="A1122" s="2">
        <v>1117</v>
      </c>
      <c r="D1122" s="3" t="s">
        <v>3572</v>
      </c>
      <c r="F1122" t="str" cm="1">
        <f t="array" ref="F1122" ca="1">IF(G1122&lt;&gt;"",INDIRECT("'"&amp;G1122&amp;"'!"&amp;H1122),"")</f>
        <v/>
      </c>
      <c r="I1122" s="4"/>
      <c r="J1122" s="4"/>
      <c r="K1122" s="4"/>
    </row>
    <row r="1123" spans="1:11" ht="15" customHeight="1" x14ac:dyDescent="0.25">
      <c r="A1123" s="2">
        <v>1118</v>
      </c>
      <c r="D1123" s="3" t="s">
        <v>3572</v>
      </c>
      <c r="F1123" t="str" cm="1">
        <f t="array" ref="F1123" ca="1">IF(G1123&lt;&gt;"",INDIRECT("'"&amp;G1123&amp;"'!"&amp;H1123),"")</f>
        <v/>
      </c>
      <c r="I1123" s="4"/>
      <c r="J1123" s="4"/>
      <c r="K1123" s="4"/>
    </row>
    <row r="1124" spans="1:11" ht="15" customHeight="1" x14ac:dyDescent="0.25">
      <c r="A1124" s="2">
        <v>1119</v>
      </c>
      <c r="D1124" s="3" t="s">
        <v>3572</v>
      </c>
      <c r="F1124" t="str" cm="1">
        <f t="array" ref="F1124" ca="1">IF(G1124&lt;&gt;"",INDIRECT("'"&amp;G1124&amp;"'!"&amp;H1124),"")</f>
        <v/>
      </c>
      <c r="I1124" s="4"/>
      <c r="J1124" s="4"/>
      <c r="K1124" s="4"/>
    </row>
    <row r="1125" spans="1:11" ht="15" customHeight="1" x14ac:dyDescent="0.25">
      <c r="A1125" s="2">
        <v>1120</v>
      </c>
      <c r="D1125" s="3" t="s">
        <v>3572</v>
      </c>
      <c r="F1125" t="str" cm="1">
        <f t="array" ref="F1125" ca="1">IF(G1125&lt;&gt;"",INDIRECT("'"&amp;G1125&amp;"'!"&amp;H1125),"")</f>
        <v/>
      </c>
      <c r="I1125" s="4"/>
      <c r="J1125" s="4"/>
      <c r="K1125" s="4"/>
    </row>
    <row r="1126" spans="1:11" ht="15" customHeight="1" x14ac:dyDescent="0.25">
      <c r="A1126" s="2">
        <v>1121</v>
      </c>
      <c r="D1126" s="3" t="s">
        <v>3572</v>
      </c>
      <c r="F1126" t="str" cm="1">
        <f t="array" ref="F1126" ca="1">IF(G1126&lt;&gt;"",INDIRECT("'"&amp;G1126&amp;"'!"&amp;H1126),"")</f>
        <v/>
      </c>
      <c r="I1126" s="4"/>
      <c r="J1126" s="4"/>
      <c r="K1126" s="4"/>
    </row>
    <row r="1127" spans="1:11" ht="15" customHeight="1" x14ac:dyDescent="0.25">
      <c r="A1127" s="2">
        <v>1122</v>
      </c>
      <c r="D1127" s="3" t="s">
        <v>3572</v>
      </c>
      <c r="F1127" t="str" cm="1">
        <f t="array" ref="F1127" ca="1">IF(G1127&lt;&gt;"",INDIRECT("'"&amp;G1127&amp;"'!"&amp;H1127),"")</f>
        <v/>
      </c>
      <c r="I1127" s="4"/>
      <c r="J1127" s="4"/>
      <c r="K1127" s="4"/>
    </row>
    <row r="1128" spans="1:11" ht="15" customHeight="1" x14ac:dyDescent="0.25">
      <c r="A1128" s="2">
        <v>1123</v>
      </c>
      <c r="D1128" s="3" t="s">
        <v>3572</v>
      </c>
      <c r="F1128" t="str" cm="1">
        <f t="array" ref="F1128" ca="1">IF(G1128&lt;&gt;"",INDIRECT("'"&amp;G1128&amp;"'!"&amp;H1128),"")</f>
        <v/>
      </c>
      <c r="I1128" s="4"/>
      <c r="J1128" s="4"/>
      <c r="K1128" s="4"/>
    </row>
    <row r="1129" spans="1:11" ht="15" customHeight="1" x14ac:dyDescent="0.25">
      <c r="A1129" s="2">
        <v>1124</v>
      </c>
      <c r="D1129" s="3" t="s">
        <v>3572</v>
      </c>
      <c r="F1129" t="str" cm="1">
        <f t="array" ref="F1129" ca="1">IF(G1129&lt;&gt;"",INDIRECT("'"&amp;G1129&amp;"'!"&amp;H1129),"")</f>
        <v/>
      </c>
      <c r="I1129" s="4"/>
      <c r="J1129" s="4"/>
      <c r="K1129" s="4"/>
    </row>
    <row r="1130" spans="1:11" ht="15" customHeight="1" x14ac:dyDescent="0.25">
      <c r="A1130" s="2">
        <v>1125</v>
      </c>
      <c r="D1130" s="3" t="s">
        <v>3572</v>
      </c>
      <c r="F1130" t="str" cm="1">
        <f t="array" ref="F1130" ca="1">IF(G1130&lt;&gt;"",INDIRECT("'"&amp;G1130&amp;"'!"&amp;H1130),"")</f>
        <v/>
      </c>
      <c r="I1130" s="4"/>
      <c r="J1130" s="4"/>
      <c r="K1130" s="4"/>
    </row>
    <row r="1131" spans="1:11" ht="15" customHeight="1" x14ac:dyDescent="0.25">
      <c r="A1131" s="2">
        <v>1126</v>
      </c>
      <c r="D1131" s="3" t="s">
        <v>3572</v>
      </c>
      <c r="F1131" t="str" cm="1">
        <f t="array" ref="F1131" ca="1">IF(G1131&lt;&gt;"",INDIRECT("'"&amp;G1131&amp;"'!"&amp;H1131),"")</f>
        <v/>
      </c>
      <c r="I1131" s="4"/>
      <c r="J1131" s="4"/>
      <c r="K1131" s="4"/>
    </row>
    <row r="1132" spans="1:11" ht="15" customHeight="1" x14ac:dyDescent="0.25">
      <c r="A1132" s="2">
        <v>1127</v>
      </c>
      <c r="D1132" s="3" t="s">
        <v>3572</v>
      </c>
      <c r="F1132" t="str" cm="1">
        <f t="array" ref="F1132" ca="1">IF(G1132&lt;&gt;"",INDIRECT("'"&amp;G1132&amp;"'!"&amp;H1132),"")</f>
        <v/>
      </c>
      <c r="I1132" s="4"/>
      <c r="J1132" s="4"/>
      <c r="K1132" s="4"/>
    </row>
    <row r="1133" spans="1:11" ht="15" customHeight="1" x14ac:dyDescent="0.25">
      <c r="A1133" s="2">
        <v>1128</v>
      </c>
      <c r="D1133" s="3" t="s">
        <v>3572</v>
      </c>
      <c r="F1133" t="str" cm="1">
        <f t="array" ref="F1133" ca="1">IF(G1133&lt;&gt;"",INDIRECT("'"&amp;G1133&amp;"'!"&amp;H1133),"")</f>
        <v/>
      </c>
      <c r="I1133" s="4"/>
      <c r="J1133" s="4"/>
      <c r="K1133" s="4"/>
    </row>
    <row r="1134" spans="1:11" ht="15" customHeight="1" x14ac:dyDescent="0.25">
      <c r="A1134" s="2">
        <v>1129</v>
      </c>
      <c r="D1134" s="3" t="s">
        <v>3572</v>
      </c>
      <c r="F1134" t="str" cm="1">
        <f t="array" ref="F1134" ca="1">IF(G1134&lt;&gt;"",INDIRECT("'"&amp;G1134&amp;"'!"&amp;H1134),"")</f>
        <v/>
      </c>
      <c r="I1134" s="4"/>
      <c r="J1134" s="4"/>
      <c r="K1134" s="4"/>
    </row>
    <row r="1135" spans="1:11" ht="15" customHeight="1" x14ac:dyDescent="0.25">
      <c r="A1135" s="2">
        <v>1130</v>
      </c>
      <c r="D1135" s="3" t="s">
        <v>3572</v>
      </c>
      <c r="F1135" t="str" cm="1">
        <f t="array" ref="F1135" ca="1">IF(G1135&lt;&gt;"",INDIRECT("'"&amp;G1135&amp;"'!"&amp;H1135),"")</f>
        <v/>
      </c>
      <c r="I1135" s="4"/>
      <c r="J1135" s="4"/>
      <c r="K1135" s="4"/>
    </row>
    <row r="1136" spans="1:11" ht="15" customHeight="1" x14ac:dyDescent="0.25">
      <c r="A1136" s="2">
        <v>1131</v>
      </c>
      <c r="D1136" s="3" t="s">
        <v>3572</v>
      </c>
      <c r="F1136" t="str" cm="1">
        <f t="array" ref="F1136" ca="1">IF(G1136&lt;&gt;"",INDIRECT("'"&amp;G1136&amp;"'!"&amp;H1136),"")</f>
        <v/>
      </c>
      <c r="I1136" s="4"/>
      <c r="J1136" s="4"/>
      <c r="K1136" s="4"/>
    </row>
    <row r="1137" spans="1:11" ht="15" customHeight="1" x14ac:dyDescent="0.25">
      <c r="A1137" s="2">
        <v>1132</v>
      </c>
      <c r="D1137" s="3" t="s">
        <v>3572</v>
      </c>
      <c r="F1137" t="str" cm="1">
        <f t="array" ref="F1137" ca="1">IF(G1137&lt;&gt;"",INDIRECT("'"&amp;G1137&amp;"'!"&amp;H1137),"")</f>
        <v/>
      </c>
      <c r="I1137" s="4"/>
      <c r="J1137" s="4"/>
      <c r="K1137" s="4"/>
    </row>
    <row r="1138" spans="1:11" ht="15" customHeight="1" x14ac:dyDescent="0.25">
      <c r="A1138" s="2">
        <v>1133</v>
      </c>
      <c r="D1138" s="3" t="s">
        <v>3572</v>
      </c>
      <c r="F1138" t="str" cm="1">
        <f t="array" ref="F1138" ca="1">IF(G1138&lt;&gt;"",INDIRECT("'"&amp;G1138&amp;"'!"&amp;H1138),"")</f>
        <v/>
      </c>
      <c r="I1138" s="4"/>
      <c r="J1138" s="4"/>
      <c r="K1138" s="4"/>
    </row>
    <row r="1139" spans="1:11" ht="15" customHeight="1" x14ac:dyDescent="0.25">
      <c r="A1139" s="2">
        <v>1134</v>
      </c>
      <c r="D1139" s="3" t="s">
        <v>3572</v>
      </c>
      <c r="F1139" t="str" cm="1">
        <f t="array" ref="F1139" ca="1">IF(G1139&lt;&gt;"",INDIRECT("'"&amp;G1139&amp;"'!"&amp;H1139),"")</f>
        <v/>
      </c>
      <c r="I1139" s="4"/>
      <c r="J1139" s="4"/>
      <c r="K1139" s="4"/>
    </row>
    <row r="1140" spans="1:11" ht="15" customHeight="1" x14ac:dyDescent="0.25">
      <c r="A1140" s="2">
        <v>1135</v>
      </c>
      <c r="D1140" s="3" t="s">
        <v>3572</v>
      </c>
      <c r="F1140" t="str" cm="1">
        <f t="array" ref="F1140" ca="1">IF(G1140&lt;&gt;"",INDIRECT("'"&amp;G1140&amp;"'!"&amp;H1140),"")</f>
        <v/>
      </c>
      <c r="I1140" s="4"/>
      <c r="J1140" s="4"/>
      <c r="K1140" s="4"/>
    </row>
    <row r="1141" spans="1:11" ht="15" customHeight="1" x14ac:dyDescent="0.25">
      <c r="A1141" s="2">
        <v>1136</v>
      </c>
      <c r="D1141" s="3" t="s">
        <v>3572</v>
      </c>
      <c r="F1141" t="str" cm="1">
        <f t="array" ref="F1141" ca="1">IF(G1141&lt;&gt;"",INDIRECT("'"&amp;G1141&amp;"'!"&amp;H1141),"")</f>
        <v/>
      </c>
      <c r="I1141" s="4"/>
      <c r="J1141" s="4"/>
      <c r="K1141" s="4"/>
    </row>
    <row r="1142" spans="1:11" ht="15" customHeight="1" x14ac:dyDescent="0.25">
      <c r="A1142" s="2">
        <v>1137</v>
      </c>
      <c r="D1142" s="3" t="s">
        <v>3572</v>
      </c>
      <c r="F1142" t="str" cm="1">
        <f t="array" ref="F1142" ca="1">IF(G1142&lt;&gt;"",INDIRECT("'"&amp;G1142&amp;"'!"&amp;H1142),"")</f>
        <v/>
      </c>
      <c r="I1142" s="4"/>
      <c r="J1142" s="4"/>
      <c r="K1142" s="4"/>
    </row>
    <row r="1143" spans="1:11" ht="15" customHeight="1" x14ac:dyDescent="0.25">
      <c r="A1143" s="2">
        <v>1138</v>
      </c>
      <c r="D1143" s="3" t="s">
        <v>3572</v>
      </c>
      <c r="F1143" t="str" cm="1">
        <f t="array" ref="F1143" ca="1">IF(G1143&lt;&gt;"",INDIRECT("'"&amp;G1143&amp;"'!"&amp;H1143),"")</f>
        <v/>
      </c>
      <c r="I1143" s="4"/>
      <c r="J1143" s="4"/>
      <c r="K1143" s="4"/>
    </row>
    <row r="1144" spans="1:11" ht="15" customHeight="1" x14ac:dyDescent="0.25">
      <c r="A1144" s="2">
        <v>1139</v>
      </c>
      <c r="D1144" s="3" t="s">
        <v>3572</v>
      </c>
      <c r="F1144" t="str" cm="1">
        <f t="array" ref="F1144" ca="1">IF(G1144&lt;&gt;"",INDIRECT("'"&amp;G1144&amp;"'!"&amp;H1144),"")</f>
        <v/>
      </c>
      <c r="I1144" s="4"/>
      <c r="J1144" s="4"/>
      <c r="K1144" s="4"/>
    </row>
    <row r="1145" spans="1:11" ht="15" customHeight="1" x14ac:dyDescent="0.25">
      <c r="A1145" s="2">
        <v>1140</v>
      </c>
      <c r="D1145" s="3" t="s">
        <v>3572</v>
      </c>
      <c r="F1145" t="str" cm="1">
        <f t="array" ref="F1145" ca="1">IF(G1145&lt;&gt;"",INDIRECT("'"&amp;G1145&amp;"'!"&amp;H1145),"")</f>
        <v/>
      </c>
      <c r="I1145" s="4"/>
      <c r="J1145" s="4"/>
      <c r="K1145" s="4"/>
    </row>
    <row r="1146" spans="1:11" ht="15" customHeight="1" x14ac:dyDescent="0.25">
      <c r="A1146" s="2">
        <v>1141</v>
      </c>
      <c r="D1146" s="3" t="s">
        <v>3572</v>
      </c>
      <c r="F1146" t="str" cm="1">
        <f t="array" ref="F1146" ca="1">IF(G1146&lt;&gt;"",INDIRECT("'"&amp;G1146&amp;"'!"&amp;H1146),"")</f>
        <v/>
      </c>
      <c r="I1146" s="4"/>
      <c r="J1146" s="4"/>
      <c r="K1146" s="4"/>
    </row>
    <row r="1147" spans="1:11" ht="15" customHeight="1" x14ac:dyDescent="0.25">
      <c r="A1147" s="2">
        <v>1142</v>
      </c>
      <c r="D1147" s="3" t="s">
        <v>3572</v>
      </c>
      <c r="F1147" t="str" cm="1">
        <f t="array" ref="F1147" ca="1">IF(G1147&lt;&gt;"",INDIRECT("'"&amp;G1147&amp;"'!"&amp;H1147),"")</f>
        <v/>
      </c>
      <c r="I1147" s="4"/>
      <c r="J1147" s="4"/>
      <c r="K1147" s="4"/>
    </row>
    <row r="1148" spans="1:11" ht="15" customHeight="1" x14ac:dyDescent="0.25">
      <c r="A1148" s="2">
        <v>1143</v>
      </c>
      <c r="D1148" s="3" t="s">
        <v>3572</v>
      </c>
      <c r="F1148" t="str" cm="1">
        <f t="array" ref="F1148" ca="1">IF(G1148&lt;&gt;"",INDIRECT("'"&amp;G1148&amp;"'!"&amp;H1148),"")</f>
        <v/>
      </c>
      <c r="I1148" s="4"/>
      <c r="J1148" s="4"/>
      <c r="K1148" s="4"/>
    </row>
    <row r="1149" spans="1:11" ht="15" customHeight="1" x14ac:dyDescent="0.25">
      <c r="A1149" s="2">
        <v>1144</v>
      </c>
      <c r="D1149" s="3" t="s">
        <v>3572</v>
      </c>
      <c r="F1149" t="str" cm="1">
        <f t="array" ref="F1149" ca="1">IF(G1149&lt;&gt;"",INDIRECT("'"&amp;G1149&amp;"'!"&amp;H1149),"")</f>
        <v/>
      </c>
      <c r="I1149" s="4"/>
      <c r="J1149" s="4"/>
      <c r="K1149" s="4"/>
    </row>
    <row r="1150" spans="1:11" ht="15" customHeight="1" x14ac:dyDescent="0.25">
      <c r="A1150" s="2">
        <v>1145</v>
      </c>
      <c r="D1150" s="3" t="s">
        <v>3572</v>
      </c>
      <c r="F1150" t="str" cm="1">
        <f t="array" ref="F1150" ca="1">IF(G1150&lt;&gt;"",INDIRECT("'"&amp;G1150&amp;"'!"&amp;H1150),"")</f>
        <v/>
      </c>
      <c r="I1150" s="4"/>
      <c r="J1150" s="4"/>
      <c r="K1150" s="4"/>
    </row>
    <row r="1151" spans="1:11" ht="15" customHeight="1" x14ac:dyDescent="0.25">
      <c r="A1151" s="2">
        <v>1146</v>
      </c>
      <c r="D1151" s="3" t="s">
        <v>3572</v>
      </c>
      <c r="F1151" t="str" cm="1">
        <f t="array" ref="F1151" ca="1">IF(G1151&lt;&gt;"",INDIRECT("'"&amp;G1151&amp;"'!"&amp;H1151),"")</f>
        <v/>
      </c>
      <c r="I1151" s="4"/>
      <c r="J1151" s="4"/>
      <c r="K1151" s="4"/>
    </row>
    <row r="1152" spans="1:11" ht="15" customHeight="1" x14ac:dyDescent="0.25">
      <c r="A1152" s="2">
        <v>1147</v>
      </c>
      <c r="D1152" s="3" t="s">
        <v>3572</v>
      </c>
      <c r="F1152" t="str" cm="1">
        <f t="array" ref="F1152" ca="1">IF(G1152&lt;&gt;"",INDIRECT("'"&amp;G1152&amp;"'!"&amp;H1152),"")</f>
        <v/>
      </c>
      <c r="I1152" s="4"/>
      <c r="J1152" s="4"/>
      <c r="K1152" s="4"/>
    </row>
    <row r="1153" spans="1:11" ht="15" customHeight="1" x14ac:dyDescent="0.25">
      <c r="A1153" s="2">
        <v>1148</v>
      </c>
      <c r="D1153" s="3" t="s">
        <v>3572</v>
      </c>
      <c r="F1153" t="str" cm="1">
        <f t="array" ref="F1153" ca="1">IF(G1153&lt;&gt;"",INDIRECT("'"&amp;G1153&amp;"'!"&amp;H1153),"")</f>
        <v/>
      </c>
      <c r="I1153" s="4"/>
      <c r="J1153" s="4"/>
      <c r="K1153" s="4"/>
    </row>
    <row r="1154" spans="1:11" ht="15" customHeight="1" x14ac:dyDescent="0.25">
      <c r="A1154" s="2">
        <v>1149</v>
      </c>
      <c r="D1154" s="3" t="s">
        <v>3572</v>
      </c>
      <c r="F1154" t="str" cm="1">
        <f t="array" ref="F1154" ca="1">IF(G1154&lt;&gt;"",INDIRECT("'"&amp;G1154&amp;"'!"&amp;H1154),"")</f>
        <v/>
      </c>
      <c r="I1154" s="4"/>
      <c r="J1154" s="4"/>
      <c r="K1154" s="4"/>
    </row>
    <row r="1155" spans="1:11" ht="15" customHeight="1" x14ac:dyDescent="0.25">
      <c r="A1155" s="2">
        <v>1150</v>
      </c>
      <c r="D1155" s="3" t="s">
        <v>3572</v>
      </c>
      <c r="F1155" t="str" cm="1">
        <f t="array" ref="F1155" ca="1">IF(G1155&lt;&gt;"",INDIRECT("'"&amp;G1155&amp;"'!"&amp;H1155),"")</f>
        <v/>
      </c>
      <c r="I1155" s="4"/>
      <c r="J1155" s="4"/>
      <c r="K1155" s="4"/>
    </row>
    <row r="1156" spans="1:11" ht="15" customHeight="1" x14ac:dyDescent="0.25">
      <c r="A1156" s="2">
        <v>1151</v>
      </c>
      <c r="D1156" s="3" t="s">
        <v>3572</v>
      </c>
      <c r="F1156" t="str" cm="1">
        <f t="array" ref="F1156" ca="1">IF(G1156&lt;&gt;"",INDIRECT("'"&amp;G1156&amp;"'!"&amp;H1156),"")</f>
        <v/>
      </c>
      <c r="I1156" s="4"/>
      <c r="J1156" s="4"/>
      <c r="K1156" s="4"/>
    </row>
    <row r="1157" spans="1:11" ht="15" customHeight="1" x14ac:dyDescent="0.25">
      <c r="A1157" s="2">
        <v>1152</v>
      </c>
      <c r="D1157" s="3" t="s">
        <v>3572</v>
      </c>
      <c r="F1157" t="str" cm="1">
        <f t="array" ref="F1157" ca="1">IF(G1157&lt;&gt;"",INDIRECT("'"&amp;G1157&amp;"'!"&amp;H1157),"")</f>
        <v/>
      </c>
      <c r="I1157" s="4"/>
      <c r="J1157" s="4"/>
      <c r="K1157" s="4"/>
    </row>
    <row r="1158" spans="1:11" ht="15" customHeight="1" x14ac:dyDescent="0.25">
      <c r="A1158" s="2">
        <v>1153</v>
      </c>
      <c r="D1158" s="3" t="s">
        <v>3572</v>
      </c>
      <c r="F1158" t="str" cm="1">
        <f t="array" ref="F1158" ca="1">IF(G1158&lt;&gt;"",INDIRECT("'"&amp;G1158&amp;"'!"&amp;H1158),"")</f>
        <v/>
      </c>
      <c r="I1158" s="4"/>
      <c r="J1158" s="4"/>
      <c r="K1158" s="4"/>
    </row>
    <row r="1159" spans="1:11" ht="15" customHeight="1" x14ac:dyDescent="0.25">
      <c r="A1159" s="2">
        <v>1154</v>
      </c>
      <c r="D1159" s="3" t="s">
        <v>3572</v>
      </c>
      <c r="F1159" t="str" cm="1">
        <f t="array" ref="F1159" ca="1">IF(G1159&lt;&gt;"",INDIRECT("'"&amp;G1159&amp;"'!"&amp;H1159),"")</f>
        <v/>
      </c>
      <c r="I1159" s="4"/>
      <c r="J1159" s="4"/>
      <c r="K1159" s="4"/>
    </row>
    <row r="1160" spans="1:11" ht="15" customHeight="1" x14ac:dyDescent="0.25">
      <c r="A1160" s="2">
        <v>1155</v>
      </c>
      <c r="D1160" s="3" t="s">
        <v>3572</v>
      </c>
      <c r="F1160" t="str" cm="1">
        <f t="array" ref="F1160" ca="1">IF(G1160&lt;&gt;"",INDIRECT("'"&amp;G1160&amp;"'!"&amp;H1160),"")</f>
        <v/>
      </c>
      <c r="I1160" s="4"/>
      <c r="J1160" s="4"/>
      <c r="K1160" s="4"/>
    </row>
    <row r="1161" spans="1:11" ht="15" customHeight="1" x14ac:dyDescent="0.25">
      <c r="A1161" s="2">
        <v>1156</v>
      </c>
      <c r="D1161" s="3" t="s">
        <v>3572</v>
      </c>
      <c r="F1161" t="str" cm="1">
        <f t="array" ref="F1161" ca="1">IF(G1161&lt;&gt;"",INDIRECT("'"&amp;G1161&amp;"'!"&amp;H1161),"")</f>
        <v/>
      </c>
      <c r="I1161" s="4"/>
      <c r="J1161" s="4"/>
      <c r="K1161" s="4"/>
    </row>
    <row r="1162" spans="1:11" ht="15" customHeight="1" x14ac:dyDescent="0.25">
      <c r="A1162" s="2">
        <v>1157</v>
      </c>
      <c r="D1162" s="3" t="s">
        <v>3572</v>
      </c>
      <c r="F1162" t="str" cm="1">
        <f t="array" ref="F1162" ca="1">IF(G1162&lt;&gt;"",INDIRECT("'"&amp;G1162&amp;"'!"&amp;H1162),"")</f>
        <v/>
      </c>
      <c r="I1162" s="4"/>
      <c r="J1162" s="4"/>
      <c r="K1162" s="4"/>
    </row>
    <row r="1163" spans="1:11" ht="15" customHeight="1" x14ac:dyDescent="0.25">
      <c r="A1163">
        <v>1158</v>
      </c>
      <c r="B1163" s="7">
        <f>'EstExp 12-20'!C126</f>
        <v>0</v>
      </c>
      <c r="C1163" s="3">
        <f>A1163-B1163</f>
        <v>1158</v>
      </c>
      <c r="E1163" t="b">
        <f ca="1">F1163=B1163</f>
        <v>1</v>
      </c>
      <c r="F1163" cm="1">
        <f t="array" ref="F1163" ca="1">IF(G1163&lt;&gt;"",INDIRECT("'"&amp;G1163&amp;"'!"&amp;H1163),"")</f>
        <v>0</v>
      </c>
      <c r="G1163" s="991" t="s">
        <v>3604</v>
      </c>
      <c r="H1163" t="s">
        <v>3908</v>
      </c>
      <c r="I1163" s="4"/>
      <c r="J1163" s="4"/>
      <c r="K1163" s="4"/>
    </row>
    <row r="1164" spans="1:11" ht="15" customHeight="1" x14ac:dyDescent="0.25">
      <c r="A1164">
        <v>1159</v>
      </c>
      <c r="B1164" s="7">
        <f>'EstExp 12-20'!C127</f>
        <v>0</v>
      </c>
      <c r="C1164" s="3">
        <f>A1164-B1164</f>
        <v>1159</v>
      </c>
      <c r="E1164" t="b">
        <f ca="1">F1164=B1164</f>
        <v>1</v>
      </c>
      <c r="F1164" cm="1">
        <f t="array" ref="F1164" ca="1">IF(G1164&lt;&gt;"",INDIRECT("'"&amp;G1164&amp;"'!"&amp;H1164),"")</f>
        <v>0</v>
      </c>
      <c r="G1164" s="991" t="s">
        <v>3604</v>
      </c>
      <c r="H1164" t="s">
        <v>3909</v>
      </c>
      <c r="I1164" s="4"/>
      <c r="J1164" s="4"/>
      <c r="K1164" s="4"/>
    </row>
    <row r="1165" spans="1:11" ht="15" customHeight="1" x14ac:dyDescent="0.25">
      <c r="A1165">
        <v>1160</v>
      </c>
      <c r="B1165" s="7">
        <f>'EstExp 12-20'!C128</f>
        <v>0</v>
      </c>
      <c r="C1165" s="3">
        <f>A1165-B1165</f>
        <v>1160</v>
      </c>
      <c r="E1165" t="b">
        <f ca="1">F1165=B1165</f>
        <v>1</v>
      </c>
      <c r="F1165" cm="1">
        <f t="array" ref="F1165" ca="1">IF(G1165&lt;&gt;"",INDIRECT("'"&amp;G1165&amp;"'!"&amp;H1165),"")</f>
        <v>0</v>
      </c>
      <c r="G1165" s="991" t="s">
        <v>3604</v>
      </c>
      <c r="H1165" t="s">
        <v>3910</v>
      </c>
      <c r="I1165" s="4"/>
      <c r="J1165" s="4"/>
      <c r="K1165" s="4"/>
    </row>
    <row r="1166" spans="1:11" ht="15" customHeight="1" x14ac:dyDescent="0.25">
      <c r="A1166" s="2">
        <v>1161</v>
      </c>
      <c r="D1166" s="3" t="s">
        <v>3572</v>
      </c>
      <c r="F1166" t="str" cm="1">
        <f t="array" ref="F1166" ca="1">IF(G1166&lt;&gt;"",INDIRECT("'"&amp;G1166&amp;"'!"&amp;H1166),"")</f>
        <v/>
      </c>
      <c r="I1166" s="4"/>
      <c r="J1166" s="4"/>
      <c r="K1166" s="4"/>
    </row>
    <row r="1167" spans="1:11" ht="15" customHeight="1" x14ac:dyDescent="0.25">
      <c r="A1167">
        <v>1162</v>
      </c>
      <c r="B1167" s="7">
        <f>'EstExp 12-20'!C131</f>
        <v>0</v>
      </c>
      <c r="C1167" s="3">
        <f t="shared" ref="C1167:C1173" si="36">A1167-B1167</f>
        <v>1162</v>
      </c>
      <c r="E1167" t="b">
        <f t="shared" ref="E1167:E1173" ca="1" si="37">F1167=B1167</f>
        <v>1</v>
      </c>
      <c r="F1167" cm="1">
        <f t="array" ref="F1167" ca="1">IF(G1167&lt;&gt;"",INDIRECT("'"&amp;G1167&amp;"'!"&amp;H1167),"")</f>
        <v>0</v>
      </c>
      <c r="G1167" s="991" t="s">
        <v>3604</v>
      </c>
      <c r="H1167" t="s">
        <v>3911</v>
      </c>
      <c r="I1167" s="4"/>
      <c r="J1167" s="4"/>
      <c r="K1167" s="4"/>
    </row>
    <row r="1168" spans="1:11" ht="15" customHeight="1" x14ac:dyDescent="0.25">
      <c r="A1168">
        <v>1163</v>
      </c>
      <c r="B1168" s="7">
        <f>'EstExp 12-20'!C132</f>
        <v>0</v>
      </c>
      <c r="C1168" s="3">
        <f t="shared" si="36"/>
        <v>1163</v>
      </c>
      <c r="E1168" t="b">
        <f t="shared" ca="1" si="37"/>
        <v>1</v>
      </c>
      <c r="F1168" cm="1">
        <f t="array" ref="F1168" ca="1">IF(G1168&lt;&gt;"",INDIRECT("'"&amp;G1168&amp;"'!"&amp;H1168),"")</f>
        <v>0</v>
      </c>
      <c r="G1168" s="991" t="s">
        <v>3604</v>
      </c>
      <c r="H1168" t="s">
        <v>3912</v>
      </c>
      <c r="I1168" s="4"/>
      <c r="J1168" s="4"/>
      <c r="K1168" s="4"/>
    </row>
    <row r="1169" spans="1:19" ht="15" customHeight="1" x14ac:dyDescent="0.25">
      <c r="A1169">
        <v>1164</v>
      </c>
      <c r="B1169" s="7">
        <f>'EstExp 12-20'!C133</f>
        <v>0</v>
      </c>
      <c r="C1169" s="3">
        <f t="shared" si="36"/>
        <v>1164</v>
      </c>
      <c r="E1169" t="b">
        <f t="shared" ca="1" si="37"/>
        <v>1</v>
      </c>
      <c r="F1169" cm="1">
        <f t="array" ref="F1169" ca="1">IF(G1169&lt;&gt;"",INDIRECT("'"&amp;G1169&amp;"'!"&amp;H1169),"")</f>
        <v>0</v>
      </c>
      <c r="G1169" s="991" t="s">
        <v>3604</v>
      </c>
      <c r="H1169" t="s">
        <v>3913</v>
      </c>
      <c r="I1169" s="4"/>
      <c r="J1169" s="4"/>
      <c r="K1169" s="4"/>
    </row>
    <row r="1170" spans="1:19" x14ac:dyDescent="0.25">
      <c r="A1170">
        <v>1165</v>
      </c>
      <c r="B1170" s="7">
        <f>'EstExp 12-20'!C155</f>
        <v>0</v>
      </c>
      <c r="C1170" s="3">
        <f t="shared" si="36"/>
        <v>1165</v>
      </c>
      <c r="E1170" t="b">
        <f t="shared" ca="1" si="37"/>
        <v>1</v>
      </c>
      <c r="F1170" cm="1">
        <f t="array" ref="F1170" ca="1">IF(G1170&lt;&gt;"",INDIRECT("'"&amp;G1170&amp;"'!"&amp;H1170),"")</f>
        <v>0</v>
      </c>
      <c r="G1170" s="991" t="s">
        <v>3604</v>
      </c>
      <c r="H1170" t="s">
        <v>3914</v>
      </c>
      <c r="S1170" s="991"/>
    </row>
    <row r="1171" spans="1:19" x14ac:dyDescent="0.25">
      <c r="A1171">
        <v>1166</v>
      </c>
      <c r="B1171" s="7">
        <f>'EstExp 12-20'!D126</f>
        <v>0</v>
      </c>
      <c r="C1171" s="3">
        <f t="shared" si="36"/>
        <v>1166</v>
      </c>
      <c r="E1171" t="b">
        <f t="shared" ca="1" si="37"/>
        <v>1</v>
      </c>
      <c r="F1171" cm="1">
        <f t="array" ref="F1171" ca="1">IF(G1171&lt;&gt;"",INDIRECT("'"&amp;G1171&amp;"'!"&amp;H1171),"")</f>
        <v>0</v>
      </c>
      <c r="G1171" s="991" t="s">
        <v>3604</v>
      </c>
      <c r="H1171" t="s">
        <v>3915</v>
      </c>
      <c r="S1171" s="991"/>
    </row>
    <row r="1172" spans="1:19" ht="15" customHeight="1" x14ac:dyDescent="0.25">
      <c r="A1172">
        <v>1167</v>
      </c>
      <c r="B1172" s="7">
        <f>'EstExp 12-20'!D127</f>
        <v>0</v>
      </c>
      <c r="C1172" s="3">
        <f t="shared" si="36"/>
        <v>1167</v>
      </c>
      <c r="E1172" t="b">
        <f t="shared" ca="1" si="37"/>
        <v>1</v>
      </c>
      <c r="F1172" cm="1">
        <f t="array" ref="F1172" ca="1">IF(G1172&lt;&gt;"",INDIRECT("'"&amp;G1172&amp;"'!"&amp;H1172),"")</f>
        <v>0</v>
      </c>
      <c r="G1172" s="991" t="s">
        <v>3604</v>
      </c>
      <c r="H1172" t="s">
        <v>3916</v>
      </c>
      <c r="I1172" s="4"/>
      <c r="J1172" s="4"/>
      <c r="K1172" s="4"/>
    </row>
    <row r="1173" spans="1:19" ht="15" customHeight="1" x14ac:dyDescent="0.25">
      <c r="A1173">
        <v>1168</v>
      </c>
      <c r="B1173" s="7">
        <f>'EstExp 12-20'!D128</f>
        <v>0</v>
      </c>
      <c r="C1173" s="3">
        <f t="shared" si="36"/>
        <v>1168</v>
      </c>
      <c r="E1173" t="b">
        <f t="shared" ca="1" si="37"/>
        <v>1</v>
      </c>
      <c r="F1173" cm="1">
        <f t="array" ref="F1173" ca="1">IF(G1173&lt;&gt;"",INDIRECT("'"&amp;G1173&amp;"'!"&amp;H1173),"")</f>
        <v>0</v>
      </c>
      <c r="G1173" s="991" t="s">
        <v>3604</v>
      </c>
      <c r="H1173" t="s">
        <v>3917</v>
      </c>
      <c r="I1173" s="4"/>
      <c r="J1173" s="4"/>
      <c r="K1173" s="4"/>
    </row>
    <row r="1174" spans="1:19" ht="15" customHeight="1" x14ac:dyDescent="0.25">
      <c r="A1174" s="2">
        <v>1169</v>
      </c>
      <c r="D1174" s="3" t="s">
        <v>3572</v>
      </c>
      <c r="F1174" t="str" cm="1">
        <f t="array" ref="F1174" ca="1">IF(G1174&lt;&gt;"",INDIRECT("'"&amp;G1174&amp;"'!"&amp;H1174),"")</f>
        <v/>
      </c>
      <c r="I1174" s="4"/>
      <c r="J1174" s="4"/>
      <c r="K1174" s="4"/>
    </row>
    <row r="1175" spans="1:19" ht="15" customHeight="1" x14ac:dyDescent="0.25">
      <c r="A1175">
        <v>1170</v>
      </c>
      <c r="B1175" s="7">
        <f>'EstExp 12-20'!D131</f>
        <v>0</v>
      </c>
      <c r="C1175" s="3">
        <f t="shared" ref="C1175:C1181" si="38">A1175-B1175</f>
        <v>1170</v>
      </c>
      <c r="E1175" t="b">
        <f t="shared" ref="E1175:E1181" ca="1" si="39">F1175=B1175</f>
        <v>1</v>
      </c>
      <c r="F1175" cm="1">
        <f t="array" ref="F1175" ca="1">IF(G1175&lt;&gt;"",INDIRECT("'"&amp;G1175&amp;"'!"&amp;H1175),"")</f>
        <v>0</v>
      </c>
      <c r="G1175" s="991" t="s">
        <v>3604</v>
      </c>
      <c r="H1175" t="s">
        <v>3918</v>
      </c>
      <c r="I1175" s="4"/>
      <c r="J1175" s="4"/>
      <c r="K1175" s="4"/>
    </row>
    <row r="1176" spans="1:19" ht="15" customHeight="1" x14ac:dyDescent="0.25">
      <c r="A1176">
        <v>1171</v>
      </c>
      <c r="B1176" s="7">
        <f>'EstExp 12-20'!D132</f>
        <v>0</v>
      </c>
      <c r="C1176" s="3">
        <f t="shared" si="38"/>
        <v>1171</v>
      </c>
      <c r="E1176" t="b">
        <f t="shared" ca="1" si="39"/>
        <v>1</v>
      </c>
      <c r="F1176" cm="1">
        <f t="array" ref="F1176" ca="1">IF(G1176&lt;&gt;"",INDIRECT("'"&amp;G1176&amp;"'!"&amp;H1176),"")</f>
        <v>0</v>
      </c>
      <c r="G1176" s="991" t="s">
        <v>3604</v>
      </c>
      <c r="H1176" t="s">
        <v>3919</v>
      </c>
      <c r="I1176" s="4"/>
      <c r="J1176" s="4"/>
      <c r="K1176" s="4"/>
    </row>
    <row r="1177" spans="1:19" ht="15" customHeight="1" x14ac:dyDescent="0.25">
      <c r="A1177">
        <v>1172</v>
      </c>
      <c r="B1177" s="7">
        <f>'EstExp 12-20'!D133</f>
        <v>0</v>
      </c>
      <c r="C1177" s="3">
        <f t="shared" si="38"/>
        <v>1172</v>
      </c>
      <c r="E1177" t="b">
        <f t="shared" ca="1" si="39"/>
        <v>1</v>
      </c>
      <c r="F1177" cm="1">
        <f t="array" ref="F1177" ca="1">IF(G1177&lt;&gt;"",INDIRECT("'"&amp;G1177&amp;"'!"&amp;H1177),"")</f>
        <v>0</v>
      </c>
      <c r="G1177" s="991" t="s">
        <v>3604</v>
      </c>
      <c r="H1177" t="s">
        <v>3920</v>
      </c>
      <c r="I1177" s="4"/>
      <c r="J1177" s="4"/>
      <c r="K1177" s="4"/>
    </row>
    <row r="1178" spans="1:19" ht="15" customHeight="1" x14ac:dyDescent="0.25">
      <c r="A1178">
        <v>1173</v>
      </c>
      <c r="B1178" s="7">
        <f>'EstExp 12-20'!D155</f>
        <v>0</v>
      </c>
      <c r="C1178" s="3">
        <f t="shared" si="38"/>
        <v>1173</v>
      </c>
      <c r="E1178" t="b">
        <f t="shared" ca="1" si="39"/>
        <v>1</v>
      </c>
      <c r="F1178" cm="1">
        <f t="array" ref="F1178" ca="1">IF(G1178&lt;&gt;"",INDIRECT("'"&amp;G1178&amp;"'!"&amp;H1178),"")</f>
        <v>0</v>
      </c>
      <c r="G1178" s="991" t="s">
        <v>3604</v>
      </c>
      <c r="H1178" t="s">
        <v>3921</v>
      </c>
      <c r="I1178" s="4"/>
      <c r="J1178" s="4"/>
      <c r="K1178" s="4"/>
    </row>
    <row r="1179" spans="1:19" ht="15" customHeight="1" x14ac:dyDescent="0.25">
      <c r="A1179">
        <v>1174</v>
      </c>
      <c r="B1179" s="7">
        <f>'EstExp 12-20'!E126</f>
        <v>0</v>
      </c>
      <c r="C1179" s="3">
        <f t="shared" si="38"/>
        <v>1174</v>
      </c>
      <c r="E1179" t="b">
        <f t="shared" ca="1" si="39"/>
        <v>1</v>
      </c>
      <c r="F1179" cm="1">
        <f t="array" ref="F1179" ca="1">IF(G1179&lt;&gt;"",INDIRECT("'"&amp;G1179&amp;"'!"&amp;H1179),"")</f>
        <v>0</v>
      </c>
      <c r="G1179" s="991" t="s">
        <v>3604</v>
      </c>
      <c r="H1179" t="s">
        <v>3922</v>
      </c>
      <c r="I1179" s="4"/>
      <c r="J1179" s="4"/>
      <c r="K1179" s="4"/>
    </row>
    <row r="1180" spans="1:19" ht="15" customHeight="1" x14ac:dyDescent="0.25">
      <c r="A1180">
        <v>1175</v>
      </c>
      <c r="B1180" s="7">
        <f>'EstExp 12-20'!E127</f>
        <v>0</v>
      </c>
      <c r="C1180" s="3">
        <f t="shared" si="38"/>
        <v>1175</v>
      </c>
      <c r="E1180" t="b">
        <f t="shared" ca="1" si="39"/>
        <v>1</v>
      </c>
      <c r="F1180" cm="1">
        <f t="array" ref="F1180" ca="1">IF(G1180&lt;&gt;"",INDIRECT("'"&amp;G1180&amp;"'!"&amp;H1180),"")</f>
        <v>0</v>
      </c>
      <c r="G1180" s="991" t="s">
        <v>3604</v>
      </c>
      <c r="H1180" t="s">
        <v>3923</v>
      </c>
      <c r="I1180" s="4"/>
      <c r="J1180" s="4"/>
      <c r="K1180" s="4"/>
    </row>
    <row r="1181" spans="1:19" ht="15" customHeight="1" x14ac:dyDescent="0.25">
      <c r="A1181">
        <v>1176</v>
      </c>
      <c r="B1181" s="7">
        <f>'EstExp 12-20'!E128</f>
        <v>0</v>
      </c>
      <c r="C1181" s="3">
        <f t="shared" si="38"/>
        <v>1176</v>
      </c>
      <c r="E1181" t="b">
        <f t="shared" ca="1" si="39"/>
        <v>1</v>
      </c>
      <c r="F1181" cm="1">
        <f t="array" ref="F1181" ca="1">IF(G1181&lt;&gt;"",INDIRECT("'"&amp;G1181&amp;"'!"&amp;H1181),"")</f>
        <v>0</v>
      </c>
      <c r="G1181" s="991" t="s">
        <v>3604</v>
      </c>
      <c r="H1181" t="s">
        <v>3924</v>
      </c>
      <c r="I1181" s="4"/>
      <c r="J1181" s="4"/>
      <c r="K1181" s="4"/>
    </row>
    <row r="1182" spans="1:19" ht="15" customHeight="1" x14ac:dyDescent="0.25">
      <c r="A1182" s="2">
        <v>1177</v>
      </c>
      <c r="D1182" s="3" t="s">
        <v>3572</v>
      </c>
      <c r="F1182" t="str" cm="1">
        <f t="array" ref="F1182" ca="1">IF(G1182&lt;&gt;"",INDIRECT("'"&amp;G1182&amp;"'!"&amp;H1182),"")</f>
        <v/>
      </c>
      <c r="I1182" s="4"/>
      <c r="J1182" s="4"/>
      <c r="K1182" s="4"/>
    </row>
    <row r="1183" spans="1:19" ht="15" customHeight="1" x14ac:dyDescent="0.25">
      <c r="A1183">
        <v>1178</v>
      </c>
      <c r="B1183" s="7">
        <f>'EstExp 12-20'!E131</f>
        <v>0</v>
      </c>
      <c r="C1183" s="3">
        <f t="shared" ref="C1183:C1189" si="40">A1183-B1183</f>
        <v>1178</v>
      </c>
      <c r="E1183" t="b">
        <f t="shared" ref="E1183:E1189" ca="1" si="41">F1183=B1183</f>
        <v>1</v>
      </c>
      <c r="F1183" cm="1">
        <f t="array" ref="F1183" ca="1">IF(G1183&lt;&gt;"",INDIRECT("'"&amp;G1183&amp;"'!"&amp;H1183),"")</f>
        <v>0</v>
      </c>
      <c r="G1183" s="991" t="s">
        <v>3604</v>
      </c>
      <c r="H1183" t="s">
        <v>3925</v>
      </c>
      <c r="I1183" s="4"/>
      <c r="J1183" s="4"/>
      <c r="K1183" s="4"/>
    </row>
    <row r="1184" spans="1:19" ht="15" customHeight="1" x14ac:dyDescent="0.25">
      <c r="A1184">
        <v>1179</v>
      </c>
      <c r="B1184" s="7">
        <f>'EstExp 12-20'!E132</f>
        <v>0</v>
      </c>
      <c r="C1184" s="3">
        <f t="shared" si="40"/>
        <v>1179</v>
      </c>
      <c r="E1184" t="b">
        <f t="shared" ca="1" si="41"/>
        <v>1</v>
      </c>
      <c r="F1184" cm="1">
        <f t="array" ref="F1184" ca="1">IF(G1184&lt;&gt;"",INDIRECT("'"&amp;G1184&amp;"'!"&amp;H1184),"")</f>
        <v>0</v>
      </c>
      <c r="G1184" s="991" t="s">
        <v>3604</v>
      </c>
      <c r="H1184" t="s">
        <v>3926</v>
      </c>
      <c r="I1184" s="4"/>
      <c r="J1184" s="4"/>
      <c r="K1184" s="4"/>
    </row>
    <row r="1185" spans="1:11" ht="15" customHeight="1" x14ac:dyDescent="0.25">
      <c r="A1185">
        <v>1180</v>
      </c>
      <c r="B1185" s="7">
        <f>'EstExp 12-20'!E133</f>
        <v>0</v>
      </c>
      <c r="C1185" s="3">
        <f t="shared" si="40"/>
        <v>1180</v>
      </c>
      <c r="E1185" t="b">
        <f t="shared" ca="1" si="41"/>
        <v>1</v>
      </c>
      <c r="F1185" cm="1">
        <f t="array" ref="F1185" ca="1">IF(G1185&lt;&gt;"",INDIRECT("'"&amp;G1185&amp;"'!"&amp;H1185),"")</f>
        <v>0</v>
      </c>
      <c r="G1185" s="991" t="s">
        <v>3604</v>
      </c>
      <c r="H1185" t="s">
        <v>3927</v>
      </c>
      <c r="I1185" s="4"/>
      <c r="J1185" s="4"/>
      <c r="K1185" s="4"/>
    </row>
    <row r="1186" spans="1:11" ht="15" customHeight="1" x14ac:dyDescent="0.25">
      <c r="A1186">
        <v>1181</v>
      </c>
      <c r="B1186" s="7">
        <f>'EstExp 12-20'!E155</f>
        <v>0</v>
      </c>
      <c r="C1186" s="3">
        <f t="shared" si="40"/>
        <v>1181</v>
      </c>
      <c r="E1186" t="b">
        <f t="shared" ca="1" si="41"/>
        <v>1</v>
      </c>
      <c r="F1186" cm="1">
        <f t="array" ref="F1186" ca="1">IF(G1186&lt;&gt;"",INDIRECT("'"&amp;G1186&amp;"'!"&amp;H1186),"")</f>
        <v>0</v>
      </c>
      <c r="G1186" s="991" t="s">
        <v>3604</v>
      </c>
      <c r="H1186" t="s">
        <v>3928</v>
      </c>
      <c r="I1186" s="4"/>
      <c r="J1186" s="4"/>
      <c r="K1186" s="4"/>
    </row>
    <row r="1187" spans="1:11" ht="15" customHeight="1" x14ac:dyDescent="0.25">
      <c r="A1187">
        <v>1182</v>
      </c>
      <c r="B1187" s="7">
        <f>'EstExp 12-20'!F126</f>
        <v>0</v>
      </c>
      <c r="C1187" s="3">
        <f t="shared" si="40"/>
        <v>1182</v>
      </c>
      <c r="E1187" t="b">
        <f t="shared" ca="1" si="41"/>
        <v>1</v>
      </c>
      <c r="F1187" cm="1">
        <f t="array" ref="F1187" ca="1">IF(G1187&lt;&gt;"",INDIRECT("'"&amp;G1187&amp;"'!"&amp;H1187),"")</f>
        <v>0</v>
      </c>
      <c r="G1187" s="991" t="s">
        <v>3604</v>
      </c>
      <c r="H1187" t="s">
        <v>3929</v>
      </c>
      <c r="I1187" s="4"/>
      <c r="J1187" s="4"/>
      <c r="K1187" s="4"/>
    </row>
    <row r="1188" spans="1:11" ht="15" customHeight="1" x14ac:dyDescent="0.25">
      <c r="A1188">
        <v>1183</v>
      </c>
      <c r="B1188" s="7">
        <f>'EstExp 12-20'!F127</f>
        <v>0</v>
      </c>
      <c r="C1188" s="3">
        <f t="shared" si="40"/>
        <v>1183</v>
      </c>
      <c r="E1188" t="b">
        <f t="shared" ca="1" si="41"/>
        <v>1</v>
      </c>
      <c r="F1188" cm="1">
        <f t="array" ref="F1188" ca="1">IF(G1188&lt;&gt;"",INDIRECT("'"&amp;G1188&amp;"'!"&amp;H1188),"")</f>
        <v>0</v>
      </c>
      <c r="G1188" s="991" t="s">
        <v>3604</v>
      </c>
      <c r="H1188" t="s">
        <v>3930</v>
      </c>
      <c r="I1188" s="4"/>
      <c r="J1188" s="4"/>
      <c r="K1188" s="4"/>
    </row>
    <row r="1189" spans="1:11" ht="15" customHeight="1" x14ac:dyDescent="0.25">
      <c r="A1189">
        <v>1184</v>
      </c>
      <c r="B1189" s="7">
        <f>'EstExp 12-20'!F128</f>
        <v>0</v>
      </c>
      <c r="C1189" s="3">
        <f t="shared" si="40"/>
        <v>1184</v>
      </c>
      <c r="E1189" t="b">
        <f t="shared" ca="1" si="41"/>
        <v>1</v>
      </c>
      <c r="F1189" cm="1">
        <f t="array" ref="F1189" ca="1">IF(G1189&lt;&gt;"",INDIRECT("'"&amp;G1189&amp;"'!"&amp;H1189),"")</f>
        <v>0</v>
      </c>
      <c r="G1189" s="991" t="s">
        <v>3604</v>
      </c>
      <c r="H1189" t="s">
        <v>3931</v>
      </c>
      <c r="I1189" s="4"/>
      <c r="J1189" s="4"/>
      <c r="K1189" s="4"/>
    </row>
    <row r="1190" spans="1:11" ht="15" customHeight="1" x14ac:dyDescent="0.25">
      <c r="A1190" s="2">
        <v>1185</v>
      </c>
      <c r="D1190" s="3" t="s">
        <v>3572</v>
      </c>
      <c r="F1190" t="str" cm="1">
        <f t="array" ref="F1190" ca="1">IF(G1190&lt;&gt;"",INDIRECT("'"&amp;G1190&amp;"'!"&amp;H1190),"")</f>
        <v/>
      </c>
      <c r="I1190" s="4"/>
      <c r="J1190" s="4"/>
      <c r="K1190" s="4"/>
    </row>
    <row r="1191" spans="1:11" ht="15" customHeight="1" x14ac:dyDescent="0.25">
      <c r="A1191">
        <v>1186</v>
      </c>
      <c r="B1191" s="7">
        <f>'EstExp 12-20'!F131</f>
        <v>0</v>
      </c>
      <c r="C1191" s="3">
        <f t="shared" ref="C1191:C1198" si="42">A1191-B1191</f>
        <v>1186</v>
      </c>
      <c r="E1191" t="b">
        <f t="shared" ref="E1191:E1198" ca="1" si="43">F1191=B1191</f>
        <v>1</v>
      </c>
      <c r="F1191" cm="1">
        <f t="array" ref="F1191" ca="1">IF(G1191&lt;&gt;"",INDIRECT("'"&amp;G1191&amp;"'!"&amp;H1191),"")</f>
        <v>0</v>
      </c>
      <c r="G1191" s="991" t="s">
        <v>3604</v>
      </c>
      <c r="H1191" t="s">
        <v>3932</v>
      </c>
      <c r="I1191" s="4"/>
      <c r="J1191" s="4"/>
      <c r="K1191" s="4"/>
    </row>
    <row r="1192" spans="1:11" ht="15" customHeight="1" x14ac:dyDescent="0.25">
      <c r="A1192">
        <v>1187</v>
      </c>
      <c r="B1192" s="7">
        <f>'EstExp 12-20'!F132</f>
        <v>0</v>
      </c>
      <c r="C1192" s="3">
        <f t="shared" si="42"/>
        <v>1187</v>
      </c>
      <c r="E1192" t="b">
        <f t="shared" ca="1" si="43"/>
        <v>1</v>
      </c>
      <c r="F1192" cm="1">
        <f t="array" ref="F1192" ca="1">IF(G1192&lt;&gt;"",INDIRECT("'"&amp;G1192&amp;"'!"&amp;H1192),"")</f>
        <v>0</v>
      </c>
      <c r="G1192" s="991" t="s">
        <v>3604</v>
      </c>
      <c r="H1192" t="s">
        <v>3933</v>
      </c>
      <c r="I1192" s="4"/>
      <c r="J1192" s="4"/>
      <c r="K1192" s="4"/>
    </row>
    <row r="1193" spans="1:11" ht="15" customHeight="1" x14ac:dyDescent="0.25">
      <c r="A1193">
        <v>1188</v>
      </c>
      <c r="B1193" s="7">
        <f>'EstExp 12-20'!F133</f>
        <v>0</v>
      </c>
      <c r="C1193" s="3">
        <f t="shared" si="42"/>
        <v>1188</v>
      </c>
      <c r="E1193" t="b">
        <f t="shared" ca="1" si="43"/>
        <v>1</v>
      </c>
      <c r="F1193" cm="1">
        <f t="array" ref="F1193" ca="1">IF(G1193&lt;&gt;"",INDIRECT("'"&amp;G1193&amp;"'!"&amp;H1193),"")</f>
        <v>0</v>
      </c>
      <c r="G1193" s="991" t="s">
        <v>3604</v>
      </c>
      <c r="H1193" t="s">
        <v>3934</v>
      </c>
      <c r="I1193" s="4"/>
      <c r="J1193" s="4"/>
      <c r="K1193" s="4"/>
    </row>
    <row r="1194" spans="1:11" ht="15" customHeight="1" x14ac:dyDescent="0.25">
      <c r="A1194">
        <v>1189</v>
      </c>
      <c r="B1194" s="7">
        <f>'EstExp 12-20'!F155</f>
        <v>0</v>
      </c>
      <c r="C1194" s="3">
        <f t="shared" si="42"/>
        <v>1189</v>
      </c>
      <c r="E1194" t="b">
        <f t="shared" ca="1" si="43"/>
        <v>1</v>
      </c>
      <c r="F1194" cm="1">
        <f t="array" ref="F1194" ca="1">IF(G1194&lt;&gt;"",INDIRECT("'"&amp;G1194&amp;"'!"&amp;H1194),"")</f>
        <v>0</v>
      </c>
      <c r="G1194" s="991" t="s">
        <v>3604</v>
      </c>
      <c r="H1194" t="s">
        <v>3935</v>
      </c>
      <c r="I1194" s="4"/>
      <c r="J1194" s="4"/>
      <c r="K1194" s="4"/>
    </row>
    <row r="1195" spans="1:11" ht="15" customHeight="1" x14ac:dyDescent="0.25">
      <c r="A1195">
        <v>1190</v>
      </c>
      <c r="B1195" s="7">
        <f>'EstExp 12-20'!G126</f>
        <v>0</v>
      </c>
      <c r="C1195" s="3">
        <f t="shared" si="42"/>
        <v>1190</v>
      </c>
      <c r="E1195" t="b">
        <f t="shared" ca="1" si="43"/>
        <v>1</v>
      </c>
      <c r="F1195" cm="1">
        <f t="array" ref="F1195" ca="1">IF(G1195&lt;&gt;"",INDIRECT("'"&amp;G1195&amp;"'!"&amp;H1195),"")</f>
        <v>0</v>
      </c>
      <c r="G1195" s="991" t="s">
        <v>3604</v>
      </c>
      <c r="H1195" t="s">
        <v>3936</v>
      </c>
      <c r="I1195" s="4"/>
      <c r="J1195" s="4"/>
      <c r="K1195" s="4"/>
    </row>
    <row r="1196" spans="1:11" ht="15" customHeight="1" x14ac:dyDescent="0.25">
      <c r="A1196">
        <v>1191</v>
      </c>
      <c r="B1196" s="7">
        <f>'EstExp 12-20'!G127</f>
        <v>0</v>
      </c>
      <c r="C1196" s="3">
        <f t="shared" si="42"/>
        <v>1191</v>
      </c>
      <c r="E1196" t="b">
        <f t="shared" ca="1" si="43"/>
        <v>1</v>
      </c>
      <c r="F1196" cm="1">
        <f t="array" ref="F1196" ca="1">IF(G1196&lt;&gt;"",INDIRECT("'"&amp;G1196&amp;"'!"&amp;H1196),"")</f>
        <v>0</v>
      </c>
      <c r="G1196" s="991" t="s">
        <v>3604</v>
      </c>
      <c r="H1196" t="s">
        <v>3937</v>
      </c>
      <c r="I1196" s="4"/>
      <c r="J1196" s="4"/>
      <c r="K1196" s="4"/>
    </row>
    <row r="1197" spans="1:11" ht="15" customHeight="1" x14ac:dyDescent="0.25">
      <c r="A1197">
        <v>1192</v>
      </c>
      <c r="B1197" s="7">
        <f>'EstExp 12-20'!G128</f>
        <v>0</v>
      </c>
      <c r="C1197" s="3">
        <f t="shared" si="42"/>
        <v>1192</v>
      </c>
      <c r="E1197" t="b">
        <f t="shared" ca="1" si="43"/>
        <v>1</v>
      </c>
      <c r="F1197" cm="1">
        <f t="array" ref="F1197" ca="1">IF(G1197&lt;&gt;"",INDIRECT("'"&amp;G1197&amp;"'!"&amp;H1197),"")</f>
        <v>0</v>
      </c>
      <c r="G1197" s="991" t="s">
        <v>3604</v>
      </c>
      <c r="H1197" t="s">
        <v>3938</v>
      </c>
      <c r="I1197" s="4"/>
      <c r="J1197" s="4"/>
      <c r="K1197" s="4"/>
    </row>
    <row r="1198" spans="1:11" ht="15" customHeight="1" x14ac:dyDescent="0.25">
      <c r="A1198">
        <v>1193</v>
      </c>
      <c r="B1198" s="7">
        <f>'EstExp 12-20'!G130</f>
        <v>0</v>
      </c>
      <c r="C1198" s="3">
        <f t="shared" si="42"/>
        <v>1193</v>
      </c>
      <c r="E1198" t="b">
        <f t="shared" ca="1" si="43"/>
        <v>1</v>
      </c>
      <c r="F1198" cm="1">
        <f t="array" ref="F1198" ca="1">IF(G1198&lt;&gt;"",INDIRECT("'"&amp;G1198&amp;"'!"&amp;H1198),"")</f>
        <v>0</v>
      </c>
      <c r="G1198" s="991" t="s">
        <v>3604</v>
      </c>
      <c r="H1198" t="s">
        <v>3939</v>
      </c>
      <c r="I1198" s="4"/>
      <c r="J1198" s="4"/>
      <c r="K1198" s="4"/>
    </row>
    <row r="1199" spans="1:11" ht="15" customHeight="1" x14ac:dyDescent="0.25">
      <c r="A1199" s="2">
        <v>1194</v>
      </c>
      <c r="D1199" s="3" t="s">
        <v>3572</v>
      </c>
      <c r="F1199" t="str" cm="1">
        <f t="array" ref="F1199" ca="1">IF(G1199&lt;&gt;"",INDIRECT("'"&amp;G1199&amp;"'!"&amp;H1199),"")</f>
        <v/>
      </c>
      <c r="I1199" s="4"/>
      <c r="J1199" s="4"/>
      <c r="K1199" s="4"/>
    </row>
    <row r="1200" spans="1:11" ht="15" customHeight="1" x14ac:dyDescent="0.25">
      <c r="A1200">
        <v>1195</v>
      </c>
      <c r="B1200" s="7">
        <f>'EstExp 12-20'!G131</f>
        <v>0</v>
      </c>
      <c r="C1200" s="3">
        <f t="shared" ref="C1200:C1206" si="44">A1200-B1200</f>
        <v>1195</v>
      </c>
      <c r="E1200" t="b">
        <f t="shared" ref="E1200:E1206" ca="1" si="45">F1200=B1200</f>
        <v>1</v>
      </c>
      <c r="F1200" cm="1">
        <f t="array" ref="F1200" ca="1">IF(G1200&lt;&gt;"",INDIRECT("'"&amp;G1200&amp;"'!"&amp;H1200),"")</f>
        <v>0</v>
      </c>
      <c r="G1200" s="991" t="s">
        <v>3604</v>
      </c>
      <c r="H1200" t="s">
        <v>3940</v>
      </c>
      <c r="I1200" s="4"/>
      <c r="J1200" s="4"/>
      <c r="K1200" s="4"/>
    </row>
    <row r="1201" spans="1:11" ht="15" customHeight="1" x14ac:dyDescent="0.25">
      <c r="A1201">
        <v>1196</v>
      </c>
      <c r="B1201" s="7">
        <f>'EstExp 12-20'!G132</f>
        <v>0</v>
      </c>
      <c r="C1201" s="3">
        <f t="shared" si="44"/>
        <v>1196</v>
      </c>
      <c r="E1201" t="b">
        <f t="shared" ca="1" si="45"/>
        <v>1</v>
      </c>
      <c r="F1201" cm="1">
        <f t="array" ref="F1201" ca="1">IF(G1201&lt;&gt;"",INDIRECT("'"&amp;G1201&amp;"'!"&amp;H1201),"")</f>
        <v>0</v>
      </c>
      <c r="G1201" s="991" t="s">
        <v>3604</v>
      </c>
      <c r="H1201" t="s">
        <v>3941</v>
      </c>
      <c r="I1201" s="4"/>
      <c r="J1201" s="4"/>
      <c r="K1201" s="4"/>
    </row>
    <row r="1202" spans="1:11" ht="15" customHeight="1" x14ac:dyDescent="0.25">
      <c r="A1202">
        <v>1197</v>
      </c>
      <c r="B1202" s="7">
        <f>'EstExp 12-20'!G133</f>
        <v>0</v>
      </c>
      <c r="C1202" s="3">
        <f t="shared" si="44"/>
        <v>1197</v>
      </c>
      <c r="E1202" t="b">
        <f t="shared" ca="1" si="45"/>
        <v>1</v>
      </c>
      <c r="F1202" cm="1">
        <f t="array" ref="F1202" ca="1">IF(G1202&lt;&gt;"",INDIRECT("'"&amp;G1202&amp;"'!"&amp;H1202),"")</f>
        <v>0</v>
      </c>
      <c r="G1202" s="991" t="s">
        <v>3604</v>
      </c>
      <c r="H1202" t="s">
        <v>3942</v>
      </c>
      <c r="I1202" s="4"/>
      <c r="J1202" s="4"/>
      <c r="K1202" s="4"/>
    </row>
    <row r="1203" spans="1:11" ht="15" customHeight="1" x14ac:dyDescent="0.25">
      <c r="A1203">
        <v>1198</v>
      </c>
      <c r="B1203" s="7">
        <f>'EstExp 12-20'!G155</f>
        <v>0</v>
      </c>
      <c r="C1203" s="3">
        <f t="shared" si="44"/>
        <v>1198</v>
      </c>
      <c r="E1203" t="b">
        <f t="shared" ca="1" si="45"/>
        <v>1</v>
      </c>
      <c r="F1203" cm="1">
        <f t="array" ref="F1203" ca="1">IF(G1203&lt;&gt;"",INDIRECT("'"&amp;G1203&amp;"'!"&amp;H1203),"")</f>
        <v>0</v>
      </c>
      <c r="G1203" s="991" t="s">
        <v>3604</v>
      </c>
      <c r="H1203" t="s">
        <v>3943</v>
      </c>
      <c r="I1203" s="4"/>
      <c r="J1203" s="4"/>
      <c r="K1203" s="4"/>
    </row>
    <row r="1204" spans="1:11" ht="15" customHeight="1" x14ac:dyDescent="0.25">
      <c r="A1204">
        <v>1199</v>
      </c>
      <c r="B1204" s="7">
        <f>'EstExp 12-20'!H126</f>
        <v>0</v>
      </c>
      <c r="C1204" s="3">
        <f t="shared" si="44"/>
        <v>1199</v>
      </c>
      <c r="E1204" t="b">
        <f t="shared" ca="1" si="45"/>
        <v>1</v>
      </c>
      <c r="F1204" cm="1">
        <f t="array" ref="F1204" ca="1">IF(G1204&lt;&gt;"",INDIRECT("'"&amp;G1204&amp;"'!"&amp;H1204),"")</f>
        <v>0</v>
      </c>
      <c r="G1204" s="991" t="s">
        <v>3604</v>
      </c>
      <c r="H1204" t="s">
        <v>3944</v>
      </c>
      <c r="I1204" s="4"/>
      <c r="J1204" s="4"/>
      <c r="K1204" s="4"/>
    </row>
    <row r="1205" spans="1:11" ht="15" customHeight="1" x14ac:dyDescent="0.25">
      <c r="A1205">
        <v>1200</v>
      </c>
      <c r="B1205" s="7">
        <f>'EstExp 12-20'!H127</f>
        <v>0</v>
      </c>
      <c r="C1205" s="3">
        <f t="shared" si="44"/>
        <v>1200</v>
      </c>
      <c r="E1205" t="b">
        <f t="shared" ca="1" si="45"/>
        <v>1</v>
      </c>
      <c r="F1205" cm="1">
        <f t="array" ref="F1205" ca="1">IF(G1205&lt;&gt;"",INDIRECT("'"&amp;G1205&amp;"'!"&amp;H1205),"")</f>
        <v>0</v>
      </c>
      <c r="G1205" s="991" t="s">
        <v>3604</v>
      </c>
      <c r="H1205" t="s">
        <v>3945</v>
      </c>
      <c r="I1205" s="4"/>
      <c r="J1205" s="4"/>
      <c r="K1205" s="4"/>
    </row>
    <row r="1206" spans="1:11" ht="15" customHeight="1" x14ac:dyDescent="0.25">
      <c r="A1206">
        <v>1201</v>
      </c>
      <c r="B1206" s="7">
        <f>'EstExp 12-20'!H128</f>
        <v>0</v>
      </c>
      <c r="C1206" s="3">
        <f t="shared" si="44"/>
        <v>1201</v>
      </c>
      <c r="E1206" t="b">
        <f t="shared" ca="1" si="45"/>
        <v>1</v>
      </c>
      <c r="F1206" cm="1">
        <f t="array" ref="F1206" ca="1">IF(G1206&lt;&gt;"",INDIRECT("'"&amp;G1206&amp;"'!"&amp;H1206),"")</f>
        <v>0</v>
      </c>
      <c r="G1206" s="991" t="s">
        <v>3604</v>
      </c>
      <c r="H1206" t="s">
        <v>3946</v>
      </c>
      <c r="I1206" s="4"/>
      <c r="J1206" s="4"/>
      <c r="K1206" s="4"/>
    </row>
    <row r="1207" spans="1:11" ht="15" customHeight="1" x14ac:dyDescent="0.25">
      <c r="A1207" s="2">
        <v>1202</v>
      </c>
      <c r="D1207" s="3" t="s">
        <v>3572</v>
      </c>
      <c r="F1207" t="str" cm="1">
        <f t="array" ref="F1207" ca="1">IF(G1207&lt;&gt;"",INDIRECT("'"&amp;G1207&amp;"'!"&amp;H1207),"")</f>
        <v/>
      </c>
      <c r="I1207" s="4"/>
      <c r="J1207" s="4"/>
      <c r="K1207" s="4"/>
    </row>
    <row r="1208" spans="1:11" ht="15" customHeight="1" x14ac:dyDescent="0.25">
      <c r="A1208">
        <v>1203</v>
      </c>
      <c r="B1208" s="7">
        <f>'EstExp 12-20'!H131</f>
        <v>0</v>
      </c>
      <c r="C1208" s="3">
        <f t="shared" ref="C1208:C1214" si="46">A1208-B1208</f>
        <v>1203</v>
      </c>
      <c r="E1208" t="b">
        <f t="shared" ref="E1208:E1214" ca="1" si="47">F1208=B1208</f>
        <v>1</v>
      </c>
      <c r="F1208" cm="1">
        <f t="array" ref="F1208" ca="1">IF(G1208&lt;&gt;"",INDIRECT("'"&amp;G1208&amp;"'!"&amp;H1208),"")</f>
        <v>0</v>
      </c>
      <c r="G1208" s="991" t="s">
        <v>3604</v>
      </c>
      <c r="H1208" t="s">
        <v>3947</v>
      </c>
      <c r="I1208" s="4"/>
      <c r="J1208" s="4"/>
      <c r="K1208" s="4"/>
    </row>
    <row r="1209" spans="1:11" ht="15" customHeight="1" x14ac:dyDescent="0.25">
      <c r="A1209">
        <v>1204</v>
      </c>
      <c r="B1209" s="7">
        <f>'EstExp 12-20'!H132</f>
        <v>0</v>
      </c>
      <c r="C1209" s="3">
        <f t="shared" si="46"/>
        <v>1204</v>
      </c>
      <c r="E1209" t="b">
        <f t="shared" ca="1" si="47"/>
        <v>1</v>
      </c>
      <c r="F1209" cm="1">
        <f t="array" ref="F1209" ca="1">IF(G1209&lt;&gt;"",INDIRECT("'"&amp;G1209&amp;"'!"&amp;H1209),"")</f>
        <v>0</v>
      </c>
      <c r="G1209" s="991" t="s">
        <v>3604</v>
      </c>
      <c r="H1209" t="s">
        <v>3948</v>
      </c>
      <c r="I1209" s="4"/>
      <c r="J1209" s="4"/>
      <c r="K1209" s="4"/>
    </row>
    <row r="1210" spans="1:11" ht="15" customHeight="1" x14ac:dyDescent="0.25">
      <c r="A1210">
        <v>1205</v>
      </c>
      <c r="B1210" s="7">
        <f>'EstExp 12-20'!H133</f>
        <v>0</v>
      </c>
      <c r="C1210" s="3">
        <f t="shared" si="46"/>
        <v>1205</v>
      </c>
      <c r="E1210" t="b">
        <f t="shared" ca="1" si="47"/>
        <v>1</v>
      </c>
      <c r="F1210" cm="1">
        <f t="array" ref="F1210" ca="1">IF(G1210&lt;&gt;"",INDIRECT("'"&amp;G1210&amp;"'!"&amp;H1210),"")</f>
        <v>0</v>
      </c>
      <c r="G1210" s="991" t="s">
        <v>3604</v>
      </c>
      <c r="H1210" t="s">
        <v>3949</v>
      </c>
      <c r="I1210" s="4"/>
      <c r="J1210" s="4"/>
      <c r="K1210" s="4"/>
    </row>
    <row r="1211" spans="1:11" ht="15" customHeight="1" x14ac:dyDescent="0.25">
      <c r="A1211">
        <v>1206</v>
      </c>
      <c r="B1211" s="7">
        <f>'EstExp 12-20'!H143</f>
        <v>0</v>
      </c>
      <c r="C1211" s="3">
        <f t="shared" si="46"/>
        <v>1206</v>
      </c>
      <c r="E1211" t="b">
        <f t="shared" ca="1" si="47"/>
        <v>1</v>
      </c>
      <c r="F1211" cm="1">
        <f t="array" ref="F1211" ca="1">IF(G1211&lt;&gt;"",INDIRECT("'"&amp;G1211&amp;"'!"&amp;H1211),"")</f>
        <v>0</v>
      </c>
      <c r="G1211" s="991" t="s">
        <v>3604</v>
      </c>
      <c r="H1211" t="s">
        <v>3950</v>
      </c>
      <c r="I1211" s="4"/>
      <c r="J1211" s="4"/>
      <c r="K1211" s="4"/>
    </row>
    <row r="1212" spans="1:11" ht="15" customHeight="1" x14ac:dyDescent="0.25">
      <c r="A1212">
        <v>1207</v>
      </c>
      <c r="B1212" s="7">
        <f>'EstExp 12-20'!H146</f>
        <v>0</v>
      </c>
      <c r="C1212" s="3">
        <f t="shared" si="46"/>
        <v>1207</v>
      </c>
      <c r="E1212" t="b">
        <f t="shared" ca="1" si="47"/>
        <v>1</v>
      </c>
      <c r="F1212" cm="1">
        <f t="array" ref="F1212" ca="1">IF(G1212&lt;&gt;"",INDIRECT("'"&amp;G1212&amp;"'!"&amp;H1212),"")</f>
        <v>0</v>
      </c>
      <c r="G1212" s="991" t="s">
        <v>3604</v>
      </c>
      <c r="H1212" t="s">
        <v>3951</v>
      </c>
      <c r="I1212" s="4"/>
      <c r="J1212" s="4"/>
      <c r="K1212" s="4"/>
    </row>
    <row r="1213" spans="1:11" ht="15" customHeight="1" x14ac:dyDescent="0.25">
      <c r="A1213">
        <v>1208</v>
      </c>
      <c r="B1213" s="7">
        <f>'EstExp 12-20'!H147</f>
        <v>0</v>
      </c>
      <c r="C1213" s="3">
        <f t="shared" si="46"/>
        <v>1208</v>
      </c>
      <c r="E1213" t="b">
        <f t="shared" ca="1" si="47"/>
        <v>1</v>
      </c>
      <c r="F1213" cm="1">
        <f t="array" ref="F1213" ca="1">IF(G1213&lt;&gt;"",INDIRECT("'"&amp;G1213&amp;"'!"&amp;H1213),"")</f>
        <v>0</v>
      </c>
      <c r="G1213" s="991" t="s">
        <v>3604</v>
      </c>
      <c r="H1213" t="s">
        <v>3952</v>
      </c>
      <c r="I1213" s="4"/>
      <c r="J1213" s="4"/>
      <c r="K1213" s="4"/>
    </row>
    <row r="1214" spans="1:11" ht="15" customHeight="1" x14ac:dyDescent="0.25">
      <c r="A1214">
        <v>1209</v>
      </c>
      <c r="B1214" s="7">
        <f>'EstExp 12-20'!H150</f>
        <v>0</v>
      </c>
      <c r="C1214" s="3">
        <f t="shared" si="46"/>
        <v>1209</v>
      </c>
      <c r="E1214" t="b">
        <f t="shared" ca="1" si="47"/>
        <v>1</v>
      </c>
      <c r="F1214" cm="1">
        <f t="array" ref="F1214" ca="1">IF(G1214&lt;&gt;"",INDIRECT("'"&amp;G1214&amp;"'!"&amp;H1214),"")</f>
        <v>0</v>
      </c>
      <c r="G1214" s="991" t="s">
        <v>3604</v>
      </c>
      <c r="H1214" t="s">
        <v>3953</v>
      </c>
      <c r="I1214" s="4"/>
      <c r="J1214" s="4"/>
      <c r="K1214" s="4"/>
    </row>
    <row r="1215" spans="1:11" ht="15" customHeight="1" x14ac:dyDescent="0.25">
      <c r="A1215" s="2">
        <v>1210</v>
      </c>
      <c r="D1215" s="3" t="s">
        <v>3572</v>
      </c>
      <c r="F1215" t="str" cm="1">
        <f t="array" ref="F1215" ca="1">IF(G1215&lt;&gt;"",INDIRECT("'"&amp;G1215&amp;"'!"&amp;H1215),"")</f>
        <v/>
      </c>
      <c r="I1215" s="4"/>
      <c r="J1215" s="4"/>
      <c r="K1215" s="4"/>
    </row>
    <row r="1216" spans="1:11" ht="15" customHeight="1" x14ac:dyDescent="0.25">
      <c r="A1216">
        <v>1211</v>
      </c>
      <c r="B1216" s="7">
        <f>'EstExp 12-20'!H153</f>
        <v>0</v>
      </c>
      <c r="C1216" s="3">
        <f t="shared" ref="C1216:C1221" si="48">A1216-B1216</f>
        <v>1211</v>
      </c>
      <c r="E1216" t="b">
        <f t="shared" ref="E1216:E1221" ca="1" si="49">F1216=B1216</f>
        <v>1</v>
      </c>
      <c r="F1216" cm="1">
        <f t="array" ref="F1216" ca="1">IF(G1216&lt;&gt;"",INDIRECT("'"&amp;G1216&amp;"'!"&amp;H1216),"")</f>
        <v>0</v>
      </c>
      <c r="G1216" s="991" t="s">
        <v>3604</v>
      </c>
      <c r="H1216" t="s">
        <v>3954</v>
      </c>
      <c r="I1216" s="4"/>
      <c r="J1216" s="4"/>
      <c r="K1216" s="4"/>
    </row>
    <row r="1217" spans="1:11" ht="15" customHeight="1" x14ac:dyDescent="0.25">
      <c r="A1217">
        <v>1212</v>
      </c>
      <c r="B1217" s="7">
        <f>'EstExp 12-20'!H155</f>
        <v>0</v>
      </c>
      <c r="C1217" s="3">
        <f t="shared" si="48"/>
        <v>1212</v>
      </c>
      <c r="E1217" t="b">
        <f t="shared" ca="1" si="49"/>
        <v>1</v>
      </c>
      <c r="F1217" cm="1">
        <f t="array" ref="F1217" ca="1">IF(G1217&lt;&gt;"",INDIRECT("'"&amp;G1217&amp;"'!"&amp;H1217),"")</f>
        <v>0</v>
      </c>
      <c r="G1217" s="991" t="s">
        <v>3604</v>
      </c>
      <c r="H1217" t="s">
        <v>3955</v>
      </c>
      <c r="I1217" s="4"/>
      <c r="J1217" s="4"/>
      <c r="K1217" s="4"/>
    </row>
    <row r="1218" spans="1:11" ht="15" customHeight="1" x14ac:dyDescent="0.25">
      <c r="A1218">
        <v>1213</v>
      </c>
      <c r="B1218" s="7">
        <f>'EstExp 12-20'!K126</f>
        <v>0</v>
      </c>
      <c r="C1218" s="3">
        <f t="shared" si="48"/>
        <v>1213</v>
      </c>
      <c r="E1218" t="b">
        <f t="shared" ca="1" si="49"/>
        <v>1</v>
      </c>
      <c r="F1218" cm="1">
        <f t="array" ref="F1218" ca="1">IF(G1218&lt;&gt;"",INDIRECT("'"&amp;G1218&amp;"'!"&amp;H1218),"")</f>
        <v>0</v>
      </c>
      <c r="G1218" s="991" t="s">
        <v>3604</v>
      </c>
      <c r="H1218" t="s">
        <v>3956</v>
      </c>
      <c r="I1218" s="4"/>
      <c r="J1218" s="4"/>
      <c r="K1218" s="4"/>
    </row>
    <row r="1219" spans="1:11" ht="15" customHeight="1" x14ac:dyDescent="0.25">
      <c r="A1219">
        <v>1214</v>
      </c>
      <c r="B1219" s="7">
        <f>'EstExp 12-20'!K127</f>
        <v>0</v>
      </c>
      <c r="C1219" s="3">
        <f t="shared" si="48"/>
        <v>1214</v>
      </c>
      <c r="E1219" t="b">
        <f t="shared" ca="1" si="49"/>
        <v>1</v>
      </c>
      <c r="F1219" cm="1">
        <f t="array" ref="F1219" ca="1">IF(G1219&lt;&gt;"",INDIRECT("'"&amp;G1219&amp;"'!"&amp;H1219),"")</f>
        <v>0</v>
      </c>
      <c r="G1219" s="991" t="s">
        <v>3604</v>
      </c>
      <c r="H1219" t="s">
        <v>3957</v>
      </c>
      <c r="I1219" s="4"/>
      <c r="J1219" s="4"/>
      <c r="K1219" s="4"/>
    </row>
    <row r="1220" spans="1:11" ht="15" customHeight="1" x14ac:dyDescent="0.25">
      <c r="A1220">
        <v>1215</v>
      </c>
      <c r="B1220" s="7">
        <f>'EstExp 12-20'!K128</f>
        <v>0</v>
      </c>
      <c r="C1220" s="3">
        <f t="shared" si="48"/>
        <v>1215</v>
      </c>
      <c r="E1220" t="b">
        <f t="shared" ca="1" si="49"/>
        <v>1</v>
      </c>
      <c r="F1220" cm="1">
        <f t="array" ref="F1220" ca="1">IF(G1220&lt;&gt;"",INDIRECT("'"&amp;G1220&amp;"'!"&amp;H1220),"")</f>
        <v>0</v>
      </c>
      <c r="G1220" s="991" t="s">
        <v>3604</v>
      </c>
      <c r="H1220" t="s">
        <v>3958</v>
      </c>
      <c r="I1220" s="4"/>
      <c r="J1220" s="4"/>
      <c r="K1220" s="4"/>
    </row>
    <row r="1221" spans="1:11" ht="15" customHeight="1" x14ac:dyDescent="0.25">
      <c r="A1221">
        <v>1216</v>
      </c>
      <c r="B1221" s="7">
        <f>'EstExp 12-20'!K130</f>
        <v>0</v>
      </c>
      <c r="C1221" s="3">
        <f t="shared" si="48"/>
        <v>1216</v>
      </c>
      <c r="E1221" t="b">
        <f t="shared" ca="1" si="49"/>
        <v>1</v>
      </c>
      <c r="F1221" cm="1">
        <f t="array" ref="F1221" ca="1">IF(G1221&lt;&gt;"",INDIRECT("'"&amp;G1221&amp;"'!"&amp;H1221),"")</f>
        <v>0</v>
      </c>
      <c r="G1221" s="991" t="s">
        <v>3604</v>
      </c>
      <c r="H1221" t="s">
        <v>3959</v>
      </c>
      <c r="I1221" s="4"/>
      <c r="J1221" s="4"/>
      <c r="K1221" s="4"/>
    </row>
    <row r="1222" spans="1:11" ht="15" customHeight="1" x14ac:dyDescent="0.25">
      <c r="A1222" s="2">
        <v>1217</v>
      </c>
      <c r="D1222" s="3" t="s">
        <v>3572</v>
      </c>
      <c r="F1222" t="str" cm="1">
        <f t="array" ref="F1222" ca="1">IF(G1222&lt;&gt;"",INDIRECT("'"&amp;G1222&amp;"'!"&amp;H1222),"")</f>
        <v/>
      </c>
      <c r="I1222" s="4"/>
      <c r="J1222" s="4"/>
      <c r="K1222" s="4"/>
    </row>
    <row r="1223" spans="1:11" ht="15" customHeight="1" x14ac:dyDescent="0.25">
      <c r="A1223">
        <v>1218</v>
      </c>
      <c r="B1223" s="7">
        <f>'EstExp 12-20'!K131</f>
        <v>0</v>
      </c>
      <c r="C1223" s="3">
        <f t="shared" ref="C1223:C1229" si="50">A1223-B1223</f>
        <v>1218</v>
      </c>
      <c r="E1223" t="b">
        <f t="shared" ref="E1223:E1229" ca="1" si="51">F1223=B1223</f>
        <v>1</v>
      </c>
      <c r="F1223" cm="1">
        <f t="array" ref="F1223" ca="1">IF(G1223&lt;&gt;"",INDIRECT("'"&amp;G1223&amp;"'!"&amp;H1223),"")</f>
        <v>0</v>
      </c>
      <c r="G1223" s="991" t="s">
        <v>3604</v>
      </c>
      <c r="H1223" t="s">
        <v>3960</v>
      </c>
      <c r="I1223" s="4"/>
      <c r="J1223" s="4"/>
      <c r="K1223" s="4"/>
    </row>
    <row r="1224" spans="1:11" ht="15" customHeight="1" x14ac:dyDescent="0.25">
      <c r="A1224">
        <v>1219</v>
      </c>
      <c r="B1224" s="7">
        <f>'EstExp 12-20'!K132</f>
        <v>0</v>
      </c>
      <c r="C1224" s="3">
        <f t="shared" si="50"/>
        <v>1219</v>
      </c>
      <c r="E1224" t="b">
        <f t="shared" ca="1" si="51"/>
        <v>1</v>
      </c>
      <c r="F1224" cm="1">
        <f t="array" ref="F1224" ca="1">IF(G1224&lt;&gt;"",INDIRECT("'"&amp;G1224&amp;"'!"&amp;H1224),"")</f>
        <v>0</v>
      </c>
      <c r="G1224" s="991" t="s">
        <v>3604</v>
      </c>
      <c r="H1224" t="s">
        <v>3961</v>
      </c>
      <c r="I1224" s="4"/>
      <c r="J1224" s="4"/>
      <c r="K1224" s="4"/>
    </row>
    <row r="1225" spans="1:11" ht="15" customHeight="1" x14ac:dyDescent="0.25">
      <c r="A1225">
        <v>1220</v>
      </c>
      <c r="B1225" s="7">
        <f>'EstExp 12-20'!K133</f>
        <v>0</v>
      </c>
      <c r="C1225" s="3">
        <f t="shared" si="50"/>
        <v>1220</v>
      </c>
      <c r="E1225" t="b">
        <f t="shared" ca="1" si="51"/>
        <v>1</v>
      </c>
      <c r="F1225" cm="1">
        <f t="array" ref="F1225" ca="1">IF(G1225&lt;&gt;"",INDIRECT("'"&amp;G1225&amp;"'!"&amp;H1225),"")</f>
        <v>0</v>
      </c>
      <c r="G1225" s="991" t="s">
        <v>3604</v>
      </c>
      <c r="H1225" t="s">
        <v>3962</v>
      </c>
      <c r="I1225" s="4"/>
      <c r="J1225" s="4"/>
      <c r="K1225" s="4"/>
    </row>
    <row r="1226" spans="1:11" ht="15" customHeight="1" x14ac:dyDescent="0.25">
      <c r="A1226">
        <v>1221</v>
      </c>
      <c r="B1226" s="7">
        <f>'EstExp 12-20'!K143</f>
        <v>0</v>
      </c>
      <c r="C1226" s="3">
        <f t="shared" si="50"/>
        <v>1221</v>
      </c>
      <c r="E1226" t="b">
        <f t="shared" ca="1" si="51"/>
        <v>1</v>
      </c>
      <c r="F1226" cm="1">
        <f t="array" ref="F1226" ca="1">IF(G1226&lt;&gt;"",INDIRECT("'"&amp;G1226&amp;"'!"&amp;H1226),"")</f>
        <v>0</v>
      </c>
      <c r="G1226" s="991" t="s">
        <v>3604</v>
      </c>
      <c r="H1226" t="s">
        <v>3963</v>
      </c>
      <c r="I1226" s="4"/>
      <c r="J1226" s="4"/>
      <c r="K1226" s="4"/>
    </row>
    <row r="1227" spans="1:11" ht="15" customHeight="1" x14ac:dyDescent="0.25">
      <c r="A1227">
        <v>1222</v>
      </c>
      <c r="B1227" s="7">
        <f>'EstExp 12-20'!K146</f>
        <v>0</v>
      </c>
      <c r="C1227" s="3">
        <f t="shared" si="50"/>
        <v>1222</v>
      </c>
      <c r="E1227" t="b">
        <f t="shared" ca="1" si="51"/>
        <v>1</v>
      </c>
      <c r="F1227" cm="1">
        <f t="array" ref="F1227" ca="1">IF(G1227&lt;&gt;"",INDIRECT("'"&amp;G1227&amp;"'!"&amp;H1227),"")</f>
        <v>0</v>
      </c>
      <c r="G1227" s="991" t="s">
        <v>3604</v>
      </c>
      <c r="H1227" t="s">
        <v>3964</v>
      </c>
      <c r="I1227" s="4"/>
      <c r="J1227" s="4"/>
      <c r="K1227" s="4"/>
    </row>
    <row r="1228" spans="1:11" ht="15" customHeight="1" x14ac:dyDescent="0.25">
      <c r="A1228">
        <v>1223</v>
      </c>
      <c r="B1228" s="7">
        <f>'EstExp 12-20'!K147</f>
        <v>0</v>
      </c>
      <c r="C1228" s="3">
        <f t="shared" si="50"/>
        <v>1223</v>
      </c>
      <c r="E1228" t="b">
        <f t="shared" ca="1" si="51"/>
        <v>1</v>
      </c>
      <c r="F1228" cm="1">
        <f t="array" ref="F1228" ca="1">IF(G1228&lt;&gt;"",INDIRECT("'"&amp;G1228&amp;"'!"&amp;H1228),"")</f>
        <v>0</v>
      </c>
      <c r="G1228" s="991" t="s">
        <v>3604</v>
      </c>
      <c r="H1228" t="s">
        <v>3965</v>
      </c>
      <c r="I1228" s="4"/>
      <c r="J1228" s="4"/>
      <c r="K1228" s="4"/>
    </row>
    <row r="1229" spans="1:11" ht="15" customHeight="1" x14ac:dyDescent="0.25">
      <c r="A1229">
        <v>1224</v>
      </c>
      <c r="B1229" s="7">
        <f>'EstExp 12-20'!K150</f>
        <v>0</v>
      </c>
      <c r="C1229" s="3">
        <f t="shared" si="50"/>
        <v>1224</v>
      </c>
      <c r="E1229" t="b">
        <f t="shared" ca="1" si="51"/>
        <v>1</v>
      </c>
      <c r="F1229" cm="1">
        <f t="array" ref="F1229" ca="1">IF(G1229&lt;&gt;"",INDIRECT("'"&amp;G1229&amp;"'!"&amp;H1229),"")</f>
        <v>0</v>
      </c>
      <c r="G1229" s="991" t="s">
        <v>3604</v>
      </c>
      <c r="H1229" t="s">
        <v>3966</v>
      </c>
      <c r="I1229" s="4"/>
      <c r="J1229" s="4"/>
      <c r="K1229" s="4"/>
    </row>
    <row r="1230" spans="1:11" ht="15" customHeight="1" x14ac:dyDescent="0.25">
      <c r="A1230" s="2">
        <v>1225</v>
      </c>
      <c r="D1230" s="3" t="s">
        <v>3572</v>
      </c>
      <c r="F1230" t="str" cm="1">
        <f t="array" ref="F1230" ca="1">IF(G1230&lt;&gt;"",INDIRECT("'"&amp;G1230&amp;"'!"&amp;H1230),"")</f>
        <v/>
      </c>
      <c r="I1230" s="4"/>
      <c r="J1230" s="4"/>
      <c r="K1230" s="4"/>
    </row>
    <row r="1231" spans="1:11" ht="15" customHeight="1" x14ac:dyDescent="0.25">
      <c r="A1231">
        <v>1226</v>
      </c>
      <c r="B1231" s="7">
        <f>'EstExp 12-20'!K153</f>
        <v>0</v>
      </c>
      <c r="C1231" s="3">
        <f>A1231-B1231</f>
        <v>1226</v>
      </c>
      <c r="E1231" t="b">
        <f ca="1">F1231=B1231</f>
        <v>1</v>
      </c>
      <c r="F1231" cm="1">
        <f t="array" ref="F1231" ca="1">IF(G1231&lt;&gt;"",INDIRECT("'"&amp;G1231&amp;"'!"&amp;H1231),"")</f>
        <v>0</v>
      </c>
      <c r="G1231" s="991" t="s">
        <v>3604</v>
      </c>
      <c r="H1231" t="s">
        <v>3967</v>
      </c>
      <c r="I1231" s="4"/>
      <c r="J1231" s="4"/>
      <c r="K1231" s="4"/>
    </row>
    <row r="1232" spans="1:11" ht="15" customHeight="1" x14ac:dyDescent="0.25">
      <c r="A1232">
        <v>1227</v>
      </c>
      <c r="B1232" s="7">
        <f>'EstExp 12-20'!K155</f>
        <v>0</v>
      </c>
      <c r="C1232" s="3">
        <f>A1232-B1232</f>
        <v>1227</v>
      </c>
      <c r="E1232" t="b">
        <f ca="1">F1232=B1232</f>
        <v>1</v>
      </c>
      <c r="F1232" cm="1">
        <f t="array" ref="F1232" ca="1">IF(G1232&lt;&gt;"",INDIRECT("'"&amp;G1232&amp;"'!"&amp;H1232),"")</f>
        <v>0</v>
      </c>
      <c r="G1232" s="991" t="s">
        <v>3604</v>
      </c>
      <c r="H1232" t="s">
        <v>3968</v>
      </c>
      <c r="I1232" s="4"/>
      <c r="J1232" s="4"/>
      <c r="K1232" s="4"/>
    </row>
    <row r="1233" spans="1:11" ht="15" customHeight="1" x14ac:dyDescent="0.25">
      <c r="A1233">
        <v>1228</v>
      </c>
      <c r="B1233" s="7">
        <f>'EstExp 12-20'!K156</f>
        <v>0</v>
      </c>
      <c r="C1233" s="3">
        <f>A1233-B1233</f>
        <v>1228</v>
      </c>
      <c r="E1233" t="b">
        <f ca="1">F1233=B1233</f>
        <v>1</v>
      </c>
      <c r="F1233" cm="1">
        <f t="array" ref="F1233" ca="1">IF(G1233&lt;&gt;"",INDIRECT("'"&amp;G1233&amp;"'!"&amp;H1233),"")</f>
        <v>0</v>
      </c>
      <c r="G1233" s="991" t="s">
        <v>3604</v>
      </c>
      <c r="H1233" t="s">
        <v>3969</v>
      </c>
      <c r="I1233" s="4"/>
      <c r="J1233" s="4"/>
      <c r="K1233" s="4"/>
    </row>
    <row r="1234" spans="1:11" ht="15" customHeight="1" x14ac:dyDescent="0.25">
      <c r="A1234" s="2">
        <v>1229</v>
      </c>
      <c r="D1234" s="3" t="s">
        <v>3572</v>
      </c>
      <c r="F1234" t="str" cm="1">
        <f t="array" ref="F1234" ca="1">IF(G1234&lt;&gt;"",INDIRECT("'"&amp;G1234&amp;"'!"&amp;H1234),"")</f>
        <v/>
      </c>
      <c r="I1234" s="4"/>
      <c r="J1234" s="4"/>
      <c r="K1234" s="4"/>
    </row>
    <row r="1235" spans="1:11" ht="15" customHeight="1" x14ac:dyDescent="0.25">
      <c r="A1235" s="2">
        <v>1230</v>
      </c>
      <c r="D1235" s="3" t="s">
        <v>3572</v>
      </c>
      <c r="F1235" t="str" cm="1">
        <f t="array" ref="F1235" ca="1">IF(G1235&lt;&gt;"",INDIRECT("'"&amp;G1235&amp;"'!"&amp;H1235),"")</f>
        <v/>
      </c>
      <c r="I1235" s="4"/>
      <c r="J1235" s="4"/>
      <c r="K1235" s="4"/>
    </row>
    <row r="1236" spans="1:11" ht="15" customHeight="1" x14ac:dyDescent="0.25">
      <c r="A1236" s="2">
        <v>1231</v>
      </c>
      <c r="D1236" s="3" t="s">
        <v>3572</v>
      </c>
      <c r="F1236" t="str" cm="1">
        <f t="array" ref="F1236" ca="1">IF(G1236&lt;&gt;"",INDIRECT("'"&amp;G1236&amp;"'!"&amp;H1236),"")</f>
        <v/>
      </c>
      <c r="I1236" s="4"/>
      <c r="J1236" s="4"/>
      <c r="K1236" s="4"/>
    </row>
    <row r="1237" spans="1:11" ht="15" customHeight="1" x14ac:dyDescent="0.25">
      <c r="A1237" s="2">
        <v>1232</v>
      </c>
      <c r="D1237" s="3" t="s">
        <v>3572</v>
      </c>
      <c r="F1237" t="str" cm="1">
        <f t="array" ref="F1237" ca="1">IF(G1237&lt;&gt;"",INDIRECT("'"&amp;G1237&amp;"'!"&amp;H1237),"")</f>
        <v/>
      </c>
      <c r="I1237" s="4"/>
      <c r="J1237" s="4"/>
      <c r="K1237" s="4"/>
    </row>
    <row r="1238" spans="1:11" ht="15" customHeight="1" x14ac:dyDescent="0.25">
      <c r="A1238" s="2">
        <v>1233</v>
      </c>
      <c r="D1238" s="3" t="s">
        <v>3572</v>
      </c>
      <c r="F1238" t="str" cm="1">
        <f t="array" ref="F1238" ca="1">IF(G1238&lt;&gt;"",INDIRECT("'"&amp;G1238&amp;"'!"&amp;H1238),"")</f>
        <v/>
      </c>
      <c r="I1238" s="4"/>
      <c r="J1238" s="4"/>
      <c r="K1238" s="4"/>
    </row>
    <row r="1239" spans="1:11" ht="15" customHeight="1" x14ac:dyDescent="0.25">
      <c r="A1239" s="2">
        <v>1234</v>
      </c>
      <c r="D1239" s="3" t="s">
        <v>3572</v>
      </c>
      <c r="F1239" t="str" cm="1">
        <f t="array" ref="F1239" ca="1">IF(G1239&lt;&gt;"",INDIRECT("'"&amp;G1239&amp;"'!"&amp;H1239),"")</f>
        <v/>
      </c>
      <c r="I1239" s="4"/>
      <c r="J1239" s="4"/>
      <c r="K1239" s="4"/>
    </row>
    <row r="1240" spans="1:11" ht="15" customHeight="1" x14ac:dyDescent="0.25">
      <c r="A1240" s="2">
        <v>1235</v>
      </c>
      <c r="D1240" s="3" t="s">
        <v>3572</v>
      </c>
      <c r="F1240" t="str" cm="1">
        <f t="array" ref="F1240" ca="1">IF(G1240&lt;&gt;"",INDIRECT("'"&amp;G1240&amp;"'!"&amp;H1240),"")</f>
        <v/>
      </c>
      <c r="I1240" s="4"/>
      <c r="J1240" s="4"/>
      <c r="K1240" s="4"/>
    </row>
    <row r="1241" spans="1:11" ht="15" customHeight="1" x14ac:dyDescent="0.25">
      <c r="A1241" s="2">
        <v>1236</v>
      </c>
      <c r="D1241" s="3" t="s">
        <v>3572</v>
      </c>
      <c r="F1241" t="str" cm="1">
        <f t="array" ref="F1241" ca="1">IF(G1241&lt;&gt;"",INDIRECT("'"&amp;G1241&amp;"'!"&amp;H1241),"")</f>
        <v/>
      </c>
      <c r="I1241" s="4"/>
      <c r="J1241" s="4"/>
      <c r="K1241" s="4"/>
    </row>
    <row r="1242" spans="1:11" ht="15" customHeight="1" x14ac:dyDescent="0.25">
      <c r="A1242" s="2">
        <v>1237</v>
      </c>
      <c r="D1242" s="3" t="s">
        <v>3572</v>
      </c>
      <c r="F1242" t="str" cm="1">
        <f t="array" ref="F1242" ca="1">IF(G1242&lt;&gt;"",INDIRECT("'"&amp;G1242&amp;"'!"&amp;H1242),"")</f>
        <v/>
      </c>
      <c r="I1242" s="4"/>
      <c r="J1242" s="4"/>
      <c r="K1242" s="4"/>
    </row>
    <row r="1243" spans="1:11" ht="15" customHeight="1" x14ac:dyDescent="0.25">
      <c r="A1243" s="2">
        <v>1238</v>
      </c>
      <c r="D1243" s="3" t="s">
        <v>3572</v>
      </c>
      <c r="F1243" t="str" cm="1">
        <f t="array" ref="F1243" ca="1">IF(G1243&lt;&gt;"",INDIRECT("'"&amp;G1243&amp;"'!"&amp;H1243),"")</f>
        <v/>
      </c>
      <c r="I1243" s="4"/>
      <c r="J1243" s="4"/>
      <c r="K1243" s="4"/>
    </row>
    <row r="1244" spans="1:11" ht="15" customHeight="1" x14ac:dyDescent="0.25">
      <c r="A1244" s="2">
        <v>1239</v>
      </c>
      <c r="D1244" s="3" t="s">
        <v>3572</v>
      </c>
      <c r="F1244" t="str" cm="1">
        <f t="array" ref="F1244" ca="1">IF(G1244&lt;&gt;"",INDIRECT("'"&amp;G1244&amp;"'!"&amp;H1244),"")</f>
        <v/>
      </c>
      <c r="I1244" s="4"/>
      <c r="J1244" s="4"/>
      <c r="K1244" s="4"/>
    </row>
    <row r="1245" spans="1:11" ht="15" customHeight="1" x14ac:dyDescent="0.25">
      <c r="A1245" s="2">
        <v>1240</v>
      </c>
      <c r="D1245" s="3" t="s">
        <v>3572</v>
      </c>
      <c r="F1245" t="str" cm="1">
        <f t="array" ref="F1245" ca="1">IF(G1245&lt;&gt;"",INDIRECT("'"&amp;G1245&amp;"'!"&amp;H1245),"")</f>
        <v/>
      </c>
      <c r="I1245" s="4"/>
      <c r="J1245" s="4"/>
      <c r="K1245" s="4"/>
    </row>
    <row r="1246" spans="1:11" ht="15" customHeight="1" x14ac:dyDescent="0.25">
      <c r="A1246" s="2">
        <v>1241</v>
      </c>
      <c r="D1246" s="3" t="s">
        <v>3572</v>
      </c>
      <c r="F1246" t="str" cm="1">
        <f t="array" ref="F1246" ca="1">IF(G1246&lt;&gt;"",INDIRECT("'"&amp;G1246&amp;"'!"&amp;H1246),"")</f>
        <v/>
      </c>
      <c r="I1246" s="4"/>
      <c r="J1246" s="4"/>
      <c r="K1246" s="4"/>
    </row>
    <row r="1247" spans="1:11" ht="15" customHeight="1" x14ac:dyDescent="0.25">
      <c r="A1247" s="2">
        <v>1242</v>
      </c>
      <c r="D1247" s="3" t="s">
        <v>3572</v>
      </c>
      <c r="F1247" t="str" cm="1">
        <f t="array" ref="F1247" ca="1">IF(G1247&lt;&gt;"",INDIRECT("'"&amp;G1247&amp;"'!"&amp;H1247),"")</f>
        <v/>
      </c>
      <c r="I1247" s="4"/>
      <c r="J1247" s="4"/>
      <c r="K1247" s="4"/>
    </row>
    <row r="1248" spans="1:11" ht="15" customHeight="1" x14ac:dyDescent="0.25">
      <c r="A1248" s="2">
        <v>1243</v>
      </c>
      <c r="D1248" s="3" t="s">
        <v>3572</v>
      </c>
      <c r="F1248" t="str" cm="1">
        <f t="array" ref="F1248" ca="1">IF(G1248&lt;&gt;"",INDIRECT("'"&amp;G1248&amp;"'!"&amp;H1248),"")</f>
        <v/>
      </c>
      <c r="I1248" s="4"/>
      <c r="J1248" s="4"/>
      <c r="K1248" s="4"/>
    </row>
    <row r="1249" spans="1:11" ht="15" customHeight="1" x14ac:dyDescent="0.25">
      <c r="A1249" s="2">
        <v>1244</v>
      </c>
      <c r="D1249" s="3" t="s">
        <v>3572</v>
      </c>
      <c r="F1249" t="str" cm="1">
        <f t="array" ref="F1249" ca="1">IF(G1249&lt;&gt;"",INDIRECT("'"&amp;G1249&amp;"'!"&amp;H1249),"")</f>
        <v/>
      </c>
      <c r="I1249" s="4"/>
      <c r="J1249" s="4"/>
      <c r="K1249" s="4"/>
    </row>
    <row r="1250" spans="1:11" ht="15" customHeight="1" x14ac:dyDescent="0.25">
      <c r="A1250" s="2">
        <v>1245</v>
      </c>
      <c r="D1250" s="3" t="s">
        <v>3572</v>
      </c>
      <c r="F1250" t="str" cm="1">
        <f t="array" ref="F1250" ca="1">IF(G1250&lt;&gt;"",INDIRECT("'"&amp;G1250&amp;"'!"&amp;H1250),"")</f>
        <v/>
      </c>
      <c r="I1250" s="4"/>
      <c r="J1250" s="4"/>
      <c r="K1250" s="4"/>
    </row>
    <row r="1251" spans="1:11" ht="15" customHeight="1" x14ac:dyDescent="0.25">
      <c r="A1251">
        <v>1246</v>
      </c>
      <c r="B1251" s="7">
        <f>'EstExp 12-20'!E175</f>
        <v>0</v>
      </c>
      <c r="C1251" s="3">
        <f t="shared" ref="C1251:C1262" si="52">A1251-B1251</f>
        <v>1246</v>
      </c>
      <c r="E1251" t="b">
        <f t="shared" ref="E1251:E1262" ca="1" si="53">F1251=B1251</f>
        <v>1</v>
      </c>
      <c r="F1251" cm="1">
        <f t="array" ref="F1251" ca="1">IF(G1251&lt;&gt;"",INDIRECT("'"&amp;G1251&amp;"'!"&amp;H1251),"")</f>
        <v>0</v>
      </c>
      <c r="G1251" s="991" t="s">
        <v>3604</v>
      </c>
      <c r="H1251" t="s">
        <v>3970</v>
      </c>
      <c r="I1251" s="4"/>
      <c r="J1251" s="4"/>
      <c r="K1251" s="4"/>
    </row>
    <row r="1252" spans="1:11" ht="15" customHeight="1" x14ac:dyDescent="0.25">
      <c r="A1252">
        <v>1247</v>
      </c>
      <c r="B1252" s="7">
        <f>'EstExp 12-20'!E176</f>
        <v>0</v>
      </c>
      <c r="C1252" s="3">
        <f t="shared" si="52"/>
        <v>1247</v>
      </c>
      <c r="E1252" t="b">
        <f t="shared" ca="1" si="53"/>
        <v>1</v>
      </c>
      <c r="F1252" cm="1">
        <f t="array" ref="F1252" ca="1">IF(G1252&lt;&gt;"",INDIRECT("'"&amp;G1252&amp;"'!"&amp;H1252),"")</f>
        <v>0</v>
      </c>
      <c r="G1252" s="991" t="s">
        <v>3604</v>
      </c>
      <c r="H1252" t="s">
        <v>3971</v>
      </c>
      <c r="I1252" s="4"/>
      <c r="J1252" s="4"/>
      <c r="K1252" s="4"/>
    </row>
    <row r="1253" spans="1:11" ht="15" customHeight="1" x14ac:dyDescent="0.25">
      <c r="A1253">
        <v>1248</v>
      </c>
      <c r="B1253" s="7">
        <f>'EstExp 12-20'!E178</f>
        <v>0</v>
      </c>
      <c r="C1253" s="3">
        <f t="shared" si="52"/>
        <v>1248</v>
      </c>
      <c r="E1253" t="b">
        <f t="shared" ca="1" si="53"/>
        <v>1</v>
      </c>
      <c r="F1253" cm="1">
        <f t="array" ref="F1253" ca="1">IF(G1253&lt;&gt;"",INDIRECT("'"&amp;G1253&amp;"'!"&amp;H1253),"")</f>
        <v>0</v>
      </c>
      <c r="G1253" s="991" t="s">
        <v>3604</v>
      </c>
      <c r="H1253" t="s">
        <v>3972</v>
      </c>
      <c r="I1253" s="4"/>
      <c r="J1253" s="4"/>
      <c r="K1253" s="4"/>
    </row>
    <row r="1254" spans="1:11" ht="15" customHeight="1" x14ac:dyDescent="0.25">
      <c r="A1254">
        <v>1249</v>
      </c>
      <c r="B1254" s="7">
        <f>'EstExp 12-20'!H167</f>
        <v>0</v>
      </c>
      <c r="C1254" s="3">
        <f t="shared" si="52"/>
        <v>1249</v>
      </c>
      <c r="E1254" t="b">
        <f t="shared" ca="1" si="53"/>
        <v>1</v>
      </c>
      <c r="F1254" cm="1">
        <f t="array" ref="F1254" ca="1">IF(G1254&lt;&gt;"",INDIRECT("'"&amp;G1254&amp;"'!"&amp;H1254),"")</f>
        <v>0</v>
      </c>
      <c r="G1254" s="991" t="s">
        <v>3604</v>
      </c>
      <c r="H1254" t="s">
        <v>3973</v>
      </c>
      <c r="I1254" s="4"/>
      <c r="J1254" s="4"/>
      <c r="K1254" s="4"/>
    </row>
    <row r="1255" spans="1:11" ht="15" customHeight="1" x14ac:dyDescent="0.25">
      <c r="A1255">
        <v>1250</v>
      </c>
      <c r="B1255" s="7">
        <f>'EstExp 12-20'!H168</f>
        <v>0</v>
      </c>
      <c r="C1255" s="3">
        <f t="shared" si="52"/>
        <v>1250</v>
      </c>
      <c r="E1255" t="b">
        <f t="shared" ca="1" si="53"/>
        <v>1</v>
      </c>
      <c r="F1255" cm="1">
        <f t="array" ref="F1255" ca="1">IF(G1255&lt;&gt;"",INDIRECT("'"&amp;G1255&amp;"'!"&amp;H1255),"")</f>
        <v>0</v>
      </c>
      <c r="G1255" s="991" t="s">
        <v>3604</v>
      </c>
      <c r="H1255" t="s">
        <v>3974</v>
      </c>
      <c r="I1255" s="4"/>
      <c r="J1255" s="4"/>
      <c r="K1255" s="4"/>
    </row>
    <row r="1256" spans="1:11" ht="15" customHeight="1" x14ac:dyDescent="0.25">
      <c r="A1256">
        <v>1251</v>
      </c>
      <c r="B1256" s="7">
        <f>'EstExp 12-20'!H173</f>
        <v>0</v>
      </c>
      <c r="C1256" s="3">
        <f t="shared" si="52"/>
        <v>1251</v>
      </c>
      <c r="E1256" t="b">
        <f t="shared" ca="1" si="53"/>
        <v>1</v>
      </c>
      <c r="F1256" cm="1">
        <f t="array" ref="F1256" ca="1">IF(G1256&lt;&gt;"",INDIRECT("'"&amp;G1256&amp;"'!"&amp;H1256),"")</f>
        <v>0</v>
      </c>
      <c r="G1256" s="991" t="s">
        <v>3604</v>
      </c>
      <c r="H1256" t="s">
        <v>3975</v>
      </c>
      <c r="I1256" s="4"/>
      <c r="J1256" s="4"/>
      <c r="K1256" s="4"/>
    </row>
    <row r="1257" spans="1:11" ht="15" customHeight="1" x14ac:dyDescent="0.25">
      <c r="A1257">
        <v>1252</v>
      </c>
      <c r="B1257" s="7">
        <f>'EstExp 12-20'!H171</f>
        <v>0</v>
      </c>
      <c r="C1257" s="3">
        <f t="shared" si="52"/>
        <v>1252</v>
      </c>
      <c r="E1257" t="b">
        <f t="shared" ca="1" si="53"/>
        <v>1</v>
      </c>
      <c r="F1257" cm="1">
        <f t="array" ref="F1257" ca="1">IF(G1257&lt;&gt;"",INDIRECT("'"&amp;G1257&amp;"'!"&amp;H1257),"")</f>
        <v>0</v>
      </c>
      <c r="G1257" s="991" t="s">
        <v>3604</v>
      </c>
      <c r="H1257" t="s">
        <v>3976</v>
      </c>
      <c r="I1257" s="4"/>
      <c r="J1257" s="4"/>
      <c r="K1257" s="4"/>
    </row>
    <row r="1258" spans="1:11" ht="15" customHeight="1" x14ac:dyDescent="0.25">
      <c r="A1258">
        <v>1253</v>
      </c>
      <c r="B1258" s="7">
        <f>'EstExp 12-20'!H172</f>
        <v>0</v>
      </c>
      <c r="C1258" s="3">
        <f t="shared" si="52"/>
        <v>1253</v>
      </c>
      <c r="E1258" t="b">
        <f t="shared" ca="1" si="53"/>
        <v>1</v>
      </c>
      <c r="F1258" cm="1">
        <f t="array" ref="F1258" ca="1">IF(G1258&lt;&gt;"",INDIRECT("'"&amp;G1258&amp;"'!"&amp;H1258),"")</f>
        <v>0</v>
      </c>
      <c r="G1258" s="991" t="s">
        <v>3604</v>
      </c>
      <c r="H1258" t="s">
        <v>3977</v>
      </c>
      <c r="I1258" s="4"/>
      <c r="J1258" s="4"/>
      <c r="K1258" s="4"/>
    </row>
    <row r="1259" spans="1:11" ht="15" customHeight="1" x14ac:dyDescent="0.25">
      <c r="A1259">
        <v>1254</v>
      </c>
      <c r="B1259" s="7">
        <f>'EstExp 12-20'!H174</f>
        <v>0</v>
      </c>
      <c r="C1259" s="3">
        <f t="shared" si="52"/>
        <v>1254</v>
      </c>
      <c r="E1259" t="b">
        <f t="shared" ca="1" si="53"/>
        <v>1</v>
      </c>
      <c r="F1259" cm="1">
        <f t="array" ref="F1259" ca="1">IF(G1259&lt;&gt;"",INDIRECT("'"&amp;G1259&amp;"'!"&amp;H1259),"")</f>
        <v>0</v>
      </c>
      <c r="G1259" s="991" t="s">
        <v>3604</v>
      </c>
      <c r="H1259" t="s">
        <v>3978</v>
      </c>
      <c r="I1259" s="4"/>
      <c r="J1259" s="4"/>
      <c r="K1259" s="4"/>
    </row>
    <row r="1260" spans="1:11" ht="15" customHeight="1" x14ac:dyDescent="0.25">
      <c r="A1260">
        <v>1255</v>
      </c>
      <c r="B1260" s="7">
        <f>'EstExp 12-20'!H175</f>
        <v>0</v>
      </c>
      <c r="C1260" s="3">
        <f t="shared" si="52"/>
        <v>1255</v>
      </c>
      <c r="E1260" t="b">
        <f t="shared" ca="1" si="53"/>
        <v>1</v>
      </c>
      <c r="F1260" cm="1">
        <f t="array" ref="F1260" ca="1">IF(G1260&lt;&gt;"",INDIRECT("'"&amp;G1260&amp;"'!"&amp;H1260),"")</f>
        <v>0</v>
      </c>
      <c r="G1260" s="991" t="s">
        <v>3604</v>
      </c>
      <c r="H1260" t="s">
        <v>3979</v>
      </c>
      <c r="I1260" s="4"/>
      <c r="J1260" s="4"/>
      <c r="K1260" s="4"/>
    </row>
    <row r="1261" spans="1:11" ht="15" customHeight="1" x14ac:dyDescent="0.25">
      <c r="A1261">
        <v>1256</v>
      </c>
      <c r="B1261" s="7">
        <f>'EstExp 12-20'!H176</f>
        <v>0</v>
      </c>
      <c r="C1261" s="3">
        <f t="shared" si="52"/>
        <v>1256</v>
      </c>
      <c r="E1261" t="b">
        <f t="shared" ca="1" si="53"/>
        <v>1</v>
      </c>
      <c r="F1261" cm="1">
        <f t="array" ref="F1261" ca="1">IF(G1261&lt;&gt;"",INDIRECT("'"&amp;G1261&amp;"'!"&amp;H1261),"")</f>
        <v>0</v>
      </c>
      <c r="G1261" s="991" t="s">
        <v>3604</v>
      </c>
      <c r="H1261" t="s">
        <v>3980</v>
      </c>
      <c r="I1261" s="4"/>
      <c r="J1261" s="4"/>
      <c r="K1261" s="4"/>
    </row>
    <row r="1262" spans="1:11" ht="15" customHeight="1" x14ac:dyDescent="0.25">
      <c r="A1262">
        <v>1257</v>
      </c>
      <c r="B1262" s="7">
        <f>'EstExp 12-20'!H178</f>
        <v>0</v>
      </c>
      <c r="C1262" s="3">
        <f t="shared" si="52"/>
        <v>1257</v>
      </c>
      <c r="E1262" t="b">
        <f t="shared" ca="1" si="53"/>
        <v>1</v>
      </c>
      <c r="F1262" cm="1">
        <f t="array" ref="F1262" ca="1">IF(G1262&lt;&gt;"",INDIRECT("'"&amp;G1262&amp;"'!"&amp;H1262),"")</f>
        <v>0</v>
      </c>
      <c r="G1262" s="991" t="s">
        <v>3604</v>
      </c>
      <c r="H1262" t="s">
        <v>3981</v>
      </c>
      <c r="I1262" s="4"/>
      <c r="J1262" s="4"/>
      <c r="K1262" s="4"/>
    </row>
    <row r="1263" spans="1:11" ht="15" customHeight="1" x14ac:dyDescent="0.25">
      <c r="A1263" s="2">
        <v>1258</v>
      </c>
      <c r="D1263" s="3" t="s">
        <v>3860</v>
      </c>
      <c r="F1263" t="str" cm="1">
        <f t="array" ref="F1263" ca="1">IF(G1263&lt;&gt;"",INDIRECT("'"&amp;G1263&amp;"'!"&amp;H1263),"")</f>
        <v/>
      </c>
      <c r="I1263" s="4"/>
      <c r="J1263" s="4"/>
      <c r="K1263" s="4"/>
    </row>
    <row r="1264" spans="1:11" ht="15" customHeight="1" x14ac:dyDescent="0.25">
      <c r="A1264" s="2">
        <v>1259</v>
      </c>
      <c r="D1264" s="3" t="s">
        <v>3860</v>
      </c>
      <c r="F1264" t="str" cm="1">
        <f t="array" ref="F1264" ca="1">IF(G1264&lt;&gt;"",INDIRECT("'"&amp;G1264&amp;"'!"&amp;H1264),"")</f>
        <v/>
      </c>
      <c r="I1264" s="4"/>
      <c r="J1264" s="4"/>
      <c r="K1264" s="4"/>
    </row>
    <row r="1265" spans="1:11" ht="15" customHeight="1" x14ac:dyDescent="0.25">
      <c r="A1265" s="2">
        <v>1260</v>
      </c>
      <c r="D1265" s="3" t="s">
        <v>3860</v>
      </c>
      <c r="F1265" t="str" cm="1">
        <f t="array" ref="F1265" ca="1">IF(G1265&lt;&gt;"",INDIRECT("'"&amp;G1265&amp;"'!"&amp;H1265),"")</f>
        <v/>
      </c>
      <c r="I1265" s="4"/>
      <c r="J1265" s="4"/>
      <c r="K1265" s="4"/>
    </row>
    <row r="1266" spans="1:11" ht="15" customHeight="1" x14ac:dyDescent="0.25">
      <c r="A1266" s="2">
        <v>1261</v>
      </c>
      <c r="D1266" s="3" t="s">
        <v>3860</v>
      </c>
      <c r="F1266" t="str" cm="1">
        <f t="array" ref="F1266" ca="1">IF(G1266&lt;&gt;"",INDIRECT("'"&amp;G1266&amp;"'!"&amp;H1266),"")</f>
        <v/>
      </c>
      <c r="I1266" s="4"/>
      <c r="J1266" s="4"/>
      <c r="K1266" s="4"/>
    </row>
    <row r="1267" spans="1:11" ht="15" customHeight="1" x14ac:dyDescent="0.25">
      <c r="A1267" s="2">
        <v>1262</v>
      </c>
      <c r="D1267" s="3" t="s">
        <v>3982</v>
      </c>
      <c r="F1267" t="str" cm="1">
        <f t="array" ref="F1267" ca="1">IF(G1267&lt;&gt;"",INDIRECT("'"&amp;G1267&amp;"'!"&amp;H1267),"")</f>
        <v/>
      </c>
      <c r="I1267" s="4"/>
      <c r="J1267" s="4"/>
      <c r="K1267" s="4"/>
    </row>
    <row r="1268" spans="1:11" ht="15" customHeight="1" x14ac:dyDescent="0.25">
      <c r="A1268">
        <v>1263</v>
      </c>
      <c r="B1268" s="7">
        <f>'EstExp 12-20'!K167</f>
        <v>0</v>
      </c>
      <c r="C1268" s="3">
        <f t="shared" ref="C1268:C1277" si="54">A1268-B1268</f>
        <v>1263</v>
      </c>
      <c r="E1268" t="b">
        <f t="shared" ref="E1268:E1277" ca="1" si="55">F1268=B1268</f>
        <v>1</v>
      </c>
      <c r="F1268" cm="1">
        <f t="array" ref="F1268" ca="1">IF(G1268&lt;&gt;"",INDIRECT("'"&amp;G1268&amp;"'!"&amp;H1268),"")</f>
        <v>0</v>
      </c>
      <c r="G1268" s="991" t="s">
        <v>3604</v>
      </c>
      <c r="H1268" t="s">
        <v>3983</v>
      </c>
      <c r="I1268" s="4"/>
      <c r="J1268" s="4"/>
      <c r="K1268" s="4"/>
    </row>
    <row r="1269" spans="1:11" ht="15" customHeight="1" x14ac:dyDescent="0.25">
      <c r="A1269">
        <v>1264</v>
      </c>
      <c r="B1269" s="7">
        <f>'EstExp 12-20'!K168</f>
        <v>0</v>
      </c>
      <c r="C1269" s="3">
        <f t="shared" si="54"/>
        <v>1264</v>
      </c>
      <c r="E1269" t="b">
        <f t="shared" ca="1" si="55"/>
        <v>1</v>
      </c>
      <c r="F1269" cm="1">
        <f t="array" ref="F1269" ca="1">IF(G1269&lt;&gt;"",INDIRECT("'"&amp;G1269&amp;"'!"&amp;H1269),"")</f>
        <v>0</v>
      </c>
      <c r="G1269" s="991" t="s">
        <v>3604</v>
      </c>
      <c r="H1269" t="s">
        <v>3984</v>
      </c>
      <c r="I1269" s="4"/>
      <c r="J1269" s="4"/>
      <c r="K1269" s="4"/>
    </row>
    <row r="1270" spans="1:11" ht="15" customHeight="1" x14ac:dyDescent="0.25">
      <c r="A1270">
        <v>1265</v>
      </c>
      <c r="B1270" s="7">
        <f>'EstExp 12-20'!K173</f>
        <v>0</v>
      </c>
      <c r="C1270" s="3">
        <f t="shared" si="54"/>
        <v>1265</v>
      </c>
      <c r="E1270" t="b">
        <f t="shared" ca="1" si="55"/>
        <v>1</v>
      </c>
      <c r="F1270" cm="1">
        <f t="array" ref="F1270" ca="1">IF(G1270&lt;&gt;"",INDIRECT("'"&amp;G1270&amp;"'!"&amp;H1270),"")</f>
        <v>0</v>
      </c>
      <c r="G1270" s="991" t="s">
        <v>3604</v>
      </c>
      <c r="H1270" t="s">
        <v>3985</v>
      </c>
      <c r="I1270" s="4"/>
      <c r="J1270" s="4"/>
      <c r="K1270" s="4"/>
    </row>
    <row r="1271" spans="1:11" ht="15" customHeight="1" x14ac:dyDescent="0.25">
      <c r="A1271">
        <v>1266</v>
      </c>
      <c r="B1271" s="7">
        <f>'EstExp 12-20'!K171</f>
        <v>0</v>
      </c>
      <c r="C1271" s="3">
        <f t="shared" si="54"/>
        <v>1266</v>
      </c>
      <c r="E1271" t="b">
        <f t="shared" ca="1" si="55"/>
        <v>1</v>
      </c>
      <c r="F1271" cm="1">
        <f t="array" ref="F1271" ca="1">IF(G1271&lt;&gt;"",INDIRECT("'"&amp;G1271&amp;"'!"&amp;H1271),"")</f>
        <v>0</v>
      </c>
      <c r="G1271" s="991" t="s">
        <v>3604</v>
      </c>
      <c r="H1271" t="s">
        <v>3986</v>
      </c>
      <c r="I1271" s="4"/>
      <c r="J1271" s="4"/>
      <c r="K1271" s="4"/>
    </row>
    <row r="1272" spans="1:11" ht="15" customHeight="1" x14ac:dyDescent="0.25">
      <c r="A1272">
        <v>1267</v>
      </c>
      <c r="B1272" s="7">
        <f>'EstExp 12-20'!K172</f>
        <v>0</v>
      </c>
      <c r="C1272" s="3">
        <f t="shared" si="54"/>
        <v>1267</v>
      </c>
      <c r="E1272" t="b">
        <f t="shared" ca="1" si="55"/>
        <v>1</v>
      </c>
      <c r="F1272" cm="1">
        <f t="array" ref="F1272" ca="1">IF(G1272&lt;&gt;"",INDIRECT("'"&amp;G1272&amp;"'!"&amp;H1272),"")</f>
        <v>0</v>
      </c>
      <c r="G1272" s="991" t="s">
        <v>3604</v>
      </c>
      <c r="H1272" t="s">
        <v>3987</v>
      </c>
      <c r="I1272" s="4"/>
      <c r="J1272" s="4"/>
      <c r="K1272" s="4"/>
    </row>
    <row r="1273" spans="1:11" ht="15" customHeight="1" x14ac:dyDescent="0.25">
      <c r="A1273">
        <v>1268</v>
      </c>
      <c r="B1273" s="7">
        <f>'EstExp 12-20'!K174</f>
        <v>0</v>
      </c>
      <c r="C1273" s="3">
        <f t="shared" si="54"/>
        <v>1268</v>
      </c>
      <c r="E1273" t="b">
        <f t="shared" ca="1" si="55"/>
        <v>1</v>
      </c>
      <c r="F1273" cm="1">
        <f t="array" ref="F1273" ca="1">IF(G1273&lt;&gt;"",INDIRECT("'"&amp;G1273&amp;"'!"&amp;H1273),"")</f>
        <v>0</v>
      </c>
      <c r="G1273" s="991" t="s">
        <v>3604</v>
      </c>
      <c r="H1273" t="s">
        <v>3988</v>
      </c>
      <c r="I1273" s="4"/>
      <c r="J1273" s="4"/>
      <c r="K1273" s="4"/>
    </row>
    <row r="1274" spans="1:11" ht="15" customHeight="1" x14ac:dyDescent="0.25">
      <c r="A1274">
        <v>1269</v>
      </c>
      <c r="B1274" s="7">
        <f>'EstExp 12-20'!K175</f>
        <v>0</v>
      </c>
      <c r="C1274" s="3">
        <f t="shared" si="54"/>
        <v>1269</v>
      </c>
      <c r="E1274" t="b">
        <f t="shared" ca="1" si="55"/>
        <v>1</v>
      </c>
      <c r="F1274" cm="1">
        <f t="array" ref="F1274" ca="1">IF(G1274&lt;&gt;"",INDIRECT("'"&amp;G1274&amp;"'!"&amp;H1274),"")</f>
        <v>0</v>
      </c>
      <c r="G1274" s="991" t="s">
        <v>3604</v>
      </c>
      <c r="H1274" t="s">
        <v>3989</v>
      </c>
      <c r="I1274" s="4"/>
      <c r="J1274" s="4"/>
      <c r="K1274" s="4"/>
    </row>
    <row r="1275" spans="1:11" ht="15" customHeight="1" x14ac:dyDescent="0.25">
      <c r="A1275">
        <v>1270</v>
      </c>
      <c r="B1275" s="7">
        <f>'EstExp 12-20'!K176</f>
        <v>0</v>
      </c>
      <c r="C1275" s="3">
        <f t="shared" si="54"/>
        <v>1270</v>
      </c>
      <c r="E1275" t="b">
        <f t="shared" ca="1" si="55"/>
        <v>1</v>
      </c>
      <c r="F1275" cm="1">
        <f t="array" ref="F1275" ca="1">IF(G1275&lt;&gt;"",INDIRECT("'"&amp;G1275&amp;"'!"&amp;H1275),"")</f>
        <v>0</v>
      </c>
      <c r="G1275" s="991" t="s">
        <v>3604</v>
      </c>
      <c r="H1275" t="s">
        <v>3990</v>
      </c>
      <c r="I1275" s="4"/>
      <c r="J1275" s="4"/>
      <c r="K1275" s="4"/>
    </row>
    <row r="1276" spans="1:11" ht="15" customHeight="1" x14ac:dyDescent="0.25">
      <c r="A1276">
        <v>1271</v>
      </c>
      <c r="B1276" s="7">
        <f>'EstExp 12-20'!K178</f>
        <v>0</v>
      </c>
      <c r="C1276" s="3">
        <f t="shared" si="54"/>
        <v>1271</v>
      </c>
      <c r="E1276" t="b">
        <f t="shared" ca="1" si="55"/>
        <v>1</v>
      </c>
      <c r="F1276" cm="1">
        <f t="array" ref="F1276" ca="1">IF(G1276&lt;&gt;"",INDIRECT("'"&amp;G1276&amp;"'!"&amp;H1276),"")</f>
        <v>0</v>
      </c>
      <c r="G1276" s="991" t="s">
        <v>3604</v>
      </c>
      <c r="H1276" t="s">
        <v>3991</v>
      </c>
      <c r="I1276" s="4"/>
      <c r="J1276" s="4"/>
      <c r="K1276" s="4"/>
    </row>
    <row r="1277" spans="1:11" ht="15" customHeight="1" x14ac:dyDescent="0.25">
      <c r="A1277">
        <v>1272</v>
      </c>
      <c r="B1277" s="7">
        <f>'EstExp 12-20'!K179</f>
        <v>0</v>
      </c>
      <c r="C1277" s="3">
        <f t="shared" si="54"/>
        <v>1272</v>
      </c>
      <c r="E1277" t="b">
        <f t="shared" ca="1" si="55"/>
        <v>1</v>
      </c>
      <c r="F1277" cm="1">
        <f t="array" ref="F1277" ca="1">IF(G1277&lt;&gt;"",INDIRECT("'"&amp;G1277&amp;"'!"&amp;H1277),"")</f>
        <v>0</v>
      </c>
      <c r="G1277" s="991" t="s">
        <v>3604</v>
      </c>
      <c r="H1277" t="s">
        <v>3992</v>
      </c>
      <c r="I1277" s="4"/>
      <c r="J1277" s="4"/>
      <c r="K1277" s="4"/>
    </row>
    <row r="1278" spans="1:11" ht="15" customHeight="1" x14ac:dyDescent="0.25">
      <c r="A1278" s="2">
        <v>1273</v>
      </c>
      <c r="D1278" s="3" t="s">
        <v>3572</v>
      </c>
      <c r="F1278" t="str" cm="1">
        <f t="array" ref="F1278" ca="1">IF(G1278&lt;&gt;"",INDIRECT("'"&amp;G1278&amp;"'!"&amp;H1278),"")</f>
        <v/>
      </c>
      <c r="I1278" s="4"/>
      <c r="J1278" s="4"/>
      <c r="K1278" s="4"/>
    </row>
    <row r="1279" spans="1:11" ht="15" customHeight="1" x14ac:dyDescent="0.25">
      <c r="A1279">
        <v>1274</v>
      </c>
      <c r="B1279" s="7">
        <f>'EstExp 12-20'!C186</f>
        <v>0</v>
      </c>
      <c r="C1279" s="3">
        <f>A1279-B1279</f>
        <v>1274</v>
      </c>
      <c r="E1279" t="b">
        <f ca="1">F1279=B1279</f>
        <v>1</v>
      </c>
      <c r="F1279" cm="1">
        <f t="array" ref="F1279" ca="1">IF(G1279&lt;&gt;"",INDIRECT("'"&amp;G1279&amp;"'!"&amp;H1279),"")</f>
        <v>0</v>
      </c>
      <c r="G1279" s="991" t="s">
        <v>3604</v>
      </c>
      <c r="H1279" t="s">
        <v>3993</v>
      </c>
      <c r="I1279" s="4"/>
      <c r="J1279" s="4"/>
      <c r="K1279" s="4"/>
    </row>
    <row r="1280" spans="1:11" ht="15" customHeight="1" x14ac:dyDescent="0.25">
      <c r="A1280" s="2">
        <v>1275</v>
      </c>
      <c r="D1280" s="3" t="s">
        <v>3572</v>
      </c>
      <c r="F1280" t="str" cm="1">
        <f t="array" ref="F1280" ca="1">IF(G1280&lt;&gt;"",INDIRECT("'"&amp;G1280&amp;"'!"&amp;H1280),"")</f>
        <v/>
      </c>
      <c r="I1280" s="4"/>
      <c r="J1280" s="4"/>
      <c r="K1280" s="4"/>
    </row>
    <row r="1281" spans="1:11" ht="15" customHeight="1" x14ac:dyDescent="0.25">
      <c r="A1281" s="2">
        <v>1276</v>
      </c>
      <c r="D1281" s="3" t="s">
        <v>3572</v>
      </c>
      <c r="F1281" t="str" cm="1">
        <f t="array" ref="F1281" ca="1">IF(G1281&lt;&gt;"",INDIRECT("'"&amp;G1281&amp;"'!"&amp;H1281),"")</f>
        <v/>
      </c>
      <c r="I1281" s="4"/>
      <c r="J1281" s="4"/>
      <c r="K1281" s="4"/>
    </row>
    <row r="1282" spans="1:11" ht="15" customHeight="1" x14ac:dyDescent="0.25">
      <c r="A1282">
        <v>1277</v>
      </c>
      <c r="B1282" s="7">
        <f>'EstExp 12-20'!C187</f>
        <v>0</v>
      </c>
      <c r="C1282" s="3">
        <f>A1282-B1282</f>
        <v>1277</v>
      </c>
      <c r="E1282" t="b">
        <f ca="1">F1282=B1282</f>
        <v>1</v>
      </c>
      <c r="F1282" cm="1">
        <f t="array" ref="F1282" ca="1">IF(G1282&lt;&gt;"",INDIRECT("'"&amp;G1282&amp;"'!"&amp;H1282),"")</f>
        <v>0</v>
      </c>
      <c r="G1282" s="991" t="s">
        <v>3604</v>
      </c>
      <c r="H1282" t="s">
        <v>3994</v>
      </c>
      <c r="I1282" s="4"/>
      <c r="J1282" s="4"/>
      <c r="K1282" s="4"/>
    </row>
    <row r="1283" spans="1:11" ht="15" customHeight="1" x14ac:dyDescent="0.25">
      <c r="A1283">
        <v>1278</v>
      </c>
      <c r="B1283" s="7">
        <f>'EstExp 12-20'!C188</f>
        <v>0</v>
      </c>
      <c r="C1283" s="3">
        <f>A1283-B1283</f>
        <v>1278</v>
      </c>
      <c r="E1283" t="b">
        <f ca="1">F1283=B1283</f>
        <v>1</v>
      </c>
      <c r="F1283" cm="1">
        <f t="array" ref="F1283" ca="1">IF(G1283&lt;&gt;"",INDIRECT("'"&amp;G1283&amp;"'!"&amp;H1283),"")</f>
        <v>0</v>
      </c>
      <c r="G1283" s="991" t="s">
        <v>3604</v>
      </c>
      <c r="H1283" t="s">
        <v>3995</v>
      </c>
      <c r="I1283" s="4"/>
      <c r="J1283" s="4"/>
      <c r="K1283" s="4"/>
    </row>
    <row r="1284" spans="1:11" ht="15" customHeight="1" x14ac:dyDescent="0.25">
      <c r="A1284">
        <v>1279</v>
      </c>
      <c r="B1284" s="7">
        <f>'EstExp 12-20'!C214</f>
        <v>0</v>
      </c>
      <c r="C1284" s="3">
        <f>A1284-B1284</f>
        <v>1279</v>
      </c>
      <c r="E1284" t="b">
        <f ca="1">F1284=B1284</f>
        <v>1</v>
      </c>
      <c r="F1284" cm="1">
        <f t="array" ref="F1284" ca="1">IF(G1284&lt;&gt;"",INDIRECT("'"&amp;G1284&amp;"'!"&amp;H1284),"")</f>
        <v>0</v>
      </c>
      <c r="G1284" s="991" t="s">
        <v>3604</v>
      </c>
      <c r="H1284" t="s">
        <v>3996</v>
      </c>
      <c r="I1284" s="4"/>
      <c r="J1284" s="4"/>
      <c r="K1284" s="4"/>
    </row>
    <row r="1285" spans="1:11" ht="15" customHeight="1" x14ac:dyDescent="0.25">
      <c r="A1285">
        <v>1280</v>
      </c>
      <c r="B1285" s="7">
        <f>'EstExp 12-20'!D186</f>
        <v>0</v>
      </c>
      <c r="C1285" s="3">
        <f>A1285-B1285</f>
        <v>1280</v>
      </c>
      <c r="E1285" t="b">
        <f ca="1">F1285=B1285</f>
        <v>1</v>
      </c>
      <c r="F1285" cm="1">
        <f t="array" ref="F1285" ca="1">IF(G1285&lt;&gt;"",INDIRECT("'"&amp;G1285&amp;"'!"&amp;H1285),"")</f>
        <v>0</v>
      </c>
      <c r="G1285" s="991" t="s">
        <v>3604</v>
      </c>
      <c r="H1285" t="s">
        <v>3997</v>
      </c>
      <c r="I1285" s="4"/>
      <c r="J1285" s="4"/>
      <c r="K1285" s="4"/>
    </row>
    <row r="1286" spans="1:11" ht="15" customHeight="1" x14ac:dyDescent="0.25">
      <c r="A1286" s="2">
        <v>1281</v>
      </c>
      <c r="D1286" s="3" t="s">
        <v>3572</v>
      </c>
      <c r="F1286" t="str" cm="1">
        <f t="array" ref="F1286" ca="1">IF(G1286&lt;&gt;"",INDIRECT("'"&amp;G1286&amp;"'!"&amp;H1286),"")</f>
        <v/>
      </c>
      <c r="I1286" s="4"/>
      <c r="J1286" s="4"/>
      <c r="K1286" s="4"/>
    </row>
    <row r="1287" spans="1:11" ht="15" customHeight="1" x14ac:dyDescent="0.25">
      <c r="A1287" s="2">
        <v>1282</v>
      </c>
      <c r="D1287" s="3" t="s">
        <v>3572</v>
      </c>
      <c r="F1287" t="str" cm="1">
        <f t="array" ref="F1287" ca="1">IF(G1287&lt;&gt;"",INDIRECT("'"&amp;G1287&amp;"'!"&amp;H1287),"")</f>
        <v/>
      </c>
      <c r="I1287" s="4"/>
      <c r="J1287" s="4"/>
      <c r="K1287" s="4"/>
    </row>
    <row r="1288" spans="1:11" ht="15" customHeight="1" x14ac:dyDescent="0.25">
      <c r="A1288">
        <v>1283</v>
      </c>
      <c r="B1288" s="7">
        <f>'EstExp 12-20'!D187</f>
        <v>0</v>
      </c>
      <c r="C1288" s="3">
        <f>A1288-B1288</f>
        <v>1283</v>
      </c>
      <c r="E1288" t="b">
        <f ca="1">F1288=B1288</f>
        <v>1</v>
      </c>
      <c r="F1288" cm="1">
        <f t="array" ref="F1288" ca="1">IF(G1288&lt;&gt;"",INDIRECT("'"&amp;G1288&amp;"'!"&amp;H1288),"")</f>
        <v>0</v>
      </c>
      <c r="G1288" s="991" t="s">
        <v>3604</v>
      </c>
      <c r="H1288" t="s">
        <v>3998</v>
      </c>
      <c r="I1288" s="4"/>
      <c r="J1288" s="4"/>
      <c r="K1288" s="4"/>
    </row>
    <row r="1289" spans="1:11" ht="15" customHeight="1" x14ac:dyDescent="0.25">
      <c r="A1289">
        <v>1284</v>
      </c>
      <c r="B1289" s="7">
        <f>'EstExp 12-20'!D188</f>
        <v>0</v>
      </c>
      <c r="C1289" s="3">
        <f>A1289-B1289</f>
        <v>1284</v>
      </c>
      <c r="E1289" t="b">
        <f ca="1">F1289=B1289</f>
        <v>1</v>
      </c>
      <c r="F1289" cm="1">
        <f t="array" ref="F1289" ca="1">IF(G1289&lt;&gt;"",INDIRECT("'"&amp;G1289&amp;"'!"&amp;H1289),"")</f>
        <v>0</v>
      </c>
      <c r="G1289" s="991" t="s">
        <v>3604</v>
      </c>
      <c r="H1289" t="s">
        <v>3999</v>
      </c>
      <c r="I1289" s="4"/>
      <c r="J1289" s="4"/>
      <c r="K1289" s="4"/>
    </row>
    <row r="1290" spans="1:11" ht="15" customHeight="1" x14ac:dyDescent="0.25">
      <c r="A1290">
        <v>1285</v>
      </c>
      <c r="B1290" s="7">
        <f>'EstExp 12-20'!D214</f>
        <v>0</v>
      </c>
      <c r="C1290" s="3">
        <f>A1290-B1290</f>
        <v>1285</v>
      </c>
      <c r="E1290" t="b">
        <f ca="1">F1290=B1290</f>
        <v>1</v>
      </c>
      <c r="F1290" cm="1">
        <f t="array" ref="F1290" ca="1">IF(G1290&lt;&gt;"",INDIRECT("'"&amp;G1290&amp;"'!"&amp;H1290),"")</f>
        <v>0</v>
      </c>
      <c r="G1290" s="991" t="s">
        <v>3604</v>
      </c>
      <c r="H1290" t="s">
        <v>4000</v>
      </c>
      <c r="I1290" s="4"/>
      <c r="J1290" s="4"/>
      <c r="K1290" s="4"/>
    </row>
    <row r="1291" spans="1:11" ht="15" customHeight="1" x14ac:dyDescent="0.25">
      <c r="A1291">
        <v>1286</v>
      </c>
      <c r="B1291" s="7">
        <f>'EstExp 12-20'!E186</f>
        <v>0</v>
      </c>
      <c r="C1291" s="3">
        <f>A1291-B1291</f>
        <v>1286</v>
      </c>
      <c r="E1291" t="b">
        <f ca="1">F1291=B1291</f>
        <v>1</v>
      </c>
      <c r="F1291" cm="1">
        <f t="array" ref="F1291" ca="1">IF(G1291&lt;&gt;"",INDIRECT("'"&amp;G1291&amp;"'!"&amp;H1291),"")</f>
        <v>0</v>
      </c>
      <c r="G1291" s="991" t="s">
        <v>3604</v>
      </c>
      <c r="H1291" t="s">
        <v>4001</v>
      </c>
      <c r="I1291" s="4"/>
      <c r="J1291" s="4"/>
      <c r="K1291" s="4"/>
    </row>
    <row r="1292" spans="1:11" ht="15" customHeight="1" x14ac:dyDescent="0.25">
      <c r="A1292" s="2">
        <v>1287</v>
      </c>
      <c r="D1292" s="3" t="s">
        <v>3572</v>
      </c>
      <c r="F1292" t="str" cm="1">
        <f t="array" ref="F1292" ca="1">IF(G1292&lt;&gt;"",INDIRECT("'"&amp;G1292&amp;"'!"&amp;H1292),"")</f>
        <v/>
      </c>
      <c r="I1292" s="4"/>
      <c r="J1292" s="4"/>
      <c r="K1292" s="4"/>
    </row>
    <row r="1293" spans="1:11" ht="15" customHeight="1" x14ac:dyDescent="0.25">
      <c r="A1293" s="2">
        <v>1288</v>
      </c>
      <c r="D1293" s="3" t="s">
        <v>3572</v>
      </c>
      <c r="F1293" t="str" cm="1">
        <f t="array" ref="F1293" ca="1">IF(G1293&lt;&gt;"",INDIRECT("'"&amp;G1293&amp;"'!"&amp;H1293),"")</f>
        <v/>
      </c>
      <c r="I1293" s="4"/>
      <c r="J1293" s="4"/>
      <c r="K1293" s="4"/>
    </row>
    <row r="1294" spans="1:11" ht="15" customHeight="1" x14ac:dyDescent="0.25">
      <c r="A1294">
        <v>1289</v>
      </c>
      <c r="B1294" s="7">
        <f>'EstExp 12-20'!E187</f>
        <v>0</v>
      </c>
      <c r="C1294" s="3">
        <f>A1294-B1294</f>
        <v>1289</v>
      </c>
      <c r="E1294" t="b">
        <f ca="1">F1294=B1294</f>
        <v>1</v>
      </c>
      <c r="F1294" cm="1">
        <f t="array" ref="F1294" ca="1">IF(G1294&lt;&gt;"",INDIRECT("'"&amp;G1294&amp;"'!"&amp;H1294),"")</f>
        <v>0</v>
      </c>
      <c r="G1294" s="991" t="s">
        <v>3604</v>
      </c>
      <c r="H1294" t="s">
        <v>4002</v>
      </c>
      <c r="I1294" s="4"/>
      <c r="J1294" s="4"/>
      <c r="K1294" s="4"/>
    </row>
    <row r="1295" spans="1:11" ht="15" customHeight="1" x14ac:dyDescent="0.25">
      <c r="A1295">
        <v>1290</v>
      </c>
      <c r="B1295" s="7">
        <f>'EstExp 12-20'!E188</f>
        <v>0</v>
      </c>
      <c r="C1295" s="3">
        <f>A1295-B1295</f>
        <v>1290</v>
      </c>
      <c r="E1295" t="b">
        <f ca="1">F1295=B1295</f>
        <v>1</v>
      </c>
      <c r="F1295" cm="1">
        <f t="array" ref="F1295" ca="1">IF(G1295&lt;&gt;"",INDIRECT("'"&amp;G1295&amp;"'!"&amp;H1295),"")</f>
        <v>0</v>
      </c>
      <c r="G1295" s="991" t="s">
        <v>3604</v>
      </c>
      <c r="H1295" t="s">
        <v>4003</v>
      </c>
      <c r="I1295" s="4"/>
      <c r="J1295" s="4"/>
      <c r="K1295" s="4"/>
    </row>
    <row r="1296" spans="1:11" ht="15" customHeight="1" x14ac:dyDescent="0.25">
      <c r="A1296">
        <v>1291</v>
      </c>
      <c r="B1296" s="7">
        <f>'EstExp 12-20'!E200</f>
        <v>0</v>
      </c>
      <c r="C1296" s="3">
        <f>A1296-B1296</f>
        <v>1291</v>
      </c>
      <c r="E1296" t="b">
        <f ca="1">F1296=B1296</f>
        <v>1</v>
      </c>
      <c r="F1296" cm="1">
        <f t="array" ref="F1296" ca="1">IF(G1296&lt;&gt;"",INDIRECT("'"&amp;G1296&amp;"'!"&amp;H1296),"")</f>
        <v>0</v>
      </c>
      <c r="G1296" s="991" t="s">
        <v>3604</v>
      </c>
      <c r="H1296" t="s">
        <v>4004</v>
      </c>
      <c r="I1296" s="4"/>
      <c r="J1296" s="4"/>
      <c r="K1296" s="4"/>
    </row>
    <row r="1297" spans="1:11" ht="15" customHeight="1" x14ac:dyDescent="0.25">
      <c r="A1297">
        <v>1292</v>
      </c>
      <c r="B1297" s="7">
        <f>'EstExp 12-20'!E214</f>
        <v>0</v>
      </c>
      <c r="C1297" s="3">
        <f>A1297-B1297</f>
        <v>1292</v>
      </c>
      <c r="E1297" t="b">
        <f ca="1">F1297=B1297</f>
        <v>1</v>
      </c>
      <c r="F1297" cm="1">
        <f t="array" ref="F1297" ca="1">IF(G1297&lt;&gt;"",INDIRECT("'"&amp;G1297&amp;"'!"&amp;H1297),"")</f>
        <v>0</v>
      </c>
      <c r="G1297" s="991" t="s">
        <v>3604</v>
      </c>
      <c r="H1297" t="s">
        <v>4005</v>
      </c>
      <c r="I1297" s="4"/>
      <c r="J1297" s="4"/>
      <c r="K1297" s="4"/>
    </row>
    <row r="1298" spans="1:11" ht="15" customHeight="1" x14ac:dyDescent="0.25">
      <c r="A1298">
        <v>1293</v>
      </c>
      <c r="B1298" s="7">
        <f>'EstExp 12-20'!F186</f>
        <v>0</v>
      </c>
      <c r="C1298" s="3">
        <f>A1298-B1298</f>
        <v>1293</v>
      </c>
      <c r="E1298" t="b">
        <f ca="1">F1298=B1298</f>
        <v>1</v>
      </c>
      <c r="F1298" cm="1">
        <f t="array" ref="F1298" ca="1">IF(G1298&lt;&gt;"",INDIRECT("'"&amp;G1298&amp;"'!"&amp;H1298),"")</f>
        <v>0</v>
      </c>
      <c r="G1298" s="991" t="s">
        <v>3604</v>
      </c>
      <c r="H1298" t="s">
        <v>4006</v>
      </c>
      <c r="I1298" s="4"/>
      <c r="J1298" s="4"/>
      <c r="K1298" s="4"/>
    </row>
    <row r="1299" spans="1:11" ht="15" customHeight="1" x14ac:dyDescent="0.25">
      <c r="A1299" s="2">
        <v>1294</v>
      </c>
      <c r="D1299" s="3" t="s">
        <v>3572</v>
      </c>
      <c r="F1299" t="str" cm="1">
        <f t="array" ref="F1299" ca="1">IF(G1299&lt;&gt;"",INDIRECT("'"&amp;G1299&amp;"'!"&amp;H1299),"")</f>
        <v/>
      </c>
      <c r="I1299" s="4"/>
      <c r="J1299" s="4"/>
      <c r="K1299" s="4"/>
    </row>
    <row r="1300" spans="1:11" ht="15" customHeight="1" x14ac:dyDescent="0.25">
      <c r="A1300" s="2">
        <v>1295</v>
      </c>
      <c r="D1300" s="3" t="s">
        <v>3572</v>
      </c>
      <c r="F1300" t="str" cm="1">
        <f t="array" ref="F1300" ca="1">IF(G1300&lt;&gt;"",INDIRECT("'"&amp;G1300&amp;"'!"&amp;H1300),"")</f>
        <v/>
      </c>
      <c r="I1300" s="4"/>
      <c r="J1300" s="4"/>
      <c r="K1300" s="4"/>
    </row>
    <row r="1301" spans="1:11" ht="15" customHeight="1" x14ac:dyDescent="0.25">
      <c r="A1301">
        <v>1296</v>
      </c>
      <c r="B1301" s="7">
        <f>'EstExp 12-20'!F187</f>
        <v>0</v>
      </c>
      <c r="C1301" s="3">
        <f>A1301-B1301</f>
        <v>1296</v>
      </c>
      <c r="E1301" t="b">
        <f ca="1">F1301=B1301</f>
        <v>1</v>
      </c>
      <c r="F1301" cm="1">
        <f t="array" ref="F1301" ca="1">IF(G1301&lt;&gt;"",INDIRECT("'"&amp;G1301&amp;"'!"&amp;H1301),"")</f>
        <v>0</v>
      </c>
      <c r="G1301" s="991" t="s">
        <v>3604</v>
      </c>
      <c r="H1301" t="s">
        <v>4007</v>
      </c>
      <c r="I1301" s="4"/>
      <c r="J1301" s="4"/>
      <c r="K1301" s="4"/>
    </row>
    <row r="1302" spans="1:11" ht="15" customHeight="1" x14ac:dyDescent="0.25">
      <c r="A1302">
        <v>1297</v>
      </c>
      <c r="B1302" s="7">
        <f>'EstExp 12-20'!F188</f>
        <v>0</v>
      </c>
      <c r="C1302" s="3">
        <f>A1302-B1302</f>
        <v>1297</v>
      </c>
      <c r="E1302" t="b">
        <f ca="1">F1302=B1302</f>
        <v>1</v>
      </c>
      <c r="F1302" cm="1">
        <f t="array" ref="F1302" ca="1">IF(G1302&lt;&gt;"",INDIRECT("'"&amp;G1302&amp;"'!"&amp;H1302),"")</f>
        <v>0</v>
      </c>
      <c r="G1302" s="991" t="s">
        <v>3604</v>
      </c>
      <c r="H1302" t="s">
        <v>4008</v>
      </c>
      <c r="I1302" s="4"/>
      <c r="J1302" s="4"/>
      <c r="K1302" s="4"/>
    </row>
    <row r="1303" spans="1:11" ht="15" customHeight="1" x14ac:dyDescent="0.25">
      <c r="A1303">
        <v>1298</v>
      </c>
      <c r="B1303" s="7">
        <f>'EstExp 12-20'!F214</f>
        <v>0</v>
      </c>
      <c r="C1303" s="3">
        <f>A1303-B1303</f>
        <v>1298</v>
      </c>
      <c r="E1303" t="b">
        <f ca="1">F1303=B1303</f>
        <v>1</v>
      </c>
      <c r="F1303" cm="1">
        <f t="array" ref="F1303" ca="1">IF(G1303&lt;&gt;"",INDIRECT("'"&amp;G1303&amp;"'!"&amp;H1303),"")</f>
        <v>0</v>
      </c>
      <c r="G1303" s="991" t="s">
        <v>3604</v>
      </c>
      <c r="H1303" t="s">
        <v>4009</v>
      </c>
      <c r="I1303" s="4"/>
      <c r="J1303" s="4"/>
      <c r="K1303" s="4"/>
    </row>
    <row r="1304" spans="1:11" ht="15" customHeight="1" x14ac:dyDescent="0.25">
      <c r="A1304">
        <v>1299</v>
      </c>
      <c r="B1304" s="7">
        <f>'EstExp 12-20'!G186</f>
        <v>0</v>
      </c>
      <c r="C1304" s="3">
        <f>A1304-B1304</f>
        <v>1299</v>
      </c>
      <c r="E1304" t="b">
        <f ca="1">F1304=B1304</f>
        <v>1</v>
      </c>
      <c r="F1304" cm="1">
        <f t="array" ref="F1304" ca="1">IF(G1304&lt;&gt;"",INDIRECT("'"&amp;G1304&amp;"'!"&amp;H1304),"")</f>
        <v>0</v>
      </c>
      <c r="G1304" s="991" t="s">
        <v>3604</v>
      </c>
      <c r="H1304" t="s">
        <v>4010</v>
      </c>
      <c r="I1304" s="4"/>
      <c r="J1304" s="4"/>
      <c r="K1304" s="4"/>
    </row>
    <row r="1305" spans="1:11" ht="15" customHeight="1" x14ac:dyDescent="0.25">
      <c r="A1305" s="2">
        <v>1300</v>
      </c>
      <c r="D1305" s="3" t="s">
        <v>3572</v>
      </c>
      <c r="F1305" t="str" cm="1">
        <f t="array" ref="F1305" ca="1">IF(G1305&lt;&gt;"",INDIRECT("'"&amp;G1305&amp;"'!"&amp;H1305),"")</f>
        <v/>
      </c>
      <c r="I1305" s="4"/>
      <c r="J1305" s="4"/>
      <c r="K1305" s="4"/>
    </row>
    <row r="1306" spans="1:11" ht="15" customHeight="1" x14ac:dyDescent="0.25">
      <c r="A1306" s="2">
        <v>1301</v>
      </c>
      <c r="D1306" s="3" t="s">
        <v>3572</v>
      </c>
      <c r="F1306" t="str" cm="1">
        <f t="array" ref="F1306" ca="1">IF(G1306&lt;&gt;"",INDIRECT("'"&amp;G1306&amp;"'!"&amp;H1306),"")</f>
        <v/>
      </c>
      <c r="I1306" s="4"/>
      <c r="J1306" s="4"/>
      <c r="K1306" s="4"/>
    </row>
    <row r="1307" spans="1:11" ht="15" customHeight="1" x14ac:dyDescent="0.25">
      <c r="A1307">
        <v>1302</v>
      </c>
      <c r="B1307" s="7">
        <f>'EstExp 12-20'!G187</f>
        <v>0</v>
      </c>
      <c r="C1307" s="3">
        <f>A1307-B1307</f>
        <v>1302</v>
      </c>
      <c r="E1307" t="b">
        <f ca="1">F1307=B1307</f>
        <v>1</v>
      </c>
      <c r="F1307" cm="1">
        <f t="array" ref="F1307" ca="1">IF(G1307&lt;&gt;"",INDIRECT("'"&amp;G1307&amp;"'!"&amp;H1307),"")</f>
        <v>0</v>
      </c>
      <c r="G1307" s="991" t="s">
        <v>3604</v>
      </c>
      <c r="H1307" t="s">
        <v>4011</v>
      </c>
      <c r="I1307" s="4"/>
      <c r="J1307" s="4"/>
      <c r="K1307" s="4"/>
    </row>
    <row r="1308" spans="1:11" ht="15" customHeight="1" x14ac:dyDescent="0.25">
      <c r="A1308">
        <v>1303</v>
      </c>
      <c r="B1308" s="7">
        <f>'EstExp 12-20'!G188</f>
        <v>0</v>
      </c>
      <c r="C1308" s="3">
        <f>A1308-B1308</f>
        <v>1303</v>
      </c>
      <c r="E1308" t="b">
        <f ca="1">F1308=B1308</f>
        <v>1</v>
      </c>
      <c r="F1308" cm="1">
        <f t="array" ref="F1308" ca="1">IF(G1308&lt;&gt;"",INDIRECT("'"&amp;G1308&amp;"'!"&amp;H1308),"")</f>
        <v>0</v>
      </c>
      <c r="G1308" s="991" t="s">
        <v>3604</v>
      </c>
      <c r="H1308" t="s">
        <v>4012</v>
      </c>
      <c r="I1308" s="4"/>
      <c r="J1308" s="4"/>
      <c r="K1308" s="4"/>
    </row>
    <row r="1309" spans="1:11" ht="15" customHeight="1" x14ac:dyDescent="0.25">
      <c r="A1309">
        <v>1304</v>
      </c>
      <c r="B1309" s="7">
        <f>'EstExp 12-20'!G214</f>
        <v>0</v>
      </c>
      <c r="C1309" s="3">
        <f>A1309-B1309</f>
        <v>1304</v>
      </c>
      <c r="E1309" t="b">
        <f ca="1">F1309=B1309</f>
        <v>1</v>
      </c>
      <c r="F1309" cm="1">
        <f t="array" ref="F1309" ca="1">IF(G1309&lt;&gt;"",INDIRECT("'"&amp;G1309&amp;"'!"&amp;H1309),"")</f>
        <v>0</v>
      </c>
      <c r="G1309" s="991" t="s">
        <v>3604</v>
      </c>
      <c r="H1309" t="s">
        <v>4013</v>
      </c>
      <c r="I1309" s="4"/>
      <c r="J1309" s="4"/>
      <c r="K1309" s="4"/>
    </row>
    <row r="1310" spans="1:11" ht="15" customHeight="1" x14ac:dyDescent="0.25">
      <c r="A1310">
        <v>1305</v>
      </c>
      <c r="B1310" s="7">
        <f>'EstExp 12-20'!H186</f>
        <v>0</v>
      </c>
      <c r="C1310" s="3">
        <f>A1310-B1310</f>
        <v>1305</v>
      </c>
      <c r="E1310" t="b">
        <f ca="1">F1310=B1310</f>
        <v>1</v>
      </c>
      <c r="F1310" cm="1">
        <f t="array" ref="F1310" ca="1">IF(G1310&lt;&gt;"",INDIRECT("'"&amp;G1310&amp;"'!"&amp;H1310),"")</f>
        <v>0</v>
      </c>
      <c r="G1310" s="991" t="s">
        <v>3604</v>
      </c>
      <c r="H1310" t="s">
        <v>4014</v>
      </c>
      <c r="I1310" s="4"/>
      <c r="J1310" s="4"/>
      <c r="K1310" s="4"/>
    </row>
    <row r="1311" spans="1:11" ht="15" customHeight="1" x14ac:dyDescent="0.25">
      <c r="A1311" s="2">
        <v>1306</v>
      </c>
      <c r="D1311" s="3" t="s">
        <v>3572</v>
      </c>
      <c r="F1311" t="str" cm="1">
        <f t="array" ref="F1311" ca="1">IF(G1311&lt;&gt;"",INDIRECT("'"&amp;G1311&amp;"'!"&amp;H1311),"")</f>
        <v/>
      </c>
      <c r="I1311" s="4"/>
      <c r="J1311" s="4"/>
      <c r="K1311" s="4"/>
    </row>
    <row r="1312" spans="1:11" ht="15" customHeight="1" x14ac:dyDescent="0.25">
      <c r="A1312" s="2">
        <v>1307</v>
      </c>
      <c r="D1312" s="3" t="s">
        <v>3572</v>
      </c>
      <c r="F1312" t="str" cm="1">
        <f t="array" ref="F1312" ca="1">IF(G1312&lt;&gt;"",INDIRECT("'"&amp;G1312&amp;"'!"&amp;H1312),"")</f>
        <v/>
      </c>
      <c r="I1312" s="4"/>
      <c r="J1312" s="4"/>
      <c r="K1312" s="4"/>
    </row>
    <row r="1313" spans="1:11" ht="15" customHeight="1" x14ac:dyDescent="0.25">
      <c r="A1313">
        <v>1308</v>
      </c>
      <c r="B1313" s="7">
        <f>'EstExp 12-20'!H187</f>
        <v>0</v>
      </c>
      <c r="C1313" s="3">
        <f>A1313-B1313</f>
        <v>1308</v>
      </c>
      <c r="E1313" t="b">
        <f ca="1">F1313=B1313</f>
        <v>1</v>
      </c>
      <c r="F1313" cm="1">
        <f t="array" ref="F1313" ca="1">IF(G1313&lt;&gt;"",INDIRECT("'"&amp;G1313&amp;"'!"&amp;H1313),"")</f>
        <v>0</v>
      </c>
      <c r="G1313" s="991" t="s">
        <v>3604</v>
      </c>
      <c r="H1313" t="s">
        <v>4015</v>
      </c>
      <c r="I1313" s="4"/>
      <c r="J1313" s="4"/>
      <c r="K1313" s="4"/>
    </row>
    <row r="1314" spans="1:11" ht="15" customHeight="1" x14ac:dyDescent="0.25">
      <c r="A1314">
        <v>1309</v>
      </c>
      <c r="B1314" s="7">
        <f>'EstExp 12-20'!H188</f>
        <v>0</v>
      </c>
      <c r="C1314" s="3">
        <f>A1314-B1314</f>
        <v>1309</v>
      </c>
      <c r="E1314" t="b">
        <f ca="1">F1314=B1314</f>
        <v>1</v>
      </c>
      <c r="F1314" cm="1">
        <f t="array" ref="F1314" ca="1">IF(G1314&lt;&gt;"",INDIRECT("'"&amp;G1314&amp;"'!"&amp;H1314),"")</f>
        <v>0</v>
      </c>
      <c r="G1314" s="991" t="s">
        <v>3604</v>
      </c>
      <c r="H1314" t="s">
        <v>4016</v>
      </c>
      <c r="I1314" s="4"/>
      <c r="J1314" s="4"/>
      <c r="K1314" s="4"/>
    </row>
    <row r="1315" spans="1:11" ht="15" customHeight="1" x14ac:dyDescent="0.25">
      <c r="A1315">
        <v>1310</v>
      </c>
      <c r="B1315" s="7">
        <f>'EstExp 12-20'!H203</f>
        <v>0</v>
      </c>
      <c r="C1315" s="3">
        <f>A1315-B1315</f>
        <v>1310</v>
      </c>
      <c r="E1315" t="b">
        <f ca="1">F1315=B1315</f>
        <v>1</v>
      </c>
      <c r="F1315" cm="1">
        <f t="array" ref="F1315" ca="1">IF(G1315&lt;&gt;"",INDIRECT("'"&amp;G1315&amp;"'!"&amp;H1315),"")</f>
        <v>0</v>
      </c>
      <c r="G1315" s="991" t="s">
        <v>3604</v>
      </c>
      <c r="H1315" t="s">
        <v>4017</v>
      </c>
      <c r="I1315" s="4"/>
      <c r="J1315" s="4"/>
      <c r="K1315" s="4"/>
    </row>
    <row r="1316" spans="1:11" ht="15" customHeight="1" x14ac:dyDescent="0.25">
      <c r="A1316">
        <v>1311</v>
      </c>
      <c r="B1316" s="7">
        <f>'EstExp 12-20'!H204</f>
        <v>0</v>
      </c>
      <c r="C1316" s="3">
        <f>A1316-B1316</f>
        <v>1311</v>
      </c>
      <c r="E1316" t="b">
        <f ca="1">F1316=B1316</f>
        <v>1</v>
      </c>
      <c r="F1316" cm="1">
        <f t="array" ref="F1316" ca="1">IF(G1316&lt;&gt;"",INDIRECT("'"&amp;G1316&amp;"'!"&amp;H1316),"")</f>
        <v>0</v>
      </c>
      <c r="G1316" s="991" t="s">
        <v>3604</v>
      </c>
      <c r="H1316" t="s">
        <v>4018</v>
      </c>
      <c r="I1316" s="4"/>
      <c r="J1316" s="4"/>
      <c r="K1316" s="4"/>
    </row>
    <row r="1317" spans="1:11" ht="15" customHeight="1" x14ac:dyDescent="0.25">
      <c r="A1317">
        <v>1312</v>
      </c>
      <c r="B1317" s="7">
        <f>'EstExp 12-20'!H207</f>
        <v>0</v>
      </c>
      <c r="C1317" s="3">
        <f>A1317-B1317</f>
        <v>1312</v>
      </c>
      <c r="E1317" t="b">
        <f ca="1">F1317=B1317</f>
        <v>1</v>
      </c>
      <c r="F1317" cm="1">
        <f t="array" ref="F1317" ca="1">IF(G1317&lt;&gt;"",INDIRECT("'"&amp;G1317&amp;"'!"&amp;H1317),"")</f>
        <v>0</v>
      </c>
      <c r="G1317" s="991" t="s">
        <v>3604</v>
      </c>
      <c r="H1317" t="s">
        <v>4019</v>
      </c>
      <c r="I1317" s="4"/>
      <c r="J1317" s="4"/>
      <c r="K1317" s="4"/>
    </row>
    <row r="1318" spans="1:11" ht="15" customHeight="1" x14ac:dyDescent="0.25">
      <c r="A1318" s="2">
        <v>1313</v>
      </c>
      <c r="D1318" s="3" t="s">
        <v>3572</v>
      </c>
      <c r="F1318" t="str" cm="1">
        <f t="array" ref="F1318" ca="1">IF(G1318&lt;&gt;"",INDIRECT("'"&amp;G1318&amp;"'!"&amp;H1318),"")</f>
        <v/>
      </c>
      <c r="I1318" s="4"/>
      <c r="J1318" s="4"/>
      <c r="K1318" s="4"/>
    </row>
    <row r="1319" spans="1:11" ht="15" customHeight="1" x14ac:dyDescent="0.25">
      <c r="A1319">
        <v>1314</v>
      </c>
      <c r="B1319" s="7">
        <f>'EstExp 12-20'!H212</f>
        <v>0</v>
      </c>
      <c r="C1319" s="3">
        <f>A1319-B1319</f>
        <v>1314</v>
      </c>
      <c r="E1319" t="b">
        <f ca="1">F1319=B1319</f>
        <v>1</v>
      </c>
      <c r="F1319" cm="1">
        <f t="array" ref="F1319" ca="1">IF(G1319&lt;&gt;"",INDIRECT("'"&amp;G1319&amp;"'!"&amp;H1319),"")</f>
        <v>0</v>
      </c>
      <c r="G1319" s="991" t="s">
        <v>3604</v>
      </c>
      <c r="H1319" t="s">
        <v>4020</v>
      </c>
      <c r="I1319" s="4"/>
      <c r="J1319" s="4"/>
      <c r="K1319" s="4"/>
    </row>
    <row r="1320" spans="1:11" ht="15" customHeight="1" x14ac:dyDescent="0.25">
      <c r="A1320">
        <v>1315</v>
      </c>
      <c r="B1320" s="7">
        <f>'EstExp 12-20'!H214</f>
        <v>0</v>
      </c>
      <c r="C1320" s="3">
        <f>A1320-B1320</f>
        <v>1315</v>
      </c>
      <c r="E1320" t="b">
        <f ca="1">F1320=B1320</f>
        <v>1</v>
      </c>
      <c r="F1320" cm="1">
        <f t="array" ref="F1320" ca="1">IF(G1320&lt;&gt;"",INDIRECT("'"&amp;G1320&amp;"'!"&amp;H1320),"")</f>
        <v>0</v>
      </c>
      <c r="G1320" s="991" t="s">
        <v>3604</v>
      </c>
      <c r="H1320" t="s">
        <v>4021</v>
      </c>
      <c r="I1320" s="4"/>
      <c r="J1320" s="4"/>
      <c r="K1320" s="4"/>
    </row>
    <row r="1321" spans="1:11" ht="15" customHeight="1" x14ac:dyDescent="0.25">
      <c r="A1321">
        <v>1316</v>
      </c>
      <c r="B1321" s="7">
        <f>'EstExp 12-20'!K186</f>
        <v>0</v>
      </c>
      <c r="C1321" s="3">
        <f>A1321-B1321</f>
        <v>1316</v>
      </c>
      <c r="E1321" t="b">
        <f ca="1">F1321=B1321</f>
        <v>1</v>
      </c>
      <c r="F1321" cm="1">
        <f t="array" ref="F1321" ca="1">IF(G1321&lt;&gt;"",INDIRECT("'"&amp;G1321&amp;"'!"&amp;H1321),"")</f>
        <v>0</v>
      </c>
      <c r="G1321" s="991" t="s">
        <v>3604</v>
      </c>
      <c r="H1321" t="s">
        <v>4022</v>
      </c>
      <c r="I1321" s="4"/>
      <c r="J1321" s="4"/>
      <c r="K1321" s="4"/>
    </row>
    <row r="1322" spans="1:11" ht="15" customHeight="1" x14ac:dyDescent="0.25">
      <c r="A1322" s="2">
        <v>1317</v>
      </c>
      <c r="D1322" s="3" t="s">
        <v>3572</v>
      </c>
      <c r="F1322" t="str" cm="1">
        <f t="array" ref="F1322" ca="1">IF(G1322&lt;&gt;"",INDIRECT("'"&amp;G1322&amp;"'!"&amp;H1322),"")</f>
        <v/>
      </c>
      <c r="I1322" s="4"/>
      <c r="J1322" s="4"/>
      <c r="K1322" s="4"/>
    </row>
    <row r="1323" spans="1:11" ht="15" customHeight="1" x14ac:dyDescent="0.25">
      <c r="A1323" s="2">
        <v>1318</v>
      </c>
      <c r="D1323" s="3" t="s">
        <v>3572</v>
      </c>
      <c r="F1323" t="str" cm="1">
        <f t="array" ref="F1323" ca="1">IF(G1323&lt;&gt;"",INDIRECT("'"&amp;G1323&amp;"'!"&amp;H1323),"")</f>
        <v/>
      </c>
      <c r="I1323" s="4"/>
      <c r="J1323" s="4"/>
      <c r="K1323" s="4"/>
    </row>
    <row r="1324" spans="1:11" ht="15" customHeight="1" x14ac:dyDescent="0.25">
      <c r="A1324">
        <v>1319</v>
      </c>
      <c r="B1324" s="7">
        <f>'EstExp 12-20'!K187</f>
        <v>0</v>
      </c>
      <c r="C1324" s="3">
        <f t="shared" ref="C1324:C1329" si="56">A1324-B1324</f>
        <v>1319</v>
      </c>
      <c r="E1324" t="b">
        <f t="shared" ref="E1324:E1329" ca="1" si="57">F1324=B1324</f>
        <v>1</v>
      </c>
      <c r="F1324" cm="1">
        <f t="array" ref="F1324" ca="1">IF(G1324&lt;&gt;"",INDIRECT("'"&amp;G1324&amp;"'!"&amp;H1324),"")</f>
        <v>0</v>
      </c>
      <c r="G1324" s="991" t="s">
        <v>3604</v>
      </c>
      <c r="H1324" t="s">
        <v>4023</v>
      </c>
      <c r="I1324" s="4"/>
      <c r="J1324" s="4"/>
      <c r="K1324" s="4"/>
    </row>
    <row r="1325" spans="1:11" ht="15" customHeight="1" x14ac:dyDescent="0.25">
      <c r="A1325">
        <v>1320</v>
      </c>
      <c r="B1325" s="7">
        <f>'EstExp 12-20'!K188</f>
        <v>0</v>
      </c>
      <c r="C1325" s="3">
        <f t="shared" si="56"/>
        <v>1320</v>
      </c>
      <c r="E1325" t="b">
        <f t="shared" ca="1" si="57"/>
        <v>1</v>
      </c>
      <c r="F1325" cm="1">
        <f t="array" ref="F1325" ca="1">IF(G1325&lt;&gt;"",INDIRECT("'"&amp;G1325&amp;"'!"&amp;H1325),"")</f>
        <v>0</v>
      </c>
      <c r="G1325" s="991" t="s">
        <v>3604</v>
      </c>
      <c r="H1325" t="s">
        <v>4024</v>
      </c>
      <c r="I1325" s="4"/>
      <c r="J1325" s="4"/>
      <c r="K1325" s="4"/>
    </row>
    <row r="1326" spans="1:11" ht="15" customHeight="1" x14ac:dyDescent="0.25">
      <c r="A1326">
        <v>1321</v>
      </c>
      <c r="B1326" s="7">
        <f>'EstExp 12-20'!K200</f>
        <v>0</v>
      </c>
      <c r="C1326" s="3">
        <f t="shared" si="56"/>
        <v>1321</v>
      </c>
      <c r="E1326" t="b">
        <f t="shared" ca="1" si="57"/>
        <v>1</v>
      </c>
      <c r="F1326" cm="1">
        <f t="array" ref="F1326" ca="1">IF(G1326&lt;&gt;"",INDIRECT("'"&amp;G1326&amp;"'!"&amp;H1326),"")</f>
        <v>0</v>
      </c>
      <c r="G1326" s="991" t="s">
        <v>3604</v>
      </c>
      <c r="H1326" t="s">
        <v>4025</v>
      </c>
      <c r="I1326" s="4"/>
      <c r="J1326" s="4"/>
      <c r="K1326" s="4"/>
    </row>
    <row r="1327" spans="1:11" ht="15" customHeight="1" x14ac:dyDescent="0.25">
      <c r="A1327">
        <v>1322</v>
      </c>
      <c r="B1327" s="7">
        <f>'EstExp 12-20'!K203</f>
        <v>0</v>
      </c>
      <c r="C1327" s="3">
        <f t="shared" si="56"/>
        <v>1322</v>
      </c>
      <c r="E1327" t="b">
        <f t="shared" ca="1" si="57"/>
        <v>1</v>
      </c>
      <c r="F1327" cm="1">
        <f t="array" ref="F1327" ca="1">IF(G1327&lt;&gt;"",INDIRECT("'"&amp;G1327&amp;"'!"&amp;H1327),"")</f>
        <v>0</v>
      </c>
      <c r="G1327" s="991" t="s">
        <v>3604</v>
      </c>
      <c r="H1327" t="s">
        <v>4026</v>
      </c>
      <c r="I1327" s="4"/>
      <c r="J1327" s="4"/>
      <c r="K1327" s="4"/>
    </row>
    <row r="1328" spans="1:11" ht="15" customHeight="1" x14ac:dyDescent="0.25">
      <c r="A1328">
        <v>1323</v>
      </c>
      <c r="B1328" s="7">
        <f>'EstExp 12-20'!K204</f>
        <v>0</v>
      </c>
      <c r="C1328" s="3">
        <f t="shared" si="56"/>
        <v>1323</v>
      </c>
      <c r="E1328" t="b">
        <f t="shared" ca="1" si="57"/>
        <v>1</v>
      </c>
      <c r="F1328" cm="1">
        <f t="array" ref="F1328" ca="1">IF(G1328&lt;&gt;"",INDIRECT("'"&amp;G1328&amp;"'!"&amp;H1328),"")</f>
        <v>0</v>
      </c>
      <c r="G1328" s="991" t="s">
        <v>3604</v>
      </c>
      <c r="H1328" t="s">
        <v>4027</v>
      </c>
      <c r="I1328" s="4"/>
      <c r="J1328" s="4"/>
      <c r="K1328" s="4"/>
    </row>
    <row r="1329" spans="1:11" ht="15" customHeight="1" x14ac:dyDescent="0.25">
      <c r="A1329">
        <v>1324</v>
      </c>
      <c r="B1329" s="7">
        <f>'EstExp 12-20'!K207</f>
        <v>0</v>
      </c>
      <c r="C1329" s="3">
        <f t="shared" si="56"/>
        <v>1324</v>
      </c>
      <c r="E1329" t="b">
        <f t="shared" ca="1" si="57"/>
        <v>1</v>
      </c>
      <c r="F1329" cm="1">
        <f t="array" ref="F1329" ca="1">IF(G1329&lt;&gt;"",INDIRECT("'"&amp;G1329&amp;"'!"&amp;H1329),"")</f>
        <v>0</v>
      </c>
      <c r="G1329" s="991" t="s">
        <v>3604</v>
      </c>
      <c r="H1329" t="s">
        <v>4028</v>
      </c>
      <c r="I1329" s="4"/>
      <c r="J1329" s="4"/>
      <c r="K1329" s="4"/>
    </row>
    <row r="1330" spans="1:11" ht="15" customHeight="1" x14ac:dyDescent="0.25">
      <c r="A1330" s="2">
        <v>1325</v>
      </c>
      <c r="D1330" s="3" t="s">
        <v>3572</v>
      </c>
      <c r="F1330" t="str" cm="1">
        <f t="array" ref="F1330" ca="1">IF(G1330&lt;&gt;"",INDIRECT("'"&amp;G1330&amp;"'!"&amp;H1330),"")</f>
        <v/>
      </c>
      <c r="I1330" s="4"/>
      <c r="J1330" s="4"/>
      <c r="K1330" s="4"/>
    </row>
    <row r="1331" spans="1:11" ht="15" customHeight="1" x14ac:dyDescent="0.25">
      <c r="A1331">
        <v>1326</v>
      </c>
      <c r="B1331" s="7">
        <f>'EstExp 12-20'!K212</f>
        <v>0</v>
      </c>
      <c r="C1331" s="3">
        <f>A1331-B1331</f>
        <v>1326</v>
      </c>
      <c r="E1331" t="b">
        <f ca="1">F1331=B1331</f>
        <v>1</v>
      </c>
      <c r="F1331" cm="1">
        <f t="array" ref="F1331" ca="1">IF(G1331&lt;&gt;"",INDIRECT("'"&amp;G1331&amp;"'!"&amp;H1331),"")</f>
        <v>0</v>
      </c>
      <c r="G1331" s="991" t="s">
        <v>3604</v>
      </c>
      <c r="H1331" t="s">
        <v>4029</v>
      </c>
      <c r="I1331" s="4"/>
      <c r="J1331" s="4"/>
      <c r="K1331" s="4"/>
    </row>
    <row r="1332" spans="1:11" ht="15" customHeight="1" x14ac:dyDescent="0.25">
      <c r="A1332">
        <v>1327</v>
      </c>
      <c r="B1332" s="7">
        <f>'EstExp 12-20'!K214</f>
        <v>0</v>
      </c>
      <c r="C1332" s="3">
        <f>A1332-B1332</f>
        <v>1327</v>
      </c>
      <c r="E1332" t="b">
        <f ca="1">F1332=B1332</f>
        <v>1</v>
      </c>
      <c r="F1332" cm="1">
        <f t="array" ref="F1332" ca="1">IF(G1332&lt;&gt;"",INDIRECT("'"&amp;G1332&amp;"'!"&amp;H1332),"")</f>
        <v>0</v>
      </c>
      <c r="G1332" s="991" t="s">
        <v>3604</v>
      </c>
      <c r="H1332" t="s">
        <v>4030</v>
      </c>
      <c r="I1332" s="4"/>
      <c r="J1332" s="4"/>
      <c r="K1332" s="4"/>
    </row>
    <row r="1333" spans="1:11" ht="15" customHeight="1" x14ac:dyDescent="0.25">
      <c r="A1333">
        <v>1328</v>
      </c>
      <c r="B1333" s="7">
        <f>'EstExp 12-20'!K215</f>
        <v>0</v>
      </c>
      <c r="C1333" s="3">
        <f>A1333-B1333</f>
        <v>1328</v>
      </c>
      <c r="E1333" t="b">
        <f ca="1">F1333=B1333</f>
        <v>1</v>
      </c>
      <c r="F1333" cm="1">
        <f t="array" ref="F1333" ca="1">IF(G1333&lt;&gt;"",INDIRECT("'"&amp;G1333&amp;"'!"&amp;H1333),"")</f>
        <v>0</v>
      </c>
      <c r="G1333" s="991" t="s">
        <v>3604</v>
      </c>
      <c r="H1333" t="s">
        <v>4031</v>
      </c>
      <c r="I1333" s="4"/>
      <c r="J1333" s="4"/>
      <c r="K1333" s="4"/>
    </row>
    <row r="1334" spans="1:11" ht="15" customHeight="1" x14ac:dyDescent="0.25">
      <c r="A1334" s="2">
        <v>1329</v>
      </c>
      <c r="D1334" s="3" t="s">
        <v>3572</v>
      </c>
      <c r="F1334" t="str" cm="1">
        <f t="array" ref="F1334" ca="1">IF(G1334&lt;&gt;"",INDIRECT("'"&amp;G1334&amp;"'!"&amp;H1334),"")</f>
        <v/>
      </c>
      <c r="I1334" s="4"/>
      <c r="J1334" s="4"/>
      <c r="K1334" s="4"/>
    </row>
    <row r="1335" spans="1:11" ht="15" customHeight="1" x14ac:dyDescent="0.25">
      <c r="A1335" s="2">
        <v>1330</v>
      </c>
      <c r="D1335" s="3" t="s">
        <v>3572</v>
      </c>
      <c r="F1335" t="str" cm="1">
        <f t="array" ref="F1335" ca="1">IF(G1335&lt;&gt;"",INDIRECT("'"&amp;G1335&amp;"'!"&amp;H1335),"")</f>
        <v/>
      </c>
      <c r="I1335" s="4"/>
      <c r="J1335" s="4"/>
      <c r="K1335" s="4"/>
    </row>
    <row r="1336" spans="1:11" ht="15" customHeight="1" x14ac:dyDescent="0.25">
      <c r="A1336" s="2">
        <v>1331</v>
      </c>
      <c r="D1336" s="3" t="s">
        <v>3572</v>
      </c>
      <c r="F1336" t="str" cm="1">
        <f t="array" ref="F1336" ca="1">IF(G1336&lt;&gt;"",INDIRECT("'"&amp;G1336&amp;"'!"&amp;H1336),"")</f>
        <v/>
      </c>
      <c r="I1336" s="4"/>
      <c r="J1336" s="4"/>
      <c r="K1336" s="4"/>
    </row>
    <row r="1337" spans="1:11" ht="15" customHeight="1" x14ac:dyDescent="0.25">
      <c r="A1337" s="2">
        <v>1332</v>
      </c>
      <c r="D1337" s="3" t="s">
        <v>3572</v>
      </c>
      <c r="F1337" t="str" cm="1">
        <f t="array" ref="F1337" ca="1">IF(G1337&lt;&gt;"",INDIRECT("'"&amp;G1337&amp;"'!"&amp;H1337),"")</f>
        <v/>
      </c>
      <c r="I1337" s="4"/>
      <c r="J1337" s="4"/>
      <c r="K1337" s="4"/>
    </row>
    <row r="1338" spans="1:11" ht="15" customHeight="1" x14ac:dyDescent="0.25">
      <c r="A1338" s="2">
        <v>1333</v>
      </c>
      <c r="D1338" s="3" t="s">
        <v>3572</v>
      </c>
      <c r="F1338" t="str" cm="1">
        <f t="array" ref="F1338" ca="1">IF(G1338&lt;&gt;"",INDIRECT("'"&amp;G1338&amp;"'!"&amp;H1338),"")</f>
        <v/>
      </c>
      <c r="I1338" s="4"/>
      <c r="J1338" s="4"/>
      <c r="K1338" s="4"/>
    </row>
    <row r="1339" spans="1:11" ht="15" customHeight="1" x14ac:dyDescent="0.25">
      <c r="A1339" s="2">
        <v>1334</v>
      </c>
      <c r="D1339" s="3" t="s">
        <v>3572</v>
      </c>
      <c r="F1339" t="str" cm="1">
        <f t="array" ref="F1339" ca="1">IF(G1339&lt;&gt;"",INDIRECT("'"&amp;G1339&amp;"'!"&amp;H1339),"")</f>
        <v/>
      </c>
      <c r="I1339" s="4"/>
      <c r="J1339" s="4"/>
      <c r="K1339" s="4"/>
    </row>
    <row r="1340" spans="1:11" ht="15" customHeight="1" x14ac:dyDescent="0.25">
      <c r="A1340">
        <v>1335</v>
      </c>
      <c r="B1340" s="7">
        <f>'EstExp 12-20'!D229</f>
        <v>0</v>
      </c>
      <c r="C1340" s="3">
        <f>A1340-B1340</f>
        <v>1335</v>
      </c>
      <c r="E1340" t="b">
        <f ca="1">F1340=B1340</f>
        <v>1</v>
      </c>
      <c r="F1340" cm="1">
        <f t="array" ref="F1340" ca="1">IF(G1340&lt;&gt;"",INDIRECT("'"&amp;G1340&amp;"'!"&amp;H1340),"")</f>
        <v>0</v>
      </c>
      <c r="G1340" s="991" t="s">
        <v>3604</v>
      </c>
      <c r="H1340" t="s">
        <v>4032</v>
      </c>
      <c r="I1340" s="4"/>
      <c r="J1340" s="4"/>
      <c r="K1340" s="4"/>
    </row>
    <row r="1341" spans="1:11" ht="15" customHeight="1" x14ac:dyDescent="0.25">
      <c r="A1341" s="2">
        <v>1336</v>
      </c>
      <c r="D1341" s="3" t="s">
        <v>3572</v>
      </c>
      <c r="F1341" t="str" cm="1">
        <f t="array" ref="F1341" ca="1">IF(G1341&lt;&gt;"",INDIRECT("'"&amp;G1341&amp;"'!"&amp;H1341),"")</f>
        <v/>
      </c>
      <c r="I1341" s="4"/>
      <c r="J1341" s="4"/>
      <c r="K1341" s="4"/>
    </row>
    <row r="1342" spans="1:11" ht="15" customHeight="1" x14ac:dyDescent="0.25">
      <c r="A1342" s="2">
        <v>1337</v>
      </c>
      <c r="D1342" s="3" t="s">
        <v>3572</v>
      </c>
      <c r="F1342" t="str" cm="1">
        <f t="array" ref="F1342" ca="1">IF(G1342&lt;&gt;"",INDIRECT("'"&amp;G1342&amp;"'!"&amp;H1342),"")</f>
        <v/>
      </c>
      <c r="I1342" s="4"/>
      <c r="J1342" s="4"/>
      <c r="K1342" s="4"/>
    </row>
    <row r="1343" spans="1:11" ht="15" customHeight="1" x14ac:dyDescent="0.25">
      <c r="A1343" s="2">
        <v>1338</v>
      </c>
      <c r="D1343" s="3" t="s">
        <v>3572</v>
      </c>
      <c r="F1343" t="str" cm="1">
        <f t="array" ref="F1343" ca="1">IF(G1343&lt;&gt;"",INDIRECT("'"&amp;G1343&amp;"'!"&amp;H1343),"")</f>
        <v/>
      </c>
      <c r="I1343" s="4"/>
      <c r="J1343" s="4"/>
      <c r="K1343" s="4"/>
    </row>
    <row r="1344" spans="1:11" ht="15" customHeight="1" x14ac:dyDescent="0.25">
      <c r="A1344" s="2">
        <v>1339</v>
      </c>
      <c r="D1344" s="3" t="s">
        <v>3572</v>
      </c>
      <c r="F1344" t="str" cm="1">
        <f t="array" ref="F1344" ca="1">IF(G1344&lt;&gt;"",INDIRECT("'"&amp;G1344&amp;"'!"&amp;H1344),"")</f>
        <v/>
      </c>
      <c r="I1344" s="4"/>
      <c r="J1344" s="4"/>
      <c r="K1344" s="4"/>
    </row>
    <row r="1345" spans="1:19" ht="15" customHeight="1" x14ac:dyDescent="0.25">
      <c r="A1345" s="2">
        <v>1340</v>
      </c>
      <c r="D1345" s="3" t="s">
        <v>3572</v>
      </c>
      <c r="F1345" t="str" cm="1">
        <f t="array" ref="F1345" ca="1">IF(G1345&lt;&gt;"",INDIRECT("'"&amp;G1345&amp;"'!"&amp;H1345),"")</f>
        <v/>
      </c>
      <c r="I1345" s="4"/>
      <c r="J1345" s="4"/>
      <c r="K1345" s="4"/>
    </row>
    <row r="1346" spans="1:19" x14ac:dyDescent="0.25">
      <c r="A1346">
        <v>1341</v>
      </c>
      <c r="B1346" s="7">
        <f>'EstExp 12-20'!D231</f>
        <v>0</v>
      </c>
      <c r="C1346" s="3">
        <f>A1346-B1346</f>
        <v>1341</v>
      </c>
      <c r="E1346" t="b">
        <f ca="1">F1346=B1346</f>
        <v>1</v>
      </c>
      <c r="F1346" cm="1">
        <f t="array" ref="F1346" ca="1">IF(G1346&lt;&gt;"",INDIRECT("'"&amp;G1346&amp;"'!"&amp;H1346),"")</f>
        <v>0</v>
      </c>
      <c r="G1346" s="991" t="s">
        <v>3604</v>
      </c>
      <c r="H1346" t="s">
        <v>4033</v>
      </c>
      <c r="S1346" s="991"/>
    </row>
    <row r="1347" spans="1:19" ht="15" customHeight="1" x14ac:dyDescent="0.25">
      <c r="A1347" s="2">
        <v>1342</v>
      </c>
      <c r="D1347" s="3" t="s">
        <v>3572</v>
      </c>
      <c r="F1347" t="str" cm="1">
        <f t="array" ref="F1347" ca="1">IF(G1347&lt;&gt;"",INDIRECT("'"&amp;G1347&amp;"'!"&amp;H1347),"")</f>
        <v/>
      </c>
      <c r="I1347" s="4"/>
      <c r="J1347" s="4"/>
      <c r="K1347" s="4"/>
    </row>
    <row r="1348" spans="1:19" ht="15" customHeight="1" x14ac:dyDescent="0.25">
      <c r="A1348" s="2">
        <v>1343</v>
      </c>
      <c r="D1348" s="3" t="s">
        <v>3572</v>
      </c>
      <c r="F1348" t="str" cm="1">
        <f t="array" ref="F1348" ca="1">IF(G1348&lt;&gt;"",INDIRECT("'"&amp;G1348&amp;"'!"&amp;H1348),"")</f>
        <v/>
      </c>
      <c r="I1348" s="4"/>
      <c r="J1348" s="4"/>
      <c r="K1348" s="4"/>
    </row>
    <row r="1349" spans="1:19" ht="15" customHeight="1" x14ac:dyDescent="0.25">
      <c r="A1349" s="2">
        <v>1344</v>
      </c>
      <c r="D1349" s="3" t="s">
        <v>3572</v>
      </c>
      <c r="F1349" t="str" cm="1">
        <f t="array" ref="F1349" ca="1">IF(G1349&lt;&gt;"",INDIRECT("'"&amp;G1349&amp;"'!"&amp;H1349),"")</f>
        <v/>
      </c>
      <c r="I1349" s="4"/>
      <c r="J1349" s="4"/>
      <c r="K1349" s="4"/>
    </row>
    <row r="1350" spans="1:19" x14ac:dyDescent="0.25">
      <c r="A1350">
        <v>1345</v>
      </c>
      <c r="B1350" s="7">
        <f>'EstExp 12-20'!D225</f>
        <v>0</v>
      </c>
      <c r="C1350" s="3">
        <f t="shared" ref="C1350:C1378" si="58">A1350-B1350</f>
        <v>1345</v>
      </c>
      <c r="E1350" t="b">
        <f t="shared" ref="E1350:E1378" ca="1" si="59">F1350=B1350</f>
        <v>1</v>
      </c>
      <c r="F1350" cm="1">
        <f t="array" ref="F1350" ca="1">IF(G1350&lt;&gt;"",INDIRECT("'"&amp;G1350&amp;"'!"&amp;H1350),"")</f>
        <v>0</v>
      </c>
      <c r="G1350" s="991" t="s">
        <v>3604</v>
      </c>
      <c r="H1350" t="s">
        <v>4034</v>
      </c>
      <c r="S1350" s="991"/>
    </row>
    <row r="1351" spans="1:19" x14ac:dyDescent="0.25">
      <c r="A1351">
        <v>1346</v>
      </c>
      <c r="B1351" s="7">
        <f>'EstExp 12-20'!D226</f>
        <v>0</v>
      </c>
      <c r="C1351" s="3">
        <f t="shared" si="58"/>
        <v>1346</v>
      </c>
      <c r="E1351" t="b">
        <f t="shared" ca="1" si="59"/>
        <v>1</v>
      </c>
      <c r="F1351" cm="1">
        <f t="array" ref="F1351" ca="1">IF(G1351&lt;&gt;"",INDIRECT("'"&amp;G1351&amp;"'!"&amp;H1351),"")</f>
        <v>0</v>
      </c>
      <c r="G1351" s="991" t="s">
        <v>3604</v>
      </c>
      <c r="H1351" t="s">
        <v>4035</v>
      </c>
      <c r="S1351" s="991"/>
    </row>
    <row r="1352" spans="1:19" ht="15" customHeight="1" x14ac:dyDescent="0.25">
      <c r="A1352">
        <v>1347</v>
      </c>
      <c r="B1352" s="7">
        <f>'EstExp 12-20'!D227</f>
        <v>0</v>
      </c>
      <c r="C1352" s="3">
        <f t="shared" si="58"/>
        <v>1347</v>
      </c>
      <c r="E1352" t="b">
        <f t="shared" ca="1" si="59"/>
        <v>1</v>
      </c>
      <c r="F1352" cm="1">
        <f t="array" ref="F1352" ca="1">IF(G1352&lt;&gt;"",INDIRECT("'"&amp;G1352&amp;"'!"&amp;H1352),"")</f>
        <v>0</v>
      </c>
      <c r="G1352" s="991" t="s">
        <v>3604</v>
      </c>
      <c r="H1352" t="s">
        <v>4036</v>
      </c>
      <c r="I1352" s="4"/>
      <c r="J1352" s="4"/>
      <c r="K1352" s="4"/>
    </row>
    <row r="1353" spans="1:19" ht="15" customHeight="1" x14ac:dyDescent="0.25">
      <c r="A1353">
        <v>1348</v>
      </c>
      <c r="B1353" s="7">
        <f>'EstExp 12-20'!D228</f>
        <v>0</v>
      </c>
      <c r="C1353" s="3">
        <f t="shared" si="58"/>
        <v>1348</v>
      </c>
      <c r="E1353" t="b">
        <f t="shared" ca="1" si="59"/>
        <v>1</v>
      </c>
      <c r="F1353" cm="1">
        <f t="array" ref="F1353" ca="1">IF(G1353&lt;&gt;"",INDIRECT("'"&amp;G1353&amp;"'!"&amp;H1353),"")</f>
        <v>0</v>
      </c>
      <c r="G1353" s="991" t="s">
        <v>3604</v>
      </c>
      <c r="H1353" t="s">
        <v>4037</v>
      </c>
      <c r="I1353" s="4"/>
      <c r="J1353" s="4"/>
      <c r="K1353" s="4"/>
    </row>
    <row r="1354" spans="1:19" ht="15" customHeight="1" x14ac:dyDescent="0.25">
      <c r="A1354">
        <v>1349</v>
      </c>
      <c r="B1354" s="7">
        <f>'EstExp 12-20'!D233</f>
        <v>0</v>
      </c>
      <c r="C1354" s="3">
        <f t="shared" si="58"/>
        <v>1349</v>
      </c>
      <c r="E1354" t="b">
        <f t="shared" ca="1" si="59"/>
        <v>1</v>
      </c>
      <c r="F1354" cm="1">
        <f t="array" ref="F1354" ca="1">IF(G1354&lt;&gt;"",INDIRECT("'"&amp;G1354&amp;"'!"&amp;H1354),"")</f>
        <v>0</v>
      </c>
      <c r="G1354" s="991" t="s">
        <v>3604</v>
      </c>
      <c r="H1354" t="s">
        <v>4038</v>
      </c>
      <c r="I1354" s="4"/>
      <c r="J1354" s="4"/>
      <c r="K1354" s="4"/>
    </row>
    <row r="1355" spans="1:19" ht="15" customHeight="1" x14ac:dyDescent="0.25">
      <c r="A1355">
        <v>1350</v>
      </c>
      <c r="B1355" s="7">
        <f>'EstExp 12-20'!D236</f>
        <v>0</v>
      </c>
      <c r="C1355" s="3">
        <f t="shared" si="58"/>
        <v>1350</v>
      </c>
      <c r="E1355" t="b">
        <f t="shared" ca="1" si="59"/>
        <v>1</v>
      </c>
      <c r="F1355" cm="1">
        <f t="array" ref="F1355" ca="1">IF(G1355&lt;&gt;"",INDIRECT("'"&amp;G1355&amp;"'!"&amp;H1355),"")</f>
        <v>0</v>
      </c>
      <c r="G1355" s="991" t="s">
        <v>3604</v>
      </c>
      <c r="H1355" t="s">
        <v>4039</v>
      </c>
      <c r="I1355" s="4"/>
      <c r="J1355" s="4"/>
      <c r="K1355" s="4"/>
    </row>
    <row r="1356" spans="1:19" ht="15" customHeight="1" x14ac:dyDescent="0.25">
      <c r="A1356">
        <v>1351</v>
      </c>
      <c r="B1356" s="7">
        <f>'EstExp 12-20'!D237</f>
        <v>0</v>
      </c>
      <c r="C1356" s="3">
        <f t="shared" si="58"/>
        <v>1351</v>
      </c>
      <c r="E1356" t="b">
        <f t="shared" ca="1" si="59"/>
        <v>1</v>
      </c>
      <c r="F1356" cm="1">
        <f t="array" ref="F1356" ca="1">IF(G1356&lt;&gt;"",INDIRECT("'"&amp;G1356&amp;"'!"&amp;H1356),"")</f>
        <v>0</v>
      </c>
      <c r="G1356" s="991" t="s">
        <v>3604</v>
      </c>
      <c r="H1356" t="s">
        <v>4040</v>
      </c>
      <c r="I1356" s="4"/>
      <c r="J1356" s="4"/>
      <c r="K1356" s="4"/>
    </row>
    <row r="1357" spans="1:19" ht="15" customHeight="1" x14ac:dyDescent="0.25">
      <c r="A1357">
        <v>1352</v>
      </c>
      <c r="B1357" s="7">
        <f>'EstExp 12-20'!D238</f>
        <v>0</v>
      </c>
      <c r="C1357" s="3">
        <f t="shared" si="58"/>
        <v>1352</v>
      </c>
      <c r="E1357" t="b">
        <f t="shared" ca="1" si="59"/>
        <v>1</v>
      </c>
      <c r="F1357" cm="1">
        <f t="array" ref="F1357" ca="1">IF(G1357&lt;&gt;"",INDIRECT("'"&amp;G1357&amp;"'!"&amp;H1357),"")</f>
        <v>0</v>
      </c>
      <c r="G1357" s="991" t="s">
        <v>3604</v>
      </c>
      <c r="H1357" t="s">
        <v>4041</v>
      </c>
      <c r="I1357" s="4"/>
      <c r="J1357" s="4"/>
      <c r="K1357" s="4"/>
    </row>
    <row r="1358" spans="1:19" ht="15" customHeight="1" x14ac:dyDescent="0.25">
      <c r="A1358">
        <v>1353</v>
      </c>
      <c r="B1358" s="7">
        <f>'EstExp 12-20'!D239</f>
        <v>0</v>
      </c>
      <c r="C1358" s="3">
        <f t="shared" si="58"/>
        <v>1353</v>
      </c>
      <c r="E1358" t="b">
        <f t="shared" ca="1" si="59"/>
        <v>1</v>
      </c>
      <c r="F1358" cm="1">
        <f t="array" ref="F1358" ca="1">IF(G1358&lt;&gt;"",INDIRECT("'"&amp;G1358&amp;"'!"&amp;H1358),"")</f>
        <v>0</v>
      </c>
      <c r="G1358" s="991" t="s">
        <v>3604</v>
      </c>
      <c r="H1358" t="s">
        <v>4042</v>
      </c>
      <c r="I1358" s="4"/>
      <c r="J1358" s="4"/>
      <c r="K1358" s="4"/>
    </row>
    <row r="1359" spans="1:19" ht="15" customHeight="1" x14ac:dyDescent="0.25">
      <c r="A1359">
        <v>1354</v>
      </c>
      <c r="B1359" s="7">
        <f>'EstExp 12-20'!D240</f>
        <v>0</v>
      </c>
      <c r="C1359" s="3">
        <f t="shared" si="58"/>
        <v>1354</v>
      </c>
      <c r="E1359" t="b">
        <f t="shared" ca="1" si="59"/>
        <v>1</v>
      </c>
      <c r="F1359" cm="1">
        <f t="array" ref="F1359" ca="1">IF(G1359&lt;&gt;"",INDIRECT("'"&amp;G1359&amp;"'!"&amp;H1359),"")</f>
        <v>0</v>
      </c>
      <c r="G1359" s="991" t="s">
        <v>3604</v>
      </c>
      <c r="H1359" t="s">
        <v>4043</v>
      </c>
      <c r="I1359" s="4"/>
      <c r="J1359" s="4"/>
      <c r="K1359" s="4"/>
    </row>
    <row r="1360" spans="1:19" ht="15" customHeight="1" x14ac:dyDescent="0.25">
      <c r="A1360">
        <v>1355</v>
      </c>
      <c r="B1360" s="7">
        <f>'EstExp 12-20'!D241</f>
        <v>0</v>
      </c>
      <c r="C1360" s="3">
        <f t="shared" si="58"/>
        <v>1355</v>
      </c>
      <c r="E1360" t="b">
        <f t="shared" ca="1" si="59"/>
        <v>1</v>
      </c>
      <c r="F1360" cm="1">
        <f t="array" ref="F1360" ca="1">IF(G1360&lt;&gt;"",INDIRECT("'"&amp;G1360&amp;"'!"&amp;H1360),"")</f>
        <v>0</v>
      </c>
      <c r="G1360" s="991" t="s">
        <v>3604</v>
      </c>
      <c r="H1360" t="s">
        <v>4044</v>
      </c>
      <c r="I1360" s="4"/>
      <c r="J1360" s="4"/>
      <c r="K1360" s="4"/>
    </row>
    <row r="1361" spans="1:11" ht="15" customHeight="1" x14ac:dyDescent="0.25">
      <c r="A1361">
        <v>1356</v>
      </c>
      <c r="B1361" s="7">
        <f>'EstExp 12-20'!D242</f>
        <v>0</v>
      </c>
      <c r="C1361" s="3">
        <f t="shared" si="58"/>
        <v>1356</v>
      </c>
      <c r="E1361" t="b">
        <f t="shared" ca="1" si="59"/>
        <v>1</v>
      </c>
      <c r="F1361" cm="1">
        <f t="array" ref="F1361" ca="1">IF(G1361&lt;&gt;"",INDIRECT("'"&amp;G1361&amp;"'!"&amp;H1361),"")</f>
        <v>0</v>
      </c>
      <c r="G1361" s="991" t="s">
        <v>3604</v>
      </c>
      <c r="H1361" t="s">
        <v>4045</v>
      </c>
      <c r="I1361" s="4"/>
      <c r="J1361" s="4"/>
      <c r="K1361" s="4"/>
    </row>
    <row r="1362" spans="1:11" ht="15" customHeight="1" x14ac:dyDescent="0.25">
      <c r="A1362">
        <v>1357</v>
      </c>
      <c r="B1362" s="7">
        <f>'EstExp 12-20'!D244</f>
        <v>0</v>
      </c>
      <c r="C1362" s="3">
        <f t="shared" si="58"/>
        <v>1357</v>
      </c>
      <c r="E1362" t="b">
        <f t="shared" ca="1" si="59"/>
        <v>1</v>
      </c>
      <c r="F1362" cm="1">
        <f t="array" ref="F1362" ca="1">IF(G1362&lt;&gt;"",INDIRECT("'"&amp;G1362&amp;"'!"&amp;H1362),"")</f>
        <v>0</v>
      </c>
      <c r="G1362" s="991" t="s">
        <v>3604</v>
      </c>
      <c r="H1362" t="s">
        <v>4046</v>
      </c>
      <c r="I1362" s="4"/>
      <c r="J1362" s="4"/>
      <c r="K1362" s="4"/>
    </row>
    <row r="1363" spans="1:11" ht="15" customHeight="1" x14ac:dyDescent="0.25">
      <c r="A1363">
        <v>1358</v>
      </c>
      <c r="B1363" s="7">
        <f>'EstExp 12-20'!D245</f>
        <v>0</v>
      </c>
      <c r="C1363" s="3">
        <f t="shared" si="58"/>
        <v>1358</v>
      </c>
      <c r="E1363" t="b">
        <f t="shared" ca="1" si="59"/>
        <v>1</v>
      </c>
      <c r="F1363" cm="1">
        <f t="array" ref="F1363" ca="1">IF(G1363&lt;&gt;"",INDIRECT("'"&amp;G1363&amp;"'!"&amp;H1363),"")</f>
        <v>0</v>
      </c>
      <c r="G1363" s="991" t="s">
        <v>3604</v>
      </c>
      <c r="H1363" t="s">
        <v>4047</v>
      </c>
      <c r="I1363" s="4"/>
      <c r="J1363" s="4"/>
      <c r="K1363" s="4"/>
    </row>
    <row r="1364" spans="1:11" ht="15" customHeight="1" x14ac:dyDescent="0.25">
      <c r="A1364">
        <v>1359</v>
      </c>
      <c r="B1364" s="7">
        <f>'EstExp 12-20'!D246</f>
        <v>0</v>
      </c>
      <c r="C1364" s="3">
        <f t="shared" si="58"/>
        <v>1359</v>
      </c>
      <c r="E1364" t="b">
        <f t="shared" ca="1" si="59"/>
        <v>1</v>
      </c>
      <c r="F1364" cm="1">
        <f t="array" ref="F1364" ca="1">IF(G1364&lt;&gt;"",INDIRECT("'"&amp;G1364&amp;"'!"&amp;H1364),"")</f>
        <v>0</v>
      </c>
      <c r="G1364" s="991" t="s">
        <v>3604</v>
      </c>
      <c r="H1364" t="s">
        <v>4048</v>
      </c>
      <c r="I1364" s="4"/>
      <c r="J1364" s="4"/>
      <c r="K1364" s="4"/>
    </row>
    <row r="1365" spans="1:11" ht="15" customHeight="1" x14ac:dyDescent="0.25">
      <c r="A1365">
        <v>1360</v>
      </c>
      <c r="B1365" s="7">
        <f>'EstExp 12-20'!D247</f>
        <v>0</v>
      </c>
      <c r="C1365" s="3">
        <f t="shared" si="58"/>
        <v>1360</v>
      </c>
      <c r="E1365" t="b">
        <f t="shared" ca="1" si="59"/>
        <v>1</v>
      </c>
      <c r="F1365" cm="1">
        <f t="array" ref="F1365" ca="1">IF(G1365&lt;&gt;"",INDIRECT("'"&amp;G1365&amp;"'!"&amp;H1365),"")</f>
        <v>0</v>
      </c>
      <c r="G1365" s="991" t="s">
        <v>3604</v>
      </c>
      <c r="H1365" t="s">
        <v>4049</v>
      </c>
      <c r="I1365" s="4"/>
      <c r="J1365" s="4"/>
      <c r="K1365" s="4"/>
    </row>
    <row r="1366" spans="1:11" ht="15" customHeight="1" x14ac:dyDescent="0.25">
      <c r="A1366">
        <v>1361</v>
      </c>
      <c r="B1366" s="7">
        <f>'EstExp 12-20'!D249</f>
        <v>0</v>
      </c>
      <c r="C1366" s="3">
        <f t="shared" si="58"/>
        <v>1361</v>
      </c>
      <c r="E1366" t="b">
        <f t="shared" ca="1" si="59"/>
        <v>1</v>
      </c>
      <c r="F1366" cm="1">
        <f t="array" ref="F1366" ca="1">IF(G1366&lt;&gt;"",INDIRECT("'"&amp;G1366&amp;"'!"&amp;H1366),"")</f>
        <v>0</v>
      </c>
      <c r="G1366" s="991" t="s">
        <v>3604</v>
      </c>
      <c r="H1366" t="s">
        <v>4050</v>
      </c>
      <c r="I1366" s="4"/>
      <c r="J1366" s="4"/>
      <c r="K1366" s="4"/>
    </row>
    <row r="1367" spans="1:11" ht="15" customHeight="1" x14ac:dyDescent="0.25">
      <c r="A1367">
        <v>1362</v>
      </c>
      <c r="B1367" s="7">
        <f>'EstExp 12-20'!D250</f>
        <v>0</v>
      </c>
      <c r="C1367" s="3">
        <f t="shared" si="58"/>
        <v>1362</v>
      </c>
      <c r="E1367" t="b">
        <f t="shared" ca="1" si="59"/>
        <v>1</v>
      </c>
      <c r="F1367" cm="1">
        <f t="array" ref="F1367" ca="1">IF(G1367&lt;&gt;"",INDIRECT("'"&amp;G1367&amp;"'!"&amp;H1367),"")</f>
        <v>0</v>
      </c>
      <c r="G1367" s="991" t="s">
        <v>3604</v>
      </c>
      <c r="H1367" t="s">
        <v>4051</v>
      </c>
      <c r="I1367" s="4"/>
      <c r="J1367" s="4"/>
      <c r="K1367" s="4"/>
    </row>
    <row r="1368" spans="1:11" ht="15" customHeight="1" x14ac:dyDescent="0.25">
      <c r="A1368">
        <v>1363</v>
      </c>
      <c r="B1368" s="7">
        <f>'EstExp 12-20'!D254</f>
        <v>0</v>
      </c>
      <c r="C1368" s="3">
        <f t="shared" si="58"/>
        <v>1363</v>
      </c>
      <c r="E1368" t="b">
        <f t="shared" ca="1" si="59"/>
        <v>1</v>
      </c>
      <c r="F1368" cm="1">
        <f t="array" ref="F1368" ca="1">IF(G1368&lt;&gt;"",INDIRECT("'"&amp;G1368&amp;"'!"&amp;H1368),"")</f>
        <v>0</v>
      </c>
      <c r="G1368" s="991" t="s">
        <v>3604</v>
      </c>
      <c r="H1368" t="s">
        <v>4052</v>
      </c>
      <c r="I1368" s="4"/>
      <c r="J1368" s="4"/>
      <c r="K1368" s="4"/>
    </row>
    <row r="1369" spans="1:11" ht="15" customHeight="1" x14ac:dyDescent="0.25">
      <c r="A1369">
        <v>1364</v>
      </c>
      <c r="B1369" s="7">
        <f>'EstExp 12-20'!D256</f>
        <v>0</v>
      </c>
      <c r="C1369" s="3">
        <f t="shared" si="58"/>
        <v>1364</v>
      </c>
      <c r="E1369" t="b">
        <f t="shared" ca="1" si="59"/>
        <v>1</v>
      </c>
      <c r="F1369" cm="1">
        <f t="array" ref="F1369" ca="1">IF(G1369&lt;&gt;"",INDIRECT("'"&amp;G1369&amp;"'!"&amp;H1369),"")</f>
        <v>0</v>
      </c>
      <c r="G1369" s="991" t="s">
        <v>3604</v>
      </c>
      <c r="H1369" t="s">
        <v>4053</v>
      </c>
      <c r="I1369" s="4"/>
      <c r="J1369" s="4"/>
      <c r="K1369" s="4"/>
    </row>
    <row r="1370" spans="1:11" ht="15" customHeight="1" x14ac:dyDescent="0.25">
      <c r="A1370">
        <v>1365</v>
      </c>
      <c r="B1370" s="7">
        <f>'EstExp 12-20'!D257</f>
        <v>0</v>
      </c>
      <c r="C1370" s="3">
        <f t="shared" si="58"/>
        <v>1365</v>
      </c>
      <c r="E1370" t="b">
        <f t="shared" ca="1" si="59"/>
        <v>1</v>
      </c>
      <c r="F1370" cm="1">
        <f t="array" ref="F1370" ca="1">IF(G1370&lt;&gt;"",INDIRECT("'"&amp;G1370&amp;"'!"&amp;H1370),"")</f>
        <v>0</v>
      </c>
      <c r="G1370" s="991" t="s">
        <v>3604</v>
      </c>
      <c r="H1370" t="s">
        <v>4054</v>
      </c>
      <c r="I1370" s="4"/>
      <c r="J1370" s="4"/>
      <c r="K1370" s="4"/>
    </row>
    <row r="1371" spans="1:11" ht="15" customHeight="1" x14ac:dyDescent="0.25">
      <c r="A1371">
        <v>1366</v>
      </c>
      <c r="B1371" s="7">
        <f>'EstExp 12-20'!D258</f>
        <v>0</v>
      </c>
      <c r="C1371" s="3">
        <f t="shared" si="58"/>
        <v>1366</v>
      </c>
      <c r="E1371" t="b">
        <f t="shared" ca="1" si="59"/>
        <v>1</v>
      </c>
      <c r="F1371" cm="1">
        <f t="array" ref="F1371" ca="1">IF(G1371&lt;&gt;"",INDIRECT("'"&amp;G1371&amp;"'!"&amp;H1371),"")</f>
        <v>0</v>
      </c>
      <c r="G1371" s="991" t="s">
        <v>3604</v>
      </c>
      <c r="H1371" t="s">
        <v>4055</v>
      </c>
      <c r="I1371" s="4"/>
      <c r="J1371" s="4"/>
      <c r="K1371" s="4"/>
    </row>
    <row r="1372" spans="1:11" ht="15" customHeight="1" x14ac:dyDescent="0.25">
      <c r="A1372">
        <v>1367</v>
      </c>
      <c r="B1372" s="7">
        <f>'EstExp 12-20'!D260</f>
        <v>0</v>
      </c>
      <c r="C1372" s="3">
        <f t="shared" si="58"/>
        <v>1367</v>
      </c>
      <c r="E1372" t="b">
        <f t="shared" ca="1" si="59"/>
        <v>1</v>
      </c>
      <c r="F1372" cm="1">
        <f t="array" ref="F1372" ca="1">IF(G1372&lt;&gt;"",INDIRECT("'"&amp;G1372&amp;"'!"&amp;H1372),"")</f>
        <v>0</v>
      </c>
      <c r="G1372" s="991" t="s">
        <v>3604</v>
      </c>
      <c r="H1372" t="s">
        <v>4056</v>
      </c>
      <c r="I1372" s="4"/>
      <c r="J1372" s="4"/>
      <c r="K1372" s="4"/>
    </row>
    <row r="1373" spans="1:11" ht="15" customHeight="1" x14ac:dyDescent="0.25">
      <c r="A1373">
        <v>1368</v>
      </c>
      <c r="B1373" s="7">
        <f>'EstExp 12-20'!D261</f>
        <v>0</v>
      </c>
      <c r="C1373" s="3">
        <f t="shared" si="58"/>
        <v>1368</v>
      </c>
      <c r="E1373" t="b">
        <f t="shared" ca="1" si="59"/>
        <v>1</v>
      </c>
      <c r="F1373" cm="1">
        <f t="array" ref="F1373" ca="1">IF(G1373&lt;&gt;"",INDIRECT("'"&amp;G1373&amp;"'!"&amp;H1373),"")</f>
        <v>0</v>
      </c>
      <c r="G1373" s="991" t="s">
        <v>3604</v>
      </c>
      <c r="H1373" t="s">
        <v>4057</v>
      </c>
      <c r="I1373" s="4"/>
      <c r="J1373" s="4"/>
      <c r="K1373" s="4"/>
    </row>
    <row r="1374" spans="1:11" ht="15" customHeight="1" x14ac:dyDescent="0.25">
      <c r="A1374">
        <v>1369</v>
      </c>
      <c r="B1374" s="7">
        <f>'EstExp 12-20'!D262</f>
        <v>0</v>
      </c>
      <c r="C1374" s="3">
        <f t="shared" si="58"/>
        <v>1369</v>
      </c>
      <c r="E1374" t="b">
        <f t="shared" ca="1" si="59"/>
        <v>1</v>
      </c>
      <c r="F1374" cm="1">
        <f t="array" ref="F1374" ca="1">IF(G1374&lt;&gt;"",INDIRECT("'"&amp;G1374&amp;"'!"&amp;H1374),"")</f>
        <v>0</v>
      </c>
      <c r="G1374" s="991" t="s">
        <v>3604</v>
      </c>
      <c r="H1374" t="s">
        <v>4058</v>
      </c>
      <c r="I1374" s="4"/>
      <c r="J1374" s="4"/>
      <c r="K1374" s="4"/>
    </row>
    <row r="1375" spans="1:11" ht="15" customHeight="1" x14ac:dyDescent="0.25">
      <c r="A1375">
        <v>1370</v>
      </c>
      <c r="B1375" s="7">
        <f>'EstExp 12-20'!D263</f>
        <v>0</v>
      </c>
      <c r="C1375" s="3">
        <f t="shared" si="58"/>
        <v>1370</v>
      </c>
      <c r="E1375" t="b">
        <f t="shared" ca="1" si="59"/>
        <v>1</v>
      </c>
      <c r="F1375" cm="1">
        <f t="array" ref="F1375" ca="1">IF(G1375&lt;&gt;"",INDIRECT("'"&amp;G1375&amp;"'!"&amp;H1375),"")</f>
        <v>0</v>
      </c>
      <c r="G1375" s="991" t="s">
        <v>3604</v>
      </c>
      <c r="H1375" t="s">
        <v>4059</v>
      </c>
      <c r="I1375" s="4"/>
      <c r="J1375" s="4"/>
      <c r="K1375" s="4"/>
    </row>
    <row r="1376" spans="1:11" ht="15" customHeight="1" x14ac:dyDescent="0.25">
      <c r="A1376">
        <v>1371</v>
      </c>
      <c r="B1376" s="7">
        <f>'EstExp 12-20'!D264</f>
        <v>0</v>
      </c>
      <c r="C1376" s="3">
        <f t="shared" si="58"/>
        <v>1371</v>
      </c>
      <c r="E1376" t="b">
        <f t="shared" ca="1" si="59"/>
        <v>1</v>
      </c>
      <c r="F1376" cm="1">
        <f t="array" ref="F1376" ca="1">IF(G1376&lt;&gt;"",INDIRECT("'"&amp;G1376&amp;"'!"&amp;H1376),"")</f>
        <v>0</v>
      </c>
      <c r="G1376" s="991" t="s">
        <v>3604</v>
      </c>
      <c r="H1376" t="s">
        <v>4060</v>
      </c>
      <c r="I1376" s="4"/>
      <c r="J1376" s="4"/>
      <c r="K1376" s="4"/>
    </row>
    <row r="1377" spans="1:19" ht="15" customHeight="1" x14ac:dyDescent="0.25">
      <c r="A1377">
        <v>1372</v>
      </c>
      <c r="B1377" s="7">
        <f>'EstExp 12-20'!D265</f>
        <v>0</v>
      </c>
      <c r="C1377" s="3">
        <f t="shared" si="58"/>
        <v>1372</v>
      </c>
      <c r="E1377" t="b">
        <f t="shared" ca="1" si="59"/>
        <v>1</v>
      </c>
      <c r="F1377" cm="1">
        <f t="array" ref="F1377" ca="1">IF(G1377&lt;&gt;"",INDIRECT("'"&amp;G1377&amp;"'!"&amp;H1377),"")</f>
        <v>0</v>
      </c>
      <c r="G1377" s="991" t="s">
        <v>3604</v>
      </c>
      <c r="H1377" t="s">
        <v>4061</v>
      </c>
      <c r="I1377" s="4"/>
      <c r="J1377" s="4"/>
      <c r="K1377" s="4"/>
    </row>
    <row r="1378" spans="1:19" ht="15" customHeight="1" x14ac:dyDescent="0.25">
      <c r="A1378">
        <v>1373</v>
      </c>
      <c r="B1378" s="7">
        <f>'EstExp 12-20'!D266</f>
        <v>0</v>
      </c>
      <c r="C1378" s="3">
        <f t="shared" si="58"/>
        <v>1373</v>
      </c>
      <c r="E1378" t="b">
        <f t="shared" ca="1" si="59"/>
        <v>1</v>
      </c>
      <c r="F1378" cm="1">
        <f t="array" ref="F1378" ca="1">IF(G1378&lt;&gt;"",INDIRECT("'"&amp;G1378&amp;"'!"&amp;H1378),"")</f>
        <v>0</v>
      </c>
      <c r="G1378" s="991" t="s">
        <v>3604</v>
      </c>
      <c r="H1378" t="s">
        <v>4062</v>
      </c>
      <c r="I1378" s="4"/>
      <c r="J1378" s="4"/>
      <c r="K1378" s="4"/>
    </row>
    <row r="1379" spans="1:19" ht="15" customHeight="1" x14ac:dyDescent="0.25">
      <c r="A1379" s="2">
        <v>1374</v>
      </c>
      <c r="D1379" s="3" t="s">
        <v>3572</v>
      </c>
      <c r="F1379" t="str" cm="1">
        <f t="array" ref="F1379" ca="1">IF(G1379&lt;&gt;"",INDIRECT("'"&amp;G1379&amp;"'!"&amp;H1379),"")</f>
        <v/>
      </c>
      <c r="I1379" s="4"/>
      <c r="J1379" s="4"/>
      <c r="K1379" s="4"/>
    </row>
    <row r="1380" spans="1:19" ht="15" customHeight="1" x14ac:dyDescent="0.25">
      <c r="A1380">
        <v>1375</v>
      </c>
      <c r="B1380" s="7">
        <f>'EstExp 12-20'!D267</f>
        <v>0</v>
      </c>
      <c r="C1380" s="3">
        <f>A1380-B1380</f>
        <v>1375</v>
      </c>
      <c r="E1380" t="b">
        <f ca="1">F1380=B1380</f>
        <v>1</v>
      </c>
      <c r="F1380" cm="1">
        <f t="array" ref="F1380" ca="1">IF(G1380&lt;&gt;"",INDIRECT("'"&amp;G1380&amp;"'!"&amp;H1380),"")</f>
        <v>0</v>
      </c>
      <c r="G1380" s="991" t="s">
        <v>3604</v>
      </c>
      <c r="H1380" t="s">
        <v>4063</v>
      </c>
      <c r="I1380" s="4"/>
      <c r="J1380" s="4"/>
      <c r="K1380" s="4"/>
    </row>
    <row r="1381" spans="1:19" ht="15" customHeight="1" x14ac:dyDescent="0.25">
      <c r="A1381">
        <v>1376</v>
      </c>
      <c r="B1381" s="7">
        <f>'EstExp 12-20'!D269</f>
        <v>0</v>
      </c>
      <c r="C1381" s="3">
        <f>A1381-B1381</f>
        <v>1376</v>
      </c>
      <c r="E1381" t="b">
        <f ca="1">F1381=B1381</f>
        <v>1</v>
      </c>
      <c r="F1381" cm="1">
        <f t="array" ref="F1381" ca="1">IF(G1381&lt;&gt;"",INDIRECT("'"&amp;G1381&amp;"'!"&amp;H1381),"")</f>
        <v>0</v>
      </c>
      <c r="G1381" s="991" t="s">
        <v>3604</v>
      </c>
      <c r="H1381" t="s">
        <v>4064</v>
      </c>
      <c r="I1381" s="4"/>
      <c r="J1381" s="4"/>
      <c r="K1381" s="4"/>
    </row>
    <row r="1382" spans="1:19" ht="15" customHeight="1" x14ac:dyDescent="0.25">
      <c r="A1382">
        <v>1377</v>
      </c>
      <c r="B1382" s="7">
        <f>'EstExp 12-20'!D270</f>
        <v>0</v>
      </c>
      <c r="C1382" s="3">
        <f>A1382-B1382</f>
        <v>1377</v>
      </c>
      <c r="E1382" t="b">
        <f ca="1">F1382=B1382</f>
        <v>1</v>
      </c>
      <c r="F1382" cm="1">
        <f t="array" ref="F1382" ca="1">IF(G1382&lt;&gt;"",INDIRECT("'"&amp;G1382&amp;"'!"&amp;H1382),"")</f>
        <v>0</v>
      </c>
      <c r="G1382" s="991" t="s">
        <v>3604</v>
      </c>
      <c r="H1382" t="s">
        <v>4065</v>
      </c>
      <c r="I1382" s="4"/>
      <c r="J1382" s="4"/>
      <c r="K1382" s="4"/>
    </row>
    <row r="1383" spans="1:19" x14ac:dyDescent="0.25">
      <c r="A1383">
        <v>1378</v>
      </c>
      <c r="B1383" s="7">
        <f>'EstExp 12-20'!D271</f>
        <v>0</v>
      </c>
      <c r="C1383" s="3">
        <f>A1383-B1383</f>
        <v>1378</v>
      </c>
      <c r="E1383" t="b">
        <f ca="1">F1383=B1383</f>
        <v>1</v>
      </c>
      <c r="F1383" cm="1">
        <f t="array" ref="F1383" ca="1">IF(G1383&lt;&gt;"",INDIRECT("'"&amp;G1383&amp;"'!"&amp;H1383),"")</f>
        <v>0</v>
      </c>
      <c r="G1383" s="991" t="s">
        <v>3604</v>
      </c>
      <c r="H1383" t="s">
        <v>4066</v>
      </c>
      <c r="S1383" s="991"/>
    </row>
    <row r="1384" spans="1:19" x14ac:dyDescent="0.25">
      <c r="A1384">
        <v>1379</v>
      </c>
      <c r="B1384" s="7">
        <f>'EstExp 12-20'!D272</f>
        <v>0</v>
      </c>
      <c r="C1384" s="3">
        <f>A1384-B1384</f>
        <v>1379</v>
      </c>
      <c r="E1384" t="b">
        <f ca="1">F1384=B1384</f>
        <v>1</v>
      </c>
      <c r="F1384" cm="1">
        <f t="array" ref="F1384" ca="1">IF(G1384&lt;&gt;"",INDIRECT("'"&amp;G1384&amp;"'!"&amp;H1384),"")</f>
        <v>0</v>
      </c>
      <c r="G1384" s="991" t="s">
        <v>3604</v>
      </c>
      <c r="H1384" t="s">
        <v>4067</v>
      </c>
      <c r="S1384" s="991"/>
    </row>
    <row r="1385" spans="1:19" ht="15" customHeight="1" x14ac:dyDescent="0.25">
      <c r="A1385" s="2">
        <v>1380</v>
      </c>
      <c r="D1385" s="3" t="s">
        <v>3572</v>
      </c>
      <c r="F1385" t="str" cm="1">
        <f t="array" ref="F1385" ca="1">IF(G1385&lt;&gt;"",INDIRECT("'"&amp;G1385&amp;"'!"&amp;H1385),"")</f>
        <v/>
      </c>
      <c r="I1385" s="4"/>
      <c r="J1385" s="4"/>
      <c r="K1385" s="4"/>
    </row>
    <row r="1386" spans="1:19" x14ac:dyDescent="0.25">
      <c r="A1386">
        <v>1381</v>
      </c>
      <c r="B1386" s="7">
        <f>'EstExp 12-20'!D273</f>
        <v>0</v>
      </c>
      <c r="C1386" s="3">
        <f>A1386-B1386</f>
        <v>1381</v>
      </c>
      <c r="E1386" t="b">
        <f ca="1">F1386=B1386</f>
        <v>1</v>
      </c>
      <c r="F1386" cm="1">
        <f t="array" ref="F1386" ca="1">IF(G1386&lt;&gt;"",INDIRECT("'"&amp;G1386&amp;"'!"&amp;H1386),"")</f>
        <v>0</v>
      </c>
      <c r="G1386" s="991" t="s">
        <v>3604</v>
      </c>
      <c r="H1386" t="s">
        <v>4068</v>
      </c>
      <c r="S1386" s="991"/>
    </row>
    <row r="1387" spans="1:19" ht="15" customHeight="1" x14ac:dyDescent="0.25">
      <c r="A1387" s="2">
        <v>1382</v>
      </c>
      <c r="D1387" s="3" t="s">
        <v>3572</v>
      </c>
      <c r="F1387" t="str" cm="1">
        <f t="array" ref="F1387" ca="1">IF(G1387&lt;&gt;"",INDIRECT("'"&amp;G1387&amp;"'!"&amp;H1387),"")</f>
        <v/>
      </c>
      <c r="I1387" s="4"/>
      <c r="J1387" s="4"/>
      <c r="K1387" s="4"/>
    </row>
    <row r="1388" spans="1:19" ht="15" customHeight="1" x14ac:dyDescent="0.25">
      <c r="A1388">
        <v>1383</v>
      </c>
      <c r="B1388" s="7">
        <f>'EstExp 12-20'!D274</f>
        <v>0</v>
      </c>
      <c r="C1388" s="3">
        <f t="shared" ref="C1388:C1396" si="60">A1388-B1388</f>
        <v>1383</v>
      </c>
      <c r="E1388" t="b">
        <f t="shared" ref="E1388:E1396" ca="1" si="61">F1388=B1388</f>
        <v>1</v>
      </c>
      <c r="F1388" cm="1">
        <f t="array" ref="F1388" ca="1">IF(G1388&lt;&gt;"",INDIRECT("'"&amp;G1388&amp;"'!"&amp;H1388),"")</f>
        <v>0</v>
      </c>
      <c r="G1388" s="991" t="s">
        <v>3604</v>
      </c>
      <c r="H1388" t="s">
        <v>4069</v>
      </c>
      <c r="I1388" s="4"/>
      <c r="J1388" s="4"/>
      <c r="K1388" s="4"/>
    </row>
    <row r="1389" spans="1:19" ht="15" customHeight="1" x14ac:dyDescent="0.25">
      <c r="A1389">
        <v>1384</v>
      </c>
      <c r="B1389" s="7">
        <f>'EstExp 12-20'!D275</f>
        <v>0</v>
      </c>
      <c r="C1389" s="3">
        <f t="shared" si="60"/>
        <v>1384</v>
      </c>
      <c r="E1389" t="b">
        <f t="shared" ca="1" si="61"/>
        <v>1</v>
      </c>
      <c r="F1389" cm="1">
        <f t="array" ref="F1389" ca="1">IF(G1389&lt;&gt;"",INDIRECT("'"&amp;G1389&amp;"'!"&amp;H1389),"")</f>
        <v>0</v>
      </c>
      <c r="G1389" s="991" t="s">
        <v>3604</v>
      </c>
      <c r="H1389" t="s">
        <v>4070</v>
      </c>
      <c r="I1389" s="4"/>
      <c r="J1389" s="4"/>
      <c r="K1389" s="4"/>
    </row>
    <row r="1390" spans="1:19" ht="15" customHeight="1" x14ac:dyDescent="0.25">
      <c r="A1390">
        <v>1385</v>
      </c>
      <c r="B1390" s="7">
        <f>'EstExp 12-20'!D276</f>
        <v>0</v>
      </c>
      <c r="C1390" s="3">
        <f t="shared" si="60"/>
        <v>1385</v>
      </c>
      <c r="E1390" t="b">
        <f t="shared" ca="1" si="61"/>
        <v>1</v>
      </c>
      <c r="F1390" cm="1">
        <f t="array" ref="F1390" ca="1">IF(G1390&lt;&gt;"",INDIRECT("'"&amp;G1390&amp;"'!"&amp;H1390),"")</f>
        <v>0</v>
      </c>
      <c r="G1390" s="991" t="s">
        <v>3604</v>
      </c>
      <c r="H1390" t="s">
        <v>4071</v>
      </c>
      <c r="I1390" s="4"/>
      <c r="J1390" s="4"/>
      <c r="K1390" s="4"/>
    </row>
    <row r="1391" spans="1:19" ht="15" customHeight="1" x14ac:dyDescent="0.25">
      <c r="A1391">
        <v>1386</v>
      </c>
      <c r="B1391" s="7">
        <f>'EstExp 12-20'!D277</f>
        <v>0</v>
      </c>
      <c r="C1391" s="3">
        <f t="shared" si="60"/>
        <v>1386</v>
      </c>
      <c r="E1391" t="b">
        <f t="shared" ca="1" si="61"/>
        <v>1</v>
      </c>
      <c r="F1391" cm="1">
        <f t="array" ref="F1391" ca="1">IF(G1391&lt;&gt;"",INDIRECT("'"&amp;G1391&amp;"'!"&amp;H1391),"")</f>
        <v>0</v>
      </c>
      <c r="G1391" s="991" t="s">
        <v>3604</v>
      </c>
      <c r="H1391" t="s">
        <v>4072</v>
      </c>
      <c r="I1391" s="4"/>
      <c r="J1391" s="4"/>
      <c r="K1391" s="4"/>
    </row>
    <row r="1392" spans="1:19" ht="15" customHeight="1" x14ac:dyDescent="0.25">
      <c r="A1392">
        <v>1387</v>
      </c>
      <c r="B1392" s="7">
        <f>'EstExp 12-20'!D292</f>
        <v>0</v>
      </c>
      <c r="C1392" s="3">
        <f t="shared" si="60"/>
        <v>1387</v>
      </c>
      <c r="E1392" t="b">
        <f t="shared" ca="1" si="61"/>
        <v>1</v>
      </c>
      <c r="F1392" cm="1">
        <f t="array" ref="F1392" ca="1">IF(G1392&lt;&gt;"",INDIRECT("'"&amp;G1392&amp;"'!"&amp;H1392),"")</f>
        <v>0</v>
      </c>
      <c r="G1392" s="991" t="s">
        <v>3604</v>
      </c>
      <c r="H1392" t="s">
        <v>4073</v>
      </c>
      <c r="I1392" s="4"/>
      <c r="J1392" s="4"/>
      <c r="K1392" s="4"/>
    </row>
    <row r="1393" spans="1:11" ht="15" customHeight="1" x14ac:dyDescent="0.25">
      <c r="A1393">
        <v>1388</v>
      </c>
      <c r="B1393" s="7">
        <f>'EstExp 12-20'!H285</f>
        <v>0</v>
      </c>
      <c r="C1393" s="3">
        <f t="shared" si="60"/>
        <v>1388</v>
      </c>
      <c r="E1393" t="b">
        <f t="shared" ca="1" si="61"/>
        <v>1</v>
      </c>
      <c r="F1393" cm="1">
        <f t="array" ref="F1393" ca="1">IF(G1393&lt;&gt;"",INDIRECT("'"&amp;G1393&amp;"'!"&amp;H1393),"")</f>
        <v>0</v>
      </c>
      <c r="G1393" s="991" t="s">
        <v>3604</v>
      </c>
      <c r="H1393" t="s">
        <v>4074</v>
      </c>
      <c r="I1393" s="4"/>
      <c r="J1393" s="4"/>
      <c r="K1393" s="4"/>
    </row>
    <row r="1394" spans="1:11" ht="15" customHeight="1" x14ac:dyDescent="0.25">
      <c r="A1394">
        <v>1389</v>
      </c>
      <c r="B1394" s="7">
        <f>'EstExp 12-20'!H286</f>
        <v>0</v>
      </c>
      <c r="C1394" s="3">
        <f t="shared" si="60"/>
        <v>1389</v>
      </c>
      <c r="E1394" t="b">
        <f t="shared" ca="1" si="61"/>
        <v>1</v>
      </c>
      <c r="F1394" cm="1">
        <f t="array" ref="F1394" ca="1">IF(G1394&lt;&gt;"",INDIRECT("'"&amp;G1394&amp;"'!"&amp;H1394),"")</f>
        <v>0</v>
      </c>
      <c r="G1394" s="991" t="s">
        <v>3604</v>
      </c>
      <c r="H1394" t="s">
        <v>4075</v>
      </c>
      <c r="I1394" s="4"/>
      <c r="J1394" s="4"/>
      <c r="K1394" s="4"/>
    </row>
    <row r="1395" spans="1:11" ht="15" customHeight="1" x14ac:dyDescent="0.25">
      <c r="A1395">
        <v>1390</v>
      </c>
      <c r="B1395" s="7">
        <f>'EstExp 12-20'!H289</f>
        <v>0</v>
      </c>
      <c r="C1395" s="3">
        <f t="shared" si="60"/>
        <v>1390</v>
      </c>
      <c r="E1395" t="b">
        <f t="shared" ca="1" si="61"/>
        <v>1</v>
      </c>
      <c r="F1395" cm="1">
        <f t="array" ref="F1395" ca="1">IF(G1395&lt;&gt;"",INDIRECT("'"&amp;G1395&amp;"'!"&amp;H1395),"")</f>
        <v>0</v>
      </c>
      <c r="G1395" s="991" t="s">
        <v>3604</v>
      </c>
      <c r="H1395" t="s">
        <v>4076</v>
      </c>
      <c r="I1395" s="4"/>
      <c r="J1395" s="4"/>
      <c r="K1395" s="4"/>
    </row>
    <row r="1396" spans="1:11" ht="15" customHeight="1" x14ac:dyDescent="0.25">
      <c r="A1396">
        <v>1391</v>
      </c>
      <c r="B1396" s="7">
        <f>'EstExp 12-20'!H290</f>
        <v>0</v>
      </c>
      <c r="C1396" s="3">
        <f t="shared" si="60"/>
        <v>1391</v>
      </c>
      <c r="E1396" t="b">
        <f t="shared" ca="1" si="61"/>
        <v>1</v>
      </c>
      <c r="F1396" cm="1">
        <f t="array" ref="F1396" ca="1">IF(G1396&lt;&gt;"",INDIRECT("'"&amp;G1396&amp;"'!"&amp;H1396),"")</f>
        <v>0</v>
      </c>
      <c r="G1396" s="991" t="s">
        <v>3604</v>
      </c>
      <c r="H1396" t="s">
        <v>4077</v>
      </c>
      <c r="I1396" s="4"/>
      <c r="J1396" s="4"/>
      <c r="K1396" s="4"/>
    </row>
    <row r="1397" spans="1:11" ht="15" customHeight="1" x14ac:dyDescent="0.25">
      <c r="A1397" s="2">
        <v>1392</v>
      </c>
      <c r="D1397" s="3" t="s">
        <v>3572</v>
      </c>
      <c r="F1397" t="str" cm="1">
        <f t="array" ref="F1397" ca="1">IF(G1397&lt;&gt;"",INDIRECT("'"&amp;G1397&amp;"'!"&amp;H1397),"")</f>
        <v/>
      </c>
      <c r="I1397" s="4"/>
      <c r="J1397" s="4"/>
      <c r="K1397" s="4"/>
    </row>
    <row r="1398" spans="1:11" ht="15" customHeight="1" x14ac:dyDescent="0.25">
      <c r="A1398">
        <v>1393</v>
      </c>
      <c r="B1398" s="7">
        <f>'EstExp 12-20'!H292</f>
        <v>0</v>
      </c>
      <c r="C1398" s="3">
        <f>A1398-B1398</f>
        <v>1393</v>
      </c>
      <c r="E1398" t="b">
        <f ca="1">F1398=B1398</f>
        <v>1</v>
      </c>
      <c r="F1398" cm="1">
        <f t="array" ref="F1398" ca="1">IF(G1398&lt;&gt;"",INDIRECT("'"&amp;G1398&amp;"'!"&amp;H1398),"")</f>
        <v>0</v>
      </c>
      <c r="G1398" s="991" t="s">
        <v>3604</v>
      </c>
      <c r="H1398" t="s">
        <v>4078</v>
      </c>
      <c r="I1398" s="4"/>
      <c r="J1398" s="4"/>
      <c r="K1398" s="4"/>
    </row>
    <row r="1399" spans="1:11" ht="15" customHeight="1" x14ac:dyDescent="0.25">
      <c r="A1399" s="2">
        <v>1394</v>
      </c>
      <c r="D1399" s="3" t="s">
        <v>3572</v>
      </c>
      <c r="F1399" t="str" cm="1">
        <f t="array" ref="F1399" ca="1">IF(G1399&lt;&gt;"",INDIRECT("'"&amp;G1399&amp;"'!"&amp;H1399),"")</f>
        <v/>
      </c>
      <c r="I1399" s="4"/>
      <c r="J1399" s="4"/>
      <c r="K1399" s="4"/>
    </row>
    <row r="1400" spans="1:11" ht="15" customHeight="1" x14ac:dyDescent="0.25">
      <c r="A1400" s="2">
        <v>1395</v>
      </c>
      <c r="D1400" s="3" t="s">
        <v>3572</v>
      </c>
      <c r="F1400" t="str" cm="1">
        <f t="array" ref="F1400" ca="1">IF(G1400&lt;&gt;"",INDIRECT("'"&amp;G1400&amp;"'!"&amp;H1400),"")</f>
        <v/>
      </c>
      <c r="I1400" s="4"/>
      <c r="J1400" s="4"/>
      <c r="K1400" s="4"/>
    </row>
    <row r="1401" spans="1:11" ht="15" customHeight="1" x14ac:dyDescent="0.25">
      <c r="A1401" s="2">
        <v>1396</v>
      </c>
      <c r="D1401" s="3" t="s">
        <v>3572</v>
      </c>
      <c r="F1401" t="str" cm="1">
        <f t="array" ref="F1401" ca="1">IF(G1401&lt;&gt;"",INDIRECT("'"&amp;G1401&amp;"'!"&amp;H1401),"")</f>
        <v/>
      </c>
      <c r="I1401" s="4"/>
      <c r="J1401" s="4"/>
      <c r="K1401" s="4"/>
    </row>
    <row r="1402" spans="1:11" ht="15" customHeight="1" x14ac:dyDescent="0.25">
      <c r="A1402" s="2">
        <v>1397</v>
      </c>
      <c r="D1402" s="3" t="s">
        <v>3572</v>
      </c>
      <c r="F1402" t="str" cm="1">
        <f t="array" ref="F1402" ca="1">IF(G1402&lt;&gt;"",INDIRECT("'"&amp;G1402&amp;"'!"&amp;H1402),"")</f>
        <v/>
      </c>
      <c r="I1402" s="4"/>
      <c r="J1402" s="4"/>
      <c r="K1402" s="4"/>
    </row>
    <row r="1403" spans="1:11" ht="15" customHeight="1" x14ac:dyDescent="0.25">
      <c r="A1403" s="2">
        <v>1398</v>
      </c>
      <c r="D1403" s="3" t="s">
        <v>3572</v>
      </c>
      <c r="F1403" t="str" cm="1">
        <f t="array" ref="F1403" ca="1">IF(G1403&lt;&gt;"",INDIRECT("'"&amp;G1403&amp;"'!"&amp;H1403),"")</f>
        <v/>
      </c>
      <c r="I1403" s="4"/>
      <c r="J1403" s="4"/>
      <c r="K1403" s="4"/>
    </row>
    <row r="1404" spans="1:11" ht="15" customHeight="1" x14ac:dyDescent="0.25">
      <c r="A1404">
        <v>1399</v>
      </c>
      <c r="B1404" s="7">
        <f>'EstExp 12-20'!K229</f>
        <v>0</v>
      </c>
      <c r="C1404" s="3">
        <f>A1404-B1404</f>
        <v>1399</v>
      </c>
      <c r="E1404" t="b">
        <f ca="1">F1404=B1404</f>
        <v>1</v>
      </c>
      <c r="F1404" cm="1">
        <f t="array" ref="F1404" ca="1">IF(G1404&lt;&gt;"",INDIRECT("'"&amp;G1404&amp;"'!"&amp;H1404),"")</f>
        <v>0</v>
      </c>
      <c r="G1404" s="991" t="s">
        <v>3604</v>
      </c>
      <c r="H1404" t="s">
        <v>4079</v>
      </c>
      <c r="I1404" s="4"/>
      <c r="J1404" s="4"/>
      <c r="K1404" s="4"/>
    </row>
    <row r="1405" spans="1:11" ht="15" customHeight="1" x14ac:dyDescent="0.25">
      <c r="A1405" s="2">
        <v>1400</v>
      </c>
      <c r="D1405" s="3" t="s">
        <v>3572</v>
      </c>
      <c r="F1405" t="str" cm="1">
        <f t="array" ref="F1405" ca="1">IF(G1405&lt;&gt;"",INDIRECT("'"&amp;G1405&amp;"'!"&amp;H1405),"")</f>
        <v/>
      </c>
      <c r="I1405" s="4"/>
      <c r="J1405" s="4"/>
      <c r="K1405" s="4"/>
    </row>
    <row r="1406" spans="1:11" ht="15" customHeight="1" x14ac:dyDescent="0.25">
      <c r="A1406" s="2">
        <v>1401</v>
      </c>
      <c r="D1406" s="3" t="s">
        <v>3572</v>
      </c>
      <c r="F1406" t="str" cm="1">
        <f t="array" ref="F1406" ca="1">IF(G1406&lt;&gt;"",INDIRECT("'"&amp;G1406&amp;"'!"&amp;H1406),"")</f>
        <v/>
      </c>
      <c r="I1406" s="4"/>
      <c r="J1406" s="4"/>
      <c r="K1406" s="4"/>
    </row>
    <row r="1407" spans="1:11" ht="15" customHeight="1" x14ac:dyDescent="0.25">
      <c r="A1407" s="2">
        <v>1402</v>
      </c>
      <c r="D1407" s="3" t="s">
        <v>3572</v>
      </c>
      <c r="F1407" t="str" cm="1">
        <f t="array" ref="F1407" ca="1">IF(G1407&lt;&gt;"",INDIRECT("'"&amp;G1407&amp;"'!"&amp;H1407),"")</f>
        <v/>
      </c>
      <c r="I1407" s="4"/>
      <c r="J1407" s="4"/>
      <c r="K1407" s="4"/>
    </row>
    <row r="1408" spans="1:11" ht="15" customHeight="1" x14ac:dyDescent="0.25">
      <c r="A1408" s="2">
        <v>1403</v>
      </c>
      <c r="D1408" s="3" t="s">
        <v>3572</v>
      </c>
      <c r="F1408" t="str" cm="1">
        <f t="array" ref="F1408" ca="1">IF(G1408&lt;&gt;"",INDIRECT("'"&amp;G1408&amp;"'!"&amp;H1408),"")</f>
        <v/>
      </c>
      <c r="I1408" s="4"/>
      <c r="J1408" s="4"/>
      <c r="K1408" s="4"/>
    </row>
    <row r="1409" spans="1:11" ht="15" customHeight="1" x14ac:dyDescent="0.25">
      <c r="A1409" s="2">
        <v>1404</v>
      </c>
      <c r="D1409" s="3" t="s">
        <v>3572</v>
      </c>
      <c r="F1409" t="str" cm="1">
        <f t="array" ref="F1409" ca="1">IF(G1409&lt;&gt;"",INDIRECT("'"&amp;G1409&amp;"'!"&amp;H1409),"")</f>
        <v/>
      </c>
      <c r="I1409" s="4"/>
      <c r="J1409" s="4"/>
      <c r="K1409" s="4"/>
    </row>
    <row r="1410" spans="1:11" ht="15" customHeight="1" x14ac:dyDescent="0.25">
      <c r="A1410">
        <v>1405</v>
      </c>
      <c r="B1410" s="7">
        <f>'EstExp 12-20'!K231</f>
        <v>0</v>
      </c>
      <c r="C1410" s="3">
        <f>A1410-B1410</f>
        <v>1405</v>
      </c>
      <c r="E1410" t="b">
        <f ca="1">F1410=B1410</f>
        <v>1</v>
      </c>
      <c r="F1410" cm="1">
        <f t="array" ref="F1410" ca="1">IF(G1410&lt;&gt;"",INDIRECT("'"&amp;G1410&amp;"'!"&amp;H1410),"")</f>
        <v>0</v>
      </c>
      <c r="G1410" s="991" t="s">
        <v>3604</v>
      </c>
      <c r="H1410" t="s">
        <v>4080</v>
      </c>
      <c r="I1410" s="4"/>
      <c r="J1410" s="4"/>
      <c r="K1410" s="4"/>
    </row>
    <row r="1411" spans="1:11" ht="15" customHeight="1" x14ac:dyDescent="0.25">
      <c r="A1411" s="2">
        <v>1406</v>
      </c>
      <c r="D1411" s="3" t="s">
        <v>3572</v>
      </c>
      <c r="F1411" t="str" cm="1">
        <f t="array" ref="F1411" ca="1">IF(G1411&lt;&gt;"",INDIRECT("'"&amp;G1411&amp;"'!"&amp;H1411),"")</f>
        <v/>
      </c>
      <c r="I1411" s="4"/>
      <c r="J1411" s="4"/>
      <c r="K1411" s="4"/>
    </row>
    <row r="1412" spans="1:11" ht="15" customHeight="1" x14ac:dyDescent="0.25">
      <c r="A1412" s="2">
        <v>1407</v>
      </c>
      <c r="D1412" s="3" t="s">
        <v>3572</v>
      </c>
      <c r="F1412" t="str" cm="1">
        <f t="array" ref="F1412" ca="1">IF(G1412&lt;&gt;"",INDIRECT("'"&amp;G1412&amp;"'!"&amp;H1412),"")</f>
        <v/>
      </c>
      <c r="I1412" s="4"/>
      <c r="J1412" s="4"/>
      <c r="K1412" s="4"/>
    </row>
    <row r="1413" spans="1:11" ht="15" customHeight="1" x14ac:dyDescent="0.25">
      <c r="A1413" s="2">
        <v>1408</v>
      </c>
      <c r="D1413" s="3" t="s">
        <v>3572</v>
      </c>
      <c r="F1413" t="str" cm="1">
        <f t="array" ref="F1413" ca="1">IF(G1413&lt;&gt;"",INDIRECT("'"&amp;G1413&amp;"'!"&amp;H1413),"")</f>
        <v/>
      </c>
      <c r="I1413" s="4"/>
      <c r="J1413" s="4"/>
      <c r="K1413" s="4"/>
    </row>
    <row r="1414" spans="1:11" ht="15" customHeight="1" x14ac:dyDescent="0.25">
      <c r="A1414">
        <v>1409</v>
      </c>
      <c r="B1414" s="7">
        <f>'EstExp 12-20'!K225</f>
        <v>0</v>
      </c>
      <c r="C1414" s="3">
        <f t="shared" ref="C1414:C1442" si="62">A1414-B1414</f>
        <v>1409</v>
      </c>
      <c r="E1414" t="b">
        <f t="shared" ref="E1414:E1442" ca="1" si="63">F1414=B1414</f>
        <v>1</v>
      </c>
      <c r="F1414" cm="1">
        <f t="array" ref="F1414" ca="1">IF(G1414&lt;&gt;"",INDIRECT("'"&amp;G1414&amp;"'!"&amp;H1414),"")</f>
        <v>0</v>
      </c>
      <c r="G1414" s="991" t="s">
        <v>3604</v>
      </c>
      <c r="H1414" t="s">
        <v>4081</v>
      </c>
      <c r="I1414" s="4"/>
      <c r="J1414" s="4"/>
      <c r="K1414" s="4"/>
    </row>
    <row r="1415" spans="1:11" ht="15" customHeight="1" x14ac:dyDescent="0.25">
      <c r="A1415">
        <v>1410</v>
      </c>
      <c r="B1415" s="7">
        <f>'EstExp 12-20'!K226</f>
        <v>0</v>
      </c>
      <c r="C1415" s="3">
        <f t="shared" si="62"/>
        <v>1410</v>
      </c>
      <c r="E1415" t="b">
        <f t="shared" ca="1" si="63"/>
        <v>1</v>
      </c>
      <c r="F1415" cm="1">
        <f t="array" ref="F1415" ca="1">IF(G1415&lt;&gt;"",INDIRECT("'"&amp;G1415&amp;"'!"&amp;H1415),"")</f>
        <v>0</v>
      </c>
      <c r="G1415" s="991" t="s">
        <v>3604</v>
      </c>
      <c r="H1415" t="s">
        <v>4082</v>
      </c>
      <c r="I1415" s="4"/>
      <c r="J1415" s="4"/>
      <c r="K1415" s="4"/>
    </row>
    <row r="1416" spans="1:11" ht="15" customHeight="1" x14ac:dyDescent="0.25">
      <c r="A1416">
        <v>1411</v>
      </c>
      <c r="B1416" s="7">
        <f>'EstExp 12-20'!K227</f>
        <v>0</v>
      </c>
      <c r="C1416" s="3">
        <f t="shared" si="62"/>
        <v>1411</v>
      </c>
      <c r="E1416" t="b">
        <f t="shared" ca="1" si="63"/>
        <v>1</v>
      </c>
      <c r="F1416" cm="1">
        <f t="array" ref="F1416" ca="1">IF(G1416&lt;&gt;"",INDIRECT("'"&amp;G1416&amp;"'!"&amp;H1416),"")</f>
        <v>0</v>
      </c>
      <c r="G1416" s="991" t="s">
        <v>3604</v>
      </c>
      <c r="H1416" t="s">
        <v>4083</v>
      </c>
      <c r="I1416" s="4"/>
      <c r="J1416" s="4"/>
      <c r="K1416" s="4"/>
    </row>
    <row r="1417" spans="1:11" ht="15" customHeight="1" x14ac:dyDescent="0.25">
      <c r="A1417">
        <v>1412</v>
      </c>
      <c r="B1417" s="7">
        <f>'EstExp 12-20'!K228</f>
        <v>0</v>
      </c>
      <c r="C1417" s="3">
        <f t="shared" si="62"/>
        <v>1412</v>
      </c>
      <c r="E1417" t="b">
        <f t="shared" ca="1" si="63"/>
        <v>1</v>
      </c>
      <c r="F1417" cm="1">
        <f t="array" ref="F1417" ca="1">IF(G1417&lt;&gt;"",INDIRECT("'"&amp;G1417&amp;"'!"&amp;H1417),"")</f>
        <v>0</v>
      </c>
      <c r="G1417" s="991" t="s">
        <v>3604</v>
      </c>
      <c r="H1417" t="s">
        <v>4084</v>
      </c>
      <c r="I1417" s="4"/>
      <c r="J1417" s="4"/>
      <c r="K1417" s="4"/>
    </row>
    <row r="1418" spans="1:11" ht="15" customHeight="1" x14ac:dyDescent="0.25">
      <c r="A1418">
        <v>1413</v>
      </c>
      <c r="B1418" s="7">
        <f>'EstExp 12-20'!K233</f>
        <v>0</v>
      </c>
      <c r="C1418" s="3">
        <f t="shared" si="62"/>
        <v>1413</v>
      </c>
      <c r="E1418" t="b">
        <f t="shared" ca="1" si="63"/>
        <v>1</v>
      </c>
      <c r="F1418" cm="1">
        <f t="array" ref="F1418" ca="1">IF(G1418&lt;&gt;"",INDIRECT("'"&amp;G1418&amp;"'!"&amp;H1418),"")</f>
        <v>0</v>
      </c>
      <c r="G1418" s="991" t="s">
        <v>3604</v>
      </c>
      <c r="H1418" t="s">
        <v>4085</v>
      </c>
      <c r="I1418" s="4"/>
      <c r="J1418" s="4"/>
      <c r="K1418" s="4"/>
    </row>
    <row r="1419" spans="1:11" ht="15" customHeight="1" x14ac:dyDescent="0.25">
      <c r="A1419">
        <v>1414</v>
      </c>
      <c r="B1419" s="7">
        <f>'EstExp 12-20'!K236</f>
        <v>0</v>
      </c>
      <c r="C1419" s="3">
        <f t="shared" si="62"/>
        <v>1414</v>
      </c>
      <c r="E1419" t="b">
        <f t="shared" ca="1" si="63"/>
        <v>1</v>
      </c>
      <c r="F1419" cm="1">
        <f t="array" ref="F1419" ca="1">IF(G1419&lt;&gt;"",INDIRECT("'"&amp;G1419&amp;"'!"&amp;H1419),"")</f>
        <v>0</v>
      </c>
      <c r="G1419" s="991" t="s">
        <v>3604</v>
      </c>
      <c r="H1419" t="s">
        <v>4086</v>
      </c>
      <c r="I1419" s="4"/>
      <c r="J1419" s="4"/>
      <c r="K1419" s="4"/>
    </row>
    <row r="1420" spans="1:11" ht="15" customHeight="1" x14ac:dyDescent="0.25">
      <c r="A1420">
        <v>1415</v>
      </c>
      <c r="B1420" s="7">
        <f>'EstExp 12-20'!K237</f>
        <v>0</v>
      </c>
      <c r="C1420" s="3">
        <f t="shared" si="62"/>
        <v>1415</v>
      </c>
      <c r="E1420" t="b">
        <f t="shared" ca="1" si="63"/>
        <v>1</v>
      </c>
      <c r="F1420" cm="1">
        <f t="array" ref="F1420" ca="1">IF(G1420&lt;&gt;"",INDIRECT("'"&amp;G1420&amp;"'!"&amp;H1420),"")</f>
        <v>0</v>
      </c>
      <c r="G1420" s="991" t="s">
        <v>3604</v>
      </c>
      <c r="H1420" t="s">
        <v>4087</v>
      </c>
      <c r="I1420" s="4"/>
      <c r="J1420" s="4"/>
      <c r="K1420" s="4"/>
    </row>
    <row r="1421" spans="1:11" ht="15" customHeight="1" x14ac:dyDescent="0.25">
      <c r="A1421">
        <v>1416</v>
      </c>
      <c r="B1421" s="7">
        <f>'EstExp 12-20'!K238</f>
        <v>0</v>
      </c>
      <c r="C1421" s="3">
        <f t="shared" si="62"/>
        <v>1416</v>
      </c>
      <c r="E1421" t="b">
        <f t="shared" ca="1" si="63"/>
        <v>1</v>
      </c>
      <c r="F1421" cm="1">
        <f t="array" ref="F1421" ca="1">IF(G1421&lt;&gt;"",INDIRECT("'"&amp;G1421&amp;"'!"&amp;H1421),"")</f>
        <v>0</v>
      </c>
      <c r="G1421" s="991" t="s">
        <v>3604</v>
      </c>
      <c r="H1421" t="s">
        <v>4088</v>
      </c>
      <c r="I1421" s="4"/>
      <c r="J1421" s="4"/>
      <c r="K1421" s="4"/>
    </row>
    <row r="1422" spans="1:11" ht="15" customHeight="1" x14ac:dyDescent="0.25">
      <c r="A1422">
        <v>1417</v>
      </c>
      <c r="B1422" s="7">
        <f>'EstExp 12-20'!K239</f>
        <v>0</v>
      </c>
      <c r="C1422" s="3">
        <f t="shared" si="62"/>
        <v>1417</v>
      </c>
      <c r="E1422" t="b">
        <f t="shared" ca="1" si="63"/>
        <v>1</v>
      </c>
      <c r="F1422" cm="1">
        <f t="array" ref="F1422" ca="1">IF(G1422&lt;&gt;"",INDIRECT("'"&amp;G1422&amp;"'!"&amp;H1422),"")</f>
        <v>0</v>
      </c>
      <c r="G1422" s="991" t="s">
        <v>3604</v>
      </c>
      <c r="H1422" t="s">
        <v>4089</v>
      </c>
      <c r="I1422" s="4"/>
      <c r="J1422" s="4"/>
      <c r="K1422" s="4"/>
    </row>
    <row r="1423" spans="1:11" ht="15" customHeight="1" x14ac:dyDescent="0.25">
      <c r="A1423">
        <v>1418</v>
      </c>
      <c r="B1423" s="7">
        <f>'EstExp 12-20'!K240</f>
        <v>0</v>
      </c>
      <c r="C1423" s="3">
        <f t="shared" si="62"/>
        <v>1418</v>
      </c>
      <c r="E1423" t="b">
        <f t="shared" ca="1" si="63"/>
        <v>1</v>
      </c>
      <c r="F1423" cm="1">
        <f t="array" ref="F1423" ca="1">IF(G1423&lt;&gt;"",INDIRECT("'"&amp;G1423&amp;"'!"&amp;H1423),"")</f>
        <v>0</v>
      </c>
      <c r="G1423" s="991" t="s">
        <v>3604</v>
      </c>
      <c r="H1423" t="s">
        <v>4090</v>
      </c>
      <c r="I1423" s="4"/>
      <c r="J1423" s="4"/>
      <c r="K1423" s="4"/>
    </row>
    <row r="1424" spans="1:11" ht="15" customHeight="1" x14ac:dyDescent="0.25">
      <c r="A1424">
        <v>1419</v>
      </c>
      <c r="B1424" s="7">
        <f>'EstExp 12-20'!K241</f>
        <v>0</v>
      </c>
      <c r="C1424" s="3">
        <f t="shared" si="62"/>
        <v>1419</v>
      </c>
      <c r="E1424" t="b">
        <f t="shared" ca="1" si="63"/>
        <v>1</v>
      </c>
      <c r="F1424" cm="1">
        <f t="array" ref="F1424" ca="1">IF(G1424&lt;&gt;"",INDIRECT("'"&amp;G1424&amp;"'!"&amp;H1424),"")</f>
        <v>0</v>
      </c>
      <c r="G1424" s="991" t="s">
        <v>3604</v>
      </c>
      <c r="H1424" t="s">
        <v>4091</v>
      </c>
      <c r="I1424" s="4"/>
      <c r="J1424" s="4"/>
      <c r="K1424" s="4"/>
    </row>
    <row r="1425" spans="1:11" ht="15" customHeight="1" x14ac:dyDescent="0.25">
      <c r="A1425">
        <v>1420</v>
      </c>
      <c r="B1425" s="7">
        <f>'EstExp 12-20'!K242</f>
        <v>0</v>
      </c>
      <c r="C1425" s="3">
        <f t="shared" si="62"/>
        <v>1420</v>
      </c>
      <c r="E1425" t="b">
        <f t="shared" ca="1" si="63"/>
        <v>1</v>
      </c>
      <c r="F1425" cm="1">
        <f t="array" ref="F1425" ca="1">IF(G1425&lt;&gt;"",INDIRECT("'"&amp;G1425&amp;"'!"&amp;H1425),"")</f>
        <v>0</v>
      </c>
      <c r="G1425" s="991" t="s">
        <v>3604</v>
      </c>
      <c r="H1425" t="s">
        <v>4092</v>
      </c>
      <c r="I1425" s="4"/>
      <c r="J1425" s="4"/>
      <c r="K1425" s="4"/>
    </row>
    <row r="1426" spans="1:11" ht="15" customHeight="1" x14ac:dyDescent="0.25">
      <c r="A1426">
        <v>1421</v>
      </c>
      <c r="B1426" s="7">
        <f>'EstExp 12-20'!K244</f>
        <v>0</v>
      </c>
      <c r="C1426" s="3">
        <f t="shared" si="62"/>
        <v>1421</v>
      </c>
      <c r="E1426" t="b">
        <f t="shared" ca="1" si="63"/>
        <v>1</v>
      </c>
      <c r="F1426" cm="1">
        <f t="array" ref="F1426" ca="1">IF(G1426&lt;&gt;"",INDIRECT("'"&amp;G1426&amp;"'!"&amp;H1426),"")</f>
        <v>0</v>
      </c>
      <c r="G1426" s="991" t="s">
        <v>3604</v>
      </c>
      <c r="H1426" t="s">
        <v>4093</v>
      </c>
      <c r="I1426" s="4"/>
      <c r="J1426" s="4"/>
      <c r="K1426" s="4"/>
    </row>
    <row r="1427" spans="1:11" ht="15" customHeight="1" x14ac:dyDescent="0.25">
      <c r="A1427">
        <v>1422</v>
      </c>
      <c r="B1427" s="7">
        <f>'EstExp 12-20'!K245</f>
        <v>0</v>
      </c>
      <c r="C1427" s="3">
        <f t="shared" si="62"/>
        <v>1422</v>
      </c>
      <c r="E1427" t="b">
        <f t="shared" ca="1" si="63"/>
        <v>1</v>
      </c>
      <c r="F1427" cm="1">
        <f t="array" ref="F1427" ca="1">IF(G1427&lt;&gt;"",INDIRECT("'"&amp;G1427&amp;"'!"&amp;H1427),"")</f>
        <v>0</v>
      </c>
      <c r="G1427" s="991" t="s">
        <v>3604</v>
      </c>
      <c r="H1427" t="s">
        <v>4094</v>
      </c>
      <c r="I1427" s="4"/>
      <c r="J1427" s="4"/>
      <c r="K1427" s="4"/>
    </row>
    <row r="1428" spans="1:11" ht="15" customHeight="1" x14ac:dyDescent="0.25">
      <c r="A1428">
        <v>1423</v>
      </c>
      <c r="B1428" s="7">
        <f>'EstExp 12-20'!K246</f>
        <v>0</v>
      </c>
      <c r="C1428" s="3">
        <f t="shared" si="62"/>
        <v>1423</v>
      </c>
      <c r="E1428" t="b">
        <f t="shared" ca="1" si="63"/>
        <v>1</v>
      </c>
      <c r="F1428" cm="1">
        <f t="array" ref="F1428" ca="1">IF(G1428&lt;&gt;"",INDIRECT("'"&amp;G1428&amp;"'!"&amp;H1428),"")</f>
        <v>0</v>
      </c>
      <c r="G1428" s="991" t="s">
        <v>3604</v>
      </c>
      <c r="H1428" t="s">
        <v>4095</v>
      </c>
      <c r="I1428" s="4"/>
      <c r="J1428" s="4"/>
      <c r="K1428" s="4"/>
    </row>
    <row r="1429" spans="1:11" ht="15" customHeight="1" x14ac:dyDescent="0.25">
      <c r="A1429">
        <v>1424</v>
      </c>
      <c r="B1429" s="7">
        <f>'EstExp 12-20'!K247</f>
        <v>0</v>
      </c>
      <c r="C1429" s="3">
        <f t="shared" si="62"/>
        <v>1424</v>
      </c>
      <c r="E1429" t="b">
        <f t="shared" ca="1" si="63"/>
        <v>1</v>
      </c>
      <c r="F1429" cm="1">
        <f t="array" ref="F1429" ca="1">IF(G1429&lt;&gt;"",INDIRECT("'"&amp;G1429&amp;"'!"&amp;H1429),"")</f>
        <v>0</v>
      </c>
      <c r="G1429" s="991" t="s">
        <v>3604</v>
      </c>
      <c r="H1429" t="s">
        <v>4096</v>
      </c>
      <c r="I1429" s="4"/>
      <c r="J1429" s="4"/>
      <c r="K1429" s="4"/>
    </row>
    <row r="1430" spans="1:11" ht="15" customHeight="1" x14ac:dyDescent="0.25">
      <c r="A1430">
        <v>1425</v>
      </c>
      <c r="B1430" s="7">
        <f>'EstExp 12-20'!K249</f>
        <v>0</v>
      </c>
      <c r="C1430" s="3">
        <f t="shared" si="62"/>
        <v>1425</v>
      </c>
      <c r="E1430" t="b">
        <f t="shared" ca="1" si="63"/>
        <v>1</v>
      </c>
      <c r="F1430" cm="1">
        <f t="array" ref="F1430" ca="1">IF(G1430&lt;&gt;"",INDIRECT("'"&amp;G1430&amp;"'!"&amp;H1430),"")</f>
        <v>0</v>
      </c>
      <c r="G1430" s="991" t="s">
        <v>3604</v>
      </c>
      <c r="H1430" t="s">
        <v>4097</v>
      </c>
      <c r="I1430" s="4"/>
      <c r="J1430" s="4"/>
      <c r="K1430" s="4"/>
    </row>
    <row r="1431" spans="1:11" ht="15" customHeight="1" x14ac:dyDescent="0.25">
      <c r="A1431">
        <v>1426</v>
      </c>
      <c r="B1431" s="7">
        <f>'EstExp 12-20'!K250</f>
        <v>0</v>
      </c>
      <c r="C1431" s="3">
        <f t="shared" si="62"/>
        <v>1426</v>
      </c>
      <c r="E1431" t="b">
        <f t="shared" ca="1" si="63"/>
        <v>1</v>
      </c>
      <c r="F1431" cm="1">
        <f t="array" ref="F1431" ca="1">IF(G1431&lt;&gt;"",INDIRECT("'"&amp;G1431&amp;"'!"&amp;H1431),"")</f>
        <v>0</v>
      </c>
      <c r="G1431" s="991" t="s">
        <v>3604</v>
      </c>
      <c r="H1431" t="s">
        <v>4098</v>
      </c>
      <c r="I1431" s="4"/>
      <c r="J1431" s="4"/>
      <c r="K1431" s="4"/>
    </row>
    <row r="1432" spans="1:11" ht="15" customHeight="1" x14ac:dyDescent="0.25">
      <c r="A1432">
        <v>1427</v>
      </c>
      <c r="B1432" s="7">
        <f>'EstExp 12-20'!K254</f>
        <v>0</v>
      </c>
      <c r="C1432" s="3">
        <f t="shared" si="62"/>
        <v>1427</v>
      </c>
      <c r="E1432" t="b">
        <f t="shared" ca="1" si="63"/>
        <v>1</v>
      </c>
      <c r="F1432" cm="1">
        <f t="array" ref="F1432" ca="1">IF(G1432&lt;&gt;"",INDIRECT("'"&amp;G1432&amp;"'!"&amp;H1432),"")</f>
        <v>0</v>
      </c>
      <c r="G1432" s="991" t="s">
        <v>3604</v>
      </c>
      <c r="H1432" t="s">
        <v>4099</v>
      </c>
      <c r="I1432" s="4"/>
      <c r="J1432" s="4"/>
      <c r="K1432" s="4"/>
    </row>
    <row r="1433" spans="1:11" ht="15" customHeight="1" x14ac:dyDescent="0.25">
      <c r="A1433">
        <v>1428</v>
      </c>
      <c r="B1433" s="7">
        <f>'EstExp 12-20'!K256</f>
        <v>0</v>
      </c>
      <c r="C1433" s="3">
        <f t="shared" si="62"/>
        <v>1428</v>
      </c>
      <c r="E1433" t="b">
        <f t="shared" ca="1" si="63"/>
        <v>1</v>
      </c>
      <c r="F1433" cm="1">
        <f t="array" ref="F1433" ca="1">IF(G1433&lt;&gt;"",INDIRECT("'"&amp;G1433&amp;"'!"&amp;H1433),"")</f>
        <v>0</v>
      </c>
      <c r="G1433" s="991" t="s">
        <v>3604</v>
      </c>
      <c r="H1433" t="s">
        <v>4100</v>
      </c>
      <c r="I1433" s="4"/>
      <c r="J1433" s="4"/>
      <c r="K1433" s="4"/>
    </row>
    <row r="1434" spans="1:11" ht="15" customHeight="1" x14ac:dyDescent="0.25">
      <c r="A1434">
        <v>1429</v>
      </c>
      <c r="B1434" s="7">
        <f>'EstExp 12-20'!K257</f>
        <v>0</v>
      </c>
      <c r="C1434" s="3">
        <f t="shared" si="62"/>
        <v>1429</v>
      </c>
      <c r="E1434" t="b">
        <f t="shared" ca="1" si="63"/>
        <v>1</v>
      </c>
      <c r="F1434" cm="1">
        <f t="array" ref="F1434" ca="1">IF(G1434&lt;&gt;"",INDIRECT("'"&amp;G1434&amp;"'!"&amp;H1434),"")</f>
        <v>0</v>
      </c>
      <c r="G1434" s="991" t="s">
        <v>3604</v>
      </c>
      <c r="H1434" t="s">
        <v>4101</v>
      </c>
      <c r="I1434" s="4"/>
      <c r="J1434" s="4"/>
      <c r="K1434" s="4"/>
    </row>
    <row r="1435" spans="1:11" ht="15" customHeight="1" x14ac:dyDescent="0.25">
      <c r="A1435">
        <v>1430</v>
      </c>
      <c r="B1435" s="7">
        <f>'EstExp 12-20'!K258</f>
        <v>0</v>
      </c>
      <c r="C1435" s="3">
        <f t="shared" si="62"/>
        <v>1430</v>
      </c>
      <c r="E1435" t="b">
        <f t="shared" ca="1" si="63"/>
        <v>1</v>
      </c>
      <c r="F1435" cm="1">
        <f t="array" ref="F1435" ca="1">IF(G1435&lt;&gt;"",INDIRECT("'"&amp;G1435&amp;"'!"&amp;H1435),"")</f>
        <v>0</v>
      </c>
      <c r="G1435" s="991" t="s">
        <v>3604</v>
      </c>
      <c r="H1435" t="s">
        <v>4102</v>
      </c>
      <c r="I1435" s="4"/>
      <c r="J1435" s="4"/>
      <c r="K1435" s="4"/>
    </row>
    <row r="1436" spans="1:11" ht="15" customHeight="1" x14ac:dyDescent="0.25">
      <c r="A1436">
        <v>1431</v>
      </c>
      <c r="B1436" s="7">
        <f>'EstExp 12-20'!K260</f>
        <v>0</v>
      </c>
      <c r="C1436" s="3">
        <f t="shared" si="62"/>
        <v>1431</v>
      </c>
      <c r="E1436" t="b">
        <f t="shared" ca="1" si="63"/>
        <v>1</v>
      </c>
      <c r="F1436" cm="1">
        <f t="array" ref="F1436" ca="1">IF(G1436&lt;&gt;"",INDIRECT("'"&amp;G1436&amp;"'!"&amp;H1436),"")</f>
        <v>0</v>
      </c>
      <c r="G1436" s="991" t="s">
        <v>3604</v>
      </c>
      <c r="H1436" t="s">
        <v>4103</v>
      </c>
      <c r="I1436" s="4"/>
      <c r="J1436" s="4"/>
      <c r="K1436" s="4"/>
    </row>
    <row r="1437" spans="1:11" ht="15" customHeight="1" x14ac:dyDescent="0.25">
      <c r="A1437">
        <v>1432</v>
      </c>
      <c r="B1437" s="7">
        <f>'EstExp 12-20'!K261</f>
        <v>0</v>
      </c>
      <c r="C1437" s="3">
        <f t="shared" si="62"/>
        <v>1432</v>
      </c>
      <c r="E1437" t="b">
        <f t="shared" ca="1" si="63"/>
        <v>1</v>
      </c>
      <c r="F1437" cm="1">
        <f t="array" ref="F1437" ca="1">IF(G1437&lt;&gt;"",INDIRECT("'"&amp;G1437&amp;"'!"&amp;H1437),"")</f>
        <v>0</v>
      </c>
      <c r="G1437" s="991" t="s">
        <v>3604</v>
      </c>
      <c r="H1437" t="s">
        <v>4104</v>
      </c>
      <c r="I1437" s="4"/>
      <c r="J1437" s="4"/>
      <c r="K1437" s="4"/>
    </row>
    <row r="1438" spans="1:11" ht="15" customHeight="1" x14ac:dyDescent="0.25">
      <c r="A1438">
        <v>1433</v>
      </c>
      <c r="B1438" s="7">
        <f>'EstExp 12-20'!K262</f>
        <v>0</v>
      </c>
      <c r="C1438" s="3">
        <f t="shared" si="62"/>
        <v>1433</v>
      </c>
      <c r="E1438" t="b">
        <f t="shared" ca="1" si="63"/>
        <v>1</v>
      </c>
      <c r="F1438" cm="1">
        <f t="array" ref="F1438" ca="1">IF(G1438&lt;&gt;"",INDIRECT("'"&amp;G1438&amp;"'!"&amp;H1438),"")</f>
        <v>0</v>
      </c>
      <c r="G1438" s="991" t="s">
        <v>3604</v>
      </c>
      <c r="H1438" t="s">
        <v>4105</v>
      </c>
      <c r="I1438" s="4"/>
      <c r="J1438" s="4"/>
      <c r="K1438" s="4"/>
    </row>
    <row r="1439" spans="1:11" ht="15" customHeight="1" x14ac:dyDescent="0.25">
      <c r="A1439">
        <v>1434</v>
      </c>
      <c r="B1439" s="7">
        <f>'EstExp 12-20'!K263</f>
        <v>0</v>
      </c>
      <c r="C1439" s="3">
        <f t="shared" si="62"/>
        <v>1434</v>
      </c>
      <c r="E1439" t="b">
        <f t="shared" ca="1" si="63"/>
        <v>1</v>
      </c>
      <c r="F1439" cm="1">
        <f t="array" ref="F1439" ca="1">IF(G1439&lt;&gt;"",INDIRECT("'"&amp;G1439&amp;"'!"&amp;H1439),"")</f>
        <v>0</v>
      </c>
      <c r="G1439" s="991" t="s">
        <v>3604</v>
      </c>
      <c r="H1439" t="s">
        <v>4106</v>
      </c>
      <c r="I1439" s="4"/>
      <c r="J1439" s="4"/>
      <c r="K1439" s="4"/>
    </row>
    <row r="1440" spans="1:11" ht="15" customHeight="1" x14ac:dyDescent="0.25">
      <c r="A1440">
        <v>1435</v>
      </c>
      <c r="B1440" s="7">
        <f>'EstExp 12-20'!K264</f>
        <v>0</v>
      </c>
      <c r="C1440" s="3">
        <f t="shared" si="62"/>
        <v>1435</v>
      </c>
      <c r="E1440" t="b">
        <f t="shared" ca="1" si="63"/>
        <v>1</v>
      </c>
      <c r="F1440" cm="1">
        <f t="array" ref="F1440" ca="1">IF(G1440&lt;&gt;"",INDIRECT("'"&amp;G1440&amp;"'!"&amp;H1440),"")</f>
        <v>0</v>
      </c>
      <c r="G1440" s="991" t="s">
        <v>3604</v>
      </c>
      <c r="H1440" t="s">
        <v>4107</v>
      </c>
      <c r="I1440" s="4"/>
      <c r="J1440" s="4"/>
      <c r="K1440" s="4"/>
    </row>
    <row r="1441" spans="1:19" ht="15" customHeight="1" x14ac:dyDescent="0.25">
      <c r="A1441">
        <v>1436</v>
      </c>
      <c r="B1441" s="7">
        <f>'EstExp 12-20'!K265</f>
        <v>0</v>
      </c>
      <c r="C1441" s="3">
        <f t="shared" si="62"/>
        <v>1436</v>
      </c>
      <c r="E1441" t="b">
        <f t="shared" ca="1" si="63"/>
        <v>1</v>
      </c>
      <c r="F1441" cm="1">
        <f t="array" ref="F1441" ca="1">IF(G1441&lt;&gt;"",INDIRECT("'"&amp;G1441&amp;"'!"&amp;H1441),"")</f>
        <v>0</v>
      </c>
      <c r="G1441" s="991" t="s">
        <v>3604</v>
      </c>
      <c r="H1441" t="s">
        <v>4108</v>
      </c>
      <c r="I1441" s="4"/>
      <c r="J1441" s="4"/>
      <c r="K1441" s="4"/>
    </row>
    <row r="1442" spans="1:19" ht="15" customHeight="1" x14ac:dyDescent="0.25">
      <c r="A1442">
        <v>1437</v>
      </c>
      <c r="B1442" s="7">
        <f>'EstExp 12-20'!K266</f>
        <v>0</v>
      </c>
      <c r="C1442" s="3">
        <f t="shared" si="62"/>
        <v>1437</v>
      </c>
      <c r="E1442" t="b">
        <f t="shared" ca="1" si="63"/>
        <v>1</v>
      </c>
      <c r="F1442" cm="1">
        <f t="array" ref="F1442" ca="1">IF(G1442&lt;&gt;"",INDIRECT("'"&amp;G1442&amp;"'!"&amp;H1442),"")</f>
        <v>0</v>
      </c>
      <c r="G1442" s="991" t="s">
        <v>3604</v>
      </c>
      <c r="H1442" t="s">
        <v>4109</v>
      </c>
      <c r="I1442" s="4"/>
      <c r="J1442" s="4"/>
      <c r="K1442" s="4"/>
    </row>
    <row r="1443" spans="1:19" ht="15" customHeight="1" x14ac:dyDescent="0.25">
      <c r="A1443" s="2">
        <v>1438</v>
      </c>
      <c r="D1443" s="3" t="s">
        <v>3572</v>
      </c>
      <c r="F1443" t="str" cm="1">
        <f t="array" ref="F1443" ca="1">IF(G1443&lt;&gt;"",INDIRECT("'"&amp;G1443&amp;"'!"&amp;H1443),"")</f>
        <v/>
      </c>
      <c r="I1443" s="4"/>
      <c r="J1443" s="4"/>
      <c r="K1443" s="4"/>
    </row>
    <row r="1444" spans="1:19" ht="15" customHeight="1" x14ac:dyDescent="0.25">
      <c r="A1444">
        <v>1439</v>
      </c>
      <c r="B1444" s="7">
        <f>'EstExp 12-20'!K267</f>
        <v>0</v>
      </c>
      <c r="C1444" s="3">
        <f>A1444-B1444</f>
        <v>1439</v>
      </c>
      <c r="E1444" t="b">
        <f ca="1">F1444=B1444</f>
        <v>1</v>
      </c>
      <c r="F1444" cm="1">
        <f t="array" ref="F1444" ca="1">IF(G1444&lt;&gt;"",INDIRECT("'"&amp;G1444&amp;"'!"&amp;H1444),"")</f>
        <v>0</v>
      </c>
      <c r="G1444" s="991" t="s">
        <v>3604</v>
      </c>
      <c r="H1444" t="s">
        <v>4110</v>
      </c>
      <c r="I1444" s="4"/>
      <c r="J1444" s="4"/>
      <c r="K1444" s="4"/>
    </row>
    <row r="1445" spans="1:19" ht="15" customHeight="1" x14ac:dyDescent="0.25">
      <c r="A1445">
        <v>1440</v>
      </c>
      <c r="B1445" s="7">
        <f>'EstExp 12-20'!K269</f>
        <v>0</v>
      </c>
      <c r="C1445" s="3">
        <f>A1445-B1445</f>
        <v>1440</v>
      </c>
      <c r="E1445" t="b">
        <f ca="1">F1445=B1445</f>
        <v>1</v>
      </c>
      <c r="F1445" cm="1">
        <f t="array" ref="F1445" ca="1">IF(G1445&lt;&gt;"",INDIRECT("'"&amp;G1445&amp;"'!"&amp;H1445),"")</f>
        <v>0</v>
      </c>
      <c r="G1445" s="991" t="s">
        <v>3604</v>
      </c>
      <c r="H1445" t="s">
        <v>4111</v>
      </c>
      <c r="I1445" s="4"/>
      <c r="J1445" s="4"/>
      <c r="K1445" s="4"/>
    </row>
    <row r="1446" spans="1:19" ht="15" customHeight="1" x14ac:dyDescent="0.25">
      <c r="A1446">
        <v>1441</v>
      </c>
      <c r="B1446" s="7">
        <f>'EstExp 12-20'!K270</f>
        <v>0</v>
      </c>
      <c r="C1446" s="3">
        <f>A1446-B1446</f>
        <v>1441</v>
      </c>
      <c r="E1446" t="b">
        <f ca="1">F1446=B1446</f>
        <v>1</v>
      </c>
      <c r="F1446" cm="1">
        <f t="array" ref="F1446" ca="1">IF(G1446&lt;&gt;"",INDIRECT("'"&amp;G1446&amp;"'!"&amp;H1446),"")</f>
        <v>0</v>
      </c>
      <c r="G1446" s="991" t="s">
        <v>3604</v>
      </c>
      <c r="H1446" t="s">
        <v>4112</v>
      </c>
      <c r="I1446" s="4"/>
      <c r="J1446" s="4"/>
      <c r="K1446" s="4"/>
    </row>
    <row r="1447" spans="1:19" ht="15" customHeight="1" x14ac:dyDescent="0.25">
      <c r="A1447">
        <v>1442</v>
      </c>
      <c r="B1447" s="7">
        <f>'EstExp 12-20'!K271</f>
        <v>0</v>
      </c>
      <c r="C1447" s="3">
        <f>A1447-B1447</f>
        <v>1442</v>
      </c>
      <c r="E1447" t="b">
        <f ca="1">F1447=B1447</f>
        <v>1</v>
      </c>
      <c r="F1447" cm="1">
        <f t="array" ref="F1447" ca="1">IF(G1447&lt;&gt;"",INDIRECT("'"&amp;G1447&amp;"'!"&amp;H1447),"")</f>
        <v>0</v>
      </c>
      <c r="G1447" s="991" t="s">
        <v>3604</v>
      </c>
      <c r="H1447" t="s">
        <v>4113</v>
      </c>
      <c r="I1447" s="4"/>
      <c r="J1447" s="4"/>
      <c r="K1447" s="4"/>
    </row>
    <row r="1448" spans="1:19" ht="15" customHeight="1" x14ac:dyDescent="0.25">
      <c r="A1448">
        <v>1443</v>
      </c>
      <c r="B1448" s="7">
        <f>'EstExp 12-20'!K272</f>
        <v>0</v>
      </c>
      <c r="C1448" s="3">
        <f>A1448-B1448</f>
        <v>1443</v>
      </c>
      <c r="E1448" t="b">
        <f ca="1">F1448=B1448</f>
        <v>1</v>
      </c>
      <c r="F1448" cm="1">
        <f t="array" ref="F1448" ca="1">IF(G1448&lt;&gt;"",INDIRECT("'"&amp;G1448&amp;"'!"&amp;H1448),"")</f>
        <v>0</v>
      </c>
      <c r="G1448" s="991" t="s">
        <v>3604</v>
      </c>
      <c r="H1448" t="s">
        <v>4114</v>
      </c>
      <c r="I1448" s="4"/>
      <c r="J1448" s="4"/>
      <c r="K1448" s="4"/>
    </row>
    <row r="1449" spans="1:19" ht="15" customHeight="1" x14ac:dyDescent="0.25">
      <c r="A1449" s="2">
        <v>1444</v>
      </c>
      <c r="D1449" s="3" t="s">
        <v>3572</v>
      </c>
      <c r="F1449" t="str" cm="1">
        <f t="array" ref="F1449" ca="1">IF(G1449&lt;&gt;"",INDIRECT("'"&amp;G1449&amp;"'!"&amp;H1449),"")</f>
        <v/>
      </c>
      <c r="I1449" s="4"/>
      <c r="J1449" s="4"/>
      <c r="K1449" s="4"/>
    </row>
    <row r="1450" spans="1:19" ht="15" customHeight="1" x14ac:dyDescent="0.25">
      <c r="A1450">
        <v>1445</v>
      </c>
      <c r="B1450" s="7">
        <f>'EstExp 12-20'!K273</f>
        <v>0</v>
      </c>
      <c r="C1450" s="3">
        <f>A1450-B1450</f>
        <v>1445</v>
      </c>
      <c r="E1450" t="b">
        <f ca="1">F1450=B1450</f>
        <v>1</v>
      </c>
      <c r="F1450" cm="1">
        <f t="array" ref="F1450" ca="1">IF(G1450&lt;&gt;"",INDIRECT("'"&amp;G1450&amp;"'!"&amp;H1450),"")</f>
        <v>0</v>
      </c>
      <c r="G1450" s="991" t="s">
        <v>3604</v>
      </c>
      <c r="H1450" t="s">
        <v>4115</v>
      </c>
      <c r="I1450" s="4"/>
      <c r="J1450" s="4"/>
      <c r="K1450" s="4"/>
    </row>
    <row r="1451" spans="1:19" ht="15" customHeight="1" x14ac:dyDescent="0.25">
      <c r="A1451" s="2">
        <v>1446</v>
      </c>
      <c r="D1451" s="3" t="s">
        <v>3572</v>
      </c>
      <c r="F1451" t="str" cm="1">
        <f t="array" ref="F1451" ca="1">IF(G1451&lt;&gt;"",INDIRECT("'"&amp;G1451&amp;"'!"&amp;H1451),"")</f>
        <v/>
      </c>
      <c r="I1451" s="4"/>
      <c r="J1451" s="4"/>
      <c r="K1451" s="4"/>
    </row>
    <row r="1452" spans="1:19" ht="15" customHeight="1" x14ac:dyDescent="0.25">
      <c r="A1452">
        <v>1447</v>
      </c>
      <c r="B1452" s="7">
        <f>'EstExp 12-20'!K274</f>
        <v>0</v>
      </c>
      <c r="C1452" s="3">
        <f t="shared" ref="C1452:C1459" si="64">A1452-B1452</f>
        <v>1447</v>
      </c>
      <c r="E1452" t="b">
        <f t="shared" ref="E1452:E1459" ca="1" si="65">F1452=B1452</f>
        <v>1</v>
      </c>
      <c r="F1452" cm="1">
        <f t="array" ref="F1452" ca="1">IF(G1452&lt;&gt;"",INDIRECT("'"&amp;G1452&amp;"'!"&amp;H1452),"")</f>
        <v>0</v>
      </c>
      <c r="G1452" s="991" t="s">
        <v>3604</v>
      </c>
      <c r="H1452" t="s">
        <v>4116</v>
      </c>
      <c r="I1452" s="4"/>
      <c r="J1452" s="4"/>
      <c r="K1452" s="4"/>
    </row>
    <row r="1453" spans="1:19" ht="15" customHeight="1" x14ac:dyDescent="0.25">
      <c r="A1453">
        <v>1448</v>
      </c>
      <c r="B1453" s="7">
        <f>'EstExp 12-20'!K275</f>
        <v>0</v>
      </c>
      <c r="C1453" s="3">
        <f t="shared" si="64"/>
        <v>1448</v>
      </c>
      <c r="E1453" t="b">
        <f t="shared" ca="1" si="65"/>
        <v>1</v>
      </c>
      <c r="F1453" cm="1">
        <f t="array" ref="F1453" ca="1">IF(G1453&lt;&gt;"",INDIRECT("'"&amp;G1453&amp;"'!"&amp;H1453),"")</f>
        <v>0</v>
      </c>
      <c r="G1453" s="991" t="s">
        <v>3604</v>
      </c>
      <c r="H1453" t="s">
        <v>4117</v>
      </c>
      <c r="I1453" s="4"/>
      <c r="J1453" s="4"/>
      <c r="K1453" s="4"/>
    </row>
    <row r="1454" spans="1:19" ht="15" customHeight="1" x14ac:dyDescent="0.25">
      <c r="A1454">
        <v>1449</v>
      </c>
      <c r="B1454" s="7">
        <f>'EstExp 12-20'!K276</f>
        <v>0</v>
      </c>
      <c r="C1454" s="3">
        <f t="shared" si="64"/>
        <v>1449</v>
      </c>
      <c r="E1454" t="b">
        <f t="shared" ca="1" si="65"/>
        <v>1</v>
      </c>
      <c r="F1454" cm="1">
        <f t="array" ref="F1454" ca="1">IF(G1454&lt;&gt;"",INDIRECT("'"&amp;G1454&amp;"'!"&amp;H1454),"")</f>
        <v>0</v>
      </c>
      <c r="G1454" s="991" t="s">
        <v>3604</v>
      </c>
      <c r="H1454" t="s">
        <v>4118</v>
      </c>
      <c r="I1454" s="4"/>
      <c r="J1454" s="4"/>
      <c r="K1454" s="4"/>
    </row>
    <row r="1455" spans="1:19" ht="15" customHeight="1" x14ac:dyDescent="0.25">
      <c r="A1455">
        <v>1450</v>
      </c>
      <c r="B1455" s="7">
        <f>'EstExp 12-20'!K277</f>
        <v>0</v>
      </c>
      <c r="C1455" s="3">
        <f t="shared" si="64"/>
        <v>1450</v>
      </c>
      <c r="E1455" t="b">
        <f t="shared" ca="1" si="65"/>
        <v>1</v>
      </c>
      <c r="F1455" cm="1">
        <f t="array" ref="F1455" ca="1">IF(G1455&lt;&gt;"",INDIRECT("'"&amp;G1455&amp;"'!"&amp;H1455),"")</f>
        <v>0</v>
      </c>
      <c r="G1455" s="991" t="s">
        <v>3604</v>
      </c>
      <c r="H1455" t="s">
        <v>4119</v>
      </c>
      <c r="I1455" s="4"/>
      <c r="J1455" s="4"/>
      <c r="K1455" s="4"/>
    </row>
    <row r="1456" spans="1:19" x14ac:dyDescent="0.25">
      <c r="A1456">
        <v>1451</v>
      </c>
      <c r="B1456" s="7">
        <f>'EstExp 12-20'!K285</f>
        <v>0</v>
      </c>
      <c r="C1456" s="3">
        <f t="shared" si="64"/>
        <v>1451</v>
      </c>
      <c r="E1456" t="b">
        <f t="shared" ca="1" si="65"/>
        <v>1</v>
      </c>
      <c r="F1456" cm="1">
        <f t="array" ref="F1456" ca="1">IF(G1456&lt;&gt;"",INDIRECT("'"&amp;G1456&amp;"'!"&amp;H1456),"")</f>
        <v>0</v>
      </c>
      <c r="G1456" s="991" t="s">
        <v>3604</v>
      </c>
      <c r="H1456" t="s">
        <v>4120</v>
      </c>
      <c r="S1456" s="991"/>
    </row>
    <row r="1457" spans="1:19" x14ac:dyDescent="0.25">
      <c r="A1457">
        <v>1452</v>
      </c>
      <c r="B1457" s="7">
        <f>'EstExp 12-20'!K286</f>
        <v>0</v>
      </c>
      <c r="C1457" s="3">
        <f t="shared" si="64"/>
        <v>1452</v>
      </c>
      <c r="E1457" t="b">
        <f t="shared" ca="1" si="65"/>
        <v>1</v>
      </c>
      <c r="F1457" cm="1">
        <f t="array" ref="F1457" ca="1">IF(G1457&lt;&gt;"",INDIRECT("'"&amp;G1457&amp;"'!"&amp;H1457),"")</f>
        <v>0</v>
      </c>
      <c r="G1457" s="991" t="s">
        <v>3604</v>
      </c>
      <c r="H1457" t="s">
        <v>4121</v>
      </c>
      <c r="S1457" s="991"/>
    </row>
    <row r="1458" spans="1:19" ht="15" customHeight="1" x14ac:dyDescent="0.25">
      <c r="A1458">
        <v>1453</v>
      </c>
      <c r="B1458" s="7">
        <f>'EstExp 12-20'!K289</f>
        <v>0</v>
      </c>
      <c r="C1458" s="3">
        <f t="shared" si="64"/>
        <v>1453</v>
      </c>
      <c r="E1458" t="b">
        <f t="shared" ca="1" si="65"/>
        <v>1</v>
      </c>
      <c r="F1458" cm="1">
        <f t="array" ref="F1458" ca="1">IF(G1458&lt;&gt;"",INDIRECT("'"&amp;G1458&amp;"'!"&amp;H1458),"")</f>
        <v>0</v>
      </c>
      <c r="G1458" s="991" t="s">
        <v>3604</v>
      </c>
      <c r="H1458" t="s">
        <v>4122</v>
      </c>
      <c r="I1458" s="4"/>
      <c r="J1458" s="4"/>
      <c r="K1458" s="4"/>
    </row>
    <row r="1459" spans="1:19" ht="15" customHeight="1" x14ac:dyDescent="0.25">
      <c r="A1459">
        <v>1454</v>
      </c>
      <c r="B1459" s="7">
        <f>'EstExp 12-20'!K290</f>
        <v>0</v>
      </c>
      <c r="C1459" s="3">
        <f t="shared" si="64"/>
        <v>1454</v>
      </c>
      <c r="E1459" t="b">
        <f t="shared" ca="1" si="65"/>
        <v>1</v>
      </c>
      <c r="F1459" cm="1">
        <f t="array" ref="F1459" ca="1">IF(G1459&lt;&gt;"",INDIRECT("'"&amp;G1459&amp;"'!"&amp;H1459),"")</f>
        <v>0</v>
      </c>
      <c r="G1459" s="991" t="s">
        <v>3604</v>
      </c>
      <c r="H1459" t="s">
        <v>4123</v>
      </c>
      <c r="I1459" s="4"/>
      <c r="J1459" s="4"/>
      <c r="K1459" s="4"/>
    </row>
    <row r="1460" spans="1:19" ht="15" customHeight="1" x14ac:dyDescent="0.25">
      <c r="A1460" s="2">
        <v>1455</v>
      </c>
      <c r="D1460" s="3" t="s">
        <v>3572</v>
      </c>
      <c r="F1460" t="str" cm="1">
        <f t="array" ref="F1460" ca="1">IF(G1460&lt;&gt;"",INDIRECT("'"&amp;G1460&amp;"'!"&amp;H1460),"")</f>
        <v/>
      </c>
      <c r="I1460" s="4"/>
      <c r="J1460" s="4"/>
      <c r="K1460" s="4"/>
    </row>
    <row r="1461" spans="1:19" ht="15" customHeight="1" x14ac:dyDescent="0.25">
      <c r="A1461">
        <v>1456</v>
      </c>
      <c r="B1461" s="7">
        <f>'EstExp 12-20'!K292</f>
        <v>0</v>
      </c>
      <c r="C1461" s="3">
        <f>A1461-B1461</f>
        <v>1456</v>
      </c>
      <c r="E1461" t="b">
        <f ca="1">F1461=B1461</f>
        <v>1</v>
      </c>
      <c r="F1461" cm="1">
        <f t="array" ref="F1461" ca="1">IF(G1461&lt;&gt;"",INDIRECT("'"&amp;G1461&amp;"'!"&amp;H1461),"")</f>
        <v>0</v>
      </c>
      <c r="G1461" s="991" t="s">
        <v>3604</v>
      </c>
      <c r="H1461" t="s">
        <v>4124</v>
      </c>
      <c r="I1461" s="4"/>
      <c r="J1461" s="4"/>
      <c r="K1461" s="4"/>
    </row>
    <row r="1462" spans="1:19" ht="15" customHeight="1" x14ac:dyDescent="0.25">
      <c r="A1462">
        <v>1457</v>
      </c>
      <c r="B1462" s="7">
        <f>'EstExp 12-20'!K293</f>
        <v>0</v>
      </c>
      <c r="C1462" s="3">
        <f>A1462-B1462</f>
        <v>1457</v>
      </c>
      <c r="E1462" t="b">
        <f ca="1">F1462=B1462</f>
        <v>1</v>
      </c>
      <c r="F1462" cm="1">
        <f t="array" ref="F1462" ca="1">IF(G1462&lt;&gt;"",INDIRECT("'"&amp;G1462&amp;"'!"&amp;H1462),"")</f>
        <v>0</v>
      </c>
      <c r="G1462" s="991" t="s">
        <v>3604</v>
      </c>
      <c r="H1462" t="s">
        <v>4125</v>
      </c>
      <c r="I1462" s="4"/>
      <c r="J1462" s="4"/>
      <c r="K1462" s="4"/>
    </row>
    <row r="1463" spans="1:19" ht="15" customHeight="1" x14ac:dyDescent="0.25">
      <c r="A1463">
        <v>1458</v>
      </c>
      <c r="B1463" s="7">
        <f>'EstExp 12-20'!C298</f>
        <v>0</v>
      </c>
      <c r="C1463" s="3">
        <f>A1463-B1463</f>
        <v>1458</v>
      </c>
      <c r="E1463" t="b">
        <f ca="1">F1463=B1463</f>
        <v>1</v>
      </c>
      <c r="F1463" cm="1">
        <f t="array" ref="F1463" ca="1">IF(G1463&lt;&gt;"",INDIRECT("'"&amp;G1463&amp;"'!"&amp;H1463),"")</f>
        <v>0</v>
      </c>
      <c r="G1463" s="991" t="s">
        <v>3604</v>
      </c>
      <c r="H1463" t="s">
        <v>4126</v>
      </c>
      <c r="I1463" s="4"/>
      <c r="J1463" s="4"/>
      <c r="K1463" s="4"/>
    </row>
    <row r="1464" spans="1:19" ht="15" customHeight="1" x14ac:dyDescent="0.25">
      <c r="A1464" s="2">
        <v>1459</v>
      </c>
      <c r="D1464" s="3" t="s">
        <v>3572</v>
      </c>
      <c r="F1464" t="str" cm="1">
        <f t="array" ref="F1464" ca="1">IF(G1464&lt;&gt;"",INDIRECT("'"&amp;G1464&amp;"'!"&amp;H1464),"")</f>
        <v/>
      </c>
      <c r="I1464" s="4"/>
      <c r="J1464" s="4"/>
      <c r="K1464" s="4"/>
    </row>
    <row r="1465" spans="1:19" ht="15" customHeight="1" x14ac:dyDescent="0.25">
      <c r="A1465" s="2">
        <v>1460</v>
      </c>
      <c r="D1465" s="3" t="s">
        <v>3572</v>
      </c>
      <c r="F1465" t="str" cm="1">
        <f t="array" ref="F1465" ca="1">IF(G1465&lt;&gt;"",INDIRECT("'"&amp;G1465&amp;"'!"&amp;H1465),"")</f>
        <v/>
      </c>
      <c r="I1465" s="4"/>
      <c r="J1465" s="4"/>
      <c r="K1465" s="4"/>
    </row>
    <row r="1466" spans="1:19" x14ac:dyDescent="0.25">
      <c r="A1466">
        <v>1461</v>
      </c>
      <c r="B1466" s="7">
        <f>'EstExp 12-20'!C299</f>
        <v>0</v>
      </c>
      <c r="C1466" s="3">
        <f>A1466-B1466</f>
        <v>1461</v>
      </c>
      <c r="E1466" t="b">
        <f ca="1">F1466=B1466</f>
        <v>1</v>
      </c>
      <c r="F1466" cm="1">
        <f t="array" ref="F1466" ca="1">IF(G1466&lt;&gt;"",INDIRECT("'"&amp;G1466&amp;"'!"&amp;H1466),"")</f>
        <v>0</v>
      </c>
      <c r="G1466" s="991" t="s">
        <v>3604</v>
      </c>
      <c r="H1466" t="s">
        <v>4127</v>
      </c>
      <c r="S1466" s="991"/>
    </row>
    <row r="1467" spans="1:19" ht="15" customHeight="1" x14ac:dyDescent="0.25">
      <c r="A1467">
        <v>1462</v>
      </c>
      <c r="B1467" s="7">
        <f>'EstExp 12-20'!C300</f>
        <v>0</v>
      </c>
      <c r="C1467" s="3">
        <f>A1467-B1467</f>
        <v>1462</v>
      </c>
      <c r="E1467" t="b">
        <f ca="1">F1467=B1467</f>
        <v>1</v>
      </c>
      <c r="F1467" cm="1">
        <f t="array" ref="F1467" ca="1">IF(G1467&lt;&gt;"",INDIRECT("'"&amp;G1467&amp;"'!"&amp;H1467),"")</f>
        <v>0</v>
      </c>
      <c r="G1467" s="991" t="s">
        <v>3604</v>
      </c>
      <c r="H1467" t="s">
        <v>4128</v>
      </c>
      <c r="I1467" s="4"/>
      <c r="J1467" s="4"/>
      <c r="K1467" s="4"/>
    </row>
    <row r="1468" spans="1:19" ht="15" customHeight="1" x14ac:dyDescent="0.25">
      <c r="A1468">
        <v>1463</v>
      </c>
      <c r="B1468" s="7">
        <f>'EstExp 12-20'!C309</f>
        <v>0</v>
      </c>
      <c r="C1468" s="3">
        <f>A1468-B1468</f>
        <v>1463</v>
      </c>
      <c r="E1468" t="b">
        <f ca="1">F1468=B1468</f>
        <v>1</v>
      </c>
      <c r="F1468" cm="1">
        <f t="array" ref="F1468" ca="1">IF(G1468&lt;&gt;"",INDIRECT("'"&amp;G1468&amp;"'!"&amp;H1468),"")</f>
        <v>0</v>
      </c>
      <c r="G1468" s="991" t="s">
        <v>3604</v>
      </c>
      <c r="H1468" t="s">
        <v>4129</v>
      </c>
      <c r="I1468" s="4"/>
      <c r="J1468" s="4"/>
      <c r="K1468" s="4"/>
    </row>
    <row r="1469" spans="1:19" ht="15" customHeight="1" x14ac:dyDescent="0.25">
      <c r="A1469">
        <v>1464</v>
      </c>
      <c r="B1469" s="7">
        <f>'EstExp 12-20'!D298</f>
        <v>0</v>
      </c>
      <c r="C1469" s="3">
        <f>A1469-B1469</f>
        <v>1464</v>
      </c>
      <c r="E1469" t="b">
        <f ca="1">F1469=B1469</f>
        <v>1</v>
      </c>
      <c r="F1469" cm="1">
        <f t="array" ref="F1469" ca="1">IF(G1469&lt;&gt;"",INDIRECT("'"&amp;G1469&amp;"'!"&amp;H1469),"")</f>
        <v>0</v>
      </c>
      <c r="G1469" s="991" t="s">
        <v>3604</v>
      </c>
      <c r="H1469" t="s">
        <v>4130</v>
      </c>
      <c r="I1469" s="4"/>
      <c r="J1469" s="4"/>
      <c r="K1469" s="4"/>
    </row>
    <row r="1470" spans="1:19" ht="15" customHeight="1" x14ac:dyDescent="0.25">
      <c r="A1470" s="2">
        <v>1465</v>
      </c>
      <c r="D1470" s="3" t="s">
        <v>3572</v>
      </c>
      <c r="F1470" t="str" cm="1">
        <f t="array" ref="F1470" ca="1">IF(G1470&lt;&gt;"",INDIRECT("'"&amp;G1470&amp;"'!"&amp;H1470),"")</f>
        <v/>
      </c>
      <c r="S1470" s="991"/>
    </row>
    <row r="1471" spans="1:19" ht="15" customHeight="1" x14ac:dyDescent="0.25">
      <c r="A1471" s="2">
        <v>1466</v>
      </c>
      <c r="D1471" s="3" t="s">
        <v>3572</v>
      </c>
      <c r="F1471" t="str" cm="1">
        <f t="array" ref="F1471" ca="1">IF(G1471&lt;&gt;"",INDIRECT("'"&amp;G1471&amp;"'!"&amp;H1471),"")</f>
        <v/>
      </c>
      <c r="S1471" s="991"/>
    </row>
    <row r="1472" spans="1:19" x14ac:dyDescent="0.25">
      <c r="A1472">
        <v>1467</v>
      </c>
      <c r="B1472" s="7">
        <f>'EstExp 12-20'!D299</f>
        <v>0</v>
      </c>
      <c r="C1472" s="3">
        <f>A1472-B1472</f>
        <v>1467</v>
      </c>
      <c r="E1472" t="b">
        <f ca="1">F1472=B1472</f>
        <v>1</v>
      </c>
      <c r="F1472" cm="1">
        <f t="array" ref="F1472" ca="1">IF(G1472&lt;&gt;"",INDIRECT("'"&amp;G1472&amp;"'!"&amp;H1472),"")</f>
        <v>0</v>
      </c>
      <c r="G1472" s="991" t="s">
        <v>3604</v>
      </c>
      <c r="H1472" t="s">
        <v>4131</v>
      </c>
      <c r="S1472" s="991"/>
    </row>
    <row r="1473" spans="1:19" x14ac:dyDescent="0.25">
      <c r="A1473">
        <v>1468</v>
      </c>
      <c r="B1473" s="7">
        <f>'EstExp 12-20'!D300</f>
        <v>0</v>
      </c>
      <c r="C1473" s="3">
        <f>A1473-B1473</f>
        <v>1468</v>
      </c>
      <c r="E1473" t="b">
        <f ca="1">F1473=B1473</f>
        <v>1</v>
      </c>
      <c r="F1473" cm="1">
        <f t="array" ref="F1473" ca="1">IF(G1473&lt;&gt;"",INDIRECT("'"&amp;G1473&amp;"'!"&amp;H1473),"")</f>
        <v>0</v>
      </c>
      <c r="G1473" s="991" t="s">
        <v>3604</v>
      </c>
      <c r="H1473" t="s">
        <v>4132</v>
      </c>
      <c r="S1473" s="991"/>
    </row>
    <row r="1474" spans="1:19" x14ac:dyDescent="0.25">
      <c r="A1474">
        <v>1469</v>
      </c>
      <c r="B1474" s="7">
        <f>'EstExp 12-20'!D309</f>
        <v>0</v>
      </c>
      <c r="C1474" s="3">
        <f>A1474-B1474</f>
        <v>1469</v>
      </c>
      <c r="E1474" t="b">
        <f ca="1">F1474=B1474</f>
        <v>1</v>
      </c>
      <c r="F1474" cm="1">
        <f t="array" ref="F1474" ca="1">IF(G1474&lt;&gt;"",INDIRECT("'"&amp;G1474&amp;"'!"&amp;H1474),"")</f>
        <v>0</v>
      </c>
      <c r="G1474" s="991" t="s">
        <v>3604</v>
      </c>
      <c r="H1474" t="s">
        <v>4133</v>
      </c>
      <c r="S1474" s="991"/>
    </row>
    <row r="1475" spans="1:19" x14ac:dyDescent="0.25">
      <c r="A1475">
        <v>1470</v>
      </c>
      <c r="B1475" s="7">
        <f>'EstExp 12-20'!E298</f>
        <v>0</v>
      </c>
      <c r="C1475" s="3">
        <f>A1475-B1475</f>
        <v>1470</v>
      </c>
      <c r="E1475" t="b">
        <f ca="1">F1475=B1475</f>
        <v>1</v>
      </c>
      <c r="F1475" cm="1">
        <f t="array" ref="F1475" ca="1">IF(G1475&lt;&gt;"",INDIRECT("'"&amp;G1475&amp;"'!"&amp;H1475),"")</f>
        <v>0</v>
      </c>
      <c r="G1475" s="991" t="s">
        <v>3604</v>
      </c>
      <c r="H1475" t="s">
        <v>4134</v>
      </c>
      <c r="S1475" s="991"/>
    </row>
    <row r="1476" spans="1:19" ht="15" customHeight="1" x14ac:dyDescent="0.25">
      <c r="A1476" s="2">
        <v>1471</v>
      </c>
      <c r="D1476" s="3" t="s">
        <v>3572</v>
      </c>
      <c r="F1476" t="str" cm="1">
        <f t="array" ref="F1476" ca="1">IF(G1476&lt;&gt;"",INDIRECT("'"&amp;G1476&amp;"'!"&amp;H1476),"")</f>
        <v/>
      </c>
      <c r="S1476" s="991"/>
    </row>
    <row r="1477" spans="1:19" ht="15" customHeight="1" x14ac:dyDescent="0.25">
      <c r="A1477" s="2">
        <v>1472</v>
      </c>
      <c r="D1477" s="3" t="s">
        <v>3572</v>
      </c>
      <c r="F1477" t="str" cm="1">
        <f t="array" ref="F1477" ca="1">IF(G1477&lt;&gt;"",INDIRECT("'"&amp;G1477&amp;"'!"&amp;H1477),"")</f>
        <v/>
      </c>
      <c r="S1477" s="991"/>
    </row>
    <row r="1478" spans="1:19" x14ac:dyDescent="0.25">
      <c r="A1478">
        <v>1473</v>
      </c>
      <c r="B1478" s="7">
        <f>'EstExp 12-20'!E299</f>
        <v>0</v>
      </c>
      <c r="C1478" s="3">
        <f>A1478-B1478</f>
        <v>1473</v>
      </c>
      <c r="E1478" t="b">
        <f ca="1">F1478=B1478</f>
        <v>1</v>
      </c>
      <c r="F1478" cm="1">
        <f t="array" ref="F1478" ca="1">IF(G1478&lt;&gt;"",INDIRECT("'"&amp;G1478&amp;"'!"&amp;H1478),"")</f>
        <v>0</v>
      </c>
      <c r="G1478" s="991" t="s">
        <v>3604</v>
      </c>
      <c r="H1478" t="s">
        <v>4135</v>
      </c>
      <c r="S1478" s="991"/>
    </row>
    <row r="1479" spans="1:19" x14ac:dyDescent="0.25">
      <c r="A1479">
        <v>1474</v>
      </c>
      <c r="B1479" s="7">
        <f>'EstExp 12-20'!E300</f>
        <v>0</v>
      </c>
      <c r="C1479" s="3">
        <f>A1479-B1479</f>
        <v>1474</v>
      </c>
      <c r="E1479" t="b">
        <f ca="1">F1479=B1479</f>
        <v>1</v>
      </c>
      <c r="F1479" cm="1">
        <f t="array" ref="F1479" ca="1">IF(G1479&lt;&gt;"",INDIRECT("'"&amp;G1479&amp;"'!"&amp;H1479),"")</f>
        <v>0</v>
      </c>
      <c r="G1479" s="991" t="s">
        <v>3604</v>
      </c>
      <c r="H1479" t="s">
        <v>4136</v>
      </c>
      <c r="S1479" s="991"/>
    </row>
    <row r="1480" spans="1:19" x14ac:dyDescent="0.25">
      <c r="A1480">
        <v>1475</v>
      </c>
      <c r="B1480" s="7">
        <f>'EstExp 12-20'!E309</f>
        <v>0</v>
      </c>
      <c r="C1480" s="3">
        <f>A1480-B1480</f>
        <v>1475</v>
      </c>
      <c r="E1480" t="b">
        <f ca="1">F1480=B1480</f>
        <v>1</v>
      </c>
      <c r="F1480" cm="1">
        <f t="array" ref="F1480" ca="1">IF(G1480&lt;&gt;"",INDIRECT("'"&amp;G1480&amp;"'!"&amp;H1480),"")</f>
        <v>0</v>
      </c>
      <c r="G1480" s="991" t="s">
        <v>3604</v>
      </c>
      <c r="H1480" t="s">
        <v>4137</v>
      </c>
      <c r="S1480" s="991"/>
    </row>
    <row r="1481" spans="1:19" x14ac:dyDescent="0.25">
      <c r="A1481">
        <v>1476</v>
      </c>
      <c r="B1481" s="7">
        <f>'EstExp 12-20'!F298</f>
        <v>0</v>
      </c>
      <c r="C1481" s="3">
        <f>A1481-B1481</f>
        <v>1476</v>
      </c>
      <c r="E1481" t="b">
        <f ca="1">F1481=B1481</f>
        <v>1</v>
      </c>
      <c r="F1481" cm="1">
        <f t="array" ref="F1481" ca="1">IF(G1481&lt;&gt;"",INDIRECT("'"&amp;G1481&amp;"'!"&amp;H1481),"")</f>
        <v>0</v>
      </c>
      <c r="G1481" s="991" t="s">
        <v>3604</v>
      </c>
      <c r="H1481" t="s">
        <v>4138</v>
      </c>
      <c r="S1481" s="991"/>
    </row>
    <row r="1482" spans="1:19" ht="15" customHeight="1" x14ac:dyDescent="0.25">
      <c r="A1482" s="2">
        <v>1477</v>
      </c>
      <c r="D1482" s="3" t="s">
        <v>3572</v>
      </c>
      <c r="F1482" t="str" cm="1">
        <f t="array" ref="F1482" ca="1">IF(G1482&lt;&gt;"",INDIRECT("'"&amp;G1482&amp;"'!"&amp;H1482),"")</f>
        <v/>
      </c>
      <c r="S1482" s="991"/>
    </row>
    <row r="1483" spans="1:19" ht="15" customHeight="1" x14ac:dyDescent="0.25">
      <c r="A1483" s="2">
        <v>1478</v>
      </c>
      <c r="D1483" s="3" t="s">
        <v>3572</v>
      </c>
      <c r="F1483" t="str" cm="1">
        <f t="array" ref="F1483" ca="1">IF(G1483&lt;&gt;"",INDIRECT("'"&amp;G1483&amp;"'!"&amp;H1483),"")</f>
        <v/>
      </c>
      <c r="S1483" s="991"/>
    </row>
    <row r="1484" spans="1:19" x14ac:dyDescent="0.25">
      <c r="A1484">
        <v>1479</v>
      </c>
      <c r="B1484" s="7">
        <f>'EstExp 12-20'!F299</f>
        <v>0</v>
      </c>
      <c r="C1484" s="3">
        <f>A1484-B1484</f>
        <v>1479</v>
      </c>
      <c r="E1484" t="b">
        <f ca="1">F1484=B1484</f>
        <v>1</v>
      </c>
      <c r="F1484" cm="1">
        <f t="array" ref="F1484" ca="1">IF(G1484&lt;&gt;"",INDIRECT("'"&amp;G1484&amp;"'!"&amp;H1484),"")</f>
        <v>0</v>
      </c>
      <c r="G1484" s="991" t="s">
        <v>3604</v>
      </c>
      <c r="H1484" t="s">
        <v>4139</v>
      </c>
      <c r="S1484" s="991"/>
    </row>
    <row r="1485" spans="1:19" x14ac:dyDescent="0.25">
      <c r="A1485">
        <v>1480</v>
      </c>
      <c r="B1485" s="7">
        <f>'EstExp 12-20'!F300</f>
        <v>0</v>
      </c>
      <c r="C1485" s="3">
        <f>A1485-B1485</f>
        <v>1480</v>
      </c>
      <c r="E1485" t="b">
        <f ca="1">F1485=B1485</f>
        <v>1</v>
      </c>
      <c r="F1485" cm="1">
        <f t="array" ref="F1485" ca="1">IF(G1485&lt;&gt;"",INDIRECT("'"&amp;G1485&amp;"'!"&amp;H1485),"")</f>
        <v>0</v>
      </c>
      <c r="G1485" s="991" t="s">
        <v>3604</v>
      </c>
      <c r="H1485" t="s">
        <v>4140</v>
      </c>
      <c r="S1485" s="991"/>
    </row>
    <row r="1486" spans="1:19" x14ac:dyDescent="0.25">
      <c r="A1486">
        <v>1481</v>
      </c>
      <c r="B1486" s="7">
        <f>'EstExp 12-20'!F309</f>
        <v>0</v>
      </c>
      <c r="C1486" s="3">
        <f>A1486-B1486</f>
        <v>1481</v>
      </c>
      <c r="E1486" t="b">
        <f ca="1">F1486=B1486</f>
        <v>1</v>
      </c>
      <c r="F1486" cm="1">
        <f t="array" ref="F1486" ca="1">IF(G1486&lt;&gt;"",INDIRECT("'"&amp;G1486&amp;"'!"&amp;H1486),"")</f>
        <v>0</v>
      </c>
      <c r="G1486" s="991" t="s">
        <v>3604</v>
      </c>
      <c r="H1486" t="s">
        <v>4141</v>
      </c>
      <c r="S1486" s="991"/>
    </row>
    <row r="1487" spans="1:19" x14ac:dyDescent="0.25">
      <c r="A1487">
        <v>1482</v>
      </c>
      <c r="B1487" s="7">
        <f>'EstExp 12-20'!G298</f>
        <v>0</v>
      </c>
      <c r="C1487" s="3">
        <f>A1487-B1487</f>
        <v>1482</v>
      </c>
      <c r="E1487" t="b">
        <f ca="1">F1487=B1487</f>
        <v>1</v>
      </c>
      <c r="F1487" cm="1">
        <f t="array" ref="F1487" ca="1">IF(G1487&lt;&gt;"",INDIRECT("'"&amp;G1487&amp;"'!"&amp;H1487),"")</f>
        <v>0</v>
      </c>
      <c r="G1487" s="991" t="s">
        <v>3604</v>
      </c>
      <c r="H1487" t="s">
        <v>4142</v>
      </c>
      <c r="S1487" s="991"/>
    </row>
    <row r="1488" spans="1:19" ht="15" customHeight="1" x14ac:dyDescent="0.25">
      <c r="A1488" s="2">
        <v>1483</v>
      </c>
      <c r="D1488" s="3" t="s">
        <v>3572</v>
      </c>
      <c r="F1488" t="str" cm="1">
        <f t="array" ref="F1488" ca="1">IF(G1488&lt;&gt;"",INDIRECT("'"&amp;G1488&amp;"'!"&amp;H1488),"")</f>
        <v/>
      </c>
      <c r="S1488" s="991"/>
    </row>
    <row r="1489" spans="1:19" ht="15" customHeight="1" x14ac:dyDescent="0.25">
      <c r="A1489" s="2">
        <v>1484</v>
      </c>
      <c r="D1489" s="3" t="s">
        <v>3572</v>
      </c>
      <c r="F1489" t="str" cm="1">
        <f t="array" ref="F1489" ca="1">IF(G1489&lt;&gt;"",INDIRECT("'"&amp;G1489&amp;"'!"&amp;H1489),"")</f>
        <v/>
      </c>
      <c r="S1489" s="991"/>
    </row>
    <row r="1490" spans="1:19" x14ac:dyDescent="0.25">
      <c r="A1490">
        <v>1485</v>
      </c>
      <c r="B1490" s="7">
        <f>'EstExp 12-20'!G299</f>
        <v>0</v>
      </c>
      <c r="C1490" s="3">
        <f>A1490-B1490</f>
        <v>1485</v>
      </c>
      <c r="E1490" t="b">
        <f ca="1">F1490=B1490</f>
        <v>1</v>
      </c>
      <c r="F1490" cm="1">
        <f t="array" ref="F1490" ca="1">IF(G1490&lt;&gt;"",INDIRECT("'"&amp;G1490&amp;"'!"&amp;H1490),"")</f>
        <v>0</v>
      </c>
      <c r="G1490" s="991" t="s">
        <v>3604</v>
      </c>
      <c r="H1490" t="s">
        <v>4143</v>
      </c>
      <c r="S1490" s="991"/>
    </row>
    <row r="1491" spans="1:19" x14ac:dyDescent="0.25">
      <c r="A1491">
        <v>1486</v>
      </c>
      <c r="B1491" s="7">
        <f>'EstExp 12-20'!G300</f>
        <v>0</v>
      </c>
      <c r="C1491" s="3">
        <f>A1491-B1491</f>
        <v>1486</v>
      </c>
      <c r="E1491" t="b">
        <f ca="1">F1491=B1491</f>
        <v>1</v>
      </c>
      <c r="F1491" cm="1">
        <f t="array" ref="F1491" ca="1">IF(G1491&lt;&gt;"",INDIRECT("'"&amp;G1491&amp;"'!"&amp;H1491),"")</f>
        <v>0</v>
      </c>
      <c r="G1491" s="991" t="s">
        <v>3604</v>
      </c>
      <c r="H1491" t="s">
        <v>4144</v>
      </c>
      <c r="S1491" s="991"/>
    </row>
    <row r="1492" spans="1:19" x14ac:dyDescent="0.25">
      <c r="A1492">
        <v>1487</v>
      </c>
      <c r="B1492" s="7">
        <f>'EstExp 12-20'!G309</f>
        <v>0</v>
      </c>
      <c r="C1492" s="3">
        <f>A1492-B1492</f>
        <v>1487</v>
      </c>
      <c r="E1492" t="b">
        <f ca="1">F1492=B1492</f>
        <v>1</v>
      </c>
      <c r="F1492" cm="1">
        <f t="array" ref="F1492" ca="1">IF(G1492&lt;&gt;"",INDIRECT("'"&amp;G1492&amp;"'!"&amp;H1492),"")</f>
        <v>0</v>
      </c>
      <c r="G1492" s="991" t="s">
        <v>3604</v>
      </c>
      <c r="H1492" t="s">
        <v>4145</v>
      </c>
      <c r="S1492" s="991"/>
    </row>
    <row r="1493" spans="1:19" x14ac:dyDescent="0.25">
      <c r="A1493">
        <v>1488</v>
      </c>
      <c r="B1493" s="7">
        <f>'EstExp 12-20'!H298</f>
        <v>0</v>
      </c>
      <c r="C1493" s="3">
        <f>A1493-B1493</f>
        <v>1488</v>
      </c>
      <c r="E1493" t="b">
        <f ca="1">F1493=B1493</f>
        <v>1</v>
      </c>
      <c r="F1493" cm="1">
        <f t="array" ref="F1493" ca="1">IF(G1493&lt;&gt;"",INDIRECT("'"&amp;G1493&amp;"'!"&amp;H1493),"")</f>
        <v>0</v>
      </c>
      <c r="G1493" s="991" t="s">
        <v>3604</v>
      </c>
      <c r="H1493" t="s">
        <v>4146</v>
      </c>
      <c r="S1493" s="991"/>
    </row>
    <row r="1494" spans="1:19" ht="15" customHeight="1" x14ac:dyDescent="0.25">
      <c r="A1494" s="2">
        <v>1489</v>
      </c>
      <c r="D1494" s="3" t="s">
        <v>3572</v>
      </c>
      <c r="F1494" t="str" cm="1">
        <f t="array" ref="F1494" ca="1">IF(G1494&lt;&gt;"",INDIRECT("'"&amp;G1494&amp;"'!"&amp;H1494),"")</f>
        <v/>
      </c>
      <c r="S1494" s="991"/>
    </row>
    <row r="1495" spans="1:19" ht="15" customHeight="1" x14ac:dyDescent="0.25">
      <c r="A1495" s="2">
        <v>1490</v>
      </c>
      <c r="D1495" s="3" t="s">
        <v>3572</v>
      </c>
      <c r="F1495" t="str" cm="1">
        <f t="array" ref="F1495" ca="1">IF(G1495&lt;&gt;"",INDIRECT("'"&amp;G1495&amp;"'!"&amp;H1495),"")</f>
        <v/>
      </c>
      <c r="S1495" s="991"/>
    </row>
    <row r="1496" spans="1:19" x14ac:dyDescent="0.25">
      <c r="A1496">
        <v>1491</v>
      </c>
      <c r="B1496" s="7">
        <f>'EstExp 12-20'!H299</f>
        <v>0</v>
      </c>
      <c r="C1496" s="3">
        <f>A1496-B1496</f>
        <v>1491</v>
      </c>
      <c r="E1496" t="b">
        <f ca="1">F1496=B1496</f>
        <v>1</v>
      </c>
      <c r="F1496" cm="1">
        <f t="array" ref="F1496" ca="1">IF(G1496&lt;&gt;"",INDIRECT("'"&amp;G1496&amp;"'!"&amp;H1496),"")</f>
        <v>0</v>
      </c>
      <c r="G1496" s="991" t="s">
        <v>3604</v>
      </c>
      <c r="H1496" t="s">
        <v>4147</v>
      </c>
      <c r="S1496" s="991"/>
    </row>
    <row r="1497" spans="1:19" x14ac:dyDescent="0.25">
      <c r="A1497">
        <v>1492</v>
      </c>
      <c r="B1497" s="7">
        <f>'EstExp 12-20'!H300</f>
        <v>0</v>
      </c>
      <c r="C1497" s="3">
        <f>A1497-B1497</f>
        <v>1492</v>
      </c>
      <c r="E1497" t="b">
        <f ca="1">F1497=B1497</f>
        <v>1</v>
      </c>
      <c r="F1497" cm="1">
        <f t="array" ref="F1497" ca="1">IF(G1497&lt;&gt;"",INDIRECT("'"&amp;G1497&amp;"'!"&amp;H1497),"")</f>
        <v>0</v>
      </c>
      <c r="G1497" s="991" t="s">
        <v>3604</v>
      </c>
      <c r="H1497" t="s">
        <v>4148</v>
      </c>
      <c r="S1497" s="991"/>
    </row>
    <row r="1498" spans="1:19" x14ac:dyDescent="0.25">
      <c r="A1498">
        <v>1493</v>
      </c>
      <c r="B1498" s="7">
        <f>'EstExp 12-20'!H309</f>
        <v>0</v>
      </c>
      <c r="C1498" s="3">
        <f>A1498-B1498</f>
        <v>1493</v>
      </c>
      <c r="E1498" t="b">
        <f ca="1">F1498=B1498</f>
        <v>1</v>
      </c>
      <c r="F1498" cm="1">
        <f t="array" ref="F1498" ca="1">IF(G1498&lt;&gt;"",INDIRECT("'"&amp;G1498&amp;"'!"&amp;H1498),"")</f>
        <v>0</v>
      </c>
      <c r="G1498" s="991" t="s">
        <v>3604</v>
      </c>
      <c r="H1498" t="s">
        <v>4149</v>
      </c>
      <c r="S1498" s="991"/>
    </row>
    <row r="1499" spans="1:19" x14ac:dyDescent="0.25">
      <c r="A1499">
        <v>1494</v>
      </c>
      <c r="B1499" s="7">
        <f>'EstExp 12-20'!K298</f>
        <v>0</v>
      </c>
      <c r="C1499" s="3">
        <f>A1499-B1499</f>
        <v>1494</v>
      </c>
      <c r="E1499" t="b">
        <f ca="1">F1499=B1499</f>
        <v>1</v>
      </c>
      <c r="F1499" cm="1">
        <f t="array" ref="F1499" ca="1">IF(G1499&lt;&gt;"",INDIRECT("'"&amp;G1499&amp;"'!"&amp;H1499),"")</f>
        <v>0</v>
      </c>
      <c r="G1499" s="991" t="s">
        <v>3604</v>
      </c>
      <c r="H1499" t="s">
        <v>4150</v>
      </c>
      <c r="S1499" s="991"/>
    </row>
    <row r="1500" spans="1:19" ht="15" customHeight="1" x14ac:dyDescent="0.25">
      <c r="A1500" s="2">
        <v>1495</v>
      </c>
      <c r="D1500" s="3" t="s">
        <v>3572</v>
      </c>
      <c r="F1500" t="str" cm="1">
        <f t="array" ref="F1500" ca="1">IF(G1500&lt;&gt;"",INDIRECT("'"&amp;G1500&amp;"'!"&amp;H1500),"")</f>
        <v/>
      </c>
      <c r="S1500" s="991"/>
    </row>
    <row r="1501" spans="1:19" ht="15" customHeight="1" x14ac:dyDescent="0.25">
      <c r="A1501" s="2">
        <v>1496</v>
      </c>
      <c r="D1501" s="3" t="s">
        <v>3572</v>
      </c>
      <c r="F1501" t="str" cm="1">
        <f t="array" ref="F1501" ca="1">IF(G1501&lt;&gt;"",INDIRECT("'"&amp;G1501&amp;"'!"&amp;H1501),"")</f>
        <v/>
      </c>
      <c r="S1501" s="991"/>
    </row>
    <row r="1502" spans="1:19" x14ac:dyDescent="0.25">
      <c r="A1502">
        <v>1497</v>
      </c>
      <c r="B1502" s="7">
        <f>'EstExp 12-20'!K299</f>
        <v>0</v>
      </c>
      <c r="C1502" s="3">
        <f>A1502-B1502</f>
        <v>1497</v>
      </c>
      <c r="E1502" t="b">
        <f ca="1">F1502=B1502</f>
        <v>1</v>
      </c>
      <c r="F1502" cm="1">
        <f t="array" ref="F1502" ca="1">IF(G1502&lt;&gt;"",INDIRECT("'"&amp;G1502&amp;"'!"&amp;H1502),"")</f>
        <v>0</v>
      </c>
      <c r="G1502" s="991" t="s">
        <v>3604</v>
      </c>
      <c r="H1502" t="s">
        <v>4151</v>
      </c>
      <c r="S1502" s="991"/>
    </row>
    <row r="1503" spans="1:19" x14ac:dyDescent="0.25">
      <c r="A1503">
        <v>1498</v>
      </c>
      <c r="B1503" s="7">
        <f>'EstExp 12-20'!K300</f>
        <v>0</v>
      </c>
      <c r="C1503" s="3">
        <f>A1503-B1503</f>
        <v>1498</v>
      </c>
      <c r="E1503" t="b">
        <f ca="1">F1503=B1503</f>
        <v>1</v>
      </c>
      <c r="F1503" cm="1">
        <f t="array" ref="F1503" ca="1">IF(G1503&lt;&gt;"",INDIRECT("'"&amp;G1503&amp;"'!"&amp;H1503),"")</f>
        <v>0</v>
      </c>
      <c r="G1503" s="991" t="s">
        <v>3604</v>
      </c>
      <c r="H1503" t="s">
        <v>4152</v>
      </c>
      <c r="S1503" s="991"/>
    </row>
    <row r="1504" spans="1:19" x14ac:dyDescent="0.25">
      <c r="A1504">
        <v>1499</v>
      </c>
      <c r="B1504" s="7">
        <f>'EstExp 12-20'!K309</f>
        <v>0</v>
      </c>
      <c r="C1504" s="3">
        <f>A1504-B1504</f>
        <v>1499</v>
      </c>
      <c r="E1504" t="b">
        <f ca="1">F1504=B1504</f>
        <v>1</v>
      </c>
      <c r="F1504" cm="1">
        <f t="array" ref="F1504" ca="1">IF(G1504&lt;&gt;"",INDIRECT("'"&amp;G1504&amp;"'!"&amp;H1504),"")</f>
        <v>0</v>
      </c>
      <c r="G1504" s="991" t="s">
        <v>3604</v>
      </c>
      <c r="H1504" t="s">
        <v>4153</v>
      </c>
      <c r="S1504" s="991"/>
    </row>
    <row r="1505" spans="1:19" x14ac:dyDescent="0.25">
      <c r="A1505">
        <v>1500</v>
      </c>
      <c r="B1505" s="7">
        <f>'EstExp 12-20'!K310</f>
        <v>0</v>
      </c>
      <c r="C1505" s="3">
        <f>A1505-B1505</f>
        <v>1500</v>
      </c>
      <c r="E1505" t="b">
        <f ca="1">F1505=B1505</f>
        <v>1</v>
      </c>
      <c r="F1505" cm="1">
        <f t="array" ref="F1505" ca="1">IF(G1505&lt;&gt;"",INDIRECT("'"&amp;G1505&amp;"'!"&amp;H1505),"")</f>
        <v>0</v>
      </c>
      <c r="G1505" s="991" t="s">
        <v>3604</v>
      </c>
      <c r="H1505" t="s">
        <v>4154</v>
      </c>
      <c r="S1505" s="991"/>
    </row>
    <row r="1506" spans="1:19" ht="15" customHeight="1" x14ac:dyDescent="0.25">
      <c r="A1506" s="2">
        <v>1501</v>
      </c>
      <c r="D1506" s="3" t="s">
        <v>3572</v>
      </c>
      <c r="F1506" t="str" cm="1">
        <f t="array" ref="F1506" ca="1">IF(G1506&lt;&gt;"",INDIRECT("'"&amp;G1506&amp;"'!"&amp;H1506),"")</f>
        <v/>
      </c>
      <c r="S1506" s="991"/>
    </row>
    <row r="1507" spans="1:19" ht="15" customHeight="1" x14ac:dyDescent="0.25">
      <c r="A1507" s="2">
        <v>1502</v>
      </c>
      <c r="D1507" s="3" t="s">
        <v>3572</v>
      </c>
      <c r="F1507" t="str" cm="1">
        <f t="array" ref="F1507" ca="1">IF(G1507&lt;&gt;"",INDIRECT("'"&amp;G1507&amp;"'!"&amp;H1507),"")</f>
        <v/>
      </c>
      <c r="S1507" s="991"/>
    </row>
    <row r="1508" spans="1:19" ht="15" customHeight="1" x14ac:dyDescent="0.25">
      <c r="A1508" s="2">
        <v>1503</v>
      </c>
      <c r="D1508" s="3" t="s">
        <v>3572</v>
      </c>
      <c r="F1508" t="str" cm="1">
        <f t="array" ref="F1508" ca="1">IF(G1508&lt;&gt;"",INDIRECT("'"&amp;G1508&amp;"'!"&amp;H1508),"")</f>
        <v/>
      </c>
      <c r="I1508" s="4"/>
      <c r="J1508" s="4"/>
      <c r="K1508" s="4"/>
    </row>
    <row r="1509" spans="1:19" ht="15" customHeight="1" x14ac:dyDescent="0.25">
      <c r="A1509" s="2">
        <v>1504</v>
      </c>
      <c r="D1509" s="3" t="s">
        <v>3572</v>
      </c>
      <c r="F1509" t="str" cm="1">
        <f t="array" ref="F1509" ca="1">IF(G1509&lt;&gt;"",INDIRECT("'"&amp;G1509&amp;"'!"&amp;H1509),"")</f>
        <v/>
      </c>
      <c r="I1509" s="4"/>
      <c r="J1509" s="4"/>
      <c r="K1509" s="4"/>
    </row>
    <row r="1510" spans="1:19" ht="15" customHeight="1" x14ac:dyDescent="0.25">
      <c r="A1510" s="2">
        <v>1505</v>
      </c>
      <c r="D1510" s="3" t="s">
        <v>3572</v>
      </c>
      <c r="F1510" t="str" cm="1">
        <f t="array" ref="F1510" ca="1">IF(G1510&lt;&gt;"",INDIRECT("'"&amp;G1510&amp;"'!"&amp;H1510),"")</f>
        <v/>
      </c>
      <c r="I1510" s="4"/>
      <c r="J1510" s="4"/>
      <c r="K1510" s="4"/>
    </row>
    <row r="1511" spans="1:19" ht="15" customHeight="1" x14ac:dyDescent="0.25">
      <c r="A1511" s="2">
        <v>1506</v>
      </c>
      <c r="D1511" s="3" t="s">
        <v>3572</v>
      </c>
      <c r="F1511" t="str" cm="1">
        <f t="array" ref="F1511" ca="1">IF(G1511&lt;&gt;"",INDIRECT("'"&amp;G1511&amp;"'!"&amp;H1511),"")</f>
        <v/>
      </c>
      <c r="I1511" s="4"/>
      <c r="J1511" s="4"/>
      <c r="K1511" s="4"/>
    </row>
    <row r="1512" spans="1:19" ht="15" customHeight="1" x14ac:dyDescent="0.25">
      <c r="A1512" s="2">
        <v>1507</v>
      </c>
      <c r="D1512" s="3" t="s">
        <v>3860</v>
      </c>
      <c r="F1512" t="str" cm="1">
        <f t="array" ref="F1512" ca="1">IF(G1512&lt;&gt;"",INDIRECT("'"&amp;G1512&amp;"'!"&amp;H1512),"")</f>
        <v/>
      </c>
      <c r="I1512" s="4"/>
      <c r="J1512" s="4"/>
      <c r="K1512" s="4"/>
    </row>
    <row r="1513" spans="1:19" ht="15" customHeight="1" x14ac:dyDescent="0.25">
      <c r="A1513" s="2">
        <v>1508</v>
      </c>
      <c r="D1513" s="3" t="s">
        <v>3860</v>
      </c>
      <c r="F1513" t="str" cm="1">
        <f t="array" ref="F1513" ca="1">IF(G1513&lt;&gt;"",INDIRECT("'"&amp;G1513&amp;"'!"&amp;H1513),"")</f>
        <v/>
      </c>
      <c r="I1513" s="4"/>
      <c r="J1513" s="4"/>
      <c r="K1513" s="4"/>
    </row>
    <row r="1514" spans="1:19" ht="15" customHeight="1" x14ac:dyDescent="0.25">
      <c r="A1514" s="2">
        <v>1509</v>
      </c>
      <c r="D1514" s="3" t="s">
        <v>3860</v>
      </c>
      <c r="F1514" t="str" cm="1">
        <f t="array" ref="F1514" ca="1">IF(G1514&lt;&gt;"",INDIRECT("'"&amp;G1514&amp;"'!"&amp;H1514),"")</f>
        <v/>
      </c>
      <c r="I1514" s="4"/>
      <c r="J1514" s="4"/>
      <c r="K1514" s="4"/>
    </row>
    <row r="1515" spans="1:19" ht="15" customHeight="1" x14ac:dyDescent="0.25">
      <c r="A1515" s="2">
        <v>1510</v>
      </c>
      <c r="D1515" s="3" t="s">
        <v>3860</v>
      </c>
      <c r="F1515" t="str" cm="1">
        <f t="array" ref="F1515" ca="1">IF(G1515&lt;&gt;"",INDIRECT("'"&amp;G1515&amp;"'!"&amp;H1515),"")</f>
        <v/>
      </c>
      <c r="I1515" s="4"/>
      <c r="J1515" s="4"/>
      <c r="K1515" s="4"/>
    </row>
    <row r="1516" spans="1:19" ht="15" customHeight="1" x14ac:dyDescent="0.25">
      <c r="A1516" s="2">
        <v>1511</v>
      </c>
      <c r="D1516" s="3" t="s">
        <v>3860</v>
      </c>
      <c r="F1516" t="str" cm="1">
        <f t="array" ref="F1516" ca="1">IF(G1516&lt;&gt;"",INDIRECT("'"&amp;G1516&amp;"'!"&amp;H1516),"")</f>
        <v/>
      </c>
    </row>
    <row r="1517" spans="1:19" ht="15" customHeight="1" x14ac:dyDescent="0.25">
      <c r="A1517" s="2">
        <v>1512</v>
      </c>
      <c r="D1517" s="3" t="s">
        <v>3860</v>
      </c>
      <c r="F1517" t="str" cm="1">
        <f t="array" ref="F1517" ca="1">IF(G1517&lt;&gt;"",INDIRECT("'"&amp;G1517&amp;"'!"&amp;H1517),"")</f>
        <v/>
      </c>
    </row>
    <row r="1518" spans="1:19" ht="15" customHeight="1" x14ac:dyDescent="0.25">
      <c r="A1518" s="2">
        <v>1513</v>
      </c>
      <c r="D1518" s="3" t="s">
        <v>3860</v>
      </c>
      <c r="F1518" t="str" cm="1">
        <f t="array" ref="F1518" ca="1">IF(G1518&lt;&gt;"",INDIRECT("'"&amp;G1518&amp;"'!"&amp;H1518),"")</f>
        <v/>
      </c>
    </row>
    <row r="1519" spans="1:19" ht="15" customHeight="1" x14ac:dyDescent="0.25">
      <c r="A1519" s="2">
        <v>1514</v>
      </c>
      <c r="D1519" s="3" t="s">
        <v>3860</v>
      </c>
      <c r="F1519" t="str" cm="1">
        <f t="array" ref="F1519" ca="1">IF(G1519&lt;&gt;"",INDIRECT("'"&amp;G1519&amp;"'!"&amp;H1519),"")</f>
        <v/>
      </c>
      <c r="S1519" s="991"/>
    </row>
    <row r="1520" spans="1:19" ht="15" customHeight="1" x14ac:dyDescent="0.25">
      <c r="A1520" s="2">
        <v>1515</v>
      </c>
      <c r="D1520" s="3" t="s">
        <v>3860</v>
      </c>
      <c r="F1520" t="str" cm="1">
        <f t="array" ref="F1520" ca="1">IF(G1520&lt;&gt;"",INDIRECT("'"&amp;G1520&amp;"'!"&amp;H1520),"")</f>
        <v/>
      </c>
      <c r="S1520" s="991"/>
    </row>
    <row r="1521" spans="1:19" ht="15" customHeight="1" x14ac:dyDescent="0.25">
      <c r="A1521" s="2">
        <v>1516</v>
      </c>
      <c r="D1521" s="3" t="s">
        <v>3860</v>
      </c>
      <c r="F1521" t="str" cm="1">
        <f t="array" ref="F1521" ca="1">IF(G1521&lt;&gt;"",INDIRECT("'"&amp;G1521&amp;"'!"&amp;H1521),"")</f>
        <v/>
      </c>
    </row>
    <row r="1522" spans="1:19" ht="15" customHeight="1" x14ac:dyDescent="0.25">
      <c r="A1522" s="2">
        <v>1517</v>
      </c>
      <c r="D1522" s="3" t="s">
        <v>3572</v>
      </c>
      <c r="F1522" t="str" cm="1">
        <f t="array" ref="F1522" ca="1">IF(G1522&lt;&gt;"",INDIRECT("'"&amp;G1522&amp;"'!"&amp;H1522),"")</f>
        <v/>
      </c>
    </row>
    <row r="1523" spans="1:19" ht="15" customHeight="1" x14ac:dyDescent="0.25">
      <c r="A1523" s="2">
        <v>1518</v>
      </c>
      <c r="D1523" s="3" t="s">
        <v>3572</v>
      </c>
      <c r="F1523" t="str" cm="1">
        <f t="array" ref="F1523" ca="1">IF(G1523&lt;&gt;"",INDIRECT("'"&amp;G1523&amp;"'!"&amp;H1523),"")</f>
        <v/>
      </c>
    </row>
    <row r="1524" spans="1:19" ht="15" customHeight="1" x14ac:dyDescent="0.25">
      <c r="A1524" s="2">
        <v>1519</v>
      </c>
      <c r="D1524" s="3" t="s">
        <v>3572</v>
      </c>
      <c r="F1524" t="str" cm="1">
        <f t="array" ref="F1524" ca="1">IF(G1524&lt;&gt;"",INDIRECT("'"&amp;G1524&amp;"'!"&amp;H1524),"")</f>
        <v/>
      </c>
    </row>
    <row r="1525" spans="1:19" ht="15" customHeight="1" x14ac:dyDescent="0.25">
      <c r="A1525" s="2">
        <v>1520</v>
      </c>
      <c r="D1525" s="3" t="s">
        <v>3572</v>
      </c>
      <c r="F1525" t="str" cm="1">
        <f t="array" ref="F1525" ca="1">IF(G1525&lt;&gt;"",INDIRECT("'"&amp;G1525&amp;"'!"&amp;H1525),"")</f>
        <v/>
      </c>
    </row>
    <row r="1526" spans="1:19" ht="15" customHeight="1" x14ac:dyDescent="0.25">
      <c r="A1526" s="2">
        <v>1521</v>
      </c>
      <c r="D1526" s="3" t="s">
        <v>3572</v>
      </c>
      <c r="F1526" t="str" cm="1">
        <f t="array" ref="F1526" ca="1">IF(G1526&lt;&gt;"",INDIRECT("'"&amp;G1526&amp;"'!"&amp;H1526),"")</f>
        <v/>
      </c>
    </row>
    <row r="1527" spans="1:19" ht="15" customHeight="1" x14ac:dyDescent="0.25">
      <c r="A1527" s="2">
        <v>1522</v>
      </c>
      <c r="D1527" s="3" t="s">
        <v>3572</v>
      </c>
      <c r="F1527" t="str" cm="1">
        <f t="array" ref="F1527" ca="1">IF(G1527&lt;&gt;"",INDIRECT("'"&amp;G1527&amp;"'!"&amp;H1527),"")</f>
        <v/>
      </c>
    </row>
    <row r="1528" spans="1:19" ht="15" customHeight="1" x14ac:dyDescent="0.25">
      <c r="A1528" s="2">
        <v>1523</v>
      </c>
      <c r="D1528" s="3" t="s">
        <v>3572</v>
      </c>
      <c r="F1528" t="str" cm="1">
        <f t="array" ref="F1528" ca="1">IF(G1528&lt;&gt;"",INDIRECT("'"&amp;G1528&amp;"'!"&amp;H1528),"")</f>
        <v/>
      </c>
    </row>
    <row r="1529" spans="1:19" ht="15" customHeight="1" x14ac:dyDescent="0.25">
      <c r="A1529" s="2">
        <v>1524</v>
      </c>
      <c r="D1529" s="3" t="s">
        <v>3572</v>
      </c>
      <c r="F1529" t="str" cm="1">
        <f t="array" ref="F1529" ca="1">IF(G1529&lt;&gt;"",INDIRECT("'"&amp;G1529&amp;"'!"&amp;H1529),"")</f>
        <v/>
      </c>
    </row>
    <row r="1530" spans="1:19" ht="15" customHeight="1" x14ac:dyDescent="0.25">
      <c r="A1530" s="2">
        <v>1525</v>
      </c>
      <c r="D1530" s="3" t="s">
        <v>3572</v>
      </c>
      <c r="F1530" t="str" cm="1">
        <f t="array" ref="F1530" ca="1">IF(G1530&lt;&gt;"",INDIRECT("'"&amp;G1530&amp;"'!"&amp;H1530),"")</f>
        <v/>
      </c>
    </row>
    <row r="1531" spans="1:19" ht="15" customHeight="1" x14ac:dyDescent="0.25">
      <c r="A1531" s="2">
        <v>1526</v>
      </c>
      <c r="D1531" s="3" t="s">
        <v>3572</v>
      </c>
      <c r="F1531" t="str" cm="1">
        <f t="array" ref="F1531" ca="1">IF(G1531&lt;&gt;"",INDIRECT("'"&amp;G1531&amp;"'!"&amp;H1531),"")</f>
        <v/>
      </c>
    </row>
    <row r="1532" spans="1:19" ht="15" customHeight="1" x14ac:dyDescent="0.25">
      <c r="A1532" s="2">
        <v>1527</v>
      </c>
      <c r="D1532" s="3" t="s">
        <v>3572</v>
      </c>
      <c r="F1532" t="str" cm="1">
        <f t="array" ref="F1532" ca="1">IF(G1532&lt;&gt;"",INDIRECT("'"&amp;G1532&amp;"'!"&amp;H1532),"")</f>
        <v/>
      </c>
    </row>
    <row r="1533" spans="1:19" ht="15" customHeight="1" x14ac:dyDescent="0.25">
      <c r="A1533" s="2">
        <v>1528</v>
      </c>
      <c r="D1533" s="3" t="s">
        <v>3572</v>
      </c>
      <c r="F1533" t="str" cm="1">
        <f t="array" ref="F1533" ca="1">IF(G1533&lt;&gt;"",INDIRECT("'"&amp;G1533&amp;"'!"&amp;H1533),"")</f>
        <v/>
      </c>
      <c r="S1533" s="991"/>
    </row>
    <row r="1534" spans="1:19" ht="15" customHeight="1" x14ac:dyDescent="0.25">
      <c r="A1534" s="2">
        <v>1529</v>
      </c>
      <c r="D1534" s="3" t="s">
        <v>3572</v>
      </c>
      <c r="F1534" t="str" cm="1">
        <f t="array" ref="F1534" ca="1">IF(G1534&lt;&gt;"",INDIRECT("'"&amp;G1534&amp;"'!"&amp;H1534),"")</f>
        <v/>
      </c>
      <c r="S1534" s="991"/>
    </row>
    <row r="1535" spans="1:19" ht="15" customHeight="1" x14ac:dyDescent="0.25">
      <c r="A1535" s="2">
        <v>1530</v>
      </c>
      <c r="D1535" s="3" t="s">
        <v>3572</v>
      </c>
      <c r="F1535" t="str" cm="1">
        <f t="array" ref="F1535" ca="1">IF(G1535&lt;&gt;"",INDIRECT("'"&amp;G1535&amp;"'!"&amp;H1535),"")</f>
        <v/>
      </c>
      <c r="S1535" s="991"/>
    </row>
    <row r="1536" spans="1:19" ht="15" customHeight="1" x14ac:dyDescent="0.25">
      <c r="A1536" s="2">
        <v>1531</v>
      </c>
      <c r="D1536" s="3" t="s">
        <v>3572</v>
      </c>
      <c r="F1536" t="str" cm="1">
        <f t="array" ref="F1536" ca="1">IF(G1536&lt;&gt;"",INDIRECT("'"&amp;G1536&amp;"'!"&amp;H1536),"")</f>
        <v/>
      </c>
      <c r="S1536" s="991"/>
    </row>
    <row r="1537" spans="1:19" ht="15" customHeight="1" x14ac:dyDescent="0.25">
      <c r="A1537" s="2">
        <v>1532</v>
      </c>
      <c r="D1537" s="3" t="s">
        <v>3572</v>
      </c>
      <c r="F1537" t="str" cm="1">
        <f t="array" ref="F1537" ca="1">IF(G1537&lt;&gt;"",INDIRECT("'"&amp;G1537&amp;"'!"&amp;H1537),"")</f>
        <v/>
      </c>
      <c r="S1537" s="991"/>
    </row>
    <row r="1538" spans="1:19" ht="15" customHeight="1" x14ac:dyDescent="0.25">
      <c r="A1538" s="2">
        <v>1533</v>
      </c>
      <c r="D1538" s="3" t="s">
        <v>3572</v>
      </c>
      <c r="F1538" t="str" cm="1">
        <f t="array" ref="F1538" ca="1">IF(G1538&lt;&gt;"",INDIRECT("'"&amp;G1538&amp;"'!"&amp;H1538),"")</f>
        <v/>
      </c>
      <c r="S1538" s="991"/>
    </row>
    <row r="1539" spans="1:19" ht="15" customHeight="1" x14ac:dyDescent="0.25">
      <c r="A1539" s="2">
        <v>1534</v>
      </c>
      <c r="D1539" s="3" t="s">
        <v>3572</v>
      </c>
      <c r="F1539" t="str" cm="1">
        <f t="array" ref="F1539" ca="1">IF(G1539&lt;&gt;"",INDIRECT("'"&amp;G1539&amp;"'!"&amp;H1539),"")</f>
        <v/>
      </c>
      <c r="I1539" s="4"/>
      <c r="J1539" s="4"/>
      <c r="K1539" s="4"/>
    </row>
    <row r="1540" spans="1:19" ht="15" customHeight="1" x14ac:dyDescent="0.25">
      <c r="A1540" s="2">
        <v>1535</v>
      </c>
      <c r="D1540" s="3" t="s">
        <v>3572</v>
      </c>
      <c r="F1540" t="str" cm="1">
        <f t="array" ref="F1540" ca="1">IF(G1540&lt;&gt;"",INDIRECT("'"&amp;G1540&amp;"'!"&amp;H1540),"")</f>
        <v/>
      </c>
    </row>
    <row r="1541" spans="1:19" ht="15" customHeight="1" x14ac:dyDescent="0.25">
      <c r="A1541" s="2">
        <v>1536</v>
      </c>
      <c r="D1541" s="3" t="s">
        <v>3572</v>
      </c>
      <c r="F1541" t="str" cm="1">
        <f t="array" ref="F1541" ca="1">IF(G1541&lt;&gt;"",INDIRECT("'"&amp;G1541&amp;"'!"&amp;H1541),"")</f>
        <v/>
      </c>
      <c r="S1541" s="991"/>
    </row>
    <row r="1542" spans="1:19" ht="15" customHeight="1" x14ac:dyDescent="0.25">
      <c r="A1542" s="2">
        <v>1537</v>
      </c>
      <c r="D1542" s="3" t="s">
        <v>3572</v>
      </c>
      <c r="F1542" t="str" cm="1">
        <f t="array" ref="F1542" ca="1">IF(G1542&lt;&gt;"",INDIRECT("'"&amp;G1542&amp;"'!"&amp;H1542),"")</f>
        <v/>
      </c>
      <c r="S1542" s="991"/>
    </row>
    <row r="1543" spans="1:19" ht="15" customHeight="1" x14ac:dyDescent="0.25">
      <c r="A1543" s="2">
        <v>1538</v>
      </c>
      <c r="D1543" s="3" t="s">
        <v>3572</v>
      </c>
      <c r="F1543" t="str" cm="1">
        <f t="array" ref="F1543" ca="1">IF(G1543&lt;&gt;"",INDIRECT("'"&amp;G1543&amp;"'!"&amp;H1543),"")</f>
        <v/>
      </c>
      <c r="S1543" s="991"/>
    </row>
    <row r="1544" spans="1:19" ht="15" customHeight="1" x14ac:dyDescent="0.25">
      <c r="A1544" s="2">
        <v>1539</v>
      </c>
      <c r="D1544" s="3" t="s">
        <v>3572</v>
      </c>
      <c r="F1544" t="str" cm="1">
        <f t="array" ref="F1544" ca="1">IF(G1544&lt;&gt;"",INDIRECT("'"&amp;G1544&amp;"'!"&amp;H1544),"")</f>
        <v/>
      </c>
      <c r="S1544" s="991"/>
    </row>
    <row r="1545" spans="1:19" ht="15" customHeight="1" x14ac:dyDescent="0.25">
      <c r="A1545" s="2">
        <v>1540</v>
      </c>
      <c r="D1545" s="3" t="s">
        <v>3572</v>
      </c>
      <c r="F1545" t="str" cm="1">
        <f t="array" ref="F1545" ca="1">IF(G1545&lt;&gt;"",INDIRECT("'"&amp;G1545&amp;"'!"&amp;H1545),"")</f>
        <v/>
      </c>
      <c r="S1545" s="991"/>
    </row>
    <row r="1546" spans="1:19" ht="15" customHeight="1" x14ac:dyDescent="0.25">
      <c r="A1546" s="2">
        <v>1541</v>
      </c>
      <c r="D1546" s="3" t="s">
        <v>3572</v>
      </c>
      <c r="F1546" t="str" cm="1">
        <f t="array" ref="F1546" ca="1">IF(G1546&lt;&gt;"",INDIRECT("'"&amp;G1546&amp;"'!"&amp;H1546),"")</f>
        <v/>
      </c>
      <c r="S1546" s="991"/>
    </row>
    <row r="1547" spans="1:19" ht="15" customHeight="1" x14ac:dyDescent="0.25">
      <c r="A1547" s="2">
        <v>1542</v>
      </c>
      <c r="D1547" s="3" t="s">
        <v>3572</v>
      </c>
      <c r="F1547" t="str" cm="1">
        <f t="array" ref="F1547" ca="1">IF(G1547&lt;&gt;"",INDIRECT("'"&amp;G1547&amp;"'!"&amp;H1547),"")</f>
        <v/>
      </c>
      <c r="S1547" s="991"/>
    </row>
    <row r="1548" spans="1:19" ht="15" customHeight="1" x14ac:dyDescent="0.25">
      <c r="A1548" s="2">
        <v>1543</v>
      </c>
      <c r="D1548" s="3" t="s">
        <v>3572</v>
      </c>
      <c r="F1548" t="str" cm="1">
        <f t="array" ref="F1548" ca="1">IF(G1548&lt;&gt;"",INDIRECT("'"&amp;G1548&amp;"'!"&amp;H1548),"")</f>
        <v/>
      </c>
      <c r="S1548" s="991"/>
    </row>
    <row r="1549" spans="1:19" ht="15" customHeight="1" x14ac:dyDescent="0.25">
      <c r="A1549" s="2">
        <v>1544</v>
      </c>
      <c r="D1549" s="3" t="s">
        <v>3572</v>
      </c>
      <c r="F1549" t="str" cm="1">
        <f t="array" ref="F1549" ca="1">IF(G1549&lt;&gt;"",INDIRECT("'"&amp;G1549&amp;"'!"&amp;H1549),"")</f>
        <v/>
      </c>
    </row>
    <row r="1550" spans="1:19" ht="15" customHeight="1" x14ac:dyDescent="0.25">
      <c r="A1550" s="2">
        <v>1545</v>
      </c>
      <c r="D1550" s="3" t="s">
        <v>3572</v>
      </c>
      <c r="F1550" t="str" cm="1">
        <f t="array" ref="F1550" ca="1">IF(G1550&lt;&gt;"",INDIRECT("'"&amp;G1550&amp;"'!"&amp;H1550),"")</f>
        <v/>
      </c>
      <c r="S1550" s="991"/>
    </row>
    <row r="1551" spans="1:19" ht="15" customHeight="1" x14ac:dyDescent="0.25">
      <c r="A1551" s="2">
        <v>1546</v>
      </c>
      <c r="D1551" s="3" t="s">
        <v>3572</v>
      </c>
      <c r="F1551" t="str" cm="1">
        <f t="array" ref="F1551" ca="1">IF(G1551&lt;&gt;"",INDIRECT("'"&amp;G1551&amp;"'!"&amp;H1551),"")</f>
        <v/>
      </c>
      <c r="S1551" s="991"/>
    </row>
    <row r="1552" spans="1:19" ht="15" customHeight="1" x14ac:dyDescent="0.25">
      <c r="A1552" s="2">
        <v>1547</v>
      </c>
      <c r="D1552" s="3" t="s">
        <v>3572</v>
      </c>
      <c r="F1552" t="str" cm="1">
        <f t="array" ref="F1552" ca="1">IF(G1552&lt;&gt;"",INDIRECT("'"&amp;G1552&amp;"'!"&amp;H1552),"")</f>
        <v/>
      </c>
      <c r="S1552" s="991"/>
    </row>
    <row r="1553" spans="1:19" ht="15" customHeight="1" x14ac:dyDescent="0.25">
      <c r="A1553" s="2">
        <v>1548</v>
      </c>
      <c r="D1553" s="3" t="s">
        <v>3572</v>
      </c>
      <c r="F1553" t="str" cm="1">
        <f t="array" ref="F1553" ca="1">IF(G1553&lt;&gt;"",INDIRECT("'"&amp;G1553&amp;"'!"&amp;H1553),"")</f>
        <v/>
      </c>
      <c r="S1553" s="991"/>
    </row>
    <row r="1554" spans="1:19" ht="15" customHeight="1" x14ac:dyDescent="0.25">
      <c r="A1554" s="2">
        <v>1549</v>
      </c>
      <c r="D1554" s="3" t="s">
        <v>3572</v>
      </c>
      <c r="F1554" t="str" cm="1">
        <f t="array" ref="F1554" ca="1">IF(G1554&lt;&gt;"",INDIRECT("'"&amp;G1554&amp;"'!"&amp;H1554),"")</f>
        <v/>
      </c>
      <c r="S1554" s="991"/>
    </row>
    <row r="1555" spans="1:19" ht="15" customHeight="1" x14ac:dyDescent="0.25">
      <c r="A1555" s="2">
        <v>1550</v>
      </c>
      <c r="D1555" s="3" t="s">
        <v>3572</v>
      </c>
      <c r="F1555" t="str" cm="1">
        <f t="array" ref="F1555" ca="1">IF(G1555&lt;&gt;"",INDIRECT("'"&amp;G1555&amp;"'!"&amp;H1555),"")</f>
        <v/>
      </c>
      <c r="S1555" s="991"/>
    </row>
    <row r="1556" spans="1:19" ht="15" customHeight="1" x14ac:dyDescent="0.25">
      <c r="A1556" s="2">
        <v>1551</v>
      </c>
      <c r="D1556" s="3" t="s">
        <v>3572</v>
      </c>
      <c r="F1556" t="str" cm="1">
        <f t="array" ref="F1556" ca="1">IF(G1556&lt;&gt;"",INDIRECT("'"&amp;G1556&amp;"'!"&amp;H1556),"")</f>
        <v/>
      </c>
      <c r="S1556" s="991"/>
    </row>
    <row r="1557" spans="1:19" ht="15" customHeight="1" x14ac:dyDescent="0.25">
      <c r="A1557" s="2">
        <v>1552</v>
      </c>
      <c r="D1557" s="3" t="s">
        <v>3572</v>
      </c>
      <c r="F1557" t="str" cm="1">
        <f t="array" ref="F1557" ca="1">IF(G1557&lt;&gt;"",INDIRECT("'"&amp;G1557&amp;"'!"&amp;H1557),"")</f>
        <v/>
      </c>
      <c r="S1557" s="991"/>
    </row>
    <row r="1558" spans="1:19" ht="15" customHeight="1" x14ac:dyDescent="0.25">
      <c r="A1558" s="2">
        <v>1553</v>
      </c>
      <c r="D1558" s="3" t="s">
        <v>3572</v>
      </c>
      <c r="F1558" t="str" cm="1">
        <f t="array" ref="F1558" ca="1">IF(G1558&lt;&gt;"",INDIRECT("'"&amp;G1558&amp;"'!"&amp;H1558),"")</f>
        <v/>
      </c>
      <c r="S1558" s="991"/>
    </row>
    <row r="1559" spans="1:19" ht="15" customHeight="1" x14ac:dyDescent="0.25">
      <c r="A1559" s="2">
        <v>1554</v>
      </c>
      <c r="D1559" s="3" t="s">
        <v>3572</v>
      </c>
      <c r="F1559" t="str" cm="1">
        <f t="array" ref="F1559" ca="1">IF(G1559&lt;&gt;"",INDIRECT("'"&amp;G1559&amp;"'!"&amp;H1559),"")</f>
        <v/>
      </c>
      <c r="S1559" s="991"/>
    </row>
    <row r="1560" spans="1:19" ht="15" customHeight="1" x14ac:dyDescent="0.25">
      <c r="A1560" s="2">
        <v>1555</v>
      </c>
      <c r="D1560" s="3" t="s">
        <v>3572</v>
      </c>
      <c r="F1560" t="str" cm="1">
        <f t="array" ref="F1560" ca="1">IF(G1560&lt;&gt;"",INDIRECT("'"&amp;G1560&amp;"'!"&amp;H1560),"")</f>
        <v/>
      </c>
      <c r="S1560" s="991"/>
    </row>
    <row r="1561" spans="1:19" x14ac:dyDescent="0.25">
      <c r="A1561">
        <v>1556</v>
      </c>
      <c r="B1561" s="7">
        <f>'BudgetSum 2-4'!C3</f>
        <v>238653</v>
      </c>
      <c r="C1561" s="3">
        <f>A1561-B1561</f>
        <v>-237097</v>
      </c>
      <c r="E1561" t="b">
        <f ca="1">F1561=B1561</f>
        <v>1</v>
      </c>
      <c r="F1561" cm="1">
        <f t="array" ref="F1561" ca="1">IF(G1561&lt;&gt;"",INDIRECT("'"&amp;G1561&amp;"'!"&amp;H1561),"")</f>
        <v>238653</v>
      </c>
      <c r="G1561" s="991" t="s">
        <v>3508</v>
      </c>
      <c r="H1561" t="s">
        <v>4155</v>
      </c>
      <c r="S1561" s="991"/>
    </row>
    <row r="1562" spans="1:19" ht="15" customHeight="1" x14ac:dyDescent="0.25">
      <c r="A1562" s="2">
        <v>1557</v>
      </c>
      <c r="D1562" s="3" t="s">
        <v>3572</v>
      </c>
      <c r="F1562" t="str" cm="1">
        <f t="array" ref="F1562" ca="1">IF(G1562&lt;&gt;"",INDIRECT("'"&amp;G1562&amp;"'!"&amp;H1562),"")</f>
        <v/>
      </c>
      <c r="S1562" s="991"/>
    </row>
    <row r="1563" spans="1:19" ht="15" customHeight="1" x14ac:dyDescent="0.25">
      <c r="A1563" s="2">
        <v>1558</v>
      </c>
      <c r="D1563" s="3" t="s">
        <v>3572</v>
      </c>
      <c r="F1563" t="str" cm="1">
        <f t="array" ref="F1563" ca="1">IF(G1563&lt;&gt;"",INDIRECT("'"&amp;G1563&amp;"'!"&amp;H1563),"")</f>
        <v/>
      </c>
      <c r="I1563" s="4"/>
      <c r="J1563" s="4"/>
      <c r="K1563" s="4"/>
    </row>
    <row r="1564" spans="1:19" ht="15" customHeight="1" x14ac:dyDescent="0.25">
      <c r="A1564" s="2">
        <v>1559</v>
      </c>
      <c r="D1564" s="3" t="s">
        <v>3572</v>
      </c>
      <c r="F1564" t="str" cm="1">
        <f t="array" ref="F1564" ca="1">IF(G1564&lt;&gt;"",INDIRECT("'"&amp;G1564&amp;"'!"&amp;H1564),"")</f>
        <v/>
      </c>
    </row>
    <row r="1565" spans="1:19" ht="15" customHeight="1" x14ac:dyDescent="0.25">
      <c r="A1565" s="2">
        <v>1560</v>
      </c>
      <c r="D1565" s="3" t="s">
        <v>3572</v>
      </c>
      <c r="F1565" t="str" cm="1">
        <f t="array" ref="F1565" ca="1">IF(G1565&lt;&gt;"",INDIRECT("'"&amp;G1565&amp;"'!"&amp;H1565),"")</f>
        <v/>
      </c>
      <c r="S1565" s="991"/>
    </row>
    <row r="1566" spans="1:19" ht="15" customHeight="1" x14ac:dyDescent="0.25">
      <c r="A1566" s="2">
        <v>1561</v>
      </c>
      <c r="D1566" s="3" t="s">
        <v>3572</v>
      </c>
      <c r="F1566" t="str" cm="1">
        <f t="array" ref="F1566" ca="1">IF(G1566&lt;&gt;"",INDIRECT("'"&amp;G1566&amp;"'!"&amp;H1566),"")</f>
        <v/>
      </c>
    </row>
    <row r="1567" spans="1:19" ht="15" customHeight="1" x14ac:dyDescent="0.25">
      <c r="A1567" s="2">
        <v>1562</v>
      </c>
      <c r="D1567" s="3" t="s">
        <v>3572</v>
      </c>
      <c r="F1567" t="str" cm="1">
        <f t="array" ref="F1567" ca="1">IF(G1567&lt;&gt;"",INDIRECT("'"&amp;G1567&amp;"'!"&amp;H1567),"")</f>
        <v/>
      </c>
      <c r="I1567" s="4"/>
      <c r="J1567" s="4"/>
      <c r="K1567" s="4"/>
    </row>
    <row r="1568" spans="1:19" ht="15" customHeight="1" x14ac:dyDescent="0.25">
      <c r="A1568" s="2">
        <v>1563</v>
      </c>
      <c r="D1568" s="3" t="s">
        <v>3572</v>
      </c>
      <c r="F1568" t="str" cm="1">
        <f t="array" ref="F1568" ca="1">IF(G1568&lt;&gt;"",INDIRECT("'"&amp;G1568&amp;"'!"&amp;H1568),"")</f>
        <v/>
      </c>
      <c r="I1568" s="4"/>
      <c r="J1568" s="4"/>
      <c r="K1568" s="4"/>
    </row>
    <row r="1569" spans="1:19" ht="15" customHeight="1" x14ac:dyDescent="0.25">
      <c r="A1569" s="2">
        <v>1564</v>
      </c>
      <c r="D1569" s="3" t="s">
        <v>3572</v>
      </c>
      <c r="F1569" t="str" cm="1">
        <f t="array" ref="F1569" ca="1">IF(G1569&lt;&gt;"",INDIRECT("'"&amp;G1569&amp;"'!"&amp;H1569),"")</f>
        <v/>
      </c>
      <c r="I1569" s="4"/>
      <c r="J1569" s="4"/>
      <c r="K1569" s="4"/>
    </row>
    <row r="1570" spans="1:19" ht="15" customHeight="1" x14ac:dyDescent="0.25">
      <c r="A1570" s="2">
        <v>1565</v>
      </c>
      <c r="D1570" s="3" t="s">
        <v>3572</v>
      </c>
      <c r="F1570" t="str" cm="1">
        <f t="array" ref="F1570" ca="1">IF(G1570&lt;&gt;"",INDIRECT("'"&amp;G1570&amp;"'!"&amp;H1570),"")</f>
        <v/>
      </c>
      <c r="I1570" s="4"/>
      <c r="J1570" s="4"/>
      <c r="K1570" s="4"/>
    </row>
    <row r="1571" spans="1:19" ht="15" customHeight="1" x14ac:dyDescent="0.25">
      <c r="A1571" s="2">
        <v>1566</v>
      </c>
      <c r="D1571" s="3" t="s">
        <v>3572</v>
      </c>
      <c r="F1571" t="str" cm="1">
        <f t="array" ref="F1571" ca="1">IF(G1571&lt;&gt;"",INDIRECT("'"&amp;G1571&amp;"'!"&amp;H1571),"")</f>
        <v/>
      </c>
    </row>
    <row r="1572" spans="1:19" ht="15" customHeight="1" x14ac:dyDescent="0.25">
      <c r="A1572" s="2">
        <v>1567</v>
      </c>
      <c r="D1572" s="3" t="s">
        <v>3572</v>
      </c>
      <c r="F1572" t="str" cm="1">
        <f t="array" ref="F1572" ca="1">IF(G1572&lt;&gt;"",INDIRECT("'"&amp;G1572&amp;"'!"&amp;H1572),"")</f>
        <v/>
      </c>
    </row>
    <row r="1573" spans="1:19" ht="15" customHeight="1" x14ac:dyDescent="0.25">
      <c r="A1573" s="2">
        <v>1568</v>
      </c>
      <c r="D1573" s="3" t="s">
        <v>3572</v>
      </c>
      <c r="F1573" t="str" cm="1">
        <f t="array" ref="F1573" ca="1">IF(G1573&lt;&gt;"",INDIRECT("'"&amp;G1573&amp;"'!"&amp;H1573),"")</f>
        <v/>
      </c>
      <c r="I1573" s="4"/>
      <c r="J1573" s="4"/>
      <c r="K1573" s="4"/>
    </row>
    <row r="1574" spans="1:19" x14ac:dyDescent="0.25">
      <c r="A1574">
        <v>1569</v>
      </c>
      <c r="B1574" s="7">
        <f>'BudgetSum 2-4'!C81</f>
        <v>270689</v>
      </c>
      <c r="C1574" s="3">
        <f>A1574-B1574</f>
        <v>-269120</v>
      </c>
      <c r="E1574" t="b">
        <f ca="1">F1574=B1574</f>
        <v>1</v>
      </c>
      <c r="F1574" cm="1">
        <f t="array" ref="F1574" ca="1">IF(G1574&lt;&gt;"",INDIRECT("'"&amp;G1574&amp;"'!"&amp;H1574),"")</f>
        <v>270689</v>
      </c>
      <c r="G1574" s="991" t="s">
        <v>3508</v>
      </c>
      <c r="H1574" t="s">
        <v>4156</v>
      </c>
      <c r="S1574" s="991"/>
    </row>
    <row r="1575" spans="1:19" x14ac:dyDescent="0.25">
      <c r="A1575">
        <v>1570</v>
      </c>
      <c r="B1575" s="7">
        <f>'BudgetSum 2-4'!D3</f>
        <v>0</v>
      </c>
      <c r="C1575" s="3">
        <f>A1575-B1575</f>
        <v>1570</v>
      </c>
      <c r="E1575" t="b">
        <f ca="1">F1575=B1575</f>
        <v>1</v>
      </c>
      <c r="F1575" cm="1">
        <f t="array" ref="F1575" ca="1">IF(G1575&lt;&gt;"",INDIRECT("'"&amp;G1575&amp;"'!"&amp;H1575),"")</f>
        <v>0</v>
      </c>
      <c r="G1575" s="991" t="s">
        <v>3508</v>
      </c>
      <c r="H1575" t="s">
        <v>4157</v>
      </c>
      <c r="S1575" s="991"/>
    </row>
    <row r="1576" spans="1:19" ht="15" customHeight="1" x14ac:dyDescent="0.25">
      <c r="A1576" s="2">
        <v>1571</v>
      </c>
      <c r="D1576" s="3" t="s">
        <v>3572</v>
      </c>
      <c r="F1576" t="str" cm="1">
        <f t="array" ref="F1576" ca="1">IF(G1576&lt;&gt;"",INDIRECT("'"&amp;G1576&amp;"'!"&amp;H1576),"")</f>
        <v/>
      </c>
      <c r="I1576" s="4"/>
      <c r="J1576" s="4"/>
      <c r="K1576" s="4"/>
    </row>
    <row r="1577" spans="1:19" ht="15" customHeight="1" x14ac:dyDescent="0.25">
      <c r="A1577" s="2">
        <v>1572</v>
      </c>
      <c r="D1577" s="3" t="s">
        <v>3572</v>
      </c>
      <c r="F1577" t="str" cm="1">
        <f t="array" ref="F1577" ca="1">IF(G1577&lt;&gt;"",INDIRECT("'"&amp;G1577&amp;"'!"&amp;H1577),"")</f>
        <v/>
      </c>
      <c r="I1577" s="4"/>
      <c r="J1577" s="4"/>
      <c r="K1577" s="4"/>
    </row>
    <row r="1578" spans="1:19" ht="15" customHeight="1" x14ac:dyDescent="0.25">
      <c r="A1578" s="2">
        <v>1573</v>
      </c>
      <c r="D1578" s="3" t="s">
        <v>3572</v>
      </c>
      <c r="F1578" t="str" cm="1">
        <f t="array" ref="F1578" ca="1">IF(G1578&lt;&gt;"",INDIRECT("'"&amp;G1578&amp;"'!"&amp;H1578),"")</f>
        <v/>
      </c>
      <c r="I1578" s="4"/>
      <c r="J1578" s="4"/>
      <c r="K1578" s="4"/>
    </row>
    <row r="1579" spans="1:19" ht="15" customHeight="1" x14ac:dyDescent="0.25">
      <c r="A1579" s="2">
        <v>1574</v>
      </c>
      <c r="D1579" s="3" t="s">
        <v>3572</v>
      </c>
      <c r="F1579" t="str" cm="1">
        <f t="array" ref="F1579" ca="1">IF(G1579&lt;&gt;"",INDIRECT("'"&amp;G1579&amp;"'!"&amp;H1579),"")</f>
        <v/>
      </c>
      <c r="S1579" s="991"/>
    </row>
    <row r="1580" spans="1:19" ht="15" customHeight="1" x14ac:dyDescent="0.25">
      <c r="A1580" s="2">
        <v>1575</v>
      </c>
      <c r="D1580" s="3" t="s">
        <v>3572</v>
      </c>
      <c r="F1580" t="str" cm="1">
        <f t="array" ref="F1580" ca="1">IF(G1580&lt;&gt;"",INDIRECT("'"&amp;G1580&amp;"'!"&amp;H1580),"")</f>
        <v/>
      </c>
      <c r="S1580" s="991"/>
    </row>
    <row r="1581" spans="1:19" ht="15" customHeight="1" x14ac:dyDescent="0.25">
      <c r="A1581" s="2">
        <v>1576</v>
      </c>
      <c r="D1581" s="3" t="s">
        <v>3572</v>
      </c>
      <c r="F1581" t="str" cm="1">
        <f t="array" ref="F1581" ca="1">IF(G1581&lt;&gt;"",INDIRECT("'"&amp;G1581&amp;"'!"&amp;H1581),"")</f>
        <v/>
      </c>
      <c r="I1581" s="4"/>
      <c r="J1581" s="4"/>
      <c r="K1581" s="4"/>
    </row>
    <row r="1582" spans="1:19" ht="15" customHeight="1" x14ac:dyDescent="0.25">
      <c r="A1582" s="2">
        <v>1577</v>
      </c>
      <c r="D1582" s="3" t="s">
        <v>3572</v>
      </c>
      <c r="F1582" t="str" cm="1">
        <f t="array" ref="F1582" ca="1">IF(G1582&lt;&gt;"",INDIRECT("'"&amp;G1582&amp;"'!"&amp;H1582),"")</f>
        <v/>
      </c>
      <c r="I1582" s="4"/>
      <c r="J1582" s="4"/>
      <c r="K1582" s="4"/>
    </row>
    <row r="1583" spans="1:19" ht="15" customHeight="1" x14ac:dyDescent="0.25">
      <c r="A1583" s="2">
        <v>1578</v>
      </c>
      <c r="D1583" s="3" t="s">
        <v>3572</v>
      </c>
      <c r="F1583" t="str" cm="1">
        <f t="array" ref="F1583" ca="1">IF(G1583&lt;&gt;"",INDIRECT("'"&amp;G1583&amp;"'!"&amp;H1583),"")</f>
        <v/>
      </c>
      <c r="I1583" s="4"/>
      <c r="J1583" s="4"/>
      <c r="K1583" s="4"/>
    </row>
    <row r="1584" spans="1:19" ht="15" customHeight="1" x14ac:dyDescent="0.25">
      <c r="A1584" s="2">
        <v>1579</v>
      </c>
      <c r="D1584" s="3" t="s">
        <v>3572</v>
      </c>
      <c r="F1584" t="str" cm="1">
        <f t="array" ref="F1584" ca="1">IF(G1584&lt;&gt;"",INDIRECT("'"&amp;G1584&amp;"'!"&amp;H1584),"")</f>
        <v/>
      </c>
    </row>
    <row r="1585" spans="1:19" ht="15" customHeight="1" x14ac:dyDescent="0.25">
      <c r="A1585" s="2">
        <v>1580</v>
      </c>
      <c r="D1585" s="3" t="s">
        <v>3572</v>
      </c>
      <c r="F1585" t="str" cm="1">
        <f t="array" ref="F1585" ca="1">IF(G1585&lt;&gt;"",INDIRECT("'"&amp;G1585&amp;"'!"&amp;H1585),"")</f>
        <v/>
      </c>
    </row>
    <row r="1586" spans="1:19" ht="15" customHeight="1" x14ac:dyDescent="0.25">
      <c r="A1586" s="2">
        <v>1581</v>
      </c>
      <c r="D1586" s="3" t="s">
        <v>3572</v>
      </c>
      <c r="F1586" t="str" cm="1">
        <f t="array" ref="F1586" ca="1">IF(G1586&lt;&gt;"",INDIRECT("'"&amp;G1586&amp;"'!"&amp;H1586),"")</f>
        <v/>
      </c>
    </row>
    <row r="1587" spans="1:19" ht="15" customHeight="1" x14ac:dyDescent="0.25">
      <c r="A1587" s="2">
        <v>1582</v>
      </c>
      <c r="D1587" s="3" t="s">
        <v>3572</v>
      </c>
      <c r="F1587" t="str" cm="1">
        <f t="array" ref="F1587" ca="1">IF(G1587&lt;&gt;"",INDIRECT("'"&amp;G1587&amp;"'!"&amp;H1587),"")</f>
        <v/>
      </c>
      <c r="I1587" s="4"/>
      <c r="J1587" s="4"/>
      <c r="K1587" s="4"/>
    </row>
    <row r="1588" spans="1:19" x14ac:dyDescent="0.25">
      <c r="A1588">
        <v>1583</v>
      </c>
      <c r="B1588" s="7">
        <f>'BudgetSum 2-4'!D81</f>
        <v>0</v>
      </c>
      <c r="C1588" s="3">
        <f>A1588-B1588</f>
        <v>1583</v>
      </c>
      <c r="E1588" t="b">
        <f ca="1">F1588=B1588</f>
        <v>1</v>
      </c>
      <c r="F1588" cm="1">
        <f t="array" ref="F1588" ca="1">IF(G1588&lt;&gt;"",INDIRECT("'"&amp;G1588&amp;"'!"&amp;H1588),"")</f>
        <v>0</v>
      </c>
      <c r="G1588" s="991" t="s">
        <v>3508</v>
      </c>
      <c r="H1588" t="s">
        <v>4158</v>
      </c>
      <c r="S1588" s="991"/>
    </row>
    <row r="1589" spans="1:19" ht="15" customHeight="1" x14ac:dyDescent="0.25">
      <c r="A1589">
        <v>1584</v>
      </c>
      <c r="B1589" s="7">
        <f>'BudgetSum 2-4'!E3</f>
        <v>0</v>
      </c>
      <c r="C1589" s="3">
        <f>A1589-B1589</f>
        <v>1584</v>
      </c>
      <c r="E1589" t="b">
        <f ca="1">F1589=B1589</f>
        <v>1</v>
      </c>
      <c r="F1589" cm="1">
        <f t="array" ref="F1589" ca="1">IF(G1589&lt;&gt;"",INDIRECT("'"&amp;G1589&amp;"'!"&amp;H1589),"")</f>
        <v>0</v>
      </c>
      <c r="G1589" s="991" t="s">
        <v>3508</v>
      </c>
      <c r="H1589" t="s">
        <v>4159</v>
      </c>
      <c r="I1589" s="4"/>
      <c r="J1589" s="4"/>
      <c r="K1589" s="4"/>
    </row>
    <row r="1590" spans="1:19" ht="15" customHeight="1" x14ac:dyDescent="0.25">
      <c r="A1590" s="2">
        <v>1585</v>
      </c>
      <c r="D1590" s="3" t="s">
        <v>3572</v>
      </c>
      <c r="F1590" t="str" cm="1">
        <f t="array" ref="F1590" ca="1">IF(G1590&lt;&gt;"",INDIRECT("'"&amp;G1590&amp;"'!"&amp;H1590),"")</f>
        <v/>
      </c>
      <c r="S1590" s="991"/>
    </row>
    <row r="1591" spans="1:19" ht="15" customHeight="1" x14ac:dyDescent="0.25">
      <c r="A1591" s="2">
        <v>1586</v>
      </c>
      <c r="D1591" s="3" t="s">
        <v>3572</v>
      </c>
      <c r="F1591" t="str" cm="1">
        <f t="array" ref="F1591" ca="1">IF(G1591&lt;&gt;"",INDIRECT("'"&amp;G1591&amp;"'!"&amp;H1591),"")</f>
        <v/>
      </c>
      <c r="S1591" s="991"/>
    </row>
    <row r="1592" spans="1:19" ht="15" customHeight="1" x14ac:dyDescent="0.25">
      <c r="A1592" s="2">
        <v>1587</v>
      </c>
      <c r="D1592" s="3" t="s">
        <v>3572</v>
      </c>
      <c r="F1592" t="str" cm="1">
        <f t="array" ref="F1592" ca="1">IF(G1592&lt;&gt;"",INDIRECT("'"&amp;G1592&amp;"'!"&amp;H1592),"")</f>
        <v/>
      </c>
      <c r="I1592" s="4"/>
      <c r="J1592" s="4"/>
      <c r="K1592" s="4"/>
    </row>
    <row r="1593" spans="1:19" ht="15" customHeight="1" x14ac:dyDescent="0.25">
      <c r="A1593" s="2">
        <v>1588</v>
      </c>
      <c r="D1593" s="3" t="s">
        <v>3572</v>
      </c>
      <c r="F1593" t="str" cm="1">
        <f t="array" ref="F1593" ca="1">IF(G1593&lt;&gt;"",INDIRECT("'"&amp;G1593&amp;"'!"&amp;H1593),"")</f>
        <v/>
      </c>
      <c r="I1593" s="4"/>
      <c r="J1593" s="4"/>
      <c r="K1593" s="4"/>
    </row>
    <row r="1594" spans="1:19" ht="15" customHeight="1" x14ac:dyDescent="0.25">
      <c r="A1594" s="2">
        <v>1589</v>
      </c>
      <c r="D1594" s="3" t="s">
        <v>3572</v>
      </c>
      <c r="F1594" t="str" cm="1">
        <f t="array" ref="F1594" ca="1">IF(G1594&lt;&gt;"",INDIRECT("'"&amp;G1594&amp;"'!"&amp;H1594),"")</f>
        <v/>
      </c>
      <c r="I1594" s="4"/>
      <c r="J1594" s="4"/>
      <c r="K1594" s="4"/>
    </row>
    <row r="1595" spans="1:19" ht="15" customHeight="1" x14ac:dyDescent="0.25">
      <c r="A1595" s="2">
        <v>1590</v>
      </c>
      <c r="D1595" s="3" t="s">
        <v>3572</v>
      </c>
      <c r="F1595" t="str" cm="1">
        <f t="array" ref="F1595" ca="1">IF(G1595&lt;&gt;"",INDIRECT("'"&amp;G1595&amp;"'!"&amp;H1595),"")</f>
        <v/>
      </c>
    </row>
    <row r="1596" spans="1:19" ht="15" customHeight="1" x14ac:dyDescent="0.25">
      <c r="A1596" s="2">
        <v>1591</v>
      </c>
      <c r="D1596" s="3" t="s">
        <v>3572</v>
      </c>
      <c r="F1596" t="str" cm="1">
        <f t="array" ref="F1596" ca="1">IF(G1596&lt;&gt;"",INDIRECT("'"&amp;G1596&amp;"'!"&amp;H1596),"")</f>
        <v/>
      </c>
    </row>
    <row r="1597" spans="1:19" ht="15" customHeight="1" x14ac:dyDescent="0.25">
      <c r="A1597" s="2">
        <v>1592</v>
      </c>
      <c r="D1597" s="3" t="s">
        <v>3572</v>
      </c>
      <c r="F1597" t="str" cm="1">
        <f t="array" ref="F1597" ca="1">IF(G1597&lt;&gt;"",INDIRECT("'"&amp;G1597&amp;"'!"&amp;H1597),"")</f>
        <v/>
      </c>
    </row>
    <row r="1598" spans="1:19" ht="15" customHeight="1" x14ac:dyDescent="0.25">
      <c r="A1598" s="2">
        <v>1593</v>
      </c>
      <c r="D1598" s="3" t="s">
        <v>3572</v>
      </c>
      <c r="F1598" t="str" cm="1">
        <f t="array" ref="F1598" ca="1">IF(G1598&lt;&gt;"",INDIRECT("'"&amp;G1598&amp;"'!"&amp;H1598),"")</f>
        <v/>
      </c>
    </row>
    <row r="1599" spans="1:19" ht="15" customHeight="1" x14ac:dyDescent="0.25">
      <c r="A1599" s="2">
        <v>1594</v>
      </c>
      <c r="D1599" s="3" t="s">
        <v>3572</v>
      </c>
      <c r="F1599" t="str" cm="1">
        <f t="array" ref="F1599" ca="1">IF(G1599&lt;&gt;"",INDIRECT("'"&amp;G1599&amp;"'!"&amp;H1599),"")</f>
        <v/>
      </c>
    </row>
    <row r="1600" spans="1:19" ht="15" customHeight="1" x14ac:dyDescent="0.25">
      <c r="A1600" s="2">
        <v>1595</v>
      </c>
      <c r="D1600" s="3" t="s">
        <v>3572</v>
      </c>
      <c r="F1600" t="str" cm="1">
        <f t="array" ref="F1600" ca="1">IF(G1600&lt;&gt;"",INDIRECT("'"&amp;G1600&amp;"'!"&amp;H1600),"")</f>
        <v/>
      </c>
      <c r="S1600" s="991"/>
    </row>
    <row r="1601" spans="1:19" ht="15" customHeight="1" x14ac:dyDescent="0.25">
      <c r="A1601" s="2">
        <v>1596</v>
      </c>
      <c r="D1601" s="3" t="s">
        <v>3572</v>
      </c>
      <c r="F1601" t="str" cm="1">
        <f t="array" ref="F1601" ca="1">IF(G1601&lt;&gt;"",INDIRECT("'"&amp;G1601&amp;"'!"&amp;H1601),"")</f>
        <v/>
      </c>
      <c r="S1601" s="991"/>
    </row>
    <row r="1602" spans="1:19" x14ac:dyDescent="0.25">
      <c r="A1602">
        <v>1597</v>
      </c>
      <c r="B1602" s="7">
        <f>'BudgetSum 2-4'!E81</f>
        <v>0</v>
      </c>
      <c r="C1602" s="3">
        <f>A1602-B1602</f>
        <v>1597</v>
      </c>
      <c r="E1602" t="b">
        <f ca="1">F1602=B1602</f>
        <v>1</v>
      </c>
      <c r="F1602" cm="1">
        <f t="array" ref="F1602" ca="1">IF(G1602&lt;&gt;"",INDIRECT("'"&amp;G1602&amp;"'!"&amp;H1602),"")</f>
        <v>0</v>
      </c>
      <c r="G1602" s="991" t="s">
        <v>3508</v>
      </c>
      <c r="H1602" t="s">
        <v>4160</v>
      </c>
      <c r="S1602" s="991"/>
    </row>
    <row r="1603" spans="1:19" x14ac:dyDescent="0.25">
      <c r="A1603">
        <v>1598</v>
      </c>
      <c r="B1603" s="7">
        <f>'BudgetSum 2-4'!F3</f>
        <v>0</v>
      </c>
      <c r="C1603" s="3">
        <f>A1603-B1603</f>
        <v>1598</v>
      </c>
      <c r="E1603" t="b">
        <f ca="1">F1603=B1603</f>
        <v>1</v>
      </c>
      <c r="F1603" cm="1">
        <f t="array" ref="F1603" ca="1">IF(G1603&lt;&gt;"",INDIRECT("'"&amp;G1603&amp;"'!"&amp;H1603),"")</f>
        <v>0</v>
      </c>
      <c r="G1603" s="991" t="s">
        <v>3508</v>
      </c>
      <c r="H1603" t="s">
        <v>4161</v>
      </c>
      <c r="S1603" s="991"/>
    </row>
    <row r="1604" spans="1:19" ht="15" customHeight="1" x14ac:dyDescent="0.25">
      <c r="A1604" s="2">
        <v>1599</v>
      </c>
      <c r="D1604" s="3" t="s">
        <v>3572</v>
      </c>
      <c r="F1604" t="str" cm="1">
        <f t="array" ref="F1604" ca="1">IF(G1604&lt;&gt;"",INDIRECT("'"&amp;G1604&amp;"'!"&amp;H1604),"")</f>
        <v/>
      </c>
    </row>
    <row r="1605" spans="1:19" ht="15" customHeight="1" x14ac:dyDescent="0.25">
      <c r="A1605" s="2">
        <v>1600</v>
      </c>
      <c r="D1605" s="3" t="s">
        <v>3572</v>
      </c>
      <c r="F1605" t="str" cm="1">
        <f t="array" ref="F1605" ca="1">IF(G1605&lt;&gt;"",INDIRECT("'"&amp;G1605&amp;"'!"&amp;H1605),"")</f>
        <v/>
      </c>
    </row>
    <row r="1606" spans="1:19" ht="15" customHeight="1" x14ac:dyDescent="0.25">
      <c r="A1606" s="2">
        <v>1601</v>
      </c>
      <c r="D1606" s="3" t="s">
        <v>3572</v>
      </c>
      <c r="F1606" t="str" cm="1">
        <f t="array" ref="F1606" ca="1">IF(G1606&lt;&gt;"",INDIRECT("'"&amp;G1606&amp;"'!"&amp;H1606),"")</f>
        <v/>
      </c>
      <c r="S1606" s="991"/>
    </row>
    <row r="1607" spans="1:19" ht="15" customHeight="1" x14ac:dyDescent="0.25">
      <c r="A1607" s="2">
        <v>1602</v>
      </c>
      <c r="D1607" s="3" t="s">
        <v>3572</v>
      </c>
      <c r="F1607" t="str" cm="1">
        <f t="array" ref="F1607" ca="1">IF(G1607&lt;&gt;"",INDIRECT("'"&amp;G1607&amp;"'!"&amp;H1607),"")</f>
        <v/>
      </c>
      <c r="S1607" s="991"/>
    </row>
    <row r="1608" spans="1:19" ht="15" customHeight="1" x14ac:dyDescent="0.25">
      <c r="A1608" s="2">
        <v>1603</v>
      </c>
      <c r="D1608" s="3" t="s">
        <v>3572</v>
      </c>
      <c r="F1608" t="str" cm="1">
        <f t="array" ref="F1608" ca="1">IF(G1608&lt;&gt;"",INDIRECT("'"&amp;G1608&amp;"'!"&amp;H1608),"")</f>
        <v/>
      </c>
      <c r="S1608" s="991"/>
    </row>
    <row r="1609" spans="1:19" ht="15" customHeight="1" x14ac:dyDescent="0.25">
      <c r="A1609" s="2">
        <v>1604</v>
      </c>
      <c r="D1609" s="3" t="s">
        <v>3572</v>
      </c>
      <c r="F1609" t="str" cm="1">
        <f t="array" ref="F1609" ca="1">IF(G1609&lt;&gt;"",INDIRECT("'"&amp;G1609&amp;"'!"&amp;H1609),"")</f>
        <v/>
      </c>
      <c r="I1609" s="4"/>
      <c r="J1609" s="4"/>
      <c r="K1609" s="4"/>
    </row>
    <row r="1610" spans="1:19" ht="15" customHeight="1" x14ac:dyDescent="0.25">
      <c r="A1610" s="2">
        <v>1605</v>
      </c>
      <c r="D1610" s="3" t="s">
        <v>3572</v>
      </c>
      <c r="F1610" t="str" cm="1">
        <f t="array" ref="F1610" ca="1">IF(G1610&lt;&gt;"",INDIRECT("'"&amp;G1610&amp;"'!"&amp;H1610),"")</f>
        <v/>
      </c>
      <c r="I1610" s="4"/>
      <c r="J1610" s="4"/>
      <c r="K1610" s="4"/>
    </row>
    <row r="1611" spans="1:19" ht="15" customHeight="1" x14ac:dyDescent="0.25">
      <c r="A1611" s="2">
        <v>1606</v>
      </c>
      <c r="D1611" s="3" t="s">
        <v>3572</v>
      </c>
      <c r="F1611" t="str" cm="1">
        <f t="array" ref="F1611" ca="1">IF(G1611&lt;&gt;"",INDIRECT("'"&amp;G1611&amp;"'!"&amp;H1611),"")</f>
        <v/>
      </c>
      <c r="I1611" s="4"/>
      <c r="J1611" s="4"/>
      <c r="K1611" s="4"/>
    </row>
    <row r="1612" spans="1:19" ht="15" customHeight="1" x14ac:dyDescent="0.25">
      <c r="A1612" s="2">
        <v>1607</v>
      </c>
      <c r="D1612" s="3" t="s">
        <v>3572</v>
      </c>
      <c r="F1612" t="str" cm="1">
        <f t="array" ref="F1612" ca="1">IF(G1612&lt;&gt;"",INDIRECT("'"&amp;G1612&amp;"'!"&amp;H1612),"")</f>
        <v/>
      </c>
      <c r="I1612" s="4"/>
      <c r="J1612" s="4"/>
      <c r="K1612" s="4"/>
    </row>
    <row r="1613" spans="1:19" ht="15" customHeight="1" x14ac:dyDescent="0.25">
      <c r="A1613" s="2">
        <v>1608</v>
      </c>
      <c r="D1613" s="3" t="s">
        <v>3572</v>
      </c>
      <c r="F1613" t="str" cm="1">
        <f t="array" ref="F1613" ca="1">IF(G1613&lt;&gt;"",INDIRECT("'"&amp;G1613&amp;"'!"&amp;H1613),"")</f>
        <v/>
      </c>
      <c r="I1613" s="4"/>
      <c r="J1613" s="4"/>
      <c r="K1613" s="4"/>
    </row>
    <row r="1614" spans="1:19" ht="15" customHeight="1" x14ac:dyDescent="0.25">
      <c r="A1614" s="2">
        <v>1609</v>
      </c>
      <c r="D1614" s="3" t="s">
        <v>3572</v>
      </c>
      <c r="F1614" t="str" cm="1">
        <f t="array" ref="F1614" ca="1">IF(G1614&lt;&gt;"",INDIRECT("'"&amp;G1614&amp;"'!"&amp;H1614),"")</f>
        <v/>
      </c>
      <c r="I1614" s="4"/>
      <c r="J1614" s="4"/>
      <c r="K1614" s="4"/>
    </row>
    <row r="1615" spans="1:19" ht="15" customHeight="1" x14ac:dyDescent="0.25">
      <c r="A1615" s="2">
        <v>1610</v>
      </c>
      <c r="D1615" s="3" t="s">
        <v>3572</v>
      </c>
      <c r="F1615" t="str" cm="1">
        <f t="array" ref="F1615" ca="1">IF(G1615&lt;&gt;"",INDIRECT("'"&amp;G1615&amp;"'!"&amp;H1615),"")</f>
        <v/>
      </c>
    </row>
    <row r="1616" spans="1:19" x14ac:dyDescent="0.25">
      <c r="A1616">
        <v>1611</v>
      </c>
      <c r="B1616" s="7">
        <f>'BudgetSum 2-4'!F81</f>
        <v>0</v>
      </c>
      <c r="C1616" s="3">
        <f>A1616-B1616</f>
        <v>1611</v>
      </c>
      <c r="E1616" t="b">
        <f ca="1">F1616=B1616</f>
        <v>1</v>
      </c>
      <c r="F1616" cm="1">
        <f t="array" ref="F1616" ca="1">IF(G1616&lt;&gt;"",INDIRECT("'"&amp;G1616&amp;"'!"&amp;H1616),"")</f>
        <v>0</v>
      </c>
      <c r="G1616" s="991" t="s">
        <v>3508</v>
      </c>
      <c r="H1616" t="s">
        <v>4162</v>
      </c>
      <c r="S1616" s="991"/>
    </row>
    <row r="1617" spans="1:19" x14ac:dyDescent="0.25">
      <c r="A1617">
        <v>1612</v>
      </c>
      <c r="B1617" s="7">
        <f>'BudgetSum 2-4'!G3</f>
        <v>0</v>
      </c>
      <c r="C1617" s="3">
        <f>A1617-B1617</f>
        <v>1612</v>
      </c>
      <c r="E1617" t="b">
        <f ca="1">F1617=B1617</f>
        <v>1</v>
      </c>
      <c r="F1617" cm="1">
        <f t="array" ref="F1617" ca="1">IF(G1617&lt;&gt;"",INDIRECT("'"&amp;G1617&amp;"'!"&amp;H1617),"")</f>
        <v>0</v>
      </c>
      <c r="G1617" s="991" t="s">
        <v>3508</v>
      </c>
      <c r="H1617" t="s">
        <v>4163</v>
      </c>
      <c r="S1617" s="991"/>
    </row>
    <row r="1618" spans="1:19" ht="15" customHeight="1" x14ac:dyDescent="0.25">
      <c r="A1618" s="2">
        <v>1613</v>
      </c>
      <c r="D1618" s="3" t="s">
        <v>3572</v>
      </c>
      <c r="F1618" t="str" cm="1">
        <f t="array" ref="F1618" ca="1">IF(G1618&lt;&gt;"",INDIRECT("'"&amp;G1618&amp;"'!"&amp;H1618),"")</f>
        <v/>
      </c>
      <c r="S1618" s="991"/>
    </row>
    <row r="1619" spans="1:19" ht="15" customHeight="1" x14ac:dyDescent="0.25">
      <c r="A1619" s="2">
        <v>1614</v>
      </c>
      <c r="D1619" s="3" t="s">
        <v>3572</v>
      </c>
      <c r="F1619" t="str" cm="1">
        <f t="array" ref="F1619" ca="1">IF(G1619&lt;&gt;"",INDIRECT("'"&amp;G1619&amp;"'!"&amp;H1619),"")</f>
        <v/>
      </c>
      <c r="S1619" s="991"/>
    </row>
    <row r="1620" spans="1:19" ht="15" customHeight="1" x14ac:dyDescent="0.25">
      <c r="A1620" s="2">
        <v>1615</v>
      </c>
      <c r="D1620" s="3" t="s">
        <v>3572</v>
      </c>
      <c r="F1620" t="str" cm="1">
        <f t="array" ref="F1620" ca="1">IF(G1620&lt;&gt;"",INDIRECT("'"&amp;G1620&amp;"'!"&amp;H1620),"")</f>
        <v/>
      </c>
      <c r="S1620" s="991"/>
    </row>
    <row r="1621" spans="1:19" ht="15" customHeight="1" x14ac:dyDescent="0.25">
      <c r="A1621" s="2">
        <v>1616</v>
      </c>
      <c r="D1621" s="3" t="s">
        <v>3572</v>
      </c>
      <c r="F1621" t="str" cm="1">
        <f t="array" ref="F1621" ca="1">IF(G1621&lt;&gt;"",INDIRECT("'"&amp;G1621&amp;"'!"&amp;H1621),"")</f>
        <v/>
      </c>
      <c r="S1621" s="991"/>
    </row>
    <row r="1622" spans="1:19" ht="15" customHeight="1" x14ac:dyDescent="0.25">
      <c r="A1622" s="2">
        <v>1617</v>
      </c>
      <c r="D1622" s="3" t="s">
        <v>3572</v>
      </c>
      <c r="F1622" t="str" cm="1">
        <f t="array" ref="F1622" ca="1">IF(G1622&lt;&gt;"",INDIRECT("'"&amp;G1622&amp;"'!"&amp;H1622),"")</f>
        <v/>
      </c>
      <c r="I1622" s="4"/>
      <c r="J1622" s="4"/>
      <c r="K1622" s="4"/>
    </row>
    <row r="1623" spans="1:19" ht="15" customHeight="1" x14ac:dyDescent="0.25">
      <c r="A1623" s="2">
        <v>1618</v>
      </c>
      <c r="D1623" s="3" t="s">
        <v>3572</v>
      </c>
      <c r="F1623" t="str" cm="1">
        <f t="array" ref="F1623" ca="1">IF(G1623&lt;&gt;"",INDIRECT("'"&amp;G1623&amp;"'!"&amp;H1623),"")</f>
        <v/>
      </c>
      <c r="I1623" s="4"/>
      <c r="J1623" s="4"/>
      <c r="K1623" s="4"/>
    </row>
    <row r="1624" spans="1:19" ht="15" customHeight="1" x14ac:dyDescent="0.25">
      <c r="A1624" s="2">
        <v>1619</v>
      </c>
      <c r="D1624" s="3" t="s">
        <v>3572</v>
      </c>
      <c r="F1624" t="str" cm="1">
        <f t="array" ref="F1624" ca="1">IF(G1624&lt;&gt;"",INDIRECT("'"&amp;G1624&amp;"'!"&amp;H1624),"")</f>
        <v/>
      </c>
      <c r="I1624" s="4"/>
      <c r="J1624" s="4"/>
      <c r="K1624" s="4"/>
    </row>
    <row r="1625" spans="1:19" ht="15" customHeight="1" x14ac:dyDescent="0.25">
      <c r="A1625" s="2">
        <v>1620</v>
      </c>
      <c r="D1625" s="3" t="s">
        <v>3572</v>
      </c>
      <c r="F1625" t="str" cm="1">
        <f t="array" ref="F1625" ca="1">IF(G1625&lt;&gt;"",INDIRECT("'"&amp;G1625&amp;"'!"&amp;H1625),"")</f>
        <v/>
      </c>
      <c r="I1625" s="4"/>
      <c r="J1625" s="4"/>
      <c r="K1625" s="4"/>
    </row>
    <row r="1626" spans="1:19" ht="15" customHeight="1" x14ac:dyDescent="0.25">
      <c r="A1626" s="2">
        <v>1621</v>
      </c>
      <c r="D1626" s="3" t="s">
        <v>3572</v>
      </c>
      <c r="F1626" t="str" cm="1">
        <f t="array" ref="F1626" ca="1">IF(G1626&lt;&gt;"",INDIRECT("'"&amp;G1626&amp;"'!"&amp;H1626),"")</f>
        <v/>
      </c>
    </row>
    <row r="1627" spans="1:19" ht="15" customHeight="1" x14ac:dyDescent="0.25">
      <c r="A1627" s="2">
        <v>1622</v>
      </c>
      <c r="D1627" s="3" t="s">
        <v>3572</v>
      </c>
      <c r="F1627" t="str" cm="1">
        <f t="array" ref="F1627" ca="1">IF(G1627&lt;&gt;"",INDIRECT("'"&amp;G1627&amp;"'!"&amp;H1627),"")</f>
        <v/>
      </c>
    </row>
    <row r="1628" spans="1:19" ht="15" customHeight="1" x14ac:dyDescent="0.25">
      <c r="A1628" s="2">
        <v>1623</v>
      </c>
      <c r="D1628" s="3" t="s">
        <v>3572</v>
      </c>
      <c r="F1628" t="str" cm="1">
        <f t="array" ref="F1628" ca="1">IF(G1628&lt;&gt;"",INDIRECT("'"&amp;G1628&amp;"'!"&amp;H1628),"")</f>
        <v/>
      </c>
      <c r="S1628" s="991"/>
    </row>
    <row r="1629" spans="1:19" ht="15" customHeight="1" x14ac:dyDescent="0.25">
      <c r="A1629" s="2">
        <v>1624</v>
      </c>
      <c r="D1629" s="3" t="s">
        <v>3572</v>
      </c>
      <c r="F1629" t="str" cm="1">
        <f t="array" ref="F1629" ca="1">IF(G1629&lt;&gt;"",INDIRECT("'"&amp;G1629&amp;"'!"&amp;H1629),"")</f>
        <v/>
      </c>
      <c r="S1629" s="991"/>
    </row>
    <row r="1630" spans="1:19" x14ac:dyDescent="0.25">
      <c r="A1630">
        <v>1625</v>
      </c>
      <c r="B1630" s="7">
        <f>'BudgetSum 2-4'!G81</f>
        <v>0</v>
      </c>
      <c r="C1630" s="3">
        <f>A1630-B1630</f>
        <v>1625</v>
      </c>
      <c r="E1630" t="b">
        <f ca="1">F1630=B1630</f>
        <v>1</v>
      </c>
      <c r="F1630" cm="1">
        <f t="array" ref="F1630" ca="1">IF(G1630&lt;&gt;"",INDIRECT("'"&amp;G1630&amp;"'!"&amp;H1630),"")</f>
        <v>0</v>
      </c>
      <c r="G1630" s="991" t="s">
        <v>3508</v>
      </c>
      <c r="H1630" t="s">
        <v>4164</v>
      </c>
      <c r="S1630" s="991"/>
    </row>
    <row r="1631" spans="1:19" ht="15" customHeight="1" x14ac:dyDescent="0.25">
      <c r="A1631">
        <v>1626</v>
      </c>
      <c r="B1631" s="7">
        <f>'BudgetSum 2-4'!H3</f>
        <v>0</v>
      </c>
      <c r="C1631" s="3">
        <f>A1631-B1631</f>
        <v>1626</v>
      </c>
      <c r="E1631" t="b">
        <f ca="1">F1631=B1631</f>
        <v>1</v>
      </c>
      <c r="F1631" cm="1">
        <f t="array" ref="F1631" ca="1">IF(G1631&lt;&gt;"",INDIRECT("'"&amp;G1631&amp;"'!"&amp;H1631),"")</f>
        <v>0</v>
      </c>
      <c r="G1631" s="991" t="s">
        <v>3508</v>
      </c>
      <c r="H1631" t="s">
        <v>4165</v>
      </c>
      <c r="I1631" s="4"/>
      <c r="J1631" s="4"/>
      <c r="K1631" s="4"/>
    </row>
    <row r="1632" spans="1:19" ht="15" customHeight="1" x14ac:dyDescent="0.25">
      <c r="A1632" s="2">
        <v>1627</v>
      </c>
      <c r="D1632" s="3" t="s">
        <v>3572</v>
      </c>
      <c r="F1632" t="str" cm="1">
        <f t="array" ref="F1632" ca="1">IF(G1632&lt;&gt;"",INDIRECT("'"&amp;G1632&amp;"'!"&amp;H1632),"")</f>
        <v/>
      </c>
      <c r="S1632" s="991"/>
    </row>
    <row r="1633" spans="1:19" ht="15" customHeight="1" x14ac:dyDescent="0.25">
      <c r="A1633" s="2">
        <v>1628</v>
      </c>
      <c r="D1633" s="3" t="s">
        <v>3572</v>
      </c>
      <c r="F1633" t="str" cm="1">
        <f t="array" ref="F1633" ca="1">IF(G1633&lt;&gt;"",INDIRECT("'"&amp;G1633&amp;"'!"&amp;H1633),"")</f>
        <v/>
      </c>
      <c r="S1633" s="991"/>
    </row>
    <row r="1634" spans="1:19" ht="15" customHeight="1" x14ac:dyDescent="0.25">
      <c r="A1634" s="2">
        <v>1629</v>
      </c>
      <c r="D1634" s="3" t="s">
        <v>3572</v>
      </c>
      <c r="F1634" t="str" cm="1">
        <f t="array" ref="F1634" ca="1">IF(G1634&lt;&gt;"",INDIRECT("'"&amp;G1634&amp;"'!"&amp;H1634),"")</f>
        <v/>
      </c>
      <c r="S1634" s="991"/>
    </row>
    <row r="1635" spans="1:19" ht="15" customHeight="1" x14ac:dyDescent="0.25">
      <c r="A1635" s="2">
        <v>1630</v>
      </c>
      <c r="D1635" s="3" t="s">
        <v>3572</v>
      </c>
      <c r="F1635" t="str" cm="1">
        <f t="array" ref="F1635" ca="1">IF(G1635&lt;&gt;"",INDIRECT("'"&amp;G1635&amp;"'!"&amp;H1635),"")</f>
        <v/>
      </c>
    </row>
    <row r="1636" spans="1:19" ht="15" customHeight="1" x14ac:dyDescent="0.25">
      <c r="A1636" s="2">
        <v>1631</v>
      </c>
      <c r="D1636" s="3" t="s">
        <v>3572</v>
      </c>
      <c r="F1636" t="str" cm="1">
        <f t="array" ref="F1636" ca="1">IF(G1636&lt;&gt;"",INDIRECT("'"&amp;G1636&amp;"'!"&amp;H1636),"")</f>
        <v/>
      </c>
    </row>
    <row r="1637" spans="1:19" ht="15" customHeight="1" x14ac:dyDescent="0.25">
      <c r="A1637" s="2">
        <v>1632</v>
      </c>
      <c r="D1637" s="3" t="s">
        <v>3572</v>
      </c>
      <c r="F1637" t="str" cm="1">
        <f t="array" ref="F1637" ca="1">IF(G1637&lt;&gt;"",INDIRECT("'"&amp;G1637&amp;"'!"&amp;H1637),"")</f>
        <v/>
      </c>
    </row>
    <row r="1638" spans="1:19" ht="15" customHeight="1" x14ac:dyDescent="0.25">
      <c r="A1638" s="2">
        <v>1633</v>
      </c>
      <c r="D1638" s="3" t="s">
        <v>3572</v>
      </c>
      <c r="F1638" t="str" cm="1">
        <f t="array" ref="F1638" ca="1">IF(G1638&lt;&gt;"",INDIRECT("'"&amp;G1638&amp;"'!"&amp;H1638),"")</f>
        <v/>
      </c>
    </row>
    <row r="1639" spans="1:19" ht="15" customHeight="1" x14ac:dyDescent="0.25">
      <c r="A1639" s="2">
        <v>1634</v>
      </c>
      <c r="D1639" s="3" t="s">
        <v>3572</v>
      </c>
      <c r="F1639" t="str" cm="1">
        <f t="array" ref="F1639" ca="1">IF(G1639&lt;&gt;"",INDIRECT("'"&amp;G1639&amp;"'!"&amp;H1639),"")</f>
        <v/>
      </c>
    </row>
    <row r="1640" spans="1:19" ht="15" customHeight="1" x14ac:dyDescent="0.25">
      <c r="A1640" s="2">
        <v>1635</v>
      </c>
      <c r="D1640" s="3" t="s">
        <v>3572</v>
      </c>
      <c r="F1640" t="str" cm="1">
        <f t="array" ref="F1640" ca="1">IF(G1640&lt;&gt;"",INDIRECT("'"&amp;G1640&amp;"'!"&amp;H1640),"")</f>
        <v/>
      </c>
    </row>
    <row r="1641" spans="1:19" ht="15" customHeight="1" x14ac:dyDescent="0.25">
      <c r="A1641" s="2">
        <v>1636</v>
      </c>
      <c r="D1641" s="3" t="s">
        <v>3572</v>
      </c>
      <c r="F1641" t="str" cm="1">
        <f t="array" ref="F1641" ca="1">IF(G1641&lt;&gt;"",INDIRECT("'"&amp;G1641&amp;"'!"&amp;H1641),"")</f>
        <v/>
      </c>
      <c r="S1641" s="991"/>
    </row>
    <row r="1642" spans="1:19" ht="15" customHeight="1" x14ac:dyDescent="0.25">
      <c r="A1642" s="2">
        <v>1637</v>
      </c>
      <c r="D1642" s="3" t="s">
        <v>3572</v>
      </c>
      <c r="F1642" t="str" cm="1">
        <f t="array" ref="F1642" ca="1">IF(G1642&lt;&gt;"",INDIRECT("'"&amp;G1642&amp;"'!"&amp;H1642),"")</f>
        <v/>
      </c>
      <c r="S1642" s="991"/>
    </row>
    <row r="1643" spans="1:19" ht="15" customHeight="1" x14ac:dyDescent="0.25">
      <c r="A1643" s="2">
        <v>1638</v>
      </c>
      <c r="D1643" s="3" t="s">
        <v>3572</v>
      </c>
      <c r="F1643" t="str" cm="1">
        <f t="array" ref="F1643" ca="1">IF(G1643&lt;&gt;"",INDIRECT("'"&amp;G1643&amp;"'!"&amp;H1643),"")</f>
        <v/>
      </c>
    </row>
    <row r="1644" spans="1:19" x14ac:dyDescent="0.25">
      <c r="A1644">
        <v>1639</v>
      </c>
      <c r="B1644" s="7">
        <f>'BudgetSum 2-4'!H81</f>
        <v>0</v>
      </c>
      <c r="C1644" s="3">
        <f>A1644-B1644</f>
        <v>1639</v>
      </c>
      <c r="E1644" t="b">
        <f ca="1">F1644=B1644</f>
        <v>1</v>
      </c>
      <c r="F1644" cm="1">
        <f t="array" ref="F1644" ca="1">IF(G1644&lt;&gt;"",INDIRECT("'"&amp;G1644&amp;"'!"&amp;H1644),"")</f>
        <v>0</v>
      </c>
      <c r="G1644" s="991" t="s">
        <v>3508</v>
      </c>
      <c r="H1644" t="s">
        <v>4166</v>
      </c>
      <c r="S1644" s="991"/>
    </row>
    <row r="1645" spans="1:19" ht="15" customHeight="1" x14ac:dyDescent="0.25">
      <c r="A1645" s="2">
        <v>1640</v>
      </c>
      <c r="D1645" s="3" t="s">
        <v>3572</v>
      </c>
      <c r="F1645" t="str" cm="1">
        <f t="array" ref="F1645" ca="1">IF(G1645&lt;&gt;"",INDIRECT("'"&amp;G1645&amp;"'!"&amp;H1645),"")</f>
        <v/>
      </c>
    </row>
    <row r="1646" spans="1:19" ht="15" customHeight="1" x14ac:dyDescent="0.25">
      <c r="A1646" s="2">
        <v>1641</v>
      </c>
      <c r="D1646" s="3" t="s">
        <v>3572</v>
      </c>
      <c r="F1646" t="str" cm="1">
        <f t="array" ref="F1646" ca="1">IF(G1646&lt;&gt;"",INDIRECT("'"&amp;G1646&amp;"'!"&amp;H1646),"")</f>
        <v/>
      </c>
    </row>
    <row r="1647" spans="1:19" ht="15" customHeight="1" x14ac:dyDescent="0.25">
      <c r="A1647" s="2">
        <v>1642</v>
      </c>
      <c r="D1647" s="3" t="s">
        <v>3572</v>
      </c>
      <c r="F1647" t="str" cm="1">
        <f t="array" ref="F1647" ca="1">IF(G1647&lt;&gt;"",INDIRECT("'"&amp;G1647&amp;"'!"&amp;H1647),"")</f>
        <v/>
      </c>
      <c r="S1647" s="991"/>
    </row>
    <row r="1648" spans="1:19" ht="15" customHeight="1" x14ac:dyDescent="0.25">
      <c r="A1648" s="2">
        <v>1643</v>
      </c>
      <c r="D1648" s="3" t="s">
        <v>3572</v>
      </c>
      <c r="F1648" t="str" cm="1">
        <f t="array" ref="F1648" ca="1">IF(G1648&lt;&gt;"",INDIRECT("'"&amp;G1648&amp;"'!"&amp;H1648),"")</f>
        <v/>
      </c>
      <c r="S1648" s="991"/>
    </row>
    <row r="1649" spans="1:19" ht="15" customHeight="1" x14ac:dyDescent="0.25">
      <c r="A1649" s="2">
        <v>1644</v>
      </c>
      <c r="D1649" s="3" t="s">
        <v>3572</v>
      </c>
      <c r="F1649" t="str" cm="1">
        <f t="array" ref="F1649" ca="1">IF(G1649&lt;&gt;"",INDIRECT("'"&amp;G1649&amp;"'!"&amp;H1649),"")</f>
        <v/>
      </c>
      <c r="S1649" s="991"/>
    </row>
    <row r="1650" spans="1:19" ht="15" customHeight="1" x14ac:dyDescent="0.25">
      <c r="A1650" s="2">
        <v>1645</v>
      </c>
      <c r="D1650" s="3" t="s">
        <v>3572</v>
      </c>
      <c r="F1650" t="str" cm="1">
        <f t="array" ref="F1650" ca="1">IF(G1650&lt;&gt;"",INDIRECT("'"&amp;G1650&amp;"'!"&amp;H1650),"")</f>
        <v/>
      </c>
    </row>
    <row r="1651" spans="1:19" ht="15" customHeight="1" x14ac:dyDescent="0.25">
      <c r="A1651" s="2">
        <v>1646</v>
      </c>
      <c r="D1651" s="3" t="s">
        <v>3572</v>
      </c>
      <c r="F1651" t="str" cm="1">
        <f t="array" ref="F1651" ca="1">IF(G1651&lt;&gt;"",INDIRECT("'"&amp;G1651&amp;"'!"&amp;H1651),"")</f>
        <v/>
      </c>
    </row>
    <row r="1652" spans="1:19" ht="15" customHeight="1" x14ac:dyDescent="0.25">
      <c r="A1652" s="2">
        <v>1647</v>
      </c>
      <c r="D1652" s="3" t="s">
        <v>3572</v>
      </c>
      <c r="F1652" t="str" cm="1">
        <f t="array" ref="F1652" ca="1">IF(G1652&lt;&gt;"",INDIRECT("'"&amp;G1652&amp;"'!"&amp;H1652),"")</f>
        <v/>
      </c>
      <c r="I1652" s="4"/>
      <c r="J1652" s="4"/>
      <c r="K1652" s="4"/>
    </row>
    <row r="1653" spans="1:19" ht="15" customHeight="1" x14ac:dyDescent="0.25">
      <c r="A1653" s="2">
        <v>1648</v>
      </c>
      <c r="D1653" s="3" t="s">
        <v>3572</v>
      </c>
      <c r="F1653" t="str" cm="1">
        <f t="array" ref="F1653" ca="1">IF(G1653&lt;&gt;"",INDIRECT("'"&amp;G1653&amp;"'!"&amp;H1653),"")</f>
        <v/>
      </c>
      <c r="I1653" s="4"/>
      <c r="J1653" s="4"/>
      <c r="K1653" s="4"/>
    </row>
    <row r="1654" spans="1:19" ht="15" customHeight="1" x14ac:dyDescent="0.25">
      <c r="A1654" s="2">
        <v>1649</v>
      </c>
      <c r="D1654" s="3" t="s">
        <v>3572</v>
      </c>
      <c r="F1654" t="str" cm="1">
        <f t="array" ref="F1654" ca="1">IF(G1654&lt;&gt;"",INDIRECT("'"&amp;G1654&amp;"'!"&amp;H1654),"")</f>
        <v/>
      </c>
      <c r="I1654" s="4"/>
      <c r="J1654" s="4"/>
      <c r="K1654" s="4"/>
    </row>
    <row r="1655" spans="1:19" ht="15" customHeight="1" x14ac:dyDescent="0.25">
      <c r="A1655" s="2">
        <v>1650</v>
      </c>
      <c r="D1655" s="3" t="s">
        <v>3572</v>
      </c>
      <c r="F1655" t="str" cm="1">
        <f t="array" ref="F1655" ca="1">IF(G1655&lt;&gt;"",INDIRECT("'"&amp;G1655&amp;"'!"&amp;H1655),"")</f>
        <v/>
      </c>
      <c r="I1655" s="4"/>
      <c r="J1655" s="4"/>
      <c r="K1655" s="4"/>
    </row>
    <row r="1656" spans="1:19" ht="15" customHeight="1" x14ac:dyDescent="0.25">
      <c r="A1656" s="2">
        <v>1651</v>
      </c>
      <c r="D1656" s="3" t="s">
        <v>3572</v>
      </c>
      <c r="F1656" t="str" cm="1">
        <f t="array" ref="F1656" ca="1">IF(G1656&lt;&gt;"",INDIRECT("'"&amp;G1656&amp;"'!"&amp;H1656),"")</f>
        <v/>
      </c>
      <c r="I1656" s="4"/>
      <c r="J1656" s="4"/>
      <c r="K1656" s="4"/>
    </row>
    <row r="1657" spans="1:19" ht="15" customHeight="1" x14ac:dyDescent="0.25">
      <c r="A1657" s="2">
        <v>1652</v>
      </c>
      <c r="D1657" s="3" t="s">
        <v>3572</v>
      </c>
      <c r="F1657" t="str" cm="1">
        <f t="array" ref="F1657" ca="1">IF(G1657&lt;&gt;"",INDIRECT("'"&amp;G1657&amp;"'!"&amp;H1657),"")</f>
        <v/>
      </c>
      <c r="I1657" s="4"/>
      <c r="J1657" s="4"/>
      <c r="K1657" s="4"/>
    </row>
    <row r="1658" spans="1:19" ht="15" customHeight="1" x14ac:dyDescent="0.25">
      <c r="A1658" s="2">
        <v>1653</v>
      </c>
      <c r="D1658" s="3" t="s">
        <v>3572</v>
      </c>
      <c r="F1658" t="str" cm="1">
        <f t="array" ref="F1658" ca="1">IF(G1658&lt;&gt;"",INDIRECT("'"&amp;G1658&amp;"'!"&amp;H1658),"")</f>
        <v/>
      </c>
      <c r="I1658" s="4"/>
      <c r="J1658" s="4"/>
      <c r="K1658" s="4"/>
    </row>
    <row r="1659" spans="1:19" ht="15" customHeight="1" x14ac:dyDescent="0.25">
      <c r="A1659" s="2">
        <v>1654</v>
      </c>
      <c r="D1659" s="3" t="s">
        <v>3860</v>
      </c>
      <c r="F1659" t="str" cm="1">
        <f t="array" ref="F1659" ca="1">IF(G1659&lt;&gt;"",INDIRECT("'"&amp;G1659&amp;"'!"&amp;H1659),"")</f>
        <v/>
      </c>
      <c r="S1659" s="991"/>
    </row>
    <row r="1660" spans="1:19" ht="15" customHeight="1" x14ac:dyDescent="0.25">
      <c r="A1660" s="2">
        <v>1655</v>
      </c>
      <c r="D1660" s="3" t="s">
        <v>3572</v>
      </c>
      <c r="F1660" t="str" cm="1">
        <f t="array" ref="F1660" ca="1">IF(G1660&lt;&gt;"",INDIRECT("'"&amp;G1660&amp;"'!"&amp;H1660),"")</f>
        <v/>
      </c>
      <c r="S1660" s="991"/>
    </row>
    <row r="1661" spans="1:19" ht="15" customHeight="1" x14ac:dyDescent="0.25">
      <c r="A1661" s="2">
        <v>1656</v>
      </c>
      <c r="D1661" s="3" t="s">
        <v>3572</v>
      </c>
      <c r="F1661" t="str" cm="1">
        <f t="array" ref="F1661" ca="1">IF(G1661&lt;&gt;"",INDIRECT("'"&amp;G1661&amp;"'!"&amp;H1661),"")</f>
        <v/>
      </c>
    </row>
    <row r="1662" spans="1:19" ht="15" customHeight="1" x14ac:dyDescent="0.25">
      <c r="A1662" s="2">
        <v>1657</v>
      </c>
      <c r="D1662" s="3" t="s">
        <v>3572</v>
      </c>
      <c r="F1662" t="str" cm="1">
        <f t="array" ref="F1662" ca="1">IF(G1662&lt;&gt;"",INDIRECT("'"&amp;G1662&amp;"'!"&amp;H1662),"")</f>
        <v/>
      </c>
      <c r="S1662" s="991"/>
    </row>
    <row r="1663" spans="1:19" ht="15" customHeight="1" x14ac:dyDescent="0.25">
      <c r="A1663" s="2">
        <v>1658</v>
      </c>
      <c r="D1663" s="3" t="s">
        <v>3572</v>
      </c>
      <c r="F1663" t="str" cm="1">
        <f t="array" ref="F1663" ca="1">IF(G1663&lt;&gt;"",INDIRECT("'"&amp;G1663&amp;"'!"&amp;H1663),"")</f>
        <v/>
      </c>
      <c r="I1663" s="4"/>
      <c r="J1663" s="4"/>
      <c r="K1663" s="4"/>
    </row>
    <row r="1664" spans="1:19" ht="15" customHeight="1" x14ac:dyDescent="0.25">
      <c r="A1664" s="2">
        <v>1659</v>
      </c>
      <c r="D1664" s="3" t="s">
        <v>3572</v>
      </c>
      <c r="F1664" t="str" cm="1">
        <f t="array" ref="F1664" ca="1">IF(G1664&lt;&gt;"",INDIRECT("'"&amp;G1664&amp;"'!"&amp;H1664),"")</f>
        <v/>
      </c>
      <c r="I1664" s="4"/>
      <c r="J1664" s="4"/>
      <c r="K1664" s="4"/>
    </row>
    <row r="1665" spans="1:11" ht="15" customHeight="1" x14ac:dyDescent="0.25">
      <c r="A1665" s="2">
        <v>1660</v>
      </c>
      <c r="D1665" s="3" t="s">
        <v>3572</v>
      </c>
      <c r="F1665" t="str" cm="1">
        <f t="array" ref="F1665" ca="1">IF(G1665&lt;&gt;"",INDIRECT("'"&amp;G1665&amp;"'!"&amp;H1665),"")</f>
        <v/>
      </c>
      <c r="I1665" s="4"/>
      <c r="J1665" s="4"/>
      <c r="K1665" s="4"/>
    </row>
    <row r="1666" spans="1:11" ht="15" customHeight="1" x14ac:dyDescent="0.25">
      <c r="A1666" s="2">
        <v>1661</v>
      </c>
      <c r="D1666" s="3" t="s">
        <v>3572</v>
      </c>
      <c r="F1666" t="str" cm="1">
        <f t="array" ref="F1666" ca="1">IF(G1666&lt;&gt;"",INDIRECT("'"&amp;G1666&amp;"'!"&amp;H1666),"")</f>
        <v/>
      </c>
      <c r="I1666" s="4"/>
      <c r="J1666" s="4"/>
      <c r="K1666" s="4"/>
    </row>
    <row r="1667" spans="1:11" ht="15" customHeight="1" x14ac:dyDescent="0.25">
      <c r="A1667" s="2">
        <v>1662</v>
      </c>
      <c r="D1667" s="3" t="s">
        <v>3572</v>
      </c>
      <c r="F1667" t="str" cm="1">
        <f t="array" ref="F1667" ca="1">IF(G1667&lt;&gt;"",INDIRECT("'"&amp;G1667&amp;"'!"&amp;H1667),"")</f>
        <v/>
      </c>
    </row>
    <row r="1668" spans="1:11" ht="15" customHeight="1" x14ac:dyDescent="0.25">
      <c r="A1668" s="2">
        <v>1663</v>
      </c>
      <c r="D1668" s="3" t="s">
        <v>3572</v>
      </c>
      <c r="F1668" t="str" cm="1">
        <f t="array" ref="F1668" ca="1">IF(G1668&lt;&gt;"",INDIRECT("'"&amp;G1668&amp;"'!"&amp;H1668),"")</f>
        <v/>
      </c>
    </row>
    <row r="1669" spans="1:11" ht="15" customHeight="1" x14ac:dyDescent="0.25">
      <c r="A1669" s="2">
        <v>1664</v>
      </c>
      <c r="D1669" s="3" t="s">
        <v>3572</v>
      </c>
      <c r="F1669" t="str" cm="1">
        <f t="array" ref="F1669" ca="1">IF(G1669&lt;&gt;"",INDIRECT("'"&amp;G1669&amp;"'!"&amp;H1669),"")</f>
        <v/>
      </c>
    </row>
    <row r="1670" spans="1:11" ht="15" customHeight="1" x14ac:dyDescent="0.25">
      <c r="A1670" s="2">
        <v>1665</v>
      </c>
      <c r="D1670" s="3" t="s">
        <v>3572</v>
      </c>
      <c r="F1670" t="str" cm="1">
        <f t="array" ref="F1670" ca="1">IF(G1670&lt;&gt;"",INDIRECT("'"&amp;G1670&amp;"'!"&amp;H1670),"")</f>
        <v/>
      </c>
    </row>
    <row r="1671" spans="1:11" ht="15" customHeight="1" x14ac:dyDescent="0.25">
      <c r="A1671" s="2">
        <v>1666</v>
      </c>
      <c r="D1671" s="3" t="s">
        <v>3572</v>
      </c>
      <c r="F1671" t="str" cm="1">
        <f t="array" ref="F1671" ca="1">IF(G1671&lt;&gt;"",INDIRECT("'"&amp;G1671&amp;"'!"&amp;H1671),"")</f>
        <v/>
      </c>
      <c r="I1671" s="4"/>
      <c r="J1671" s="4"/>
      <c r="K1671" s="4"/>
    </row>
    <row r="1672" spans="1:11" ht="15" customHeight="1" x14ac:dyDescent="0.25">
      <c r="A1672" s="2">
        <v>1667</v>
      </c>
      <c r="D1672" s="3" t="s">
        <v>3860</v>
      </c>
      <c r="F1672" t="str" cm="1">
        <f t="array" ref="F1672" ca="1">IF(G1672&lt;&gt;"",INDIRECT("'"&amp;G1672&amp;"'!"&amp;H1672),"")</f>
        <v/>
      </c>
      <c r="I1672" s="4"/>
      <c r="J1672" s="4"/>
      <c r="K1672" s="4"/>
    </row>
    <row r="1673" spans="1:11" ht="15" customHeight="1" x14ac:dyDescent="0.25">
      <c r="A1673" s="2">
        <v>1668</v>
      </c>
      <c r="D1673" s="3" t="s">
        <v>3572</v>
      </c>
      <c r="F1673" t="str" cm="1">
        <f t="array" ref="F1673" ca="1">IF(G1673&lt;&gt;"",INDIRECT("'"&amp;G1673&amp;"'!"&amp;H1673),"")</f>
        <v/>
      </c>
      <c r="I1673" s="4"/>
      <c r="J1673" s="4"/>
      <c r="K1673" s="4"/>
    </row>
    <row r="1674" spans="1:11" ht="15" customHeight="1" x14ac:dyDescent="0.25">
      <c r="A1674" s="2">
        <v>1669</v>
      </c>
      <c r="D1674" s="3" t="s">
        <v>3572</v>
      </c>
      <c r="F1674" t="str" cm="1">
        <f t="array" ref="F1674" ca="1">IF(G1674&lt;&gt;"",INDIRECT("'"&amp;G1674&amp;"'!"&amp;H1674),"")</f>
        <v/>
      </c>
      <c r="I1674" s="4"/>
      <c r="J1674" s="4"/>
      <c r="K1674" s="4"/>
    </row>
    <row r="1675" spans="1:11" ht="15" customHeight="1" x14ac:dyDescent="0.25">
      <c r="A1675" s="2">
        <v>1670</v>
      </c>
      <c r="D1675" s="3" t="s">
        <v>3572</v>
      </c>
      <c r="F1675" t="str" cm="1">
        <f t="array" ref="F1675" ca="1">IF(G1675&lt;&gt;"",INDIRECT("'"&amp;G1675&amp;"'!"&amp;H1675),"")</f>
        <v/>
      </c>
      <c r="I1675" s="4"/>
      <c r="J1675" s="4"/>
      <c r="K1675" s="4"/>
    </row>
    <row r="1676" spans="1:11" ht="15" customHeight="1" x14ac:dyDescent="0.25">
      <c r="A1676" s="2">
        <v>1671</v>
      </c>
      <c r="D1676" s="3" t="s">
        <v>3572</v>
      </c>
      <c r="F1676" t="str" cm="1">
        <f t="array" ref="F1676" ca="1">IF(G1676&lt;&gt;"",INDIRECT("'"&amp;G1676&amp;"'!"&amp;H1676),"")</f>
        <v/>
      </c>
      <c r="I1676" s="4"/>
      <c r="J1676" s="4"/>
      <c r="K1676" s="4"/>
    </row>
    <row r="1677" spans="1:11" ht="15" customHeight="1" x14ac:dyDescent="0.25">
      <c r="A1677" s="2">
        <v>1672</v>
      </c>
      <c r="D1677" s="3" t="s">
        <v>3572</v>
      </c>
      <c r="F1677" t="str" cm="1">
        <f t="array" ref="F1677" ca="1">IF(G1677&lt;&gt;"",INDIRECT("'"&amp;G1677&amp;"'!"&amp;H1677),"")</f>
        <v/>
      </c>
      <c r="I1677" s="4"/>
      <c r="J1677" s="4"/>
      <c r="K1677" s="4"/>
    </row>
    <row r="1678" spans="1:11" ht="15" customHeight="1" x14ac:dyDescent="0.25">
      <c r="A1678" s="2">
        <v>1673</v>
      </c>
      <c r="D1678" s="3" t="s">
        <v>3572</v>
      </c>
      <c r="F1678" t="str" cm="1">
        <f t="array" ref="F1678" ca="1">IF(G1678&lt;&gt;"",INDIRECT("'"&amp;G1678&amp;"'!"&amp;H1678),"")</f>
        <v/>
      </c>
      <c r="I1678" s="4"/>
      <c r="J1678" s="4"/>
      <c r="K1678" s="4"/>
    </row>
    <row r="1679" spans="1:11" ht="15" customHeight="1" x14ac:dyDescent="0.25">
      <c r="A1679" s="2">
        <v>1674</v>
      </c>
      <c r="D1679" s="3" t="s">
        <v>3572</v>
      </c>
      <c r="F1679" t="str" cm="1">
        <f t="array" ref="F1679" ca="1">IF(G1679&lt;&gt;"",INDIRECT("'"&amp;G1679&amp;"'!"&amp;H1679),"")</f>
        <v/>
      </c>
      <c r="I1679" s="4"/>
      <c r="J1679" s="4"/>
      <c r="K1679" s="4"/>
    </row>
    <row r="1680" spans="1:11" ht="15" customHeight="1" x14ac:dyDescent="0.25">
      <c r="A1680" s="2">
        <v>1675</v>
      </c>
      <c r="D1680" s="3" t="s">
        <v>3572</v>
      </c>
      <c r="F1680" t="str" cm="1">
        <f t="array" ref="F1680" ca="1">IF(G1680&lt;&gt;"",INDIRECT("'"&amp;G1680&amp;"'!"&amp;H1680),"")</f>
        <v/>
      </c>
      <c r="I1680" s="4"/>
      <c r="J1680" s="4"/>
      <c r="K1680" s="4"/>
    </row>
    <row r="1681" spans="1:11" ht="15" customHeight="1" x14ac:dyDescent="0.25">
      <c r="A1681" s="2">
        <v>1676</v>
      </c>
      <c r="D1681" s="3" t="s">
        <v>3572</v>
      </c>
      <c r="F1681" t="str" cm="1">
        <f t="array" ref="F1681" ca="1">IF(G1681&lt;&gt;"",INDIRECT("'"&amp;G1681&amp;"'!"&amp;H1681),"")</f>
        <v/>
      </c>
      <c r="I1681" s="4"/>
      <c r="J1681" s="4"/>
      <c r="K1681" s="4"/>
    </row>
    <row r="1682" spans="1:11" ht="15" customHeight="1" x14ac:dyDescent="0.25">
      <c r="A1682" s="2">
        <v>1677</v>
      </c>
      <c r="D1682" s="3" t="s">
        <v>3572</v>
      </c>
      <c r="F1682" t="str" cm="1">
        <f t="array" ref="F1682" ca="1">IF(G1682&lt;&gt;"",INDIRECT("'"&amp;G1682&amp;"'!"&amp;H1682),"")</f>
        <v/>
      </c>
      <c r="I1682" s="4"/>
      <c r="J1682" s="4"/>
      <c r="K1682" s="4"/>
    </row>
    <row r="1683" spans="1:11" ht="15" customHeight="1" x14ac:dyDescent="0.25">
      <c r="A1683" s="2">
        <v>1678</v>
      </c>
      <c r="D1683" s="3" t="s">
        <v>3572</v>
      </c>
      <c r="F1683" t="str" cm="1">
        <f t="array" ref="F1683" ca="1">IF(G1683&lt;&gt;"",INDIRECT("'"&amp;G1683&amp;"'!"&amp;H1683),"")</f>
        <v/>
      </c>
    </row>
    <row r="1684" spans="1:11" ht="15" customHeight="1" x14ac:dyDescent="0.25">
      <c r="A1684" s="2">
        <v>1679</v>
      </c>
      <c r="D1684" s="3" t="s">
        <v>3572</v>
      </c>
      <c r="F1684" t="str" cm="1">
        <f t="array" ref="F1684" ca="1">IF(G1684&lt;&gt;"",INDIRECT("'"&amp;G1684&amp;"'!"&amp;H1684),"")</f>
        <v/>
      </c>
    </row>
    <row r="1685" spans="1:11" ht="15" customHeight="1" x14ac:dyDescent="0.25">
      <c r="A1685" s="2">
        <v>1680</v>
      </c>
      <c r="D1685" s="3" t="s">
        <v>3572</v>
      </c>
      <c r="F1685" t="str" cm="1">
        <f t="array" ref="F1685" ca="1">IF(G1685&lt;&gt;"",INDIRECT("'"&amp;G1685&amp;"'!"&amp;H1685),"")</f>
        <v/>
      </c>
    </row>
    <row r="1686" spans="1:11" ht="15" customHeight="1" x14ac:dyDescent="0.25">
      <c r="A1686" s="2">
        <v>1681</v>
      </c>
      <c r="D1686" s="3" t="s">
        <v>3572</v>
      </c>
      <c r="F1686" t="str" cm="1">
        <f t="array" ref="F1686" ca="1">IF(G1686&lt;&gt;"",INDIRECT("'"&amp;G1686&amp;"'!"&amp;H1686),"")</f>
        <v/>
      </c>
    </row>
    <row r="1687" spans="1:11" ht="15" customHeight="1" x14ac:dyDescent="0.25">
      <c r="A1687" s="2">
        <v>1682</v>
      </c>
      <c r="D1687" s="3" t="s">
        <v>3572</v>
      </c>
      <c r="F1687" t="str" cm="1">
        <f t="array" ref="F1687" ca="1">IF(G1687&lt;&gt;"",INDIRECT("'"&amp;G1687&amp;"'!"&amp;H1687),"")</f>
        <v/>
      </c>
    </row>
    <row r="1688" spans="1:11" ht="15" customHeight="1" x14ac:dyDescent="0.25">
      <c r="A1688" s="2">
        <v>1683</v>
      </c>
      <c r="D1688" s="3" t="s">
        <v>3572</v>
      </c>
      <c r="F1688" t="str" cm="1">
        <f t="array" ref="F1688" ca="1">IF(G1688&lt;&gt;"",INDIRECT("'"&amp;G1688&amp;"'!"&amp;H1688),"")</f>
        <v/>
      </c>
    </row>
    <row r="1689" spans="1:11" ht="15" customHeight="1" x14ac:dyDescent="0.25">
      <c r="A1689" s="2">
        <v>1684</v>
      </c>
      <c r="D1689" s="3" t="s">
        <v>3572</v>
      </c>
      <c r="F1689" t="str" cm="1">
        <f t="array" ref="F1689" ca="1">IF(G1689&lt;&gt;"",INDIRECT("'"&amp;G1689&amp;"'!"&amp;H1689),"")</f>
        <v/>
      </c>
    </row>
    <row r="1690" spans="1:11" ht="15" customHeight="1" x14ac:dyDescent="0.25">
      <c r="A1690" s="2">
        <v>1685</v>
      </c>
      <c r="D1690" s="3" t="s">
        <v>3572</v>
      </c>
      <c r="F1690" t="str" cm="1">
        <f t="array" ref="F1690" ca="1">IF(G1690&lt;&gt;"",INDIRECT("'"&amp;G1690&amp;"'!"&amp;H1690),"")</f>
        <v/>
      </c>
      <c r="I1690" s="4"/>
      <c r="J1690" s="4"/>
      <c r="K1690" s="4"/>
    </row>
    <row r="1691" spans="1:11" ht="15" customHeight="1" x14ac:dyDescent="0.25">
      <c r="A1691" s="2">
        <v>1686</v>
      </c>
      <c r="D1691" s="3" t="s">
        <v>3572</v>
      </c>
      <c r="F1691" t="str" cm="1">
        <f t="array" ref="F1691" ca="1">IF(G1691&lt;&gt;"",INDIRECT("'"&amp;G1691&amp;"'!"&amp;H1691),"")</f>
        <v/>
      </c>
      <c r="I1691" s="4"/>
      <c r="J1691" s="4"/>
      <c r="K1691" s="4"/>
    </row>
    <row r="1692" spans="1:11" ht="15" customHeight="1" x14ac:dyDescent="0.25">
      <c r="A1692" s="2">
        <v>1687</v>
      </c>
      <c r="D1692" s="3" t="s">
        <v>3572</v>
      </c>
      <c r="F1692" t="str" cm="1">
        <f t="array" ref="F1692" ca="1">IF(G1692&lt;&gt;"",INDIRECT("'"&amp;G1692&amp;"'!"&amp;H1692),"")</f>
        <v/>
      </c>
      <c r="I1692" s="4"/>
      <c r="J1692" s="4"/>
      <c r="K1692" s="4"/>
    </row>
    <row r="1693" spans="1:11" ht="15" customHeight="1" x14ac:dyDescent="0.25">
      <c r="A1693" s="2">
        <v>1688</v>
      </c>
      <c r="D1693" s="3" t="s">
        <v>3572</v>
      </c>
      <c r="F1693" t="str" cm="1">
        <f t="array" ref="F1693" ca="1">IF(G1693&lt;&gt;"",INDIRECT("'"&amp;G1693&amp;"'!"&amp;H1693),"")</f>
        <v/>
      </c>
      <c r="I1693" s="4"/>
      <c r="J1693" s="4"/>
      <c r="K1693" s="4"/>
    </row>
    <row r="1694" spans="1:11" ht="15" customHeight="1" x14ac:dyDescent="0.25">
      <c r="A1694" s="2">
        <v>1689</v>
      </c>
      <c r="D1694" s="3" t="s">
        <v>3572</v>
      </c>
      <c r="F1694" t="str" cm="1">
        <f t="array" ref="F1694" ca="1">IF(G1694&lt;&gt;"",INDIRECT("'"&amp;G1694&amp;"'!"&amp;H1694),"")</f>
        <v/>
      </c>
    </row>
    <row r="1695" spans="1:11" ht="15" customHeight="1" x14ac:dyDescent="0.25">
      <c r="A1695" s="2">
        <v>1690</v>
      </c>
      <c r="D1695" s="3" t="s">
        <v>3572</v>
      </c>
      <c r="F1695" t="str" cm="1">
        <f t="array" ref="F1695" ca="1">IF(G1695&lt;&gt;"",INDIRECT("'"&amp;G1695&amp;"'!"&amp;H1695),"")</f>
        <v/>
      </c>
    </row>
    <row r="1696" spans="1:11" ht="15" customHeight="1" x14ac:dyDescent="0.25">
      <c r="A1696" s="2">
        <v>1691</v>
      </c>
      <c r="D1696" s="3" t="s">
        <v>3572</v>
      </c>
      <c r="F1696" t="str" cm="1">
        <f t="array" ref="F1696" ca="1">IF(G1696&lt;&gt;"",INDIRECT("'"&amp;G1696&amp;"'!"&amp;H1696),"")</f>
        <v/>
      </c>
      <c r="I1696" s="4"/>
      <c r="J1696" s="4"/>
      <c r="K1696" s="4"/>
    </row>
    <row r="1697" spans="1:11" ht="15" customHeight="1" x14ac:dyDescent="0.25">
      <c r="A1697" s="2">
        <v>1692</v>
      </c>
      <c r="D1697" s="3" t="s">
        <v>3572</v>
      </c>
      <c r="F1697" t="str" cm="1">
        <f t="array" ref="F1697" ca="1">IF(G1697&lt;&gt;"",INDIRECT("'"&amp;G1697&amp;"'!"&amp;H1697),"")</f>
        <v/>
      </c>
    </row>
    <row r="1698" spans="1:11" ht="15" customHeight="1" x14ac:dyDescent="0.25">
      <c r="A1698" s="2">
        <v>1693</v>
      </c>
      <c r="D1698" s="3" t="s">
        <v>3572</v>
      </c>
      <c r="F1698" t="str" cm="1">
        <f t="array" ref="F1698" ca="1">IF(G1698&lt;&gt;"",INDIRECT("'"&amp;G1698&amp;"'!"&amp;H1698),"")</f>
        <v/>
      </c>
    </row>
    <row r="1699" spans="1:11" ht="15" customHeight="1" x14ac:dyDescent="0.25">
      <c r="A1699" s="2">
        <v>1694</v>
      </c>
      <c r="D1699" s="3" t="s">
        <v>3572</v>
      </c>
      <c r="F1699" t="str" cm="1">
        <f t="array" ref="F1699" ca="1">IF(G1699&lt;&gt;"",INDIRECT("'"&amp;G1699&amp;"'!"&amp;H1699),"")</f>
        <v/>
      </c>
    </row>
    <row r="1700" spans="1:11" ht="15" customHeight="1" x14ac:dyDescent="0.25">
      <c r="A1700" s="2">
        <v>1695</v>
      </c>
      <c r="D1700" s="3" t="s">
        <v>3572</v>
      </c>
      <c r="F1700" t="str" cm="1">
        <f t="array" ref="F1700" ca="1">IF(G1700&lt;&gt;"",INDIRECT("'"&amp;G1700&amp;"'!"&amp;H1700),"")</f>
        <v/>
      </c>
    </row>
    <row r="1701" spans="1:11" ht="15" customHeight="1" x14ac:dyDescent="0.25">
      <c r="A1701" s="2">
        <v>1696</v>
      </c>
      <c r="D1701" s="3" t="s">
        <v>3572</v>
      </c>
      <c r="F1701" t="str" cm="1">
        <f t="array" ref="F1701" ca="1">IF(G1701&lt;&gt;"",INDIRECT("'"&amp;G1701&amp;"'!"&amp;H1701),"")</f>
        <v/>
      </c>
    </row>
    <row r="1702" spans="1:11" ht="15" customHeight="1" x14ac:dyDescent="0.25">
      <c r="A1702" s="2">
        <v>1697</v>
      </c>
      <c r="D1702" s="3" t="s">
        <v>3572</v>
      </c>
      <c r="F1702" t="str" cm="1">
        <f t="array" ref="F1702" ca="1">IF(G1702&lt;&gt;"",INDIRECT("'"&amp;G1702&amp;"'!"&amp;H1702),"")</f>
        <v/>
      </c>
    </row>
    <row r="1703" spans="1:11" ht="15" customHeight="1" x14ac:dyDescent="0.25">
      <c r="A1703" s="2">
        <v>1698</v>
      </c>
      <c r="D1703" s="3" t="s">
        <v>3572</v>
      </c>
      <c r="F1703" t="str" cm="1">
        <f t="array" ref="F1703" ca="1">IF(G1703&lt;&gt;"",INDIRECT("'"&amp;G1703&amp;"'!"&amp;H1703),"")</f>
        <v/>
      </c>
    </row>
    <row r="1704" spans="1:11" ht="15" customHeight="1" x14ac:dyDescent="0.25">
      <c r="A1704" s="2">
        <v>1699</v>
      </c>
      <c r="D1704" s="3" t="s">
        <v>3572</v>
      </c>
      <c r="F1704" t="str" cm="1">
        <f t="array" ref="F1704" ca="1">IF(G1704&lt;&gt;"",INDIRECT("'"&amp;G1704&amp;"'!"&amp;H1704),"")</f>
        <v/>
      </c>
    </row>
    <row r="1705" spans="1:11" ht="15" customHeight="1" x14ac:dyDescent="0.25">
      <c r="A1705" s="2">
        <v>1700</v>
      </c>
      <c r="D1705" s="3" t="s">
        <v>3572</v>
      </c>
      <c r="F1705" t="str" cm="1">
        <f t="array" ref="F1705" ca="1">IF(G1705&lt;&gt;"",INDIRECT("'"&amp;G1705&amp;"'!"&amp;H1705),"")</f>
        <v/>
      </c>
    </row>
    <row r="1706" spans="1:11" ht="15" customHeight="1" x14ac:dyDescent="0.25">
      <c r="A1706" s="2">
        <v>1701</v>
      </c>
      <c r="D1706" s="3" t="s">
        <v>3572</v>
      </c>
      <c r="F1706" t="str" cm="1">
        <f t="array" ref="F1706" ca="1">IF(G1706&lt;&gt;"",INDIRECT("'"&amp;G1706&amp;"'!"&amp;H1706),"")</f>
        <v/>
      </c>
      <c r="I1706" s="4"/>
      <c r="J1706" s="4"/>
      <c r="K1706" s="4"/>
    </row>
    <row r="1707" spans="1:11" ht="15" customHeight="1" x14ac:dyDescent="0.25">
      <c r="A1707" s="2">
        <v>1702</v>
      </c>
      <c r="D1707" s="3" t="s">
        <v>3572</v>
      </c>
      <c r="F1707" t="str" cm="1">
        <f t="array" ref="F1707" ca="1">IF(G1707&lt;&gt;"",INDIRECT("'"&amp;G1707&amp;"'!"&amp;H1707),"")</f>
        <v/>
      </c>
      <c r="I1707" s="4"/>
      <c r="J1707" s="4"/>
      <c r="K1707" s="4"/>
    </row>
    <row r="1708" spans="1:11" ht="15" customHeight="1" x14ac:dyDescent="0.25">
      <c r="A1708" s="2">
        <v>1703</v>
      </c>
      <c r="D1708" s="3" t="s">
        <v>3572</v>
      </c>
      <c r="F1708" t="str" cm="1">
        <f t="array" ref="F1708" ca="1">IF(G1708&lt;&gt;"",INDIRECT("'"&amp;G1708&amp;"'!"&amp;H1708),"")</f>
        <v/>
      </c>
      <c r="I1708" s="4"/>
      <c r="J1708" s="4"/>
      <c r="K1708" s="4"/>
    </row>
    <row r="1709" spans="1:11" ht="15" customHeight="1" x14ac:dyDescent="0.25">
      <c r="A1709" s="2">
        <v>1704</v>
      </c>
      <c r="D1709" s="3" t="s">
        <v>3572</v>
      </c>
      <c r="F1709" t="str" cm="1">
        <f t="array" ref="F1709" ca="1">IF(G1709&lt;&gt;"",INDIRECT("'"&amp;G1709&amp;"'!"&amp;H1709),"")</f>
        <v/>
      </c>
      <c r="I1709" s="4"/>
      <c r="J1709" s="4"/>
      <c r="K1709" s="4"/>
    </row>
    <row r="1710" spans="1:11" ht="15" customHeight="1" x14ac:dyDescent="0.25">
      <c r="A1710" s="2">
        <v>1705</v>
      </c>
      <c r="D1710" s="3" t="s">
        <v>3572</v>
      </c>
      <c r="F1710" t="str" cm="1">
        <f t="array" ref="F1710" ca="1">IF(G1710&lt;&gt;"",INDIRECT("'"&amp;G1710&amp;"'!"&amp;H1710),"")</f>
        <v/>
      </c>
      <c r="I1710" s="4"/>
      <c r="J1710" s="4"/>
      <c r="K1710" s="4"/>
    </row>
    <row r="1711" spans="1:11" ht="15" customHeight="1" x14ac:dyDescent="0.25">
      <c r="A1711" s="2">
        <v>1706</v>
      </c>
      <c r="D1711" s="3" t="s">
        <v>3572</v>
      </c>
      <c r="F1711" t="str" cm="1">
        <f t="array" ref="F1711" ca="1">IF(G1711&lt;&gt;"",INDIRECT("'"&amp;G1711&amp;"'!"&amp;H1711),"")</f>
        <v/>
      </c>
      <c r="I1711" s="4"/>
      <c r="J1711" s="4"/>
      <c r="K1711" s="4"/>
    </row>
    <row r="1712" spans="1:11" ht="15" customHeight="1" x14ac:dyDescent="0.25">
      <c r="A1712" s="2">
        <v>1707</v>
      </c>
      <c r="D1712" s="3" t="s">
        <v>3572</v>
      </c>
      <c r="F1712" t="str" cm="1">
        <f t="array" ref="F1712" ca="1">IF(G1712&lt;&gt;"",INDIRECT("'"&amp;G1712&amp;"'!"&amp;H1712),"")</f>
        <v/>
      </c>
      <c r="I1712" s="4"/>
      <c r="J1712" s="4"/>
      <c r="K1712" s="4"/>
    </row>
    <row r="1713" spans="1:11" ht="15" customHeight="1" x14ac:dyDescent="0.25">
      <c r="A1713" s="2">
        <v>1708</v>
      </c>
      <c r="D1713" s="3" t="s">
        <v>3572</v>
      </c>
      <c r="F1713" t="str" cm="1">
        <f t="array" ref="F1713" ca="1">IF(G1713&lt;&gt;"",INDIRECT("'"&amp;G1713&amp;"'!"&amp;H1713),"")</f>
        <v/>
      </c>
      <c r="I1713" s="4"/>
      <c r="J1713" s="4"/>
      <c r="K1713" s="4"/>
    </row>
    <row r="1714" spans="1:11" ht="15" customHeight="1" x14ac:dyDescent="0.25">
      <c r="A1714" s="2">
        <v>1709</v>
      </c>
      <c r="D1714" s="3" t="s">
        <v>3572</v>
      </c>
      <c r="F1714" t="str" cm="1">
        <f t="array" ref="F1714" ca="1">IF(G1714&lt;&gt;"",INDIRECT("'"&amp;G1714&amp;"'!"&amp;H1714),"")</f>
        <v/>
      </c>
      <c r="I1714" s="4"/>
      <c r="J1714" s="4"/>
      <c r="K1714" s="4"/>
    </row>
    <row r="1715" spans="1:11" ht="15" customHeight="1" x14ac:dyDescent="0.25">
      <c r="A1715" s="2">
        <v>1710</v>
      </c>
      <c r="D1715" s="3" t="s">
        <v>3572</v>
      </c>
      <c r="F1715" t="str" cm="1">
        <f t="array" ref="F1715" ca="1">IF(G1715&lt;&gt;"",INDIRECT("'"&amp;G1715&amp;"'!"&amp;H1715),"")</f>
        <v/>
      </c>
      <c r="I1715" s="4"/>
      <c r="J1715" s="4"/>
      <c r="K1715" s="4"/>
    </row>
    <row r="1716" spans="1:11" ht="15" customHeight="1" x14ac:dyDescent="0.25">
      <c r="A1716" s="2">
        <v>1711</v>
      </c>
      <c r="D1716" s="3" t="s">
        <v>3572</v>
      </c>
      <c r="F1716" t="str" cm="1">
        <f t="array" ref="F1716" ca="1">IF(G1716&lt;&gt;"",INDIRECT("'"&amp;G1716&amp;"'!"&amp;H1716),"")</f>
        <v/>
      </c>
      <c r="I1716" s="4"/>
      <c r="J1716" s="4"/>
      <c r="K1716" s="4"/>
    </row>
    <row r="1717" spans="1:11" ht="15" customHeight="1" x14ac:dyDescent="0.25">
      <c r="A1717" s="2">
        <v>1712</v>
      </c>
      <c r="D1717" s="3" t="s">
        <v>3572</v>
      </c>
      <c r="F1717" t="str" cm="1">
        <f t="array" ref="F1717" ca="1">IF(G1717&lt;&gt;"",INDIRECT("'"&amp;G1717&amp;"'!"&amp;H1717),"")</f>
        <v/>
      </c>
      <c r="I1717" s="4"/>
      <c r="J1717" s="4"/>
      <c r="K1717" s="4"/>
    </row>
    <row r="1718" spans="1:11" ht="15" customHeight="1" x14ac:dyDescent="0.25">
      <c r="A1718" s="2">
        <v>1713</v>
      </c>
      <c r="D1718" s="3" t="s">
        <v>3572</v>
      </c>
      <c r="F1718" t="str" cm="1">
        <f t="array" ref="F1718" ca="1">IF(G1718&lt;&gt;"",INDIRECT("'"&amp;G1718&amp;"'!"&amp;H1718),"")</f>
        <v/>
      </c>
      <c r="I1718" s="4"/>
      <c r="J1718" s="4"/>
      <c r="K1718" s="4"/>
    </row>
    <row r="1719" spans="1:11" ht="15" customHeight="1" x14ac:dyDescent="0.25">
      <c r="A1719" s="2">
        <v>1714</v>
      </c>
      <c r="D1719" s="3" t="s">
        <v>3572</v>
      </c>
      <c r="F1719" t="str" cm="1">
        <f t="array" ref="F1719" ca="1">IF(G1719&lt;&gt;"",INDIRECT("'"&amp;G1719&amp;"'!"&amp;H1719),"")</f>
        <v/>
      </c>
      <c r="I1719" s="4"/>
      <c r="J1719" s="4"/>
      <c r="K1719" s="4"/>
    </row>
    <row r="1720" spans="1:11" ht="15" customHeight="1" x14ac:dyDescent="0.25">
      <c r="A1720" s="2">
        <v>1715</v>
      </c>
      <c r="D1720" s="3" t="s">
        <v>3572</v>
      </c>
      <c r="F1720" t="str" cm="1">
        <f t="array" ref="F1720" ca="1">IF(G1720&lt;&gt;"",INDIRECT("'"&amp;G1720&amp;"'!"&amp;H1720),"")</f>
        <v/>
      </c>
      <c r="I1720" s="4"/>
      <c r="J1720" s="4"/>
      <c r="K1720" s="4"/>
    </row>
    <row r="1721" spans="1:11" ht="15" customHeight="1" x14ac:dyDescent="0.25">
      <c r="A1721" s="2">
        <v>1716</v>
      </c>
      <c r="D1721" s="3" t="s">
        <v>3572</v>
      </c>
      <c r="F1721" t="str" cm="1">
        <f t="array" ref="F1721" ca="1">IF(G1721&lt;&gt;"",INDIRECT("'"&amp;G1721&amp;"'!"&amp;H1721),"")</f>
        <v/>
      </c>
      <c r="I1721" s="4"/>
      <c r="J1721" s="4"/>
      <c r="K1721" s="4"/>
    </row>
    <row r="1722" spans="1:11" ht="15" customHeight="1" x14ac:dyDescent="0.25">
      <c r="A1722" s="2">
        <v>1717</v>
      </c>
      <c r="D1722" s="3" t="s">
        <v>3572</v>
      </c>
      <c r="F1722" t="str" cm="1">
        <f t="array" ref="F1722" ca="1">IF(G1722&lt;&gt;"",INDIRECT("'"&amp;G1722&amp;"'!"&amp;H1722),"")</f>
        <v/>
      </c>
      <c r="I1722" s="4"/>
      <c r="J1722" s="4"/>
      <c r="K1722" s="4"/>
    </row>
    <row r="1723" spans="1:11" ht="15" customHeight="1" x14ac:dyDescent="0.25">
      <c r="A1723" s="2">
        <v>1718</v>
      </c>
      <c r="D1723" s="3" t="s">
        <v>3572</v>
      </c>
      <c r="F1723" t="str" cm="1">
        <f t="array" ref="F1723" ca="1">IF(G1723&lt;&gt;"",INDIRECT("'"&amp;G1723&amp;"'!"&amp;H1723),"")</f>
        <v/>
      </c>
      <c r="I1723" s="4"/>
      <c r="J1723" s="4"/>
      <c r="K1723" s="4"/>
    </row>
    <row r="1724" spans="1:11" ht="15" customHeight="1" x14ac:dyDescent="0.25">
      <c r="A1724" s="2">
        <v>1719</v>
      </c>
      <c r="D1724" s="3" t="s">
        <v>3572</v>
      </c>
      <c r="F1724" t="str" cm="1">
        <f t="array" ref="F1724" ca="1">IF(G1724&lt;&gt;"",INDIRECT("'"&amp;G1724&amp;"'!"&amp;H1724),"")</f>
        <v/>
      </c>
      <c r="I1724" s="4"/>
      <c r="J1724" s="4"/>
      <c r="K1724" s="4"/>
    </row>
    <row r="1725" spans="1:11" ht="15" customHeight="1" x14ac:dyDescent="0.25">
      <c r="A1725" s="2">
        <v>1720</v>
      </c>
      <c r="D1725" s="3" t="s">
        <v>3572</v>
      </c>
      <c r="F1725" t="str" cm="1">
        <f t="array" ref="F1725" ca="1">IF(G1725&lt;&gt;"",INDIRECT("'"&amp;G1725&amp;"'!"&amp;H1725),"")</f>
        <v/>
      </c>
      <c r="I1725" s="4"/>
      <c r="J1725" s="4"/>
      <c r="K1725" s="4"/>
    </row>
    <row r="1726" spans="1:11" ht="15" customHeight="1" x14ac:dyDescent="0.25">
      <c r="A1726" s="2">
        <v>1721</v>
      </c>
      <c r="D1726" s="3" t="s">
        <v>3572</v>
      </c>
      <c r="F1726" t="str" cm="1">
        <f t="array" ref="F1726" ca="1">IF(G1726&lt;&gt;"",INDIRECT("'"&amp;G1726&amp;"'!"&amp;H1726),"")</f>
        <v/>
      </c>
      <c r="I1726" s="4"/>
      <c r="J1726" s="4"/>
      <c r="K1726" s="4"/>
    </row>
    <row r="1727" spans="1:11" ht="15" customHeight="1" x14ac:dyDescent="0.25">
      <c r="A1727" s="2">
        <v>1722</v>
      </c>
      <c r="D1727" s="3" t="s">
        <v>3572</v>
      </c>
      <c r="F1727" t="str" cm="1">
        <f t="array" ref="F1727" ca="1">IF(G1727&lt;&gt;"",INDIRECT("'"&amp;G1727&amp;"'!"&amp;H1727),"")</f>
        <v/>
      </c>
      <c r="I1727" s="4"/>
      <c r="J1727" s="4"/>
      <c r="K1727" s="4"/>
    </row>
    <row r="1728" spans="1:11" ht="15" customHeight="1" x14ac:dyDescent="0.25">
      <c r="A1728" s="2">
        <v>1723</v>
      </c>
      <c r="D1728" s="3" t="s">
        <v>3572</v>
      </c>
      <c r="F1728" t="str" cm="1">
        <f t="array" ref="F1728" ca="1">IF(G1728&lt;&gt;"",INDIRECT("'"&amp;G1728&amp;"'!"&amp;H1728),"")</f>
        <v/>
      </c>
      <c r="I1728" s="4"/>
      <c r="J1728" s="4"/>
      <c r="K1728" s="4"/>
    </row>
    <row r="1729" spans="1:19" ht="15" customHeight="1" x14ac:dyDescent="0.25">
      <c r="A1729" s="2">
        <v>1724</v>
      </c>
      <c r="D1729" s="3" t="s">
        <v>3572</v>
      </c>
      <c r="F1729" t="str" cm="1">
        <f t="array" ref="F1729" ca="1">IF(G1729&lt;&gt;"",INDIRECT("'"&amp;G1729&amp;"'!"&amp;H1729),"")</f>
        <v/>
      </c>
      <c r="I1729" s="4"/>
      <c r="J1729" s="4"/>
      <c r="K1729" s="4"/>
    </row>
    <row r="1730" spans="1:19" ht="15" customHeight="1" x14ac:dyDescent="0.25">
      <c r="A1730" s="2">
        <v>1725</v>
      </c>
      <c r="D1730" s="3" t="s">
        <v>3572</v>
      </c>
      <c r="F1730" t="str" cm="1">
        <f t="array" ref="F1730" ca="1">IF(G1730&lt;&gt;"",INDIRECT("'"&amp;G1730&amp;"'!"&amp;H1730),"")</f>
        <v/>
      </c>
    </row>
    <row r="1731" spans="1:19" ht="15" customHeight="1" x14ac:dyDescent="0.25">
      <c r="A1731" s="2">
        <v>1726</v>
      </c>
      <c r="D1731" s="3" t="s">
        <v>3572</v>
      </c>
      <c r="F1731" t="str" cm="1">
        <f t="array" ref="F1731" ca="1">IF(G1731&lt;&gt;"",INDIRECT("'"&amp;G1731&amp;"'!"&amp;H1731),"")</f>
        <v/>
      </c>
    </row>
    <row r="1732" spans="1:19" ht="15" customHeight="1" x14ac:dyDescent="0.25">
      <c r="A1732" s="2">
        <v>1727</v>
      </c>
      <c r="D1732" s="3" t="s">
        <v>3572</v>
      </c>
      <c r="F1732" t="str" cm="1">
        <f t="array" ref="F1732" ca="1">IF(G1732&lt;&gt;"",INDIRECT("'"&amp;G1732&amp;"'!"&amp;H1732),"")</f>
        <v/>
      </c>
    </row>
    <row r="1733" spans="1:19" ht="15" customHeight="1" x14ac:dyDescent="0.25">
      <c r="A1733" s="2">
        <v>1728</v>
      </c>
      <c r="D1733" s="3" t="s">
        <v>3572</v>
      </c>
      <c r="F1733" t="str" cm="1">
        <f t="array" ref="F1733" ca="1">IF(G1733&lt;&gt;"",INDIRECT("'"&amp;G1733&amp;"'!"&amp;H1733),"")</f>
        <v/>
      </c>
    </row>
    <row r="1734" spans="1:19" ht="15" customHeight="1" x14ac:dyDescent="0.25">
      <c r="A1734" s="2">
        <v>1729</v>
      </c>
      <c r="D1734" s="3" t="s">
        <v>3572</v>
      </c>
      <c r="F1734" t="str" cm="1">
        <f t="array" ref="F1734" ca="1">IF(G1734&lt;&gt;"",INDIRECT("'"&amp;G1734&amp;"'!"&amp;H1734),"")</f>
        <v/>
      </c>
    </row>
    <row r="1735" spans="1:19" ht="15" customHeight="1" x14ac:dyDescent="0.25">
      <c r="A1735" s="2">
        <v>1730</v>
      </c>
      <c r="D1735" s="3" t="s">
        <v>3572</v>
      </c>
      <c r="F1735" t="str" cm="1">
        <f t="array" ref="F1735" ca="1">IF(G1735&lt;&gt;"",INDIRECT("'"&amp;G1735&amp;"'!"&amp;H1735),"")</f>
        <v/>
      </c>
    </row>
    <row r="1736" spans="1:19" ht="15" customHeight="1" x14ac:dyDescent="0.25">
      <c r="A1736" s="2">
        <v>1731</v>
      </c>
      <c r="D1736" s="3" t="s">
        <v>3572</v>
      </c>
      <c r="F1736" t="str" cm="1">
        <f t="array" ref="F1736" ca="1">IF(G1736&lt;&gt;"",INDIRECT("'"&amp;G1736&amp;"'!"&amp;H1736),"")</f>
        <v/>
      </c>
    </row>
    <row r="1737" spans="1:19" ht="15" customHeight="1" x14ac:dyDescent="0.25">
      <c r="A1737" s="2">
        <v>1732</v>
      </c>
      <c r="D1737" s="3" t="s">
        <v>3572</v>
      </c>
      <c r="F1737" t="str" cm="1">
        <f t="array" ref="F1737" ca="1">IF(G1737&lt;&gt;"",INDIRECT("'"&amp;G1737&amp;"'!"&amp;H1737),"")</f>
        <v/>
      </c>
    </row>
    <row r="1738" spans="1:19" ht="15" customHeight="1" x14ac:dyDescent="0.25">
      <c r="A1738" s="2">
        <v>1733</v>
      </c>
      <c r="D1738" s="3" t="s">
        <v>3572</v>
      </c>
      <c r="F1738" t="str" cm="1">
        <f t="array" ref="F1738" ca="1">IF(G1738&lt;&gt;"",INDIRECT("'"&amp;G1738&amp;"'!"&amp;H1738),"")</f>
        <v/>
      </c>
    </row>
    <row r="1739" spans="1:19" ht="15" customHeight="1" x14ac:dyDescent="0.25">
      <c r="A1739" s="2">
        <v>1734</v>
      </c>
      <c r="D1739" s="3" t="s">
        <v>3572</v>
      </c>
      <c r="F1739" t="str" cm="1">
        <f t="array" ref="F1739" ca="1">IF(G1739&lt;&gt;"",INDIRECT("'"&amp;G1739&amp;"'!"&amp;H1739),"")</f>
        <v/>
      </c>
    </row>
    <row r="1740" spans="1:19" ht="15" customHeight="1" x14ac:dyDescent="0.25">
      <c r="A1740" s="2">
        <v>1735</v>
      </c>
      <c r="D1740" s="3" t="s">
        <v>3572</v>
      </c>
      <c r="F1740" t="str" cm="1">
        <f t="array" ref="F1740" ca="1">IF(G1740&lt;&gt;"",INDIRECT("'"&amp;G1740&amp;"'!"&amp;H1740),"")</f>
        <v/>
      </c>
    </row>
    <row r="1741" spans="1:19" ht="15" customHeight="1" x14ac:dyDescent="0.25">
      <c r="A1741" s="2">
        <v>1736</v>
      </c>
      <c r="D1741" s="3" t="s">
        <v>3572</v>
      </c>
      <c r="F1741" t="str" cm="1">
        <f t="array" ref="F1741" ca="1">IF(G1741&lt;&gt;"",INDIRECT("'"&amp;G1741&amp;"'!"&amp;H1741),"")</f>
        <v/>
      </c>
      <c r="S1741" s="991"/>
    </row>
    <row r="1742" spans="1:19" ht="15" customHeight="1" x14ac:dyDescent="0.25">
      <c r="A1742" s="2">
        <v>1737</v>
      </c>
      <c r="D1742" s="3" t="s">
        <v>3572</v>
      </c>
      <c r="F1742" t="str" cm="1">
        <f t="array" ref="F1742" ca="1">IF(G1742&lt;&gt;"",INDIRECT("'"&amp;G1742&amp;"'!"&amp;H1742),"")</f>
        <v/>
      </c>
      <c r="S1742" s="991"/>
    </row>
    <row r="1743" spans="1:19" ht="15" customHeight="1" x14ac:dyDescent="0.25">
      <c r="A1743" s="2">
        <v>1738</v>
      </c>
      <c r="D1743" s="3" t="s">
        <v>3572</v>
      </c>
      <c r="F1743" t="str" cm="1">
        <f t="array" ref="F1743" ca="1">IF(G1743&lt;&gt;"",INDIRECT("'"&amp;G1743&amp;"'!"&amp;H1743),"")</f>
        <v/>
      </c>
      <c r="S1743" s="991"/>
    </row>
    <row r="1744" spans="1:19" ht="15" customHeight="1" x14ac:dyDescent="0.25">
      <c r="A1744" s="2">
        <v>1739</v>
      </c>
      <c r="D1744" s="3" t="s">
        <v>3572</v>
      </c>
      <c r="F1744" t="str" cm="1">
        <f t="array" ref="F1744" ca="1">IF(G1744&lt;&gt;"",INDIRECT("'"&amp;G1744&amp;"'!"&amp;H1744),"")</f>
        <v/>
      </c>
      <c r="S1744" s="991"/>
    </row>
    <row r="1745" spans="1:19" ht="15" customHeight="1" x14ac:dyDescent="0.25">
      <c r="A1745" s="2">
        <v>1740</v>
      </c>
      <c r="D1745" s="3" t="s">
        <v>3572</v>
      </c>
      <c r="F1745" t="str" cm="1">
        <f t="array" ref="F1745" ca="1">IF(G1745&lt;&gt;"",INDIRECT("'"&amp;G1745&amp;"'!"&amp;H1745),"")</f>
        <v/>
      </c>
      <c r="S1745" s="991"/>
    </row>
    <row r="1746" spans="1:19" ht="15" customHeight="1" x14ac:dyDescent="0.25">
      <c r="A1746" s="2">
        <v>1741</v>
      </c>
      <c r="D1746" s="3" t="s">
        <v>3572</v>
      </c>
      <c r="F1746" t="str" cm="1">
        <f t="array" ref="F1746" ca="1">IF(G1746&lt;&gt;"",INDIRECT("'"&amp;G1746&amp;"'!"&amp;H1746),"")</f>
        <v/>
      </c>
      <c r="S1746" s="991"/>
    </row>
    <row r="1747" spans="1:19" ht="15" customHeight="1" x14ac:dyDescent="0.25">
      <c r="A1747" s="2">
        <v>1742</v>
      </c>
      <c r="D1747" s="3" t="s">
        <v>3572</v>
      </c>
      <c r="F1747" t="str" cm="1">
        <f t="array" ref="F1747" ca="1">IF(G1747&lt;&gt;"",INDIRECT("'"&amp;G1747&amp;"'!"&amp;H1747),"")</f>
        <v/>
      </c>
      <c r="S1747" s="991"/>
    </row>
    <row r="1748" spans="1:19" ht="15" customHeight="1" x14ac:dyDescent="0.25">
      <c r="A1748" s="2">
        <v>1743</v>
      </c>
      <c r="D1748" s="3" t="s">
        <v>3572</v>
      </c>
      <c r="F1748" t="str" cm="1">
        <f t="array" ref="F1748" ca="1">IF(G1748&lt;&gt;"",INDIRECT("'"&amp;G1748&amp;"'!"&amp;H1748),"")</f>
        <v/>
      </c>
      <c r="S1748" s="991"/>
    </row>
    <row r="1749" spans="1:19" ht="15" customHeight="1" x14ac:dyDescent="0.25">
      <c r="A1749" s="2">
        <v>1744</v>
      </c>
      <c r="D1749" s="3" t="s">
        <v>3572</v>
      </c>
      <c r="F1749" t="str" cm="1">
        <f t="array" ref="F1749" ca="1">IF(G1749&lt;&gt;"",INDIRECT("'"&amp;G1749&amp;"'!"&amp;H1749),"")</f>
        <v/>
      </c>
      <c r="S1749" s="991"/>
    </row>
    <row r="1750" spans="1:19" ht="15" customHeight="1" x14ac:dyDescent="0.25">
      <c r="A1750" s="2">
        <v>1745</v>
      </c>
      <c r="D1750" s="3" t="s">
        <v>3572</v>
      </c>
      <c r="F1750" t="str" cm="1">
        <f t="array" ref="F1750" ca="1">IF(G1750&lt;&gt;"",INDIRECT("'"&amp;G1750&amp;"'!"&amp;H1750),"")</f>
        <v/>
      </c>
      <c r="S1750" s="991"/>
    </row>
    <row r="1751" spans="1:19" ht="15" customHeight="1" x14ac:dyDescent="0.25">
      <c r="A1751" s="2">
        <v>1746</v>
      </c>
      <c r="D1751" s="3" t="s">
        <v>3572</v>
      </c>
      <c r="F1751" t="str" cm="1">
        <f t="array" ref="F1751" ca="1">IF(G1751&lt;&gt;"",INDIRECT("'"&amp;G1751&amp;"'!"&amp;H1751),"")</f>
        <v/>
      </c>
      <c r="I1751" s="4"/>
      <c r="J1751" s="4"/>
      <c r="K1751" s="4"/>
    </row>
    <row r="1752" spans="1:19" ht="15" customHeight="1" x14ac:dyDescent="0.25">
      <c r="A1752" s="2">
        <v>1747</v>
      </c>
      <c r="D1752" s="3" t="s">
        <v>3572</v>
      </c>
      <c r="F1752" t="str" cm="1">
        <f t="array" ref="F1752" ca="1">IF(G1752&lt;&gt;"",INDIRECT("'"&amp;G1752&amp;"'!"&amp;H1752),"")</f>
        <v/>
      </c>
      <c r="I1752" s="4"/>
      <c r="J1752" s="4"/>
      <c r="K1752" s="4"/>
    </row>
    <row r="1753" spans="1:19" ht="15" customHeight="1" x14ac:dyDescent="0.25">
      <c r="A1753" s="2">
        <v>1748</v>
      </c>
      <c r="D1753" s="3" t="s">
        <v>3572</v>
      </c>
      <c r="F1753" t="str" cm="1">
        <f t="array" ref="F1753" ca="1">IF(G1753&lt;&gt;"",INDIRECT("'"&amp;G1753&amp;"'!"&amp;H1753),"")</f>
        <v/>
      </c>
      <c r="S1753" s="991"/>
    </row>
    <row r="1754" spans="1:19" ht="15" customHeight="1" x14ac:dyDescent="0.25">
      <c r="A1754" s="2">
        <v>1749</v>
      </c>
      <c r="D1754" s="3" t="s">
        <v>3572</v>
      </c>
      <c r="F1754" t="str" cm="1">
        <f t="array" ref="F1754" ca="1">IF(G1754&lt;&gt;"",INDIRECT("'"&amp;G1754&amp;"'!"&amp;H1754),"")</f>
        <v/>
      </c>
      <c r="S1754" s="991"/>
    </row>
    <row r="1755" spans="1:19" ht="15" customHeight="1" x14ac:dyDescent="0.25">
      <c r="A1755" s="2">
        <v>1750</v>
      </c>
      <c r="D1755" s="3" t="s">
        <v>3572</v>
      </c>
      <c r="F1755" t="str" cm="1">
        <f t="array" ref="F1755" ca="1">IF(G1755&lt;&gt;"",INDIRECT("'"&amp;G1755&amp;"'!"&amp;H1755),"")</f>
        <v/>
      </c>
    </row>
    <row r="1756" spans="1:19" ht="15" customHeight="1" x14ac:dyDescent="0.25">
      <c r="A1756" s="2">
        <v>1751</v>
      </c>
      <c r="D1756" s="3" t="s">
        <v>3572</v>
      </c>
      <c r="F1756" t="str" cm="1">
        <f t="array" ref="F1756" ca="1">IF(G1756&lt;&gt;"",INDIRECT("'"&amp;G1756&amp;"'!"&amp;H1756),"")</f>
        <v/>
      </c>
    </row>
    <row r="1757" spans="1:19" ht="15" customHeight="1" x14ac:dyDescent="0.25">
      <c r="A1757" s="2">
        <v>1752</v>
      </c>
      <c r="D1757" s="3" t="s">
        <v>3572</v>
      </c>
      <c r="F1757" t="str" cm="1">
        <f t="array" ref="F1757" ca="1">IF(G1757&lt;&gt;"",INDIRECT("'"&amp;G1757&amp;"'!"&amp;H1757),"")</f>
        <v/>
      </c>
      <c r="I1757" s="4"/>
      <c r="J1757" s="4"/>
      <c r="K1757" s="4"/>
    </row>
    <row r="1758" spans="1:19" ht="15" customHeight="1" x14ac:dyDescent="0.25">
      <c r="A1758" s="2">
        <v>1753</v>
      </c>
      <c r="D1758" s="3" t="s">
        <v>3572</v>
      </c>
      <c r="F1758" t="str" cm="1">
        <f t="array" ref="F1758" ca="1">IF(G1758&lt;&gt;"",INDIRECT("'"&amp;G1758&amp;"'!"&amp;H1758),"")</f>
        <v/>
      </c>
      <c r="I1758" s="4"/>
      <c r="J1758" s="4"/>
      <c r="K1758" s="4"/>
    </row>
    <row r="1759" spans="1:19" ht="15" customHeight="1" x14ac:dyDescent="0.25">
      <c r="A1759" s="2">
        <v>1754</v>
      </c>
      <c r="D1759" s="3" t="s">
        <v>3572</v>
      </c>
      <c r="F1759" t="str" cm="1">
        <f t="array" ref="F1759" ca="1">IF(G1759&lt;&gt;"",INDIRECT("'"&amp;G1759&amp;"'!"&amp;H1759),"")</f>
        <v/>
      </c>
      <c r="S1759" s="991"/>
    </row>
    <row r="1760" spans="1:19" ht="15" customHeight="1" x14ac:dyDescent="0.25">
      <c r="A1760" s="2">
        <v>1755</v>
      </c>
      <c r="D1760" s="3" t="s">
        <v>3572</v>
      </c>
      <c r="F1760" t="str" cm="1">
        <f t="array" ref="F1760" ca="1">IF(G1760&lt;&gt;"",INDIRECT("'"&amp;G1760&amp;"'!"&amp;H1760),"")</f>
        <v/>
      </c>
      <c r="S1760" s="991"/>
    </row>
    <row r="1761" spans="1:19" ht="15" customHeight="1" x14ac:dyDescent="0.25">
      <c r="A1761" s="2">
        <v>1756</v>
      </c>
      <c r="D1761" s="3" t="s">
        <v>3572</v>
      </c>
      <c r="F1761" t="str" cm="1">
        <f t="array" ref="F1761" ca="1">IF(G1761&lt;&gt;"",INDIRECT("'"&amp;G1761&amp;"'!"&amp;H1761),"")</f>
        <v/>
      </c>
      <c r="S1761" s="991"/>
    </row>
    <row r="1762" spans="1:19" ht="15" customHeight="1" x14ac:dyDescent="0.25">
      <c r="A1762" s="2">
        <v>1757</v>
      </c>
      <c r="D1762" s="3" t="s">
        <v>3572</v>
      </c>
      <c r="F1762" t="str" cm="1">
        <f t="array" ref="F1762" ca="1">IF(G1762&lt;&gt;"",INDIRECT("'"&amp;G1762&amp;"'!"&amp;H1762),"")</f>
        <v/>
      </c>
      <c r="S1762" s="991"/>
    </row>
    <row r="1763" spans="1:19" ht="15" customHeight="1" x14ac:dyDescent="0.25">
      <c r="A1763" s="2">
        <v>1758</v>
      </c>
      <c r="D1763" s="3" t="s">
        <v>3572</v>
      </c>
      <c r="F1763" t="str" cm="1">
        <f t="array" ref="F1763" ca="1">IF(G1763&lt;&gt;"",INDIRECT("'"&amp;G1763&amp;"'!"&amp;H1763),"")</f>
        <v/>
      </c>
      <c r="S1763" s="991"/>
    </row>
    <row r="1764" spans="1:19" ht="15" customHeight="1" x14ac:dyDescent="0.25">
      <c r="A1764" s="2">
        <v>1759</v>
      </c>
      <c r="D1764" s="3" t="s">
        <v>3572</v>
      </c>
      <c r="F1764" t="str" cm="1">
        <f t="array" ref="F1764" ca="1">IF(G1764&lt;&gt;"",INDIRECT("'"&amp;G1764&amp;"'!"&amp;H1764),"")</f>
        <v/>
      </c>
      <c r="S1764" s="991"/>
    </row>
    <row r="1765" spans="1:19" ht="15" customHeight="1" x14ac:dyDescent="0.25">
      <c r="A1765" s="2">
        <v>1760</v>
      </c>
      <c r="D1765" s="3" t="s">
        <v>3572</v>
      </c>
      <c r="F1765" t="str" cm="1">
        <f t="array" ref="F1765" ca="1">IF(G1765&lt;&gt;"",INDIRECT("'"&amp;G1765&amp;"'!"&amp;H1765),"")</f>
        <v/>
      </c>
      <c r="S1765" s="991"/>
    </row>
    <row r="1766" spans="1:19" ht="15" customHeight="1" x14ac:dyDescent="0.25">
      <c r="A1766" s="2">
        <v>1761</v>
      </c>
      <c r="D1766" s="3" t="s">
        <v>3572</v>
      </c>
      <c r="F1766" t="str" cm="1">
        <f t="array" ref="F1766" ca="1">IF(G1766&lt;&gt;"",INDIRECT("'"&amp;G1766&amp;"'!"&amp;H1766),"")</f>
        <v/>
      </c>
      <c r="S1766" s="991"/>
    </row>
    <row r="1767" spans="1:19" ht="15" customHeight="1" x14ac:dyDescent="0.25">
      <c r="A1767" s="2">
        <v>1762</v>
      </c>
      <c r="D1767" s="3" t="s">
        <v>3572</v>
      </c>
      <c r="F1767" t="str" cm="1">
        <f t="array" ref="F1767" ca="1">IF(G1767&lt;&gt;"",INDIRECT("'"&amp;G1767&amp;"'!"&amp;H1767),"")</f>
        <v/>
      </c>
      <c r="S1767" s="991"/>
    </row>
    <row r="1768" spans="1:19" ht="15" customHeight="1" x14ac:dyDescent="0.25">
      <c r="A1768" s="2">
        <v>1763</v>
      </c>
      <c r="D1768" s="3" t="s">
        <v>3572</v>
      </c>
      <c r="F1768" t="str" cm="1">
        <f t="array" ref="F1768" ca="1">IF(G1768&lt;&gt;"",INDIRECT("'"&amp;G1768&amp;"'!"&amp;H1768),"")</f>
        <v/>
      </c>
      <c r="S1768" s="991"/>
    </row>
    <row r="1769" spans="1:19" ht="15" customHeight="1" x14ac:dyDescent="0.25">
      <c r="A1769" s="2">
        <v>1764</v>
      </c>
      <c r="D1769" s="3" t="s">
        <v>3572</v>
      </c>
      <c r="F1769" t="str" cm="1">
        <f t="array" ref="F1769" ca="1">IF(G1769&lt;&gt;"",INDIRECT("'"&amp;G1769&amp;"'!"&amp;H1769),"")</f>
        <v/>
      </c>
      <c r="S1769" s="991"/>
    </row>
    <row r="1770" spans="1:19" ht="15" customHeight="1" x14ac:dyDescent="0.25">
      <c r="A1770" s="2">
        <v>1765</v>
      </c>
      <c r="D1770" s="3" t="s">
        <v>3572</v>
      </c>
      <c r="F1770" t="str" cm="1">
        <f t="array" ref="F1770" ca="1">IF(G1770&lt;&gt;"",INDIRECT("'"&amp;G1770&amp;"'!"&amp;H1770),"")</f>
        <v/>
      </c>
      <c r="S1770" s="991"/>
    </row>
    <row r="1771" spans="1:19" ht="15" customHeight="1" x14ac:dyDescent="0.25">
      <c r="A1771" s="2">
        <v>1766</v>
      </c>
      <c r="D1771" s="3" t="s">
        <v>3572</v>
      </c>
      <c r="F1771" t="str" cm="1">
        <f t="array" ref="F1771" ca="1">IF(G1771&lt;&gt;"",INDIRECT("'"&amp;G1771&amp;"'!"&amp;H1771),"")</f>
        <v/>
      </c>
      <c r="S1771" s="991"/>
    </row>
    <row r="1772" spans="1:19" ht="15" customHeight="1" x14ac:dyDescent="0.25">
      <c r="A1772" s="2">
        <v>1767</v>
      </c>
      <c r="D1772" s="3" t="s">
        <v>3572</v>
      </c>
      <c r="F1772" t="str" cm="1">
        <f t="array" ref="F1772" ca="1">IF(G1772&lt;&gt;"",INDIRECT("'"&amp;G1772&amp;"'!"&amp;H1772),"")</f>
        <v/>
      </c>
      <c r="S1772" s="991"/>
    </row>
    <row r="1773" spans="1:19" ht="15" customHeight="1" x14ac:dyDescent="0.25">
      <c r="A1773" s="2">
        <v>1768</v>
      </c>
      <c r="D1773" s="3" t="s">
        <v>3572</v>
      </c>
      <c r="F1773" t="str" cm="1">
        <f t="array" ref="F1773" ca="1">IF(G1773&lt;&gt;"",INDIRECT("'"&amp;G1773&amp;"'!"&amp;H1773),"")</f>
        <v/>
      </c>
      <c r="S1773" s="991"/>
    </row>
    <row r="1774" spans="1:19" ht="15" customHeight="1" x14ac:dyDescent="0.25">
      <c r="A1774" s="2">
        <v>1769</v>
      </c>
      <c r="D1774" s="3" t="s">
        <v>3572</v>
      </c>
      <c r="F1774" t="str" cm="1">
        <f t="array" ref="F1774" ca="1">IF(G1774&lt;&gt;"",INDIRECT("'"&amp;G1774&amp;"'!"&amp;H1774),"")</f>
        <v/>
      </c>
      <c r="S1774" s="991"/>
    </row>
    <row r="1775" spans="1:19" ht="15" customHeight="1" x14ac:dyDescent="0.25">
      <c r="A1775" s="2">
        <v>1770</v>
      </c>
      <c r="D1775" s="3" t="s">
        <v>3572</v>
      </c>
      <c r="F1775" t="str" cm="1">
        <f t="array" ref="F1775" ca="1">IF(G1775&lt;&gt;"",INDIRECT("'"&amp;G1775&amp;"'!"&amp;H1775),"")</f>
        <v/>
      </c>
      <c r="S1775" s="991"/>
    </row>
    <row r="1776" spans="1:19" ht="15" customHeight="1" x14ac:dyDescent="0.25">
      <c r="A1776" s="2">
        <v>1771</v>
      </c>
      <c r="D1776" s="3" t="s">
        <v>3572</v>
      </c>
      <c r="F1776" t="str" cm="1">
        <f t="array" ref="F1776" ca="1">IF(G1776&lt;&gt;"",INDIRECT("'"&amp;G1776&amp;"'!"&amp;H1776),"")</f>
        <v/>
      </c>
      <c r="S1776" s="991"/>
    </row>
    <row r="1777" spans="1:19" ht="15" customHeight="1" x14ac:dyDescent="0.25">
      <c r="A1777" s="2">
        <v>1772</v>
      </c>
      <c r="D1777" s="3" t="s">
        <v>3572</v>
      </c>
      <c r="F1777" t="str" cm="1">
        <f t="array" ref="F1777" ca="1">IF(G1777&lt;&gt;"",INDIRECT("'"&amp;G1777&amp;"'!"&amp;H1777),"")</f>
        <v/>
      </c>
      <c r="S1777" s="991"/>
    </row>
    <row r="1778" spans="1:19" ht="15" customHeight="1" x14ac:dyDescent="0.25">
      <c r="A1778" s="2">
        <v>1773</v>
      </c>
      <c r="D1778" s="3" t="s">
        <v>3572</v>
      </c>
      <c r="F1778" t="str" cm="1">
        <f t="array" ref="F1778" ca="1">IF(G1778&lt;&gt;"",INDIRECT("'"&amp;G1778&amp;"'!"&amp;H1778),"")</f>
        <v/>
      </c>
      <c r="S1778" s="991"/>
    </row>
    <row r="1779" spans="1:19" ht="15" customHeight="1" x14ac:dyDescent="0.25">
      <c r="A1779" s="2">
        <v>1774</v>
      </c>
      <c r="D1779" s="3" t="s">
        <v>3572</v>
      </c>
      <c r="F1779" t="str" cm="1">
        <f t="array" ref="F1779" ca="1">IF(G1779&lt;&gt;"",INDIRECT("'"&amp;G1779&amp;"'!"&amp;H1779),"")</f>
        <v/>
      </c>
      <c r="I1779" s="4"/>
      <c r="J1779" s="4"/>
      <c r="K1779" s="4"/>
    </row>
    <row r="1780" spans="1:19" ht="15" customHeight="1" x14ac:dyDescent="0.25">
      <c r="A1780" s="2">
        <v>1775</v>
      </c>
      <c r="D1780" s="3" t="s">
        <v>3572</v>
      </c>
      <c r="F1780" t="str" cm="1">
        <f t="array" ref="F1780" ca="1">IF(G1780&lt;&gt;"",INDIRECT("'"&amp;G1780&amp;"'!"&amp;H1780),"")</f>
        <v/>
      </c>
      <c r="I1780" s="4"/>
      <c r="J1780" s="4"/>
      <c r="K1780" s="4"/>
    </row>
    <row r="1781" spans="1:19" ht="15" customHeight="1" x14ac:dyDescent="0.25">
      <c r="A1781" s="2">
        <v>1776</v>
      </c>
      <c r="D1781" s="3" t="s">
        <v>3572</v>
      </c>
      <c r="F1781" t="str" cm="1">
        <f t="array" ref="F1781" ca="1">IF(G1781&lt;&gt;"",INDIRECT("'"&amp;G1781&amp;"'!"&amp;H1781),"")</f>
        <v/>
      </c>
      <c r="I1781" s="4"/>
      <c r="J1781" s="4"/>
      <c r="K1781" s="4"/>
    </row>
    <row r="1782" spans="1:19" ht="15" customHeight="1" x14ac:dyDescent="0.25">
      <c r="A1782" s="2">
        <v>1777</v>
      </c>
      <c r="D1782" s="3" t="s">
        <v>3572</v>
      </c>
      <c r="F1782" t="str" cm="1">
        <f t="array" ref="F1782" ca="1">IF(G1782&lt;&gt;"",INDIRECT("'"&amp;G1782&amp;"'!"&amp;H1782),"")</f>
        <v/>
      </c>
      <c r="I1782" s="4"/>
      <c r="J1782" s="4"/>
      <c r="K1782" s="4"/>
    </row>
    <row r="1783" spans="1:19" ht="15" customHeight="1" x14ac:dyDescent="0.25">
      <c r="A1783" s="2">
        <v>1778</v>
      </c>
      <c r="D1783" s="3" t="s">
        <v>3572</v>
      </c>
      <c r="F1783" t="str" cm="1">
        <f t="array" ref="F1783" ca="1">IF(G1783&lt;&gt;"",INDIRECT("'"&amp;G1783&amp;"'!"&amp;H1783),"")</f>
        <v/>
      </c>
      <c r="S1783" s="991"/>
    </row>
    <row r="1784" spans="1:19" ht="15" customHeight="1" x14ac:dyDescent="0.25">
      <c r="A1784" s="2">
        <v>1779</v>
      </c>
      <c r="D1784" s="3" t="s">
        <v>3572</v>
      </c>
      <c r="F1784" t="str" cm="1">
        <f t="array" ref="F1784" ca="1">IF(G1784&lt;&gt;"",INDIRECT("'"&amp;G1784&amp;"'!"&amp;H1784),"")</f>
        <v/>
      </c>
      <c r="S1784" s="991"/>
    </row>
    <row r="1785" spans="1:19" ht="15" customHeight="1" x14ac:dyDescent="0.25">
      <c r="A1785" s="2">
        <v>1780</v>
      </c>
      <c r="D1785" s="3" t="s">
        <v>3572</v>
      </c>
      <c r="F1785" t="str" cm="1">
        <f t="array" ref="F1785" ca="1">IF(G1785&lt;&gt;"",INDIRECT("'"&amp;G1785&amp;"'!"&amp;H1785),"")</f>
        <v/>
      </c>
      <c r="S1785" s="991"/>
    </row>
    <row r="1786" spans="1:19" ht="15" customHeight="1" x14ac:dyDescent="0.25">
      <c r="A1786" s="2">
        <v>1781</v>
      </c>
      <c r="D1786" s="3" t="s">
        <v>3572</v>
      </c>
      <c r="F1786" t="str" cm="1">
        <f t="array" ref="F1786" ca="1">IF(G1786&lt;&gt;"",INDIRECT("'"&amp;G1786&amp;"'!"&amp;H1786),"")</f>
        <v/>
      </c>
      <c r="S1786" s="991"/>
    </row>
    <row r="1787" spans="1:19" ht="15" customHeight="1" x14ac:dyDescent="0.25">
      <c r="A1787" s="2">
        <v>1782</v>
      </c>
      <c r="D1787" s="3" t="s">
        <v>3572</v>
      </c>
      <c r="F1787" t="str" cm="1">
        <f t="array" ref="F1787" ca="1">IF(G1787&lt;&gt;"",INDIRECT("'"&amp;G1787&amp;"'!"&amp;H1787),"")</f>
        <v/>
      </c>
      <c r="S1787" s="991"/>
    </row>
    <row r="1788" spans="1:19" ht="15" customHeight="1" x14ac:dyDescent="0.25">
      <c r="A1788" s="2">
        <v>1783</v>
      </c>
      <c r="D1788" s="3" t="s">
        <v>3572</v>
      </c>
      <c r="F1788" t="str" cm="1">
        <f t="array" ref="F1788" ca="1">IF(G1788&lt;&gt;"",INDIRECT("'"&amp;G1788&amp;"'!"&amp;H1788),"")</f>
        <v/>
      </c>
      <c r="S1788" s="991"/>
    </row>
    <row r="1789" spans="1:19" ht="15" customHeight="1" x14ac:dyDescent="0.25">
      <c r="A1789" s="2">
        <v>1784</v>
      </c>
      <c r="D1789" s="3" t="s">
        <v>3572</v>
      </c>
      <c r="F1789" t="str" cm="1">
        <f t="array" ref="F1789" ca="1">IF(G1789&lt;&gt;"",INDIRECT("'"&amp;G1789&amp;"'!"&amp;H1789),"")</f>
        <v/>
      </c>
      <c r="S1789" s="991"/>
    </row>
    <row r="1790" spans="1:19" ht="15" customHeight="1" x14ac:dyDescent="0.25">
      <c r="A1790" s="2">
        <v>1785</v>
      </c>
      <c r="D1790" s="3" t="s">
        <v>3572</v>
      </c>
      <c r="F1790" t="str" cm="1">
        <f t="array" ref="F1790" ca="1">IF(G1790&lt;&gt;"",INDIRECT("'"&amp;G1790&amp;"'!"&amp;H1790),"")</f>
        <v/>
      </c>
      <c r="S1790" s="991"/>
    </row>
    <row r="1791" spans="1:19" ht="15" customHeight="1" x14ac:dyDescent="0.25">
      <c r="A1791" s="2">
        <v>1786</v>
      </c>
      <c r="D1791" s="3" t="s">
        <v>3572</v>
      </c>
      <c r="F1791" t="str" cm="1">
        <f t="array" ref="F1791" ca="1">IF(G1791&lt;&gt;"",INDIRECT("'"&amp;G1791&amp;"'!"&amp;H1791),"")</f>
        <v/>
      </c>
      <c r="S1791" s="991"/>
    </row>
    <row r="1792" spans="1:19" ht="15" customHeight="1" x14ac:dyDescent="0.25">
      <c r="A1792" s="2">
        <v>1787</v>
      </c>
      <c r="D1792" s="3" t="s">
        <v>3572</v>
      </c>
      <c r="F1792" t="str" cm="1">
        <f t="array" ref="F1792" ca="1">IF(G1792&lt;&gt;"",INDIRECT("'"&amp;G1792&amp;"'!"&amp;H1792),"")</f>
        <v/>
      </c>
      <c r="S1792" s="991"/>
    </row>
    <row r="1793" spans="1:19" ht="15" customHeight="1" x14ac:dyDescent="0.25">
      <c r="A1793" s="2">
        <v>1788</v>
      </c>
      <c r="D1793" s="3" t="s">
        <v>3572</v>
      </c>
      <c r="F1793" t="str" cm="1">
        <f t="array" ref="F1793" ca="1">IF(G1793&lt;&gt;"",INDIRECT("'"&amp;G1793&amp;"'!"&amp;H1793),"")</f>
        <v/>
      </c>
      <c r="S1793" s="991"/>
    </row>
    <row r="1794" spans="1:19" ht="15" customHeight="1" x14ac:dyDescent="0.25">
      <c r="A1794" s="2">
        <v>1789</v>
      </c>
      <c r="D1794" s="3" t="s">
        <v>3572</v>
      </c>
      <c r="F1794" t="str" cm="1">
        <f t="array" ref="F1794" ca="1">IF(G1794&lt;&gt;"",INDIRECT("'"&amp;G1794&amp;"'!"&amp;H1794),"")</f>
        <v/>
      </c>
      <c r="S1794" s="991"/>
    </row>
    <row r="1795" spans="1:19" ht="15" customHeight="1" x14ac:dyDescent="0.25">
      <c r="A1795" s="2">
        <v>1790</v>
      </c>
      <c r="D1795" s="3" t="s">
        <v>3572</v>
      </c>
      <c r="F1795" t="str" cm="1">
        <f t="array" ref="F1795" ca="1">IF(G1795&lt;&gt;"",INDIRECT("'"&amp;G1795&amp;"'!"&amp;H1795),"")</f>
        <v/>
      </c>
      <c r="S1795" s="991"/>
    </row>
    <row r="1796" spans="1:19" ht="15" customHeight="1" x14ac:dyDescent="0.25">
      <c r="A1796" s="2">
        <v>1791</v>
      </c>
      <c r="D1796" s="3" t="s">
        <v>3572</v>
      </c>
      <c r="F1796" t="str" cm="1">
        <f t="array" ref="F1796" ca="1">IF(G1796&lt;&gt;"",INDIRECT("'"&amp;G1796&amp;"'!"&amp;H1796),"")</f>
        <v/>
      </c>
      <c r="S1796" s="991"/>
    </row>
    <row r="1797" spans="1:19" ht="15" customHeight="1" x14ac:dyDescent="0.25">
      <c r="A1797" s="2">
        <v>1792</v>
      </c>
      <c r="D1797" s="3" t="s">
        <v>3572</v>
      </c>
      <c r="F1797" t="str" cm="1">
        <f t="array" ref="F1797" ca="1">IF(G1797&lt;&gt;"",INDIRECT("'"&amp;G1797&amp;"'!"&amp;H1797),"")</f>
        <v/>
      </c>
      <c r="S1797" s="991"/>
    </row>
    <row r="1798" spans="1:19" ht="15" customHeight="1" x14ac:dyDescent="0.25">
      <c r="A1798" s="2">
        <v>1793</v>
      </c>
      <c r="D1798" s="3" t="s">
        <v>3572</v>
      </c>
      <c r="F1798" t="str" cm="1">
        <f t="array" ref="F1798" ca="1">IF(G1798&lt;&gt;"",INDIRECT("'"&amp;G1798&amp;"'!"&amp;H1798),"")</f>
        <v/>
      </c>
      <c r="S1798" s="991"/>
    </row>
    <row r="1799" spans="1:19" ht="15" customHeight="1" x14ac:dyDescent="0.25">
      <c r="A1799" s="2">
        <v>1794</v>
      </c>
      <c r="D1799" s="3" t="s">
        <v>3572</v>
      </c>
      <c r="F1799" t="str" cm="1">
        <f t="array" ref="F1799" ca="1">IF(G1799&lt;&gt;"",INDIRECT("'"&amp;G1799&amp;"'!"&amp;H1799),"")</f>
        <v/>
      </c>
    </row>
    <row r="1800" spans="1:19" ht="15" customHeight="1" x14ac:dyDescent="0.25">
      <c r="A1800" s="2">
        <v>1795</v>
      </c>
      <c r="D1800" s="3" t="s">
        <v>3572</v>
      </c>
      <c r="F1800" t="str" cm="1">
        <f t="array" ref="F1800" ca="1">IF(G1800&lt;&gt;"",INDIRECT("'"&amp;G1800&amp;"'!"&amp;H1800),"")</f>
        <v/>
      </c>
      <c r="S1800" s="991"/>
    </row>
    <row r="1801" spans="1:19" ht="15" customHeight="1" x14ac:dyDescent="0.25">
      <c r="A1801" s="2">
        <v>1796</v>
      </c>
      <c r="D1801" s="3" t="s">
        <v>3572</v>
      </c>
      <c r="F1801" t="str" cm="1">
        <f t="array" ref="F1801" ca="1">IF(G1801&lt;&gt;"",INDIRECT("'"&amp;G1801&amp;"'!"&amp;H1801),"")</f>
        <v/>
      </c>
      <c r="S1801" s="991"/>
    </row>
    <row r="1802" spans="1:19" ht="15" customHeight="1" x14ac:dyDescent="0.25">
      <c r="A1802" s="2">
        <v>1797</v>
      </c>
      <c r="D1802" s="3" t="s">
        <v>3572</v>
      </c>
      <c r="F1802" t="str" cm="1">
        <f t="array" ref="F1802" ca="1">IF(G1802&lt;&gt;"",INDIRECT("'"&amp;G1802&amp;"'!"&amp;H1802),"")</f>
        <v/>
      </c>
      <c r="S1802" s="991"/>
    </row>
    <row r="1803" spans="1:19" ht="15" customHeight="1" x14ac:dyDescent="0.25">
      <c r="A1803" s="2">
        <v>1798</v>
      </c>
      <c r="D1803" s="3" t="s">
        <v>3572</v>
      </c>
      <c r="F1803" t="str" cm="1">
        <f t="array" ref="F1803" ca="1">IF(G1803&lt;&gt;"",INDIRECT("'"&amp;G1803&amp;"'!"&amp;H1803),"")</f>
        <v/>
      </c>
    </row>
    <row r="1804" spans="1:19" ht="15" customHeight="1" x14ac:dyDescent="0.25">
      <c r="A1804" s="2">
        <v>1799</v>
      </c>
      <c r="D1804" s="3" t="s">
        <v>3572</v>
      </c>
      <c r="F1804" t="str" cm="1">
        <f t="array" ref="F1804" ca="1">IF(G1804&lt;&gt;"",INDIRECT("'"&amp;G1804&amp;"'!"&amp;H1804),"")</f>
        <v/>
      </c>
      <c r="S1804" s="991"/>
    </row>
    <row r="1805" spans="1:19" ht="15" customHeight="1" x14ac:dyDescent="0.25">
      <c r="A1805" s="2">
        <v>1800</v>
      </c>
      <c r="D1805" s="3" t="s">
        <v>3572</v>
      </c>
      <c r="F1805" t="str" cm="1">
        <f t="array" ref="F1805" ca="1">IF(G1805&lt;&gt;"",INDIRECT("'"&amp;G1805&amp;"'!"&amp;H1805),"")</f>
        <v/>
      </c>
      <c r="S1805" s="991"/>
    </row>
    <row r="1806" spans="1:19" ht="15" customHeight="1" x14ac:dyDescent="0.25">
      <c r="A1806" s="2">
        <v>1801</v>
      </c>
      <c r="D1806" s="3" t="s">
        <v>3572</v>
      </c>
      <c r="F1806" t="str" cm="1">
        <f t="array" ref="F1806" ca="1">IF(G1806&lt;&gt;"",INDIRECT("'"&amp;G1806&amp;"'!"&amp;H1806),"")</f>
        <v/>
      </c>
    </row>
    <row r="1807" spans="1:19" ht="15" customHeight="1" x14ac:dyDescent="0.25">
      <c r="A1807" s="2">
        <v>1802</v>
      </c>
      <c r="D1807" s="3" t="s">
        <v>3572</v>
      </c>
      <c r="F1807" t="str" cm="1">
        <f t="array" ref="F1807" ca="1">IF(G1807&lt;&gt;"",INDIRECT("'"&amp;G1807&amp;"'!"&amp;H1807),"")</f>
        <v/>
      </c>
      <c r="S1807" s="991"/>
    </row>
    <row r="1808" spans="1:19" ht="15" customHeight="1" x14ac:dyDescent="0.25">
      <c r="A1808" s="2">
        <v>1803</v>
      </c>
      <c r="D1808" s="3" t="s">
        <v>3572</v>
      </c>
      <c r="F1808" t="str" cm="1">
        <f t="array" ref="F1808" ca="1">IF(G1808&lt;&gt;"",INDIRECT("'"&amp;G1808&amp;"'!"&amp;H1808),"")</f>
        <v/>
      </c>
      <c r="S1808" s="991"/>
    </row>
    <row r="1809" spans="1:19" ht="15" customHeight="1" x14ac:dyDescent="0.25">
      <c r="A1809" s="2">
        <v>1804</v>
      </c>
      <c r="D1809" s="3" t="s">
        <v>3572</v>
      </c>
      <c r="F1809" t="str" cm="1">
        <f t="array" ref="F1809" ca="1">IF(G1809&lt;&gt;"",INDIRECT("'"&amp;G1809&amp;"'!"&amp;H1809),"")</f>
        <v/>
      </c>
      <c r="S1809" s="991"/>
    </row>
    <row r="1810" spans="1:19" ht="15" customHeight="1" x14ac:dyDescent="0.25">
      <c r="A1810" s="2">
        <v>1805</v>
      </c>
      <c r="D1810" s="3" t="s">
        <v>3572</v>
      </c>
      <c r="F1810" t="str" cm="1">
        <f t="array" ref="F1810" ca="1">IF(G1810&lt;&gt;"",INDIRECT("'"&amp;G1810&amp;"'!"&amp;H1810),"")</f>
        <v/>
      </c>
      <c r="S1810" s="991"/>
    </row>
    <row r="1811" spans="1:19" ht="15" customHeight="1" x14ac:dyDescent="0.25">
      <c r="A1811" s="2">
        <v>1806</v>
      </c>
      <c r="D1811" s="3" t="s">
        <v>3572</v>
      </c>
      <c r="F1811" t="str" cm="1">
        <f t="array" ref="F1811" ca="1">IF(G1811&lt;&gt;"",INDIRECT("'"&amp;G1811&amp;"'!"&amp;H1811),"")</f>
        <v/>
      </c>
      <c r="S1811" s="991"/>
    </row>
    <row r="1812" spans="1:19" ht="15" customHeight="1" x14ac:dyDescent="0.25">
      <c r="A1812" s="2">
        <v>1807</v>
      </c>
      <c r="D1812" s="3" t="s">
        <v>3572</v>
      </c>
      <c r="F1812" t="str" cm="1">
        <f t="array" ref="F1812" ca="1">IF(G1812&lt;&gt;"",INDIRECT("'"&amp;G1812&amp;"'!"&amp;H1812),"")</f>
        <v/>
      </c>
      <c r="S1812" s="991"/>
    </row>
    <row r="1813" spans="1:19" ht="15" customHeight="1" x14ac:dyDescent="0.25">
      <c r="A1813" s="2">
        <v>1808</v>
      </c>
      <c r="D1813" s="3" t="s">
        <v>3572</v>
      </c>
      <c r="F1813" t="str" cm="1">
        <f t="array" ref="F1813" ca="1">IF(G1813&lt;&gt;"",INDIRECT("'"&amp;G1813&amp;"'!"&amp;H1813),"")</f>
        <v/>
      </c>
      <c r="S1813" s="991"/>
    </row>
    <row r="1814" spans="1:19" ht="15" customHeight="1" x14ac:dyDescent="0.25">
      <c r="A1814" s="2">
        <v>1809</v>
      </c>
      <c r="D1814" s="3" t="s">
        <v>3572</v>
      </c>
      <c r="F1814" t="str" cm="1">
        <f t="array" ref="F1814" ca="1">IF(G1814&lt;&gt;"",INDIRECT("'"&amp;G1814&amp;"'!"&amp;H1814),"")</f>
        <v/>
      </c>
      <c r="S1814" s="991"/>
    </row>
    <row r="1815" spans="1:19" ht="15" customHeight="1" x14ac:dyDescent="0.25">
      <c r="A1815" s="2">
        <v>1810</v>
      </c>
      <c r="D1815" s="3" t="s">
        <v>3572</v>
      </c>
      <c r="F1815" t="str" cm="1">
        <f t="array" ref="F1815" ca="1">IF(G1815&lt;&gt;"",INDIRECT("'"&amp;G1815&amp;"'!"&amp;H1815),"")</f>
        <v/>
      </c>
    </row>
    <row r="1816" spans="1:19" ht="15" customHeight="1" x14ac:dyDescent="0.25">
      <c r="A1816" s="2">
        <v>1811</v>
      </c>
      <c r="D1816" s="3" t="s">
        <v>3572</v>
      </c>
      <c r="F1816" t="str" cm="1">
        <f t="array" ref="F1816" ca="1">IF(G1816&lt;&gt;"",INDIRECT("'"&amp;G1816&amp;"'!"&amp;H1816),"")</f>
        <v/>
      </c>
    </row>
    <row r="1817" spans="1:19" ht="15" customHeight="1" x14ac:dyDescent="0.25">
      <c r="A1817" s="2">
        <v>1812</v>
      </c>
      <c r="D1817" s="3" t="s">
        <v>3572</v>
      </c>
      <c r="F1817" t="str" cm="1">
        <f t="array" ref="F1817" ca="1">IF(G1817&lt;&gt;"",INDIRECT("'"&amp;G1817&amp;"'!"&amp;H1817),"")</f>
        <v/>
      </c>
    </row>
    <row r="1818" spans="1:19" ht="15" customHeight="1" x14ac:dyDescent="0.25">
      <c r="A1818" s="2">
        <v>1813</v>
      </c>
      <c r="D1818" s="3" t="s">
        <v>3572</v>
      </c>
      <c r="F1818" t="str" cm="1">
        <f t="array" ref="F1818" ca="1">IF(G1818&lt;&gt;"",INDIRECT("'"&amp;G1818&amp;"'!"&amp;H1818),"")</f>
        <v/>
      </c>
    </row>
    <row r="1819" spans="1:19" ht="15" customHeight="1" x14ac:dyDescent="0.25">
      <c r="A1819" s="2">
        <v>1814</v>
      </c>
      <c r="D1819" s="3" t="s">
        <v>3572</v>
      </c>
      <c r="F1819" t="str" cm="1">
        <f t="array" ref="F1819" ca="1">IF(G1819&lt;&gt;"",INDIRECT("'"&amp;G1819&amp;"'!"&amp;H1819),"")</f>
        <v/>
      </c>
    </row>
    <row r="1820" spans="1:19" ht="15" customHeight="1" x14ac:dyDescent="0.25">
      <c r="A1820" s="2">
        <v>1815</v>
      </c>
      <c r="D1820" s="3" t="s">
        <v>3572</v>
      </c>
      <c r="F1820" t="str" cm="1">
        <f t="array" ref="F1820" ca="1">IF(G1820&lt;&gt;"",INDIRECT("'"&amp;G1820&amp;"'!"&amp;H1820),"")</f>
        <v/>
      </c>
    </row>
    <row r="1821" spans="1:19" ht="15" customHeight="1" x14ac:dyDescent="0.25">
      <c r="A1821" s="2">
        <v>1816</v>
      </c>
      <c r="D1821" s="3" t="s">
        <v>3572</v>
      </c>
      <c r="F1821" t="str" cm="1">
        <f t="array" ref="F1821" ca="1">IF(G1821&lt;&gt;"",INDIRECT("'"&amp;G1821&amp;"'!"&amp;H1821),"")</f>
        <v/>
      </c>
    </row>
    <row r="1822" spans="1:19" ht="15" customHeight="1" x14ac:dyDescent="0.25">
      <c r="A1822" s="2">
        <v>1817</v>
      </c>
      <c r="D1822" s="3" t="s">
        <v>3572</v>
      </c>
      <c r="F1822" t="str" cm="1">
        <f t="array" ref="F1822" ca="1">IF(G1822&lt;&gt;"",INDIRECT("'"&amp;G1822&amp;"'!"&amp;H1822),"")</f>
        <v/>
      </c>
    </row>
    <row r="1823" spans="1:19" ht="15" customHeight="1" x14ac:dyDescent="0.25">
      <c r="A1823" s="2">
        <v>1818</v>
      </c>
      <c r="D1823" s="3" t="s">
        <v>3572</v>
      </c>
      <c r="F1823" t="str" cm="1">
        <f t="array" ref="F1823" ca="1">IF(G1823&lt;&gt;"",INDIRECT("'"&amp;G1823&amp;"'!"&amp;H1823),"")</f>
        <v/>
      </c>
      <c r="S1823" s="991"/>
    </row>
    <row r="1824" spans="1:19" ht="15" customHeight="1" x14ac:dyDescent="0.25">
      <c r="A1824" s="2">
        <v>1819</v>
      </c>
      <c r="D1824" s="3" t="s">
        <v>3572</v>
      </c>
      <c r="F1824" t="str" cm="1">
        <f t="array" ref="F1824" ca="1">IF(G1824&lt;&gt;"",INDIRECT("'"&amp;G1824&amp;"'!"&amp;H1824),"")</f>
        <v/>
      </c>
      <c r="S1824" s="991"/>
    </row>
    <row r="1825" spans="1:19" ht="15" customHeight="1" x14ac:dyDescent="0.25">
      <c r="A1825" s="2">
        <v>1820</v>
      </c>
      <c r="D1825" s="3" t="s">
        <v>3572</v>
      </c>
      <c r="F1825" t="str" cm="1">
        <f t="array" ref="F1825" ca="1">IF(G1825&lt;&gt;"",INDIRECT("'"&amp;G1825&amp;"'!"&amp;H1825),"")</f>
        <v/>
      </c>
      <c r="S1825" s="991"/>
    </row>
    <row r="1826" spans="1:19" ht="15" customHeight="1" x14ac:dyDescent="0.25">
      <c r="A1826" s="2">
        <v>1821</v>
      </c>
      <c r="D1826" s="3" t="s">
        <v>3572</v>
      </c>
      <c r="F1826" t="str" cm="1">
        <f t="array" ref="F1826" ca="1">IF(G1826&lt;&gt;"",INDIRECT("'"&amp;G1826&amp;"'!"&amp;H1826),"")</f>
        <v/>
      </c>
      <c r="S1826" s="991"/>
    </row>
    <row r="1827" spans="1:19" ht="15" customHeight="1" x14ac:dyDescent="0.25">
      <c r="A1827" s="2">
        <v>1822</v>
      </c>
      <c r="D1827" s="3" t="s">
        <v>3572</v>
      </c>
      <c r="F1827" t="str" cm="1">
        <f t="array" ref="F1827" ca="1">IF(G1827&lt;&gt;"",INDIRECT("'"&amp;G1827&amp;"'!"&amp;H1827),"")</f>
        <v/>
      </c>
      <c r="S1827" s="991"/>
    </row>
    <row r="1828" spans="1:19" ht="15" customHeight="1" x14ac:dyDescent="0.25">
      <c r="A1828" s="2">
        <v>1823</v>
      </c>
      <c r="D1828" s="3" t="s">
        <v>3572</v>
      </c>
      <c r="F1828" t="str" cm="1">
        <f t="array" ref="F1828" ca="1">IF(G1828&lt;&gt;"",INDIRECT("'"&amp;G1828&amp;"'!"&amp;H1828),"")</f>
        <v/>
      </c>
      <c r="S1828" s="991"/>
    </row>
    <row r="1829" spans="1:19" ht="15" customHeight="1" x14ac:dyDescent="0.25">
      <c r="A1829" s="2">
        <v>1824</v>
      </c>
      <c r="D1829" s="3" t="s">
        <v>3572</v>
      </c>
      <c r="F1829" t="str" cm="1">
        <f t="array" ref="F1829" ca="1">IF(G1829&lt;&gt;"",INDIRECT("'"&amp;G1829&amp;"'!"&amp;H1829),"")</f>
        <v/>
      </c>
      <c r="S1829" s="991"/>
    </row>
    <row r="1830" spans="1:19" ht="15" customHeight="1" x14ac:dyDescent="0.25">
      <c r="A1830" s="2">
        <v>1825</v>
      </c>
      <c r="D1830" s="3" t="s">
        <v>3572</v>
      </c>
      <c r="F1830" t="str" cm="1">
        <f t="array" ref="F1830" ca="1">IF(G1830&lt;&gt;"",INDIRECT("'"&amp;G1830&amp;"'!"&amp;H1830),"")</f>
        <v/>
      </c>
      <c r="S1830" s="991"/>
    </row>
    <row r="1831" spans="1:19" ht="15" customHeight="1" x14ac:dyDescent="0.25">
      <c r="A1831" s="2">
        <v>1826</v>
      </c>
      <c r="D1831" s="3" t="s">
        <v>3572</v>
      </c>
      <c r="F1831" t="str" cm="1">
        <f t="array" ref="F1831" ca="1">IF(G1831&lt;&gt;"",INDIRECT("'"&amp;G1831&amp;"'!"&amp;H1831),"")</f>
        <v/>
      </c>
    </row>
    <row r="1832" spans="1:19" ht="15" customHeight="1" x14ac:dyDescent="0.25">
      <c r="A1832" s="2">
        <v>1827</v>
      </c>
      <c r="D1832" s="3" t="s">
        <v>3572</v>
      </c>
      <c r="F1832" t="str" cm="1">
        <f t="array" ref="F1832" ca="1">IF(G1832&lt;&gt;"",INDIRECT("'"&amp;G1832&amp;"'!"&amp;H1832),"")</f>
        <v/>
      </c>
    </row>
    <row r="1833" spans="1:19" ht="15" customHeight="1" x14ac:dyDescent="0.25">
      <c r="A1833" s="2">
        <v>1828</v>
      </c>
      <c r="D1833" s="3" t="s">
        <v>3572</v>
      </c>
      <c r="F1833" t="str" cm="1">
        <f t="array" ref="F1833" ca="1">IF(G1833&lt;&gt;"",INDIRECT("'"&amp;G1833&amp;"'!"&amp;H1833),"")</f>
        <v/>
      </c>
    </row>
    <row r="1834" spans="1:19" ht="15" customHeight="1" x14ac:dyDescent="0.25">
      <c r="A1834" s="2">
        <v>1829</v>
      </c>
      <c r="D1834" s="3" t="s">
        <v>3572</v>
      </c>
      <c r="F1834" t="str" cm="1">
        <f t="array" ref="F1834" ca="1">IF(G1834&lt;&gt;"",INDIRECT("'"&amp;G1834&amp;"'!"&amp;H1834),"")</f>
        <v/>
      </c>
    </row>
    <row r="1835" spans="1:19" ht="15" customHeight="1" x14ac:dyDescent="0.25">
      <c r="A1835" s="2">
        <v>1830</v>
      </c>
      <c r="D1835" s="3" t="s">
        <v>3572</v>
      </c>
      <c r="F1835" t="str" cm="1">
        <f t="array" ref="F1835" ca="1">IF(G1835&lt;&gt;"",INDIRECT("'"&amp;G1835&amp;"'!"&amp;H1835),"")</f>
        <v/>
      </c>
    </row>
    <row r="1836" spans="1:19" ht="15" customHeight="1" x14ac:dyDescent="0.25">
      <c r="A1836" s="2">
        <v>1831</v>
      </c>
      <c r="D1836" s="3" t="s">
        <v>3572</v>
      </c>
      <c r="F1836" t="str" cm="1">
        <f t="array" ref="F1836" ca="1">IF(G1836&lt;&gt;"",INDIRECT("'"&amp;G1836&amp;"'!"&amp;H1836),"")</f>
        <v/>
      </c>
    </row>
    <row r="1837" spans="1:19" ht="15" customHeight="1" x14ac:dyDescent="0.25">
      <c r="A1837" s="2">
        <v>1832</v>
      </c>
      <c r="D1837" s="3" t="s">
        <v>3572</v>
      </c>
      <c r="F1837" t="str" cm="1">
        <f t="array" ref="F1837" ca="1">IF(G1837&lt;&gt;"",INDIRECT("'"&amp;G1837&amp;"'!"&amp;H1837),"")</f>
        <v/>
      </c>
    </row>
    <row r="1838" spans="1:19" ht="15" customHeight="1" x14ac:dyDescent="0.25">
      <c r="A1838" s="2">
        <v>1833</v>
      </c>
      <c r="D1838" s="3" t="s">
        <v>3572</v>
      </c>
      <c r="F1838" t="str" cm="1">
        <f t="array" ref="F1838" ca="1">IF(G1838&lt;&gt;"",INDIRECT("'"&amp;G1838&amp;"'!"&amp;H1838),"")</f>
        <v/>
      </c>
    </row>
    <row r="1839" spans="1:19" ht="15" customHeight="1" x14ac:dyDescent="0.25">
      <c r="A1839" s="2">
        <v>1834</v>
      </c>
      <c r="D1839" s="3" t="s">
        <v>3572</v>
      </c>
      <c r="F1839" t="str" cm="1">
        <f t="array" ref="F1839" ca="1">IF(G1839&lt;&gt;"",INDIRECT("'"&amp;G1839&amp;"'!"&amp;H1839),"")</f>
        <v/>
      </c>
      <c r="S1839" s="991"/>
    </row>
    <row r="1840" spans="1:19" ht="15" customHeight="1" x14ac:dyDescent="0.25">
      <c r="A1840" s="2">
        <v>1835</v>
      </c>
      <c r="D1840" s="3" t="s">
        <v>3572</v>
      </c>
      <c r="F1840" t="str" cm="1">
        <f t="array" ref="F1840" ca="1">IF(G1840&lt;&gt;"",INDIRECT("'"&amp;G1840&amp;"'!"&amp;H1840),"")</f>
        <v/>
      </c>
      <c r="S1840" s="991"/>
    </row>
    <row r="1841" spans="1:19" ht="15" customHeight="1" x14ac:dyDescent="0.25">
      <c r="A1841" s="2">
        <v>1836</v>
      </c>
      <c r="D1841" s="3" t="s">
        <v>3572</v>
      </c>
      <c r="F1841" t="str" cm="1">
        <f t="array" ref="F1841" ca="1">IF(G1841&lt;&gt;"",INDIRECT("'"&amp;G1841&amp;"'!"&amp;H1841),"")</f>
        <v/>
      </c>
      <c r="S1841" s="991"/>
    </row>
    <row r="1842" spans="1:19" ht="15" customHeight="1" x14ac:dyDescent="0.25">
      <c r="A1842" s="2">
        <v>1837</v>
      </c>
      <c r="D1842" s="3" t="s">
        <v>3572</v>
      </c>
      <c r="F1842" t="str" cm="1">
        <f t="array" ref="F1842" ca="1">IF(G1842&lt;&gt;"",INDIRECT("'"&amp;G1842&amp;"'!"&amp;H1842),"")</f>
        <v/>
      </c>
      <c r="S1842" s="991"/>
    </row>
    <row r="1843" spans="1:19" ht="15" customHeight="1" x14ac:dyDescent="0.25">
      <c r="A1843" s="2">
        <v>1838</v>
      </c>
      <c r="D1843" s="3" t="s">
        <v>3572</v>
      </c>
      <c r="F1843" t="str" cm="1">
        <f t="array" ref="F1843" ca="1">IF(G1843&lt;&gt;"",INDIRECT("'"&amp;G1843&amp;"'!"&amp;H1843),"")</f>
        <v/>
      </c>
      <c r="S1843" s="991"/>
    </row>
    <row r="1844" spans="1:19" ht="15" customHeight="1" x14ac:dyDescent="0.25">
      <c r="A1844" s="2">
        <v>1839</v>
      </c>
      <c r="D1844" s="3" t="s">
        <v>3572</v>
      </c>
      <c r="F1844" t="str" cm="1">
        <f t="array" ref="F1844" ca="1">IF(G1844&lt;&gt;"",INDIRECT("'"&amp;G1844&amp;"'!"&amp;H1844),"")</f>
        <v/>
      </c>
      <c r="S1844" s="991"/>
    </row>
    <row r="1845" spans="1:19" ht="15" customHeight="1" x14ac:dyDescent="0.25">
      <c r="A1845" s="2">
        <v>1840</v>
      </c>
      <c r="D1845" s="3" t="s">
        <v>3572</v>
      </c>
      <c r="F1845" t="str" cm="1">
        <f t="array" ref="F1845" ca="1">IF(G1845&lt;&gt;"",INDIRECT("'"&amp;G1845&amp;"'!"&amp;H1845),"")</f>
        <v/>
      </c>
      <c r="S1845" s="991"/>
    </row>
    <row r="1846" spans="1:19" ht="15" customHeight="1" x14ac:dyDescent="0.25">
      <c r="A1846" s="2">
        <v>1841</v>
      </c>
      <c r="D1846" s="3" t="s">
        <v>3572</v>
      </c>
      <c r="F1846" t="str" cm="1">
        <f t="array" ref="F1846" ca="1">IF(G1846&lt;&gt;"",INDIRECT("'"&amp;G1846&amp;"'!"&amp;H1846),"")</f>
        <v/>
      </c>
      <c r="S1846" s="991"/>
    </row>
    <row r="1847" spans="1:19" ht="15" customHeight="1" x14ac:dyDescent="0.25">
      <c r="A1847" s="2">
        <v>1842</v>
      </c>
      <c r="D1847" s="3" t="s">
        <v>3572</v>
      </c>
      <c r="F1847" t="str" cm="1">
        <f t="array" ref="F1847" ca="1">IF(G1847&lt;&gt;"",INDIRECT("'"&amp;G1847&amp;"'!"&amp;H1847),"")</f>
        <v/>
      </c>
      <c r="S1847" s="991"/>
    </row>
    <row r="1848" spans="1:19" ht="15" customHeight="1" x14ac:dyDescent="0.25">
      <c r="A1848" s="2">
        <v>1843</v>
      </c>
      <c r="D1848" s="3" t="s">
        <v>3572</v>
      </c>
      <c r="F1848" t="str" cm="1">
        <f t="array" ref="F1848" ca="1">IF(G1848&lt;&gt;"",INDIRECT("'"&amp;G1848&amp;"'!"&amp;H1848),"")</f>
        <v/>
      </c>
      <c r="S1848" s="991"/>
    </row>
    <row r="1849" spans="1:19" ht="15" customHeight="1" x14ac:dyDescent="0.25">
      <c r="A1849" s="2">
        <v>1844</v>
      </c>
      <c r="D1849" s="3" t="s">
        <v>3572</v>
      </c>
      <c r="F1849" t="str" cm="1">
        <f t="array" ref="F1849" ca="1">IF(G1849&lt;&gt;"",INDIRECT("'"&amp;G1849&amp;"'!"&amp;H1849),"")</f>
        <v/>
      </c>
      <c r="S1849" s="991"/>
    </row>
    <row r="1850" spans="1:19" ht="15" customHeight="1" x14ac:dyDescent="0.25">
      <c r="A1850" s="2">
        <v>1845</v>
      </c>
      <c r="D1850" s="3" t="s">
        <v>3572</v>
      </c>
      <c r="F1850" t="str" cm="1">
        <f t="array" ref="F1850" ca="1">IF(G1850&lt;&gt;"",INDIRECT("'"&amp;G1850&amp;"'!"&amp;H1850),"")</f>
        <v/>
      </c>
      <c r="S1850" s="991"/>
    </row>
    <row r="1851" spans="1:19" ht="15" customHeight="1" x14ac:dyDescent="0.25">
      <c r="A1851" s="2">
        <v>1846</v>
      </c>
      <c r="D1851" s="3" t="s">
        <v>3572</v>
      </c>
      <c r="F1851" t="str" cm="1">
        <f t="array" ref="F1851" ca="1">IF(G1851&lt;&gt;"",INDIRECT("'"&amp;G1851&amp;"'!"&amp;H1851),"")</f>
        <v/>
      </c>
      <c r="S1851" s="991"/>
    </row>
    <row r="1852" spans="1:19" ht="15" customHeight="1" x14ac:dyDescent="0.25">
      <c r="A1852" s="2">
        <v>1847</v>
      </c>
      <c r="D1852" s="3" t="s">
        <v>3572</v>
      </c>
      <c r="F1852" t="str" cm="1">
        <f t="array" ref="F1852" ca="1">IF(G1852&lt;&gt;"",INDIRECT("'"&amp;G1852&amp;"'!"&amp;H1852),"")</f>
        <v/>
      </c>
      <c r="S1852" s="991"/>
    </row>
    <row r="1853" spans="1:19" ht="15" customHeight="1" x14ac:dyDescent="0.25">
      <c r="A1853" s="2">
        <v>1848</v>
      </c>
      <c r="D1853" s="3" t="s">
        <v>3572</v>
      </c>
      <c r="F1853" t="str" cm="1">
        <f t="array" ref="F1853" ca="1">IF(G1853&lt;&gt;"",INDIRECT("'"&amp;G1853&amp;"'!"&amp;H1853),"")</f>
        <v/>
      </c>
      <c r="S1853" s="991"/>
    </row>
    <row r="1854" spans="1:19" ht="15" customHeight="1" x14ac:dyDescent="0.25">
      <c r="A1854" s="2">
        <v>1849</v>
      </c>
      <c r="D1854" s="3" t="s">
        <v>3572</v>
      </c>
      <c r="F1854" t="str" cm="1">
        <f t="array" ref="F1854" ca="1">IF(G1854&lt;&gt;"",INDIRECT("'"&amp;G1854&amp;"'!"&amp;H1854),"")</f>
        <v/>
      </c>
    </row>
    <row r="1855" spans="1:19" ht="15" customHeight="1" x14ac:dyDescent="0.25">
      <c r="A1855" s="2">
        <v>1850</v>
      </c>
      <c r="D1855" s="3" t="s">
        <v>3572</v>
      </c>
      <c r="F1855" t="str" cm="1">
        <f t="array" ref="F1855" ca="1">IF(G1855&lt;&gt;"",INDIRECT("'"&amp;G1855&amp;"'!"&amp;H1855),"")</f>
        <v/>
      </c>
    </row>
    <row r="1856" spans="1:19" ht="15" customHeight="1" x14ac:dyDescent="0.25">
      <c r="A1856" s="2">
        <v>1851</v>
      </c>
      <c r="D1856" s="3" t="s">
        <v>3572</v>
      </c>
      <c r="F1856" t="str" cm="1">
        <f t="array" ref="F1856" ca="1">IF(G1856&lt;&gt;"",INDIRECT("'"&amp;G1856&amp;"'!"&amp;H1856),"")</f>
        <v/>
      </c>
    </row>
    <row r="1857" spans="1:19" ht="15" customHeight="1" x14ac:dyDescent="0.25">
      <c r="A1857" s="2">
        <v>1852</v>
      </c>
      <c r="D1857" s="3" t="s">
        <v>3572</v>
      </c>
      <c r="F1857" t="str" cm="1">
        <f t="array" ref="F1857" ca="1">IF(G1857&lt;&gt;"",INDIRECT("'"&amp;G1857&amp;"'!"&amp;H1857),"")</f>
        <v/>
      </c>
    </row>
    <row r="1858" spans="1:19" ht="15" customHeight="1" x14ac:dyDescent="0.25">
      <c r="A1858" s="2">
        <v>1853</v>
      </c>
      <c r="D1858" s="3" t="s">
        <v>3572</v>
      </c>
      <c r="F1858" t="str" cm="1">
        <f t="array" ref="F1858" ca="1">IF(G1858&lt;&gt;"",INDIRECT("'"&amp;G1858&amp;"'!"&amp;H1858),"")</f>
        <v/>
      </c>
    </row>
    <row r="1859" spans="1:19" ht="15" customHeight="1" x14ac:dyDescent="0.25">
      <c r="A1859" s="2">
        <v>1854</v>
      </c>
      <c r="D1859" s="3" t="s">
        <v>3572</v>
      </c>
      <c r="F1859" t="str" cm="1">
        <f t="array" ref="F1859" ca="1">IF(G1859&lt;&gt;"",INDIRECT("'"&amp;G1859&amp;"'!"&amp;H1859),"")</f>
        <v/>
      </c>
    </row>
    <row r="1860" spans="1:19" ht="15" customHeight="1" x14ac:dyDescent="0.25">
      <c r="A1860" s="2">
        <v>1855</v>
      </c>
      <c r="D1860" s="3" t="s">
        <v>3572</v>
      </c>
      <c r="F1860" t="str" cm="1">
        <f t="array" ref="F1860" ca="1">IF(G1860&lt;&gt;"",INDIRECT("'"&amp;G1860&amp;"'!"&amp;H1860),"")</f>
        <v/>
      </c>
    </row>
    <row r="1861" spans="1:19" ht="15" customHeight="1" x14ac:dyDescent="0.25">
      <c r="A1861" s="2">
        <v>1856</v>
      </c>
      <c r="D1861" s="3" t="s">
        <v>3572</v>
      </c>
      <c r="F1861" t="str" cm="1">
        <f t="array" ref="F1861" ca="1">IF(G1861&lt;&gt;"",INDIRECT("'"&amp;G1861&amp;"'!"&amp;H1861),"")</f>
        <v/>
      </c>
    </row>
    <row r="1862" spans="1:19" ht="15" customHeight="1" x14ac:dyDescent="0.25">
      <c r="A1862" s="2">
        <v>1857</v>
      </c>
      <c r="D1862" s="3" t="s">
        <v>3572</v>
      </c>
      <c r="F1862" t="str" cm="1">
        <f t="array" ref="F1862" ca="1">IF(G1862&lt;&gt;"",INDIRECT("'"&amp;G1862&amp;"'!"&amp;H1862),"")</f>
        <v/>
      </c>
    </row>
    <row r="1863" spans="1:19" ht="15" customHeight="1" x14ac:dyDescent="0.25">
      <c r="A1863" s="2">
        <v>1858</v>
      </c>
      <c r="D1863" s="3" t="s">
        <v>3572</v>
      </c>
      <c r="F1863" t="str" cm="1">
        <f t="array" ref="F1863" ca="1">IF(G1863&lt;&gt;"",INDIRECT("'"&amp;G1863&amp;"'!"&amp;H1863),"")</f>
        <v/>
      </c>
    </row>
    <row r="1864" spans="1:19" ht="15" customHeight="1" x14ac:dyDescent="0.25">
      <c r="A1864" s="2">
        <v>1859</v>
      </c>
      <c r="D1864" s="3" t="s">
        <v>3572</v>
      </c>
      <c r="F1864" t="str" cm="1">
        <f t="array" ref="F1864" ca="1">IF(G1864&lt;&gt;"",INDIRECT("'"&amp;G1864&amp;"'!"&amp;H1864),"")</f>
        <v/>
      </c>
    </row>
    <row r="1865" spans="1:19" ht="15" customHeight="1" x14ac:dyDescent="0.25">
      <c r="A1865" s="2">
        <v>1860</v>
      </c>
      <c r="D1865" s="3" t="s">
        <v>3572</v>
      </c>
      <c r="F1865" t="str" cm="1">
        <f t="array" ref="F1865" ca="1">IF(G1865&lt;&gt;"",INDIRECT("'"&amp;G1865&amp;"'!"&amp;H1865),"")</f>
        <v/>
      </c>
    </row>
    <row r="1866" spans="1:19" ht="15" customHeight="1" x14ac:dyDescent="0.25">
      <c r="A1866" s="2">
        <v>1861</v>
      </c>
      <c r="D1866" s="3" t="s">
        <v>3572</v>
      </c>
      <c r="F1866" t="str" cm="1">
        <f t="array" ref="F1866" ca="1">IF(G1866&lt;&gt;"",INDIRECT("'"&amp;G1866&amp;"'!"&amp;H1866),"")</f>
        <v/>
      </c>
      <c r="S1866" s="991"/>
    </row>
    <row r="1867" spans="1:19" ht="15" customHeight="1" x14ac:dyDescent="0.25">
      <c r="A1867" s="2">
        <v>1862</v>
      </c>
      <c r="D1867" s="3" t="s">
        <v>3572</v>
      </c>
      <c r="F1867" t="str" cm="1">
        <f t="array" ref="F1867" ca="1">IF(G1867&lt;&gt;"",INDIRECT("'"&amp;G1867&amp;"'!"&amp;H1867),"")</f>
        <v/>
      </c>
      <c r="S1867" s="991"/>
    </row>
    <row r="1868" spans="1:19" ht="15" customHeight="1" x14ac:dyDescent="0.25">
      <c r="A1868" s="2">
        <v>1863</v>
      </c>
      <c r="D1868" s="3" t="s">
        <v>3572</v>
      </c>
      <c r="F1868" t="str" cm="1">
        <f t="array" ref="F1868" ca="1">IF(G1868&lt;&gt;"",INDIRECT("'"&amp;G1868&amp;"'!"&amp;H1868),"")</f>
        <v/>
      </c>
    </row>
    <row r="1869" spans="1:19" ht="15" customHeight="1" x14ac:dyDescent="0.25">
      <c r="A1869" s="2">
        <v>1864</v>
      </c>
      <c r="D1869" s="3" t="s">
        <v>3572</v>
      </c>
      <c r="F1869" t="str" cm="1">
        <f t="array" ref="F1869" ca="1">IF(G1869&lt;&gt;"",INDIRECT("'"&amp;G1869&amp;"'!"&amp;H1869),"")</f>
        <v/>
      </c>
    </row>
    <row r="1870" spans="1:19" ht="15" customHeight="1" x14ac:dyDescent="0.25">
      <c r="A1870" s="2">
        <v>1865</v>
      </c>
      <c r="D1870" s="3" t="s">
        <v>3572</v>
      </c>
      <c r="F1870" t="str" cm="1">
        <f t="array" ref="F1870" ca="1">IF(G1870&lt;&gt;"",INDIRECT("'"&amp;G1870&amp;"'!"&amp;H1870),"")</f>
        <v/>
      </c>
    </row>
    <row r="1871" spans="1:19" ht="15" customHeight="1" x14ac:dyDescent="0.25">
      <c r="A1871" s="2">
        <v>1866</v>
      </c>
      <c r="D1871" s="3" t="s">
        <v>3572</v>
      </c>
      <c r="F1871" t="str" cm="1">
        <f t="array" ref="F1871" ca="1">IF(G1871&lt;&gt;"",INDIRECT("'"&amp;G1871&amp;"'!"&amp;H1871),"")</f>
        <v/>
      </c>
    </row>
    <row r="1872" spans="1:19" ht="15" customHeight="1" x14ac:dyDescent="0.25">
      <c r="A1872" s="2">
        <v>1867</v>
      </c>
      <c r="D1872" s="3" t="s">
        <v>3572</v>
      </c>
      <c r="F1872" t="str" cm="1">
        <f t="array" ref="F1872" ca="1">IF(G1872&lt;&gt;"",INDIRECT("'"&amp;G1872&amp;"'!"&amp;H1872),"")</f>
        <v/>
      </c>
    </row>
    <row r="1873" spans="1:19" ht="15" customHeight="1" x14ac:dyDescent="0.25">
      <c r="A1873" s="2">
        <v>1868</v>
      </c>
      <c r="D1873" s="3" t="s">
        <v>3572</v>
      </c>
      <c r="F1873" t="str" cm="1">
        <f t="array" ref="F1873" ca="1">IF(G1873&lt;&gt;"",INDIRECT("'"&amp;G1873&amp;"'!"&amp;H1873),"")</f>
        <v/>
      </c>
      <c r="S1873" s="991"/>
    </row>
    <row r="1874" spans="1:19" ht="15" customHeight="1" x14ac:dyDescent="0.25">
      <c r="A1874" s="2">
        <v>1869</v>
      </c>
      <c r="D1874" s="3" t="s">
        <v>3572</v>
      </c>
      <c r="F1874" t="str" cm="1">
        <f t="array" ref="F1874" ca="1">IF(G1874&lt;&gt;"",INDIRECT("'"&amp;G1874&amp;"'!"&amp;H1874),"")</f>
        <v/>
      </c>
      <c r="S1874" s="991"/>
    </row>
    <row r="1875" spans="1:19" ht="15" customHeight="1" x14ac:dyDescent="0.25">
      <c r="A1875" s="2">
        <v>1870</v>
      </c>
      <c r="D1875" s="3" t="s">
        <v>3572</v>
      </c>
      <c r="F1875" t="str" cm="1">
        <f t="array" ref="F1875" ca="1">IF(G1875&lt;&gt;"",INDIRECT("'"&amp;G1875&amp;"'!"&amp;H1875),"")</f>
        <v/>
      </c>
      <c r="S1875" s="991"/>
    </row>
    <row r="1876" spans="1:19" ht="15" customHeight="1" x14ac:dyDescent="0.25">
      <c r="A1876" s="2">
        <v>1871</v>
      </c>
      <c r="D1876" s="3" t="s">
        <v>3572</v>
      </c>
      <c r="F1876" t="str" cm="1">
        <f t="array" ref="F1876" ca="1">IF(G1876&lt;&gt;"",INDIRECT("'"&amp;G1876&amp;"'!"&amp;H1876),"")</f>
        <v/>
      </c>
      <c r="S1876" s="991"/>
    </row>
    <row r="1877" spans="1:19" ht="15" customHeight="1" x14ac:dyDescent="0.25">
      <c r="A1877" s="2">
        <v>1872</v>
      </c>
      <c r="D1877" s="3" t="s">
        <v>3572</v>
      </c>
      <c r="F1877" t="str" cm="1">
        <f t="array" ref="F1877" ca="1">IF(G1877&lt;&gt;"",INDIRECT("'"&amp;G1877&amp;"'!"&amp;H1877),"")</f>
        <v/>
      </c>
    </row>
    <row r="1878" spans="1:19" ht="15" customHeight="1" x14ac:dyDescent="0.25">
      <c r="A1878" s="2">
        <v>1873</v>
      </c>
      <c r="D1878" s="3" t="s">
        <v>3572</v>
      </c>
      <c r="F1878" t="str" cm="1">
        <f t="array" ref="F1878" ca="1">IF(G1878&lt;&gt;"",INDIRECT("'"&amp;G1878&amp;"'!"&amp;H1878),"")</f>
        <v/>
      </c>
      <c r="S1878" s="991"/>
    </row>
    <row r="1879" spans="1:19" ht="15" customHeight="1" x14ac:dyDescent="0.25">
      <c r="A1879" s="2">
        <v>1874</v>
      </c>
      <c r="D1879" s="3" t="s">
        <v>3572</v>
      </c>
      <c r="F1879" t="str" cm="1">
        <f t="array" ref="F1879" ca="1">IF(G1879&lt;&gt;"",INDIRECT("'"&amp;G1879&amp;"'!"&amp;H1879),"")</f>
        <v/>
      </c>
      <c r="S1879" s="991"/>
    </row>
    <row r="1880" spans="1:19" ht="15" customHeight="1" x14ac:dyDescent="0.25">
      <c r="A1880" s="2">
        <v>1875</v>
      </c>
      <c r="D1880" s="3" t="s">
        <v>3572</v>
      </c>
      <c r="F1880" t="str" cm="1">
        <f t="array" ref="F1880" ca="1">IF(G1880&lt;&gt;"",INDIRECT("'"&amp;G1880&amp;"'!"&amp;H1880),"")</f>
        <v/>
      </c>
      <c r="S1880" s="991"/>
    </row>
    <row r="1881" spans="1:19" ht="15" customHeight="1" x14ac:dyDescent="0.25">
      <c r="A1881" s="2">
        <v>1876</v>
      </c>
      <c r="D1881" s="3" t="s">
        <v>3572</v>
      </c>
      <c r="F1881" t="str" cm="1">
        <f t="array" ref="F1881" ca="1">IF(G1881&lt;&gt;"",INDIRECT("'"&amp;G1881&amp;"'!"&amp;H1881),"")</f>
        <v/>
      </c>
      <c r="I1881" s="4"/>
      <c r="J1881" s="4"/>
      <c r="K1881" s="4"/>
    </row>
    <row r="1882" spans="1:19" ht="15" customHeight="1" x14ac:dyDescent="0.25">
      <c r="A1882" s="2">
        <v>1877</v>
      </c>
      <c r="D1882" s="3" t="s">
        <v>3572</v>
      </c>
      <c r="F1882" t="str" cm="1">
        <f t="array" ref="F1882" ca="1">IF(G1882&lt;&gt;"",INDIRECT("'"&amp;G1882&amp;"'!"&amp;H1882),"")</f>
        <v/>
      </c>
      <c r="I1882" s="4"/>
      <c r="J1882" s="4"/>
      <c r="K1882" s="4"/>
    </row>
    <row r="1883" spans="1:19" ht="15" customHeight="1" x14ac:dyDescent="0.25">
      <c r="A1883" s="2">
        <v>1878</v>
      </c>
      <c r="D1883" s="3" t="s">
        <v>3572</v>
      </c>
      <c r="F1883" t="str" cm="1">
        <f t="array" ref="F1883" ca="1">IF(G1883&lt;&gt;"",INDIRECT("'"&amp;G1883&amp;"'!"&amp;H1883),"")</f>
        <v/>
      </c>
      <c r="I1883" s="4"/>
      <c r="J1883" s="4"/>
      <c r="K1883" s="4"/>
    </row>
    <row r="1884" spans="1:19" ht="15" customHeight="1" x14ac:dyDescent="0.25">
      <c r="A1884" s="2">
        <v>1879</v>
      </c>
      <c r="D1884" s="3" t="s">
        <v>3572</v>
      </c>
      <c r="F1884" t="str" cm="1">
        <f t="array" ref="F1884" ca="1">IF(G1884&lt;&gt;"",INDIRECT("'"&amp;G1884&amp;"'!"&amp;H1884),"")</f>
        <v/>
      </c>
      <c r="I1884" s="4"/>
      <c r="J1884" s="4"/>
      <c r="K1884" s="4"/>
    </row>
    <row r="1885" spans="1:19" ht="15" customHeight="1" x14ac:dyDescent="0.25">
      <c r="A1885" s="2">
        <v>1880</v>
      </c>
      <c r="D1885" s="3" t="s">
        <v>3572</v>
      </c>
      <c r="F1885" t="str" cm="1">
        <f t="array" ref="F1885" ca="1">IF(G1885&lt;&gt;"",INDIRECT("'"&amp;G1885&amp;"'!"&amp;H1885),"")</f>
        <v/>
      </c>
      <c r="I1885" s="4"/>
      <c r="J1885" s="4"/>
      <c r="K1885" s="4"/>
    </row>
    <row r="1886" spans="1:19" ht="15" customHeight="1" x14ac:dyDescent="0.25">
      <c r="A1886" s="2">
        <v>1881</v>
      </c>
      <c r="D1886" s="3" t="s">
        <v>3572</v>
      </c>
      <c r="F1886" t="str" cm="1">
        <f t="array" ref="F1886" ca="1">IF(G1886&lt;&gt;"",INDIRECT("'"&amp;G1886&amp;"'!"&amp;H1886),"")</f>
        <v/>
      </c>
      <c r="I1886" s="4"/>
      <c r="J1886" s="4"/>
      <c r="K1886" s="4"/>
    </row>
    <row r="1887" spans="1:19" ht="15" customHeight="1" x14ac:dyDescent="0.25">
      <c r="A1887" s="2">
        <v>1882</v>
      </c>
      <c r="D1887" s="3" t="s">
        <v>3572</v>
      </c>
      <c r="F1887" t="str" cm="1">
        <f t="array" ref="F1887" ca="1">IF(G1887&lt;&gt;"",INDIRECT("'"&amp;G1887&amp;"'!"&amp;H1887),"")</f>
        <v/>
      </c>
      <c r="I1887" s="4"/>
      <c r="J1887" s="4"/>
      <c r="K1887" s="4"/>
    </row>
    <row r="1888" spans="1:19" ht="15" customHeight="1" x14ac:dyDescent="0.25">
      <c r="A1888" s="2">
        <v>1883</v>
      </c>
      <c r="D1888" s="3" t="s">
        <v>3572</v>
      </c>
      <c r="F1888" t="str" cm="1">
        <f t="array" ref="F1888" ca="1">IF(G1888&lt;&gt;"",INDIRECT("'"&amp;G1888&amp;"'!"&amp;H1888),"")</f>
        <v/>
      </c>
      <c r="I1888" s="4"/>
      <c r="J1888" s="4"/>
      <c r="K1888" s="4"/>
    </row>
    <row r="1889" spans="1:11" ht="15" customHeight="1" x14ac:dyDescent="0.25">
      <c r="A1889" s="2">
        <v>1884</v>
      </c>
      <c r="D1889" s="3" t="s">
        <v>3572</v>
      </c>
      <c r="F1889" t="str" cm="1">
        <f t="array" ref="F1889" ca="1">IF(G1889&lt;&gt;"",INDIRECT("'"&amp;G1889&amp;"'!"&amp;H1889),"")</f>
        <v/>
      </c>
      <c r="I1889" s="4"/>
      <c r="J1889" s="4"/>
      <c r="K1889" s="4"/>
    </row>
    <row r="1890" spans="1:11" ht="15" customHeight="1" x14ac:dyDescent="0.25">
      <c r="A1890" s="2">
        <v>1885</v>
      </c>
      <c r="D1890" s="3" t="s">
        <v>3572</v>
      </c>
      <c r="F1890" t="str" cm="1">
        <f t="array" ref="F1890" ca="1">IF(G1890&lt;&gt;"",INDIRECT("'"&amp;G1890&amp;"'!"&amp;H1890),"")</f>
        <v/>
      </c>
      <c r="I1890" s="4"/>
      <c r="J1890" s="4"/>
      <c r="K1890" s="4"/>
    </row>
    <row r="1891" spans="1:11" ht="15" customHeight="1" x14ac:dyDescent="0.25">
      <c r="A1891" s="2">
        <v>1886</v>
      </c>
      <c r="D1891" s="3" t="s">
        <v>3572</v>
      </c>
      <c r="F1891" t="str" cm="1">
        <f t="array" ref="F1891" ca="1">IF(G1891&lt;&gt;"",INDIRECT("'"&amp;G1891&amp;"'!"&amp;H1891),"")</f>
        <v/>
      </c>
      <c r="I1891" s="4"/>
      <c r="J1891" s="4"/>
      <c r="K1891" s="4"/>
    </row>
    <row r="1892" spans="1:11" ht="15" customHeight="1" x14ac:dyDescent="0.25">
      <c r="A1892" s="2">
        <v>1887</v>
      </c>
      <c r="D1892" s="3" t="s">
        <v>3572</v>
      </c>
      <c r="F1892" t="str" cm="1">
        <f t="array" ref="F1892" ca="1">IF(G1892&lt;&gt;"",INDIRECT("'"&amp;G1892&amp;"'!"&amp;H1892),"")</f>
        <v/>
      </c>
      <c r="I1892" s="4"/>
      <c r="J1892" s="4"/>
      <c r="K1892" s="4"/>
    </row>
    <row r="1893" spans="1:11" ht="15" customHeight="1" x14ac:dyDescent="0.25">
      <c r="A1893" s="2">
        <v>1888</v>
      </c>
      <c r="D1893" s="3" t="s">
        <v>3572</v>
      </c>
      <c r="F1893" t="str" cm="1">
        <f t="array" ref="F1893" ca="1">IF(G1893&lt;&gt;"",INDIRECT("'"&amp;G1893&amp;"'!"&amp;H1893),"")</f>
        <v/>
      </c>
      <c r="I1893" s="4"/>
      <c r="J1893" s="4"/>
      <c r="K1893" s="4"/>
    </row>
    <row r="1894" spans="1:11" ht="15" customHeight="1" x14ac:dyDescent="0.25">
      <c r="A1894" s="2">
        <v>1889</v>
      </c>
      <c r="D1894" s="3" t="s">
        <v>3572</v>
      </c>
      <c r="F1894" t="str" cm="1">
        <f t="array" ref="F1894" ca="1">IF(G1894&lt;&gt;"",INDIRECT("'"&amp;G1894&amp;"'!"&amp;H1894),"")</f>
        <v/>
      </c>
      <c r="I1894" s="4"/>
      <c r="J1894" s="4"/>
      <c r="K1894" s="4"/>
    </row>
    <row r="1895" spans="1:11" ht="15" customHeight="1" x14ac:dyDescent="0.25">
      <c r="A1895" s="2">
        <v>1890</v>
      </c>
      <c r="D1895" s="3" t="s">
        <v>3572</v>
      </c>
      <c r="F1895" t="str" cm="1">
        <f t="array" ref="F1895" ca="1">IF(G1895&lt;&gt;"",INDIRECT("'"&amp;G1895&amp;"'!"&amp;H1895),"")</f>
        <v/>
      </c>
      <c r="I1895" s="4"/>
      <c r="J1895" s="4"/>
      <c r="K1895" s="4"/>
    </row>
    <row r="1896" spans="1:11" ht="15" customHeight="1" x14ac:dyDescent="0.25">
      <c r="A1896" s="2">
        <v>1891</v>
      </c>
      <c r="D1896" s="3" t="s">
        <v>3572</v>
      </c>
      <c r="F1896" t="str" cm="1">
        <f t="array" ref="F1896" ca="1">IF(G1896&lt;&gt;"",INDIRECT("'"&amp;G1896&amp;"'!"&amp;H1896),"")</f>
        <v/>
      </c>
      <c r="I1896" s="4"/>
      <c r="J1896" s="4"/>
      <c r="K1896" s="4"/>
    </row>
    <row r="1897" spans="1:11" ht="15" customHeight="1" x14ac:dyDescent="0.25">
      <c r="A1897" s="2">
        <v>1892</v>
      </c>
      <c r="D1897" s="3" t="s">
        <v>3572</v>
      </c>
      <c r="F1897" t="str" cm="1">
        <f t="array" ref="F1897" ca="1">IF(G1897&lt;&gt;"",INDIRECT("'"&amp;G1897&amp;"'!"&amp;H1897),"")</f>
        <v/>
      </c>
      <c r="I1897" s="4"/>
      <c r="J1897" s="4"/>
      <c r="K1897" s="4"/>
    </row>
    <row r="1898" spans="1:11" ht="15" customHeight="1" x14ac:dyDescent="0.25">
      <c r="A1898" s="2">
        <v>1893</v>
      </c>
      <c r="D1898" s="3" t="s">
        <v>3572</v>
      </c>
      <c r="F1898" t="str" cm="1">
        <f t="array" ref="F1898" ca="1">IF(G1898&lt;&gt;"",INDIRECT("'"&amp;G1898&amp;"'!"&amp;H1898),"")</f>
        <v/>
      </c>
      <c r="I1898" s="4"/>
      <c r="J1898" s="4"/>
      <c r="K1898" s="4"/>
    </row>
    <row r="1899" spans="1:11" ht="15" customHeight="1" x14ac:dyDescent="0.25">
      <c r="A1899" s="2">
        <v>1894</v>
      </c>
      <c r="D1899" s="3" t="s">
        <v>3572</v>
      </c>
      <c r="F1899" t="str" cm="1">
        <f t="array" ref="F1899" ca="1">IF(G1899&lt;&gt;"",INDIRECT("'"&amp;G1899&amp;"'!"&amp;H1899),"")</f>
        <v/>
      </c>
      <c r="I1899" s="4"/>
      <c r="J1899" s="4"/>
      <c r="K1899" s="4"/>
    </row>
    <row r="1900" spans="1:11" ht="15" customHeight="1" x14ac:dyDescent="0.25">
      <c r="A1900" s="2">
        <v>1895</v>
      </c>
      <c r="D1900" s="3" t="s">
        <v>3572</v>
      </c>
      <c r="F1900" t="str" cm="1">
        <f t="array" ref="F1900" ca="1">IF(G1900&lt;&gt;"",INDIRECT("'"&amp;G1900&amp;"'!"&amp;H1900),"")</f>
        <v/>
      </c>
      <c r="I1900" s="4"/>
      <c r="J1900" s="4"/>
      <c r="K1900" s="4"/>
    </row>
    <row r="1901" spans="1:11" ht="15" customHeight="1" x14ac:dyDescent="0.25">
      <c r="A1901" s="2">
        <v>1896</v>
      </c>
      <c r="D1901" s="3" t="s">
        <v>3572</v>
      </c>
      <c r="F1901" t="str" cm="1">
        <f t="array" ref="F1901" ca="1">IF(G1901&lt;&gt;"",INDIRECT("'"&amp;G1901&amp;"'!"&amp;H1901),"")</f>
        <v/>
      </c>
      <c r="I1901" s="4"/>
      <c r="J1901" s="4"/>
      <c r="K1901" s="4"/>
    </row>
    <row r="1902" spans="1:11" ht="15" customHeight="1" x14ac:dyDescent="0.25">
      <c r="A1902" s="2">
        <v>1897</v>
      </c>
      <c r="D1902" s="3" t="s">
        <v>3572</v>
      </c>
      <c r="F1902" t="str" cm="1">
        <f t="array" ref="F1902" ca="1">IF(G1902&lt;&gt;"",INDIRECT("'"&amp;G1902&amp;"'!"&amp;H1902),"")</f>
        <v/>
      </c>
      <c r="I1902" s="4"/>
      <c r="J1902" s="4"/>
      <c r="K1902" s="4"/>
    </row>
    <row r="1903" spans="1:11" ht="15" customHeight="1" x14ac:dyDescent="0.25">
      <c r="A1903" s="2">
        <v>1898</v>
      </c>
      <c r="D1903" s="3" t="s">
        <v>3572</v>
      </c>
      <c r="F1903" t="str" cm="1">
        <f t="array" ref="F1903" ca="1">IF(G1903&lt;&gt;"",INDIRECT("'"&amp;G1903&amp;"'!"&amp;H1903),"")</f>
        <v/>
      </c>
      <c r="I1903" s="4"/>
      <c r="J1903" s="4"/>
      <c r="K1903" s="4"/>
    </row>
    <row r="1904" spans="1:11" ht="15" customHeight="1" x14ac:dyDescent="0.25">
      <c r="A1904" s="2">
        <v>1899</v>
      </c>
      <c r="D1904" s="3" t="s">
        <v>3572</v>
      </c>
      <c r="F1904" t="str" cm="1">
        <f t="array" ref="F1904" ca="1">IF(G1904&lt;&gt;"",INDIRECT("'"&amp;G1904&amp;"'!"&amp;H1904),"")</f>
        <v/>
      </c>
      <c r="I1904" s="4"/>
      <c r="J1904" s="4"/>
      <c r="K1904" s="4"/>
    </row>
    <row r="1905" spans="1:11" ht="15" customHeight="1" x14ac:dyDescent="0.25">
      <c r="A1905" s="2">
        <v>1900</v>
      </c>
      <c r="D1905" s="3" t="s">
        <v>3572</v>
      </c>
      <c r="F1905" t="str" cm="1">
        <f t="array" ref="F1905" ca="1">IF(G1905&lt;&gt;"",INDIRECT("'"&amp;G1905&amp;"'!"&amp;H1905),"")</f>
        <v/>
      </c>
      <c r="I1905" s="4"/>
      <c r="J1905" s="4"/>
      <c r="K1905" s="4"/>
    </row>
    <row r="1906" spans="1:11" ht="15" customHeight="1" x14ac:dyDescent="0.25">
      <c r="A1906" s="2">
        <v>1901</v>
      </c>
      <c r="D1906" s="3" t="s">
        <v>3572</v>
      </c>
      <c r="F1906" t="str" cm="1">
        <f t="array" ref="F1906" ca="1">IF(G1906&lt;&gt;"",INDIRECT("'"&amp;G1906&amp;"'!"&amp;H1906),"")</f>
        <v/>
      </c>
      <c r="I1906" s="4"/>
      <c r="J1906" s="4"/>
      <c r="K1906" s="4"/>
    </row>
    <row r="1907" spans="1:11" ht="15" customHeight="1" x14ac:dyDescent="0.25">
      <c r="A1907" s="2">
        <v>1902</v>
      </c>
      <c r="D1907" s="3" t="s">
        <v>3572</v>
      </c>
      <c r="F1907" t="str" cm="1">
        <f t="array" ref="F1907" ca="1">IF(G1907&lt;&gt;"",INDIRECT("'"&amp;G1907&amp;"'!"&amp;H1907),"")</f>
        <v/>
      </c>
      <c r="I1907" s="4"/>
      <c r="J1907" s="4"/>
      <c r="K1907" s="4"/>
    </row>
    <row r="1908" spans="1:11" ht="15" customHeight="1" x14ac:dyDescent="0.25">
      <c r="A1908" s="2">
        <v>1903</v>
      </c>
      <c r="D1908" s="3" t="s">
        <v>3572</v>
      </c>
      <c r="F1908" t="str" cm="1">
        <f t="array" ref="F1908" ca="1">IF(G1908&lt;&gt;"",INDIRECT("'"&amp;G1908&amp;"'!"&amp;H1908),"")</f>
        <v/>
      </c>
      <c r="I1908" s="4"/>
      <c r="J1908" s="4"/>
      <c r="K1908" s="4"/>
    </row>
    <row r="1909" spans="1:11" ht="15" customHeight="1" x14ac:dyDescent="0.25">
      <c r="A1909" s="2">
        <v>1904</v>
      </c>
      <c r="D1909" s="3" t="s">
        <v>3572</v>
      </c>
      <c r="F1909" t="str" cm="1">
        <f t="array" ref="F1909" ca="1">IF(G1909&lt;&gt;"",INDIRECT("'"&amp;G1909&amp;"'!"&amp;H1909),"")</f>
        <v/>
      </c>
      <c r="I1909" s="4"/>
      <c r="J1909" s="4"/>
      <c r="K1909" s="4"/>
    </row>
    <row r="1910" spans="1:11" ht="15" customHeight="1" x14ac:dyDescent="0.25">
      <c r="A1910" s="2">
        <v>1905</v>
      </c>
      <c r="D1910" s="3" t="s">
        <v>3572</v>
      </c>
      <c r="F1910" t="str" cm="1">
        <f t="array" ref="F1910" ca="1">IF(G1910&lt;&gt;"",INDIRECT("'"&amp;G1910&amp;"'!"&amp;H1910),"")</f>
        <v/>
      </c>
      <c r="I1910" s="4"/>
      <c r="J1910" s="4"/>
      <c r="K1910" s="4"/>
    </row>
    <row r="1911" spans="1:11" ht="15" customHeight="1" x14ac:dyDescent="0.25">
      <c r="A1911" s="2">
        <v>1906</v>
      </c>
      <c r="D1911" s="3" t="s">
        <v>3572</v>
      </c>
      <c r="F1911" t="str" cm="1">
        <f t="array" ref="F1911" ca="1">IF(G1911&lt;&gt;"",INDIRECT("'"&amp;G1911&amp;"'!"&amp;H1911),"")</f>
        <v/>
      </c>
      <c r="I1911" s="4"/>
      <c r="J1911" s="4"/>
      <c r="K1911" s="4"/>
    </row>
    <row r="1912" spans="1:11" ht="15" customHeight="1" x14ac:dyDescent="0.25">
      <c r="A1912" s="2">
        <v>1907</v>
      </c>
      <c r="D1912" s="3" t="s">
        <v>3572</v>
      </c>
      <c r="F1912" t="str" cm="1">
        <f t="array" ref="F1912" ca="1">IF(G1912&lt;&gt;"",INDIRECT("'"&amp;G1912&amp;"'!"&amp;H1912),"")</f>
        <v/>
      </c>
      <c r="I1912" s="4"/>
      <c r="J1912" s="4"/>
      <c r="K1912" s="4"/>
    </row>
    <row r="1913" spans="1:11" ht="15" customHeight="1" x14ac:dyDescent="0.25">
      <c r="A1913" s="2">
        <v>1908</v>
      </c>
      <c r="D1913" s="3" t="s">
        <v>3572</v>
      </c>
      <c r="F1913" t="str" cm="1">
        <f t="array" ref="F1913" ca="1">IF(G1913&lt;&gt;"",INDIRECT("'"&amp;G1913&amp;"'!"&amp;H1913),"")</f>
        <v/>
      </c>
      <c r="I1913" s="4"/>
      <c r="J1913" s="4"/>
      <c r="K1913" s="4"/>
    </row>
    <row r="1914" spans="1:11" ht="15" customHeight="1" x14ac:dyDescent="0.25">
      <c r="A1914" s="2">
        <v>1909</v>
      </c>
      <c r="D1914" s="3" t="s">
        <v>3572</v>
      </c>
      <c r="F1914" t="str" cm="1">
        <f t="array" ref="F1914" ca="1">IF(G1914&lt;&gt;"",INDIRECT("'"&amp;G1914&amp;"'!"&amp;H1914),"")</f>
        <v/>
      </c>
      <c r="I1914" s="4"/>
      <c r="J1914" s="4"/>
      <c r="K1914" s="4"/>
    </row>
    <row r="1915" spans="1:11" ht="15" customHeight="1" x14ac:dyDescent="0.25">
      <c r="A1915" s="2">
        <v>1910</v>
      </c>
      <c r="D1915" s="3" t="s">
        <v>3572</v>
      </c>
      <c r="F1915" t="str" cm="1">
        <f t="array" ref="F1915" ca="1">IF(G1915&lt;&gt;"",INDIRECT("'"&amp;G1915&amp;"'!"&amp;H1915),"")</f>
        <v/>
      </c>
      <c r="I1915" s="4"/>
      <c r="J1915" s="4"/>
      <c r="K1915" s="4"/>
    </row>
    <row r="1916" spans="1:11" ht="15" customHeight="1" x14ac:dyDescent="0.25">
      <c r="A1916" s="2">
        <v>1911</v>
      </c>
      <c r="D1916" s="3" t="s">
        <v>3572</v>
      </c>
      <c r="F1916" t="str" cm="1">
        <f t="array" ref="F1916" ca="1">IF(G1916&lt;&gt;"",INDIRECT("'"&amp;G1916&amp;"'!"&amp;H1916),"")</f>
        <v/>
      </c>
      <c r="I1916" s="4"/>
      <c r="J1916" s="4"/>
      <c r="K1916" s="4"/>
    </row>
    <row r="1917" spans="1:11" ht="15" customHeight="1" x14ac:dyDescent="0.25">
      <c r="A1917" s="2">
        <v>1912</v>
      </c>
      <c r="D1917" s="3" t="s">
        <v>3572</v>
      </c>
      <c r="F1917" t="str" cm="1">
        <f t="array" ref="F1917" ca="1">IF(G1917&lt;&gt;"",INDIRECT("'"&amp;G1917&amp;"'!"&amp;H1917),"")</f>
        <v/>
      </c>
      <c r="I1917" s="4"/>
      <c r="J1917" s="4"/>
      <c r="K1917" s="4"/>
    </row>
    <row r="1918" spans="1:11" ht="15" customHeight="1" x14ac:dyDescent="0.25">
      <c r="A1918" s="2">
        <v>1913</v>
      </c>
      <c r="D1918" s="3" t="s">
        <v>3572</v>
      </c>
      <c r="F1918" t="str" cm="1">
        <f t="array" ref="F1918" ca="1">IF(G1918&lt;&gt;"",INDIRECT("'"&amp;G1918&amp;"'!"&amp;H1918),"")</f>
        <v/>
      </c>
      <c r="I1918" s="4"/>
      <c r="J1918" s="4"/>
      <c r="K1918" s="4"/>
    </row>
    <row r="1919" spans="1:11" ht="15" customHeight="1" x14ac:dyDescent="0.25">
      <c r="A1919" s="2">
        <v>1914</v>
      </c>
      <c r="D1919" s="3" t="s">
        <v>3572</v>
      </c>
      <c r="F1919" t="str" cm="1">
        <f t="array" ref="F1919" ca="1">IF(G1919&lt;&gt;"",INDIRECT("'"&amp;G1919&amp;"'!"&amp;H1919),"")</f>
        <v/>
      </c>
      <c r="I1919" s="4"/>
      <c r="J1919" s="4"/>
      <c r="K1919" s="4"/>
    </row>
    <row r="1920" spans="1:11" ht="15" customHeight="1" x14ac:dyDescent="0.25">
      <c r="A1920" s="2">
        <v>1915</v>
      </c>
      <c r="D1920" s="3" t="s">
        <v>3572</v>
      </c>
      <c r="F1920" t="str" cm="1">
        <f t="array" ref="F1920" ca="1">IF(G1920&lt;&gt;"",INDIRECT("'"&amp;G1920&amp;"'!"&amp;H1920),"")</f>
        <v/>
      </c>
      <c r="I1920" s="4"/>
      <c r="J1920" s="4"/>
      <c r="K1920" s="4"/>
    </row>
    <row r="1921" spans="1:11" ht="15" customHeight="1" x14ac:dyDescent="0.25">
      <c r="A1921" s="2">
        <v>1916</v>
      </c>
      <c r="D1921" s="3" t="s">
        <v>3572</v>
      </c>
      <c r="F1921" t="str" cm="1">
        <f t="array" ref="F1921" ca="1">IF(G1921&lt;&gt;"",INDIRECT("'"&amp;G1921&amp;"'!"&amp;H1921),"")</f>
        <v/>
      </c>
      <c r="I1921" s="4"/>
      <c r="J1921" s="4"/>
      <c r="K1921" s="4"/>
    </row>
    <row r="1922" spans="1:11" ht="15" customHeight="1" x14ac:dyDescent="0.25">
      <c r="A1922" s="2">
        <v>1917</v>
      </c>
      <c r="D1922" s="3" t="s">
        <v>3572</v>
      </c>
      <c r="F1922" t="str" cm="1">
        <f t="array" ref="F1922" ca="1">IF(G1922&lt;&gt;"",INDIRECT("'"&amp;G1922&amp;"'!"&amp;H1922),"")</f>
        <v/>
      </c>
      <c r="I1922" s="4"/>
      <c r="J1922" s="4"/>
      <c r="K1922" s="4"/>
    </row>
    <row r="1923" spans="1:11" ht="15" customHeight="1" x14ac:dyDescent="0.25">
      <c r="A1923" s="2">
        <v>1918</v>
      </c>
      <c r="D1923" s="3" t="s">
        <v>3572</v>
      </c>
      <c r="F1923" t="str" cm="1">
        <f t="array" ref="F1923" ca="1">IF(G1923&lt;&gt;"",INDIRECT("'"&amp;G1923&amp;"'!"&amp;H1923),"")</f>
        <v/>
      </c>
      <c r="I1923" s="4"/>
      <c r="J1923" s="4"/>
      <c r="K1923" s="4"/>
    </row>
    <row r="1924" spans="1:11" ht="15" customHeight="1" x14ac:dyDescent="0.25">
      <c r="A1924" s="2">
        <v>1919</v>
      </c>
      <c r="D1924" s="3" t="s">
        <v>3572</v>
      </c>
      <c r="F1924" t="str" cm="1">
        <f t="array" ref="F1924" ca="1">IF(G1924&lt;&gt;"",INDIRECT("'"&amp;G1924&amp;"'!"&amp;H1924),"")</f>
        <v/>
      </c>
      <c r="I1924" s="4"/>
      <c r="J1924" s="4"/>
      <c r="K1924" s="4"/>
    </row>
    <row r="1925" spans="1:11" ht="15" customHeight="1" x14ac:dyDescent="0.25">
      <c r="A1925" s="2">
        <v>1920</v>
      </c>
      <c r="D1925" s="3" t="s">
        <v>3572</v>
      </c>
      <c r="F1925" t="str" cm="1">
        <f t="array" ref="F1925" ca="1">IF(G1925&lt;&gt;"",INDIRECT("'"&amp;G1925&amp;"'!"&amp;H1925),"")</f>
        <v/>
      </c>
      <c r="I1925" s="4"/>
      <c r="J1925" s="4"/>
      <c r="K1925" s="4"/>
    </row>
    <row r="1926" spans="1:11" ht="15" customHeight="1" x14ac:dyDescent="0.25">
      <c r="A1926" s="2">
        <v>1921</v>
      </c>
      <c r="D1926" s="3" t="s">
        <v>3572</v>
      </c>
      <c r="F1926" t="str" cm="1">
        <f t="array" ref="F1926" ca="1">IF(G1926&lt;&gt;"",INDIRECT("'"&amp;G1926&amp;"'!"&amp;H1926),"")</f>
        <v/>
      </c>
      <c r="I1926" s="4"/>
      <c r="J1926" s="4"/>
      <c r="K1926" s="4"/>
    </row>
    <row r="1927" spans="1:11" ht="15" customHeight="1" x14ac:dyDescent="0.25">
      <c r="A1927" s="2">
        <v>1922</v>
      </c>
      <c r="D1927" s="3" t="s">
        <v>3572</v>
      </c>
      <c r="F1927" t="str" cm="1">
        <f t="array" ref="F1927" ca="1">IF(G1927&lt;&gt;"",INDIRECT("'"&amp;G1927&amp;"'!"&amp;H1927),"")</f>
        <v/>
      </c>
      <c r="I1927" s="4"/>
      <c r="J1927" s="4"/>
      <c r="K1927" s="4"/>
    </row>
    <row r="1928" spans="1:11" ht="15" customHeight="1" x14ac:dyDescent="0.25">
      <c r="A1928" s="2">
        <v>1923</v>
      </c>
      <c r="D1928" s="3" t="s">
        <v>3572</v>
      </c>
      <c r="F1928" t="str" cm="1">
        <f t="array" ref="F1928" ca="1">IF(G1928&lt;&gt;"",INDIRECT("'"&amp;G1928&amp;"'!"&amp;H1928),"")</f>
        <v/>
      </c>
      <c r="I1928" s="4"/>
      <c r="J1928" s="4"/>
      <c r="K1928" s="4"/>
    </row>
    <row r="1929" spans="1:11" ht="15" customHeight="1" x14ac:dyDescent="0.25">
      <c r="A1929" s="2">
        <v>1924</v>
      </c>
      <c r="D1929" s="3" t="s">
        <v>3572</v>
      </c>
      <c r="F1929" t="str" cm="1">
        <f t="array" ref="F1929" ca="1">IF(G1929&lt;&gt;"",INDIRECT("'"&amp;G1929&amp;"'!"&amp;H1929),"")</f>
        <v/>
      </c>
      <c r="I1929" s="4"/>
      <c r="J1929" s="4"/>
      <c r="K1929" s="4"/>
    </row>
    <row r="1930" spans="1:11" ht="15" customHeight="1" x14ac:dyDescent="0.25">
      <c r="A1930" s="2">
        <v>1925</v>
      </c>
      <c r="D1930" s="3" t="s">
        <v>3572</v>
      </c>
      <c r="F1930" t="str" cm="1">
        <f t="array" ref="F1930" ca="1">IF(G1930&lt;&gt;"",INDIRECT("'"&amp;G1930&amp;"'!"&amp;H1930),"")</f>
        <v/>
      </c>
      <c r="I1930" s="4"/>
      <c r="J1930" s="4"/>
      <c r="K1930" s="4"/>
    </row>
    <row r="1931" spans="1:11" ht="15" customHeight="1" x14ac:dyDescent="0.25">
      <c r="A1931" s="2">
        <v>1926</v>
      </c>
      <c r="D1931" s="3" t="s">
        <v>3572</v>
      </c>
      <c r="F1931" t="str" cm="1">
        <f t="array" ref="F1931" ca="1">IF(G1931&lt;&gt;"",INDIRECT("'"&amp;G1931&amp;"'!"&amp;H1931),"")</f>
        <v/>
      </c>
      <c r="I1931" s="4"/>
      <c r="J1931" s="4"/>
      <c r="K1931" s="4"/>
    </row>
    <row r="1932" spans="1:11" ht="15" customHeight="1" x14ac:dyDescent="0.25">
      <c r="A1932" s="2">
        <v>1927</v>
      </c>
      <c r="D1932" s="3" t="s">
        <v>3572</v>
      </c>
      <c r="F1932" t="str" cm="1">
        <f t="array" ref="F1932" ca="1">IF(G1932&lt;&gt;"",INDIRECT("'"&amp;G1932&amp;"'!"&amp;H1932),"")</f>
        <v/>
      </c>
      <c r="I1932" s="4"/>
      <c r="J1932" s="4"/>
      <c r="K1932" s="4"/>
    </row>
    <row r="1933" spans="1:11" ht="15" customHeight="1" x14ac:dyDescent="0.25">
      <c r="A1933" s="2">
        <v>1928</v>
      </c>
      <c r="D1933" s="3" t="s">
        <v>3572</v>
      </c>
      <c r="F1933" t="str" cm="1">
        <f t="array" ref="F1933" ca="1">IF(G1933&lt;&gt;"",INDIRECT("'"&amp;G1933&amp;"'!"&amp;H1933),"")</f>
        <v/>
      </c>
      <c r="I1933" s="4"/>
      <c r="J1933" s="4"/>
      <c r="K1933" s="4"/>
    </row>
    <row r="1934" spans="1:11" ht="15" customHeight="1" x14ac:dyDescent="0.25">
      <c r="A1934" s="2">
        <v>1929</v>
      </c>
      <c r="D1934" s="3" t="s">
        <v>3572</v>
      </c>
      <c r="F1934" t="str" cm="1">
        <f t="array" ref="F1934" ca="1">IF(G1934&lt;&gt;"",INDIRECT("'"&amp;G1934&amp;"'!"&amp;H1934),"")</f>
        <v/>
      </c>
      <c r="I1934" s="4"/>
      <c r="J1934" s="4"/>
      <c r="K1934" s="4"/>
    </row>
    <row r="1935" spans="1:11" ht="15" customHeight="1" x14ac:dyDescent="0.25">
      <c r="A1935" s="2">
        <v>1930</v>
      </c>
      <c r="D1935" s="3" t="s">
        <v>3572</v>
      </c>
      <c r="F1935" t="str" cm="1">
        <f t="array" ref="F1935" ca="1">IF(G1935&lt;&gt;"",INDIRECT("'"&amp;G1935&amp;"'!"&amp;H1935),"")</f>
        <v/>
      </c>
      <c r="I1935" s="4"/>
      <c r="J1935" s="4"/>
      <c r="K1935" s="4"/>
    </row>
    <row r="1936" spans="1:11" ht="15" customHeight="1" x14ac:dyDescent="0.25">
      <c r="A1936" s="2">
        <v>1931</v>
      </c>
      <c r="D1936" s="3" t="s">
        <v>3572</v>
      </c>
      <c r="F1936" t="str" cm="1">
        <f t="array" ref="F1936" ca="1">IF(G1936&lt;&gt;"",INDIRECT("'"&amp;G1936&amp;"'!"&amp;H1936),"")</f>
        <v/>
      </c>
      <c r="I1936" s="4"/>
      <c r="J1936" s="4"/>
      <c r="K1936" s="4"/>
    </row>
    <row r="1937" spans="1:11" ht="15" customHeight="1" x14ac:dyDescent="0.25">
      <c r="A1937" s="2">
        <v>1932</v>
      </c>
      <c r="D1937" s="3" t="s">
        <v>3572</v>
      </c>
      <c r="F1937" t="str" cm="1">
        <f t="array" ref="F1937" ca="1">IF(G1937&lt;&gt;"",INDIRECT("'"&amp;G1937&amp;"'!"&amp;H1937),"")</f>
        <v/>
      </c>
      <c r="I1937" s="4"/>
      <c r="J1937" s="4"/>
      <c r="K1937" s="4"/>
    </row>
    <row r="1938" spans="1:11" ht="15" customHeight="1" x14ac:dyDescent="0.25">
      <c r="A1938" s="2">
        <v>1933</v>
      </c>
      <c r="D1938" s="3" t="s">
        <v>3572</v>
      </c>
      <c r="F1938" t="str" cm="1">
        <f t="array" ref="F1938" ca="1">IF(G1938&lt;&gt;"",INDIRECT("'"&amp;G1938&amp;"'!"&amp;H1938),"")</f>
        <v/>
      </c>
      <c r="I1938" s="4"/>
      <c r="J1938" s="4"/>
      <c r="K1938" s="4"/>
    </row>
    <row r="1939" spans="1:11" ht="15" customHeight="1" x14ac:dyDescent="0.25">
      <c r="A1939" s="2">
        <v>1934</v>
      </c>
      <c r="D1939" s="3" t="s">
        <v>3572</v>
      </c>
      <c r="F1939" t="str" cm="1">
        <f t="array" ref="F1939" ca="1">IF(G1939&lt;&gt;"",INDIRECT("'"&amp;G1939&amp;"'!"&amp;H1939),"")</f>
        <v/>
      </c>
      <c r="I1939" s="4"/>
      <c r="J1939" s="4"/>
      <c r="K1939" s="4"/>
    </row>
    <row r="1940" spans="1:11" ht="15" customHeight="1" x14ac:dyDescent="0.25">
      <c r="A1940" s="2">
        <v>1935</v>
      </c>
      <c r="D1940" s="3" t="s">
        <v>3572</v>
      </c>
      <c r="F1940" t="str" cm="1">
        <f t="array" ref="F1940" ca="1">IF(G1940&lt;&gt;"",INDIRECT("'"&amp;G1940&amp;"'!"&amp;H1940),"")</f>
        <v/>
      </c>
      <c r="I1940" s="4"/>
      <c r="J1940" s="4"/>
      <c r="K1940" s="4"/>
    </row>
    <row r="1941" spans="1:11" ht="15" customHeight="1" x14ac:dyDescent="0.25">
      <c r="A1941" s="2">
        <v>1936</v>
      </c>
      <c r="D1941" s="3" t="s">
        <v>3572</v>
      </c>
      <c r="F1941" t="str" cm="1">
        <f t="array" ref="F1941" ca="1">IF(G1941&lt;&gt;"",INDIRECT("'"&amp;G1941&amp;"'!"&amp;H1941),"")</f>
        <v/>
      </c>
      <c r="I1941" s="4"/>
      <c r="J1941" s="4"/>
      <c r="K1941" s="4"/>
    </row>
    <row r="1942" spans="1:11" ht="15" customHeight="1" x14ac:dyDescent="0.25">
      <c r="A1942" s="2">
        <v>1937</v>
      </c>
      <c r="D1942" s="3" t="s">
        <v>3572</v>
      </c>
      <c r="F1942" t="str" cm="1">
        <f t="array" ref="F1942" ca="1">IF(G1942&lt;&gt;"",INDIRECT("'"&amp;G1942&amp;"'!"&amp;H1942),"")</f>
        <v/>
      </c>
      <c r="I1942" s="4"/>
      <c r="J1942" s="4"/>
      <c r="K1942" s="4"/>
    </row>
    <row r="1943" spans="1:11" ht="15" customHeight="1" x14ac:dyDescent="0.25">
      <c r="A1943" s="2">
        <v>1938</v>
      </c>
      <c r="D1943" s="3" t="s">
        <v>3572</v>
      </c>
      <c r="F1943" t="str" cm="1">
        <f t="array" ref="F1943" ca="1">IF(G1943&lt;&gt;"",INDIRECT("'"&amp;G1943&amp;"'!"&amp;H1943),"")</f>
        <v/>
      </c>
      <c r="I1943" s="4"/>
      <c r="J1943" s="4"/>
      <c r="K1943" s="4"/>
    </row>
    <row r="1944" spans="1:11" ht="15" customHeight="1" x14ac:dyDescent="0.25">
      <c r="A1944" s="2">
        <v>1939</v>
      </c>
      <c r="D1944" s="3" t="s">
        <v>3572</v>
      </c>
      <c r="F1944" t="str" cm="1">
        <f t="array" ref="F1944" ca="1">IF(G1944&lt;&gt;"",INDIRECT("'"&amp;G1944&amp;"'!"&amp;H1944),"")</f>
        <v/>
      </c>
      <c r="I1944" s="4"/>
      <c r="J1944" s="4"/>
      <c r="K1944" s="4"/>
    </row>
    <row r="1945" spans="1:11" ht="15" customHeight="1" x14ac:dyDescent="0.25">
      <c r="A1945" s="2">
        <v>1940</v>
      </c>
      <c r="D1945" s="3" t="s">
        <v>3572</v>
      </c>
      <c r="F1945" t="str" cm="1">
        <f t="array" ref="F1945" ca="1">IF(G1945&lt;&gt;"",INDIRECT("'"&amp;G1945&amp;"'!"&amp;H1945),"")</f>
        <v/>
      </c>
      <c r="I1945" s="4"/>
      <c r="J1945" s="4"/>
      <c r="K1945" s="4"/>
    </row>
    <row r="1946" spans="1:11" ht="15" customHeight="1" x14ac:dyDescent="0.25">
      <c r="A1946" s="2">
        <v>1941</v>
      </c>
      <c r="D1946" s="3" t="s">
        <v>3572</v>
      </c>
      <c r="F1946" t="str" cm="1">
        <f t="array" ref="F1946" ca="1">IF(G1946&lt;&gt;"",INDIRECT("'"&amp;G1946&amp;"'!"&amp;H1946),"")</f>
        <v/>
      </c>
      <c r="I1946" s="4"/>
      <c r="J1946" s="4"/>
      <c r="K1946" s="4"/>
    </row>
    <row r="1947" spans="1:11" ht="15" customHeight="1" x14ac:dyDescent="0.25">
      <c r="A1947" s="2">
        <v>1942</v>
      </c>
      <c r="D1947" s="3" t="s">
        <v>3572</v>
      </c>
      <c r="F1947" t="str" cm="1">
        <f t="array" ref="F1947" ca="1">IF(G1947&lt;&gt;"",INDIRECT("'"&amp;G1947&amp;"'!"&amp;H1947),"")</f>
        <v/>
      </c>
      <c r="I1947" s="4"/>
      <c r="J1947" s="4"/>
      <c r="K1947" s="4"/>
    </row>
    <row r="1948" spans="1:11" ht="15" customHeight="1" x14ac:dyDescent="0.25">
      <c r="A1948" s="2">
        <v>1943</v>
      </c>
      <c r="D1948" s="3" t="s">
        <v>3572</v>
      </c>
      <c r="F1948" t="str" cm="1">
        <f t="array" ref="F1948" ca="1">IF(G1948&lt;&gt;"",INDIRECT("'"&amp;G1948&amp;"'!"&amp;H1948),"")</f>
        <v/>
      </c>
      <c r="I1948" s="4"/>
      <c r="J1948" s="4"/>
      <c r="K1948" s="4"/>
    </row>
    <row r="1949" spans="1:11" ht="15" customHeight="1" x14ac:dyDescent="0.25">
      <c r="A1949" s="2">
        <v>1944</v>
      </c>
      <c r="D1949" s="3" t="s">
        <v>3572</v>
      </c>
      <c r="F1949" t="str" cm="1">
        <f t="array" ref="F1949" ca="1">IF(G1949&lt;&gt;"",INDIRECT("'"&amp;G1949&amp;"'!"&amp;H1949),"")</f>
        <v/>
      </c>
      <c r="I1949" s="4"/>
      <c r="J1949" s="4"/>
      <c r="K1949" s="4"/>
    </row>
    <row r="1950" spans="1:11" ht="15" customHeight="1" x14ac:dyDescent="0.25">
      <c r="A1950" s="2">
        <v>1945</v>
      </c>
      <c r="D1950" s="3" t="s">
        <v>3572</v>
      </c>
      <c r="F1950" t="str" cm="1">
        <f t="array" ref="F1950" ca="1">IF(G1950&lt;&gt;"",INDIRECT("'"&amp;G1950&amp;"'!"&amp;H1950),"")</f>
        <v/>
      </c>
      <c r="I1950" s="4"/>
      <c r="J1950" s="4"/>
      <c r="K1950" s="4"/>
    </row>
    <row r="1951" spans="1:11" ht="15" customHeight="1" x14ac:dyDescent="0.25">
      <c r="A1951" s="2">
        <v>1946</v>
      </c>
      <c r="D1951" s="3" t="s">
        <v>3572</v>
      </c>
      <c r="F1951" t="str" cm="1">
        <f t="array" ref="F1951" ca="1">IF(G1951&lt;&gt;"",INDIRECT("'"&amp;G1951&amp;"'!"&amp;H1951),"")</f>
        <v/>
      </c>
      <c r="I1951" s="4"/>
      <c r="J1951" s="4"/>
      <c r="K1951" s="4"/>
    </row>
    <row r="1952" spans="1:11" ht="15" customHeight="1" x14ac:dyDescent="0.25">
      <c r="A1952" s="2">
        <v>1947</v>
      </c>
      <c r="D1952" s="3" t="s">
        <v>3572</v>
      </c>
      <c r="F1952" t="str" cm="1">
        <f t="array" ref="F1952" ca="1">IF(G1952&lt;&gt;"",INDIRECT("'"&amp;G1952&amp;"'!"&amp;H1952),"")</f>
        <v/>
      </c>
      <c r="I1952" s="4"/>
      <c r="J1952" s="4"/>
      <c r="K1952" s="4"/>
    </row>
    <row r="1953" spans="1:11" ht="15" customHeight="1" x14ac:dyDescent="0.25">
      <c r="A1953" s="2">
        <v>1948</v>
      </c>
      <c r="D1953" s="3" t="s">
        <v>3572</v>
      </c>
      <c r="F1953" t="str" cm="1">
        <f t="array" ref="F1953" ca="1">IF(G1953&lt;&gt;"",INDIRECT("'"&amp;G1953&amp;"'!"&amp;H1953),"")</f>
        <v/>
      </c>
      <c r="I1953" s="4"/>
      <c r="J1953" s="4"/>
      <c r="K1953" s="4"/>
    </row>
    <row r="1954" spans="1:11" ht="15" customHeight="1" x14ac:dyDescent="0.25">
      <c r="A1954" s="2">
        <v>1949</v>
      </c>
      <c r="D1954" s="3" t="s">
        <v>3572</v>
      </c>
      <c r="F1954" t="str" cm="1">
        <f t="array" ref="F1954" ca="1">IF(G1954&lt;&gt;"",INDIRECT("'"&amp;G1954&amp;"'!"&amp;H1954),"")</f>
        <v/>
      </c>
      <c r="I1954" s="4"/>
      <c r="J1954" s="4"/>
      <c r="K1954" s="4"/>
    </row>
    <row r="1955" spans="1:11" ht="15" customHeight="1" x14ac:dyDescent="0.25">
      <c r="A1955" s="2">
        <v>1950</v>
      </c>
      <c r="D1955" s="3" t="s">
        <v>3572</v>
      </c>
      <c r="F1955" t="str" cm="1">
        <f t="array" ref="F1955" ca="1">IF(G1955&lt;&gt;"",INDIRECT("'"&amp;G1955&amp;"'!"&amp;H1955),"")</f>
        <v/>
      </c>
      <c r="I1955" s="4"/>
      <c r="J1955" s="4"/>
      <c r="K1955" s="4"/>
    </row>
    <row r="1956" spans="1:11" ht="15" customHeight="1" x14ac:dyDescent="0.25">
      <c r="A1956" s="2">
        <v>1951</v>
      </c>
      <c r="D1956" s="3" t="s">
        <v>3572</v>
      </c>
      <c r="F1956" t="str" cm="1">
        <f t="array" ref="F1956" ca="1">IF(G1956&lt;&gt;"",INDIRECT("'"&amp;G1956&amp;"'!"&amp;H1956),"")</f>
        <v/>
      </c>
      <c r="I1956" s="4"/>
      <c r="J1956" s="4"/>
      <c r="K1956" s="4"/>
    </row>
    <row r="1957" spans="1:11" ht="15" customHeight="1" x14ac:dyDescent="0.25">
      <c r="A1957" s="2">
        <v>1952</v>
      </c>
      <c r="D1957" s="3" t="s">
        <v>3572</v>
      </c>
      <c r="F1957" t="str" cm="1">
        <f t="array" ref="F1957" ca="1">IF(G1957&lt;&gt;"",INDIRECT("'"&amp;G1957&amp;"'!"&amp;H1957),"")</f>
        <v/>
      </c>
      <c r="I1957" s="4"/>
      <c r="J1957" s="4"/>
      <c r="K1957" s="4"/>
    </row>
    <row r="1958" spans="1:11" ht="15" customHeight="1" x14ac:dyDescent="0.25">
      <c r="A1958" s="2">
        <v>1953</v>
      </c>
      <c r="D1958" s="3" t="s">
        <v>3572</v>
      </c>
      <c r="F1958" t="str" cm="1">
        <f t="array" ref="F1958" ca="1">IF(G1958&lt;&gt;"",INDIRECT("'"&amp;G1958&amp;"'!"&amp;H1958),"")</f>
        <v/>
      </c>
      <c r="I1958" s="4"/>
      <c r="J1958" s="4"/>
      <c r="K1958" s="4"/>
    </row>
    <row r="1959" spans="1:11" ht="15" customHeight="1" x14ac:dyDescent="0.25">
      <c r="A1959" s="2">
        <v>1954</v>
      </c>
      <c r="D1959" s="3" t="s">
        <v>3572</v>
      </c>
      <c r="F1959" t="str" cm="1">
        <f t="array" ref="F1959" ca="1">IF(G1959&lt;&gt;"",INDIRECT("'"&amp;G1959&amp;"'!"&amp;H1959),"")</f>
        <v/>
      </c>
      <c r="I1959" s="4"/>
      <c r="J1959" s="4"/>
      <c r="K1959" s="4"/>
    </row>
    <row r="1960" spans="1:11" ht="15" customHeight="1" x14ac:dyDescent="0.25">
      <c r="A1960" s="2">
        <v>1955</v>
      </c>
      <c r="D1960" s="3" t="s">
        <v>3572</v>
      </c>
      <c r="F1960" t="str" cm="1">
        <f t="array" ref="F1960" ca="1">IF(G1960&lt;&gt;"",INDIRECT("'"&amp;G1960&amp;"'!"&amp;H1960),"")</f>
        <v/>
      </c>
      <c r="I1960" s="4"/>
      <c r="J1960" s="4"/>
      <c r="K1960" s="4"/>
    </row>
    <row r="1961" spans="1:11" ht="15" customHeight="1" x14ac:dyDescent="0.25">
      <c r="A1961" s="2">
        <v>1956</v>
      </c>
      <c r="D1961" s="3" t="s">
        <v>3572</v>
      </c>
      <c r="F1961" t="str" cm="1">
        <f t="array" ref="F1961" ca="1">IF(G1961&lt;&gt;"",INDIRECT("'"&amp;G1961&amp;"'!"&amp;H1961),"")</f>
        <v/>
      </c>
      <c r="I1961" s="4"/>
      <c r="J1961" s="4"/>
      <c r="K1961" s="4"/>
    </row>
    <row r="1962" spans="1:11" ht="15" customHeight="1" x14ac:dyDescent="0.25">
      <c r="A1962" s="2">
        <v>1957</v>
      </c>
      <c r="D1962" s="3" t="s">
        <v>3572</v>
      </c>
      <c r="F1962" t="str" cm="1">
        <f t="array" ref="F1962" ca="1">IF(G1962&lt;&gt;"",INDIRECT("'"&amp;G1962&amp;"'!"&amp;H1962),"")</f>
        <v/>
      </c>
      <c r="I1962" s="4"/>
      <c r="J1962" s="4"/>
      <c r="K1962" s="4"/>
    </row>
    <row r="1963" spans="1:11" ht="15" customHeight="1" x14ac:dyDescent="0.25">
      <c r="A1963" s="2">
        <v>1958</v>
      </c>
      <c r="D1963" s="3" t="s">
        <v>3572</v>
      </c>
      <c r="F1963" t="str" cm="1">
        <f t="array" ref="F1963" ca="1">IF(G1963&lt;&gt;"",INDIRECT("'"&amp;G1963&amp;"'!"&amp;H1963),"")</f>
        <v/>
      </c>
      <c r="I1963" s="4"/>
      <c r="J1963" s="4"/>
      <c r="K1963" s="4"/>
    </row>
    <row r="1964" spans="1:11" ht="15" customHeight="1" x14ac:dyDescent="0.25">
      <c r="A1964" s="2">
        <v>1959</v>
      </c>
      <c r="D1964" s="3" t="s">
        <v>3572</v>
      </c>
      <c r="F1964" t="str" cm="1">
        <f t="array" ref="F1964" ca="1">IF(G1964&lt;&gt;"",INDIRECT("'"&amp;G1964&amp;"'!"&amp;H1964),"")</f>
        <v/>
      </c>
      <c r="I1964" s="4"/>
      <c r="J1964" s="4"/>
      <c r="K1964" s="4"/>
    </row>
    <row r="1965" spans="1:11" ht="15" customHeight="1" x14ac:dyDescent="0.25">
      <c r="A1965" s="2">
        <v>1960</v>
      </c>
      <c r="D1965" s="3" t="s">
        <v>3572</v>
      </c>
      <c r="F1965" t="str" cm="1">
        <f t="array" ref="F1965" ca="1">IF(G1965&lt;&gt;"",INDIRECT("'"&amp;G1965&amp;"'!"&amp;H1965),"")</f>
        <v/>
      </c>
      <c r="I1965" s="4"/>
      <c r="J1965" s="4"/>
      <c r="K1965" s="4"/>
    </row>
    <row r="1966" spans="1:11" ht="15" customHeight="1" x14ac:dyDescent="0.25">
      <c r="A1966" s="2">
        <v>1961</v>
      </c>
      <c r="D1966" s="3" t="s">
        <v>3572</v>
      </c>
      <c r="F1966" t="str" cm="1">
        <f t="array" ref="F1966" ca="1">IF(G1966&lt;&gt;"",INDIRECT("'"&amp;G1966&amp;"'!"&amp;H1966),"")</f>
        <v/>
      </c>
      <c r="I1966" s="4"/>
      <c r="J1966" s="4"/>
      <c r="K1966" s="4"/>
    </row>
    <row r="1967" spans="1:11" ht="15" customHeight="1" x14ac:dyDescent="0.25">
      <c r="A1967" s="2">
        <v>1962</v>
      </c>
      <c r="D1967" s="3" t="s">
        <v>3572</v>
      </c>
      <c r="F1967" t="str" cm="1">
        <f t="array" ref="F1967" ca="1">IF(G1967&lt;&gt;"",INDIRECT("'"&amp;G1967&amp;"'!"&amp;H1967),"")</f>
        <v/>
      </c>
      <c r="I1967" s="4"/>
      <c r="J1967" s="4"/>
      <c r="K1967" s="4"/>
    </row>
    <row r="1968" spans="1:11" ht="15" customHeight="1" x14ac:dyDescent="0.25">
      <c r="A1968" s="2">
        <v>1963</v>
      </c>
      <c r="D1968" s="3" t="s">
        <v>3572</v>
      </c>
      <c r="F1968" t="str" cm="1">
        <f t="array" ref="F1968" ca="1">IF(G1968&lt;&gt;"",INDIRECT("'"&amp;G1968&amp;"'!"&amp;H1968),"")</f>
        <v/>
      </c>
      <c r="I1968" s="4"/>
      <c r="J1968" s="4"/>
      <c r="K1968" s="4"/>
    </row>
    <row r="1969" spans="1:11" ht="15" customHeight="1" x14ac:dyDescent="0.25">
      <c r="A1969" s="2">
        <v>1964</v>
      </c>
      <c r="D1969" s="3" t="s">
        <v>3572</v>
      </c>
      <c r="F1969" t="str" cm="1">
        <f t="array" ref="F1969" ca="1">IF(G1969&lt;&gt;"",INDIRECT("'"&amp;G1969&amp;"'!"&amp;H1969),"")</f>
        <v/>
      </c>
      <c r="I1969" s="4"/>
      <c r="J1969" s="4"/>
      <c r="K1969" s="4"/>
    </row>
    <row r="1970" spans="1:11" ht="15" customHeight="1" x14ac:dyDescent="0.25">
      <c r="A1970" s="2">
        <v>1965</v>
      </c>
      <c r="D1970" s="3" t="s">
        <v>3572</v>
      </c>
      <c r="F1970" t="str" cm="1">
        <f t="array" ref="F1970" ca="1">IF(G1970&lt;&gt;"",INDIRECT("'"&amp;G1970&amp;"'!"&amp;H1970),"")</f>
        <v/>
      </c>
      <c r="I1970" s="4"/>
      <c r="J1970" s="4"/>
      <c r="K1970" s="4"/>
    </row>
    <row r="1971" spans="1:11" ht="15" customHeight="1" x14ac:dyDescent="0.25">
      <c r="A1971" s="2">
        <v>1966</v>
      </c>
      <c r="D1971" s="3" t="s">
        <v>3572</v>
      </c>
      <c r="F1971" t="str" cm="1">
        <f t="array" ref="F1971" ca="1">IF(G1971&lt;&gt;"",INDIRECT("'"&amp;G1971&amp;"'!"&amp;H1971),"")</f>
        <v/>
      </c>
      <c r="I1971" s="4"/>
      <c r="J1971" s="4"/>
      <c r="K1971" s="4"/>
    </row>
    <row r="1972" spans="1:11" ht="15" customHeight="1" x14ac:dyDescent="0.25">
      <c r="A1972" s="2">
        <v>1967</v>
      </c>
      <c r="D1972" s="3" t="s">
        <v>3572</v>
      </c>
      <c r="F1972" t="str" cm="1">
        <f t="array" ref="F1972" ca="1">IF(G1972&lt;&gt;"",INDIRECT("'"&amp;G1972&amp;"'!"&amp;H1972),"")</f>
        <v/>
      </c>
      <c r="I1972" s="4"/>
      <c r="J1972" s="4"/>
      <c r="K1972" s="4"/>
    </row>
    <row r="1973" spans="1:11" ht="15" customHeight="1" x14ac:dyDescent="0.25">
      <c r="A1973" s="2">
        <v>1968</v>
      </c>
      <c r="D1973" s="3" t="s">
        <v>3572</v>
      </c>
      <c r="F1973" t="str" cm="1">
        <f t="array" ref="F1973" ca="1">IF(G1973&lt;&gt;"",INDIRECT("'"&amp;G1973&amp;"'!"&amp;H1973),"")</f>
        <v/>
      </c>
      <c r="I1973" s="4"/>
      <c r="J1973" s="4"/>
      <c r="K1973" s="4"/>
    </row>
    <row r="1974" spans="1:11" ht="15" customHeight="1" x14ac:dyDescent="0.25">
      <c r="A1974" s="2">
        <v>1969</v>
      </c>
      <c r="D1974" s="3" t="s">
        <v>3572</v>
      </c>
      <c r="F1974" t="str" cm="1">
        <f t="array" ref="F1974" ca="1">IF(G1974&lt;&gt;"",INDIRECT("'"&amp;G1974&amp;"'!"&amp;H1974),"")</f>
        <v/>
      </c>
      <c r="I1974" s="4"/>
      <c r="J1974" s="4"/>
      <c r="K1974" s="4"/>
    </row>
    <row r="1975" spans="1:11" ht="15" customHeight="1" x14ac:dyDescent="0.25">
      <c r="A1975" s="2">
        <v>1970</v>
      </c>
      <c r="D1975" s="3" t="s">
        <v>3572</v>
      </c>
      <c r="F1975" t="str" cm="1">
        <f t="array" ref="F1975" ca="1">IF(G1975&lt;&gt;"",INDIRECT("'"&amp;G1975&amp;"'!"&amp;H1975),"")</f>
        <v/>
      </c>
      <c r="I1975" s="4"/>
      <c r="J1975" s="4"/>
      <c r="K1975" s="4"/>
    </row>
    <row r="1976" spans="1:11" ht="15" customHeight="1" x14ac:dyDescent="0.25">
      <c r="A1976" s="2">
        <v>1971</v>
      </c>
      <c r="D1976" s="3" t="s">
        <v>3572</v>
      </c>
      <c r="F1976" t="str" cm="1">
        <f t="array" ref="F1976" ca="1">IF(G1976&lt;&gt;"",INDIRECT("'"&amp;G1976&amp;"'!"&amp;H1976),"")</f>
        <v/>
      </c>
      <c r="I1976" s="4"/>
      <c r="J1976" s="4"/>
      <c r="K1976" s="4"/>
    </row>
    <row r="1977" spans="1:11" ht="15" customHeight="1" x14ac:dyDescent="0.25">
      <c r="A1977" s="2">
        <v>1972</v>
      </c>
      <c r="D1977" s="3" t="s">
        <v>3572</v>
      </c>
      <c r="F1977" t="str" cm="1">
        <f t="array" ref="F1977" ca="1">IF(G1977&lt;&gt;"",INDIRECT("'"&amp;G1977&amp;"'!"&amp;H1977),"")</f>
        <v/>
      </c>
      <c r="I1977" s="4"/>
      <c r="J1977" s="4"/>
      <c r="K1977" s="4"/>
    </row>
    <row r="1978" spans="1:11" ht="15" customHeight="1" x14ac:dyDescent="0.25">
      <c r="A1978" s="2">
        <v>1973</v>
      </c>
      <c r="D1978" s="3" t="s">
        <v>3572</v>
      </c>
      <c r="F1978" t="str" cm="1">
        <f t="array" ref="F1978" ca="1">IF(G1978&lt;&gt;"",INDIRECT("'"&amp;G1978&amp;"'!"&amp;H1978),"")</f>
        <v/>
      </c>
      <c r="I1978" s="4"/>
      <c r="J1978" s="4"/>
      <c r="K1978" s="4"/>
    </row>
    <row r="1979" spans="1:11" ht="15" customHeight="1" x14ac:dyDescent="0.25">
      <c r="A1979" s="2">
        <v>1974</v>
      </c>
      <c r="D1979" s="3" t="s">
        <v>3572</v>
      </c>
      <c r="F1979" t="str" cm="1">
        <f t="array" ref="F1979" ca="1">IF(G1979&lt;&gt;"",INDIRECT("'"&amp;G1979&amp;"'!"&amp;H1979),"")</f>
        <v/>
      </c>
      <c r="I1979" s="4"/>
      <c r="J1979" s="4"/>
      <c r="K1979" s="4"/>
    </row>
    <row r="1980" spans="1:11" ht="15" customHeight="1" x14ac:dyDescent="0.25">
      <c r="A1980" s="2">
        <v>1975</v>
      </c>
      <c r="D1980" s="3" t="s">
        <v>3572</v>
      </c>
      <c r="F1980" t="str" cm="1">
        <f t="array" ref="F1980" ca="1">IF(G1980&lt;&gt;"",INDIRECT("'"&amp;G1980&amp;"'!"&amp;H1980),"")</f>
        <v/>
      </c>
      <c r="I1980" s="4"/>
      <c r="J1980" s="4"/>
      <c r="K1980" s="4"/>
    </row>
    <row r="1981" spans="1:11" ht="15" customHeight="1" x14ac:dyDescent="0.25">
      <c r="A1981" s="2">
        <v>1976</v>
      </c>
      <c r="D1981" s="3" t="s">
        <v>3572</v>
      </c>
      <c r="F1981" t="str" cm="1">
        <f t="array" ref="F1981" ca="1">IF(G1981&lt;&gt;"",INDIRECT("'"&amp;G1981&amp;"'!"&amp;H1981),"")</f>
        <v/>
      </c>
      <c r="I1981" s="4"/>
      <c r="J1981" s="4"/>
      <c r="K1981" s="4"/>
    </row>
    <row r="1982" spans="1:11" ht="15" customHeight="1" x14ac:dyDescent="0.25">
      <c r="A1982" s="2">
        <v>1977</v>
      </c>
      <c r="D1982" s="3" t="s">
        <v>3572</v>
      </c>
      <c r="F1982" t="str" cm="1">
        <f t="array" ref="F1982" ca="1">IF(G1982&lt;&gt;"",INDIRECT("'"&amp;G1982&amp;"'!"&amp;H1982),"")</f>
        <v/>
      </c>
      <c r="I1982" s="4"/>
      <c r="J1982" s="4"/>
      <c r="K1982" s="4"/>
    </row>
    <row r="1983" spans="1:11" ht="15" customHeight="1" x14ac:dyDescent="0.25">
      <c r="A1983" s="2">
        <v>1978</v>
      </c>
      <c r="D1983" s="3" t="s">
        <v>3572</v>
      </c>
      <c r="F1983" t="str" cm="1">
        <f t="array" ref="F1983" ca="1">IF(G1983&lt;&gt;"",INDIRECT("'"&amp;G1983&amp;"'!"&amp;H1983),"")</f>
        <v/>
      </c>
      <c r="I1983" s="4"/>
      <c r="J1983" s="4"/>
      <c r="K1983" s="4"/>
    </row>
    <row r="1984" spans="1:11" ht="15" customHeight="1" x14ac:dyDescent="0.25">
      <c r="A1984" s="2">
        <v>1979</v>
      </c>
      <c r="D1984" s="3" t="s">
        <v>3572</v>
      </c>
      <c r="F1984" t="str" cm="1">
        <f t="array" ref="F1984" ca="1">IF(G1984&lt;&gt;"",INDIRECT("'"&amp;G1984&amp;"'!"&amp;H1984),"")</f>
        <v/>
      </c>
      <c r="I1984" s="4"/>
      <c r="J1984" s="4"/>
      <c r="K1984" s="4"/>
    </row>
    <row r="1985" spans="1:11" ht="15" customHeight="1" x14ac:dyDescent="0.25">
      <c r="A1985" s="2">
        <v>1980</v>
      </c>
      <c r="D1985" s="3" t="s">
        <v>3572</v>
      </c>
      <c r="F1985" t="str" cm="1">
        <f t="array" ref="F1985" ca="1">IF(G1985&lt;&gt;"",INDIRECT("'"&amp;G1985&amp;"'!"&amp;H1985),"")</f>
        <v/>
      </c>
      <c r="I1985" s="4"/>
      <c r="J1985" s="4"/>
      <c r="K1985" s="4"/>
    </row>
    <row r="1986" spans="1:11" ht="15" customHeight="1" x14ac:dyDescent="0.25">
      <c r="A1986" s="2">
        <v>1981</v>
      </c>
      <c r="D1986" s="3" t="s">
        <v>3572</v>
      </c>
      <c r="F1986" t="str" cm="1">
        <f t="array" ref="F1986" ca="1">IF(G1986&lt;&gt;"",INDIRECT("'"&amp;G1986&amp;"'!"&amp;H1986),"")</f>
        <v/>
      </c>
      <c r="I1986" s="4"/>
      <c r="J1986" s="4"/>
      <c r="K1986" s="4"/>
    </row>
    <row r="1987" spans="1:11" ht="15" customHeight="1" x14ac:dyDescent="0.25">
      <c r="A1987" s="2">
        <v>1982</v>
      </c>
      <c r="D1987" s="3" t="s">
        <v>3572</v>
      </c>
      <c r="F1987" t="str" cm="1">
        <f t="array" ref="F1987" ca="1">IF(G1987&lt;&gt;"",INDIRECT("'"&amp;G1987&amp;"'!"&amp;H1987),"")</f>
        <v/>
      </c>
      <c r="I1987" s="4"/>
      <c r="J1987" s="4"/>
      <c r="K1987" s="4"/>
    </row>
    <row r="1988" spans="1:11" ht="15" customHeight="1" x14ac:dyDescent="0.25">
      <c r="A1988" s="2">
        <v>1983</v>
      </c>
      <c r="D1988" s="3" t="s">
        <v>3572</v>
      </c>
      <c r="F1988" t="str" cm="1">
        <f t="array" ref="F1988" ca="1">IF(G1988&lt;&gt;"",INDIRECT("'"&amp;G1988&amp;"'!"&amp;H1988),"")</f>
        <v/>
      </c>
      <c r="I1988" s="4"/>
      <c r="J1988" s="4"/>
      <c r="K1988" s="4"/>
    </row>
    <row r="1989" spans="1:11" ht="15" customHeight="1" x14ac:dyDescent="0.25">
      <c r="A1989" s="2">
        <v>1984</v>
      </c>
      <c r="D1989" s="3" t="s">
        <v>3572</v>
      </c>
      <c r="F1989" t="str" cm="1">
        <f t="array" ref="F1989" ca="1">IF(G1989&lt;&gt;"",INDIRECT("'"&amp;G1989&amp;"'!"&amp;H1989),"")</f>
        <v/>
      </c>
      <c r="I1989" s="4"/>
      <c r="J1989" s="4"/>
      <c r="K1989" s="4"/>
    </row>
    <row r="1990" spans="1:11" ht="15" customHeight="1" x14ac:dyDescent="0.25">
      <c r="A1990" s="2">
        <v>1985</v>
      </c>
      <c r="D1990" s="3" t="s">
        <v>3572</v>
      </c>
      <c r="F1990" t="str" cm="1">
        <f t="array" ref="F1990" ca="1">IF(G1990&lt;&gt;"",INDIRECT("'"&amp;G1990&amp;"'!"&amp;H1990),"")</f>
        <v/>
      </c>
      <c r="I1990" s="4"/>
      <c r="J1990" s="4"/>
      <c r="K1990" s="4"/>
    </row>
    <row r="1991" spans="1:11" ht="15" customHeight="1" x14ac:dyDescent="0.25">
      <c r="A1991" s="2">
        <v>1986</v>
      </c>
      <c r="D1991" s="3" t="s">
        <v>3572</v>
      </c>
      <c r="F1991" t="str" cm="1">
        <f t="array" ref="F1991" ca="1">IF(G1991&lt;&gt;"",INDIRECT("'"&amp;G1991&amp;"'!"&amp;H1991),"")</f>
        <v/>
      </c>
      <c r="I1991" s="4"/>
      <c r="J1991" s="4"/>
      <c r="K1991" s="4"/>
    </row>
    <row r="1992" spans="1:11" ht="15" customHeight="1" x14ac:dyDescent="0.25">
      <c r="A1992" s="2">
        <v>1987</v>
      </c>
      <c r="D1992" s="3" t="s">
        <v>3572</v>
      </c>
      <c r="F1992" t="str" cm="1">
        <f t="array" ref="F1992" ca="1">IF(G1992&lt;&gt;"",INDIRECT("'"&amp;G1992&amp;"'!"&amp;H1992),"")</f>
        <v/>
      </c>
      <c r="I1992" s="4"/>
      <c r="J1992" s="4"/>
      <c r="K1992" s="4"/>
    </row>
    <row r="1993" spans="1:11" ht="15" customHeight="1" x14ac:dyDescent="0.25">
      <c r="A1993" s="2">
        <v>1988</v>
      </c>
      <c r="D1993" s="3" t="s">
        <v>3572</v>
      </c>
      <c r="F1993" t="str" cm="1">
        <f t="array" ref="F1993" ca="1">IF(G1993&lt;&gt;"",INDIRECT("'"&amp;G1993&amp;"'!"&amp;H1993),"")</f>
        <v/>
      </c>
      <c r="I1993" s="4"/>
      <c r="J1993" s="4"/>
      <c r="K1993" s="4"/>
    </row>
    <row r="1994" spans="1:11" ht="15" customHeight="1" x14ac:dyDescent="0.25">
      <c r="A1994" s="2">
        <v>1989</v>
      </c>
      <c r="D1994" s="3" t="s">
        <v>3572</v>
      </c>
      <c r="F1994" t="str" cm="1">
        <f t="array" ref="F1994" ca="1">IF(G1994&lt;&gt;"",INDIRECT("'"&amp;G1994&amp;"'!"&amp;H1994),"")</f>
        <v/>
      </c>
      <c r="I1994" s="4"/>
      <c r="J1994" s="4"/>
      <c r="K1994" s="4"/>
    </row>
    <row r="1995" spans="1:11" ht="15" customHeight="1" x14ac:dyDescent="0.25">
      <c r="A1995" s="2">
        <v>1990</v>
      </c>
      <c r="D1995" s="3" t="s">
        <v>3572</v>
      </c>
      <c r="F1995" t="str" cm="1">
        <f t="array" ref="F1995" ca="1">IF(G1995&lt;&gt;"",INDIRECT("'"&amp;G1995&amp;"'!"&amp;H1995),"")</f>
        <v/>
      </c>
      <c r="I1995" s="4"/>
      <c r="J1995" s="4"/>
      <c r="K1995" s="4"/>
    </row>
    <row r="1996" spans="1:11" ht="15" customHeight="1" x14ac:dyDescent="0.25">
      <c r="A1996" s="2">
        <v>1991</v>
      </c>
      <c r="D1996" s="3" t="s">
        <v>3572</v>
      </c>
      <c r="F1996" t="str" cm="1">
        <f t="array" ref="F1996" ca="1">IF(G1996&lt;&gt;"",INDIRECT("'"&amp;G1996&amp;"'!"&amp;H1996),"")</f>
        <v/>
      </c>
      <c r="I1996" s="4"/>
      <c r="J1996" s="4"/>
      <c r="K1996" s="4"/>
    </row>
    <row r="1997" spans="1:11" ht="15" customHeight="1" x14ac:dyDescent="0.25">
      <c r="A1997" s="2">
        <v>1992</v>
      </c>
      <c r="D1997" s="3" t="s">
        <v>3572</v>
      </c>
      <c r="F1997" t="str" cm="1">
        <f t="array" ref="F1997" ca="1">IF(G1997&lt;&gt;"",INDIRECT("'"&amp;G1997&amp;"'!"&amp;H1997),"")</f>
        <v/>
      </c>
      <c r="I1997" s="4"/>
      <c r="J1997" s="4"/>
      <c r="K1997" s="4"/>
    </row>
    <row r="1998" spans="1:11" ht="15" customHeight="1" x14ac:dyDescent="0.25">
      <c r="A1998" s="2">
        <v>1993</v>
      </c>
      <c r="D1998" s="3" t="s">
        <v>3572</v>
      </c>
      <c r="F1998" t="str" cm="1">
        <f t="array" ref="F1998" ca="1">IF(G1998&lt;&gt;"",INDIRECT("'"&amp;G1998&amp;"'!"&amp;H1998),"")</f>
        <v/>
      </c>
      <c r="I1998" s="4"/>
      <c r="J1998" s="4"/>
      <c r="K1998" s="4"/>
    </row>
    <row r="1999" spans="1:11" ht="15" customHeight="1" x14ac:dyDescent="0.25">
      <c r="A1999" s="2">
        <v>1994</v>
      </c>
      <c r="D1999" s="3" t="s">
        <v>3572</v>
      </c>
      <c r="F1999" t="str" cm="1">
        <f t="array" ref="F1999" ca="1">IF(G1999&lt;&gt;"",INDIRECT("'"&amp;G1999&amp;"'!"&amp;H1999),"")</f>
        <v/>
      </c>
      <c r="I1999" s="4"/>
      <c r="J1999" s="4"/>
      <c r="K1999" s="4"/>
    </row>
    <row r="2000" spans="1:11" ht="15" customHeight="1" x14ac:dyDescent="0.25">
      <c r="A2000" s="2">
        <v>1995</v>
      </c>
      <c r="D2000" s="3" t="s">
        <v>3572</v>
      </c>
      <c r="F2000" t="str" cm="1">
        <f t="array" ref="F2000" ca="1">IF(G2000&lt;&gt;"",INDIRECT("'"&amp;G2000&amp;"'!"&amp;H2000),"")</f>
        <v/>
      </c>
      <c r="I2000" s="4"/>
      <c r="J2000" s="4"/>
      <c r="K2000" s="4"/>
    </row>
    <row r="2001" spans="1:11" ht="15" customHeight="1" x14ac:dyDescent="0.25">
      <c r="A2001" s="2">
        <v>1996</v>
      </c>
      <c r="D2001" s="3" t="s">
        <v>3572</v>
      </c>
      <c r="F2001" t="str" cm="1">
        <f t="array" ref="F2001" ca="1">IF(G2001&lt;&gt;"",INDIRECT("'"&amp;G2001&amp;"'!"&amp;H2001),"")</f>
        <v/>
      </c>
      <c r="I2001" s="4"/>
      <c r="J2001" s="4"/>
      <c r="K2001" s="4"/>
    </row>
    <row r="2002" spans="1:11" ht="15" customHeight="1" x14ac:dyDescent="0.25">
      <c r="A2002" s="2">
        <v>1997</v>
      </c>
      <c r="D2002" s="3" t="s">
        <v>3572</v>
      </c>
      <c r="F2002" t="str" cm="1">
        <f t="array" ref="F2002" ca="1">IF(G2002&lt;&gt;"",INDIRECT("'"&amp;G2002&amp;"'!"&amp;H2002),"")</f>
        <v/>
      </c>
      <c r="I2002" s="4"/>
      <c r="J2002" s="4"/>
      <c r="K2002" s="4"/>
    </row>
    <row r="2003" spans="1:11" ht="15" customHeight="1" x14ac:dyDescent="0.25">
      <c r="A2003" s="2">
        <v>1998</v>
      </c>
      <c r="D2003" s="3" t="s">
        <v>3572</v>
      </c>
      <c r="F2003" t="str" cm="1">
        <f t="array" ref="F2003" ca="1">IF(G2003&lt;&gt;"",INDIRECT("'"&amp;G2003&amp;"'!"&amp;H2003),"")</f>
        <v/>
      </c>
      <c r="I2003" s="4"/>
      <c r="J2003" s="4"/>
      <c r="K2003" s="4"/>
    </row>
    <row r="2004" spans="1:11" ht="15" customHeight="1" x14ac:dyDescent="0.25">
      <c r="A2004" s="2">
        <v>1999</v>
      </c>
      <c r="D2004" s="3" t="s">
        <v>3572</v>
      </c>
      <c r="F2004" t="str" cm="1">
        <f t="array" ref="F2004" ca="1">IF(G2004&lt;&gt;"",INDIRECT("'"&amp;G2004&amp;"'!"&amp;H2004),"")</f>
        <v/>
      </c>
      <c r="I2004" s="4"/>
      <c r="J2004" s="4"/>
      <c r="K2004" s="4"/>
    </row>
    <row r="2005" spans="1:11" ht="15" customHeight="1" x14ac:dyDescent="0.25">
      <c r="A2005" s="2">
        <v>2000</v>
      </c>
      <c r="D2005" s="3" t="s">
        <v>3572</v>
      </c>
      <c r="F2005" t="str" cm="1">
        <f t="array" ref="F2005" ca="1">IF(G2005&lt;&gt;"",INDIRECT("'"&amp;G2005&amp;"'!"&amp;H2005),"")</f>
        <v/>
      </c>
      <c r="I2005" s="4"/>
      <c r="J2005" s="4"/>
      <c r="K2005" s="4"/>
    </row>
    <row r="2006" spans="1:11" ht="15" customHeight="1" x14ac:dyDescent="0.25">
      <c r="A2006" s="2">
        <v>2001</v>
      </c>
      <c r="D2006" s="3" t="s">
        <v>3572</v>
      </c>
      <c r="F2006" t="str" cm="1">
        <f t="array" ref="F2006" ca="1">IF(G2006&lt;&gt;"",INDIRECT("'"&amp;G2006&amp;"'!"&amp;H2006),"")</f>
        <v/>
      </c>
      <c r="I2006" s="4"/>
      <c r="J2006" s="4"/>
      <c r="K2006" s="4"/>
    </row>
    <row r="2007" spans="1:11" ht="15" customHeight="1" x14ac:dyDescent="0.25">
      <c r="A2007" s="2">
        <v>2002</v>
      </c>
      <c r="D2007" s="3" t="s">
        <v>3572</v>
      </c>
      <c r="F2007" t="str" cm="1">
        <f t="array" ref="F2007" ca="1">IF(G2007&lt;&gt;"",INDIRECT("'"&amp;G2007&amp;"'!"&amp;H2007),"")</f>
        <v/>
      </c>
      <c r="I2007" s="4"/>
      <c r="J2007" s="4"/>
      <c r="K2007" s="4"/>
    </row>
    <row r="2008" spans="1:11" ht="15" customHeight="1" x14ac:dyDescent="0.25">
      <c r="A2008" s="2">
        <v>2003</v>
      </c>
      <c r="D2008" s="3" t="s">
        <v>3572</v>
      </c>
      <c r="F2008" t="str" cm="1">
        <f t="array" ref="F2008" ca="1">IF(G2008&lt;&gt;"",INDIRECT("'"&amp;G2008&amp;"'!"&amp;H2008),"")</f>
        <v/>
      </c>
      <c r="I2008" s="4"/>
      <c r="J2008" s="4"/>
      <c r="K2008" s="4"/>
    </row>
    <row r="2009" spans="1:11" ht="15" customHeight="1" x14ac:dyDescent="0.25">
      <c r="A2009" s="2">
        <v>2004</v>
      </c>
      <c r="D2009" s="3" t="s">
        <v>3572</v>
      </c>
      <c r="F2009" t="str" cm="1">
        <f t="array" ref="F2009" ca="1">IF(G2009&lt;&gt;"",INDIRECT("'"&amp;G2009&amp;"'!"&amp;H2009),"")</f>
        <v/>
      </c>
      <c r="I2009" s="4"/>
      <c r="J2009" s="4"/>
      <c r="K2009" s="4"/>
    </row>
    <row r="2010" spans="1:11" ht="15" customHeight="1" x14ac:dyDescent="0.25">
      <c r="A2010" s="2">
        <v>2005</v>
      </c>
      <c r="D2010" s="3" t="s">
        <v>3572</v>
      </c>
      <c r="F2010" t="str" cm="1">
        <f t="array" ref="F2010" ca="1">IF(G2010&lt;&gt;"",INDIRECT("'"&amp;G2010&amp;"'!"&amp;H2010),"")</f>
        <v/>
      </c>
      <c r="I2010" s="4"/>
      <c r="J2010" s="4"/>
      <c r="K2010" s="4"/>
    </row>
    <row r="2011" spans="1:11" ht="15" customHeight="1" x14ac:dyDescent="0.25">
      <c r="A2011" s="2">
        <v>2006</v>
      </c>
      <c r="D2011" s="3" t="s">
        <v>3572</v>
      </c>
      <c r="F2011" t="str" cm="1">
        <f t="array" ref="F2011" ca="1">IF(G2011&lt;&gt;"",INDIRECT("'"&amp;G2011&amp;"'!"&amp;H2011),"")</f>
        <v/>
      </c>
      <c r="I2011" s="4"/>
      <c r="J2011" s="4"/>
      <c r="K2011" s="4"/>
    </row>
    <row r="2012" spans="1:11" ht="15" customHeight="1" x14ac:dyDescent="0.25">
      <c r="A2012" s="2">
        <v>2007</v>
      </c>
      <c r="D2012" s="3" t="s">
        <v>3572</v>
      </c>
      <c r="F2012" t="str" cm="1">
        <f t="array" ref="F2012" ca="1">IF(G2012&lt;&gt;"",INDIRECT("'"&amp;G2012&amp;"'!"&amp;H2012),"")</f>
        <v/>
      </c>
      <c r="I2012" s="4"/>
      <c r="J2012" s="4"/>
      <c r="K2012" s="4"/>
    </row>
    <row r="2013" spans="1:11" ht="15" customHeight="1" x14ac:dyDescent="0.25">
      <c r="A2013" s="2">
        <v>2008</v>
      </c>
      <c r="D2013" s="3" t="s">
        <v>3572</v>
      </c>
      <c r="F2013" t="str" cm="1">
        <f t="array" ref="F2013" ca="1">IF(G2013&lt;&gt;"",INDIRECT("'"&amp;G2013&amp;"'!"&amp;H2013),"")</f>
        <v/>
      </c>
      <c r="I2013" s="4"/>
      <c r="J2013" s="4"/>
      <c r="K2013" s="4"/>
    </row>
    <row r="2014" spans="1:11" ht="15" customHeight="1" x14ac:dyDescent="0.25">
      <c r="A2014" s="2">
        <v>2009</v>
      </c>
      <c r="D2014" s="3" t="s">
        <v>3572</v>
      </c>
      <c r="F2014" t="str" cm="1">
        <f t="array" ref="F2014" ca="1">IF(G2014&lt;&gt;"",INDIRECT("'"&amp;G2014&amp;"'!"&amp;H2014),"")</f>
        <v/>
      </c>
      <c r="I2014" s="4"/>
      <c r="J2014" s="4"/>
      <c r="K2014" s="4"/>
    </row>
    <row r="2015" spans="1:11" ht="15" customHeight="1" x14ac:dyDescent="0.25">
      <c r="A2015" s="2">
        <v>2010</v>
      </c>
      <c r="D2015" s="3" t="s">
        <v>3572</v>
      </c>
      <c r="F2015" t="str" cm="1">
        <f t="array" ref="F2015" ca="1">IF(G2015&lt;&gt;"",INDIRECT("'"&amp;G2015&amp;"'!"&amp;H2015),"")</f>
        <v/>
      </c>
      <c r="I2015" s="4"/>
      <c r="J2015" s="4"/>
      <c r="K2015" s="4"/>
    </row>
    <row r="2016" spans="1:11" ht="15" customHeight="1" x14ac:dyDescent="0.25">
      <c r="A2016" s="2">
        <v>2011</v>
      </c>
      <c r="D2016" s="3" t="s">
        <v>3572</v>
      </c>
      <c r="F2016" t="str" cm="1">
        <f t="array" ref="F2016" ca="1">IF(G2016&lt;&gt;"",INDIRECT("'"&amp;G2016&amp;"'!"&amp;H2016),"")</f>
        <v/>
      </c>
      <c r="I2016" s="4"/>
      <c r="J2016" s="4"/>
      <c r="K2016" s="4"/>
    </row>
    <row r="2017" spans="1:19" ht="15" customHeight="1" x14ac:dyDescent="0.25">
      <c r="A2017" s="2">
        <v>2012</v>
      </c>
      <c r="D2017" s="3" t="s">
        <v>3572</v>
      </c>
      <c r="F2017" t="str" cm="1">
        <f t="array" ref="F2017" ca="1">IF(G2017&lt;&gt;"",INDIRECT("'"&amp;G2017&amp;"'!"&amp;H2017),"")</f>
        <v/>
      </c>
      <c r="I2017" s="4"/>
      <c r="J2017" s="4"/>
      <c r="K2017" s="4"/>
    </row>
    <row r="2018" spans="1:19" ht="15" customHeight="1" x14ac:dyDescent="0.25">
      <c r="A2018" s="2">
        <v>2013</v>
      </c>
      <c r="D2018" s="3" t="s">
        <v>3572</v>
      </c>
      <c r="F2018" t="str" cm="1">
        <f t="array" ref="F2018" ca="1">IF(G2018&lt;&gt;"",INDIRECT("'"&amp;G2018&amp;"'!"&amp;H2018),"")</f>
        <v/>
      </c>
      <c r="I2018" s="4"/>
      <c r="J2018" s="4"/>
      <c r="K2018" s="4"/>
    </row>
    <row r="2019" spans="1:19" ht="15" customHeight="1" x14ac:dyDescent="0.25">
      <c r="A2019" s="2">
        <v>2014</v>
      </c>
      <c r="D2019" s="3" t="s">
        <v>3572</v>
      </c>
      <c r="F2019" t="str" cm="1">
        <f t="array" ref="F2019" ca="1">IF(G2019&lt;&gt;"",INDIRECT("'"&amp;G2019&amp;"'!"&amp;H2019),"")</f>
        <v/>
      </c>
      <c r="I2019" s="4"/>
      <c r="J2019" s="4"/>
      <c r="K2019" s="4"/>
    </row>
    <row r="2020" spans="1:19" ht="15" customHeight="1" x14ac:dyDescent="0.25">
      <c r="A2020" s="2">
        <v>2015</v>
      </c>
      <c r="D2020" s="3" t="s">
        <v>3572</v>
      </c>
      <c r="F2020" t="str" cm="1">
        <f t="array" ref="F2020" ca="1">IF(G2020&lt;&gt;"",INDIRECT("'"&amp;G2020&amp;"'!"&amp;H2020),"")</f>
        <v/>
      </c>
      <c r="I2020" s="4"/>
      <c r="J2020" s="4"/>
      <c r="K2020" s="4"/>
    </row>
    <row r="2021" spans="1:19" ht="15" customHeight="1" x14ac:dyDescent="0.25">
      <c r="A2021" s="2">
        <v>2016</v>
      </c>
      <c r="D2021" s="3" t="s">
        <v>3860</v>
      </c>
      <c r="F2021" t="str" cm="1">
        <f t="array" ref="F2021" ca="1">IF(G2021&lt;&gt;"",INDIRECT("'"&amp;G2021&amp;"'!"&amp;H2021),"")</f>
        <v/>
      </c>
      <c r="I2021" s="4"/>
      <c r="J2021" s="4"/>
      <c r="K2021" s="4"/>
    </row>
    <row r="2022" spans="1:19" ht="15" customHeight="1" x14ac:dyDescent="0.25">
      <c r="A2022" s="2">
        <v>2017</v>
      </c>
      <c r="D2022" s="3" t="s">
        <v>3860</v>
      </c>
      <c r="F2022" t="str" cm="1">
        <f t="array" ref="F2022" ca="1">IF(G2022&lt;&gt;"",INDIRECT("'"&amp;G2022&amp;"'!"&amp;H2022),"")</f>
        <v/>
      </c>
      <c r="I2022" s="4"/>
      <c r="J2022" s="4"/>
      <c r="K2022" s="4"/>
    </row>
    <row r="2023" spans="1:19" ht="15" customHeight="1" x14ac:dyDescent="0.25">
      <c r="A2023" s="2">
        <v>2018</v>
      </c>
      <c r="D2023" s="3" t="s">
        <v>3572</v>
      </c>
      <c r="F2023" t="str" cm="1">
        <f t="array" ref="F2023" ca="1">IF(G2023&lt;&gt;"",INDIRECT("'"&amp;G2023&amp;"'!"&amp;H2023),"")</f>
        <v/>
      </c>
      <c r="I2023" s="4"/>
      <c r="J2023" s="4"/>
      <c r="K2023" s="4"/>
    </row>
    <row r="2024" spans="1:19" ht="15" customHeight="1" x14ac:dyDescent="0.25">
      <c r="A2024" s="2">
        <v>2019</v>
      </c>
      <c r="D2024" s="3" t="s">
        <v>3572</v>
      </c>
      <c r="F2024" t="str" cm="1">
        <f t="array" ref="F2024" ca="1">IF(G2024&lt;&gt;"",INDIRECT("'"&amp;G2024&amp;"'!"&amp;H2024),"")</f>
        <v/>
      </c>
      <c r="I2024" s="4"/>
      <c r="J2024" s="4"/>
      <c r="K2024" s="4"/>
    </row>
    <row r="2025" spans="1:19" ht="15" customHeight="1" x14ac:dyDescent="0.25">
      <c r="A2025">
        <v>2020</v>
      </c>
      <c r="B2025" s="7">
        <f>'EstExp 12-20'!H86</f>
        <v>34660</v>
      </c>
      <c r="C2025" s="3">
        <f>A2025-B2025</f>
        <v>-32640</v>
      </c>
      <c r="E2025" t="b">
        <f ca="1">F2025=B2025</f>
        <v>1</v>
      </c>
      <c r="F2025" cm="1">
        <f t="array" ref="F2025" ca="1">IF(G2025&lt;&gt;"",INDIRECT("'"&amp;G2025&amp;"'!"&amp;H2025),"")</f>
        <v>34660</v>
      </c>
      <c r="G2025" s="991" t="s">
        <v>3604</v>
      </c>
      <c r="H2025" t="s">
        <v>4167</v>
      </c>
      <c r="I2025" s="4"/>
      <c r="J2025" s="4"/>
      <c r="K2025" s="4"/>
    </row>
    <row r="2026" spans="1:19" ht="15" customHeight="1" x14ac:dyDescent="0.25">
      <c r="A2026" s="2">
        <v>2021</v>
      </c>
      <c r="D2026" s="3" t="s">
        <v>3860</v>
      </c>
      <c r="F2026" t="str" cm="1">
        <f t="array" ref="F2026" ca="1">IF(G2026&lt;&gt;"",INDIRECT("'"&amp;G2026&amp;"'!"&amp;H2026),"")</f>
        <v/>
      </c>
      <c r="I2026" s="4"/>
      <c r="J2026" s="4"/>
      <c r="K2026" s="4"/>
    </row>
    <row r="2027" spans="1:19" ht="15" customHeight="1" x14ac:dyDescent="0.25">
      <c r="A2027" s="2">
        <v>2022</v>
      </c>
      <c r="D2027" s="3" t="s">
        <v>3860</v>
      </c>
      <c r="F2027" t="str" cm="1">
        <f t="array" ref="F2027" ca="1">IF(G2027&lt;&gt;"",INDIRECT("'"&amp;G2027&amp;"'!"&amp;H2027),"")</f>
        <v/>
      </c>
      <c r="I2027" s="4"/>
      <c r="J2027" s="4"/>
      <c r="K2027" s="4"/>
    </row>
    <row r="2028" spans="1:19" ht="15" customHeight="1" x14ac:dyDescent="0.25">
      <c r="A2028" s="2">
        <v>2023</v>
      </c>
      <c r="D2028" s="3" t="s">
        <v>3860</v>
      </c>
      <c r="F2028" t="str" cm="1">
        <f t="array" ref="F2028" ca="1">IF(G2028&lt;&gt;"",INDIRECT("'"&amp;G2028&amp;"'!"&amp;H2028),"")</f>
        <v/>
      </c>
      <c r="I2028" s="4"/>
      <c r="J2028" s="4"/>
      <c r="K2028" s="4"/>
    </row>
    <row r="2029" spans="1:19" ht="15" customHeight="1" x14ac:dyDescent="0.25">
      <c r="A2029" s="2">
        <v>2024</v>
      </c>
      <c r="D2029" s="3" t="s">
        <v>3860</v>
      </c>
      <c r="F2029" t="str" cm="1">
        <f t="array" ref="F2029" ca="1">IF(G2029&lt;&gt;"",INDIRECT("'"&amp;G2029&amp;"'!"&amp;H2029),"")</f>
        <v/>
      </c>
      <c r="I2029" s="4"/>
      <c r="J2029" s="4"/>
      <c r="K2029" s="4"/>
    </row>
    <row r="2030" spans="1:19" ht="15" customHeight="1" x14ac:dyDescent="0.25">
      <c r="A2030" s="2">
        <v>2025</v>
      </c>
      <c r="D2030" s="3" t="s">
        <v>3860</v>
      </c>
      <c r="F2030" t="str" cm="1">
        <f t="array" ref="F2030" ca="1">IF(G2030&lt;&gt;"",INDIRECT("'"&amp;G2030&amp;"'!"&amp;H2030),"")</f>
        <v/>
      </c>
      <c r="I2030" s="4"/>
      <c r="J2030" s="4"/>
      <c r="K2030" s="4"/>
    </row>
    <row r="2031" spans="1:19" x14ac:dyDescent="0.25">
      <c r="A2031">
        <v>2026</v>
      </c>
      <c r="B2031" s="8">
        <f>'EstExp 12-20'!K103</f>
        <v>0</v>
      </c>
      <c r="C2031" s="3">
        <f t="shared" ref="C2031:C2038" si="66">A2031-B2031</f>
        <v>2026</v>
      </c>
      <c r="D2031" s="3" t="s">
        <v>4168</v>
      </c>
      <c r="E2031" t="b">
        <f t="shared" ref="E2031:E2038" ca="1" si="67">F2031=B2031</f>
        <v>1</v>
      </c>
      <c r="F2031" cm="1">
        <f t="array" ref="F2031" ca="1">IF(G2031&lt;&gt;"",INDIRECT("'"&amp;G2031&amp;"'!"&amp;H2031),"")</f>
        <v>0</v>
      </c>
      <c r="G2031" s="991" t="s">
        <v>3604</v>
      </c>
      <c r="H2031" t="s">
        <v>4169</v>
      </c>
      <c r="S2031" s="991"/>
    </row>
    <row r="2032" spans="1:19" x14ac:dyDescent="0.25">
      <c r="A2032">
        <v>2027</v>
      </c>
      <c r="B2032" s="7">
        <f>'EstExp 12-20'!K86</f>
        <v>39924</v>
      </c>
      <c r="C2032" s="3">
        <f t="shared" si="66"/>
        <v>-37897</v>
      </c>
      <c r="E2032" t="b">
        <f t="shared" ca="1" si="67"/>
        <v>1</v>
      </c>
      <c r="F2032" cm="1">
        <f t="array" ref="F2032" ca="1">IF(G2032&lt;&gt;"",INDIRECT("'"&amp;G2032&amp;"'!"&amp;H2032),"")</f>
        <v>39924</v>
      </c>
      <c r="G2032" s="991" t="s">
        <v>3604</v>
      </c>
      <c r="H2032" t="s">
        <v>4170</v>
      </c>
      <c r="S2032" s="991"/>
    </row>
    <row r="2033" spans="1:19" x14ac:dyDescent="0.25">
      <c r="A2033">
        <v>2028</v>
      </c>
      <c r="B2033" s="7">
        <f>'EstExp 12-20'!K94</f>
        <v>163558</v>
      </c>
      <c r="C2033" s="3">
        <f t="shared" si="66"/>
        <v>-161530</v>
      </c>
      <c r="E2033" t="b">
        <f t="shared" ca="1" si="67"/>
        <v>1</v>
      </c>
      <c r="F2033" cm="1">
        <f t="array" ref="F2033" ca="1">IF(G2033&lt;&gt;"",INDIRECT("'"&amp;G2033&amp;"'!"&amp;H2033),"")</f>
        <v>163558</v>
      </c>
      <c r="G2033" s="991" t="s">
        <v>3604</v>
      </c>
      <c r="H2033" t="s">
        <v>4171</v>
      </c>
      <c r="S2033" s="991"/>
    </row>
    <row r="2034" spans="1:19" x14ac:dyDescent="0.25">
      <c r="A2034">
        <v>2029</v>
      </c>
      <c r="B2034" s="8">
        <f>'EstExp 12-20'!K102</f>
        <v>0</v>
      </c>
      <c r="C2034" s="3">
        <f t="shared" si="66"/>
        <v>2029</v>
      </c>
      <c r="D2034" s="3" t="s">
        <v>4168</v>
      </c>
      <c r="E2034" t="b">
        <f t="shared" ca="1" si="67"/>
        <v>1</v>
      </c>
      <c r="F2034" cm="1">
        <f t="array" ref="F2034" ca="1">IF(G2034&lt;&gt;"",INDIRECT("'"&amp;G2034&amp;"'!"&amp;H2034),"")</f>
        <v>0</v>
      </c>
      <c r="G2034" s="991" t="s">
        <v>3604</v>
      </c>
      <c r="H2034" t="s">
        <v>4172</v>
      </c>
      <c r="S2034" s="991"/>
    </row>
    <row r="2035" spans="1:19" x14ac:dyDescent="0.25">
      <c r="A2035">
        <v>2030</v>
      </c>
      <c r="B2035" s="7">
        <f>'EstExp 12-20'!H141</f>
        <v>0</v>
      </c>
      <c r="C2035" s="3">
        <f t="shared" si="66"/>
        <v>2030</v>
      </c>
      <c r="E2035" t="b">
        <f t="shared" ca="1" si="67"/>
        <v>1</v>
      </c>
      <c r="F2035" cm="1">
        <f t="array" ref="F2035" ca="1">IF(G2035&lt;&gt;"",INDIRECT("'"&amp;G2035&amp;"'!"&amp;H2035),"")</f>
        <v>0</v>
      </c>
      <c r="G2035" s="991" t="s">
        <v>3604</v>
      </c>
      <c r="H2035" t="s">
        <v>4173</v>
      </c>
      <c r="S2035" s="991"/>
    </row>
    <row r="2036" spans="1:19" ht="15" customHeight="1" x14ac:dyDescent="0.25">
      <c r="A2036">
        <v>2031</v>
      </c>
      <c r="B2036" s="7">
        <f>'EstExp 12-20'!H142</f>
        <v>0</v>
      </c>
      <c r="C2036" s="3">
        <f t="shared" si="66"/>
        <v>2031</v>
      </c>
      <c r="E2036" t="b">
        <f t="shared" ca="1" si="67"/>
        <v>1</v>
      </c>
      <c r="F2036" cm="1">
        <f t="array" ref="F2036" ca="1">IF(G2036&lt;&gt;"",INDIRECT("'"&amp;G2036&amp;"'!"&amp;H2036),"")</f>
        <v>0</v>
      </c>
      <c r="G2036" s="991" t="s">
        <v>3604</v>
      </c>
      <c r="H2036" t="s">
        <v>4174</v>
      </c>
      <c r="I2036" s="4"/>
      <c r="J2036" s="4"/>
      <c r="K2036" s="4"/>
    </row>
    <row r="2037" spans="1:19" ht="15" customHeight="1" x14ac:dyDescent="0.25">
      <c r="A2037">
        <v>2032</v>
      </c>
      <c r="B2037" s="7">
        <f>'EstExp 12-20'!K141</f>
        <v>0</v>
      </c>
      <c r="C2037" s="3">
        <f t="shared" si="66"/>
        <v>2032</v>
      </c>
      <c r="E2037" t="b">
        <f t="shared" ca="1" si="67"/>
        <v>1</v>
      </c>
      <c r="F2037" cm="1">
        <f t="array" ref="F2037" ca="1">IF(G2037&lt;&gt;"",INDIRECT("'"&amp;G2037&amp;"'!"&amp;H2037),"")</f>
        <v>0</v>
      </c>
      <c r="G2037" s="991" t="s">
        <v>3604</v>
      </c>
      <c r="H2037" t="s">
        <v>4175</v>
      </c>
      <c r="I2037" s="4"/>
      <c r="J2037" s="4"/>
      <c r="K2037" s="4"/>
    </row>
    <row r="2038" spans="1:19" ht="15" customHeight="1" x14ac:dyDescent="0.25">
      <c r="A2038">
        <v>2033</v>
      </c>
      <c r="B2038" s="7">
        <f>'EstExp 12-20'!K142</f>
        <v>0</v>
      </c>
      <c r="C2038" s="3">
        <f t="shared" si="66"/>
        <v>2033</v>
      </c>
      <c r="E2038" t="b">
        <f t="shared" ca="1" si="67"/>
        <v>1</v>
      </c>
      <c r="F2038" cm="1">
        <f t="array" ref="F2038" ca="1">IF(G2038&lt;&gt;"",INDIRECT("'"&amp;G2038&amp;"'!"&amp;H2038),"")</f>
        <v>0</v>
      </c>
      <c r="G2038" s="991" t="s">
        <v>3604</v>
      </c>
      <c r="H2038" t="s">
        <v>4176</v>
      </c>
      <c r="I2038" s="4"/>
      <c r="J2038" s="4"/>
      <c r="K2038" s="4"/>
    </row>
    <row r="2039" spans="1:19" ht="15" customHeight="1" x14ac:dyDescent="0.25">
      <c r="A2039" s="2">
        <v>2034</v>
      </c>
      <c r="D2039" s="3" t="s">
        <v>3572</v>
      </c>
      <c r="F2039" t="str" cm="1">
        <f t="array" ref="F2039" ca="1">IF(G2039&lt;&gt;"",INDIRECT("'"&amp;G2039&amp;"'!"&amp;H2039),"")</f>
        <v/>
      </c>
      <c r="I2039" s="4"/>
      <c r="J2039" s="4"/>
      <c r="K2039" s="4"/>
    </row>
    <row r="2040" spans="1:19" ht="15" customHeight="1" x14ac:dyDescent="0.25">
      <c r="A2040" s="2">
        <v>2035</v>
      </c>
      <c r="D2040" s="3" t="s">
        <v>3572</v>
      </c>
      <c r="F2040" t="str" cm="1">
        <f t="array" ref="F2040" ca="1">IF(G2040&lt;&gt;"",INDIRECT("'"&amp;G2040&amp;"'!"&amp;H2040),"")</f>
        <v/>
      </c>
      <c r="I2040" s="4"/>
      <c r="J2040" s="4"/>
      <c r="K2040" s="4"/>
    </row>
    <row r="2041" spans="1:19" ht="15" customHeight="1" x14ac:dyDescent="0.25">
      <c r="A2041" s="2">
        <v>2036</v>
      </c>
      <c r="D2041" s="3" t="s">
        <v>3572</v>
      </c>
      <c r="F2041" t="str" cm="1">
        <f t="array" ref="F2041" ca="1">IF(G2041&lt;&gt;"",INDIRECT("'"&amp;G2041&amp;"'!"&amp;H2041),"")</f>
        <v/>
      </c>
      <c r="I2041" s="4"/>
      <c r="J2041" s="4"/>
      <c r="K2041" s="4"/>
    </row>
    <row r="2042" spans="1:19" ht="15" customHeight="1" x14ac:dyDescent="0.25">
      <c r="A2042" s="2">
        <v>2037</v>
      </c>
      <c r="D2042" s="3" t="s">
        <v>3860</v>
      </c>
      <c r="F2042" t="str" cm="1">
        <f t="array" ref="F2042" ca="1">IF(G2042&lt;&gt;"",INDIRECT("'"&amp;G2042&amp;"'!"&amp;H2042),"")</f>
        <v/>
      </c>
      <c r="I2042" s="4"/>
      <c r="J2042" s="4"/>
      <c r="K2042" s="4"/>
    </row>
    <row r="2043" spans="1:19" ht="15" customHeight="1" x14ac:dyDescent="0.25">
      <c r="A2043" s="2">
        <v>2038</v>
      </c>
      <c r="D2043" s="3" t="s">
        <v>3860</v>
      </c>
      <c r="F2043" t="str" cm="1">
        <f t="array" ref="F2043" ca="1">IF(G2043&lt;&gt;"",INDIRECT("'"&amp;G2043&amp;"'!"&amp;H2043),"")</f>
        <v/>
      </c>
      <c r="I2043" s="4"/>
      <c r="J2043" s="4"/>
      <c r="K2043" s="4"/>
    </row>
    <row r="2044" spans="1:19" ht="15" customHeight="1" x14ac:dyDescent="0.25">
      <c r="A2044" s="2">
        <v>2039</v>
      </c>
      <c r="D2044" s="3" t="s">
        <v>3572</v>
      </c>
      <c r="F2044" t="str" cm="1">
        <f t="array" ref="F2044" ca="1">IF(G2044&lt;&gt;"",INDIRECT("'"&amp;G2044&amp;"'!"&amp;H2044),"")</f>
        <v/>
      </c>
      <c r="I2044" s="4"/>
      <c r="J2044" s="4"/>
      <c r="K2044" s="4"/>
    </row>
    <row r="2045" spans="1:19" ht="15" customHeight="1" x14ac:dyDescent="0.25">
      <c r="A2045" s="2">
        <v>2040</v>
      </c>
      <c r="D2045" s="3" t="s">
        <v>3860</v>
      </c>
      <c r="F2045" t="str" cm="1">
        <f t="array" ref="F2045" ca="1">IF(G2045&lt;&gt;"",INDIRECT("'"&amp;G2045&amp;"'!"&amp;H2045),"")</f>
        <v/>
      </c>
      <c r="I2045" s="4"/>
      <c r="J2045" s="4"/>
      <c r="K2045" s="4"/>
    </row>
    <row r="2046" spans="1:19" ht="15" customHeight="1" x14ac:dyDescent="0.25">
      <c r="A2046">
        <v>2041</v>
      </c>
      <c r="B2046" s="7">
        <f>'EstExp 12-20'!K307</f>
        <v>0</v>
      </c>
      <c r="C2046" s="3">
        <f>A2046-B2046</f>
        <v>2041</v>
      </c>
      <c r="E2046" t="b">
        <f ca="1">F2046=B2046</f>
        <v>1</v>
      </c>
      <c r="F2046" cm="1">
        <f t="array" ref="F2046" ca="1">IF(G2046&lt;&gt;"",INDIRECT("'"&amp;G2046&amp;"'!"&amp;H2046),"")</f>
        <v>0</v>
      </c>
      <c r="G2046" s="991" t="s">
        <v>3604</v>
      </c>
      <c r="H2046" t="s">
        <v>4177</v>
      </c>
      <c r="I2046" s="4"/>
      <c r="J2046" s="4"/>
      <c r="K2046" s="4"/>
    </row>
    <row r="2047" spans="1:19" ht="15" customHeight="1" x14ac:dyDescent="0.25">
      <c r="A2047" s="2">
        <v>2042</v>
      </c>
      <c r="D2047" s="3" t="s">
        <v>3572</v>
      </c>
      <c r="F2047" t="str" cm="1">
        <f t="array" ref="F2047" ca="1">IF(G2047&lt;&gt;"",INDIRECT("'"&amp;G2047&amp;"'!"&amp;H2047),"")</f>
        <v/>
      </c>
      <c r="I2047" s="4"/>
      <c r="J2047" s="4"/>
      <c r="K2047" s="4"/>
    </row>
    <row r="2048" spans="1:19" ht="15" customHeight="1" x14ac:dyDescent="0.25">
      <c r="A2048" s="2">
        <v>2043</v>
      </c>
      <c r="D2048" s="3" t="s">
        <v>3572</v>
      </c>
      <c r="F2048" t="str" cm="1">
        <f t="array" ref="F2048" ca="1">IF(G2048&lt;&gt;"",INDIRECT("'"&amp;G2048&amp;"'!"&amp;H2048),"")</f>
        <v/>
      </c>
      <c r="I2048" s="4"/>
      <c r="J2048" s="4"/>
      <c r="K2048" s="4"/>
    </row>
    <row r="2049" spans="1:19" ht="15" customHeight="1" x14ac:dyDescent="0.25">
      <c r="A2049">
        <v>2044</v>
      </c>
      <c r="B2049" s="7">
        <f>'BudgetSum 2-4'!I50</f>
        <v>0</v>
      </c>
      <c r="C2049" s="3">
        <f>A2049-B2049</f>
        <v>2044</v>
      </c>
      <c r="E2049" t="b">
        <f ca="1">F2049=B2049</f>
        <v>1</v>
      </c>
      <c r="F2049" cm="1">
        <f t="array" ref="F2049" ca="1">IF(G2049&lt;&gt;"",INDIRECT("'"&amp;G2049&amp;"'!"&amp;H2049),"")</f>
        <v>0</v>
      </c>
      <c r="G2049" s="991" t="s">
        <v>3508</v>
      </c>
      <c r="H2049" t="s">
        <v>4178</v>
      </c>
      <c r="I2049" s="4"/>
      <c r="J2049" s="4"/>
      <c r="K2049" s="4"/>
    </row>
    <row r="2050" spans="1:19" x14ac:dyDescent="0.25">
      <c r="A2050">
        <v>2045</v>
      </c>
      <c r="B2050" s="7">
        <f>'BudgetSum 2-4'!I51</f>
        <v>0</v>
      </c>
      <c r="C2050" s="3">
        <f>A2050-B2050</f>
        <v>2045</v>
      </c>
      <c r="E2050" t="b">
        <f ca="1">F2050=B2050</f>
        <v>1</v>
      </c>
      <c r="F2050" cm="1">
        <f t="array" ref="F2050" ca="1">IF(G2050&lt;&gt;"",INDIRECT("'"&amp;G2050&amp;"'!"&amp;H2050),"")</f>
        <v>0</v>
      </c>
      <c r="G2050" s="991" t="s">
        <v>3508</v>
      </c>
      <c r="H2050" t="s">
        <v>4179</v>
      </c>
      <c r="S2050" s="991"/>
    </row>
    <row r="2051" spans="1:19" ht="15" customHeight="1" x14ac:dyDescent="0.25">
      <c r="A2051" s="2">
        <v>2046</v>
      </c>
      <c r="D2051" s="3" t="s">
        <v>3572</v>
      </c>
      <c r="F2051" t="str" cm="1">
        <f t="array" ref="F2051" ca="1">IF(G2051&lt;&gt;"",INDIRECT("'"&amp;G2051&amp;"'!"&amp;H2051),"")</f>
        <v/>
      </c>
      <c r="I2051" s="4"/>
      <c r="J2051" s="4"/>
      <c r="K2051" s="4"/>
    </row>
    <row r="2052" spans="1:19" ht="15" customHeight="1" x14ac:dyDescent="0.25">
      <c r="A2052" s="2">
        <v>2047</v>
      </c>
      <c r="D2052" s="3" t="s">
        <v>3860</v>
      </c>
      <c r="F2052" t="str" cm="1">
        <f t="array" ref="F2052" ca="1">IF(G2052&lt;&gt;"",INDIRECT("'"&amp;G2052&amp;"'!"&amp;H2052),"")</f>
        <v/>
      </c>
      <c r="I2052" s="4"/>
      <c r="J2052" s="4"/>
      <c r="K2052" s="4"/>
    </row>
    <row r="2053" spans="1:19" ht="15" customHeight="1" x14ac:dyDescent="0.25">
      <c r="A2053" s="2">
        <v>2048</v>
      </c>
      <c r="D2053" s="3" t="s">
        <v>3860</v>
      </c>
      <c r="F2053" t="str" cm="1">
        <f t="array" ref="F2053" ca="1">IF(G2053&lt;&gt;"",INDIRECT("'"&amp;G2053&amp;"'!"&amp;H2053),"")</f>
        <v/>
      </c>
      <c r="I2053" s="4"/>
      <c r="J2053" s="4"/>
      <c r="K2053" s="4"/>
    </row>
    <row r="2054" spans="1:19" ht="15" customHeight="1" x14ac:dyDescent="0.25">
      <c r="A2054" s="2">
        <v>2049</v>
      </c>
      <c r="D2054" s="3" t="s">
        <v>3860</v>
      </c>
      <c r="F2054" t="str" cm="1">
        <f t="array" ref="F2054" ca="1">IF(G2054&lt;&gt;"",INDIRECT("'"&amp;G2054&amp;"'!"&amp;H2054),"")</f>
        <v/>
      </c>
      <c r="I2054" s="4"/>
      <c r="J2054" s="4"/>
      <c r="K2054" s="4"/>
    </row>
    <row r="2055" spans="1:19" ht="15" customHeight="1" x14ac:dyDescent="0.25">
      <c r="A2055" s="2">
        <v>2050</v>
      </c>
      <c r="D2055" s="3" t="s">
        <v>3860</v>
      </c>
      <c r="F2055" t="str" cm="1">
        <f t="array" ref="F2055" ca="1">IF(G2055&lt;&gt;"",INDIRECT("'"&amp;G2055&amp;"'!"&amp;H2055),"")</f>
        <v/>
      </c>
      <c r="I2055" s="4"/>
      <c r="J2055" s="4"/>
      <c r="K2055" s="4"/>
    </row>
    <row r="2056" spans="1:19" ht="15" customHeight="1" x14ac:dyDescent="0.25">
      <c r="A2056" s="2">
        <v>2051</v>
      </c>
      <c r="D2056" s="3" t="s">
        <v>3860</v>
      </c>
      <c r="F2056" t="str" cm="1">
        <f t="array" ref="F2056" ca="1">IF(G2056&lt;&gt;"",INDIRECT("'"&amp;G2056&amp;"'!"&amp;H2056),"")</f>
        <v/>
      </c>
      <c r="I2056" s="4"/>
      <c r="J2056" s="4"/>
      <c r="K2056" s="4"/>
    </row>
    <row r="2057" spans="1:19" ht="15" customHeight="1" x14ac:dyDescent="0.25">
      <c r="A2057" s="2">
        <v>2052</v>
      </c>
      <c r="D2057" s="3" t="s">
        <v>3572</v>
      </c>
      <c r="F2057" t="str" cm="1">
        <f t="array" ref="F2057" ca="1">IF(G2057&lt;&gt;"",INDIRECT("'"&amp;G2057&amp;"'!"&amp;H2057),"")</f>
        <v/>
      </c>
      <c r="I2057" s="4"/>
      <c r="J2057" s="4"/>
      <c r="K2057" s="4"/>
    </row>
    <row r="2058" spans="1:19" ht="15" customHeight="1" x14ac:dyDescent="0.25">
      <c r="A2058" s="2">
        <v>2053</v>
      </c>
      <c r="D2058" s="3" t="s">
        <v>3860</v>
      </c>
      <c r="F2058" t="str" cm="1">
        <f t="array" ref="F2058" ca="1">IF(G2058&lt;&gt;"",INDIRECT("'"&amp;G2058&amp;"'!"&amp;H2058),"")</f>
        <v/>
      </c>
      <c r="I2058" s="4"/>
      <c r="J2058" s="4"/>
      <c r="K2058" s="4"/>
    </row>
    <row r="2059" spans="1:19" ht="15" customHeight="1" x14ac:dyDescent="0.25">
      <c r="A2059" s="2">
        <v>2054</v>
      </c>
      <c r="D2059" s="3" t="s">
        <v>3572</v>
      </c>
      <c r="F2059" t="str" cm="1">
        <f t="array" ref="F2059" ca="1">IF(G2059&lt;&gt;"",INDIRECT("'"&amp;G2059&amp;"'!"&amp;H2059),"")</f>
        <v/>
      </c>
      <c r="I2059" s="4"/>
      <c r="J2059" s="4"/>
      <c r="K2059" s="4"/>
    </row>
    <row r="2060" spans="1:19" ht="15" customHeight="1" x14ac:dyDescent="0.25">
      <c r="A2060" s="2">
        <v>2055</v>
      </c>
      <c r="D2060" s="3" t="s">
        <v>3572</v>
      </c>
      <c r="F2060" t="str" cm="1">
        <f t="array" ref="F2060" ca="1">IF(G2060&lt;&gt;"",INDIRECT("'"&amp;G2060&amp;"'!"&amp;H2060),"")</f>
        <v/>
      </c>
      <c r="I2060" s="4"/>
      <c r="J2060" s="4"/>
      <c r="K2060" s="4"/>
    </row>
    <row r="2061" spans="1:19" ht="15" customHeight="1" x14ac:dyDescent="0.25">
      <c r="A2061" s="2">
        <v>2056</v>
      </c>
      <c r="D2061" s="3" t="s">
        <v>3572</v>
      </c>
      <c r="F2061" t="str" cm="1">
        <f t="array" ref="F2061" ca="1">IF(G2061&lt;&gt;"",INDIRECT("'"&amp;G2061&amp;"'!"&amp;H2061),"")</f>
        <v/>
      </c>
      <c r="I2061" s="4"/>
      <c r="J2061" s="4"/>
      <c r="K2061" s="4"/>
    </row>
    <row r="2062" spans="1:19" ht="15" customHeight="1" x14ac:dyDescent="0.25">
      <c r="A2062" s="2">
        <v>2057</v>
      </c>
      <c r="D2062" s="3" t="s">
        <v>3572</v>
      </c>
      <c r="F2062" t="str" cm="1">
        <f t="array" ref="F2062" ca="1">IF(G2062&lt;&gt;"",INDIRECT("'"&amp;G2062&amp;"'!"&amp;H2062),"")</f>
        <v/>
      </c>
      <c r="I2062" s="4"/>
      <c r="J2062" s="4"/>
      <c r="K2062" s="4"/>
    </row>
    <row r="2063" spans="1:19" ht="15" customHeight="1" x14ac:dyDescent="0.25">
      <c r="A2063" s="2">
        <v>2058</v>
      </c>
      <c r="D2063" s="3" t="s">
        <v>3572</v>
      </c>
      <c r="F2063" t="str" cm="1">
        <f t="array" ref="F2063" ca="1">IF(G2063&lt;&gt;"",INDIRECT("'"&amp;G2063&amp;"'!"&amp;H2063),"")</f>
        <v/>
      </c>
      <c r="I2063" s="4"/>
      <c r="J2063" s="4"/>
      <c r="K2063" s="4"/>
    </row>
    <row r="2064" spans="1:19" ht="15" customHeight="1" x14ac:dyDescent="0.25">
      <c r="A2064" s="2">
        <v>2059</v>
      </c>
      <c r="D2064" s="3" t="s">
        <v>3572</v>
      </c>
      <c r="F2064" t="str" cm="1">
        <f t="array" ref="F2064" ca="1">IF(G2064&lt;&gt;"",INDIRECT("'"&amp;G2064&amp;"'!"&amp;H2064),"")</f>
        <v/>
      </c>
      <c r="I2064" s="4"/>
      <c r="J2064" s="4"/>
      <c r="K2064" s="4"/>
    </row>
    <row r="2065" spans="1:11" ht="15" customHeight="1" x14ac:dyDescent="0.25">
      <c r="A2065" s="2">
        <v>2060</v>
      </c>
      <c r="D2065" s="3" t="s">
        <v>3572</v>
      </c>
      <c r="F2065" t="str" cm="1">
        <f t="array" ref="F2065" ca="1">IF(G2065&lt;&gt;"",INDIRECT("'"&amp;G2065&amp;"'!"&amp;H2065),"")</f>
        <v/>
      </c>
      <c r="I2065" s="4"/>
      <c r="J2065" s="4"/>
      <c r="K2065" s="4"/>
    </row>
    <row r="2066" spans="1:11" ht="15" customHeight="1" x14ac:dyDescent="0.25">
      <c r="A2066" s="2">
        <v>2061</v>
      </c>
      <c r="D2066" s="3" t="s">
        <v>3572</v>
      </c>
      <c r="F2066" t="str" cm="1">
        <f t="array" ref="F2066" ca="1">IF(G2066&lt;&gt;"",INDIRECT("'"&amp;G2066&amp;"'!"&amp;H2066),"")</f>
        <v/>
      </c>
      <c r="I2066" s="4"/>
      <c r="J2066" s="4"/>
      <c r="K2066" s="4"/>
    </row>
    <row r="2067" spans="1:11" ht="15" customHeight="1" x14ac:dyDescent="0.25">
      <c r="A2067" s="2">
        <v>2062</v>
      </c>
      <c r="D2067" s="3" t="s">
        <v>3572</v>
      </c>
      <c r="F2067" t="str" cm="1">
        <f t="array" ref="F2067" ca="1">IF(G2067&lt;&gt;"",INDIRECT("'"&amp;G2067&amp;"'!"&amp;H2067),"")</f>
        <v/>
      </c>
      <c r="I2067" s="4"/>
      <c r="J2067" s="4"/>
      <c r="K2067" s="4"/>
    </row>
    <row r="2068" spans="1:11" ht="15" customHeight="1" x14ac:dyDescent="0.25">
      <c r="A2068" s="2">
        <v>2063</v>
      </c>
      <c r="D2068" s="3" t="s">
        <v>3572</v>
      </c>
      <c r="F2068" t="str" cm="1">
        <f t="array" ref="F2068" ca="1">IF(G2068&lt;&gt;"",INDIRECT("'"&amp;G2068&amp;"'!"&amp;H2068),"")</f>
        <v/>
      </c>
      <c r="I2068" s="4"/>
      <c r="J2068" s="4"/>
      <c r="K2068" s="4"/>
    </row>
    <row r="2069" spans="1:11" ht="15" customHeight="1" x14ac:dyDescent="0.25">
      <c r="A2069" s="2">
        <v>2064</v>
      </c>
      <c r="D2069" s="3" t="s">
        <v>3572</v>
      </c>
      <c r="F2069" t="str" cm="1">
        <f t="array" ref="F2069" ca="1">IF(G2069&lt;&gt;"",INDIRECT("'"&amp;G2069&amp;"'!"&amp;H2069),"")</f>
        <v/>
      </c>
      <c r="I2069" s="4"/>
      <c r="J2069" s="4"/>
      <c r="K2069" s="4"/>
    </row>
    <row r="2070" spans="1:11" ht="15" customHeight="1" x14ac:dyDescent="0.25">
      <c r="A2070" s="2">
        <v>2065</v>
      </c>
      <c r="D2070" s="3" t="s">
        <v>3572</v>
      </c>
      <c r="F2070" t="str" cm="1">
        <f t="array" ref="F2070" ca="1">IF(G2070&lt;&gt;"",INDIRECT("'"&amp;G2070&amp;"'!"&amp;H2070),"")</f>
        <v/>
      </c>
      <c r="I2070" s="4"/>
      <c r="J2070" s="4"/>
      <c r="K2070" s="4"/>
    </row>
    <row r="2071" spans="1:11" ht="15" customHeight="1" x14ac:dyDescent="0.25">
      <c r="A2071" s="2">
        <v>2066</v>
      </c>
      <c r="D2071" s="3" t="s">
        <v>3572</v>
      </c>
      <c r="F2071" t="str" cm="1">
        <f t="array" ref="F2071" ca="1">IF(G2071&lt;&gt;"",INDIRECT("'"&amp;G2071&amp;"'!"&amp;H2071),"")</f>
        <v/>
      </c>
      <c r="I2071" s="4"/>
      <c r="J2071" s="4"/>
      <c r="K2071" s="4"/>
    </row>
    <row r="2072" spans="1:11" ht="15" customHeight="1" x14ac:dyDescent="0.25">
      <c r="A2072" s="2">
        <v>2067</v>
      </c>
      <c r="D2072" s="3" t="s">
        <v>3572</v>
      </c>
      <c r="F2072" t="str" cm="1">
        <f t="array" ref="F2072" ca="1">IF(G2072&lt;&gt;"",INDIRECT("'"&amp;G2072&amp;"'!"&amp;H2072),"")</f>
        <v/>
      </c>
      <c r="I2072" s="4"/>
      <c r="J2072" s="4"/>
      <c r="K2072" s="4"/>
    </row>
    <row r="2073" spans="1:11" ht="15" customHeight="1" x14ac:dyDescent="0.25">
      <c r="A2073" s="2">
        <v>2068</v>
      </c>
      <c r="D2073" s="3" t="s">
        <v>3572</v>
      </c>
      <c r="F2073" t="str" cm="1">
        <f t="array" ref="F2073" ca="1">IF(G2073&lt;&gt;"",INDIRECT("'"&amp;G2073&amp;"'!"&amp;H2073),"")</f>
        <v/>
      </c>
      <c r="I2073" s="4"/>
      <c r="J2073" s="4"/>
      <c r="K2073" s="4"/>
    </row>
    <row r="2074" spans="1:11" ht="15" customHeight="1" x14ac:dyDescent="0.25">
      <c r="A2074" s="2">
        <v>2069</v>
      </c>
      <c r="D2074" s="3" t="s">
        <v>3572</v>
      </c>
      <c r="F2074" t="str" cm="1">
        <f t="array" ref="F2074" ca="1">IF(G2074&lt;&gt;"",INDIRECT("'"&amp;G2074&amp;"'!"&amp;H2074),"")</f>
        <v/>
      </c>
      <c r="I2074" s="4"/>
      <c r="J2074" s="4"/>
      <c r="K2074" s="4"/>
    </row>
    <row r="2075" spans="1:11" ht="15" customHeight="1" x14ac:dyDescent="0.25">
      <c r="A2075" s="2">
        <v>2070</v>
      </c>
      <c r="D2075" s="3" t="s">
        <v>3860</v>
      </c>
      <c r="F2075" t="str" cm="1">
        <f t="array" ref="F2075" ca="1">IF(G2075&lt;&gt;"",INDIRECT("'"&amp;G2075&amp;"'!"&amp;H2075),"")</f>
        <v/>
      </c>
      <c r="I2075" s="4"/>
      <c r="J2075" s="4"/>
      <c r="K2075" s="4"/>
    </row>
    <row r="2076" spans="1:11" ht="15" customHeight="1" x14ac:dyDescent="0.25">
      <c r="A2076" s="2">
        <v>2071</v>
      </c>
      <c r="D2076" s="3" t="s">
        <v>3572</v>
      </c>
      <c r="F2076" t="str" cm="1">
        <f t="array" ref="F2076" ca="1">IF(G2076&lt;&gt;"",INDIRECT("'"&amp;G2076&amp;"'!"&amp;H2076),"")</f>
        <v/>
      </c>
      <c r="I2076" s="4"/>
      <c r="J2076" s="4"/>
      <c r="K2076" s="4"/>
    </row>
    <row r="2077" spans="1:11" ht="15" customHeight="1" x14ac:dyDescent="0.25">
      <c r="A2077" s="2">
        <v>2072</v>
      </c>
      <c r="D2077" s="3" t="s">
        <v>3572</v>
      </c>
      <c r="F2077" t="str" cm="1">
        <f t="array" ref="F2077" ca="1">IF(G2077&lt;&gt;"",INDIRECT("'"&amp;G2077&amp;"'!"&amp;H2077),"")</f>
        <v/>
      </c>
      <c r="I2077" s="4"/>
      <c r="J2077" s="4"/>
      <c r="K2077" s="4"/>
    </row>
    <row r="2078" spans="1:11" ht="15" customHeight="1" x14ac:dyDescent="0.25">
      <c r="A2078" s="2">
        <v>2073</v>
      </c>
      <c r="D2078" s="3" t="s">
        <v>3572</v>
      </c>
      <c r="F2078" t="str" cm="1">
        <f t="array" ref="F2078" ca="1">IF(G2078&lt;&gt;"",INDIRECT("'"&amp;G2078&amp;"'!"&amp;H2078),"")</f>
        <v/>
      </c>
      <c r="I2078" s="4"/>
      <c r="J2078" s="4"/>
      <c r="K2078" s="4"/>
    </row>
    <row r="2079" spans="1:11" ht="15" customHeight="1" x14ac:dyDescent="0.25">
      <c r="A2079" s="2">
        <v>2074</v>
      </c>
      <c r="D2079" s="3" t="s">
        <v>3572</v>
      </c>
      <c r="F2079" t="str" cm="1">
        <f t="array" ref="F2079" ca="1">IF(G2079&lt;&gt;"",INDIRECT("'"&amp;G2079&amp;"'!"&amp;H2079),"")</f>
        <v/>
      </c>
      <c r="I2079" s="4"/>
      <c r="J2079" s="4"/>
      <c r="K2079" s="4"/>
    </row>
    <row r="2080" spans="1:11" ht="15" customHeight="1" x14ac:dyDescent="0.25">
      <c r="A2080" s="2">
        <v>2075</v>
      </c>
      <c r="D2080" s="3" t="s">
        <v>3572</v>
      </c>
      <c r="F2080" t="str" cm="1">
        <f t="array" ref="F2080" ca="1">IF(G2080&lt;&gt;"",INDIRECT("'"&amp;G2080&amp;"'!"&amp;H2080),"")</f>
        <v/>
      </c>
      <c r="I2080" s="4"/>
      <c r="J2080" s="4"/>
      <c r="K2080" s="4"/>
    </row>
    <row r="2081" spans="1:11" ht="15" customHeight="1" x14ac:dyDescent="0.25">
      <c r="A2081" s="2">
        <v>2076</v>
      </c>
      <c r="D2081" s="3" t="s">
        <v>3572</v>
      </c>
      <c r="F2081" t="str" cm="1">
        <f t="array" ref="F2081" ca="1">IF(G2081&lt;&gt;"",INDIRECT("'"&amp;G2081&amp;"'!"&amp;H2081),"")</f>
        <v/>
      </c>
      <c r="I2081" s="4"/>
      <c r="J2081" s="4"/>
      <c r="K2081" s="4"/>
    </row>
    <row r="2082" spans="1:11" ht="15" customHeight="1" x14ac:dyDescent="0.25">
      <c r="A2082" s="2">
        <v>2077</v>
      </c>
      <c r="D2082" s="3" t="s">
        <v>3572</v>
      </c>
      <c r="F2082" t="str" cm="1">
        <f t="array" ref="F2082" ca="1">IF(G2082&lt;&gt;"",INDIRECT("'"&amp;G2082&amp;"'!"&amp;H2082),"")</f>
        <v/>
      </c>
      <c r="I2082" s="4"/>
      <c r="J2082" s="4"/>
      <c r="K2082" s="4"/>
    </row>
    <row r="2083" spans="1:11" ht="15" customHeight="1" x14ac:dyDescent="0.25">
      <c r="A2083" s="2">
        <v>2078</v>
      </c>
      <c r="D2083" s="3" t="s">
        <v>3572</v>
      </c>
      <c r="F2083" t="str" cm="1">
        <f t="array" ref="F2083" ca="1">IF(G2083&lt;&gt;"",INDIRECT("'"&amp;G2083&amp;"'!"&amp;H2083),"")</f>
        <v/>
      </c>
      <c r="I2083" s="4"/>
      <c r="J2083" s="4"/>
      <c r="K2083" s="4"/>
    </row>
    <row r="2084" spans="1:11" ht="15" customHeight="1" x14ac:dyDescent="0.25">
      <c r="A2084" s="2">
        <v>2079</v>
      </c>
      <c r="D2084" s="3" t="s">
        <v>3572</v>
      </c>
      <c r="F2084" t="str" cm="1">
        <f t="array" ref="F2084" ca="1">IF(G2084&lt;&gt;"",INDIRECT("'"&amp;G2084&amp;"'!"&amp;H2084),"")</f>
        <v/>
      </c>
      <c r="I2084" s="4"/>
      <c r="J2084" s="4"/>
      <c r="K2084" s="4"/>
    </row>
    <row r="2085" spans="1:11" ht="15" customHeight="1" x14ac:dyDescent="0.25">
      <c r="A2085" s="2">
        <v>2080</v>
      </c>
      <c r="D2085" s="3" t="s">
        <v>3572</v>
      </c>
      <c r="F2085" t="str" cm="1">
        <f t="array" ref="F2085" ca="1">IF(G2085&lt;&gt;"",INDIRECT("'"&amp;G2085&amp;"'!"&amp;H2085),"")</f>
        <v/>
      </c>
      <c r="I2085" s="4"/>
      <c r="J2085" s="4"/>
      <c r="K2085" s="4"/>
    </row>
    <row r="2086" spans="1:11" ht="15" customHeight="1" x14ac:dyDescent="0.25">
      <c r="A2086" s="2">
        <v>2081</v>
      </c>
      <c r="D2086" s="3" t="s">
        <v>3572</v>
      </c>
      <c r="F2086" t="str" cm="1">
        <f t="array" ref="F2086" ca="1">IF(G2086&lt;&gt;"",INDIRECT("'"&amp;G2086&amp;"'!"&amp;H2086),"")</f>
        <v/>
      </c>
      <c r="I2086" s="4"/>
      <c r="J2086" s="4"/>
      <c r="K2086" s="4"/>
    </row>
    <row r="2087" spans="1:11" ht="15" customHeight="1" x14ac:dyDescent="0.25">
      <c r="A2087" s="2">
        <v>2082</v>
      </c>
      <c r="D2087" s="3" t="s">
        <v>3572</v>
      </c>
      <c r="F2087" t="str" cm="1">
        <f t="array" ref="F2087" ca="1">IF(G2087&lt;&gt;"",INDIRECT("'"&amp;G2087&amp;"'!"&amp;H2087),"")</f>
        <v/>
      </c>
      <c r="I2087" s="4"/>
      <c r="J2087" s="4"/>
      <c r="K2087" s="4"/>
    </row>
    <row r="2088" spans="1:11" ht="15" customHeight="1" x14ac:dyDescent="0.25">
      <c r="A2088" s="2">
        <v>2083</v>
      </c>
      <c r="D2088" s="3" t="s">
        <v>3572</v>
      </c>
      <c r="F2088" t="str" cm="1">
        <f t="array" ref="F2088" ca="1">IF(G2088&lt;&gt;"",INDIRECT("'"&amp;G2088&amp;"'!"&amp;H2088),"")</f>
        <v/>
      </c>
      <c r="I2088" s="4"/>
      <c r="J2088" s="4"/>
      <c r="K2088" s="4"/>
    </row>
    <row r="2089" spans="1:11" ht="15" customHeight="1" x14ac:dyDescent="0.25">
      <c r="A2089" s="2">
        <v>2084</v>
      </c>
      <c r="D2089" s="3" t="s">
        <v>3572</v>
      </c>
      <c r="F2089" t="str" cm="1">
        <f t="array" ref="F2089" ca="1">IF(G2089&lt;&gt;"",INDIRECT("'"&amp;G2089&amp;"'!"&amp;H2089),"")</f>
        <v/>
      </c>
      <c r="I2089" s="4"/>
      <c r="J2089" s="4"/>
      <c r="K2089" s="4"/>
    </row>
    <row r="2090" spans="1:11" ht="15" customHeight="1" x14ac:dyDescent="0.25">
      <c r="A2090" s="2">
        <v>2085</v>
      </c>
      <c r="D2090" s="3" t="s">
        <v>3572</v>
      </c>
      <c r="F2090" t="str" cm="1">
        <f t="array" ref="F2090" ca="1">IF(G2090&lt;&gt;"",INDIRECT("'"&amp;G2090&amp;"'!"&amp;H2090),"")</f>
        <v/>
      </c>
      <c r="I2090" s="4"/>
      <c r="J2090" s="4"/>
      <c r="K2090" s="4"/>
    </row>
    <row r="2091" spans="1:11" ht="15" customHeight="1" x14ac:dyDescent="0.25">
      <c r="A2091" s="2">
        <v>2086</v>
      </c>
      <c r="D2091" s="3" t="s">
        <v>3572</v>
      </c>
      <c r="F2091" t="str" cm="1">
        <f t="array" ref="F2091" ca="1">IF(G2091&lt;&gt;"",INDIRECT("'"&amp;G2091&amp;"'!"&amp;H2091),"")</f>
        <v/>
      </c>
      <c r="I2091" s="4"/>
      <c r="J2091" s="4"/>
      <c r="K2091" s="4"/>
    </row>
    <row r="2092" spans="1:11" ht="15" customHeight="1" x14ac:dyDescent="0.25">
      <c r="A2092" s="2">
        <v>2087</v>
      </c>
      <c r="D2092" s="3" t="s">
        <v>3572</v>
      </c>
      <c r="F2092" t="str" cm="1">
        <f t="array" ref="F2092" ca="1">IF(G2092&lt;&gt;"",INDIRECT("'"&amp;G2092&amp;"'!"&amp;H2092),"")</f>
        <v/>
      </c>
      <c r="I2092" s="4"/>
      <c r="J2092" s="4"/>
      <c r="K2092" s="4"/>
    </row>
    <row r="2093" spans="1:11" ht="15" customHeight="1" x14ac:dyDescent="0.25">
      <c r="A2093" s="2">
        <v>2088</v>
      </c>
      <c r="D2093" s="3" t="s">
        <v>3572</v>
      </c>
      <c r="F2093" t="str" cm="1">
        <f t="array" ref="F2093" ca="1">IF(G2093&lt;&gt;"",INDIRECT("'"&amp;G2093&amp;"'!"&amp;H2093),"")</f>
        <v/>
      </c>
      <c r="I2093" s="4"/>
      <c r="J2093" s="4"/>
      <c r="K2093" s="4"/>
    </row>
    <row r="2094" spans="1:11" ht="15" customHeight="1" x14ac:dyDescent="0.25">
      <c r="A2094" s="2">
        <v>2089</v>
      </c>
      <c r="D2094" s="3" t="s">
        <v>3572</v>
      </c>
      <c r="F2094" t="str" cm="1">
        <f t="array" ref="F2094" ca="1">IF(G2094&lt;&gt;"",INDIRECT("'"&amp;G2094&amp;"'!"&amp;H2094),"")</f>
        <v/>
      </c>
      <c r="I2094" s="4"/>
      <c r="J2094" s="4"/>
      <c r="K2094" s="4"/>
    </row>
    <row r="2095" spans="1:11" ht="15" customHeight="1" x14ac:dyDescent="0.25">
      <c r="A2095" s="2">
        <v>2090</v>
      </c>
      <c r="D2095" s="3" t="s">
        <v>3572</v>
      </c>
      <c r="F2095" t="str" cm="1">
        <f t="array" ref="F2095" ca="1">IF(G2095&lt;&gt;"",INDIRECT("'"&amp;G2095&amp;"'!"&amp;H2095),"")</f>
        <v/>
      </c>
      <c r="I2095" s="4"/>
      <c r="J2095" s="4"/>
      <c r="K2095" s="4"/>
    </row>
    <row r="2096" spans="1:11" ht="15" customHeight="1" x14ac:dyDescent="0.25">
      <c r="A2096" s="2">
        <v>2091</v>
      </c>
      <c r="D2096" s="3" t="s">
        <v>3572</v>
      </c>
      <c r="F2096" t="str" cm="1">
        <f t="array" ref="F2096" ca="1">IF(G2096&lt;&gt;"",INDIRECT("'"&amp;G2096&amp;"'!"&amp;H2096),"")</f>
        <v/>
      </c>
      <c r="I2096" s="4"/>
      <c r="J2096" s="4"/>
      <c r="K2096" s="4"/>
    </row>
    <row r="2097" spans="1:11" ht="15" customHeight="1" x14ac:dyDescent="0.25">
      <c r="A2097" s="2">
        <v>2092</v>
      </c>
      <c r="D2097" s="3" t="s">
        <v>3572</v>
      </c>
      <c r="F2097" t="str" cm="1">
        <f t="array" ref="F2097" ca="1">IF(G2097&lt;&gt;"",INDIRECT("'"&amp;G2097&amp;"'!"&amp;H2097),"")</f>
        <v/>
      </c>
      <c r="I2097" s="4"/>
      <c r="J2097" s="4"/>
      <c r="K2097" s="4"/>
    </row>
    <row r="2098" spans="1:11" ht="15" customHeight="1" x14ac:dyDescent="0.25">
      <c r="A2098" s="2">
        <v>2093</v>
      </c>
      <c r="D2098" s="3" t="s">
        <v>3572</v>
      </c>
      <c r="F2098" t="str" cm="1">
        <f t="array" ref="F2098" ca="1">IF(G2098&lt;&gt;"",INDIRECT("'"&amp;G2098&amp;"'!"&amp;H2098),"")</f>
        <v/>
      </c>
      <c r="I2098" s="4"/>
      <c r="J2098" s="4"/>
      <c r="K2098" s="4"/>
    </row>
    <row r="2099" spans="1:11" ht="15" customHeight="1" x14ac:dyDescent="0.25">
      <c r="A2099" s="2">
        <v>2094</v>
      </c>
      <c r="D2099" s="3" t="s">
        <v>3572</v>
      </c>
      <c r="F2099" t="str" cm="1">
        <f t="array" ref="F2099" ca="1">IF(G2099&lt;&gt;"",INDIRECT("'"&amp;G2099&amp;"'!"&amp;H2099),"")</f>
        <v/>
      </c>
      <c r="I2099" s="4"/>
      <c r="J2099" s="4"/>
      <c r="K2099" s="4"/>
    </row>
    <row r="2100" spans="1:11" ht="15" customHeight="1" x14ac:dyDescent="0.25">
      <c r="A2100" s="2">
        <v>2095</v>
      </c>
      <c r="D2100" s="3" t="s">
        <v>3572</v>
      </c>
      <c r="F2100" t="str" cm="1">
        <f t="array" ref="F2100" ca="1">IF(G2100&lt;&gt;"",INDIRECT("'"&amp;G2100&amp;"'!"&amp;H2100),"")</f>
        <v/>
      </c>
      <c r="I2100" s="4"/>
      <c r="J2100" s="4"/>
      <c r="K2100" s="4"/>
    </row>
    <row r="2101" spans="1:11" ht="15" customHeight="1" x14ac:dyDescent="0.25">
      <c r="A2101" s="2">
        <v>2096</v>
      </c>
      <c r="D2101" s="3" t="s">
        <v>3572</v>
      </c>
      <c r="F2101" t="str" cm="1">
        <f t="array" ref="F2101" ca="1">IF(G2101&lt;&gt;"",INDIRECT("'"&amp;G2101&amp;"'!"&amp;H2101),"")</f>
        <v/>
      </c>
      <c r="I2101" s="4"/>
      <c r="J2101" s="4"/>
      <c r="K2101" s="4"/>
    </row>
    <row r="2102" spans="1:11" ht="15" customHeight="1" x14ac:dyDescent="0.25">
      <c r="A2102" s="2">
        <v>2097</v>
      </c>
      <c r="D2102" s="3" t="s">
        <v>3572</v>
      </c>
      <c r="F2102" t="str" cm="1">
        <f t="array" ref="F2102" ca="1">IF(G2102&lt;&gt;"",INDIRECT("'"&amp;G2102&amp;"'!"&amp;H2102),"")</f>
        <v/>
      </c>
      <c r="I2102" s="4"/>
      <c r="J2102" s="4"/>
      <c r="K2102" s="4"/>
    </row>
    <row r="2103" spans="1:11" ht="15" customHeight="1" x14ac:dyDescent="0.25">
      <c r="A2103" s="2">
        <v>2098</v>
      </c>
      <c r="D2103" s="3" t="s">
        <v>3572</v>
      </c>
      <c r="F2103" t="str" cm="1">
        <f t="array" ref="F2103" ca="1">IF(G2103&lt;&gt;"",INDIRECT("'"&amp;G2103&amp;"'!"&amp;H2103),"")</f>
        <v/>
      </c>
      <c r="I2103" s="4"/>
      <c r="J2103" s="4"/>
      <c r="K2103" s="4"/>
    </row>
    <row r="2104" spans="1:11" ht="15" customHeight="1" x14ac:dyDescent="0.25">
      <c r="A2104" s="2">
        <v>2099</v>
      </c>
      <c r="D2104" s="3" t="s">
        <v>3572</v>
      </c>
      <c r="F2104" t="str" cm="1">
        <f t="array" ref="F2104" ca="1">IF(G2104&lt;&gt;"",INDIRECT("'"&amp;G2104&amp;"'!"&amp;H2104),"")</f>
        <v/>
      </c>
      <c r="I2104" s="4"/>
      <c r="J2104" s="4"/>
      <c r="K2104" s="4"/>
    </row>
    <row r="2105" spans="1:11" ht="15" customHeight="1" x14ac:dyDescent="0.25">
      <c r="A2105" s="2">
        <v>2100</v>
      </c>
      <c r="D2105" s="3" t="s">
        <v>3572</v>
      </c>
      <c r="F2105" t="str" cm="1">
        <f t="array" ref="F2105" ca="1">IF(G2105&lt;&gt;"",INDIRECT("'"&amp;G2105&amp;"'!"&amp;H2105),"")</f>
        <v/>
      </c>
      <c r="I2105" s="4"/>
      <c r="J2105" s="4"/>
      <c r="K2105" s="4"/>
    </row>
    <row r="2106" spans="1:11" ht="15" customHeight="1" x14ac:dyDescent="0.25">
      <c r="A2106" s="2">
        <v>2101</v>
      </c>
      <c r="D2106" s="3" t="s">
        <v>3572</v>
      </c>
      <c r="F2106" t="str" cm="1">
        <f t="array" ref="F2106" ca="1">IF(G2106&lt;&gt;"",INDIRECT("'"&amp;G2106&amp;"'!"&amp;H2106),"")</f>
        <v/>
      </c>
      <c r="I2106" s="4"/>
      <c r="J2106" s="4"/>
      <c r="K2106" s="4"/>
    </row>
    <row r="2107" spans="1:11" ht="15" customHeight="1" x14ac:dyDescent="0.25">
      <c r="A2107" s="2">
        <v>2102</v>
      </c>
      <c r="D2107" s="3" t="s">
        <v>3572</v>
      </c>
      <c r="F2107" t="str" cm="1">
        <f t="array" ref="F2107" ca="1">IF(G2107&lt;&gt;"",INDIRECT("'"&amp;G2107&amp;"'!"&amp;H2107),"")</f>
        <v/>
      </c>
      <c r="I2107" s="4"/>
      <c r="J2107" s="4"/>
      <c r="K2107" s="4"/>
    </row>
    <row r="2108" spans="1:11" ht="15" customHeight="1" x14ac:dyDescent="0.25">
      <c r="A2108" s="2">
        <v>2103</v>
      </c>
      <c r="D2108" s="3" t="s">
        <v>3572</v>
      </c>
      <c r="F2108" t="str" cm="1">
        <f t="array" ref="F2108" ca="1">IF(G2108&lt;&gt;"",INDIRECT("'"&amp;G2108&amp;"'!"&amp;H2108),"")</f>
        <v/>
      </c>
      <c r="I2108" s="4"/>
      <c r="J2108" s="4"/>
      <c r="K2108" s="4"/>
    </row>
    <row r="2109" spans="1:11" ht="15" customHeight="1" x14ac:dyDescent="0.25">
      <c r="A2109" s="2">
        <v>2104</v>
      </c>
      <c r="D2109" s="3" t="s">
        <v>3572</v>
      </c>
      <c r="F2109" t="str" cm="1">
        <f t="array" ref="F2109" ca="1">IF(G2109&lt;&gt;"",INDIRECT("'"&amp;G2109&amp;"'!"&amp;H2109),"")</f>
        <v/>
      </c>
      <c r="I2109" s="4"/>
      <c r="J2109" s="4"/>
      <c r="K2109" s="4"/>
    </row>
    <row r="2110" spans="1:11" ht="15" customHeight="1" x14ac:dyDescent="0.25">
      <c r="A2110" s="2">
        <v>2105</v>
      </c>
      <c r="D2110" s="3" t="s">
        <v>3572</v>
      </c>
      <c r="F2110" t="str" cm="1">
        <f t="array" ref="F2110" ca="1">IF(G2110&lt;&gt;"",INDIRECT("'"&amp;G2110&amp;"'!"&amp;H2110),"")</f>
        <v/>
      </c>
      <c r="I2110" s="4"/>
      <c r="J2110" s="4"/>
      <c r="K2110" s="4"/>
    </row>
    <row r="2111" spans="1:11" ht="15" customHeight="1" x14ac:dyDescent="0.25">
      <c r="A2111" s="2">
        <v>2106</v>
      </c>
      <c r="D2111" s="3" t="s">
        <v>3572</v>
      </c>
      <c r="F2111" t="str" cm="1">
        <f t="array" ref="F2111" ca="1">IF(G2111&lt;&gt;"",INDIRECT("'"&amp;G2111&amp;"'!"&amp;H2111),"")</f>
        <v/>
      </c>
      <c r="I2111" s="4"/>
      <c r="J2111" s="4"/>
      <c r="K2111" s="4"/>
    </row>
    <row r="2112" spans="1:11" ht="15" customHeight="1" x14ac:dyDescent="0.25">
      <c r="A2112" s="2">
        <v>2107</v>
      </c>
      <c r="D2112" s="3" t="s">
        <v>3572</v>
      </c>
      <c r="F2112" t="str" cm="1">
        <f t="array" ref="F2112" ca="1">IF(G2112&lt;&gt;"",INDIRECT("'"&amp;G2112&amp;"'!"&amp;H2112),"")</f>
        <v/>
      </c>
      <c r="I2112" s="4"/>
      <c r="J2112" s="4"/>
      <c r="K2112" s="4"/>
    </row>
    <row r="2113" spans="1:11" ht="15" customHeight="1" x14ac:dyDescent="0.25">
      <c r="A2113" s="2">
        <v>2108</v>
      </c>
      <c r="D2113" s="3" t="s">
        <v>3572</v>
      </c>
      <c r="F2113" t="str" cm="1">
        <f t="array" ref="F2113" ca="1">IF(G2113&lt;&gt;"",INDIRECT("'"&amp;G2113&amp;"'!"&amp;H2113),"")</f>
        <v/>
      </c>
      <c r="I2113" s="4"/>
      <c r="J2113" s="4"/>
      <c r="K2113" s="4"/>
    </row>
    <row r="2114" spans="1:11" ht="15" customHeight="1" x14ac:dyDescent="0.25">
      <c r="A2114" s="2">
        <v>2109</v>
      </c>
      <c r="D2114" s="3" t="s">
        <v>3572</v>
      </c>
      <c r="F2114" t="str" cm="1">
        <f t="array" ref="F2114" ca="1">IF(G2114&lt;&gt;"",INDIRECT("'"&amp;G2114&amp;"'!"&amp;H2114),"")</f>
        <v/>
      </c>
      <c r="I2114" s="4"/>
      <c r="J2114" s="4"/>
      <c r="K2114" s="4"/>
    </row>
    <row r="2115" spans="1:11" ht="15" customHeight="1" x14ac:dyDescent="0.25">
      <c r="A2115" s="2">
        <v>2110</v>
      </c>
      <c r="D2115" s="3" t="s">
        <v>3572</v>
      </c>
      <c r="F2115" t="str" cm="1">
        <f t="array" ref="F2115" ca="1">IF(G2115&lt;&gt;"",INDIRECT("'"&amp;G2115&amp;"'!"&amp;H2115),"")</f>
        <v/>
      </c>
      <c r="I2115" s="4"/>
      <c r="J2115" s="4"/>
      <c r="K2115" s="4"/>
    </row>
    <row r="2116" spans="1:11" ht="15" customHeight="1" x14ac:dyDescent="0.25">
      <c r="A2116" s="2">
        <v>2111</v>
      </c>
      <c r="D2116" s="3" t="s">
        <v>3572</v>
      </c>
      <c r="F2116" t="str" cm="1">
        <f t="array" ref="F2116" ca="1">IF(G2116&lt;&gt;"",INDIRECT("'"&amp;G2116&amp;"'!"&amp;H2116),"")</f>
        <v/>
      </c>
      <c r="I2116" s="4"/>
      <c r="J2116" s="4"/>
      <c r="K2116" s="4"/>
    </row>
    <row r="2117" spans="1:11" ht="15" customHeight="1" x14ac:dyDescent="0.25">
      <c r="A2117" s="2">
        <v>2112</v>
      </c>
      <c r="D2117" s="3" t="s">
        <v>3572</v>
      </c>
      <c r="F2117" t="str" cm="1">
        <f t="array" ref="F2117" ca="1">IF(G2117&lt;&gt;"",INDIRECT("'"&amp;G2117&amp;"'!"&amp;H2117),"")</f>
        <v/>
      </c>
      <c r="I2117" s="4"/>
      <c r="J2117" s="4"/>
      <c r="K2117" s="4"/>
    </row>
    <row r="2118" spans="1:11" ht="15" customHeight="1" x14ac:dyDescent="0.25">
      <c r="A2118" s="2">
        <v>2113</v>
      </c>
      <c r="D2118" s="3" t="s">
        <v>3572</v>
      </c>
      <c r="F2118" t="str" cm="1">
        <f t="array" ref="F2118" ca="1">IF(G2118&lt;&gt;"",INDIRECT("'"&amp;G2118&amp;"'!"&amp;H2118),"")</f>
        <v/>
      </c>
      <c r="I2118" s="4"/>
      <c r="J2118" s="4"/>
      <c r="K2118" s="4"/>
    </row>
    <row r="2119" spans="1:11" ht="15" customHeight="1" x14ac:dyDescent="0.25">
      <c r="A2119" s="2">
        <v>2114</v>
      </c>
      <c r="D2119" s="3" t="s">
        <v>3572</v>
      </c>
      <c r="F2119" t="str" cm="1">
        <f t="array" ref="F2119" ca="1">IF(G2119&lt;&gt;"",INDIRECT("'"&amp;G2119&amp;"'!"&amp;H2119),"")</f>
        <v/>
      </c>
      <c r="I2119" s="4"/>
      <c r="J2119" s="4"/>
      <c r="K2119" s="4"/>
    </row>
    <row r="2120" spans="1:11" ht="15" customHeight="1" x14ac:dyDescent="0.25">
      <c r="A2120" s="2">
        <v>2115</v>
      </c>
      <c r="D2120" s="3" t="s">
        <v>3572</v>
      </c>
      <c r="F2120" t="str" cm="1">
        <f t="array" ref="F2120" ca="1">IF(G2120&lt;&gt;"",INDIRECT("'"&amp;G2120&amp;"'!"&amp;H2120),"")</f>
        <v/>
      </c>
      <c r="I2120" s="4"/>
      <c r="J2120" s="4"/>
      <c r="K2120" s="4"/>
    </row>
    <row r="2121" spans="1:11" ht="15" customHeight="1" x14ac:dyDescent="0.25">
      <c r="A2121" s="2">
        <v>2116</v>
      </c>
      <c r="D2121" s="3" t="s">
        <v>3572</v>
      </c>
      <c r="F2121" t="str" cm="1">
        <f t="array" ref="F2121" ca="1">IF(G2121&lt;&gt;"",INDIRECT("'"&amp;G2121&amp;"'!"&amp;H2121),"")</f>
        <v/>
      </c>
      <c r="I2121" s="4"/>
      <c r="J2121" s="4"/>
      <c r="K2121" s="4"/>
    </row>
    <row r="2122" spans="1:11" ht="15" customHeight="1" x14ac:dyDescent="0.25">
      <c r="A2122" s="2">
        <v>2117</v>
      </c>
      <c r="D2122" s="3" t="s">
        <v>3572</v>
      </c>
      <c r="F2122" t="str" cm="1">
        <f t="array" ref="F2122" ca="1">IF(G2122&lt;&gt;"",INDIRECT("'"&amp;G2122&amp;"'!"&amp;H2122),"")</f>
        <v/>
      </c>
      <c r="I2122" s="4"/>
      <c r="J2122" s="4"/>
      <c r="K2122" s="4"/>
    </row>
    <row r="2123" spans="1:11" ht="15" customHeight="1" x14ac:dyDescent="0.25">
      <c r="A2123" s="2">
        <v>2118</v>
      </c>
      <c r="D2123" s="3" t="s">
        <v>3572</v>
      </c>
      <c r="F2123" t="str" cm="1">
        <f t="array" ref="F2123" ca="1">IF(G2123&lt;&gt;"",INDIRECT("'"&amp;G2123&amp;"'!"&amp;H2123),"")</f>
        <v/>
      </c>
      <c r="I2123" s="4"/>
      <c r="J2123" s="4"/>
      <c r="K2123" s="4"/>
    </row>
    <row r="2124" spans="1:11" ht="15" customHeight="1" x14ac:dyDescent="0.25">
      <c r="A2124" s="2">
        <v>2119</v>
      </c>
      <c r="D2124" s="3" t="s">
        <v>3572</v>
      </c>
      <c r="F2124" t="str" cm="1">
        <f t="array" ref="F2124" ca="1">IF(G2124&lt;&gt;"",INDIRECT("'"&amp;G2124&amp;"'!"&amp;H2124),"")</f>
        <v/>
      </c>
      <c r="I2124" s="4"/>
      <c r="J2124" s="4"/>
      <c r="K2124" s="4"/>
    </row>
    <row r="2125" spans="1:11" ht="15" customHeight="1" x14ac:dyDescent="0.25">
      <c r="A2125" s="2">
        <v>2120</v>
      </c>
      <c r="D2125" s="3" t="s">
        <v>3572</v>
      </c>
      <c r="F2125" t="str" cm="1">
        <f t="array" ref="F2125" ca="1">IF(G2125&lt;&gt;"",INDIRECT("'"&amp;G2125&amp;"'!"&amp;H2125),"")</f>
        <v/>
      </c>
      <c r="I2125" s="4"/>
      <c r="J2125" s="4"/>
      <c r="K2125" s="4"/>
    </row>
    <row r="2126" spans="1:11" ht="15" customHeight="1" x14ac:dyDescent="0.25">
      <c r="A2126" s="2">
        <v>2121</v>
      </c>
      <c r="D2126" s="3" t="s">
        <v>3572</v>
      </c>
      <c r="F2126" t="str" cm="1">
        <f t="array" ref="F2126" ca="1">IF(G2126&lt;&gt;"",INDIRECT("'"&amp;G2126&amp;"'!"&amp;H2126),"")</f>
        <v/>
      </c>
      <c r="I2126" s="4"/>
      <c r="J2126" s="4"/>
      <c r="K2126" s="4"/>
    </row>
    <row r="2127" spans="1:11" ht="15" customHeight="1" x14ac:dyDescent="0.25">
      <c r="A2127" s="2">
        <v>2122</v>
      </c>
      <c r="D2127" s="3" t="s">
        <v>3572</v>
      </c>
      <c r="F2127" t="str" cm="1">
        <f t="array" ref="F2127" ca="1">IF(G2127&lt;&gt;"",INDIRECT("'"&amp;G2127&amp;"'!"&amp;H2127),"")</f>
        <v/>
      </c>
      <c r="I2127" s="4"/>
      <c r="J2127" s="4"/>
      <c r="K2127" s="4"/>
    </row>
    <row r="2128" spans="1:11" ht="15" customHeight="1" x14ac:dyDescent="0.25">
      <c r="A2128" s="2">
        <v>2123</v>
      </c>
      <c r="D2128" s="3" t="s">
        <v>3572</v>
      </c>
      <c r="F2128" t="str" cm="1">
        <f t="array" ref="F2128" ca="1">IF(G2128&lt;&gt;"",INDIRECT("'"&amp;G2128&amp;"'!"&amp;H2128),"")</f>
        <v/>
      </c>
      <c r="I2128" s="4"/>
      <c r="J2128" s="4"/>
      <c r="K2128" s="4"/>
    </row>
    <row r="2129" spans="1:11" ht="15" customHeight="1" x14ac:dyDescent="0.25">
      <c r="A2129" s="2">
        <v>2124</v>
      </c>
      <c r="D2129" s="3" t="s">
        <v>3572</v>
      </c>
      <c r="F2129" t="str" cm="1">
        <f t="array" ref="F2129" ca="1">IF(G2129&lt;&gt;"",INDIRECT("'"&amp;G2129&amp;"'!"&amp;H2129),"")</f>
        <v/>
      </c>
      <c r="I2129" s="4"/>
      <c r="J2129" s="4"/>
      <c r="K2129" s="4"/>
    </row>
    <row r="2130" spans="1:11" ht="15" customHeight="1" x14ac:dyDescent="0.25">
      <c r="A2130" s="2">
        <v>2125</v>
      </c>
      <c r="D2130" s="3" t="s">
        <v>3572</v>
      </c>
      <c r="F2130" t="str" cm="1">
        <f t="array" ref="F2130" ca="1">IF(G2130&lt;&gt;"",INDIRECT("'"&amp;G2130&amp;"'!"&amp;H2130),"")</f>
        <v/>
      </c>
      <c r="I2130" s="4"/>
      <c r="J2130" s="4"/>
      <c r="K2130" s="4"/>
    </row>
    <row r="2131" spans="1:11" ht="15" customHeight="1" x14ac:dyDescent="0.25">
      <c r="A2131" s="2">
        <v>2126</v>
      </c>
      <c r="D2131" s="3" t="s">
        <v>3572</v>
      </c>
      <c r="F2131" t="str" cm="1">
        <f t="array" ref="F2131" ca="1">IF(G2131&lt;&gt;"",INDIRECT("'"&amp;G2131&amp;"'!"&amp;H2131),"")</f>
        <v/>
      </c>
      <c r="I2131" s="4"/>
      <c r="J2131" s="4"/>
      <c r="K2131" s="4"/>
    </row>
    <row r="2132" spans="1:11" ht="15" customHeight="1" x14ac:dyDescent="0.25">
      <c r="A2132" s="2">
        <v>2127</v>
      </c>
      <c r="D2132" s="3" t="s">
        <v>3572</v>
      </c>
      <c r="F2132" t="str" cm="1">
        <f t="array" ref="F2132" ca="1">IF(G2132&lt;&gt;"",INDIRECT("'"&amp;G2132&amp;"'!"&amp;H2132),"")</f>
        <v/>
      </c>
      <c r="I2132" s="4"/>
      <c r="J2132" s="4"/>
      <c r="K2132" s="4"/>
    </row>
    <row r="2133" spans="1:11" ht="15" customHeight="1" x14ac:dyDescent="0.25">
      <c r="A2133" s="2">
        <v>2128</v>
      </c>
      <c r="D2133" s="3" t="s">
        <v>3572</v>
      </c>
      <c r="F2133" t="str" cm="1">
        <f t="array" ref="F2133" ca="1">IF(G2133&lt;&gt;"",INDIRECT("'"&amp;G2133&amp;"'!"&amp;H2133),"")</f>
        <v/>
      </c>
      <c r="I2133" s="4"/>
      <c r="J2133" s="4"/>
      <c r="K2133" s="4"/>
    </row>
    <row r="2134" spans="1:11" ht="15" customHeight="1" x14ac:dyDescent="0.25">
      <c r="A2134" s="2">
        <v>2129</v>
      </c>
      <c r="D2134" s="3" t="s">
        <v>3572</v>
      </c>
      <c r="F2134" t="str" cm="1">
        <f t="array" ref="F2134" ca="1">IF(G2134&lt;&gt;"",INDIRECT("'"&amp;G2134&amp;"'!"&amp;H2134),"")</f>
        <v/>
      </c>
      <c r="I2134" s="4"/>
      <c r="J2134" s="4"/>
      <c r="K2134" s="4"/>
    </row>
    <row r="2135" spans="1:11" ht="15" customHeight="1" x14ac:dyDescent="0.25">
      <c r="A2135" s="2">
        <v>2130</v>
      </c>
      <c r="D2135" s="3" t="s">
        <v>3572</v>
      </c>
      <c r="F2135" t="str" cm="1">
        <f t="array" ref="F2135" ca="1">IF(G2135&lt;&gt;"",INDIRECT("'"&amp;G2135&amp;"'!"&amp;H2135),"")</f>
        <v/>
      </c>
      <c r="I2135" s="4"/>
      <c r="J2135" s="4"/>
      <c r="K2135" s="4"/>
    </row>
    <row r="2136" spans="1:11" ht="15" customHeight="1" x14ac:dyDescent="0.25">
      <c r="A2136" s="2">
        <v>2131</v>
      </c>
      <c r="D2136" s="3" t="s">
        <v>3572</v>
      </c>
      <c r="F2136" t="str" cm="1">
        <f t="array" ref="F2136" ca="1">IF(G2136&lt;&gt;"",INDIRECT("'"&amp;G2136&amp;"'!"&amp;H2136),"")</f>
        <v/>
      </c>
      <c r="I2136" s="4"/>
      <c r="J2136" s="4"/>
      <c r="K2136" s="4"/>
    </row>
    <row r="2137" spans="1:11" ht="15" customHeight="1" x14ac:dyDescent="0.25">
      <c r="A2137" s="2">
        <v>2132</v>
      </c>
      <c r="D2137" s="3" t="s">
        <v>3572</v>
      </c>
      <c r="F2137" t="str" cm="1">
        <f t="array" ref="F2137" ca="1">IF(G2137&lt;&gt;"",INDIRECT("'"&amp;G2137&amp;"'!"&amp;H2137),"")</f>
        <v/>
      </c>
      <c r="I2137" s="4"/>
      <c r="J2137" s="4"/>
      <c r="K2137" s="4"/>
    </row>
    <row r="2138" spans="1:11" ht="15" customHeight="1" x14ac:dyDescent="0.25">
      <c r="A2138" s="2">
        <v>2133</v>
      </c>
      <c r="D2138" s="3" t="s">
        <v>3572</v>
      </c>
      <c r="F2138" t="str" cm="1">
        <f t="array" ref="F2138" ca="1">IF(G2138&lt;&gt;"",INDIRECT("'"&amp;G2138&amp;"'!"&amp;H2138),"")</f>
        <v/>
      </c>
      <c r="I2138" s="4"/>
      <c r="J2138" s="4"/>
      <c r="K2138" s="4"/>
    </row>
    <row r="2139" spans="1:11" ht="15" customHeight="1" x14ac:dyDescent="0.25">
      <c r="A2139" s="2">
        <v>2134</v>
      </c>
      <c r="D2139" s="3" t="s">
        <v>3572</v>
      </c>
      <c r="F2139" t="str" cm="1">
        <f t="array" ref="F2139" ca="1">IF(G2139&lt;&gt;"",INDIRECT("'"&amp;G2139&amp;"'!"&amp;H2139),"")</f>
        <v/>
      </c>
      <c r="I2139" s="4"/>
      <c r="J2139" s="4"/>
      <c r="K2139" s="4"/>
    </row>
    <row r="2140" spans="1:11" ht="15" customHeight="1" x14ac:dyDescent="0.25">
      <c r="A2140" s="2">
        <v>2135</v>
      </c>
      <c r="D2140" s="3" t="s">
        <v>3572</v>
      </c>
      <c r="F2140" t="str" cm="1">
        <f t="array" ref="F2140" ca="1">IF(G2140&lt;&gt;"",INDIRECT("'"&amp;G2140&amp;"'!"&amp;H2140),"")</f>
        <v/>
      </c>
      <c r="I2140" s="4"/>
      <c r="J2140" s="4"/>
      <c r="K2140" s="4"/>
    </row>
    <row r="2141" spans="1:11" ht="15" customHeight="1" x14ac:dyDescent="0.25">
      <c r="A2141" s="2">
        <v>2136</v>
      </c>
      <c r="D2141" s="3" t="s">
        <v>3572</v>
      </c>
      <c r="F2141" t="str" cm="1">
        <f t="array" ref="F2141" ca="1">IF(G2141&lt;&gt;"",INDIRECT("'"&amp;G2141&amp;"'!"&amp;H2141),"")</f>
        <v/>
      </c>
      <c r="I2141" s="4"/>
      <c r="J2141" s="4"/>
      <c r="K2141" s="4"/>
    </row>
    <row r="2142" spans="1:11" ht="15" customHeight="1" x14ac:dyDescent="0.25">
      <c r="A2142" s="2">
        <v>2137</v>
      </c>
      <c r="D2142" s="3" t="s">
        <v>3572</v>
      </c>
      <c r="F2142" t="str" cm="1">
        <f t="array" ref="F2142" ca="1">IF(G2142&lt;&gt;"",INDIRECT("'"&amp;G2142&amp;"'!"&amp;H2142),"")</f>
        <v/>
      </c>
      <c r="I2142" s="4"/>
      <c r="J2142" s="4"/>
      <c r="K2142" s="4"/>
    </row>
    <row r="2143" spans="1:11" ht="15" customHeight="1" x14ac:dyDescent="0.25">
      <c r="A2143" s="2">
        <v>2138</v>
      </c>
      <c r="D2143" s="3" t="s">
        <v>3572</v>
      </c>
      <c r="F2143" t="str" cm="1">
        <f t="array" ref="F2143" ca="1">IF(G2143&lt;&gt;"",INDIRECT("'"&amp;G2143&amp;"'!"&amp;H2143),"")</f>
        <v/>
      </c>
      <c r="I2143" s="4"/>
      <c r="J2143" s="4"/>
      <c r="K2143" s="4"/>
    </row>
    <row r="2144" spans="1:11" ht="15" customHeight="1" x14ac:dyDescent="0.25">
      <c r="A2144" s="2">
        <v>2139</v>
      </c>
      <c r="D2144" s="3" t="s">
        <v>3572</v>
      </c>
      <c r="F2144" t="str" cm="1">
        <f t="array" ref="F2144" ca="1">IF(G2144&lt;&gt;"",INDIRECT("'"&amp;G2144&amp;"'!"&amp;H2144),"")</f>
        <v/>
      </c>
      <c r="I2144" s="4"/>
      <c r="J2144" s="4"/>
      <c r="K2144" s="4"/>
    </row>
    <row r="2145" spans="1:11" ht="15" customHeight="1" x14ac:dyDescent="0.25">
      <c r="A2145" s="2">
        <v>2140</v>
      </c>
      <c r="D2145" s="3" t="s">
        <v>3572</v>
      </c>
      <c r="F2145" t="str" cm="1">
        <f t="array" ref="F2145" ca="1">IF(G2145&lt;&gt;"",INDIRECT("'"&amp;G2145&amp;"'!"&amp;H2145),"")</f>
        <v/>
      </c>
      <c r="I2145" s="4"/>
      <c r="J2145" s="4"/>
      <c r="K2145" s="4"/>
    </row>
    <row r="2146" spans="1:11" ht="15" customHeight="1" x14ac:dyDescent="0.25">
      <c r="A2146" s="2">
        <v>2141</v>
      </c>
      <c r="D2146" s="3" t="s">
        <v>3572</v>
      </c>
      <c r="F2146" t="str" cm="1">
        <f t="array" ref="F2146" ca="1">IF(G2146&lt;&gt;"",INDIRECT("'"&amp;G2146&amp;"'!"&amp;H2146),"")</f>
        <v/>
      </c>
      <c r="I2146" s="4"/>
      <c r="J2146" s="4"/>
      <c r="K2146" s="4"/>
    </row>
    <row r="2147" spans="1:11" ht="15" customHeight="1" x14ac:dyDescent="0.25">
      <c r="A2147" s="2">
        <v>2142</v>
      </c>
      <c r="D2147" s="3" t="s">
        <v>3572</v>
      </c>
      <c r="F2147" t="str" cm="1">
        <f t="array" ref="F2147" ca="1">IF(G2147&lt;&gt;"",INDIRECT("'"&amp;G2147&amp;"'!"&amp;H2147),"")</f>
        <v/>
      </c>
      <c r="I2147" s="4"/>
      <c r="J2147" s="4"/>
      <c r="K2147" s="4"/>
    </row>
    <row r="2148" spans="1:11" ht="15" customHeight="1" x14ac:dyDescent="0.25">
      <c r="A2148" s="2">
        <v>2143</v>
      </c>
      <c r="D2148" s="3" t="s">
        <v>3572</v>
      </c>
      <c r="F2148" t="str" cm="1">
        <f t="array" ref="F2148" ca="1">IF(G2148&lt;&gt;"",INDIRECT("'"&amp;G2148&amp;"'!"&amp;H2148),"")</f>
        <v/>
      </c>
      <c r="I2148" s="4"/>
      <c r="J2148" s="4"/>
      <c r="K2148" s="4"/>
    </row>
    <row r="2149" spans="1:11" ht="15" customHeight="1" x14ac:dyDescent="0.25">
      <c r="A2149" s="2">
        <v>2144</v>
      </c>
      <c r="D2149" s="3" t="s">
        <v>3572</v>
      </c>
      <c r="F2149" t="str" cm="1">
        <f t="array" ref="F2149" ca="1">IF(G2149&lt;&gt;"",INDIRECT("'"&amp;G2149&amp;"'!"&amp;H2149),"")</f>
        <v/>
      </c>
      <c r="I2149" s="4"/>
      <c r="J2149" s="4"/>
      <c r="K2149" s="4"/>
    </row>
    <row r="2150" spans="1:11" ht="15" customHeight="1" x14ac:dyDescent="0.25">
      <c r="A2150" s="2">
        <v>2145</v>
      </c>
      <c r="D2150" s="3" t="s">
        <v>3572</v>
      </c>
      <c r="F2150" t="str" cm="1">
        <f t="array" ref="F2150" ca="1">IF(G2150&lt;&gt;"",INDIRECT("'"&amp;G2150&amp;"'!"&amp;H2150),"")</f>
        <v/>
      </c>
      <c r="I2150" s="4"/>
      <c r="J2150" s="4"/>
      <c r="K2150" s="4"/>
    </row>
    <row r="2151" spans="1:11" ht="15" customHeight="1" x14ac:dyDescent="0.25">
      <c r="A2151" s="2">
        <v>2146</v>
      </c>
      <c r="D2151" s="3" t="s">
        <v>3572</v>
      </c>
      <c r="F2151" t="str" cm="1">
        <f t="array" ref="F2151" ca="1">IF(G2151&lt;&gt;"",INDIRECT("'"&amp;G2151&amp;"'!"&amp;H2151),"")</f>
        <v/>
      </c>
      <c r="I2151" s="4"/>
      <c r="J2151" s="4"/>
      <c r="K2151" s="4"/>
    </row>
    <row r="2152" spans="1:11" ht="15" customHeight="1" x14ac:dyDescent="0.25">
      <c r="A2152" s="2">
        <v>2147</v>
      </c>
      <c r="D2152" s="3" t="s">
        <v>3572</v>
      </c>
      <c r="F2152" t="str" cm="1">
        <f t="array" ref="F2152" ca="1">IF(G2152&lt;&gt;"",INDIRECT("'"&amp;G2152&amp;"'!"&amp;H2152),"")</f>
        <v/>
      </c>
      <c r="I2152" s="4"/>
      <c r="J2152" s="4"/>
      <c r="K2152" s="4"/>
    </row>
    <row r="2153" spans="1:11" ht="15" customHeight="1" x14ac:dyDescent="0.25">
      <c r="A2153" s="2">
        <v>2148</v>
      </c>
      <c r="D2153" s="3" t="s">
        <v>3572</v>
      </c>
      <c r="F2153" t="str" cm="1">
        <f t="array" ref="F2153" ca="1">IF(G2153&lt;&gt;"",INDIRECT("'"&amp;G2153&amp;"'!"&amp;H2153),"")</f>
        <v/>
      </c>
      <c r="I2153" s="4"/>
      <c r="J2153" s="4"/>
      <c r="K2153" s="4"/>
    </row>
    <row r="2154" spans="1:11" ht="15" customHeight="1" x14ac:dyDescent="0.25">
      <c r="A2154" s="2">
        <v>2149</v>
      </c>
      <c r="D2154" s="3" t="s">
        <v>3572</v>
      </c>
      <c r="F2154" t="str" cm="1">
        <f t="array" ref="F2154" ca="1">IF(G2154&lt;&gt;"",INDIRECT("'"&amp;G2154&amp;"'!"&amp;H2154),"")</f>
        <v/>
      </c>
      <c r="I2154" s="4"/>
      <c r="J2154" s="4"/>
      <c r="K2154" s="4"/>
    </row>
    <row r="2155" spans="1:11" ht="15" customHeight="1" x14ac:dyDescent="0.25">
      <c r="A2155" s="2">
        <v>2150</v>
      </c>
      <c r="D2155" s="3" t="s">
        <v>3572</v>
      </c>
      <c r="F2155" t="str" cm="1">
        <f t="array" ref="F2155" ca="1">IF(G2155&lt;&gt;"",INDIRECT("'"&amp;G2155&amp;"'!"&amp;H2155),"")</f>
        <v/>
      </c>
      <c r="I2155" s="4"/>
      <c r="J2155" s="4"/>
      <c r="K2155" s="4"/>
    </row>
    <row r="2156" spans="1:11" ht="15" customHeight="1" x14ac:dyDescent="0.25">
      <c r="A2156" s="2">
        <v>2151</v>
      </c>
      <c r="D2156" s="3" t="s">
        <v>3572</v>
      </c>
      <c r="F2156" t="str" cm="1">
        <f t="array" ref="F2156" ca="1">IF(G2156&lt;&gt;"",INDIRECT("'"&amp;G2156&amp;"'!"&amp;H2156),"")</f>
        <v/>
      </c>
      <c r="I2156" s="4"/>
      <c r="J2156" s="4"/>
      <c r="K2156" s="4"/>
    </row>
    <row r="2157" spans="1:11" ht="15" customHeight="1" x14ac:dyDescent="0.25">
      <c r="A2157" s="2">
        <v>2152</v>
      </c>
      <c r="D2157" s="3" t="s">
        <v>3572</v>
      </c>
      <c r="F2157" t="str" cm="1">
        <f t="array" ref="F2157" ca="1">IF(G2157&lt;&gt;"",INDIRECT("'"&amp;G2157&amp;"'!"&amp;H2157),"")</f>
        <v/>
      </c>
      <c r="I2157" s="4"/>
      <c r="J2157" s="4"/>
      <c r="K2157" s="4"/>
    </row>
    <row r="2158" spans="1:11" ht="15" customHeight="1" x14ac:dyDescent="0.25">
      <c r="A2158" s="2">
        <v>2153</v>
      </c>
      <c r="D2158" s="3" t="s">
        <v>3572</v>
      </c>
      <c r="F2158" t="str" cm="1">
        <f t="array" ref="F2158" ca="1">IF(G2158&lt;&gt;"",INDIRECT("'"&amp;G2158&amp;"'!"&amp;H2158),"")</f>
        <v/>
      </c>
      <c r="I2158" s="4"/>
      <c r="J2158" s="4"/>
      <c r="K2158" s="4"/>
    </row>
    <row r="2159" spans="1:11" ht="15" customHeight="1" x14ac:dyDescent="0.25">
      <c r="A2159" s="2">
        <v>2154</v>
      </c>
      <c r="D2159" s="3" t="s">
        <v>3572</v>
      </c>
      <c r="F2159" t="str" cm="1">
        <f t="array" ref="F2159" ca="1">IF(G2159&lt;&gt;"",INDIRECT("'"&amp;G2159&amp;"'!"&amp;H2159),"")</f>
        <v/>
      </c>
      <c r="I2159" s="4"/>
      <c r="J2159" s="4"/>
      <c r="K2159" s="4"/>
    </row>
    <row r="2160" spans="1:11" ht="15" customHeight="1" x14ac:dyDescent="0.25">
      <c r="A2160" s="2">
        <v>2155</v>
      </c>
      <c r="D2160" s="3" t="s">
        <v>3572</v>
      </c>
      <c r="F2160" t="str" cm="1">
        <f t="array" ref="F2160" ca="1">IF(G2160&lt;&gt;"",INDIRECT("'"&amp;G2160&amp;"'!"&amp;H2160),"")</f>
        <v/>
      </c>
      <c r="I2160" s="4"/>
      <c r="J2160" s="4"/>
      <c r="K2160" s="4"/>
    </row>
    <row r="2161" spans="1:11" ht="15" customHeight="1" x14ac:dyDescent="0.25">
      <c r="A2161" s="2">
        <v>2156</v>
      </c>
      <c r="D2161" s="3" t="s">
        <v>3572</v>
      </c>
      <c r="F2161" t="str" cm="1">
        <f t="array" ref="F2161" ca="1">IF(G2161&lt;&gt;"",INDIRECT("'"&amp;G2161&amp;"'!"&amp;H2161),"")</f>
        <v/>
      </c>
      <c r="I2161" s="4"/>
      <c r="J2161" s="4"/>
      <c r="K2161" s="4"/>
    </row>
    <row r="2162" spans="1:11" ht="15" customHeight="1" x14ac:dyDescent="0.25">
      <c r="A2162" s="2">
        <v>2157</v>
      </c>
      <c r="D2162" s="3" t="s">
        <v>3572</v>
      </c>
      <c r="F2162" t="str" cm="1">
        <f t="array" ref="F2162" ca="1">IF(G2162&lt;&gt;"",INDIRECT("'"&amp;G2162&amp;"'!"&amp;H2162),"")</f>
        <v/>
      </c>
      <c r="I2162" s="4"/>
      <c r="J2162" s="4"/>
      <c r="K2162" s="4"/>
    </row>
    <row r="2163" spans="1:11" ht="15" customHeight="1" x14ac:dyDescent="0.25">
      <c r="A2163" s="2">
        <v>2158</v>
      </c>
      <c r="D2163" s="3" t="s">
        <v>3572</v>
      </c>
      <c r="F2163" t="str" cm="1">
        <f t="array" ref="F2163" ca="1">IF(G2163&lt;&gt;"",INDIRECT("'"&amp;G2163&amp;"'!"&amp;H2163),"")</f>
        <v/>
      </c>
      <c r="I2163" s="4"/>
      <c r="J2163" s="4"/>
      <c r="K2163" s="4"/>
    </row>
    <row r="2164" spans="1:11" ht="15" customHeight="1" x14ac:dyDescent="0.25">
      <c r="A2164" s="2">
        <v>2159</v>
      </c>
      <c r="D2164" s="3" t="s">
        <v>3572</v>
      </c>
      <c r="F2164" t="str" cm="1">
        <f t="array" ref="F2164" ca="1">IF(G2164&lt;&gt;"",INDIRECT("'"&amp;G2164&amp;"'!"&amp;H2164),"")</f>
        <v/>
      </c>
      <c r="I2164" s="4"/>
      <c r="J2164" s="4"/>
      <c r="K2164" s="4"/>
    </row>
    <row r="2165" spans="1:11" ht="15" customHeight="1" x14ac:dyDescent="0.25">
      <c r="A2165" s="2">
        <v>2160</v>
      </c>
      <c r="D2165" s="3" t="s">
        <v>3572</v>
      </c>
      <c r="F2165" t="str" cm="1">
        <f t="array" ref="F2165" ca="1">IF(G2165&lt;&gt;"",INDIRECT("'"&amp;G2165&amp;"'!"&amp;H2165),"")</f>
        <v/>
      </c>
      <c r="I2165" s="4"/>
      <c r="J2165" s="4"/>
      <c r="K2165" s="4"/>
    </row>
    <row r="2166" spans="1:11" ht="15" customHeight="1" x14ac:dyDescent="0.25">
      <c r="A2166" s="2">
        <v>2161</v>
      </c>
      <c r="D2166" s="3" t="s">
        <v>3572</v>
      </c>
      <c r="F2166" t="str" cm="1">
        <f t="array" ref="F2166" ca="1">IF(G2166&lt;&gt;"",INDIRECT("'"&amp;G2166&amp;"'!"&amp;H2166),"")</f>
        <v/>
      </c>
      <c r="I2166" s="4"/>
      <c r="J2166" s="4"/>
      <c r="K2166" s="4"/>
    </row>
    <row r="2167" spans="1:11" ht="15" customHeight="1" x14ac:dyDescent="0.25">
      <c r="A2167" s="2">
        <v>2162</v>
      </c>
      <c r="D2167" s="3" t="s">
        <v>3572</v>
      </c>
      <c r="F2167" t="str" cm="1">
        <f t="array" ref="F2167" ca="1">IF(G2167&lt;&gt;"",INDIRECT("'"&amp;G2167&amp;"'!"&amp;H2167),"")</f>
        <v/>
      </c>
      <c r="I2167" s="4"/>
      <c r="J2167" s="4"/>
      <c r="K2167" s="4"/>
    </row>
    <row r="2168" spans="1:11" ht="15" customHeight="1" x14ac:dyDescent="0.25">
      <c r="A2168" s="2">
        <v>2163</v>
      </c>
      <c r="D2168" s="3" t="s">
        <v>3572</v>
      </c>
      <c r="F2168" t="str" cm="1">
        <f t="array" ref="F2168" ca="1">IF(G2168&lt;&gt;"",INDIRECT("'"&amp;G2168&amp;"'!"&amp;H2168),"")</f>
        <v/>
      </c>
      <c r="I2168" s="4"/>
      <c r="J2168" s="4"/>
      <c r="K2168" s="4"/>
    </row>
    <row r="2169" spans="1:11" ht="15" customHeight="1" x14ac:dyDescent="0.25">
      <c r="A2169" s="2">
        <v>2164</v>
      </c>
      <c r="D2169" s="3" t="s">
        <v>3572</v>
      </c>
      <c r="F2169" t="str" cm="1">
        <f t="array" ref="F2169" ca="1">IF(G2169&lt;&gt;"",INDIRECT("'"&amp;G2169&amp;"'!"&amp;H2169),"")</f>
        <v/>
      </c>
      <c r="I2169" s="4"/>
      <c r="J2169" s="4"/>
      <c r="K2169" s="4"/>
    </row>
    <row r="2170" spans="1:11" ht="15" customHeight="1" x14ac:dyDescent="0.25">
      <c r="A2170" s="2">
        <v>2165</v>
      </c>
      <c r="D2170" s="3" t="s">
        <v>3572</v>
      </c>
      <c r="F2170" t="str" cm="1">
        <f t="array" ref="F2170" ca="1">IF(G2170&lt;&gt;"",INDIRECT("'"&amp;G2170&amp;"'!"&amp;H2170),"")</f>
        <v/>
      </c>
      <c r="I2170" s="4"/>
      <c r="J2170" s="4"/>
      <c r="K2170" s="4"/>
    </row>
    <row r="2171" spans="1:11" ht="15" customHeight="1" x14ac:dyDescent="0.25">
      <c r="A2171" s="2">
        <v>2166</v>
      </c>
      <c r="D2171" s="3" t="s">
        <v>3572</v>
      </c>
      <c r="F2171" t="str" cm="1">
        <f t="array" ref="F2171" ca="1">IF(G2171&lt;&gt;"",INDIRECT("'"&amp;G2171&amp;"'!"&amp;H2171),"")</f>
        <v/>
      </c>
      <c r="I2171" s="4"/>
      <c r="J2171" s="4"/>
      <c r="K2171" s="4"/>
    </row>
    <row r="2172" spans="1:11" ht="15" customHeight="1" x14ac:dyDescent="0.25">
      <c r="A2172" s="2">
        <v>2167</v>
      </c>
      <c r="D2172" s="3" t="s">
        <v>3572</v>
      </c>
      <c r="F2172" t="str" cm="1">
        <f t="array" ref="F2172" ca="1">IF(G2172&lt;&gt;"",INDIRECT("'"&amp;G2172&amp;"'!"&amp;H2172),"")</f>
        <v/>
      </c>
      <c r="I2172" s="4"/>
      <c r="J2172" s="4"/>
      <c r="K2172" s="4"/>
    </row>
    <row r="2173" spans="1:11" ht="15" customHeight="1" x14ac:dyDescent="0.25">
      <c r="A2173" s="2">
        <v>2168</v>
      </c>
      <c r="D2173" s="3" t="s">
        <v>3572</v>
      </c>
      <c r="F2173" t="str" cm="1">
        <f t="array" ref="F2173" ca="1">IF(G2173&lt;&gt;"",INDIRECT("'"&amp;G2173&amp;"'!"&amp;H2173),"")</f>
        <v/>
      </c>
      <c r="I2173" s="4"/>
      <c r="J2173" s="4"/>
      <c r="K2173" s="4"/>
    </row>
    <row r="2174" spans="1:11" ht="15" customHeight="1" x14ac:dyDescent="0.25">
      <c r="A2174" s="2">
        <v>2169</v>
      </c>
      <c r="D2174" s="3" t="s">
        <v>3572</v>
      </c>
      <c r="F2174" t="str" cm="1">
        <f t="array" ref="F2174" ca="1">IF(G2174&lt;&gt;"",INDIRECT("'"&amp;G2174&amp;"'!"&amp;H2174),"")</f>
        <v/>
      </c>
      <c r="I2174" s="4"/>
      <c r="J2174" s="4"/>
      <c r="K2174" s="4"/>
    </row>
    <row r="2175" spans="1:11" ht="15" customHeight="1" x14ac:dyDescent="0.25">
      <c r="A2175" s="2">
        <v>2170</v>
      </c>
      <c r="D2175" s="3" t="s">
        <v>3572</v>
      </c>
      <c r="F2175" t="str" cm="1">
        <f t="array" ref="F2175" ca="1">IF(G2175&lt;&gt;"",INDIRECT("'"&amp;G2175&amp;"'!"&amp;H2175),"")</f>
        <v/>
      </c>
      <c r="I2175" s="4"/>
      <c r="J2175" s="4"/>
      <c r="K2175" s="4"/>
    </row>
    <row r="2176" spans="1:11" ht="15" customHeight="1" x14ac:dyDescent="0.25">
      <c r="A2176" s="2">
        <v>2171</v>
      </c>
      <c r="D2176" s="3" t="s">
        <v>3572</v>
      </c>
      <c r="F2176" t="str" cm="1">
        <f t="array" ref="F2176" ca="1">IF(G2176&lt;&gt;"",INDIRECT("'"&amp;G2176&amp;"'!"&amp;H2176),"")</f>
        <v/>
      </c>
      <c r="I2176" s="4"/>
      <c r="J2176" s="4"/>
      <c r="K2176" s="4"/>
    </row>
    <row r="2177" spans="1:11" ht="15" customHeight="1" x14ac:dyDescent="0.25">
      <c r="A2177" s="2">
        <v>2172</v>
      </c>
      <c r="D2177" s="3" t="s">
        <v>3572</v>
      </c>
      <c r="F2177" t="str" cm="1">
        <f t="array" ref="F2177" ca="1">IF(G2177&lt;&gt;"",INDIRECT("'"&amp;G2177&amp;"'!"&amp;H2177),"")</f>
        <v/>
      </c>
      <c r="I2177" s="4"/>
      <c r="J2177" s="4"/>
      <c r="K2177" s="4"/>
    </row>
    <row r="2178" spans="1:11" ht="15" customHeight="1" x14ac:dyDescent="0.25">
      <c r="A2178" s="2">
        <v>2173</v>
      </c>
      <c r="D2178" s="3" t="s">
        <v>3572</v>
      </c>
      <c r="F2178" t="str" cm="1">
        <f t="array" ref="F2178" ca="1">IF(G2178&lt;&gt;"",INDIRECT("'"&amp;G2178&amp;"'!"&amp;H2178),"")</f>
        <v/>
      </c>
      <c r="I2178" s="4"/>
      <c r="J2178" s="4"/>
      <c r="K2178" s="4"/>
    </row>
    <row r="2179" spans="1:11" ht="15" customHeight="1" x14ac:dyDescent="0.25">
      <c r="A2179" s="2">
        <v>2174</v>
      </c>
      <c r="D2179" s="3" t="s">
        <v>3572</v>
      </c>
      <c r="F2179" t="str" cm="1">
        <f t="array" ref="F2179" ca="1">IF(G2179&lt;&gt;"",INDIRECT("'"&amp;G2179&amp;"'!"&amp;H2179),"")</f>
        <v/>
      </c>
      <c r="I2179" s="4"/>
      <c r="J2179" s="4"/>
      <c r="K2179" s="4"/>
    </row>
    <row r="2180" spans="1:11" ht="15" customHeight="1" x14ac:dyDescent="0.25">
      <c r="A2180" s="2">
        <v>2175</v>
      </c>
      <c r="D2180" s="3" t="s">
        <v>3572</v>
      </c>
      <c r="F2180" t="str" cm="1">
        <f t="array" ref="F2180" ca="1">IF(G2180&lt;&gt;"",INDIRECT("'"&amp;G2180&amp;"'!"&amp;H2180),"")</f>
        <v/>
      </c>
      <c r="I2180" s="4"/>
      <c r="J2180" s="4"/>
      <c r="K2180" s="4"/>
    </row>
    <row r="2181" spans="1:11" ht="15" customHeight="1" x14ac:dyDescent="0.25">
      <c r="A2181" s="2">
        <v>2176</v>
      </c>
      <c r="D2181" s="3" t="s">
        <v>3572</v>
      </c>
      <c r="F2181" t="str" cm="1">
        <f t="array" ref="F2181" ca="1">IF(G2181&lt;&gt;"",INDIRECT("'"&amp;G2181&amp;"'!"&amp;H2181),"")</f>
        <v/>
      </c>
      <c r="I2181" s="4"/>
      <c r="J2181" s="4"/>
      <c r="K2181" s="4"/>
    </row>
    <row r="2182" spans="1:11" ht="15" customHeight="1" x14ac:dyDescent="0.25">
      <c r="A2182" s="2">
        <v>2177</v>
      </c>
      <c r="D2182" s="3" t="s">
        <v>3572</v>
      </c>
      <c r="F2182" t="str" cm="1">
        <f t="array" ref="F2182" ca="1">IF(G2182&lt;&gt;"",INDIRECT("'"&amp;G2182&amp;"'!"&amp;H2182),"")</f>
        <v/>
      </c>
      <c r="I2182" s="4"/>
      <c r="J2182" s="4"/>
      <c r="K2182" s="4"/>
    </row>
    <row r="2183" spans="1:11" ht="15" customHeight="1" x14ac:dyDescent="0.25">
      <c r="A2183" s="2">
        <v>2178</v>
      </c>
      <c r="D2183" s="3" t="s">
        <v>3572</v>
      </c>
      <c r="F2183" t="str" cm="1">
        <f t="array" ref="F2183" ca="1">IF(G2183&lt;&gt;"",INDIRECT("'"&amp;G2183&amp;"'!"&amp;H2183),"")</f>
        <v/>
      </c>
      <c r="I2183" s="4"/>
      <c r="J2183" s="4"/>
      <c r="K2183" s="4"/>
    </row>
    <row r="2184" spans="1:11" ht="15" customHeight="1" x14ac:dyDescent="0.25">
      <c r="A2184" s="2">
        <v>2179</v>
      </c>
      <c r="D2184" s="3" t="s">
        <v>3572</v>
      </c>
      <c r="F2184" t="str" cm="1">
        <f t="array" ref="F2184" ca="1">IF(G2184&lt;&gt;"",INDIRECT("'"&amp;G2184&amp;"'!"&amp;H2184),"")</f>
        <v/>
      </c>
      <c r="I2184" s="4"/>
      <c r="J2184" s="4"/>
      <c r="K2184" s="4"/>
    </row>
    <row r="2185" spans="1:11" ht="15" customHeight="1" x14ac:dyDescent="0.25">
      <c r="A2185" s="2">
        <v>2180</v>
      </c>
      <c r="D2185" s="3" t="s">
        <v>3572</v>
      </c>
      <c r="F2185" t="str" cm="1">
        <f t="array" ref="F2185" ca="1">IF(G2185&lt;&gt;"",INDIRECT("'"&amp;G2185&amp;"'!"&amp;H2185),"")</f>
        <v/>
      </c>
      <c r="I2185" s="4"/>
      <c r="J2185" s="4"/>
      <c r="K2185" s="4"/>
    </row>
    <row r="2186" spans="1:11" ht="15" customHeight="1" x14ac:dyDescent="0.25">
      <c r="A2186" s="2">
        <v>2181</v>
      </c>
      <c r="D2186" s="3" t="s">
        <v>3572</v>
      </c>
      <c r="F2186" t="str" cm="1">
        <f t="array" ref="F2186" ca="1">IF(G2186&lt;&gt;"",INDIRECT("'"&amp;G2186&amp;"'!"&amp;H2186),"")</f>
        <v/>
      </c>
      <c r="I2186" s="4"/>
      <c r="J2186" s="4"/>
      <c r="K2186" s="4"/>
    </row>
    <row r="2187" spans="1:11" ht="15" customHeight="1" x14ac:dyDescent="0.25">
      <c r="A2187" s="2">
        <v>2182</v>
      </c>
      <c r="D2187" s="3" t="s">
        <v>3572</v>
      </c>
      <c r="F2187" t="str" cm="1">
        <f t="array" ref="F2187" ca="1">IF(G2187&lt;&gt;"",INDIRECT("'"&amp;G2187&amp;"'!"&amp;H2187),"")</f>
        <v/>
      </c>
      <c r="I2187" s="4"/>
      <c r="J2187" s="4"/>
      <c r="K2187" s="4"/>
    </row>
    <row r="2188" spans="1:11" ht="15" customHeight="1" x14ac:dyDescent="0.25">
      <c r="A2188" s="2">
        <v>2183</v>
      </c>
      <c r="D2188" s="3" t="s">
        <v>3572</v>
      </c>
      <c r="F2188" t="str" cm="1">
        <f t="array" ref="F2188" ca="1">IF(G2188&lt;&gt;"",INDIRECT("'"&amp;G2188&amp;"'!"&amp;H2188),"")</f>
        <v/>
      </c>
      <c r="I2188" s="4"/>
      <c r="J2188" s="4"/>
      <c r="K2188" s="4"/>
    </row>
    <row r="2189" spans="1:11" ht="15" customHeight="1" x14ac:dyDescent="0.25">
      <c r="A2189" s="2">
        <v>2184</v>
      </c>
      <c r="D2189" s="3" t="s">
        <v>3572</v>
      </c>
      <c r="F2189" t="str" cm="1">
        <f t="array" ref="F2189" ca="1">IF(G2189&lt;&gt;"",INDIRECT("'"&amp;G2189&amp;"'!"&amp;H2189),"")</f>
        <v/>
      </c>
      <c r="I2189" s="4"/>
      <c r="J2189" s="4"/>
      <c r="K2189" s="4"/>
    </row>
    <row r="2190" spans="1:11" ht="15" customHeight="1" x14ac:dyDescent="0.25">
      <c r="A2190" s="2">
        <v>2185</v>
      </c>
      <c r="D2190" s="3" t="s">
        <v>3572</v>
      </c>
      <c r="F2190" t="str" cm="1">
        <f t="array" ref="F2190" ca="1">IF(G2190&lt;&gt;"",INDIRECT("'"&amp;G2190&amp;"'!"&amp;H2190),"")</f>
        <v/>
      </c>
      <c r="I2190" s="4"/>
      <c r="J2190" s="4"/>
      <c r="K2190" s="4"/>
    </row>
    <row r="2191" spans="1:11" ht="15" customHeight="1" x14ac:dyDescent="0.25">
      <c r="A2191" s="2">
        <v>2186</v>
      </c>
      <c r="D2191" s="3" t="s">
        <v>3572</v>
      </c>
      <c r="F2191" t="str" cm="1">
        <f t="array" ref="F2191" ca="1">IF(G2191&lt;&gt;"",INDIRECT("'"&amp;G2191&amp;"'!"&amp;H2191),"")</f>
        <v/>
      </c>
      <c r="I2191" s="4"/>
      <c r="J2191" s="4"/>
      <c r="K2191" s="4"/>
    </row>
    <row r="2192" spans="1:11" ht="15" customHeight="1" x14ac:dyDescent="0.25">
      <c r="A2192" s="2">
        <v>2187</v>
      </c>
      <c r="D2192" s="3" t="s">
        <v>3572</v>
      </c>
      <c r="F2192" t="str" cm="1">
        <f t="array" ref="F2192" ca="1">IF(G2192&lt;&gt;"",INDIRECT("'"&amp;G2192&amp;"'!"&amp;H2192),"")</f>
        <v/>
      </c>
      <c r="I2192" s="4"/>
      <c r="J2192" s="4"/>
      <c r="K2192" s="4"/>
    </row>
    <row r="2193" spans="1:19" ht="15" customHeight="1" x14ac:dyDescent="0.25">
      <c r="A2193" s="2">
        <v>2188</v>
      </c>
      <c r="D2193" s="3" t="s">
        <v>3572</v>
      </c>
      <c r="F2193" t="str" cm="1">
        <f t="array" ref="F2193" ca="1">IF(G2193&lt;&gt;"",INDIRECT("'"&amp;G2193&amp;"'!"&amp;H2193),"")</f>
        <v/>
      </c>
      <c r="I2193" s="4"/>
      <c r="J2193" s="4"/>
      <c r="K2193" s="4"/>
    </row>
    <row r="2194" spans="1:19" ht="15" customHeight="1" x14ac:dyDescent="0.25">
      <c r="A2194" s="2">
        <v>2189</v>
      </c>
      <c r="D2194" s="3" t="s">
        <v>3572</v>
      </c>
      <c r="F2194" t="str" cm="1">
        <f t="array" ref="F2194" ca="1">IF(G2194&lt;&gt;"",INDIRECT("'"&amp;G2194&amp;"'!"&amp;H2194),"")</f>
        <v/>
      </c>
      <c r="I2194" s="4"/>
      <c r="J2194" s="4"/>
      <c r="K2194" s="4"/>
    </row>
    <row r="2195" spans="1:19" ht="15" customHeight="1" x14ac:dyDescent="0.25">
      <c r="A2195" s="2">
        <v>2190</v>
      </c>
      <c r="D2195" s="3" t="s">
        <v>3572</v>
      </c>
      <c r="F2195" t="str" cm="1">
        <f t="array" ref="F2195" ca="1">IF(G2195&lt;&gt;"",INDIRECT("'"&amp;G2195&amp;"'!"&amp;H2195),"")</f>
        <v/>
      </c>
      <c r="I2195" s="4"/>
      <c r="J2195" s="4"/>
      <c r="K2195" s="4"/>
    </row>
    <row r="2196" spans="1:19" ht="15" customHeight="1" x14ac:dyDescent="0.25">
      <c r="A2196" s="2">
        <v>2191</v>
      </c>
      <c r="D2196" s="3" t="s">
        <v>3572</v>
      </c>
      <c r="F2196" t="str" cm="1">
        <f t="array" ref="F2196" ca="1">IF(G2196&lt;&gt;"",INDIRECT("'"&amp;G2196&amp;"'!"&amp;H2196),"")</f>
        <v/>
      </c>
      <c r="I2196" s="4"/>
      <c r="J2196" s="4"/>
      <c r="K2196" s="4"/>
    </row>
    <row r="2197" spans="1:19" ht="15" customHeight="1" x14ac:dyDescent="0.25">
      <c r="A2197" s="2">
        <v>2192</v>
      </c>
      <c r="D2197" s="3" t="s">
        <v>3572</v>
      </c>
      <c r="F2197" t="str" cm="1">
        <f t="array" ref="F2197" ca="1">IF(G2197&lt;&gt;"",INDIRECT("'"&amp;G2197&amp;"'!"&amp;H2197),"")</f>
        <v/>
      </c>
      <c r="I2197" s="4"/>
      <c r="J2197" s="4"/>
      <c r="K2197" s="4"/>
    </row>
    <row r="2198" spans="1:19" ht="15" customHeight="1" x14ac:dyDescent="0.25">
      <c r="A2198" s="2">
        <v>2193</v>
      </c>
      <c r="D2198" s="3" t="s">
        <v>3572</v>
      </c>
      <c r="F2198" t="str" cm="1">
        <f t="array" ref="F2198" ca="1">IF(G2198&lt;&gt;"",INDIRECT("'"&amp;G2198&amp;"'!"&amp;H2198),"")</f>
        <v/>
      </c>
      <c r="I2198" s="4"/>
      <c r="J2198" s="4"/>
      <c r="K2198" s="4"/>
    </row>
    <row r="2199" spans="1:19" ht="15" customHeight="1" x14ac:dyDescent="0.25">
      <c r="A2199" s="2">
        <v>2194</v>
      </c>
      <c r="D2199" s="3" t="s">
        <v>3572</v>
      </c>
      <c r="F2199" t="str" cm="1">
        <f t="array" ref="F2199" ca="1">IF(G2199&lt;&gt;"",INDIRECT("'"&amp;G2199&amp;"'!"&amp;H2199),"")</f>
        <v/>
      </c>
      <c r="I2199" s="4"/>
      <c r="J2199" s="4"/>
      <c r="K2199" s="4"/>
    </row>
    <row r="2200" spans="1:19" ht="15" customHeight="1" x14ac:dyDescent="0.25">
      <c r="A2200" s="2">
        <v>2195</v>
      </c>
      <c r="D2200" s="3" t="s">
        <v>3572</v>
      </c>
      <c r="F2200" t="str" cm="1">
        <f t="array" ref="F2200" ca="1">IF(G2200&lt;&gt;"",INDIRECT("'"&amp;G2200&amp;"'!"&amp;H2200),"")</f>
        <v/>
      </c>
      <c r="I2200" s="4"/>
      <c r="J2200" s="4"/>
      <c r="K2200" s="4"/>
    </row>
    <row r="2201" spans="1:19" ht="15" customHeight="1" x14ac:dyDescent="0.25">
      <c r="A2201" s="2">
        <v>2196</v>
      </c>
      <c r="D2201" s="3" t="s">
        <v>3572</v>
      </c>
      <c r="F2201" t="str" cm="1">
        <f t="array" ref="F2201" ca="1">IF(G2201&lt;&gt;"",INDIRECT("'"&amp;G2201&amp;"'!"&amp;H2201),"")</f>
        <v/>
      </c>
      <c r="I2201" s="4"/>
      <c r="J2201" s="4"/>
      <c r="K2201" s="4"/>
    </row>
    <row r="2202" spans="1:19" ht="15" customHeight="1" x14ac:dyDescent="0.25">
      <c r="A2202" s="2">
        <v>2197</v>
      </c>
      <c r="D2202" s="3" t="s">
        <v>3572</v>
      </c>
      <c r="F2202" t="str" cm="1">
        <f t="array" ref="F2202" ca="1">IF(G2202&lt;&gt;"",INDIRECT("'"&amp;G2202&amp;"'!"&amp;H2202),"")</f>
        <v/>
      </c>
      <c r="I2202" s="4"/>
      <c r="J2202" s="4"/>
      <c r="K2202" s="4"/>
    </row>
    <row r="2203" spans="1:19" ht="15" customHeight="1" x14ac:dyDescent="0.25">
      <c r="A2203" s="2">
        <v>2198</v>
      </c>
      <c r="D2203" s="3" t="s">
        <v>3572</v>
      </c>
      <c r="F2203" t="str" cm="1">
        <f t="array" ref="F2203" ca="1">IF(G2203&lt;&gt;"",INDIRECT("'"&amp;G2203&amp;"'!"&amp;H2203),"")</f>
        <v/>
      </c>
      <c r="I2203" s="4"/>
      <c r="J2203" s="4"/>
      <c r="K2203" s="4"/>
    </row>
    <row r="2204" spans="1:19" ht="15" customHeight="1" x14ac:dyDescent="0.25">
      <c r="A2204" s="2">
        <v>2199</v>
      </c>
      <c r="D2204" s="3" t="s">
        <v>3572</v>
      </c>
      <c r="F2204" t="str" cm="1">
        <f t="array" ref="F2204" ca="1">IF(G2204&lt;&gt;"",INDIRECT("'"&amp;G2204&amp;"'!"&amp;H2204),"")</f>
        <v/>
      </c>
      <c r="I2204" s="4"/>
      <c r="J2204" s="4"/>
      <c r="K2204" s="4"/>
    </row>
    <row r="2205" spans="1:19" ht="15" customHeight="1" x14ac:dyDescent="0.25">
      <c r="A2205" s="2">
        <v>2200</v>
      </c>
      <c r="D2205" s="3" t="s">
        <v>3572</v>
      </c>
      <c r="F2205" t="str" cm="1">
        <f t="array" ref="F2205" ca="1">IF(G2205&lt;&gt;"",INDIRECT("'"&amp;G2205&amp;"'!"&amp;H2205),"")</f>
        <v/>
      </c>
      <c r="S2205" s="991"/>
    </row>
    <row r="2206" spans="1:19" ht="15" customHeight="1" x14ac:dyDescent="0.25">
      <c r="A2206" s="2">
        <v>2201</v>
      </c>
      <c r="D2206" s="3" t="s">
        <v>3572</v>
      </c>
      <c r="F2206" t="str" cm="1">
        <f t="array" ref="F2206" ca="1">IF(G2206&lt;&gt;"",INDIRECT("'"&amp;G2206&amp;"'!"&amp;H2206),"")</f>
        <v/>
      </c>
      <c r="I2206" s="4"/>
      <c r="J2206" s="4"/>
      <c r="K2206" s="4"/>
    </row>
    <row r="2207" spans="1:19" ht="15" customHeight="1" x14ac:dyDescent="0.25">
      <c r="A2207" s="2">
        <v>2202</v>
      </c>
      <c r="D2207" s="3" t="s">
        <v>3572</v>
      </c>
      <c r="F2207" t="str" cm="1">
        <f t="array" ref="F2207" ca="1">IF(G2207&lt;&gt;"",INDIRECT("'"&amp;G2207&amp;"'!"&amp;H2207),"")</f>
        <v/>
      </c>
      <c r="I2207" s="4"/>
      <c r="J2207" s="4"/>
      <c r="K2207" s="4"/>
    </row>
    <row r="2208" spans="1:19" ht="15" customHeight="1" x14ac:dyDescent="0.25">
      <c r="A2208" s="2">
        <v>2203</v>
      </c>
      <c r="D2208" s="3" t="s">
        <v>3572</v>
      </c>
      <c r="F2208" t="str" cm="1">
        <f t="array" ref="F2208" ca="1">IF(G2208&lt;&gt;"",INDIRECT("'"&amp;G2208&amp;"'!"&amp;H2208),"")</f>
        <v/>
      </c>
      <c r="I2208" s="4"/>
      <c r="J2208" s="4"/>
      <c r="K2208" s="4"/>
    </row>
    <row r="2209" spans="1:19" ht="15" customHeight="1" x14ac:dyDescent="0.25">
      <c r="A2209" s="2">
        <v>2204</v>
      </c>
      <c r="D2209" s="3" t="s">
        <v>3572</v>
      </c>
      <c r="F2209" t="str" cm="1">
        <f t="array" ref="F2209" ca="1">IF(G2209&lt;&gt;"",INDIRECT("'"&amp;G2209&amp;"'!"&amp;H2209),"")</f>
        <v/>
      </c>
      <c r="I2209" s="4"/>
      <c r="J2209" s="4"/>
      <c r="K2209" s="4"/>
    </row>
    <row r="2210" spans="1:19" ht="15" customHeight="1" x14ac:dyDescent="0.25">
      <c r="A2210" s="2">
        <v>2205</v>
      </c>
      <c r="D2210" s="3" t="s">
        <v>3572</v>
      </c>
      <c r="F2210" t="str" cm="1">
        <f t="array" ref="F2210" ca="1">IF(G2210&lt;&gt;"",INDIRECT("'"&amp;G2210&amp;"'!"&amp;H2210),"")</f>
        <v/>
      </c>
      <c r="I2210" s="4"/>
      <c r="J2210" s="4"/>
      <c r="K2210" s="4"/>
    </row>
    <row r="2211" spans="1:19" ht="15" customHeight="1" x14ac:dyDescent="0.25">
      <c r="A2211" s="2">
        <v>2206</v>
      </c>
      <c r="D2211" s="3" t="s">
        <v>3572</v>
      </c>
      <c r="F2211" t="str" cm="1">
        <f t="array" ref="F2211" ca="1">IF(G2211&lt;&gt;"",INDIRECT("'"&amp;G2211&amp;"'!"&amp;H2211),"")</f>
        <v/>
      </c>
    </row>
    <row r="2212" spans="1:19" ht="15" customHeight="1" x14ac:dyDescent="0.25">
      <c r="A2212" s="2">
        <v>2207</v>
      </c>
      <c r="D2212" s="3" t="s">
        <v>3572</v>
      </c>
      <c r="F2212" t="str" cm="1">
        <f t="array" ref="F2212" ca="1">IF(G2212&lt;&gt;"",INDIRECT("'"&amp;G2212&amp;"'!"&amp;H2212),"")</f>
        <v/>
      </c>
    </row>
    <row r="2213" spans="1:19" ht="15" customHeight="1" x14ac:dyDescent="0.25">
      <c r="A2213" s="2">
        <v>2208</v>
      </c>
      <c r="D2213" s="3" t="s">
        <v>3572</v>
      </c>
      <c r="F2213" t="str" cm="1">
        <f t="array" ref="F2213" ca="1">IF(G2213&lt;&gt;"",INDIRECT("'"&amp;G2213&amp;"'!"&amp;H2213),"")</f>
        <v/>
      </c>
    </row>
    <row r="2214" spans="1:19" ht="15" customHeight="1" x14ac:dyDescent="0.25">
      <c r="A2214" s="2">
        <v>2209</v>
      </c>
      <c r="D2214" s="3" t="s">
        <v>3572</v>
      </c>
      <c r="F2214" t="str" cm="1">
        <f t="array" ref="F2214" ca="1">IF(G2214&lt;&gt;"",INDIRECT("'"&amp;G2214&amp;"'!"&amp;H2214),"")</f>
        <v/>
      </c>
    </row>
    <row r="2215" spans="1:19" ht="15" customHeight="1" x14ac:dyDescent="0.25">
      <c r="A2215" s="2">
        <v>2210</v>
      </c>
      <c r="D2215" s="3" t="s">
        <v>3572</v>
      </c>
      <c r="F2215" t="str" cm="1">
        <f t="array" ref="F2215" ca="1">IF(G2215&lt;&gt;"",INDIRECT("'"&amp;G2215&amp;"'!"&amp;H2215),"")</f>
        <v/>
      </c>
      <c r="S2215" s="991"/>
    </row>
    <row r="2216" spans="1:19" ht="15" customHeight="1" x14ac:dyDescent="0.25">
      <c r="A2216" s="2">
        <v>2211</v>
      </c>
      <c r="D2216" s="3" t="s">
        <v>3572</v>
      </c>
      <c r="F2216" t="str" cm="1">
        <f t="array" ref="F2216" ca="1">IF(G2216&lt;&gt;"",INDIRECT("'"&amp;G2216&amp;"'!"&amp;H2216),"")</f>
        <v/>
      </c>
      <c r="I2216" s="4"/>
      <c r="J2216" s="4"/>
      <c r="K2216" s="4"/>
    </row>
    <row r="2217" spans="1:19" ht="15" customHeight="1" x14ac:dyDescent="0.25">
      <c r="A2217" s="2">
        <v>2212</v>
      </c>
      <c r="D2217" s="3" t="s">
        <v>3572</v>
      </c>
      <c r="F2217" t="str" cm="1">
        <f t="array" ref="F2217" ca="1">IF(G2217&lt;&gt;"",INDIRECT("'"&amp;G2217&amp;"'!"&amp;H2217),"")</f>
        <v/>
      </c>
      <c r="I2217" s="4"/>
      <c r="J2217" s="4"/>
      <c r="K2217" s="4"/>
    </row>
    <row r="2218" spans="1:19" ht="15" customHeight="1" x14ac:dyDescent="0.25">
      <c r="A2218" s="2">
        <v>2213</v>
      </c>
      <c r="D2218" s="3" t="s">
        <v>3572</v>
      </c>
      <c r="F2218" t="str" cm="1">
        <f t="array" ref="F2218" ca="1">IF(G2218&lt;&gt;"",INDIRECT("'"&amp;G2218&amp;"'!"&amp;H2218),"")</f>
        <v/>
      </c>
      <c r="I2218" s="4"/>
      <c r="J2218" s="4"/>
      <c r="K2218" s="4"/>
    </row>
    <row r="2219" spans="1:19" ht="15" customHeight="1" x14ac:dyDescent="0.25">
      <c r="A2219" s="2">
        <v>2214</v>
      </c>
      <c r="D2219" s="3" t="s">
        <v>3572</v>
      </c>
      <c r="F2219" t="str" cm="1">
        <f t="array" ref="F2219" ca="1">IF(G2219&lt;&gt;"",INDIRECT("'"&amp;G2219&amp;"'!"&amp;H2219),"")</f>
        <v/>
      </c>
      <c r="I2219" s="4"/>
      <c r="J2219" s="4"/>
      <c r="K2219" s="4"/>
    </row>
    <row r="2220" spans="1:19" ht="15" customHeight="1" x14ac:dyDescent="0.25">
      <c r="A2220" s="2">
        <v>2215</v>
      </c>
      <c r="D2220" s="3" t="s">
        <v>3572</v>
      </c>
      <c r="F2220" t="str" cm="1">
        <f t="array" ref="F2220" ca="1">IF(G2220&lt;&gt;"",INDIRECT("'"&amp;G2220&amp;"'!"&amp;H2220),"")</f>
        <v/>
      </c>
      <c r="I2220" s="4"/>
      <c r="J2220" s="4"/>
      <c r="K2220" s="4"/>
    </row>
    <row r="2221" spans="1:19" ht="15" customHeight="1" x14ac:dyDescent="0.25">
      <c r="A2221" s="2">
        <v>2216</v>
      </c>
      <c r="D2221" s="3" t="s">
        <v>3572</v>
      </c>
      <c r="F2221" t="str" cm="1">
        <f t="array" ref="F2221" ca="1">IF(G2221&lt;&gt;"",INDIRECT("'"&amp;G2221&amp;"'!"&amp;H2221),"")</f>
        <v/>
      </c>
      <c r="I2221" s="4"/>
      <c r="J2221" s="4"/>
      <c r="K2221" s="4"/>
    </row>
    <row r="2222" spans="1:19" ht="15" customHeight="1" x14ac:dyDescent="0.25">
      <c r="A2222" s="2">
        <v>2217</v>
      </c>
      <c r="D2222" s="3" t="s">
        <v>3572</v>
      </c>
      <c r="F2222" t="str" cm="1">
        <f t="array" ref="F2222" ca="1">IF(G2222&lt;&gt;"",INDIRECT("'"&amp;G2222&amp;"'!"&amp;H2222),"")</f>
        <v/>
      </c>
      <c r="I2222" s="4"/>
      <c r="J2222" s="4"/>
      <c r="K2222" s="4"/>
    </row>
    <row r="2223" spans="1:19" ht="15" customHeight="1" x14ac:dyDescent="0.25">
      <c r="A2223" s="2">
        <v>2218</v>
      </c>
      <c r="D2223" s="3" t="s">
        <v>3572</v>
      </c>
      <c r="F2223" t="str" cm="1">
        <f t="array" ref="F2223" ca="1">IF(G2223&lt;&gt;"",INDIRECT("'"&amp;G2223&amp;"'!"&amp;H2223),"")</f>
        <v/>
      </c>
      <c r="I2223" s="4"/>
      <c r="J2223" s="4"/>
      <c r="K2223" s="4"/>
    </row>
    <row r="2224" spans="1:19" ht="15" customHeight="1" x14ac:dyDescent="0.25">
      <c r="A2224" s="2">
        <v>2219</v>
      </c>
      <c r="D2224" s="3" t="s">
        <v>3572</v>
      </c>
      <c r="F2224" t="str" cm="1">
        <f t="array" ref="F2224" ca="1">IF(G2224&lt;&gt;"",INDIRECT("'"&amp;G2224&amp;"'!"&amp;H2224),"")</f>
        <v/>
      </c>
      <c r="I2224" s="4"/>
      <c r="J2224" s="4"/>
      <c r="K2224" s="4"/>
    </row>
    <row r="2225" spans="1:19" ht="15" customHeight="1" x14ac:dyDescent="0.25">
      <c r="A2225" s="2">
        <v>2220</v>
      </c>
      <c r="D2225" s="3" t="s">
        <v>3572</v>
      </c>
      <c r="F2225" t="str" cm="1">
        <f t="array" ref="F2225" ca="1">IF(G2225&lt;&gt;"",INDIRECT("'"&amp;G2225&amp;"'!"&amp;H2225),"")</f>
        <v/>
      </c>
      <c r="I2225" s="4"/>
      <c r="J2225" s="4"/>
      <c r="K2225" s="4"/>
    </row>
    <row r="2226" spans="1:19" ht="15" customHeight="1" x14ac:dyDescent="0.25">
      <c r="A2226" s="2">
        <v>2221</v>
      </c>
      <c r="D2226" s="3" t="s">
        <v>3572</v>
      </c>
      <c r="F2226" t="str" cm="1">
        <f t="array" ref="F2226" ca="1">IF(G2226&lt;&gt;"",INDIRECT("'"&amp;G2226&amp;"'!"&amp;H2226),"")</f>
        <v/>
      </c>
      <c r="I2226" s="4"/>
      <c r="J2226" s="4"/>
      <c r="K2226" s="4"/>
    </row>
    <row r="2227" spans="1:19" ht="15" customHeight="1" x14ac:dyDescent="0.25">
      <c r="A2227" s="2">
        <v>2222</v>
      </c>
      <c r="D2227" s="3" t="s">
        <v>3572</v>
      </c>
      <c r="F2227" t="str" cm="1">
        <f t="array" ref="F2227" ca="1">IF(G2227&lt;&gt;"",INDIRECT("'"&amp;G2227&amp;"'!"&amp;H2227),"")</f>
        <v/>
      </c>
      <c r="I2227" s="4"/>
      <c r="J2227" s="4"/>
      <c r="K2227" s="4"/>
    </row>
    <row r="2228" spans="1:19" ht="15" customHeight="1" x14ac:dyDescent="0.25">
      <c r="A2228" s="2">
        <v>2223</v>
      </c>
      <c r="D2228" s="3" t="s">
        <v>3572</v>
      </c>
      <c r="F2228" t="str" cm="1">
        <f t="array" ref="F2228" ca="1">IF(G2228&lt;&gt;"",INDIRECT("'"&amp;G2228&amp;"'!"&amp;H2228),"")</f>
        <v/>
      </c>
      <c r="I2228" s="4"/>
      <c r="J2228" s="4"/>
      <c r="K2228" s="4"/>
    </row>
    <row r="2229" spans="1:19" ht="15" customHeight="1" x14ac:dyDescent="0.25">
      <c r="A2229" s="2">
        <v>2224</v>
      </c>
      <c r="D2229" s="3" t="s">
        <v>3572</v>
      </c>
      <c r="F2229" t="str" cm="1">
        <f t="array" ref="F2229" ca="1">IF(G2229&lt;&gt;"",INDIRECT("'"&amp;G2229&amp;"'!"&amp;H2229),"")</f>
        <v/>
      </c>
      <c r="I2229" s="4"/>
      <c r="J2229" s="4"/>
      <c r="K2229" s="4"/>
    </row>
    <row r="2230" spans="1:19" ht="15" customHeight="1" x14ac:dyDescent="0.25">
      <c r="A2230" s="2">
        <v>2225</v>
      </c>
      <c r="D2230" s="3" t="s">
        <v>3572</v>
      </c>
      <c r="F2230" t="str" cm="1">
        <f t="array" ref="F2230" ca="1">IF(G2230&lt;&gt;"",INDIRECT("'"&amp;G2230&amp;"'!"&amp;H2230),"")</f>
        <v/>
      </c>
      <c r="I2230" s="4"/>
      <c r="J2230" s="4"/>
      <c r="K2230" s="4"/>
    </row>
    <row r="2231" spans="1:19" ht="15" customHeight="1" x14ac:dyDescent="0.25">
      <c r="A2231" s="2">
        <v>2226</v>
      </c>
      <c r="D2231" s="3" t="s">
        <v>3572</v>
      </c>
      <c r="F2231" t="str" cm="1">
        <f t="array" ref="F2231" ca="1">IF(G2231&lt;&gt;"",INDIRECT("'"&amp;G2231&amp;"'!"&amp;H2231),"")</f>
        <v/>
      </c>
      <c r="I2231" s="4"/>
      <c r="J2231" s="4"/>
      <c r="K2231" s="4"/>
    </row>
    <row r="2232" spans="1:19" ht="15" customHeight="1" x14ac:dyDescent="0.25">
      <c r="A2232" s="2">
        <v>2227</v>
      </c>
      <c r="D2232" s="3" t="s">
        <v>3572</v>
      </c>
      <c r="F2232" t="str" cm="1">
        <f t="array" ref="F2232" ca="1">IF(G2232&lt;&gt;"",INDIRECT("'"&amp;G2232&amp;"'!"&amp;H2232),"")</f>
        <v/>
      </c>
      <c r="I2232" s="4"/>
      <c r="J2232" s="4"/>
      <c r="K2232" s="4"/>
    </row>
    <row r="2233" spans="1:19" ht="15" customHeight="1" x14ac:dyDescent="0.25">
      <c r="A2233" s="2">
        <v>2228</v>
      </c>
      <c r="D2233" s="3" t="s">
        <v>3572</v>
      </c>
      <c r="F2233" t="str" cm="1">
        <f t="array" ref="F2233" ca="1">IF(G2233&lt;&gt;"",INDIRECT("'"&amp;G2233&amp;"'!"&amp;H2233),"")</f>
        <v/>
      </c>
      <c r="I2233" s="4"/>
      <c r="J2233" s="4"/>
      <c r="K2233" s="4"/>
    </row>
    <row r="2234" spans="1:19" ht="15" customHeight="1" x14ac:dyDescent="0.25">
      <c r="A2234" s="2">
        <v>2229</v>
      </c>
      <c r="D2234" s="3" t="s">
        <v>3572</v>
      </c>
      <c r="F2234" t="str" cm="1">
        <f t="array" ref="F2234" ca="1">IF(G2234&lt;&gt;"",INDIRECT("'"&amp;G2234&amp;"'!"&amp;H2234),"")</f>
        <v/>
      </c>
    </row>
    <row r="2235" spans="1:19" ht="15" customHeight="1" x14ac:dyDescent="0.25">
      <c r="A2235" s="2">
        <v>2230</v>
      </c>
      <c r="D2235" s="3" t="s">
        <v>3572</v>
      </c>
      <c r="F2235" t="str" cm="1">
        <f t="array" ref="F2235" ca="1">IF(G2235&lt;&gt;"",INDIRECT("'"&amp;G2235&amp;"'!"&amp;H2235),"")</f>
        <v/>
      </c>
    </row>
    <row r="2236" spans="1:19" ht="15" customHeight="1" x14ac:dyDescent="0.25">
      <c r="A2236" s="2">
        <v>2231</v>
      </c>
      <c r="D2236" s="3" t="s">
        <v>3572</v>
      </c>
      <c r="F2236" t="str" cm="1">
        <f t="array" ref="F2236" ca="1">IF(G2236&lt;&gt;"",INDIRECT("'"&amp;G2236&amp;"'!"&amp;H2236),"")</f>
        <v/>
      </c>
      <c r="S2236" s="991"/>
    </row>
    <row r="2237" spans="1:19" ht="15" customHeight="1" x14ac:dyDescent="0.25">
      <c r="A2237" s="2">
        <v>2232</v>
      </c>
      <c r="D2237" s="3" t="s">
        <v>3572</v>
      </c>
      <c r="F2237" t="str" cm="1">
        <f t="array" ref="F2237" ca="1">IF(G2237&lt;&gt;"",INDIRECT("'"&amp;G2237&amp;"'!"&amp;H2237),"")</f>
        <v/>
      </c>
      <c r="S2237" s="991"/>
    </row>
    <row r="2238" spans="1:19" ht="15" customHeight="1" x14ac:dyDescent="0.25">
      <c r="A2238" s="2">
        <v>2233</v>
      </c>
      <c r="D2238" s="3" t="s">
        <v>3572</v>
      </c>
      <c r="F2238" t="str" cm="1">
        <f t="array" ref="F2238" ca="1">IF(G2238&lt;&gt;"",INDIRECT("'"&amp;G2238&amp;"'!"&amp;H2238),"")</f>
        <v/>
      </c>
      <c r="S2238" s="991"/>
    </row>
    <row r="2239" spans="1:19" ht="15" customHeight="1" x14ac:dyDescent="0.25">
      <c r="A2239" s="2">
        <v>2234</v>
      </c>
      <c r="D2239" s="3" t="s">
        <v>3572</v>
      </c>
      <c r="F2239" t="str" cm="1">
        <f t="array" ref="F2239" ca="1">IF(G2239&lt;&gt;"",INDIRECT("'"&amp;G2239&amp;"'!"&amp;H2239),"")</f>
        <v/>
      </c>
      <c r="S2239" s="991"/>
    </row>
    <row r="2240" spans="1:19" ht="15" customHeight="1" x14ac:dyDescent="0.25">
      <c r="A2240" s="2">
        <v>2235</v>
      </c>
      <c r="D2240" s="3" t="s">
        <v>3572</v>
      </c>
      <c r="F2240" t="str" cm="1">
        <f t="array" ref="F2240" ca="1">IF(G2240&lt;&gt;"",INDIRECT("'"&amp;G2240&amp;"'!"&amp;H2240),"")</f>
        <v/>
      </c>
      <c r="S2240" s="991"/>
    </row>
    <row r="2241" spans="1:19" ht="15" customHeight="1" x14ac:dyDescent="0.25">
      <c r="A2241" s="2">
        <v>2236</v>
      </c>
      <c r="D2241" s="3" t="s">
        <v>3572</v>
      </c>
      <c r="F2241" t="str" cm="1">
        <f t="array" ref="F2241" ca="1">IF(G2241&lt;&gt;"",INDIRECT("'"&amp;G2241&amp;"'!"&amp;H2241),"")</f>
        <v/>
      </c>
      <c r="S2241" s="991"/>
    </row>
    <row r="2242" spans="1:19" ht="15" customHeight="1" x14ac:dyDescent="0.25">
      <c r="A2242" s="2">
        <v>2237</v>
      </c>
      <c r="D2242" s="3" t="s">
        <v>3572</v>
      </c>
      <c r="F2242" t="str" cm="1">
        <f t="array" ref="F2242" ca="1">IF(G2242&lt;&gt;"",INDIRECT("'"&amp;G2242&amp;"'!"&amp;H2242),"")</f>
        <v/>
      </c>
    </row>
    <row r="2243" spans="1:19" ht="15" customHeight="1" x14ac:dyDescent="0.25">
      <c r="A2243" s="2">
        <v>2238</v>
      </c>
      <c r="D2243" s="3" t="s">
        <v>3572</v>
      </c>
      <c r="F2243" t="str" cm="1">
        <f t="array" ref="F2243" ca="1">IF(G2243&lt;&gt;"",INDIRECT("'"&amp;G2243&amp;"'!"&amp;H2243),"")</f>
        <v/>
      </c>
      <c r="S2243" s="991"/>
    </row>
    <row r="2244" spans="1:19" ht="15" customHeight="1" x14ac:dyDescent="0.25">
      <c r="A2244" s="2">
        <v>2239</v>
      </c>
      <c r="D2244" s="3" t="s">
        <v>3572</v>
      </c>
      <c r="F2244" t="str" cm="1">
        <f t="array" ref="F2244" ca="1">IF(G2244&lt;&gt;"",INDIRECT("'"&amp;G2244&amp;"'!"&amp;H2244),"")</f>
        <v/>
      </c>
    </row>
    <row r="2245" spans="1:19" ht="15" customHeight="1" x14ac:dyDescent="0.25">
      <c r="A2245" s="2">
        <v>2240</v>
      </c>
      <c r="D2245" s="3" t="s">
        <v>3572</v>
      </c>
      <c r="F2245" t="str" cm="1">
        <f t="array" ref="F2245" ca="1">IF(G2245&lt;&gt;"",INDIRECT("'"&amp;G2245&amp;"'!"&amp;H2245),"")</f>
        <v/>
      </c>
      <c r="S2245" s="991"/>
    </row>
    <row r="2246" spans="1:19" ht="15" customHeight="1" x14ac:dyDescent="0.25">
      <c r="A2246" s="2">
        <v>2241</v>
      </c>
      <c r="D2246" s="3" t="s">
        <v>3572</v>
      </c>
      <c r="F2246" t="str" cm="1">
        <f t="array" ref="F2246" ca="1">IF(G2246&lt;&gt;"",INDIRECT("'"&amp;G2246&amp;"'!"&amp;H2246),"")</f>
        <v/>
      </c>
      <c r="S2246" s="991"/>
    </row>
    <row r="2247" spans="1:19" ht="15" customHeight="1" x14ac:dyDescent="0.25">
      <c r="A2247" s="2">
        <v>2242</v>
      </c>
      <c r="D2247" s="3" t="s">
        <v>3572</v>
      </c>
      <c r="F2247" t="str" cm="1">
        <f t="array" ref="F2247" ca="1">IF(G2247&lt;&gt;"",INDIRECT("'"&amp;G2247&amp;"'!"&amp;H2247),"")</f>
        <v/>
      </c>
      <c r="I2247" s="4"/>
      <c r="J2247" s="4"/>
      <c r="K2247" s="4"/>
    </row>
    <row r="2248" spans="1:19" ht="15" customHeight="1" x14ac:dyDescent="0.25">
      <c r="A2248" s="2">
        <v>2243</v>
      </c>
      <c r="D2248" s="3" t="s">
        <v>3572</v>
      </c>
      <c r="F2248" t="str" cm="1">
        <f t="array" ref="F2248" ca="1">IF(G2248&lt;&gt;"",INDIRECT("'"&amp;G2248&amp;"'!"&amp;H2248),"")</f>
        <v/>
      </c>
      <c r="S2248" s="991"/>
    </row>
    <row r="2249" spans="1:19" ht="15" customHeight="1" x14ac:dyDescent="0.25">
      <c r="A2249" s="2">
        <v>2244</v>
      </c>
      <c r="D2249" s="3" t="s">
        <v>3572</v>
      </c>
      <c r="F2249" t="str" cm="1">
        <f t="array" ref="F2249" ca="1">IF(G2249&lt;&gt;"",INDIRECT("'"&amp;G2249&amp;"'!"&amp;H2249),"")</f>
        <v/>
      </c>
      <c r="S2249" s="991"/>
    </row>
    <row r="2250" spans="1:19" ht="15" customHeight="1" x14ac:dyDescent="0.25">
      <c r="A2250" s="2">
        <v>2245</v>
      </c>
      <c r="D2250" s="3" t="s">
        <v>3572</v>
      </c>
      <c r="F2250" t="str" cm="1">
        <f t="array" ref="F2250" ca="1">IF(G2250&lt;&gt;"",INDIRECT("'"&amp;G2250&amp;"'!"&amp;H2250),"")</f>
        <v/>
      </c>
      <c r="S2250" s="991"/>
    </row>
    <row r="2251" spans="1:19" ht="15" customHeight="1" x14ac:dyDescent="0.25">
      <c r="A2251" s="2">
        <v>2246</v>
      </c>
      <c r="D2251" s="3" t="s">
        <v>3572</v>
      </c>
      <c r="F2251" t="str" cm="1">
        <f t="array" ref="F2251" ca="1">IF(G2251&lt;&gt;"",INDIRECT("'"&amp;G2251&amp;"'!"&amp;H2251),"")</f>
        <v/>
      </c>
      <c r="I2251" s="4"/>
      <c r="J2251" s="4"/>
      <c r="K2251" s="4"/>
    </row>
    <row r="2252" spans="1:19" ht="15" customHeight="1" x14ac:dyDescent="0.25">
      <c r="A2252" s="2">
        <v>2247</v>
      </c>
      <c r="D2252" s="3" t="s">
        <v>3572</v>
      </c>
      <c r="F2252" t="str" cm="1">
        <f t="array" ref="F2252" ca="1">IF(G2252&lt;&gt;"",INDIRECT("'"&amp;G2252&amp;"'!"&amp;H2252),"")</f>
        <v/>
      </c>
      <c r="I2252" s="4"/>
      <c r="J2252" s="4"/>
      <c r="K2252" s="4"/>
      <c r="S2252" s="991"/>
    </row>
    <row r="2253" spans="1:19" ht="15" customHeight="1" x14ac:dyDescent="0.25">
      <c r="A2253" s="2">
        <v>2248</v>
      </c>
      <c r="D2253" s="3" t="s">
        <v>3572</v>
      </c>
      <c r="F2253" t="str" cm="1">
        <f t="array" ref="F2253" ca="1">IF(G2253&lt;&gt;"",INDIRECT("'"&amp;G2253&amp;"'!"&amp;H2253),"")</f>
        <v/>
      </c>
    </row>
    <row r="2254" spans="1:19" ht="15" customHeight="1" x14ac:dyDescent="0.25">
      <c r="A2254" s="2">
        <v>2249</v>
      </c>
      <c r="D2254" s="3" t="s">
        <v>3572</v>
      </c>
      <c r="F2254" t="str" cm="1">
        <f t="array" ref="F2254" ca="1">IF(G2254&lt;&gt;"",INDIRECT("'"&amp;G2254&amp;"'!"&amp;H2254),"")</f>
        <v/>
      </c>
      <c r="S2254" s="991"/>
    </row>
    <row r="2255" spans="1:19" ht="15" customHeight="1" x14ac:dyDescent="0.25">
      <c r="A2255" s="2">
        <v>2250</v>
      </c>
      <c r="D2255" s="3" t="s">
        <v>3572</v>
      </c>
      <c r="F2255" t="str" cm="1">
        <f t="array" ref="F2255" ca="1">IF(G2255&lt;&gt;"",INDIRECT("'"&amp;G2255&amp;"'!"&amp;H2255),"")</f>
        <v/>
      </c>
      <c r="S2255" s="991"/>
    </row>
    <row r="2256" spans="1:19" ht="15" customHeight="1" x14ac:dyDescent="0.25">
      <c r="A2256" s="2">
        <v>2251</v>
      </c>
      <c r="D2256" s="3" t="s">
        <v>3572</v>
      </c>
      <c r="F2256" t="str" cm="1">
        <f t="array" ref="F2256" ca="1">IF(G2256&lt;&gt;"",INDIRECT("'"&amp;G2256&amp;"'!"&amp;H2256),"")</f>
        <v/>
      </c>
      <c r="I2256" s="4"/>
      <c r="J2256" s="4"/>
      <c r="K2256" s="4"/>
    </row>
    <row r="2257" spans="1:19" ht="15" customHeight="1" x14ac:dyDescent="0.25">
      <c r="A2257" s="2">
        <v>2252</v>
      </c>
      <c r="D2257" s="3" t="s">
        <v>3572</v>
      </c>
      <c r="F2257" t="str" cm="1">
        <f t="array" ref="F2257" ca="1">IF(G2257&lt;&gt;"",INDIRECT("'"&amp;G2257&amp;"'!"&amp;H2257),"")</f>
        <v/>
      </c>
      <c r="S2257" s="991"/>
    </row>
    <row r="2258" spans="1:19" ht="15" customHeight="1" x14ac:dyDescent="0.25">
      <c r="A2258" s="2">
        <v>2253</v>
      </c>
      <c r="D2258" s="3" t="s">
        <v>3572</v>
      </c>
      <c r="F2258" t="str" cm="1">
        <f t="array" ref="F2258" ca="1">IF(G2258&lt;&gt;"",INDIRECT("'"&amp;G2258&amp;"'!"&amp;H2258),"")</f>
        <v/>
      </c>
      <c r="S2258" s="991"/>
    </row>
    <row r="2259" spans="1:19" ht="15" customHeight="1" x14ac:dyDescent="0.25">
      <c r="A2259" s="2">
        <v>2254</v>
      </c>
      <c r="D2259" s="3" t="s">
        <v>3572</v>
      </c>
      <c r="F2259" t="str" cm="1">
        <f t="array" ref="F2259" ca="1">IF(G2259&lt;&gt;"",INDIRECT("'"&amp;G2259&amp;"'!"&amp;H2259),"")</f>
        <v/>
      </c>
      <c r="I2259" s="4"/>
      <c r="J2259" s="4"/>
      <c r="K2259" s="4"/>
    </row>
    <row r="2260" spans="1:19" ht="15" customHeight="1" x14ac:dyDescent="0.25">
      <c r="A2260" s="2">
        <v>2255</v>
      </c>
      <c r="D2260" s="3" t="s">
        <v>3572</v>
      </c>
      <c r="F2260" t="str" cm="1">
        <f t="array" ref="F2260" ca="1">IF(G2260&lt;&gt;"",INDIRECT("'"&amp;G2260&amp;"'!"&amp;H2260),"")</f>
        <v/>
      </c>
      <c r="S2260" s="991"/>
    </row>
    <row r="2261" spans="1:19" ht="15" customHeight="1" x14ac:dyDescent="0.25">
      <c r="A2261" s="2">
        <v>2256</v>
      </c>
      <c r="D2261" s="3" t="s">
        <v>3572</v>
      </c>
      <c r="F2261" t="str" cm="1">
        <f t="array" ref="F2261" ca="1">IF(G2261&lt;&gt;"",INDIRECT("'"&amp;G2261&amp;"'!"&amp;H2261),"")</f>
        <v/>
      </c>
      <c r="I2261" s="4"/>
      <c r="J2261" s="4"/>
      <c r="K2261" s="4"/>
    </row>
    <row r="2262" spans="1:19" ht="15" customHeight="1" x14ac:dyDescent="0.25">
      <c r="A2262" s="2">
        <v>2257</v>
      </c>
      <c r="D2262" s="3" t="s">
        <v>3572</v>
      </c>
      <c r="F2262" t="str" cm="1">
        <f t="array" ref="F2262" ca="1">IF(G2262&lt;&gt;"",INDIRECT("'"&amp;G2262&amp;"'!"&amp;H2262),"")</f>
        <v/>
      </c>
      <c r="I2262" s="4"/>
      <c r="J2262" s="4"/>
      <c r="K2262" s="4"/>
    </row>
    <row r="2263" spans="1:19" ht="15" customHeight="1" x14ac:dyDescent="0.25">
      <c r="A2263" s="2">
        <v>2258</v>
      </c>
      <c r="D2263" s="3" t="s">
        <v>3572</v>
      </c>
      <c r="F2263" t="str" cm="1">
        <f t="array" ref="F2263" ca="1">IF(G2263&lt;&gt;"",INDIRECT("'"&amp;G2263&amp;"'!"&amp;H2263),"")</f>
        <v/>
      </c>
      <c r="I2263" s="4"/>
      <c r="J2263" s="4"/>
      <c r="K2263" s="4"/>
    </row>
    <row r="2264" spans="1:19" ht="15" customHeight="1" x14ac:dyDescent="0.25">
      <c r="A2264" s="2">
        <v>2259</v>
      </c>
      <c r="D2264" s="3" t="s">
        <v>3572</v>
      </c>
      <c r="F2264" t="str" cm="1">
        <f t="array" ref="F2264" ca="1">IF(G2264&lt;&gt;"",INDIRECT("'"&amp;G2264&amp;"'!"&amp;H2264),"")</f>
        <v/>
      </c>
      <c r="I2264" s="4"/>
      <c r="J2264" s="4"/>
      <c r="K2264" s="4"/>
    </row>
    <row r="2265" spans="1:19" ht="15" customHeight="1" x14ac:dyDescent="0.25">
      <c r="A2265" s="2">
        <v>2260</v>
      </c>
      <c r="D2265" s="3" t="s">
        <v>3572</v>
      </c>
      <c r="F2265" t="str" cm="1">
        <f t="array" ref="F2265" ca="1">IF(G2265&lt;&gt;"",INDIRECT("'"&amp;G2265&amp;"'!"&amp;H2265),"")</f>
        <v/>
      </c>
      <c r="I2265" s="4"/>
      <c r="J2265" s="4"/>
      <c r="K2265" s="4"/>
    </row>
    <row r="2266" spans="1:19" ht="15" customHeight="1" x14ac:dyDescent="0.25">
      <c r="A2266" s="2">
        <v>2261</v>
      </c>
      <c r="D2266" s="3" t="s">
        <v>3572</v>
      </c>
      <c r="F2266" t="str" cm="1">
        <f t="array" ref="F2266" ca="1">IF(G2266&lt;&gt;"",INDIRECT("'"&amp;G2266&amp;"'!"&amp;H2266),"")</f>
        <v/>
      </c>
      <c r="I2266" s="4"/>
      <c r="J2266" s="4"/>
      <c r="K2266" s="4"/>
    </row>
    <row r="2267" spans="1:19" ht="15" customHeight="1" x14ac:dyDescent="0.25">
      <c r="A2267" s="2">
        <v>2262</v>
      </c>
      <c r="D2267" s="3" t="s">
        <v>3572</v>
      </c>
      <c r="F2267" t="str" cm="1">
        <f t="array" ref="F2267" ca="1">IF(G2267&lt;&gt;"",INDIRECT("'"&amp;G2267&amp;"'!"&amp;H2267),"")</f>
        <v/>
      </c>
      <c r="I2267" s="4"/>
      <c r="J2267" s="4"/>
      <c r="K2267" s="4"/>
    </row>
    <row r="2268" spans="1:19" ht="15" customHeight="1" x14ac:dyDescent="0.25">
      <c r="A2268" s="2">
        <v>2263</v>
      </c>
      <c r="D2268" s="3" t="s">
        <v>3572</v>
      </c>
      <c r="F2268" t="str" cm="1">
        <f t="array" ref="F2268" ca="1">IF(G2268&lt;&gt;"",INDIRECT("'"&amp;G2268&amp;"'!"&amp;H2268),"")</f>
        <v/>
      </c>
      <c r="I2268" s="4"/>
      <c r="J2268" s="4"/>
      <c r="K2268" s="4"/>
    </row>
    <row r="2269" spans="1:19" ht="15" customHeight="1" x14ac:dyDescent="0.25">
      <c r="A2269" s="2">
        <v>2264</v>
      </c>
      <c r="D2269" s="3" t="s">
        <v>3572</v>
      </c>
      <c r="F2269" t="str" cm="1">
        <f t="array" ref="F2269" ca="1">IF(G2269&lt;&gt;"",INDIRECT("'"&amp;G2269&amp;"'!"&amp;H2269),"")</f>
        <v/>
      </c>
      <c r="I2269" s="4"/>
      <c r="J2269" s="4"/>
      <c r="K2269" s="4"/>
    </row>
    <row r="2270" spans="1:19" ht="15" customHeight="1" x14ac:dyDescent="0.25">
      <c r="A2270" s="2">
        <v>2265</v>
      </c>
      <c r="D2270" s="3" t="s">
        <v>3572</v>
      </c>
      <c r="F2270" t="str" cm="1">
        <f t="array" ref="F2270" ca="1">IF(G2270&lt;&gt;"",INDIRECT("'"&amp;G2270&amp;"'!"&amp;H2270),"")</f>
        <v/>
      </c>
      <c r="I2270" s="4"/>
      <c r="J2270" s="4"/>
      <c r="K2270" s="4"/>
    </row>
    <row r="2271" spans="1:19" ht="15" customHeight="1" x14ac:dyDescent="0.25">
      <c r="A2271" s="2">
        <v>2266</v>
      </c>
      <c r="D2271" s="3" t="s">
        <v>3572</v>
      </c>
      <c r="F2271" t="str" cm="1">
        <f t="array" ref="F2271" ca="1">IF(G2271&lt;&gt;"",INDIRECT("'"&amp;G2271&amp;"'!"&amp;H2271),"")</f>
        <v/>
      </c>
      <c r="I2271" s="4"/>
      <c r="J2271" s="4"/>
      <c r="K2271" s="4"/>
    </row>
    <row r="2272" spans="1:19" ht="15" customHeight="1" x14ac:dyDescent="0.25">
      <c r="A2272" s="2">
        <v>2267</v>
      </c>
      <c r="D2272" s="3" t="s">
        <v>3572</v>
      </c>
      <c r="F2272" t="str" cm="1">
        <f t="array" ref="F2272" ca="1">IF(G2272&lt;&gt;"",INDIRECT("'"&amp;G2272&amp;"'!"&amp;H2272),"")</f>
        <v/>
      </c>
      <c r="I2272" s="4"/>
      <c r="J2272" s="4"/>
      <c r="K2272" s="4"/>
    </row>
    <row r="2273" spans="1:11" ht="15" customHeight="1" x14ac:dyDescent="0.25">
      <c r="A2273" s="2">
        <v>2268</v>
      </c>
      <c r="D2273" s="3" t="s">
        <v>3572</v>
      </c>
      <c r="F2273" t="str" cm="1">
        <f t="array" ref="F2273" ca="1">IF(G2273&lt;&gt;"",INDIRECT("'"&amp;G2273&amp;"'!"&amp;H2273),"")</f>
        <v/>
      </c>
      <c r="I2273" s="4"/>
      <c r="J2273" s="4"/>
      <c r="K2273" s="4"/>
    </row>
    <row r="2274" spans="1:11" ht="15" customHeight="1" x14ac:dyDescent="0.25">
      <c r="A2274" s="2">
        <v>2269</v>
      </c>
      <c r="D2274" s="3" t="s">
        <v>3572</v>
      </c>
      <c r="F2274" t="str" cm="1">
        <f t="array" ref="F2274" ca="1">IF(G2274&lt;&gt;"",INDIRECT("'"&amp;G2274&amp;"'!"&amp;H2274),"")</f>
        <v/>
      </c>
      <c r="I2274" s="4"/>
      <c r="J2274" s="4"/>
      <c r="K2274" s="4"/>
    </row>
    <row r="2275" spans="1:11" ht="15" customHeight="1" x14ac:dyDescent="0.25">
      <c r="A2275" s="2">
        <v>2270</v>
      </c>
      <c r="D2275" s="3" t="s">
        <v>3572</v>
      </c>
      <c r="F2275" t="str" cm="1">
        <f t="array" ref="F2275" ca="1">IF(G2275&lt;&gt;"",INDIRECT("'"&amp;G2275&amp;"'!"&amp;H2275),"")</f>
        <v/>
      </c>
    </row>
    <row r="2276" spans="1:11" ht="15" customHeight="1" x14ac:dyDescent="0.25">
      <c r="A2276" s="2">
        <v>2271</v>
      </c>
      <c r="D2276" s="3" t="s">
        <v>3572</v>
      </c>
      <c r="F2276" t="str" cm="1">
        <f t="array" ref="F2276" ca="1">IF(G2276&lt;&gt;"",INDIRECT("'"&amp;G2276&amp;"'!"&amp;H2276),"")</f>
        <v/>
      </c>
    </row>
    <row r="2277" spans="1:11" ht="15" customHeight="1" x14ac:dyDescent="0.25">
      <c r="A2277" s="2">
        <v>2272</v>
      </c>
      <c r="D2277" s="3" t="s">
        <v>3572</v>
      </c>
      <c r="F2277" t="str" cm="1">
        <f t="array" ref="F2277" ca="1">IF(G2277&lt;&gt;"",INDIRECT("'"&amp;G2277&amp;"'!"&amp;H2277),"")</f>
        <v/>
      </c>
    </row>
    <row r="2278" spans="1:11" ht="15" customHeight="1" x14ac:dyDescent="0.25">
      <c r="A2278" s="2">
        <v>2273</v>
      </c>
      <c r="D2278" s="3" t="s">
        <v>3572</v>
      </c>
      <c r="F2278" t="str" cm="1">
        <f t="array" ref="F2278" ca="1">IF(G2278&lt;&gt;"",INDIRECT("'"&amp;G2278&amp;"'!"&amp;H2278),"")</f>
        <v/>
      </c>
      <c r="I2278" s="4"/>
      <c r="J2278" s="4"/>
      <c r="K2278" s="4"/>
    </row>
    <row r="2279" spans="1:11" ht="15" customHeight="1" x14ac:dyDescent="0.25">
      <c r="A2279" s="2">
        <v>2274</v>
      </c>
      <c r="D2279" s="3" t="s">
        <v>3572</v>
      </c>
      <c r="F2279" t="str" cm="1">
        <f t="array" ref="F2279" ca="1">IF(G2279&lt;&gt;"",INDIRECT("'"&amp;G2279&amp;"'!"&amp;H2279),"")</f>
        <v/>
      </c>
      <c r="I2279" s="4"/>
      <c r="J2279" s="4"/>
      <c r="K2279" s="4"/>
    </row>
    <row r="2280" spans="1:11" ht="15" customHeight="1" x14ac:dyDescent="0.25">
      <c r="A2280" s="2">
        <v>2275</v>
      </c>
      <c r="D2280" s="3" t="s">
        <v>3572</v>
      </c>
      <c r="F2280" t="str" cm="1">
        <f t="array" ref="F2280" ca="1">IF(G2280&lt;&gt;"",INDIRECT("'"&amp;G2280&amp;"'!"&amp;H2280),"")</f>
        <v/>
      </c>
      <c r="I2280" s="4"/>
      <c r="J2280" s="4"/>
      <c r="K2280" s="4"/>
    </row>
    <row r="2281" spans="1:11" ht="15" customHeight="1" x14ac:dyDescent="0.25">
      <c r="A2281" s="2">
        <v>2276</v>
      </c>
      <c r="D2281" s="3" t="s">
        <v>3572</v>
      </c>
      <c r="F2281" t="str" cm="1">
        <f t="array" ref="F2281" ca="1">IF(G2281&lt;&gt;"",INDIRECT("'"&amp;G2281&amp;"'!"&amp;H2281),"")</f>
        <v/>
      </c>
      <c r="I2281" s="4"/>
      <c r="J2281" s="4"/>
      <c r="K2281" s="4"/>
    </row>
    <row r="2282" spans="1:11" ht="15" customHeight="1" x14ac:dyDescent="0.25">
      <c r="A2282" s="2">
        <v>2277</v>
      </c>
      <c r="D2282" s="3" t="s">
        <v>3572</v>
      </c>
      <c r="F2282" t="str" cm="1">
        <f t="array" ref="F2282" ca="1">IF(G2282&lt;&gt;"",INDIRECT("'"&amp;G2282&amp;"'!"&amp;H2282),"")</f>
        <v/>
      </c>
      <c r="I2282" s="4"/>
      <c r="J2282" s="4"/>
      <c r="K2282" s="4"/>
    </row>
    <row r="2283" spans="1:11" ht="15" customHeight="1" x14ac:dyDescent="0.25">
      <c r="A2283" s="2">
        <v>2278</v>
      </c>
      <c r="D2283" s="3" t="s">
        <v>3572</v>
      </c>
      <c r="F2283" t="str" cm="1">
        <f t="array" ref="F2283" ca="1">IF(G2283&lt;&gt;"",INDIRECT("'"&amp;G2283&amp;"'!"&amp;H2283),"")</f>
        <v/>
      </c>
      <c r="I2283" s="4"/>
      <c r="J2283" s="4"/>
      <c r="K2283" s="4"/>
    </row>
    <row r="2284" spans="1:11" ht="15" customHeight="1" x14ac:dyDescent="0.25">
      <c r="A2284" s="2">
        <v>2279</v>
      </c>
      <c r="D2284" s="3" t="s">
        <v>3572</v>
      </c>
      <c r="F2284" t="str" cm="1">
        <f t="array" ref="F2284" ca="1">IF(G2284&lt;&gt;"",INDIRECT("'"&amp;G2284&amp;"'!"&amp;H2284),"")</f>
        <v/>
      </c>
      <c r="I2284" s="4"/>
      <c r="J2284" s="4"/>
      <c r="K2284" s="4"/>
    </row>
    <row r="2285" spans="1:11" ht="15" customHeight="1" x14ac:dyDescent="0.25">
      <c r="A2285" s="2">
        <v>2280</v>
      </c>
      <c r="D2285" s="3" t="s">
        <v>3572</v>
      </c>
      <c r="F2285" t="str" cm="1">
        <f t="array" ref="F2285" ca="1">IF(G2285&lt;&gt;"",INDIRECT("'"&amp;G2285&amp;"'!"&amp;H2285),"")</f>
        <v/>
      </c>
      <c r="I2285" s="4"/>
      <c r="J2285" s="4"/>
      <c r="K2285" s="4"/>
    </row>
    <row r="2286" spans="1:11" ht="15" customHeight="1" x14ac:dyDescent="0.25">
      <c r="A2286" s="2">
        <v>2281</v>
      </c>
      <c r="D2286" s="3" t="s">
        <v>3572</v>
      </c>
      <c r="F2286" t="str" cm="1">
        <f t="array" ref="F2286" ca="1">IF(G2286&lt;&gt;"",INDIRECT("'"&amp;G2286&amp;"'!"&amp;H2286),"")</f>
        <v/>
      </c>
      <c r="I2286" s="4"/>
      <c r="J2286" s="4"/>
      <c r="K2286" s="4"/>
    </row>
    <row r="2287" spans="1:11" ht="15" customHeight="1" x14ac:dyDescent="0.25">
      <c r="A2287" s="2">
        <v>2282</v>
      </c>
      <c r="D2287" s="3" t="s">
        <v>3572</v>
      </c>
      <c r="F2287" t="str" cm="1">
        <f t="array" ref="F2287" ca="1">IF(G2287&lt;&gt;"",INDIRECT("'"&amp;G2287&amp;"'!"&amp;H2287),"")</f>
        <v/>
      </c>
      <c r="I2287" s="4"/>
      <c r="J2287" s="4"/>
      <c r="K2287" s="4"/>
    </row>
    <row r="2288" spans="1:11" ht="15" customHeight="1" x14ac:dyDescent="0.25">
      <c r="A2288" s="2">
        <v>2283</v>
      </c>
      <c r="D2288" s="3" t="s">
        <v>3572</v>
      </c>
      <c r="F2288" t="str" cm="1">
        <f t="array" ref="F2288" ca="1">IF(G2288&lt;&gt;"",INDIRECT("'"&amp;G2288&amp;"'!"&amp;H2288),"")</f>
        <v/>
      </c>
      <c r="I2288" s="4"/>
      <c r="J2288" s="4"/>
      <c r="K2288" s="4"/>
    </row>
    <row r="2289" spans="1:19" ht="15" customHeight="1" x14ac:dyDescent="0.25">
      <c r="A2289" s="2">
        <v>2284</v>
      </c>
      <c r="D2289" s="3" t="s">
        <v>3572</v>
      </c>
      <c r="F2289" t="str" cm="1">
        <f t="array" ref="F2289" ca="1">IF(G2289&lt;&gt;"",INDIRECT("'"&amp;G2289&amp;"'!"&amp;H2289),"")</f>
        <v/>
      </c>
      <c r="I2289" s="4"/>
      <c r="J2289" s="4"/>
      <c r="K2289" s="4"/>
    </row>
    <row r="2290" spans="1:19" ht="15" customHeight="1" x14ac:dyDescent="0.25">
      <c r="A2290" s="2">
        <v>2285</v>
      </c>
      <c r="D2290" s="3" t="s">
        <v>3572</v>
      </c>
      <c r="F2290" t="str" cm="1">
        <f t="array" ref="F2290" ca="1">IF(G2290&lt;&gt;"",INDIRECT("'"&amp;G2290&amp;"'!"&amp;H2290),"")</f>
        <v/>
      </c>
    </row>
    <row r="2291" spans="1:19" ht="15" customHeight="1" x14ac:dyDescent="0.25">
      <c r="A2291" s="2">
        <v>2286</v>
      </c>
      <c r="D2291" s="3" t="s">
        <v>3572</v>
      </c>
      <c r="F2291" t="str" cm="1">
        <f t="array" ref="F2291" ca="1">IF(G2291&lt;&gt;"",INDIRECT("'"&amp;G2291&amp;"'!"&amp;H2291),"")</f>
        <v/>
      </c>
    </row>
    <row r="2292" spans="1:19" ht="15" customHeight="1" x14ac:dyDescent="0.25">
      <c r="A2292" s="2">
        <v>2287</v>
      </c>
      <c r="D2292" s="3" t="s">
        <v>3572</v>
      </c>
      <c r="F2292" t="str" cm="1">
        <f t="array" ref="F2292" ca="1">IF(G2292&lt;&gt;"",INDIRECT("'"&amp;G2292&amp;"'!"&amp;H2292),"")</f>
        <v/>
      </c>
    </row>
    <row r="2293" spans="1:19" ht="15" customHeight="1" x14ac:dyDescent="0.25">
      <c r="A2293" s="2">
        <v>2288</v>
      </c>
      <c r="D2293" s="3" t="s">
        <v>3572</v>
      </c>
      <c r="F2293" t="str" cm="1">
        <f t="array" ref="F2293" ca="1">IF(G2293&lt;&gt;"",INDIRECT("'"&amp;G2293&amp;"'!"&amp;H2293),"")</f>
        <v/>
      </c>
      <c r="I2293" s="4"/>
      <c r="J2293" s="4"/>
      <c r="K2293" s="4"/>
    </row>
    <row r="2294" spans="1:19" ht="15" customHeight="1" x14ac:dyDescent="0.25">
      <c r="A2294" s="2">
        <v>2289</v>
      </c>
      <c r="D2294" s="3" t="s">
        <v>3572</v>
      </c>
      <c r="F2294" t="str" cm="1">
        <f t="array" ref="F2294" ca="1">IF(G2294&lt;&gt;"",INDIRECT("'"&amp;G2294&amp;"'!"&amp;H2294),"")</f>
        <v/>
      </c>
      <c r="I2294" s="4"/>
      <c r="J2294" s="4"/>
      <c r="K2294" s="4"/>
    </row>
    <row r="2295" spans="1:19" ht="15" customHeight="1" x14ac:dyDescent="0.25">
      <c r="A2295" s="2">
        <v>2290</v>
      </c>
      <c r="D2295" s="3" t="s">
        <v>3572</v>
      </c>
      <c r="F2295" t="str" cm="1">
        <f t="array" ref="F2295" ca="1">IF(G2295&lt;&gt;"",INDIRECT("'"&amp;G2295&amp;"'!"&amp;H2295),"")</f>
        <v/>
      </c>
      <c r="I2295" s="4"/>
      <c r="J2295" s="4"/>
      <c r="K2295" s="4"/>
    </row>
    <row r="2296" spans="1:19" ht="15" customHeight="1" x14ac:dyDescent="0.25">
      <c r="A2296" s="2">
        <v>2291</v>
      </c>
      <c r="D2296" s="3" t="s">
        <v>3572</v>
      </c>
      <c r="F2296" t="str" cm="1">
        <f t="array" ref="F2296" ca="1">IF(G2296&lt;&gt;"",INDIRECT("'"&amp;G2296&amp;"'!"&amp;H2296),"")</f>
        <v/>
      </c>
      <c r="S2296" s="991"/>
    </row>
    <row r="2297" spans="1:19" ht="15" customHeight="1" x14ac:dyDescent="0.25">
      <c r="A2297" s="2">
        <v>2292</v>
      </c>
      <c r="D2297" s="3" t="s">
        <v>3572</v>
      </c>
      <c r="F2297" t="str" cm="1">
        <f t="array" ref="F2297" ca="1">IF(G2297&lt;&gt;"",INDIRECT("'"&amp;G2297&amp;"'!"&amp;H2297),"")</f>
        <v/>
      </c>
      <c r="S2297" s="991"/>
    </row>
    <row r="2298" spans="1:19" ht="15" customHeight="1" x14ac:dyDescent="0.25">
      <c r="A2298" s="2">
        <v>2293</v>
      </c>
      <c r="D2298" s="3" t="s">
        <v>3572</v>
      </c>
      <c r="F2298" t="str" cm="1">
        <f t="array" ref="F2298" ca="1">IF(G2298&lt;&gt;"",INDIRECT("'"&amp;G2298&amp;"'!"&amp;H2298),"")</f>
        <v/>
      </c>
      <c r="I2298" s="4"/>
      <c r="J2298" s="4"/>
      <c r="K2298" s="4"/>
    </row>
    <row r="2299" spans="1:19" ht="15" customHeight="1" x14ac:dyDescent="0.25">
      <c r="A2299" s="2">
        <v>2294</v>
      </c>
      <c r="D2299" s="3" t="s">
        <v>3572</v>
      </c>
      <c r="F2299" t="str" cm="1">
        <f t="array" ref="F2299" ca="1">IF(G2299&lt;&gt;"",INDIRECT("'"&amp;G2299&amp;"'!"&amp;H2299),"")</f>
        <v/>
      </c>
      <c r="S2299" s="991"/>
    </row>
    <row r="2300" spans="1:19" ht="15" customHeight="1" x14ac:dyDescent="0.25">
      <c r="A2300" s="2">
        <v>2295</v>
      </c>
      <c r="D2300" s="3" t="s">
        <v>3572</v>
      </c>
      <c r="F2300" t="str" cm="1">
        <f t="array" ref="F2300" ca="1">IF(G2300&lt;&gt;"",INDIRECT("'"&amp;G2300&amp;"'!"&amp;H2300),"")</f>
        <v/>
      </c>
      <c r="I2300" s="4"/>
      <c r="J2300" s="4"/>
      <c r="K2300" s="4"/>
    </row>
    <row r="2301" spans="1:19" ht="15" customHeight="1" x14ac:dyDescent="0.25">
      <c r="A2301" s="2">
        <v>2296</v>
      </c>
      <c r="D2301" s="3" t="s">
        <v>3572</v>
      </c>
      <c r="F2301" t="str" cm="1">
        <f t="array" ref="F2301" ca="1">IF(G2301&lt;&gt;"",INDIRECT("'"&amp;G2301&amp;"'!"&amp;H2301),"")</f>
        <v/>
      </c>
    </row>
    <row r="2302" spans="1:19" ht="15" customHeight="1" x14ac:dyDescent="0.25">
      <c r="A2302" s="2">
        <v>2297</v>
      </c>
      <c r="D2302" s="3" t="s">
        <v>3572</v>
      </c>
      <c r="F2302" t="str" cm="1">
        <f t="array" ref="F2302" ca="1">IF(G2302&lt;&gt;"",INDIRECT("'"&amp;G2302&amp;"'!"&amp;H2302),"")</f>
        <v/>
      </c>
      <c r="I2302" s="4"/>
      <c r="J2302" s="4"/>
      <c r="K2302" s="4"/>
    </row>
    <row r="2303" spans="1:19" ht="15" customHeight="1" x14ac:dyDescent="0.25">
      <c r="A2303" s="2">
        <v>2298</v>
      </c>
      <c r="D2303" s="3" t="s">
        <v>3572</v>
      </c>
      <c r="F2303" t="str" cm="1">
        <f t="array" ref="F2303" ca="1">IF(G2303&lt;&gt;"",INDIRECT("'"&amp;G2303&amp;"'!"&amp;H2303),"")</f>
        <v/>
      </c>
      <c r="I2303" s="4"/>
      <c r="J2303" s="4"/>
      <c r="K2303" s="4"/>
    </row>
    <row r="2304" spans="1:19" ht="15" customHeight="1" x14ac:dyDescent="0.25">
      <c r="A2304" s="2">
        <v>2299</v>
      </c>
      <c r="D2304" s="3" t="s">
        <v>3572</v>
      </c>
      <c r="F2304" t="str" cm="1">
        <f t="array" ref="F2304" ca="1">IF(G2304&lt;&gt;"",INDIRECT("'"&amp;G2304&amp;"'!"&amp;H2304),"")</f>
        <v/>
      </c>
      <c r="I2304" s="4"/>
      <c r="J2304" s="4"/>
      <c r="K2304" s="4"/>
    </row>
    <row r="2305" spans="1:19" ht="15" customHeight="1" x14ac:dyDescent="0.25">
      <c r="A2305" s="2">
        <v>2300</v>
      </c>
      <c r="D2305" s="3" t="s">
        <v>3572</v>
      </c>
      <c r="F2305" t="str" cm="1">
        <f t="array" ref="F2305" ca="1">IF(G2305&lt;&gt;"",INDIRECT("'"&amp;G2305&amp;"'!"&amp;H2305),"")</f>
        <v/>
      </c>
      <c r="I2305" s="4"/>
      <c r="J2305" s="4"/>
      <c r="K2305" s="4"/>
    </row>
    <row r="2306" spans="1:19" ht="15" customHeight="1" x14ac:dyDescent="0.25">
      <c r="A2306" s="2">
        <v>2301</v>
      </c>
      <c r="D2306" s="3" t="s">
        <v>3572</v>
      </c>
      <c r="F2306" t="str" cm="1">
        <f t="array" ref="F2306" ca="1">IF(G2306&lt;&gt;"",INDIRECT("'"&amp;G2306&amp;"'!"&amp;H2306),"")</f>
        <v/>
      </c>
    </row>
    <row r="2307" spans="1:19" ht="15" customHeight="1" x14ac:dyDescent="0.25">
      <c r="A2307" s="2">
        <v>2302</v>
      </c>
      <c r="D2307" s="3" t="s">
        <v>3572</v>
      </c>
      <c r="F2307" t="str" cm="1">
        <f t="array" ref="F2307" ca="1">IF(G2307&lt;&gt;"",INDIRECT("'"&amp;G2307&amp;"'!"&amp;H2307),"")</f>
        <v/>
      </c>
      <c r="I2307" s="4"/>
      <c r="J2307" s="4"/>
      <c r="K2307" s="4"/>
    </row>
    <row r="2308" spans="1:19" ht="15" customHeight="1" x14ac:dyDescent="0.25">
      <c r="A2308" s="2">
        <v>2303</v>
      </c>
      <c r="D2308" s="3" t="s">
        <v>3572</v>
      </c>
      <c r="F2308" t="str" cm="1">
        <f t="array" ref="F2308" ca="1">IF(G2308&lt;&gt;"",INDIRECT("'"&amp;G2308&amp;"'!"&amp;H2308),"")</f>
        <v/>
      </c>
      <c r="S2308" s="991"/>
    </row>
    <row r="2309" spans="1:19" ht="15" customHeight="1" x14ac:dyDescent="0.25">
      <c r="A2309" s="2">
        <v>2304</v>
      </c>
      <c r="D2309" s="3" t="s">
        <v>3572</v>
      </c>
      <c r="F2309" t="str" cm="1">
        <f t="array" ref="F2309" ca="1">IF(G2309&lt;&gt;"",INDIRECT("'"&amp;G2309&amp;"'!"&amp;H2309),"")</f>
        <v/>
      </c>
      <c r="S2309" s="991"/>
    </row>
    <row r="2310" spans="1:19" ht="15" customHeight="1" x14ac:dyDescent="0.25">
      <c r="A2310" s="2">
        <v>2305</v>
      </c>
      <c r="D2310" s="3" t="s">
        <v>3572</v>
      </c>
      <c r="F2310" t="str" cm="1">
        <f t="array" ref="F2310" ca="1">IF(G2310&lt;&gt;"",INDIRECT("'"&amp;G2310&amp;"'!"&amp;H2310),"")</f>
        <v/>
      </c>
      <c r="I2310" s="4"/>
      <c r="J2310" s="4"/>
      <c r="K2310" s="4"/>
    </row>
    <row r="2311" spans="1:19" ht="15" customHeight="1" x14ac:dyDescent="0.25">
      <c r="A2311" s="2">
        <v>2306</v>
      </c>
      <c r="D2311" s="3" t="s">
        <v>3572</v>
      </c>
      <c r="F2311" t="str" cm="1">
        <f t="array" ref="F2311" ca="1">IF(G2311&lt;&gt;"",INDIRECT("'"&amp;G2311&amp;"'!"&amp;H2311),"")</f>
        <v/>
      </c>
      <c r="I2311" s="4"/>
      <c r="J2311" s="4"/>
      <c r="K2311" s="4"/>
    </row>
    <row r="2312" spans="1:19" ht="15" customHeight="1" x14ac:dyDescent="0.25">
      <c r="A2312" s="2">
        <v>2307</v>
      </c>
      <c r="D2312" s="3" t="s">
        <v>3572</v>
      </c>
      <c r="F2312" t="str" cm="1">
        <f t="array" ref="F2312" ca="1">IF(G2312&lt;&gt;"",INDIRECT("'"&amp;G2312&amp;"'!"&amp;H2312),"")</f>
        <v/>
      </c>
      <c r="S2312" s="991"/>
    </row>
    <row r="2313" spans="1:19" ht="15" customHeight="1" x14ac:dyDescent="0.25">
      <c r="A2313" s="2">
        <v>2308</v>
      </c>
      <c r="D2313" s="3" t="s">
        <v>3572</v>
      </c>
      <c r="F2313" t="str" cm="1">
        <f t="array" ref="F2313" ca="1">IF(G2313&lt;&gt;"",INDIRECT("'"&amp;G2313&amp;"'!"&amp;H2313),"")</f>
        <v/>
      </c>
      <c r="I2313" s="4"/>
      <c r="J2313" s="4"/>
      <c r="K2313" s="4"/>
    </row>
    <row r="2314" spans="1:19" ht="15" customHeight="1" x14ac:dyDescent="0.25">
      <c r="A2314" s="2">
        <v>2309</v>
      </c>
      <c r="D2314" s="3" t="s">
        <v>3572</v>
      </c>
      <c r="F2314" t="str" cm="1">
        <f t="array" ref="F2314" ca="1">IF(G2314&lt;&gt;"",INDIRECT("'"&amp;G2314&amp;"'!"&amp;H2314),"")</f>
        <v/>
      </c>
      <c r="I2314" s="4"/>
      <c r="J2314" s="4"/>
      <c r="K2314" s="4"/>
    </row>
    <row r="2315" spans="1:19" ht="15" customHeight="1" x14ac:dyDescent="0.25">
      <c r="A2315" s="2">
        <v>2310</v>
      </c>
      <c r="D2315" s="3" t="s">
        <v>3572</v>
      </c>
      <c r="F2315" t="str" cm="1">
        <f t="array" ref="F2315" ca="1">IF(G2315&lt;&gt;"",INDIRECT("'"&amp;G2315&amp;"'!"&amp;H2315),"")</f>
        <v/>
      </c>
      <c r="I2315" s="4"/>
      <c r="J2315" s="4"/>
      <c r="K2315" s="4"/>
    </row>
    <row r="2316" spans="1:19" ht="15" customHeight="1" x14ac:dyDescent="0.25">
      <c r="A2316" s="2">
        <v>2311</v>
      </c>
      <c r="D2316" s="3" t="s">
        <v>3572</v>
      </c>
      <c r="F2316" t="str" cm="1">
        <f t="array" ref="F2316" ca="1">IF(G2316&lt;&gt;"",INDIRECT("'"&amp;G2316&amp;"'!"&amp;H2316),"")</f>
        <v/>
      </c>
    </row>
    <row r="2317" spans="1:19" ht="15" customHeight="1" x14ac:dyDescent="0.25">
      <c r="A2317" s="2">
        <v>2312</v>
      </c>
      <c r="D2317" s="3" t="s">
        <v>3572</v>
      </c>
      <c r="F2317" t="str" cm="1">
        <f t="array" ref="F2317" ca="1">IF(G2317&lt;&gt;"",INDIRECT("'"&amp;G2317&amp;"'!"&amp;H2317),"")</f>
        <v/>
      </c>
      <c r="I2317" s="4"/>
      <c r="J2317" s="4"/>
      <c r="K2317" s="4"/>
    </row>
    <row r="2318" spans="1:19" ht="15" customHeight="1" x14ac:dyDescent="0.25">
      <c r="A2318" s="2">
        <v>2313</v>
      </c>
      <c r="D2318" s="3" t="s">
        <v>3572</v>
      </c>
      <c r="F2318" t="str" cm="1">
        <f t="array" ref="F2318" ca="1">IF(G2318&lt;&gt;"",INDIRECT("'"&amp;G2318&amp;"'!"&amp;H2318),"")</f>
        <v/>
      </c>
    </row>
    <row r="2319" spans="1:19" ht="15" customHeight="1" x14ac:dyDescent="0.25">
      <c r="A2319" s="2">
        <v>2314</v>
      </c>
      <c r="D2319" s="3" t="s">
        <v>3572</v>
      </c>
      <c r="F2319" t="str" cm="1">
        <f t="array" ref="F2319" ca="1">IF(G2319&lt;&gt;"",INDIRECT("'"&amp;G2319&amp;"'!"&amp;H2319),"")</f>
        <v/>
      </c>
    </row>
    <row r="2320" spans="1:19" ht="15" customHeight="1" x14ac:dyDescent="0.25">
      <c r="A2320" s="2">
        <v>2315</v>
      </c>
      <c r="D2320" s="3" t="s">
        <v>3572</v>
      </c>
      <c r="F2320" t="str" cm="1">
        <f t="array" ref="F2320" ca="1">IF(G2320&lt;&gt;"",INDIRECT("'"&amp;G2320&amp;"'!"&amp;H2320),"")</f>
        <v/>
      </c>
    </row>
    <row r="2321" spans="1:19" ht="15" customHeight="1" x14ac:dyDescent="0.25">
      <c r="A2321" s="2">
        <v>2316</v>
      </c>
      <c r="D2321" s="3" t="s">
        <v>3572</v>
      </c>
      <c r="F2321" t="str" cm="1">
        <f t="array" ref="F2321" ca="1">IF(G2321&lt;&gt;"",INDIRECT("'"&amp;G2321&amp;"'!"&amp;H2321),"")</f>
        <v/>
      </c>
    </row>
    <row r="2322" spans="1:19" ht="15" customHeight="1" x14ac:dyDescent="0.25">
      <c r="A2322" s="2">
        <v>2317</v>
      </c>
      <c r="D2322" s="3" t="s">
        <v>3572</v>
      </c>
      <c r="F2322" t="str" cm="1">
        <f t="array" ref="F2322" ca="1">IF(G2322&lt;&gt;"",INDIRECT("'"&amp;G2322&amp;"'!"&amp;H2322),"")</f>
        <v/>
      </c>
    </row>
    <row r="2323" spans="1:19" ht="15" customHeight="1" x14ac:dyDescent="0.25">
      <c r="A2323" s="2">
        <v>2318</v>
      </c>
      <c r="D2323" s="3" t="s">
        <v>3572</v>
      </c>
      <c r="F2323" t="str" cm="1">
        <f t="array" ref="F2323" ca="1">IF(G2323&lt;&gt;"",INDIRECT("'"&amp;G2323&amp;"'!"&amp;H2323),"")</f>
        <v/>
      </c>
    </row>
    <row r="2324" spans="1:19" ht="15" customHeight="1" x14ac:dyDescent="0.25">
      <c r="A2324" s="2">
        <v>2319</v>
      </c>
      <c r="D2324" s="3" t="s">
        <v>3572</v>
      </c>
      <c r="F2324" t="str" cm="1">
        <f t="array" ref="F2324" ca="1">IF(G2324&lt;&gt;"",INDIRECT("'"&amp;G2324&amp;"'!"&amp;H2324),"")</f>
        <v/>
      </c>
    </row>
    <row r="2325" spans="1:19" ht="15" customHeight="1" x14ac:dyDescent="0.25">
      <c r="A2325" s="2">
        <v>2320</v>
      </c>
      <c r="D2325" s="3" t="s">
        <v>3572</v>
      </c>
      <c r="F2325" t="str" cm="1">
        <f t="array" ref="F2325" ca="1">IF(G2325&lt;&gt;"",INDIRECT("'"&amp;G2325&amp;"'!"&amp;H2325),"")</f>
        <v/>
      </c>
    </row>
    <row r="2326" spans="1:19" ht="15" customHeight="1" x14ac:dyDescent="0.25">
      <c r="A2326" s="2">
        <v>2321</v>
      </c>
      <c r="D2326" s="3" t="s">
        <v>3572</v>
      </c>
      <c r="F2326" t="str" cm="1">
        <f t="array" ref="F2326" ca="1">IF(G2326&lt;&gt;"",INDIRECT("'"&amp;G2326&amp;"'!"&amp;H2326),"")</f>
        <v/>
      </c>
      <c r="S2326" s="991"/>
    </row>
    <row r="2327" spans="1:19" ht="15" customHeight="1" x14ac:dyDescent="0.25">
      <c r="A2327" s="2">
        <v>2322</v>
      </c>
      <c r="D2327" s="3" t="s">
        <v>3572</v>
      </c>
      <c r="F2327" t="str" cm="1">
        <f t="array" ref="F2327" ca="1">IF(G2327&lt;&gt;"",INDIRECT("'"&amp;G2327&amp;"'!"&amp;H2327),"")</f>
        <v/>
      </c>
      <c r="S2327" s="991"/>
    </row>
    <row r="2328" spans="1:19" ht="15" customHeight="1" x14ac:dyDescent="0.25">
      <c r="A2328" s="2">
        <v>2323</v>
      </c>
      <c r="D2328" s="3" t="s">
        <v>3572</v>
      </c>
      <c r="F2328" t="str" cm="1">
        <f t="array" ref="F2328" ca="1">IF(G2328&lt;&gt;"",INDIRECT("'"&amp;G2328&amp;"'!"&amp;H2328),"")</f>
        <v/>
      </c>
      <c r="S2328" s="991"/>
    </row>
    <row r="2329" spans="1:19" ht="15" customHeight="1" x14ac:dyDescent="0.25">
      <c r="A2329" s="2">
        <v>2324</v>
      </c>
      <c r="D2329" s="3" t="s">
        <v>3572</v>
      </c>
      <c r="F2329" t="str" cm="1">
        <f t="array" ref="F2329" ca="1">IF(G2329&lt;&gt;"",INDIRECT("'"&amp;G2329&amp;"'!"&amp;H2329),"")</f>
        <v/>
      </c>
      <c r="S2329" s="991"/>
    </row>
    <row r="2330" spans="1:19" ht="15" customHeight="1" x14ac:dyDescent="0.25">
      <c r="A2330" s="2">
        <v>2325</v>
      </c>
      <c r="D2330" s="3" t="s">
        <v>3572</v>
      </c>
      <c r="F2330" t="str" cm="1">
        <f t="array" ref="F2330" ca="1">IF(G2330&lt;&gt;"",INDIRECT("'"&amp;G2330&amp;"'!"&amp;H2330),"")</f>
        <v/>
      </c>
      <c r="S2330" s="991"/>
    </row>
    <row r="2331" spans="1:19" ht="15" customHeight="1" x14ac:dyDescent="0.25">
      <c r="A2331" s="2">
        <v>2326</v>
      </c>
      <c r="D2331" s="3" t="s">
        <v>3572</v>
      </c>
      <c r="F2331" t="str" cm="1">
        <f t="array" ref="F2331" ca="1">IF(G2331&lt;&gt;"",INDIRECT("'"&amp;G2331&amp;"'!"&amp;H2331),"")</f>
        <v/>
      </c>
      <c r="S2331" s="991"/>
    </row>
    <row r="2332" spans="1:19" ht="15" customHeight="1" x14ac:dyDescent="0.25">
      <c r="A2332" s="2">
        <v>2327</v>
      </c>
      <c r="D2332" s="3" t="s">
        <v>3572</v>
      </c>
      <c r="F2332" t="str" cm="1">
        <f t="array" ref="F2332" ca="1">IF(G2332&lt;&gt;"",INDIRECT("'"&amp;G2332&amp;"'!"&amp;H2332),"")</f>
        <v/>
      </c>
    </row>
    <row r="2333" spans="1:19" ht="15" customHeight="1" x14ac:dyDescent="0.25">
      <c r="A2333" s="2">
        <v>2328</v>
      </c>
      <c r="D2333" s="3" t="s">
        <v>3572</v>
      </c>
      <c r="F2333" t="str" cm="1">
        <f t="array" ref="F2333" ca="1">IF(G2333&lt;&gt;"",INDIRECT("'"&amp;G2333&amp;"'!"&amp;H2333),"")</f>
        <v/>
      </c>
      <c r="S2333" s="991"/>
    </row>
    <row r="2334" spans="1:19" ht="15" customHeight="1" x14ac:dyDescent="0.25">
      <c r="A2334" s="2">
        <v>2329</v>
      </c>
      <c r="D2334" s="3" t="s">
        <v>3572</v>
      </c>
      <c r="F2334" t="str" cm="1">
        <f t="array" ref="F2334" ca="1">IF(G2334&lt;&gt;"",INDIRECT("'"&amp;G2334&amp;"'!"&amp;H2334),"")</f>
        <v/>
      </c>
      <c r="I2334" s="4"/>
      <c r="J2334" s="4"/>
      <c r="K2334" s="4"/>
    </row>
    <row r="2335" spans="1:19" ht="15" customHeight="1" x14ac:dyDescent="0.25">
      <c r="A2335" s="2">
        <v>2330</v>
      </c>
      <c r="D2335" s="3" t="s">
        <v>3572</v>
      </c>
      <c r="F2335" t="str" cm="1">
        <f t="array" ref="F2335" ca="1">IF(G2335&lt;&gt;"",INDIRECT("'"&amp;G2335&amp;"'!"&amp;H2335),"")</f>
        <v/>
      </c>
      <c r="I2335" s="4"/>
      <c r="J2335" s="4"/>
      <c r="K2335" s="4"/>
    </row>
    <row r="2336" spans="1:19" ht="15" customHeight="1" x14ac:dyDescent="0.25">
      <c r="A2336" s="2">
        <v>2331</v>
      </c>
      <c r="D2336" s="3" t="s">
        <v>3572</v>
      </c>
      <c r="F2336" t="str" cm="1">
        <f t="array" ref="F2336" ca="1">IF(G2336&lt;&gt;"",INDIRECT("'"&amp;G2336&amp;"'!"&amp;H2336),"")</f>
        <v/>
      </c>
      <c r="I2336" s="4"/>
      <c r="J2336" s="4"/>
      <c r="K2336" s="4"/>
    </row>
    <row r="2337" spans="1:11" ht="15" customHeight="1" x14ac:dyDescent="0.25">
      <c r="A2337" s="2">
        <v>2332</v>
      </c>
      <c r="D2337" s="3" t="s">
        <v>3572</v>
      </c>
      <c r="F2337" t="str" cm="1">
        <f t="array" ref="F2337" ca="1">IF(G2337&lt;&gt;"",INDIRECT("'"&amp;G2337&amp;"'!"&amp;H2337),"")</f>
        <v/>
      </c>
      <c r="I2337" s="4"/>
      <c r="J2337" s="4"/>
      <c r="K2337" s="4"/>
    </row>
    <row r="2338" spans="1:11" ht="15" customHeight="1" x14ac:dyDescent="0.25">
      <c r="A2338" s="2">
        <v>2333</v>
      </c>
      <c r="D2338" s="3" t="s">
        <v>3572</v>
      </c>
      <c r="F2338" t="str" cm="1">
        <f t="array" ref="F2338" ca="1">IF(G2338&lt;&gt;"",INDIRECT("'"&amp;G2338&amp;"'!"&amp;H2338),"")</f>
        <v/>
      </c>
      <c r="I2338" s="4"/>
      <c r="J2338" s="4"/>
      <c r="K2338" s="4"/>
    </row>
    <row r="2339" spans="1:11" ht="15" customHeight="1" x14ac:dyDescent="0.25">
      <c r="A2339" s="2">
        <v>2334</v>
      </c>
      <c r="D2339" s="3" t="s">
        <v>3572</v>
      </c>
      <c r="F2339" t="str" cm="1">
        <f t="array" ref="F2339" ca="1">IF(G2339&lt;&gt;"",INDIRECT("'"&amp;G2339&amp;"'!"&amp;H2339),"")</f>
        <v/>
      </c>
      <c r="I2339" s="4"/>
      <c r="J2339" s="4"/>
      <c r="K2339" s="4"/>
    </row>
    <row r="2340" spans="1:11" ht="15" customHeight="1" x14ac:dyDescent="0.25">
      <c r="A2340" s="2">
        <v>2335</v>
      </c>
      <c r="D2340" s="3" t="s">
        <v>3572</v>
      </c>
      <c r="F2340" t="str" cm="1">
        <f t="array" ref="F2340" ca="1">IF(G2340&lt;&gt;"",INDIRECT("'"&amp;G2340&amp;"'!"&amp;H2340),"")</f>
        <v/>
      </c>
      <c r="I2340" s="4"/>
      <c r="J2340" s="4"/>
      <c r="K2340" s="4"/>
    </row>
    <row r="2341" spans="1:11" ht="15" customHeight="1" x14ac:dyDescent="0.25">
      <c r="A2341" s="2">
        <v>2336</v>
      </c>
      <c r="D2341" s="3" t="s">
        <v>3572</v>
      </c>
      <c r="F2341" t="str" cm="1">
        <f t="array" ref="F2341" ca="1">IF(G2341&lt;&gt;"",INDIRECT("'"&amp;G2341&amp;"'!"&amp;H2341),"")</f>
        <v/>
      </c>
      <c r="I2341" s="4"/>
      <c r="J2341" s="4"/>
      <c r="K2341" s="4"/>
    </row>
    <row r="2342" spans="1:11" ht="15" customHeight="1" x14ac:dyDescent="0.25">
      <c r="A2342" s="2">
        <v>2337</v>
      </c>
      <c r="D2342" s="3" t="s">
        <v>3572</v>
      </c>
      <c r="F2342" t="str" cm="1">
        <f t="array" ref="F2342" ca="1">IF(G2342&lt;&gt;"",INDIRECT("'"&amp;G2342&amp;"'!"&amp;H2342),"")</f>
        <v/>
      </c>
      <c r="I2342" s="4"/>
      <c r="J2342" s="4"/>
      <c r="K2342" s="4"/>
    </row>
    <row r="2343" spans="1:11" ht="15" customHeight="1" x14ac:dyDescent="0.25">
      <c r="A2343" s="2">
        <v>2338</v>
      </c>
      <c r="D2343" s="3" t="s">
        <v>3572</v>
      </c>
      <c r="F2343" t="str" cm="1">
        <f t="array" ref="F2343" ca="1">IF(G2343&lt;&gt;"",INDIRECT("'"&amp;G2343&amp;"'!"&amp;H2343),"")</f>
        <v/>
      </c>
    </row>
    <row r="2344" spans="1:11" ht="15" customHeight="1" x14ac:dyDescent="0.25">
      <c r="A2344" s="2">
        <v>2339</v>
      </c>
      <c r="D2344" s="3" t="s">
        <v>3572</v>
      </c>
      <c r="F2344" t="str" cm="1">
        <f t="array" ref="F2344" ca="1">IF(G2344&lt;&gt;"",INDIRECT("'"&amp;G2344&amp;"'!"&amp;H2344),"")</f>
        <v/>
      </c>
    </row>
    <row r="2345" spans="1:11" ht="15" customHeight="1" x14ac:dyDescent="0.25">
      <c r="A2345" s="2">
        <v>2340</v>
      </c>
      <c r="D2345" s="3" t="s">
        <v>3572</v>
      </c>
      <c r="F2345" t="str" cm="1">
        <f t="array" ref="F2345" ca="1">IF(G2345&lt;&gt;"",INDIRECT("'"&amp;G2345&amp;"'!"&amp;H2345),"")</f>
        <v/>
      </c>
    </row>
    <row r="2346" spans="1:11" ht="15" customHeight="1" x14ac:dyDescent="0.25">
      <c r="A2346" s="2">
        <v>2341</v>
      </c>
      <c r="D2346" s="3" t="s">
        <v>3572</v>
      </c>
      <c r="F2346" t="str" cm="1">
        <f t="array" ref="F2346" ca="1">IF(G2346&lt;&gt;"",INDIRECT("'"&amp;G2346&amp;"'!"&amp;H2346),"")</f>
        <v/>
      </c>
      <c r="I2346" s="4"/>
      <c r="J2346" s="4"/>
      <c r="K2346" s="4"/>
    </row>
    <row r="2347" spans="1:11" ht="15" customHeight="1" x14ac:dyDescent="0.25">
      <c r="A2347" s="2">
        <v>2342</v>
      </c>
      <c r="D2347" s="3" t="s">
        <v>3572</v>
      </c>
      <c r="F2347" t="str" cm="1">
        <f t="array" ref="F2347" ca="1">IF(G2347&lt;&gt;"",INDIRECT("'"&amp;G2347&amp;"'!"&amp;H2347),"")</f>
        <v/>
      </c>
      <c r="I2347" s="4"/>
      <c r="J2347" s="4"/>
      <c r="K2347" s="4"/>
    </row>
    <row r="2348" spans="1:11" ht="15" customHeight="1" x14ac:dyDescent="0.25">
      <c r="A2348" s="2">
        <v>2343</v>
      </c>
      <c r="D2348" s="3" t="s">
        <v>3572</v>
      </c>
      <c r="F2348" t="str" cm="1">
        <f t="array" ref="F2348" ca="1">IF(G2348&lt;&gt;"",INDIRECT("'"&amp;G2348&amp;"'!"&amp;H2348),"")</f>
        <v/>
      </c>
      <c r="I2348" s="4"/>
      <c r="J2348" s="4"/>
      <c r="K2348" s="4"/>
    </row>
    <row r="2349" spans="1:11" ht="15" customHeight="1" x14ac:dyDescent="0.25">
      <c r="A2349" s="2">
        <v>2344</v>
      </c>
      <c r="D2349" s="3" t="s">
        <v>3572</v>
      </c>
      <c r="F2349" t="str" cm="1">
        <f t="array" ref="F2349" ca="1">IF(G2349&lt;&gt;"",INDIRECT("'"&amp;G2349&amp;"'!"&amp;H2349),"")</f>
        <v/>
      </c>
      <c r="I2349" s="4"/>
      <c r="J2349" s="4"/>
      <c r="K2349" s="4"/>
    </row>
    <row r="2350" spans="1:11" ht="15" customHeight="1" x14ac:dyDescent="0.25">
      <c r="A2350" s="2">
        <v>2345</v>
      </c>
      <c r="D2350" s="3" t="s">
        <v>3572</v>
      </c>
      <c r="F2350" t="str" cm="1">
        <f t="array" ref="F2350" ca="1">IF(G2350&lt;&gt;"",INDIRECT("'"&amp;G2350&amp;"'!"&amp;H2350),"")</f>
        <v/>
      </c>
      <c r="I2350" s="4"/>
      <c r="J2350" s="4"/>
      <c r="K2350" s="4"/>
    </row>
    <row r="2351" spans="1:11" ht="15" customHeight="1" x14ac:dyDescent="0.25">
      <c r="A2351" s="2">
        <v>2346</v>
      </c>
      <c r="D2351" s="3" t="s">
        <v>3572</v>
      </c>
      <c r="F2351" t="str" cm="1">
        <f t="array" ref="F2351" ca="1">IF(G2351&lt;&gt;"",INDIRECT("'"&amp;G2351&amp;"'!"&amp;H2351),"")</f>
        <v/>
      </c>
      <c r="I2351" s="4"/>
      <c r="J2351" s="4"/>
      <c r="K2351" s="4"/>
    </row>
    <row r="2352" spans="1:11" ht="15" customHeight="1" x14ac:dyDescent="0.25">
      <c r="A2352" s="2">
        <v>2347</v>
      </c>
      <c r="D2352" s="3" t="s">
        <v>3572</v>
      </c>
      <c r="F2352" t="str" cm="1">
        <f t="array" ref="F2352" ca="1">IF(G2352&lt;&gt;"",INDIRECT("'"&amp;G2352&amp;"'!"&amp;H2352),"")</f>
        <v/>
      </c>
      <c r="I2352" s="4"/>
      <c r="J2352" s="4"/>
      <c r="K2352" s="4"/>
    </row>
    <row r="2353" spans="1:19" ht="15" customHeight="1" x14ac:dyDescent="0.25">
      <c r="A2353" s="2">
        <v>2348</v>
      </c>
      <c r="D2353" s="3" t="s">
        <v>3572</v>
      </c>
      <c r="F2353" t="str" cm="1">
        <f t="array" ref="F2353" ca="1">IF(G2353&lt;&gt;"",INDIRECT("'"&amp;G2353&amp;"'!"&amp;H2353),"")</f>
        <v/>
      </c>
      <c r="I2353" s="4"/>
      <c r="J2353" s="4"/>
      <c r="K2353" s="4"/>
    </row>
    <row r="2354" spans="1:19" ht="15" customHeight="1" x14ac:dyDescent="0.25">
      <c r="A2354" s="2">
        <v>2349</v>
      </c>
      <c r="D2354" s="3" t="s">
        <v>3572</v>
      </c>
      <c r="F2354" t="str" cm="1">
        <f t="array" ref="F2354" ca="1">IF(G2354&lt;&gt;"",INDIRECT("'"&amp;G2354&amp;"'!"&amp;H2354),"")</f>
        <v/>
      </c>
      <c r="I2354" s="4"/>
      <c r="J2354" s="4"/>
      <c r="K2354" s="4"/>
    </row>
    <row r="2355" spans="1:19" ht="15" customHeight="1" x14ac:dyDescent="0.25">
      <c r="A2355" s="2">
        <v>2350</v>
      </c>
      <c r="D2355" s="3" t="s">
        <v>3572</v>
      </c>
      <c r="F2355" t="str" cm="1">
        <f t="array" ref="F2355" ca="1">IF(G2355&lt;&gt;"",INDIRECT("'"&amp;G2355&amp;"'!"&amp;H2355),"")</f>
        <v/>
      </c>
      <c r="I2355" s="4"/>
      <c r="J2355" s="4"/>
      <c r="K2355" s="4"/>
    </row>
    <row r="2356" spans="1:19" ht="15" customHeight="1" x14ac:dyDescent="0.25">
      <c r="A2356" s="2">
        <v>2351</v>
      </c>
      <c r="D2356" s="3" t="s">
        <v>3572</v>
      </c>
      <c r="F2356" t="str" cm="1">
        <f t="array" ref="F2356" ca="1">IF(G2356&lt;&gt;"",INDIRECT("'"&amp;G2356&amp;"'!"&amp;H2356),"")</f>
        <v/>
      </c>
      <c r="I2356" s="4"/>
      <c r="J2356" s="4"/>
      <c r="K2356" s="4"/>
    </row>
    <row r="2357" spans="1:19" ht="15" customHeight="1" x14ac:dyDescent="0.25">
      <c r="A2357" s="2">
        <v>2352</v>
      </c>
      <c r="D2357" s="3" t="s">
        <v>3572</v>
      </c>
      <c r="F2357" t="str" cm="1">
        <f t="array" ref="F2357" ca="1">IF(G2357&lt;&gt;"",INDIRECT("'"&amp;G2357&amp;"'!"&amp;H2357),"")</f>
        <v/>
      </c>
      <c r="I2357" s="4"/>
      <c r="J2357" s="4"/>
      <c r="K2357" s="4"/>
    </row>
    <row r="2358" spans="1:19" ht="15" customHeight="1" x14ac:dyDescent="0.25">
      <c r="A2358" s="2">
        <v>2353</v>
      </c>
      <c r="D2358" s="3" t="s">
        <v>3572</v>
      </c>
      <c r="F2358" t="str" cm="1">
        <f t="array" ref="F2358" ca="1">IF(G2358&lt;&gt;"",INDIRECT("'"&amp;G2358&amp;"'!"&amp;H2358),"")</f>
        <v/>
      </c>
      <c r="I2358" s="4"/>
      <c r="J2358" s="4"/>
      <c r="K2358" s="4"/>
    </row>
    <row r="2359" spans="1:19" ht="15" customHeight="1" x14ac:dyDescent="0.25">
      <c r="A2359" s="2">
        <v>2354</v>
      </c>
      <c r="D2359" s="3" t="s">
        <v>3572</v>
      </c>
      <c r="F2359" t="str" cm="1">
        <f t="array" ref="F2359" ca="1">IF(G2359&lt;&gt;"",INDIRECT("'"&amp;G2359&amp;"'!"&amp;H2359),"")</f>
        <v/>
      </c>
      <c r="S2359" s="991"/>
    </row>
    <row r="2360" spans="1:19" ht="15" customHeight="1" x14ac:dyDescent="0.25">
      <c r="A2360" s="2">
        <v>2355</v>
      </c>
      <c r="D2360" s="3" t="s">
        <v>3572</v>
      </c>
      <c r="F2360" t="str" cm="1">
        <f t="array" ref="F2360" ca="1">IF(G2360&lt;&gt;"",INDIRECT("'"&amp;G2360&amp;"'!"&amp;H2360),"")</f>
        <v/>
      </c>
      <c r="S2360" s="991"/>
    </row>
    <row r="2361" spans="1:19" ht="15" customHeight="1" x14ac:dyDescent="0.25">
      <c r="A2361" s="2">
        <v>2356</v>
      </c>
      <c r="D2361" s="3" t="s">
        <v>3572</v>
      </c>
      <c r="F2361" t="str" cm="1">
        <f t="array" ref="F2361" ca="1">IF(G2361&lt;&gt;"",INDIRECT("'"&amp;G2361&amp;"'!"&amp;H2361),"")</f>
        <v/>
      </c>
      <c r="S2361" s="991"/>
    </row>
    <row r="2362" spans="1:19" ht="15" customHeight="1" x14ac:dyDescent="0.25">
      <c r="A2362" s="2">
        <v>2357</v>
      </c>
      <c r="D2362" s="3" t="s">
        <v>3572</v>
      </c>
      <c r="F2362" t="str" cm="1">
        <f t="array" ref="F2362" ca="1">IF(G2362&lt;&gt;"",INDIRECT("'"&amp;G2362&amp;"'!"&amp;H2362),"")</f>
        <v/>
      </c>
      <c r="S2362" s="991"/>
    </row>
    <row r="2363" spans="1:19" ht="15" customHeight="1" x14ac:dyDescent="0.25">
      <c r="A2363" s="2">
        <v>2358</v>
      </c>
      <c r="D2363" s="3" t="s">
        <v>3572</v>
      </c>
      <c r="F2363" t="str" cm="1">
        <f t="array" ref="F2363" ca="1">IF(G2363&lt;&gt;"",INDIRECT("'"&amp;G2363&amp;"'!"&amp;H2363),"")</f>
        <v/>
      </c>
      <c r="S2363" s="991"/>
    </row>
    <row r="2364" spans="1:19" ht="15" customHeight="1" x14ac:dyDescent="0.25">
      <c r="A2364" s="2">
        <v>2359</v>
      </c>
      <c r="D2364" s="3" t="s">
        <v>3572</v>
      </c>
      <c r="F2364" t="str" cm="1">
        <f t="array" ref="F2364" ca="1">IF(G2364&lt;&gt;"",INDIRECT("'"&amp;G2364&amp;"'!"&amp;H2364),"")</f>
        <v/>
      </c>
      <c r="S2364" s="991"/>
    </row>
    <row r="2365" spans="1:19" ht="15" customHeight="1" x14ac:dyDescent="0.25">
      <c r="A2365" s="2">
        <v>2360</v>
      </c>
      <c r="D2365" s="3" t="s">
        <v>3572</v>
      </c>
      <c r="F2365" t="str" cm="1">
        <f t="array" ref="F2365" ca="1">IF(G2365&lt;&gt;"",INDIRECT("'"&amp;G2365&amp;"'!"&amp;H2365),"")</f>
        <v/>
      </c>
      <c r="I2365" s="4"/>
      <c r="J2365" s="4"/>
      <c r="K2365" s="4"/>
    </row>
    <row r="2366" spans="1:19" ht="15" customHeight="1" x14ac:dyDescent="0.25">
      <c r="A2366" s="2">
        <v>2361</v>
      </c>
      <c r="D2366" s="3" t="s">
        <v>3572</v>
      </c>
      <c r="F2366" t="str" cm="1">
        <f t="array" ref="F2366" ca="1">IF(G2366&lt;&gt;"",INDIRECT("'"&amp;G2366&amp;"'!"&amp;H2366),"")</f>
        <v/>
      </c>
      <c r="S2366" s="991"/>
    </row>
    <row r="2367" spans="1:19" ht="15" customHeight="1" x14ac:dyDescent="0.25">
      <c r="A2367" s="2">
        <v>2362</v>
      </c>
      <c r="D2367" s="3" t="s">
        <v>3572</v>
      </c>
      <c r="F2367" t="str" cm="1">
        <f t="array" ref="F2367" ca="1">IF(G2367&lt;&gt;"",INDIRECT("'"&amp;G2367&amp;"'!"&amp;H2367),"")</f>
        <v/>
      </c>
      <c r="I2367" s="4"/>
      <c r="J2367" s="4"/>
      <c r="K2367" s="4"/>
    </row>
    <row r="2368" spans="1:19" ht="15" customHeight="1" x14ac:dyDescent="0.25">
      <c r="A2368" s="2">
        <v>2363</v>
      </c>
      <c r="D2368" s="3" t="s">
        <v>3572</v>
      </c>
      <c r="F2368" t="str" cm="1">
        <f t="array" ref="F2368" ca="1">IF(G2368&lt;&gt;"",INDIRECT("'"&amp;G2368&amp;"'!"&amp;H2368),"")</f>
        <v/>
      </c>
      <c r="I2368" s="4"/>
      <c r="J2368" s="4"/>
      <c r="K2368" s="4"/>
    </row>
    <row r="2369" spans="1:11" ht="15" customHeight="1" x14ac:dyDescent="0.25">
      <c r="A2369" s="2">
        <v>2364</v>
      </c>
      <c r="D2369" s="3" t="s">
        <v>3572</v>
      </c>
      <c r="F2369" t="str" cm="1">
        <f t="array" ref="F2369" ca="1">IF(G2369&lt;&gt;"",INDIRECT("'"&amp;G2369&amp;"'!"&amp;H2369),"")</f>
        <v/>
      </c>
      <c r="I2369" s="4"/>
      <c r="J2369" s="4"/>
      <c r="K2369" s="4"/>
    </row>
    <row r="2370" spans="1:11" ht="15" customHeight="1" x14ac:dyDescent="0.25">
      <c r="A2370" s="2">
        <v>2365</v>
      </c>
      <c r="D2370" s="3" t="s">
        <v>3572</v>
      </c>
      <c r="F2370" t="str" cm="1">
        <f t="array" ref="F2370" ca="1">IF(G2370&lt;&gt;"",INDIRECT("'"&amp;G2370&amp;"'!"&amp;H2370),"")</f>
        <v/>
      </c>
      <c r="I2370" s="4"/>
      <c r="J2370" s="4"/>
      <c r="K2370" s="4"/>
    </row>
    <row r="2371" spans="1:11" ht="15" customHeight="1" x14ac:dyDescent="0.25">
      <c r="A2371" s="2">
        <v>2366</v>
      </c>
      <c r="D2371" s="3" t="s">
        <v>3572</v>
      </c>
      <c r="F2371" t="str" cm="1">
        <f t="array" ref="F2371" ca="1">IF(G2371&lt;&gt;"",INDIRECT("'"&amp;G2371&amp;"'!"&amp;H2371),"")</f>
        <v/>
      </c>
      <c r="I2371" s="4"/>
      <c r="J2371" s="4"/>
      <c r="K2371" s="4"/>
    </row>
    <row r="2372" spans="1:11" ht="15" customHeight="1" x14ac:dyDescent="0.25">
      <c r="A2372" s="2">
        <v>2367</v>
      </c>
      <c r="D2372" s="3" t="s">
        <v>3572</v>
      </c>
      <c r="F2372" t="str" cm="1">
        <f t="array" ref="F2372" ca="1">IF(G2372&lt;&gt;"",INDIRECT("'"&amp;G2372&amp;"'!"&amp;H2372),"")</f>
        <v/>
      </c>
      <c r="I2372" s="4"/>
      <c r="J2372" s="4"/>
      <c r="K2372" s="4"/>
    </row>
    <row r="2373" spans="1:11" ht="15" customHeight="1" x14ac:dyDescent="0.25">
      <c r="A2373" s="2">
        <v>2368</v>
      </c>
      <c r="D2373" s="3" t="s">
        <v>3572</v>
      </c>
      <c r="F2373" t="str" cm="1">
        <f t="array" ref="F2373" ca="1">IF(G2373&lt;&gt;"",INDIRECT("'"&amp;G2373&amp;"'!"&amp;H2373),"")</f>
        <v/>
      </c>
      <c r="I2373" s="4"/>
      <c r="J2373" s="4"/>
      <c r="K2373" s="4"/>
    </row>
    <row r="2374" spans="1:11" ht="15" customHeight="1" x14ac:dyDescent="0.25">
      <c r="A2374" s="2">
        <v>2369</v>
      </c>
      <c r="D2374" s="3" t="s">
        <v>3572</v>
      </c>
      <c r="F2374" t="str" cm="1">
        <f t="array" ref="F2374" ca="1">IF(G2374&lt;&gt;"",INDIRECT("'"&amp;G2374&amp;"'!"&amp;H2374),"")</f>
        <v/>
      </c>
      <c r="I2374" s="4"/>
      <c r="J2374" s="4"/>
      <c r="K2374" s="4"/>
    </row>
    <row r="2375" spans="1:11" ht="15" customHeight="1" x14ac:dyDescent="0.25">
      <c r="A2375" s="2">
        <v>2370</v>
      </c>
      <c r="D2375" s="3" t="s">
        <v>3572</v>
      </c>
      <c r="F2375" t="str" cm="1">
        <f t="array" ref="F2375" ca="1">IF(G2375&lt;&gt;"",INDIRECT("'"&amp;G2375&amp;"'!"&amp;H2375),"")</f>
        <v/>
      </c>
      <c r="I2375" s="4"/>
      <c r="J2375" s="4"/>
      <c r="K2375" s="4"/>
    </row>
    <row r="2376" spans="1:11" ht="15" customHeight="1" x14ac:dyDescent="0.25">
      <c r="A2376" s="2">
        <v>2371</v>
      </c>
      <c r="D2376" s="3" t="s">
        <v>3572</v>
      </c>
      <c r="F2376" t="str" cm="1">
        <f t="array" ref="F2376" ca="1">IF(G2376&lt;&gt;"",INDIRECT("'"&amp;G2376&amp;"'!"&amp;H2376),"")</f>
        <v/>
      </c>
    </row>
    <row r="2377" spans="1:11" ht="15" customHeight="1" x14ac:dyDescent="0.25">
      <c r="A2377" s="2">
        <v>2372</v>
      </c>
      <c r="D2377" s="3" t="s">
        <v>3572</v>
      </c>
      <c r="F2377" t="str" cm="1">
        <f t="array" ref="F2377" ca="1">IF(G2377&lt;&gt;"",INDIRECT("'"&amp;G2377&amp;"'!"&amp;H2377),"")</f>
        <v/>
      </c>
    </row>
    <row r="2378" spans="1:11" ht="15" customHeight="1" x14ac:dyDescent="0.25">
      <c r="A2378" s="2">
        <v>2373</v>
      </c>
      <c r="D2378" s="3" t="s">
        <v>3525</v>
      </c>
      <c r="F2378" t="str" cm="1">
        <f t="array" ref="F2378" ca="1">IF(G2378&lt;&gt;"",INDIRECT("'"&amp;G2378&amp;"'!"&amp;H2378),"")</f>
        <v/>
      </c>
    </row>
    <row r="2379" spans="1:11" ht="15" customHeight="1" x14ac:dyDescent="0.25">
      <c r="A2379">
        <v>2374</v>
      </c>
      <c r="D2379" s="3" t="s">
        <v>3572</v>
      </c>
      <c r="F2379" t="str" cm="1">
        <f t="array" ref="F2379" ca="1">IF(G2379&lt;&gt;"",INDIRECT("'"&amp;G2379&amp;"'!"&amp;H2379),"")</f>
        <v/>
      </c>
      <c r="I2379" s="4"/>
      <c r="J2379" s="4"/>
      <c r="K2379" s="4"/>
    </row>
    <row r="2380" spans="1:11" ht="15" customHeight="1" x14ac:dyDescent="0.25">
      <c r="A2380" s="2">
        <v>2375</v>
      </c>
      <c r="D2380" s="3" t="s">
        <v>3525</v>
      </c>
      <c r="F2380" t="str" cm="1">
        <f t="array" ref="F2380" ca="1">IF(G2380&lt;&gt;"",INDIRECT("'"&amp;G2380&amp;"'!"&amp;H2380),"")</f>
        <v/>
      </c>
      <c r="I2380" s="4"/>
      <c r="J2380" s="4"/>
      <c r="K2380" s="4"/>
    </row>
    <row r="2381" spans="1:11" ht="15" customHeight="1" x14ac:dyDescent="0.25">
      <c r="A2381">
        <v>2376</v>
      </c>
      <c r="D2381" s="3" t="s">
        <v>3572</v>
      </c>
      <c r="F2381" t="str" cm="1">
        <f t="array" ref="F2381" ca="1">IF(G2381&lt;&gt;"",INDIRECT("'"&amp;G2381&amp;"'!"&amp;H2381),"")</f>
        <v/>
      </c>
      <c r="I2381" s="4"/>
      <c r="J2381" s="4"/>
      <c r="K2381" s="4"/>
    </row>
    <row r="2382" spans="1:11" ht="15" customHeight="1" x14ac:dyDescent="0.25">
      <c r="A2382" s="2">
        <v>2377</v>
      </c>
      <c r="D2382" s="3" t="s">
        <v>3572</v>
      </c>
      <c r="F2382" t="str" cm="1">
        <f t="array" ref="F2382" ca="1">IF(G2382&lt;&gt;"",INDIRECT("'"&amp;G2382&amp;"'!"&amp;H2382),"")</f>
        <v/>
      </c>
      <c r="I2382" s="4"/>
      <c r="J2382" s="4"/>
      <c r="K2382" s="4"/>
    </row>
    <row r="2383" spans="1:11" ht="15" customHeight="1" x14ac:dyDescent="0.25">
      <c r="A2383" s="2">
        <v>2378</v>
      </c>
      <c r="D2383" s="3" t="s">
        <v>3572</v>
      </c>
      <c r="F2383" t="str" cm="1">
        <f t="array" ref="F2383" ca="1">IF(G2383&lt;&gt;"",INDIRECT("'"&amp;G2383&amp;"'!"&amp;H2383),"")</f>
        <v/>
      </c>
      <c r="I2383" s="4"/>
      <c r="J2383" s="4"/>
      <c r="K2383" s="4"/>
    </row>
    <row r="2384" spans="1:11" ht="15" customHeight="1" x14ac:dyDescent="0.25">
      <c r="A2384" s="2">
        <v>2379</v>
      </c>
      <c r="D2384" s="3" t="s">
        <v>3572</v>
      </c>
      <c r="F2384" t="str" cm="1">
        <f t="array" ref="F2384" ca="1">IF(G2384&lt;&gt;"",INDIRECT("'"&amp;G2384&amp;"'!"&amp;H2384),"")</f>
        <v/>
      </c>
      <c r="I2384" s="4"/>
      <c r="J2384" s="4"/>
      <c r="K2384" s="4"/>
    </row>
    <row r="2385" spans="1:19" ht="15" customHeight="1" x14ac:dyDescent="0.25">
      <c r="A2385" s="2">
        <v>2380</v>
      </c>
      <c r="D2385" s="3" t="s">
        <v>3572</v>
      </c>
      <c r="F2385" t="str" cm="1">
        <f t="array" ref="F2385" ca="1">IF(G2385&lt;&gt;"",INDIRECT("'"&amp;G2385&amp;"'!"&amp;H2385),"")</f>
        <v/>
      </c>
      <c r="I2385" s="4"/>
      <c r="J2385" s="4"/>
      <c r="K2385" s="4"/>
    </row>
    <row r="2386" spans="1:19" ht="15" customHeight="1" x14ac:dyDescent="0.25">
      <c r="A2386" s="2">
        <v>2381</v>
      </c>
      <c r="D2386" s="3" t="s">
        <v>3572</v>
      </c>
      <c r="F2386" t="str" cm="1">
        <f t="array" ref="F2386" ca="1">IF(G2386&lt;&gt;"",INDIRECT("'"&amp;G2386&amp;"'!"&amp;H2386),"")</f>
        <v/>
      </c>
      <c r="I2386" s="4"/>
      <c r="J2386" s="4"/>
      <c r="K2386" s="4"/>
    </row>
    <row r="2387" spans="1:19" ht="15" customHeight="1" x14ac:dyDescent="0.25">
      <c r="A2387" s="2">
        <v>2382</v>
      </c>
      <c r="D2387" s="3" t="s">
        <v>3572</v>
      </c>
      <c r="F2387" t="str" cm="1">
        <f t="array" ref="F2387" ca="1">IF(G2387&lt;&gt;"",INDIRECT("'"&amp;G2387&amp;"'!"&amp;H2387),"")</f>
        <v/>
      </c>
      <c r="I2387" s="4"/>
      <c r="J2387" s="4"/>
      <c r="K2387" s="4"/>
    </row>
    <row r="2388" spans="1:19" ht="15" customHeight="1" x14ac:dyDescent="0.25">
      <c r="A2388" s="2">
        <v>2383</v>
      </c>
      <c r="D2388" s="3" t="s">
        <v>3572</v>
      </c>
      <c r="F2388" t="str" cm="1">
        <f t="array" ref="F2388" ca="1">IF(G2388&lt;&gt;"",INDIRECT("'"&amp;G2388&amp;"'!"&amp;H2388),"")</f>
        <v/>
      </c>
      <c r="S2388" s="991"/>
    </row>
    <row r="2389" spans="1:19" ht="15" customHeight="1" x14ac:dyDescent="0.25">
      <c r="A2389" s="2">
        <v>2384</v>
      </c>
      <c r="D2389" s="3" t="s">
        <v>3572</v>
      </c>
      <c r="F2389" t="str" cm="1">
        <f t="array" ref="F2389" ca="1">IF(G2389&lt;&gt;"",INDIRECT("'"&amp;G2389&amp;"'!"&amp;H2389),"")</f>
        <v/>
      </c>
      <c r="S2389" s="991"/>
    </row>
    <row r="2390" spans="1:19" ht="15" customHeight="1" x14ac:dyDescent="0.25">
      <c r="A2390" s="2">
        <v>2385</v>
      </c>
      <c r="D2390" s="3" t="s">
        <v>3572</v>
      </c>
      <c r="F2390" t="str" cm="1">
        <f t="array" ref="F2390" ca="1">IF(G2390&lt;&gt;"",INDIRECT("'"&amp;G2390&amp;"'!"&amp;H2390),"")</f>
        <v/>
      </c>
      <c r="S2390" s="991"/>
    </row>
    <row r="2391" spans="1:19" ht="15" customHeight="1" x14ac:dyDescent="0.25">
      <c r="A2391" s="2">
        <v>2386</v>
      </c>
      <c r="D2391" s="3" t="s">
        <v>3572</v>
      </c>
      <c r="F2391" t="str" cm="1">
        <f t="array" ref="F2391" ca="1">IF(G2391&lt;&gt;"",INDIRECT("'"&amp;G2391&amp;"'!"&amp;H2391),"")</f>
        <v/>
      </c>
      <c r="S2391" s="991"/>
    </row>
    <row r="2392" spans="1:19" ht="15" customHeight="1" x14ac:dyDescent="0.25">
      <c r="A2392" s="2">
        <v>2387</v>
      </c>
      <c r="D2392" s="3" t="s">
        <v>3572</v>
      </c>
      <c r="F2392" t="str" cm="1">
        <f t="array" ref="F2392" ca="1">IF(G2392&lt;&gt;"",INDIRECT("'"&amp;G2392&amp;"'!"&amp;H2392),"")</f>
        <v/>
      </c>
      <c r="S2392" s="991"/>
    </row>
    <row r="2393" spans="1:19" ht="15" customHeight="1" x14ac:dyDescent="0.25">
      <c r="A2393" s="2">
        <v>2388</v>
      </c>
      <c r="D2393" s="3" t="s">
        <v>3572</v>
      </c>
      <c r="F2393" t="str" cm="1">
        <f t="array" ref="F2393" ca="1">IF(G2393&lt;&gt;"",INDIRECT("'"&amp;G2393&amp;"'!"&amp;H2393),"")</f>
        <v/>
      </c>
      <c r="S2393" s="991"/>
    </row>
    <row r="2394" spans="1:19" ht="15" customHeight="1" x14ac:dyDescent="0.25">
      <c r="A2394" s="2">
        <v>2389</v>
      </c>
      <c r="D2394" s="3" t="s">
        <v>3572</v>
      </c>
      <c r="F2394" t="str" cm="1">
        <f t="array" ref="F2394" ca="1">IF(G2394&lt;&gt;"",INDIRECT("'"&amp;G2394&amp;"'!"&amp;H2394),"")</f>
        <v/>
      </c>
      <c r="S2394" s="991"/>
    </row>
    <row r="2395" spans="1:19" ht="15" customHeight="1" x14ac:dyDescent="0.25">
      <c r="A2395" s="2">
        <v>2390</v>
      </c>
      <c r="D2395" s="3" t="s">
        <v>3572</v>
      </c>
      <c r="F2395" t="str" cm="1">
        <f t="array" ref="F2395" ca="1">IF(G2395&lt;&gt;"",INDIRECT("'"&amp;G2395&amp;"'!"&amp;H2395),"")</f>
        <v/>
      </c>
      <c r="S2395" s="991"/>
    </row>
    <row r="2396" spans="1:19" ht="15" customHeight="1" x14ac:dyDescent="0.25">
      <c r="A2396" s="2">
        <v>2391</v>
      </c>
      <c r="D2396" s="3" t="s">
        <v>3572</v>
      </c>
      <c r="F2396" t="str" cm="1">
        <f t="array" ref="F2396" ca="1">IF(G2396&lt;&gt;"",INDIRECT("'"&amp;G2396&amp;"'!"&amp;H2396),"")</f>
        <v/>
      </c>
      <c r="I2396" s="4"/>
      <c r="J2396" s="4"/>
      <c r="K2396" s="4"/>
    </row>
    <row r="2397" spans="1:19" ht="15" customHeight="1" x14ac:dyDescent="0.25">
      <c r="A2397" s="2">
        <v>2392</v>
      </c>
      <c r="D2397" s="3" t="s">
        <v>3572</v>
      </c>
      <c r="F2397" t="str" cm="1">
        <f t="array" ref="F2397" ca="1">IF(G2397&lt;&gt;"",INDIRECT("'"&amp;G2397&amp;"'!"&amp;H2397),"")</f>
        <v/>
      </c>
      <c r="I2397" s="4"/>
      <c r="J2397" s="4"/>
      <c r="K2397" s="4"/>
    </row>
    <row r="2398" spans="1:19" ht="15" customHeight="1" x14ac:dyDescent="0.25">
      <c r="A2398" s="2">
        <v>2393</v>
      </c>
      <c r="D2398" s="3" t="s">
        <v>3572</v>
      </c>
      <c r="F2398" t="str" cm="1">
        <f t="array" ref="F2398" ca="1">IF(G2398&lt;&gt;"",INDIRECT("'"&amp;G2398&amp;"'!"&amp;H2398),"")</f>
        <v/>
      </c>
      <c r="I2398" s="4"/>
      <c r="J2398" s="4"/>
      <c r="K2398" s="4"/>
    </row>
    <row r="2399" spans="1:19" ht="15" customHeight="1" x14ac:dyDescent="0.25">
      <c r="A2399" s="2">
        <v>2394</v>
      </c>
      <c r="D2399" s="3" t="s">
        <v>3572</v>
      </c>
      <c r="F2399" t="str" cm="1">
        <f t="array" ref="F2399" ca="1">IF(G2399&lt;&gt;"",INDIRECT("'"&amp;G2399&amp;"'!"&amp;H2399),"")</f>
        <v/>
      </c>
      <c r="I2399" s="4"/>
      <c r="J2399" s="4"/>
      <c r="K2399" s="4"/>
    </row>
    <row r="2400" spans="1:19" ht="15" customHeight="1" x14ac:dyDescent="0.25">
      <c r="A2400" s="2">
        <v>2395</v>
      </c>
      <c r="D2400" s="3" t="s">
        <v>3572</v>
      </c>
      <c r="F2400" t="str" cm="1">
        <f t="array" ref="F2400" ca="1">IF(G2400&lt;&gt;"",INDIRECT("'"&amp;G2400&amp;"'!"&amp;H2400),"")</f>
        <v/>
      </c>
      <c r="I2400" s="4"/>
      <c r="J2400" s="4"/>
      <c r="K2400" s="4"/>
    </row>
    <row r="2401" spans="1:11" ht="15" customHeight="1" x14ac:dyDescent="0.25">
      <c r="A2401" s="2">
        <v>2396</v>
      </c>
      <c r="D2401" s="3" t="s">
        <v>3572</v>
      </c>
      <c r="F2401" t="str" cm="1">
        <f t="array" ref="F2401" ca="1">IF(G2401&lt;&gt;"",INDIRECT("'"&amp;G2401&amp;"'!"&amp;H2401),"")</f>
        <v/>
      </c>
      <c r="I2401" s="4"/>
      <c r="J2401" s="4"/>
      <c r="K2401" s="4"/>
    </row>
    <row r="2402" spans="1:11" ht="15" customHeight="1" x14ac:dyDescent="0.25">
      <c r="A2402" s="2">
        <v>2397</v>
      </c>
      <c r="D2402" s="3" t="s">
        <v>3572</v>
      </c>
      <c r="F2402" t="str" cm="1">
        <f t="array" ref="F2402" ca="1">IF(G2402&lt;&gt;"",INDIRECT("'"&amp;G2402&amp;"'!"&amp;H2402),"")</f>
        <v/>
      </c>
      <c r="I2402" s="4"/>
      <c r="J2402" s="4"/>
      <c r="K2402" s="4"/>
    </row>
    <row r="2403" spans="1:11" ht="15" customHeight="1" x14ac:dyDescent="0.25">
      <c r="A2403" s="2">
        <v>2398</v>
      </c>
      <c r="D2403" s="3" t="s">
        <v>3572</v>
      </c>
      <c r="F2403" t="str" cm="1">
        <f t="array" ref="F2403" ca="1">IF(G2403&lt;&gt;"",INDIRECT("'"&amp;G2403&amp;"'!"&amp;H2403),"")</f>
        <v/>
      </c>
      <c r="I2403" s="4"/>
      <c r="J2403" s="4"/>
      <c r="K2403" s="4"/>
    </row>
    <row r="2404" spans="1:11" ht="15" customHeight="1" x14ac:dyDescent="0.25">
      <c r="A2404" s="2">
        <v>2399</v>
      </c>
      <c r="D2404" s="3" t="s">
        <v>3572</v>
      </c>
      <c r="F2404" t="str" cm="1">
        <f t="array" ref="F2404" ca="1">IF(G2404&lt;&gt;"",INDIRECT("'"&amp;G2404&amp;"'!"&amp;H2404),"")</f>
        <v/>
      </c>
      <c r="I2404" s="4"/>
      <c r="J2404" s="4"/>
      <c r="K2404" s="4"/>
    </row>
    <row r="2405" spans="1:11" ht="15" customHeight="1" x14ac:dyDescent="0.25">
      <c r="A2405" s="2">
        <v>2400</v>
      </c>
      <c r="D2405" s="3" t="s">
        <v>3572</v>
      </c>
      <c r="F2405" t="str" cm="1">
        <f t="array" ref="F2405" ca="1">IF(G2405&lt;&gt;"",INDIRECT("'"&amp;G2405&amp;"'!"&amp;H2405),"")</f>
        <v/>
      </c>
      <c r="I2405" s="4"/>
      <c r="J2405" s="4"/>
      <c r="K2405" s="4"/>
    </row>
    <row r="2406" spans="1:11" ht="15" customHeight="1" x14ac:dyDescent="0.25">
      <c r="A2406" s="2">
        <v>2401</v>
      </c>
      <c r="D2406" s="3" t="s">
        <v>3572</v>
      </c>
      <c r="F2406" t="str" cm="1">
        <f t="array" ref="F2406" ca="1">IF(G2406&lt;&gt;"",INDIRECT("'"&amp;G2406&amp;"'!"&amp;H2406),"")</f>
        <v/>
      </c>
      <c r="I2406" s="4"/>
      <c r="J2406" s="4"/>
      <c r="K2406" s="4"/>
    </row>
    <row r="2407" spans="1:11" ht="15" customHeight="1" x14ac:dyDescent="0.25">
      <c r="A2407" s="2">
        <v>2402</v>
      </c>
      <c r="D2407" s="3" t="s">
        <v>3572</v>
      </c>
      <c r="F2407" t="str" cm="1">
        <f t="array" ref="F2407" ca="1">IF(G2407&lt;&gt;"",INDIRECT("'"&amp;G2407&amp;"'!"&amp;H2407),"")</f>
        <v/>
      </c>
      <c r="I2407" s="4"/>
      <c r="J2407" s="4"/>
      <c r="K2407" s="4"/>
    </row>
    <row r="2408" spans="1:11" ht="15" customHeight="1" x14ac:dyDescent="0.25">
      <c r="A2408" s="2">
        <v>2403</v>
      </c>
      <c r="D2408" s="3" t="s">
        <v>3572</v>
      </c>
      <c r="F2408" t="str" cm="1">
        <f t="array" ref="F2408" ca="1">IF(G2408&lt;&gt;"",INDIRECT("'"&amp;G2408&amp;"'!"&amp;H2408),"")</f>
        <v/>
      </c>
      <c r="I2408" s="4"/>
      <c r="J2408" s="4"/>
      <c r="K2408" s="4"/>
    </row>
    <row r="2409" spans="1:11" ht="15" customHeight="1" x14ac:dyDescent="0.25">
      <c r="A2409" s="2">
        <v>2404</v>
      </c>
      <c r="D2409" s="3" t="s">
        <v>3572</v>
      </c>
      <c r="F2409" t="str" cm="1">
        <f t="array" ref="F2409" ca="1">IF(G2409&lt;&gt;"",INDIRECT("'"&amp;G2409&amp;"'!"&amp;H2409),"")</f>
        <v/>
      </c>
      <c r="I2409" s="4"/>
      <c r="J2409" s="4"/>
      <c r="K2409" s="4"/>
    </row>
    <row r="2410" spans="1:11" ht="15" customHeight="1" x14ac:dyDescent="0.25">
      <c r="A2410" s="2">
        <v>2405</v>
      </c>
      <c r="D2410" s="3" t="s">
        <v>3572</v>
      </c>
      <c r="F2410" t="str" cm="1">
        <f t="array" ref="F2410" ca="1">IF(G2410&lt;&gt;"",INDIRECT("'"&amp;G2410&amp;"'!"&amp;H2410),"")</f>
        <v/>
      </c>
      <c r="I2410" s="4"/>
      <c r="J2410" s="4"/>
      <c r="K2410" s="4"/>
    </row>
    <row r="2411" spans="1:11" ht="15" customHeight="1" x14ac:dyDescent="0.25">
      <c r="A2411" s="2">
        <v>2406</v>
      </c>
      <c r="D2411" s="3" t="s">
        <v>3572</v>
      </c>
      <c r="F2411" t="str" cm="1">
        <f t="array" ref="F2411" ca="1">IF(G2411&lt;&gt;"",INDIRECT("'"&amp;G2411&amp;"'!"&amp;H2411),"")</f>
        <v/>
      </c>
      <c r="I2411" s="4"/>
      <c r="J2411" s="4"/>
      <c r="K2411" s="4"/>
    </row>
    <row r="2412" spans="1:11" ht="15" customHeight="1" x14ac:dyDescent="0.25">
      <c r="A2412" s="2">
        <v>2407</v>
      </c>
      <c r="D2412" s="3" t="s">
        <v>3572</v>
      </c>
      <c r="F2412" t="str" cm="1">
        <f t="array" ref="F2412" ca="1">IF(G2412&lt;&gt;"",INDIRECT("'"&amp;G2412&amp;"'!"&amp;H2412),"")</f>
        <v/>
      </c>
      <c r="I2412" s="4"/>
      <c r="J2412" s="4"/>
      <c r="K2412" s="4"/>
    </row>
    <row r="2413" spans="1:11" ht="15" customHeight="1" x14ac:dyDescent="0.25">
      <c r="A2413" s="2">
        <v>2408</v>
      </c>
      <c r="D2413" s="3" t="s">
        <v>3572</v>
      </c>
      <c r="F2413" t="str" cm="1">
        <f t="array" ref="F2413" ca="1">IF(G2413&lt;&gt;"",INDIRECT("'"&amp;G2413&amp;"'!"&amp;H2413),"")</f>
        <v/>
      </c>
      <c r="I2413" s="4"/>
      <c r="J2413" s="4"/>
      <c r="K2413" s="4"/>
    </row>
    <row r="2414" spans="1:11" ht="15" customHeight="1" x14ac:dyDescent="0.25">
      <c r="A2414" s="2">
        <v>2409</v>
      </c>
      <c r="D2414" s="3" t="s">
        <v>3572</v>
      </c>
      <c r="F2414" t="str" cm="1">
        <f t="array" ref="F2414" ca="1">IF(G2414&lt;&gt;"",INDIRECT("'"&amp;G2414&amp;"'!"&amp;H2414),"")</f>
        <v/>
      </c>
      <c r="I2414" s="4"/>
      <c r="J2414" s="4"/>
      <c r="K2414" s="4"/>
    </row>
    <row r="2415" spans="1:11" ht="15" customHeight="1" x14ac:dyDescent="0.25">
      <c r="A2415" s="2">
        <v>2410</v>
      </c>
      <c r="D2415" s="3" t="s">
        <v>3572</v>
      </c>
      <c r="F2415" t="str" cm="1">
        <f t="array" ref="F2415" ca="1">IF(G2415&lt;&gt;"",INDIRECT("'"&amp;G2415&amp;"'!"&amp;H2415),"")</f>
        <v/>
      </c>
      <c r="I2415" s="4"/>
      <c r="J2415" s="4"/>
      <c r="K2415" s="4"/>
    </row>
    <row r="2416" spans="1:11" ht="15" customHeight="1" x14ac:dyDescent="0.25">
      <c r="A2416" s="2">
        <v>2411</v>
      </c>
      <c r="D2416" s="3" t="s">
        <v>3572</v>
      </c>
      <c r="F2416" t="str" cm="1">
        <f t="array" ref="F2416" ca="1">IF(G2416&lt;&gt;"",INDIRECT("'"&amp;G2416&amp;"'!"&amp;H2416),"")</f>
        <v/>
      </c>
      <c r="I2416" s="4"/>
      <c r="J2416" s="4"/>
      <c r="K2416" s="4"/>
    </row>
    <row r="2417" spans="1:11" ht="15" customHeight="1" x14ac:dyDescent="0.25">
      <c r="A2417" s="2">
        <v>2412</v>
      </c>
      <c r="D2417" s="3" t="s">
        <v>3572</v>
      </c>
      <c r="F2417" t="str" cm="1">
        <f t="array" ref="F2417" ca="1">IF(G2417&lt;&gt;"",INDIRECT("'"&amp;G2417&amp;"'!"&amp;H2417),"")</f>
        <v/>
      </c>
      <c r="I2417" s="4"/>
      <c r="J2417" s="4"/>
      <c r="K2417" s="4"/>
    </row>
    <row r="2418" spans="1:11" ht="15" customHeight="1" x14ac:dyDescent="0.25">
      <c r="A2418" s="2">
        <v>2413</v>
      </c>
      <c r="D2418" s="3" t="s">
        <v>3525</v>
      </c>
      <c r="F2418" t="str" cm="1">
        <f t="array" ref="F2418" ca="1">IF(G2418&lt;&gt;"",INDIRECT("'"&amp;G2418&amp;"'!"&amp;H2418),"")</f>
        <v/>
      </c>
      <c r="I2418" s="4"/>
      <c r="J2418" s="4"/>
      <c r="K2418" s="4"/>
    </row>
    <row r="2419" spans="1:11" ht="15" customHeight="1" x14ac:dyDescent="0.25">
      <c r="A2419">
        <v>2414</v>
      </c>
      <c r="D2419" s="3" t="s">
        <v>3572</v>
      </c>
      <c r="F2419" t="str" cm="1">
        <f t="array" ref="F2419" ca="1">IF(G2419&lt;&gt;"",INDIRECT("'"&amp;G2419&amp;"'!"&amp;H2419),"")</f>
        <v/>
      </c>
      <c r="I2419" s="4"/>
      <c r="J2419" s="4"/>
      <c r="K2419" s="4"/>
    </row>
    <row r="2420" spans="1:11" ht="15" customHeight="1" x14ac:dyDescent="0.25">
      <c r="A2420" s="2">
        <v>2415</v>
      </c>
      <c r="D2420" s="3" t="s">
        <v>3525</v>
      </c>
      <c r="F2420" t="str" cm="1">
        <f t="array" ref="F2420" ca="1">IF(G2420&lt;&gt;"",INDIRECT("'"&amp;G2420&amp;"'!"&amp;H2420),"")</f>
        <v/>
      </c>
      <c r="I2420" s="4"/>
      <c r="J2420" s="4"/>
      <c r="K2420" s="4"/>
    </row>
    <row r="2421" spans="1:11" ht="15" customHeight="1" x14ac:dyDescent="0.25">
      <c r="A2421" s="2">
        <v>2416</v>
      </c>
      <c r="D2421" s="3" t="s">
        <v>3572</v>
      </c>
      <c r="F2421" t="str" cm="1">
        <f t="array" ref="F2421" ca="1">IF(G2421&lt;&gt;"",INDIRECT("'"&amp;G2421&amp;"'!"&amp;H2421),"")</f>
        <v/>
      </c>
      <c r="I2421" s="4"/>
      <c r="J2421" s="4"/>
      <c r="K2421" s="4"/>
    </row>
    <row r="2422" spans="1:11" ht="15" customHeight="1" x14ac:dyDescent="0.25">
      <c r="A2422" s="2">
        <v>2417</v>
      </c>
      <c r="D2422" s="3" t="s">
        <v>3572</v>
      </c>
      <c r="F2422" t="str" cm="1">
        <f t="array" ref="F2422" ca="1">IF(G2422&lt;&gt;"",INDIRECT("'"&amp;G2422&amp;"'!"&amp;H2422),"")</f>
        <v/>
      </c>
      <c r="I2422" s="4"/>
      <c r="J2422" s="4"/>
      <c r="K2422" s="4"/>
    </row>
    <row r="2423" spans="1:11" ht="15" customHeight="1" x14ac:dyDescent="0.25">
      <c r="A2423" s="2">
        <v>2418</v>
      </c>
      <c r="D2423" s="3" t="s">
        <v>3572</v>
      </c>
      <c r="F2423" t="str" cm="1">
        <f t="array" ref="F2423" ca="1">IF(G2423&lt;&gt;"",INDIRECT("'"&amp;G2423&amp;"'!"&amp;H2423),"")</f>
        <v/>
      </c>
      <c r="I2423" s="4"/>
      <c r="J2423" s="4"/>
      <c r="K2423" s="4"/>
    </row>
    <row r="2424" spans="1:11" ht="15" customHeight="1" x14ac:dyDescent="0.25">
      <c r="A2424" s="2">
        <v>2419</v>
      </c>
      <c r="D2424" s="3" t="s">
        <v>3572</v>
      </c>
      <c r="F2424" t="str" cm="1">
        <f t="array" ref="F2424" ca="1">IF(G2424&lt;&gt;"",INDIRECT("'"&amp;G2424&amp;"'!"&amp;H2424),"")</f>
        <v/>
      </c>
      <c r="I2424" s="4"/>
      <c r="J2424" s="4"/>
      <c r="K2424" s="4"/>
    </row>
    <row r="2425" spans="1:11" ht="15" customHeight="1" x14ac:dyDescent="0.25">
      <c r="A2425" s="2">
        <v>2420</v>
      </c>
      <c r="D2425" s="3" t="s">
        <v>3572</v>
      </c>
      <c r="F2425" t="str" cm="1">
        <f t="array" ref="F2425" ca="1">IF(G2425&lt;&gt;"",INDIRECT("'"&amp;G2425&amp;"'!"&amp;H2425),"")</f>
        <v/>
      </c>
      <c r="I2425" s="4"/>
      <c r="J2425" s="4"/>
      <c r="K2425" s="4"/>
    </row>
    <row r="2426" spans="1:11" ht="15" customHeight="1" x14ac:dyDescent="0.25">
      <c r="A2426" s="2">
        <v>2421</v>
      </c>
      <c r="D2426" s="3" t="s">
        <v>3572</v>
      </c>
      <c r="F2426" t="str" cm="1">
        <f t="array" ref="F2426" ca="1">IF(G2426&lt;&gt;"",INDIRECT("'"&amp;G2426&amp;"'!"&amp;H2426),"")</f>
        <v/>
      </c>
      <c r="I2426" s="4"/>
      <c r="J2426" s="4"/>
      <c r="K2426" s="4"/>
    </row>
    <row r="2427" spans="1:11" ht="15" customHeight="1" x14ac:dyDescent="0.25">
      <c r="A2427" s="2">
        <v>2422</v>
      </c>
      <c r="D2427" s="3" t="s">
        <v>3572</v>
      </c>
      <c r="F2427" t="str" cm="1">
        <f t="array" ref="F2427" ca="1">IF(G2427&lt;&gt;"",INDIRECT("'"&amp;G2427&amp;"'!"&amp;H2427),"")</f>
        <v/>
      </c>
      <c r="I2427" s="4"/>
      <c r="J2427" s="4"/>
      <c r="K2427" s="4"/>
    </row>
    <row r="2428" spans="1:11" ht="15" customHeight="1" x14ac:dyDescent="0.25">
      <c r="A2428" s="2">
        <v>2423</v>
      </c>
      <c r="D2428" s="3" t="s">
        <v>3572</v>
      </c>
      <c r="F2428" t="str" cm="1">
        <f t="array" ref="F2428" ca="1">IF(G2428&lt;&gt;"",INDIRECT("'"&amp;G2428&amp;"'!"&amp;H2428),"")</f>
        <v/>
      </c>
      <c r="I2428" s="4"/>
      <c r="J2428" s="4"/>
      <c r="K2428" s="4"/>
    </row>
    <row r="2429" spans="1:11" ht="15" customHeight="1" x14ac:dyDescent="0.25">
      <c r="A2429" s="2">
        <v>2424</v>
      </c>
      <c r="D2429" s="3" t="s">
        <v>3572</v>
      </c>
      <c r="F2429" t="str" cm="1">
        <f t="array" ref="F2429" ca="1">IF(G2429&lt;&gt;"",INDIRECT("'"&amp;G2429&amp;"'!"&amp;H2429),"")</f>
        <v/>
      </c>
      <c r="I2429" s="4"/>
      <c r="J2429" s="4"/>
      <c r="K2429" s="4"/>
    </row>
    <row r="2430" spans="1:11" ht="15" customHeight="1" x14ac:dyDescent="0.25">
      <c r="A2430" s="2">
        <v>2425</v>
      </c>
      <c r="D2430" s="3" t="s">
        <v>3572</v>
      </c>
      <c r="F2430" t="str" cm="1">
        <f t="array" ref="F2430" ca="1">IF(G2430&lt;&gt;"",INDIRECT("'"&amp;G2430&amp;"'!"&amp;H2430),"")</f>
        <v/>
      </c>
      <c r="I2430" s="4"/>
      <c r="J2430" s="4"/>
      <c r="K2430" s="4"/>
    </row>
    <row r="2431" spans="1:11" ht="15" customHeight="1" x14ac:dyDescent="0.25">
      <c r="A2431" s="2">
        <v>2426</v>
      </c>
      <c r="D2431" s="3" t="s">
        <v>3572</v>
      </c>
      <c r="F2431" t="str" cm="1">
        <f t="array" ref="F2431" ca="1">IF(G2431&lt;&gt;"",INDIRECT("'"&amp;G2431&amp;"'!"&amp;H2431),"")</f>
        <v/>
      </c>
      <c r="I2431" s="4"/>
      <c r="J2431" s="4"/>
      <c r="K2431" s="4"/>
    </row>
    <row r="2432" spans="1:11" ht="15" customHeight="1" x14ac:dyDescent="0.25">
      <c r="A2432" s="2">
        <v>2427</v>
      </c>
      <c r="D2432" s="3" t="s">
        <v>3572</v>
      </c>
      <c r="F2432" t="str" cm="1">
        <f t="array" ref="F2432" ca="1">IF(G2432&lt;&gt;"",INDIRECT("'"&amp;G2432&amp;"'!"&amp;H2432),"")</f>
        <v/>
      </c>
      <c r="I2432" s="4"/>
      <c r="J2432" s="4"/>
      <c r="K2432" s="4"/>
    </row>
    <row r="2433" spans="1:19" ht="15" customHeight="1" x14ac:dyDescent="0.25">
      <c r="A2433" s="2">
        <v>2428</v>
      </c>
      <c r="D2433" s="3" t="s">
        <v>3572</v>
      </c>
      <c r="F2433" t="str" cm="1">
        <f t="array" ref="F2433" ca="1">IF(G2433&lt;&gt;"",INDIRECT("'"&amp;G2433&amp;"'!"&amp;H2433),"")</f>
        <v/>
      </c>
      <c r="I2433" s="4"/>
      <c r="J2433" s="4"/>
      <c r="K2433" s="4"/>
    </row>
    <row r="2434" spans="1:19" ht="15" customHeight="1" x14ac:dyDescent="0.25">
      <c r="A2434" s="2">
        <v>2429</v>
      </c>
      <c r="D2434" s="3" t="s">
        <v>3572</v>
      </c>
      <c r="F2434" t="str" cm="1">
        <f t="array" ref="F2434" ca="1">IF(G2434&lt;&gt;"",INDIRECT("'"&amp;G2434&amp;"'!"&amp;H2434),"")</f>
        <v/>
      </c>
      <c r="I2434" s="4"/>
      <c r="J2434" s="4"/>
      <c r="K2434" s="4"/>
    </row>
    <row r="2435" spans="1:19" ht="15" customHeight="1" x14ac:dyDescent="0.25">
      <c r="A2435" s="2">
        <v>2430</v>
      </c>
      <c r="D2435" s="3" t="s">
        <v>3572</v>
      </c>
      <c r="F2435" t="str" cm="1">
        <f t="array" ref="F2435" ca="1">IF(G2435&lt;&gt;"",INDIRECT("'"&amp;G2435&amp;"'!"&amp;H2435),"")</f>
        <v/>
      </c>
      <c r="I2435" s="4"/>
      <c r="J2435" s="4"/>
      <c r="K2435" s="4"/>
    </row>
    <row r="2436" spans="1:19" ht="15" customHeight="1" x14ac:dyDescent="0.25">
      <c r="A2436" s="2">
        <v>2431</v>
      </c>
      <c r="D2436" s="3" t="s">
        <v>3572</v>
      </c>
      <c r="F2436" t="str" cm="1">
        <f t="array" ref="F2436" ca="1">IF(G2436&lt;&gt;"",INDIRECT("'"&amp;G2436&amp;"'!"&amp;H2436),"")</f>
        <v/>
      </c>
      <c r="I2436" s="4"/>
      <c r="J2436" s="4"/>
      <c r="K2436" s="4"/>
    </row>
    <row r="2437" spans="1:19" ht="15" customHeight="1" x14ac:dyDescent="0.25">
      <c r="A2437" s="2">
        <v>2432</v>
      </c>
      <c r="D2437" s="3" t="s">
        <v>3572</v>
      </c>
      <c r="F2437" t="str" cm="1">
        <f t="array" ref="F2437" ca="1">IF(G2437&lt;&gt;"",INDIRECT("'"&amp;G2437&amp;"'!"&amp;H2437),"")</f>
        <v/>
      </c>
      <c r="I2437" s="4"/>
      <c r="J2437" s="4"/>
      <c r="K2437" s="4"/>
    </row>
    <row r="2438" spans="1:19" ht="15" customHeight="1" x14ac:dyDescent="0.25">
      <c r="A2438" s="2">
        <v>2433</v>
      </c>
      <c r="D2438" s="3" t="s">
        <v>3572</v>
      </c>
      <c r="F2438" t="str" cm="1">
        <f t="array" ref="F2438" ca="1">IF(G2438&lt;&gt;"",INDIRECT("'"&amp;G2438&amp;"'!"&amp;H2438),"")</f>
        <v/>
      </c>
      <c r="I2438" s="4"/>
      <c r="J2438" s="4"/>
      <c r="K2438" s="4"/>
    </row>
    <row r="2439" spans="1:19" ht="15" customHeight="1" x14ac:dyDescent="0.25">
      <c r="A2439" s="2">
        <v>2434</v>
      </c>
      <c r="D2439" s="3" t="s">
        <v>3572</v>
      </c>
      <c r="F2439" t="str" cm="1">
        <f t="array" ref="F2439" ca="1">IF(G2439&lt;&gt;"",INDIRECT("'"&amp;G2439&amp;"'!"&amp;H2439),"")</f>
        <v/>
      </c>
    </row>
    <row r="2440" spans="1:19" ht="15" customHeight="1" x14ac:dyDescent="0.25">
      <c r="A2440" s="2">
        <v>2435</v>
      </c>
      <c r="D2440" s="3" t="s">
        <v>3572</v>
      </c>
      <c r="F2440" t="str" cm="1">
        <f t="array" ref="F2440" ca="1">IF(G2440&lt;&gt;"",INDIRECT("'"&amp;G2440&amp;"'!"&amp;H2440),"")</f>
        <v/>
      </c>
    </row>
    <row r="2441" spans="1:19" ht="15" customHeight="1" x14ac:dyDescent="0.25">
      <c r="A2441" s="2">
        <v>2436</v>
      </c>
      <c r="D2441" s="3" t="s">
        <v>3572</v>
      </c>
      <c r="F2441" t="str" cm="1">
        <f t="array" ref="F2441" ca="1">IF(G2441&lt;&gt;"",INDIRECT("'"&amp;G2441&amp;"'!"&amp;H2441),"")</f>
        <v/>
      </c>
    </row>
    <row r="2442" spans="1:19" ht="15" customHeight="1" x14ac:dyDescent="0.25">
      <c r="A2442" s="2">
        <v>2437</v>
      </c>
      <c r="D2442" s="3" t="s">
        <v>3572</v>
      </c>
      <c r="F2442" t="str" cm="1">
        <f t="array" ref="F2442" ca="1">IF(G2442&lt;&gt;"",INDIRECT("'"&amp;G2442&amp;"'!"&amp;H2442),"")</f>
        <v/>
      </c>
      <c r="I2442" s="4"/>
      <c r="J2442" s="4"/>
      <c r="K2442" s="4"/>
    </row>
    <row r="2443" spans="1:19" ht="15" customHeight="1" x14ac:dyDescent="0.25">
      <c r="A2443" s="2">
        <v>2438</v>
      </c>
      <c r="D2443" s="3" t="s">
        <v>3572</v>
      </c>
      <c r="F2443" t="str" cm="1">
        <f t="array" ref="F2443" ca="1">IF(G2443&lt;&gt;"",INDIRECT("'"&amp;G2443&amp;"'!"&amp;H2443),"")</f>
        <v/>
      </c>
    </row>
    <row r="2444" spans="1:19" ht="15" customHeight="1" x14ac:dyDescent="0.25">
      <c r="A2444" s="2">
        <v>2439</v>
      </c>
      <c r="D2444" s="3" t="s">
        <v>3572</v>
      </c>
      <c r="F2444" t="str" cm="1">
        <f t="array" ref="F2444" ca="1">IF(G2444&lt;&gt;"",INDIRECT("'"&amp;G2444&amp;"'!"&amp;H2444),"")</f>
        <v/>
      </c>
      <c r="S2444" s="991"/>
    </row>
    <row r="2445" spans="1:19" ht="15" customHeight="1" x14ac:dyDescent="0.25">
      <c r="A2445" s="2">
        <v>2440</v>
      </c>
      <c r="D2445" s="3" t="s">
        <v>3572</v>
      </c>
      <c r="F2445" t="str" cm="1">
        <f t="array" ref="F2445" ca="1">IF(G2445&lt;&gt;"",INDIRECT("'"&amp;G2445&amp;"'!"&amp;H2445),"")</f>
        <v/>
      </c>
    </row>
    <row r="2446" spans="1:19" ht="15" customHeight="1" x14ac:dyDescent="0.25">
      <c r="A2446" s="2">
        <v>2441</v>
      </c>
      <c r="D2446" s="3" t="s">
        <v>3572</v>
      </c>
      <c r="F2446" t="str" cm="1">
        <f t="array" ref="F2446" ca="1">IF(G2446&lt;&gt;"",INDIRECT("'"&amp;G2446&amp;"'!"&amp;H2446),"")</f>
        <v/>
      </c>
    </row>
    <row r="2447" spans="1:19" ht="15" customHeight="1" x14ac:dyDescent="0.25">
      <c r="A2447" s="2">
        <v>2442</v>
      </c>
      <c r="D2447" s="3" t="s">
        <v>3525</v>
      </c>
      <c r="F2447" t="str" cm="1">
        <f t="array" ref="F2447" ca="1">IF(G2447&lt;&gt;"",INDIRECT("'"&amp;G2447&amp;"'!"&amp;H2447),"")</f>
        <v/>
      </c>
    </row>
    <row r="2448" spans="1:19" ht="15" customHeight="1" x14ac:dyDescent="0.25">
      <c r="A2448">
        <v>2443</v>
      </c>
      <c r="D2448" s="3" t="s">
        <v>3572</v>
      </c>
      <c r="F2448" t="str" cm="1">
        <f t="array" ref="F2448" ca="1">IF(G2448&lt;&gt;"",INDIRECT("'"&amp;G2448&amp;"'!"&amp;H2448),"")</f>
        <v/>
      </c>
    </row>
    <row r="2449" spans="1:19" ht="15" customHeight="1" x14ac:dyDescent="0.25">
      <c r="A2449" s="2">
        <v>2444</v>
      </c>
      <c r="D2449" s="3" t="s">
        <v>3525</v>
      </c>
      <c r="F2449" t="str" cm="1">
        <f t="array" ref="F2449" ca="1">IF(G2449&lt;&gt;"",INDIRECT("'"&amp;G2449&amp;"'!"&amp;H2449),"")</f>
        <v/>
      </c>
    </row>
    <row r="2450" spans="1:19" ht="15" customHeight="1" x14ac:dyDescent="0.25">
      <c r="A2450">
        <v>2445</v>
      </c>
      <c r="D2450" s="3" t="s">
        <v>3572</v>
      </c>
      <c r="F2450" t="str" cm="1">
        <f t="array" ref="F2450" ca="1">IF(G2450&lt;&gt;"",INDIRECT("'"&amp;G2450&amp;"'!"&amp;H2450),"")</f>
        <v/>
      </c>
    </row>
    <row r="2451" spans="1:19" ht="15" customHeight="1" x14ac:dyDescent="0.25">
      <c r="A2451" s="2">
        <v>2446</v>
      </c>
      <c r="D2451" s="3" t="s">
        <v>3572</v>
      </c>
      <c r="F2451" t="str" cm="1">
        <f t="array" ref="F2451" ca="1">IF(G2451&lt;&gt;"",INDIRECT("'"&amp;G2451&amp;"'!"&amp;H2451),"")</f>
        <v/>
      </c>
    </row>
    <row r="2452" spans="1:19" ht="15" customHeight="1" x14ac:dyDescent="0.25">
      <c r="A2452" s="2">
        <v>2447</v>
      </c>
      <c r="D2452" s="3" t="s">
        <v>3572</v>
      </c>
      <c r="F2452" t="str" cm="1">
        <f t="array" ref="F2452" ca="1">IF(G2452&lt;&gt;"",INDIRECT("'"&amp;G2452&amp;"'!"&amp;H2452),"")</f>
        <v/>
      </c>
    </row>
    <row r="2453" spans="1:19" ht="15" customHeight="1" x14ac:dyDescent="0.25">
      <c r="A2453" s="2">
        <v>2448</v>
      </c>
      <c r="D2453" s="3" t="s">
        <v>3572</v>
      </c>
      <c r="F2453" t="str" cm="1">
        <f t="array" ref="F2453" ca="1">IF(G2453&lt;&gt;"",INDIRECT("'"&amp;G2453&amp;"'!"&amp;H2453),"")</f>
        <v/>
      </c>
    </row>
    <row r="2454" spans="1:19" ht="15" customHeight="1" x14ac:dyDescent="0.25">
      <c r="A2454" s="2">
        <v>2449</v>
      </c>
      <c r="D2454" s="3" t="s">
        <v>3572</v>
      </c>
      <c r="F2454" t="str" cm="1">
        <f t="array" ref="F2454" ca="1">IF(G2454&lt;&gt;"",INDIRECT("'"&amp;G2454&amp;"'!"&amp;H2454),"")</f>
        <v/>
      </c>
    </row>
    <row r="2455" spans="1:19" ht="15" customHeight="1" x14ac:dyDescent="0.25">
      <c r="A2455" s="2">
        <v>2450</v>
      </c>
      <c r="D2455" s="3" t="s">
        <v>3572</v>
      </c>
      <c r="F2455" t="str" cm="1">
        <f t="array" ref="F2455" ca="1">IF(G2455&lt;&gt;"",INDIRECT("'"&amp;G2455&amp;"'!"&amp;H2455),"")</f>
        <v/>
      </c>
      <c r="S2455" s="991"/>
    </row>
    <row r="2456" spans="1:19" ht="15" customHeight="1" x14ac:dyDescent="0.25">
      <c r="A2456" s="2">
        <v>2451</v>
      </c>
      <c r="D2456" s="3" t="s">
        <v>3572</v>
      </c>
      <c r="F2456" t="str" cm="1">
        <f t="array" ref="F2456" ca="1">IF(G2456&lt;&gt;"",INDIRECT("'"&amp;G2456&amp;"'!"&amp;H2456),"")</f>
        <v/>
      </c>
      <c r="S2456" s="991"/>
    </row>
    <row r="2457" spans="1:19" ht="15" customHeight="1" x14ac:dyDescent="0.25">
      <c r="A2457" s="2">
        <v>2452</v>
      </c>
      <c r="D2457" s="3" t="s">
        <v>3572</v>
      </c>
      <c r="F2457" t="str" cm="1">
        <f t="array" ref="F2457" ca="1">IF(G2457&lt;&gt;"",INDIRECT("'"&amp;G2457&amp;"'!"&amp;H2457),"")</f>
        <v/>
      </c>
      <c r="S2457" s="991"/>
    </row>
    <row r="2458" spans="1:19" ht="15" customHeight="1" x14ac:dyDescent="0.25">
      <c r="A2458" s="2">
        <v>2453</v>
      </c>
      <c r="D2458" s="3" t="s">
        <v>3572</v>
      </c>
      <c r="F2458" t="str" cm="1">
        <f t="array" ref="F2458" ca="1">IF(G2458&lt;&gt;"",INDIRECT("'"&amp;G2458&amp;"'!"&amp;H2458),"")</f>
        <v/>
      </c>
      <c r="S2458" s="991"/>
    </row>
    <row r="2459" spans="1:19" ht="15" customHeight="1" x14ac:dyDescent="0.25">
      <c r="A2459" s="2">
        <v>2454</v>
      </c>
      <c r="D2459" s="3" t="s">
        <v>3572</v>
      </c>
      <c r="F2459" t="str" cm="1">
        <f t="array" ref="F2459" ca="1">IF(G2459&lt;&gt;"",INDIRECT("'"&amp;G2459&amp;"'!"&amp;H2459),"")</f>
        <v/>
      </c>
    </row>
    <row r="2460" spans="1:19" ht="15" customHeight="1" x14ac:dyDescent="0.25">
      <c r="A2460" s="2">
        <v>2455</v>
      </c>
      <c r="D2460" s="3" t="s">
        <v>3572</v>
      </c>
      <c r="F2460" t="str" cm="1">
        <f t="array" ref="F2460" ca="1">IF(G2460&lt;&gt;"",INDIRECT("'"&amp;G2460&amp;"'!"&amp;H2460),"")</f>
        <v/>
      </c>
    </row>
    <row r="2461" spans="1:19" ht="15" customHeight="1" x14ac:dyDescent="0.25">
      <c r="A2461" s="2">
        <v>2456</v>
      </c>
      <c r="D2461" s="3" t="s">
        <v>3572</v>
      </c>
      <c r="F2461" t="str" cm="1">
        <f t="array" ref="F2461" ca="1">IF(G2461&lt;&gt;"",INDIRECT("'"&amp;G2461&amp;"'!"&amp;H2461),"")</f>
        <v/>
      </c>
    </row>
    <row r="2462" spans="1:19" ht="15" customHeight="1" x14ac:dyDescent="0.25">
      <c r="A2462" s="2">
        <v>2457</v>
      </c>
      <c r="D2462" s="3" t="s">
        <v>3572</v>
      </c>
      <c r="F2462" t="str" cm="1">
        <f t="array" ref="F2462" ca="1">IF(G2462&lt;&gt;"",INDIRECT("'"&amp;G2462&amp;"'!"&amp;H2462),"")</f>
        <v/>
      </c>
    </row>
    <row r="2463" spans="1:19" ht="15" customHeight="1" x14ac:dyDescent="0.25">
      <c r="A2463" s="2">
        <v>2458</v>
      </c>
      <c r="D2463" s="3" t="s">
        <v>3572</v>
      </c>
      <c r="F2463" t="str" cm="1">
        <f t="array" ref="F2463" ca="1">IF(G2463&lt;&gt;"",INDIRECT("'"&amp;G2463&amp;"'!"&amp;H2463),"")</f>
        <v/>
      </c>
    </row>
    <row r="2464" spans="1:19" ht="15" customHeight="1" x14ac:dyDescent="0.25">
      <c r="A2464" s="2">
        <v>2459</v>
      </c>
      <c r="D2464" s="3" t="s">
        <v>3572</v>
      </c>
      <c r="F2464" t="str" cm="1">
        <f t="array" ref="F2464" ca="1">IF(G2464&lt;&gt;"",INDIRECT("'"&amp;G2464&amp;"'!"&amp;H2464),"")</f>
        <v/>
      </c>
    </row>
    <row r="2465" spans="1:19" ht="15" customHeight="1" x14ac:dyDescent="0.25">
      <c r="A2465" s="2">
        <v>2460</v>
      </c>
      <c r="D2465" s="3" t="s">
        <v>3572</v>
      </c>
      <c r="F2465" t="str" cm="1">
        <f t="array" ref="F2465" ca="1">IF(G2465&lt;&gt;"",INDIRECT("'"&amp;G2465&amp;"'!"&amp;H2465),"")</f>
        <v/>
      </c>
    </row>
    <row r="2466" spans="1:19" ht="15" customHeight="1" x14ac:dyDescent="0.25">
      <c r="A2466" s="2">
        <v>2461</v>
      </c>
      <c r="D2466" s="3" t="s">
        <v>3572</v>
      </c>
      <c r="F2466" t="str" cm="1">
        <f t="array" ref="F2466" ca="1">IF(G2466&lt;&gt;"",INDIRECT("'"&amp;G2466&amp;"'!"&amp;H2466),"")</f>
        <v/>
      </c>
      <c r="S2466" s="991"/>
    </row>
    <row r="2467" spans="1:19" ht="15" customHeight="1" x14ac:dyDescent="0.25">
      <c r="A2467" s="2">
        <v>2462</v>
      </c>
      <c r="D2467" s="3" t="s">
        <v>3572</v>
      </c>
      <c r="F2467" t="str" cm="1">
        <f t="array" ref="F2467" ca="1">IF(G2467&lt;&gt;"",INDIRECT("'"&amp;G2467&amp;"'!"&amp;H2467),"")</f>
        <v/>
      </c>
      <c r="S2467" s="991"/>
    </row>
    <row r="2468" spans="1:19" ht="15" customHeight="1" x14ac:dyDescent="0.25">
      <c r="A2468" s="2">
        <v>2463</v>
      </c>
      <c r="D2468" s="3" t="s">
        <v>3572</v>
      </c>
      <c r="F2468" t="str" cm="1">
        <f t="array" ref="F2468" ca="1">IF(G2468&lt;&gt;"",INDIRECT("'"&amp;G2468&amp;"'!"&amp;H2468),"")</f>
        <v/>
      </c>
      <c r="S2468" s="991"/>
    </row>
    <row r="2469" spans="1:19" ht="15" customHeight="1" x14ac:dyDescent="0.25">
      <c r="A2469" s="2">
        <v>2464</v>
      </c>
      <c r="D2469" s="3" t="s">
        <v>3572</v>
      </c>
      <c r="F2469" t="str" cm="1">
        <f t="array" ref="F2469" ca="1">IF(G2469&lt;&gt;"",INDIRECT("'"&amp;G2469&amp;"'!"&amp;H2469),"")</f>
        <v/>
      </c>
    </row>
    <row r="2470" spans="1:19" ht="15" customHeight="1" x14ac:dyDescent="0.25">
      <c r="A2470" s="2">
        <v>2465</v>
      </c>
      <c r="D2470" s="3" t="s">
        <v>3572</v>
      </c>
      <c r="F2470" t="str" cm="1">
        <f t="array" ref="F2470" ca="1">IF(G2470&lt;&gt;"",INDIRECT("'"&amp;G2470&amp;"'!"&amp;H2470),"")</f>
        <v/>
      </c>
      <c r="S2470" s="991"/>
    </row>
    <row r="2471" spans="1:19" ht="15" customHeight="1" x14ac:dyDescent="0.25">
      <c r="A2471" s="2">
        <v>2466</v>
      </c>
      <c r="D2471" s="3" t="s">
        <v>3572</v>
      </c>
      <c r="F2471" t="str" cm="1">
        <f t="array" ref="F2471" ca="1">IF(G2471&lt;&gt;"",INDIRECT("'"&amp;G2471&amp;"'!"&amp;H2471),"")</f>
        <v/>
      </c>
      <c r="S2471" s="991"/>
    </row>
    <row r="2472" spans="1:19" ht="15" customHeight="1" x14ac:dyDescent="0.25">
      <c r="A2472" s="2">
        <v>2467</v>
      </c>
      <c r="D2472" s="3" t="s">
        <v>3572</v>
      </c>
      <c r="F2472" t="str" cm="1">
        <f t="array" ref="F2472" ca="1">IF(G2472&lt;&gt;"",INDIRECT("'"&amp;G2472&amp;"'!"&amp;H2472),"")</f>
        <v/>
      </c>
      <c r="I2472" s="4"/>
      <c r="J2472" s="4"/>
      <c r="K2472" s="4"/>
    </row>
    <row r="2473" spans="1:19" ht="15" customHeight="1" x14ac:dyDescent="0.25">
      <c r="A2473" s="2">
        <v>2468</v>
      </c>
      <c r="D2473" s="3" t="s">
        <v>3572</v>
      </c>
      <c r="F2473" t="str" cm="1">
        <f t="array" ref="F2473" ca="1">IF(G2473&lt;&gt;"",INDIRECT("'"&amp;G2473&amp;"'!"&amp;H2473),"")</f>
        <v/>
      </c>
      <c r="I2473" s="4"/>
      <c r="J2473" s="4"/>
      <c r="K2473" s="4"/>
    </row>
    <row r="2474" spans="1:19" ht="15" customHeight="1" x14ac:dyDescent="0.25">
      <c r="A2474" s="2">
        <v>2469</v>
      </c>
      <c r="D2474" s="3" t="s">
        <v>3572</v>
      </c>
      <c r="F2474" t="str" cm="1">
        <f t="array" ref="F2474" ca="1">IF(G2474&lt;&gt;"",INDIRECT("'"&amp;G2474&amp;"'!"&amp;H2474),"")</f>
        <v/>
      </c>
      <c r="I2474" s="4"/>
      <c r="J2474" s="4"/>
      <c r="K2474" s="4"/>
    </row>
    <row r="2475" spans="1:19" ht="15" customHeight="1" x14ac:dyDescent="0.25">
      <c r="A2475" s="2">
        <v>2470</v>
      </c>
      <c r="D2475" s="3" t="s">
        <v>3572</v>
      </c>
      <c r="F2475" t="str" cm="1">
        <f t="array" ref="F2475" ca="1">IF(G2475&lt;&gt;"",INDIRECT("'"&amp;G2475&amp;"'!"&amp;H2475),"")</f>
        <v/>
      </c>
      <c r="I2475" s="4"/>
      <c r="J2475" s="4"/>
      <c r="K2475" s="4"/>
    </row>
    <row r="2476" spans="1:19" ht="15" customHeight="1" x14ac:dyDescent="0.25">
      <c r="A2476" s="2">
        <v>2471</v>
      </c>
      <c r="D2476" s="3" t="s">
        <v>3572</v>
      </c>
      <c r="F2476" t="str" cm="1">
        <f t="array" ref="F2476" ca="1">IF(G2476&lt;&gt;"",INDIRECT("'"&amp;G2476&amp;"'!"&amp;H2476),"")</f>
        <v/>
      </c>
      <c r="I2476" s="4"/>
      <c r="J2476" s="4"/>
      <c r="K2476" s="4"/>
    </row>
    <row r="2477" spans="1:19" ht="15" customHeight="1" x14ac:dyDescent="0.25">
      <c r="A2477" s="2">
        <v>2472</v>
      </c>
      <c r="D2477" s="3" t="s">
        <v>3572</v>
      </c>
      <c r="F2477" t="str" cm="1">
        <f t="array" ref="F2477" ca="1">IF(G2477&lt;&gt;"",INDIRECT("'"&amp;G2477&amp;"'!"&amp;H2477),"")</f>
        <v/>
      </c>
      <c r="I2477" s="4"/>
      <c r="J2477" s="4"/>
      <c r="K2477" s="4"/>
    </row>
    <row r="2478" spans="1:19" ht="15" customHeight="1" x14ac:dyDescent="0.25">
      <c r="A2478" s="2">
        <v>2473</v>
      </c>
      <c r="D2478" s="3" t="s">
        <v>3572</v>
      </c>
      <c r="F2478" t="str" cm="1">
        <f t="array" ref="F2478" ca="1">IF(G2478&lt;&gt;"",INDIRECT("'"&amp;G2478&amp;"'!"&amp;H2478),"")</f>
        <v/>
      </c>
      <c r="I2478" s="4"/>
      <c r="J2478" s="4"/>
      <c r="K2478" s="4"/>
    </row>
    <row r="2479" spans="1:19" ht="15" customHeight="1" x14ac:dyDescent="0.25">
      <c r="A2479">
        <v>2474</v>
      </c>
      <c r="D2479" s="3" t="s">
        <v>3572</v>
      </c>
      <c r="F2479" t="str" cm="1">
        <f t="array" ref="F2479" ca="1">IF(G2479&lt;&gt;"",INDIRECT("'"&amp;G2479&amp;"'!"&amp;H2479),"")</f>
        <v/>
      </c>
      <c r="I2479" s="4"/>
      <c r="J2479" s="4"/>
      <c r="K2479" s="4"/>
    </row>
    <row r="2480" spans="1:19" ht="15" customHeight="1" x14ac:dyDescent="0.25">
      <c r="A2480" s="2">
        <v>2475</v>
      </c>
      <c r="D2480" s="3" t="s">
        <v>3572</v>
      </c>
      <c r="F2480" t="str" cm="1">
        <f t="array" ref="F2480" ca="1">IF(G2480&lt;&gt;"",INDIRECT("'"&amp;G2480&amp;"'!"&amp;H2480),"")</f>
        <v/>
      </c>
      <c r="I2480" s="4"/>
      <c r="J2480" s="4"/>
      <c r="K2480" s="4"/>
    </row>
    <row r="2481" spans="1:19" ht="15" customHeight="1" x14ac:dyDescent="0.25">
      <c r="A2481" s="2">
        <v>2476</v>
      </c>
      <c r="D2481" s="3" t="s">
        <v>3572</v>
      </c>
      <c r="F2481" t="str" cm="1">
        <f t="array" ref="F2481" ca="1">IF(G2481&lt;&gt;"",INDIRECT("'"&amp;G2481&amp;"'!"&amp;H2481),"")</f>
        <v/>
      </c>
      <c r="I2481" s="4"/>
      <c r="J2481" s="4"/>
      <c r="K2481" s="4"/>
    </row>
    <row r="2482" spans="1:19" ht="15" customHeight="1" x14ac:dyDescent="0.25">
      <c r="A2482" s="2">
        <v>2477</v>
      </c>
      <c r="D2482" s="3" t="s">
        <v>3572</v>
      </c>
      <c r="F2482" t="str" cm="1">
        <f t="array" ref="F2482" ca="1">IF(G2482&lt;&gt;"",INDIRECT("'"&amp;G2482&amp;"'!"&amp;H2482),"")</f>
        <v/>
      </c>
      <c r="I2482" s="4"/>
      <c r="J2482" s="4"/>
      <c r="K2482" s="4"/>
    </row>
    <row r="2483" spans="1:19" ht="15" customHeight="1" x14ac:dyDescent="0.25">
      <c r="A2483" s="2">
        <v>2478</v>
      </c>
      <c r="D2483" s="3" t="s">
        <v>3572</v>
      </c>
      <c r="F2483" t="str" cm="1">
        <f t="array" ref="F2483" ca="1">IF(G2483&lt;&gt;"",INDIRECT("'"&amp;G2483&amp;"'!"&amp;H2483),"")</f>
        <v/>
      </c>
      <c r="I2483" s="4"/>
      <c r="J2483" s="4"/>
      <c r="K2483" s="4"/>
    </row>
    <row r="2484" spans="1:19" ht="15" customHeight="1" x14ac:dyDescent="0.25">
      <c r="A2484" s="2">
        <v>2479</v>
      </c>
      <c r="D2484" s="3" t="s">
        <v>3572</v>
      </c>
      <c r="F2484" t="str" cm="1">
        <f t="array" ref="F2484" ca="1">IF(G2484&lt;&gt;"",INDIRECT("'"&amp;G2484&amp;"'!"&amp;H2484),"")</f>
        <v/>
      </c>
      <c r="I2484" s="4"/>
      <c r="J2484" s="4"/>
      <c r="K2484" s="4"/>
    </row>
    <row r="2485" spans="1:19" ht="15" customHeight="1" x14ac:dyDescent="0.25">
      <c r="A2485" s="2">
        <v>2480</v>
      </c>
      <c r="D2485" s="3" t="s">
        <v>3572</v>
      </c>
      <c r="F2485" t="str" cm="1">
        <f t="array" ref="F2485" ca="1">IF(G2485&lt;&gt;"",INDIRECT("'"&amp;G2485&amp;"'!"&amp;H2485),"")</f>
        <v/>
      </c>
      <c r="I2485" s="4"/>
      <c r="J2485" s="4"/>
      <c r="K2485" s="4"/>
    </row>
    <row r="2486" spans="1:19" ht="15" customHeight="1" x14ac:dyDescent="0.25">
      <c r="A2486" s="2">
        <v>2481</v>
      </c>
      <c r="D2486" s="3" t="s">
        <v>3572</v>
      </c>
      <c r="F2486" t="str" cm="1">
        <f t="array" ref="F2486" ca="1">IF(G2486&lt;&gt;"",INDIRECT("'"&amp;G2486&amp;"'!"&amp;H2486),"")</f>
        <v/>
      </c>
      <c r="I2486" s="4"/>
      <c r="J2486" s="4"/>
      <c r="K2486" s="4"/>
    </row>
    <row r="2487" spans="1:19" ht="15" customHeight="1" x14ac:dyDescent="0.25">
      <c r="A2487" s="2">
        <v>2482</v>
      </c>
      <c r="D2487" s="3" t="s">
        <v>3572</v>
      </c>
      <c r="F2487" t="str" cm="1">
        <f t="array" ref="F2487" ca="1">IF(G2487&lt;&gt;"",INDIRECT("'"&amp;G2487&amp;"'!"&amp;H2487),"")</f>
        <v/>
      </c>
      <c r="I2487" s="4"/>
      <c r="J2487" s="4"/>
      <c r="K2487" s="4"/>
    </row>
    <row r="2488" spans="1:19" ht="15" customHeight="1" x14ac:dyDescent="0.25">
      <c r="A2488" s="2">
        <v>2483</v>
      </c>
      <c r="D2488" s="3" t="s">
        <v>3572</v>
      </c>
      <c r="F2488" t="str" cm="1">
        <f t="array" ref="F2488" ca="1">IF(G2488&lt;&gt;"",INDIRECT("'"&amp;G2488&amp;"'!"&amp;H2488),"")</f>
        <v/>
      </c>
      <c r="I2488" s="4"/>
      <c r="J2488" s="4"/>
      <c r="K2488" s="4"/>
    </row>
    <row r="2489" spans="1:19" ht="15" customHeight="1" x14ac:dyDescent="0.25">
      <c r="A2489" s="2">
        <v>2484</v>
      </c>
      <c r="D2489" s="3" t="s">
        <v>3572</v>
      </c>
      <c r="F2489" t="str" cm="1">
        <f t="array" ref="F2489" ca="1">IF(G2489&lt;&gt;"",INDIRECT("'"&amp;G2489&amp;"'!"&amp;H2489),"")</f>
        <v/>
      </c>
      <c r="I2489" s="4"/>
      <c r="J2489" s="4"/>
      <c r="K2489" s="4"/>
    </row>
    <row r="2490" spans="1:19" ht="15" customHeight="1" x14ac:dyDescent="0.25">
      <c r="A2490" s="2">
        <v>2485</v>
      </c>
      <c r="D2490" s="3" t="s">
        <v>3572</v>
      </c>
      <c r="F2490" t="str" cm="1">
        <f t="array" ref="F2490" ca="1">IF(G2490&lt;&gt;"",INDIRECT("'"&amp;G2490&amp;"'!"&amp;H2490),"")</f>
        <v/>
      </c>
      <c r="I2490" s="4"/>
      <c r="J2490" s="4"/>
      <c r="K2490" s="4"/>
    </row>
    <row r="2491" spans="1:19" ht="15" customHeight="1" x14ac:dyDescent="0.25">
      <c r="A2491" s="2">
        <v>2486</v>
      </c>
      <c r="D2491" s="3" t="s">
        <v>3572</v>
      </c>
      <c r="F2491" t="str" cm="1">
        <f t="array" ref="F2491" ca="1">IF(G2491&lt;&gt;"",INDIRECT("'"&amp;G2491&amp;"'!"&amp;H2491),"")</f>
        <v/>
      </c>
      <c r="I2491" s="4"/>
      <c r="J2491" s="4"/>
      <c r="K2491" s="4"/>
    </row>
    <row r="2492" spans="1:19" ht="15" customHeight="1" x14ac:dyDescent="0.25">
      <c r="A2492" s="2">
        <v>2487</v>
      </c>
      <c r="D2492" s="3" t="s">
        <v>3572</v>
      </c>
      <c r="F2492" t="str" cm="1">
        <f t="array" ref="F2492" ca="1">IF(G2492&lt;&gt;"",INDIRECT("'"&amp;G2492&amp;"'!"&amp;H2492),"")</f>
        <v/>
      </c>
      <c r="I2492" s="4"/>
      <c r="J2492" s="4"/>
      <c r="K2492" s="4"/>
    </row>
    <row r="2493" spans="1:19" ht="15" customHeight="1" x14ac:dyDescent="0.25">
      <c r="A2493" s="2">
        <v>2488</v>
      </c>
      <c r="D2493" s="3" t="s">
        <v>3572</v>
      </c>
      <c r="F2493" t="str" cm="1">
        <f t="array" ref="F2493" ca="1">IF(G2493&lt;&gt;"",INDIRECT("'"&amp;G2493&amp;"'!"&amp;H2493),"")</f>
        <v/>
      </c>
      <c r="I2493" s="4"/>
      <c r="J2493" s="4"/>
      <c r="K2493" s="4"/>
    </row>
    <row r="2494" spans="1:19" ht="15" customHeight="1" x14ac:dyDescent="0.25">
      <c r="A2494" s="2">
        <v>2489</v>
      </c>
      <c r="D2494" s="3" t="s">
        <v>3572</v>
      </c>
      <c r="F2494" t="str" cm="1">
        <f t="array" ref="F2494" ca="1">IF(G2494&lt;&gt;"",INDIRECT("'"&amp;G2494&amp;"'!"&amp;H2494),"")</f>
        <v/>
      </c>
      <c r="I2494" s="4"/>
      <c r="J2494" s="4"/>
      <c r="K2494" s="4"/>
    </row>
    <row r="2495" spans="1:19" x14ac:dyDescent="0.25">
      <c r="A2495">
        <v>2490</v>
      </c>
      <c r="B2495" s="7">
        <f>'BudgetSum 2-4'!C5</f>
        <v>887878</v>
      </c>
      <c r="C2495" s="3">
        <f>A2495-B2495</f>
        <v>-885388</v>
      </c>
      <c r="E2495" t="b">
        <f ca="1">F2495=B2495</f>
        <v>1</v>
      </c>
      <c r="F2495" cm="1">
        <f t="array" ref="F2495" ca="1">IF(G2495&lt;&gt;"",INDIRECT("'"&amp;G2495&amp;"'!"&amp;H2495),"")</f>
        <v>887878</v>
      </c>
      <c r="G2495" s="991" t="s">
        <v>3508</v>
      </c>
      <c r="H2495" t="s">
        <v>3634</v>
      </c>
      <c r="S2495" s="991"/>
    </row>
    <row r="2496" spans="1:19" ht="15" customHeight="1" x14ac:dyDescent="0.25">
      <c r="A2496" s="2">
        <v>2491</v>
      </c>
      <c r="D2496" s="3" t="s">
        <v>3572</v>
      </c>
      <c r="F2496" t="str" cm="1">
        <f t="array" ref="F2496" ca="1">IF(G2496&lt;&gt;"",INDIRECT("'"&amp;G2496&amp;"'!"&amp;H2496),"")</f>
        <v/>
      </c>
      <c r="I2496" s="4"/>
      <c r="J2496" s="4"/>
      <c r="K2496" s="4"/>
    </row>
    <row r="2497" spans="1:19" ht="15" customHeight="1" x14ac:dyDescent="0.25">
      <c r="A2497">
        <v>2492</v>
      </c>
      <c r="B2497" s="7">
        <f>'BudgetSum 2-4'!C7</f>
        <v>314217</v>
      </c>
      <c r="C2497" s="3">
        <f t="shared" ref="C2497:C2506" si="68">A2497-B2497</f>
        <v>-311725</v>
      </c>
      <c r="E2497" t="b">
        <f t="shared" ref="E2497:E2506" ca="1" si="69">F2497=B2497</f>
        <v>1</v>
      </c>
      <c r="F2497" cm="1">
        <f t="array" ref="F2497" ca="1">IF(G2497&lt;&gt;"",INDIRECT("'"&amp;G2497&amp;"'!"&amp;H2497),"")</f>
        <v>314217</v>
      </c>
      <c r="G2497" s="991" t="s">
        <v>3508</v>
      </c>
      <c r="H2497" t="s">
        <v>3518</v>
      </c>
      <c r="I2497" s="4"/>
      <c r="J2497" s="4"/>
      <c r="K2497" s="4"/>
    </row>
    <row r="2498" spans="1:19" ht="15" customHeight="1" x14ac:dyDescent="0.25">
      <c r="A2498">
        <v>2493</v>
      </c>
      <c r="B2498" s="7">
        <f>'BudgetSum 2-4'!C8</f>
        <v>103135</v>
      </c>
      <c r="C2498" s="3">
        <f t="shared" si="68"/>
        <v>-100642</v>
      </c>
      <c r="E2498" t="b">
        <f t="shared" ca="1" si="69"/>
        <v>1</v>
      </c>
      <c r="F2498" cm="1">
        <f t="array" ref="F2498" ca="1">IF(G2498&lt;&gt;"",INDIRECT("'"&amp;G2498&amp;"'!"&amp;H2498),"")</f>
        <v>103135</v>
      </c>
      <c r="G2498" s="991" t="s">
        <v>3508</v>
      </c>
      <c r="H2498" t="s">
        <v>3527</v>
      </c>
      <c r="I2498" s="4"/>
      <c r="J2498" s="4"/>
      <c r="K2498" s="4"/>
    </row>
    <row r="2499" spans="1:19" ht="15" customHeight="1" x14ac:dyDescent="0.25">
      <c r="A2499">
        <v>2494</v>
      </c>
      <c r="B2499" s="7">
        <f>'BudgetSum 2-4'!C9</f>
        <v>1316034</v>
      </c>
      <c r="C2499" s="3">
        <f t="shared" si="68"/>
        <v>-1313540</v>
      </c>
      <c r="E2499" t="b">
        <f t="shared" ca="1" si="69"/>
        <v>1</v>
      </c>
      <c r="F2499" cm="1">
        <f t="array" ref="F2499" ca="1">IF(G2499&lt;&gt;"",INDIRECT("'"&amp;G2499&amp;"'!"&amp;H2499),"")</f>
        <v>1316034</v>
      </c>
      <c r="G2499" s="991" t="s">
        <v>3508</v>
      </c>
      <c r="H2499" t="s">
        <v>4180</v>
      </c>
      <c r="I2499" s="4"/>
      <c r="J2499" s="4"/>
      <c r="K2499" s="4"/>
    </row>
    <row r="2500" spans="1:19" ht="15" customHeight="1" x14ac:dyDescent="0.25">
      <c r="A2500">
        <v>2495</v>
      </c>
      <c r="B2500" s="7">
        <f>'BudgetSum 2-4'!C13</f>
        <v>676700</v>
      </c>
      <c r="C2500" s="3">
        <f t="shared" si="68"/>
        <v>-674205</v>
      </c>
      <c r="E2500" t="b">
        <f t="shared" ca="1" si="69"/>
        <v>1</v>
      </c>
      <c r="F2500" cm="1">
        <f t="array" ref="F2500" ca="1">IF(G2500&lt;&gt;"",INDIRECT("'"&amp;G2500&amp;"'!"&amp;H2500),"")</f>
        <v>676700</v>
      </c>
      <c r="G2500" s="991" t="s">
        <v>3508</v>
      </c>
      <c r="H2500" t="s">
        <v>3522</v>
      </c>
      <c r="I2500" s="4"/>
      <c r="J2500" s="4"/>
      <c r="K2500" s="4"/>
    </row>
    <row r="2501" spans="1:19" ht="15" customHeight="1" x14ac:dyDescent="0.25">
      <c r="A2501">
        <v>2496</v>
      </c>
      <c r="B2501" s="7">
        <f>'BudgetSum 2-4'!C14</f>
        <v>398816</v>
      </c>
      <c r="C2501" s="3">
        <f t="shared" si="68"/>
        <v>-396320</v>
      </c>
      <c r="E2501" t="b">
        <f t="shared" ca="1" si="69"/>
        <v>1</v>
      </c>
      <c r="F2501" cm="1">
        <f t="array" ref="F2501" ca="1">IF(G2501&lt;&gt;"",INDIRECT("'"&amp;G2501&amp;"'!"&amp;H2501),"")</f>
        <v>398816</v>
      </c>
      <c r="G2501" s="991" t="s">
        <v>3508</v>
      </c>
      <c r="H2501" t="s">
        <v>3635</v>
      </c>
      <c r="I2501" s="4"/>
      <c r="J2501" s="4"/>
      <c r="K2501" s="4"/>
    </row>
    <row r="2502" spans="1:19" x14ac:dyDescent="0.25">
      <c r="A2502">
        <v>2497</v>
      </c>
      <c r="B2502" s="7">
        <f>'BudgetSum 2-4'!C15</f>
        <v>0</v>
      </c>
      <c r="C2502" s="3">
        <f t="shared" si="68"/>
        <v>2497</v>
      </c>
      <c r="E2502" t="b">
        <f t="shared" ca="1" si="69"/>
        <v>1</v>
      </c>
      <c r="F2502" cm="1">
        <f t="array" ref="F2502" ca="1">IF(G2502&lt;&gt;"",INDIRECT("'"&amp;G2502&amp;"'!"&amp;H2502),"")</f>
        <v>0</v>
      </c>
      <c r="G2502" s="991" t="s">
        <v>3508</v>
      </c>
      <c r="H2502" t="s">
        <v>3523</v>
      </c>
      <c r="S2502" s="991"/>
    </row>
    <row r="2503" spans="1:19" ht="15" customHeight="1" x14ac:dyDescent="0.25">
      <c r="A2503">
        <v>2498</v>
      </c>
      <c r="B2503" s="7">
        <f>'BudgetSum 2-4'!C16</f>
        <v>203482</v>
      </c>
      <c r="C2503" s="3">
        <f t="shared" si="68"/>
        <v>-200984</v>
      </c>
      <c r="E2503" t="b">
        <f t="shared" ca="1" si="69"/>
        <v>1</v>
      </c>
      <c r="F2503" cm="1">
        <f t="array" ref="F2503" ca="1">IF(G2503&lt;&gt;"",INDIRECT("'"&amp;G2503&amp;"'!"&amp;H2503),"")</f>
        <v>203482</v>
      </c>
      <c r="G2503" s="991" t="s">
        <v>3508</v>
      </c>
      <c r="H2503" t="s">
        <v>3524</v>
      </c>
      <c r="I2503" s="4"/>
      <c r="J2503" s="4"/>
      <c r="K2503" s="4"/>
    </row>
    <row r="2504" spans="1:19" ht="15" customHeight="1" x14ac:dyDescent="0.25">
      <c r="A2504">
        <v>2499</v>
      </c>
      <c r="B2504" s="7">
        <f>'BudgetSum 2-4'!C17</f>
        <v>0</v>
      </c>
      <c r="C2504" s="3">
        <f t="shared" si="68"/>
        <v>2499</v>
      </c>
      <c r="E2504" t="b">
        <f t="shared" ca="1" si="69"/>
        <v>1</v>
      </c>
      <c r="F2504" cm="1">
        <f t="array" ref="F2504" ca="1">IF(G2504&lt;&gt;"",INDIRECT("'"&amp;G2504&amp;"'!"&amp;H2504),"")</f>
        <v>0</v>
      </c>
      <c r="G2504" s="991" t="s">
        <v>3508</v>
      </c>
      <c r="H2504" t="s">
        <v>3526</v>
      </c>
      <c r="I2504" s="4"/>
      <c r="J2504" s="4"/>
      <c r="K2504" s="4"/>
    </row>
    <row r="2505" spans="1:19" ht="15" customHeight="1" x14ac:dyDescent="0.25">
      <c r="A2505">
        <v>2500</v>
      </c>
      <c r="B2505" s="7">
        <f>'BudgetSum 2-4'!C19</f>
        <v>1283998</v>
      </c>
      <c r="C2505" s="3">
        <f t="shared" si="68"/>
        <v>-1281498</v>
      </c>
      <c r="E2505" t="b">
        <f t="shared" ca="1" si="69"/>
        <v>1</v>
      </c>
      <c r="F2505" cm="1">
        <f t="array" ref="F2505" ca="1">IF(G2505&lt;&gt;"",INDIRECT("'"&amp;G2505&amp;"'!"&amp;H2505),"")</f>
        <v>1283998</v>
      </c>
      <c r="G2505" s="991" t="s">
        <v>3508</v>
      </c>
      <c r="H2505" t="s">
        <v>3528</v>
      </c>
      <c r="I2505" s="4"/>
      <c r="J2505" s="4"/>
      <c r="K2505" s="4"/>
    </row>
    <row r="2506" spans="1:19" x14ac:dyDescent="0.25">
      <c r="A2506">
        <v>2501</v>
      </c>
      <c r="B2506" s="7">
        <f>'BudgetSum 2-4'!C22</f>
        <v>32036</v>
      </c>
      <c r="C2506" s="3">
        <f t="shared" si="68"/>
        <v>-29535</v>
      </c>
      <c r="E2506" t="b">
        <f t="shared" ca="1" si="69"/>
        <v>1</v>
      </c>
      <c r="F2506" cm="1">
        <f t="array" ref="F2506" ca="1">IF(G2506&lt;&gt;"",INDIRECT("'"&amp;G2506&amp;"'!"&amp;H2506),"")</f>
        <v>32036</v>
      </c>
      <c r="G2506" s="991" t="s">
        <v>3508</v>
      </c>
      <c r="H2506" t="s">
        <v>4181</v>
      </c>
      <c r="S2506" s="991"/>
    </row>
    <row r="2507" spans="1:19" ht="15" customHeight="1" x14ac:dyDescent="0.25">
      <c r="A2507" s="2">
        <v>2502</v>
      </c>
      <c r="D2507" s="3" t="s">
        <v>3572</v>
      </c>
      <c r="F2507" t="str" cm="1">
        <f t="array" ref="F2507" ca="1">IF(G2507&lt;&gt;"",INDIRECT("'"&amp;G2507&amp;"'!"&amp;H2507),"")</f>
        <v/>
      </c>
      <c r="I2507" s="4"/>
      <c r="J2507" s="4"/>
      <c r="K2507" s="4"/>
    </row>
    <row r="2508" spans="1:19" x14ac:dyDescent="0.25">
      <c r="A2508">
        <v>2503</v>
      </c>
      <c r="B2508" s="7">
        <f>'BudgetSum 2-4'!D5</f>
        <v>0</v>
      </c>
      <c r="C2508" s="3">
        <f>A2508-B2508</f>
        <v>2503</v>
      </c>
      <c r="E2508" t="b">
        <f ca="1">F2508=B2508</f>
        <v>1</v>
      </c>
      <c r="F2508" cm="1">
        <f t="array" ref="F2508" ca="1">IF(G2508&lt;&gt;"",INDIRECT("'"&amp;G2508&amp;"'!"&amp;H2508),"")</f>
        <v>0</v>
      </c>
      <c r="G2508" s="991" t="s">
        <v>3508</v>
      </c>
      <c r="H2508" t="s">
        <v>3671</v>
      </c>
      <c r="S2508" s="991"/>
    </row>
    <row r="2509" spans="1:19" ht="15" customHeight="1" x14ac:dyDescent="0.25">
      <c r="A2509" s="2">
        <v>2504</v>
      </c>
      <c r="D2509" s="3" t="s">
        <v>3572</v>
      </c>
      <c r="F2509" t="str" cm="1">
        <f t="array" ref="F2509" ca="1">IF(G2509&lt;&gt;"",INDIRECT("'"&amp;G2509&amp;"'!"&amp;H2509),"")</f>
        <v/>
      </c>
      <c r="I2509" s="4"/>
      <c r="J2509" s="4"/>
      <c r="K2509" s="4"/>
    </row>
    <row r="2510" spans="1:19" x14ac:dyDescent="0.25">
      <c r="A2510">
        <v>2505</v>
      </c>
      <c r="B2510" s="7">
        <f>'BudgetSum 2-4'!D7</f>
        <v>0</v>
      </c>
      <c r="C2510" s="3">
        <f t="shared" ref="C2510:C2518" si="70">A2510-B2510</f>
        <v>2505</v>
      </c>
      <c r="E2510" t="b">
        <f t="shared" ref="E2510:E2518" ca="1" si="71">F2510=B2510</f>
        <v>1</v>
      </c>
      <c r="F2510" cm="1">
        <f t="array" ref="F2510" ca="1">IF(G2510&lt;&gt;"",INDIRECT("'"&amp;G2510&amp;"'!"&amp;H2510),"")</f>
        <v>0</v>
      </c>
      <c r="G2510" s="991" t="s">
        <v>3508</v>
      </c>
      <c r="H2510" t="s">
        <v>3532</v>
      </c>
      <c r="S2510" s="991"/>
    </row>
    <row r="2511" spans="1:19" x14ac:dyDescent="0.25">
      <c r="A2511">
        <v>2506</v>
      </c>
      <c r="B2511" s="7">
        <f>'BudgetSum 2-4'!D8</f>
        <v>0</v>
      </c>
      <c r="C2511" s="3">
        <f t="shared" si="70"/>
        <v>2506</v>
      </c>
      <c r="E2511" t="b">
        <f t="shared" ca="1" si="71"/>
        <v>1</v>
      </c>
      <c r="F2511" cm="1">
        <f t="array" ref="F2511" ca="1">IF(G2511&lt;&gt;"",INDIRECT("'"&amp;G2511&amp;"'!"&amp;H2511),"")</f>
        <v>0</v>
      </c>
      <c r="G2511" s="991" t="s">
        <v>3508</v>
      </c>
      <c r="H2511" t="s">
        <v>3549</v>
      </c>
      <c r="S2511" s="991"/>
    </row>
    <row r="2512" spans="1:19" x14ac:dyDescent="0.25">
      <c r="A2512">
        <v>2507</v>
      </c>
      <c r="B2512" s="7">
        <f>'BudgetSum 2-4'!D9</f>
        <v>0</v>
      </c>
      <c r="C2512" s="3">
        <f t="shared" si="70"/>
        <v>2507</v>
      </c>
      <c r="E2512" t="b">
        <f t="shared" ca="1" si="71"/>
        <v>1</v>
      </c>
      <c r="F2512" cm="1">
        <f t="array" ref="F2512" ca="1">IF(G2512&lt;&gt;"",INDIRECT("'"&amp;G2512&amp;"'!"&amp;H2512),"")</f>
        <v>0</v>
      </c>
      <c r="G2512" s="991" t="s">
        <v>3508</v>
      </c>
      <c r="H2512" t="s">
        <v>4182</v>
      </c>
      <c r="S2512" s="991"/>
    </row>
    <row r="2513" spans="1:19" x14ac:dyDescent="0.25">
      <c r="A2513">
        <v>2508</v>
      </c>
      <c r="B2513" s="7">
        <f>'BudgetSum 2-4'!D14</f>
        <v>0</v>
      </c>
      <c r="C2513" s="3">
        <f t="shared" si="70"/>
        <v>2508</v>
      </c>
      <c r="E2513" t="b">
        <f t="shared" ca="1" si="71"/>
        <v>1</v>
      </c>
      <c r="F2513" cm="1">
        <f t="array" ref="F2513" ca="1">IF(G2513&lt;&gt;"",INDIRECT("'"&amp;G2513&amp;"'!"&amp;H2513),"")</f>
        <v>0</v>
      </c>
      <c r="G2513" s="991" t="s">
        <v>3508</v>
      </c>
      <c r="H2513" t="s">
        <v>3672</v>
      </c>
      <c r="S2513" s="991"/>
    </row>
    <row r="2514" spans="1:19" x14ac:dyDescent="0.25">
      <c r="A2514">
        <v>2509</v>
      </c>
      <c r="B2514" s="7">
        <f>'BudgetSum 2-4'!D15</f>
        <v>0</v>
      </c>
      <c r="C2514" s="3">
        <f t="shared" si="70"/>
        <v>2509</v>
      </c>
      <c r="E2514" t="b">
        <f t="shared" ca="1" si="71"/>
        <v>1</v>
      </c>
      <c r="F2514" cm="1">
        <f t="array" ref="F2514" ca="1">IF(G2514&lt;&gt;"",INDIRECT("'"&amp;G2514&amp;"'!"&amp;H2514),"")</f>
        <v>0</v>
      </c>
      <c r="G2514" s="991" t="s">
        <v>3508</v>
      </c>
      <c r="H2514" t="s">
        <v>3537</v>
      </c>
      <c r="S2514" s="991"/>
    </row>
    <row r="2515" spans="1:19" x14ac:dyDescent="0.25">
      <c r="A2515">
        <v>2510</v>
      </c>
      <c r="B2515" s="7">
        <f>'BudgetSum 2-4'!D16</f>
        <v>0</v>
      </c>
      <c r="C2515" s="3">
        <f t="shared" si="70"/>
        <v>2510</v>
      </c>
      <c r="E2515" t="b">
        <f t="shared" ca="1" si="71"/>
        <v>1</v>
      </c>
      <c r="F2515" cm="1">
        <f t="array" ref="F2515" ca="1">IF(G2515&lt;&gt;"",INDIRECT("'"&amp;G2515&amp;"'!"&amp;H2515),"")</f>
        <v>0</v>
      </c>
      <c r="G2515" s="991" t="s">
        <v>3508</v>
      </c>
      <c r="H2515" t="s">
        <v>3538</v>
      </c>
      <c r="S2515" s="991"/>
    </row>
    <row r="2516" spans="1:19" x14ac:dyDescent="0.25">
      <c r="A2516">
        <v>2511</v>
      </c>
      <c r="B2516" s="7">
        <f>'BudgetSum 2-4'!D17</f>
        <v>0</v>
      </c>
      <c r="C2516" s="3">
        <f t="shared" si="70"/>
        <v>2511</v>
      </c>
      <c r="E2516" t="b">
        <f t="shared" ca="1" si="71"/>
        <v>1</v>
      </c>
      <c r="F2516" cm="1">
        <f t="array" ref="F2516" ca="1">IF(G2516&lt;&gt;"",INDIRECT("'"&amp;G2516&amp;"'!"&amp;H2516),"")</f>
        <v>0</v>
      </c>
      <c r="G2516" s="991" t="s">
        <v>3508</v>
      </c>
      <c r="H2516" t="s">
        <v>3539</v>
      </c>
      <c r="S2516" s="991"/>
    </row>
    <row r="2517" spans="1:19" x14ac:dyDescent="0.25">
      <c r="A2517">
        <v>2512</v>
      </c>
      <c r="B2517" s="7">
        <f>'BudgetSum 2-4'!D19</f>
        <v>0</v>
      </c>
      <c r="C2517" s="3">
        <f t="shared" si="70"/>
        <v>2512</v>
      </c>
      <c r="E2517" t="b">
        <f t="shared" ca="1" si="71"/>
        <v>1</v>
      </c>
      <c r="F2517" cm="1">
        <f t="array" ref="F2517" ca="1">IF(G2517&lt;&gt;"",INDIRECT("'"&amp;G2517&amp;"'!"&amp;H2517),"")</f>
        <v>0</v>
      </c>
      <c r="G2517" s="991" t="s">
        <v>3508</v>
      </c>
      <c r="H2517" t="s">
        <v>3540</v>
      </c>
      <c r="S2517" s="991"/>
    </row>
    <row r="2518" spans="1:19" x14ac:dyDescent="0.25">
      <c r="A2518">
        <v>2513</v>
      </c>
      <c r="B2518" s="7">
        <f>'BudgetSum 2-4'!D22</f>
        <v>0</v>
      </c>
      <c r="C2518" s="3">
        <f t="shared" si="70"/>
        <v>2513</v>
      </c>
      <c r="E2518" t="b">
        <f t="shared" ca="1" si="71"/>
        <v>1</v>
      </c>
      <c r="F2518" cm="1">
        <f t="array" ref="F2518" ca="1">IF(G2518&lt;&gt;"",INDIRECT("'"&amp;G2518&amp;"'!"&amp;H2518),"")</f>
        <v>0</v>
      </c>
      <c r="G2518" s="991" t="s">
        <v>3508</v>
      </c>
      <c r="H2518" t="s">
        <v>4183</v>
      </c>
      <c r="S2518" s="991"/>
    </row>
    <row r="2519" spans="1:19" ht="15" customHeight="1" x14ac:dyDescent="0.25">
      <c r="A2519" s="2">
        <v>2514</v>
      </c>
      <c r="D2519" s="3" t="s">
        <v>3572</v>
      </c>
      <c r="F2519" t="str" cm="1">
        <f t="array" ref="F2519" ca="1">IF(G2519&lt;&gt;"",INDIRECT("'"&amp;G2519&amp;"'!"&amp;H2519),"")</f>
        <v/>
      </c>
      <c r="I2519" s="4"/>
      <c r="J2519" s="4"/>
      <c r="K2519" s="4"/>
    </row>
    <row r="2520" spans="1:19" ht="15" customHeight="1" x14ac:dyDescent="0.25">
      <c r="A2520" s="2">
        <v>2515</v>
      </c>
      <c r="D2520" s="3" t="s">
        <v>3572</v>
      </c>
      <c r="F2520" t="str" cm="1">
        <f t="array" ref="F2520" ca="1">IF(G2520&lt;&gt;"",INDIRECT("'"&amp;G2520&amp;"'!"&amp;H2520),"")</f>
        <v/>
      </c>
      <c r="I2520" s="4"/>
      <c r="J2520" s="4"/>
      <c r="K2520" s="4"/>
    </row>
    <row r="2521" spans="1:19" ht="15" customHeight="1" x14ac:dyDescent="0.25">
      <c r="A2521" s="2">
        <v>2516</v>
      </c>
      <c r="D2521" s="3" t="s">
        <v>3572</v>
      </c>
      <c r="F2521" t="str" cm="1">
        <f t="array" ref="F2521" ca="1">IF(G2521&lt;&gt;"",INDIRECT("'"&amp;G2521&amp;"'!"&amp;H2521),"")</f>
        <v/>
      </c>
      <c r="S2521" s="991"/>
    </row>
    <row r="2522" spans="1:19" ht="15" customHeight="1" x14ac:dyDescent="0.25">
      <c r="A2522" s="2">
        <v>2517</v>
      </c>
      <c r="D2522" s="3" t="s">
        <v>3572</v>
      </c>
      <c r="F2522" t="str" cm="1">
        <f t="array" ref="F2522" ca="1">IF(G2522&lt;&gt;"",INDIRECT("'"&amp;G2522&amp;"'!"&amp;H2522),"")</f>
        <v/>
      </c>
      <c r="S2522" s="991"/>
    </row>
    <row r="2523" spans="1:19" ht="15" customHeight="1" x14ac:dyDescent="0.25">
      <c r="A2523" s="2">
        <v>2518</v>
      </c>
      <c r="D2523" s="3" t="s">
        <v>3572</v>
      </c>
      <c r="F2523" t="str" cm="1">
        <f t="array" ref="F2523" ca="1">IF(G2523&lt;&gt;"",INDIRECT("'"&amp;G2523&amp;"'!"&amp;H2523),"")</f>
        <v/>
      </c>
      <c r="S2523" s="991"/>
    </row>
    <row r="2524" spans="1:19" ht="15" customHeight="1" x14ac:dyDescent="0.25">
      <c r="A2524" s="2">
        <v>2519</v>
      </c>
      <c r="D2524" s="3" t="s">
        <v>3572</v>
      </c>
      <c r="F2524" t="str" cm="1">
        <f t="array" ref="F2524" ca="1">IF(G2524&lt;&gt;"",INDIRECT("'"&amp;G2524&amp;"'!"&amp;H2524),"")</f>
        <v/>
      </c>
      <c r="S2524" s="991"/>
    </row>
    <row r="2525" spans="1:19" ht="15" customHeight="1" x14ac:dyDescent="0.25">
      <c r="A2525" s="2">
        <v>2520</v>
      </c>
      <c r="D2525" s="3" t="s">
        <v>3572</v>
      </c>
      <c r="F2525" t="str" cm="1">
        <f t="array" ref="F2525" ca="1">IF(G2525&lt;&gt;"",INDIRECT("'"&amp;G2525&amp;"'!"&amp;H2525),"")</f>
        <v/>
      </c>
      <c r="S2525" s="991"/>
    </row>
    <row r="2526" spans="1:19" ht="15" customHeight="1" x14ac:dyDescent="0.25">
      <c r="A2526" s="2">
        <v>2521</v>
      </c>
      <c r="D2526" s="3" t="s">
        <v>3572</v>
      </c>
      <c r="F2526" t="str" cm="1">
        <f t="array" ref="F2526" ca="1">IF(G2526&lt;&gt;"",INDIRECT("'"&amp;G2526&amp;"'!"&amp;H2526),"")</f>
        <v/>
      </c>
      <c r="S2526" s="991"/>
    </row>
    <row r="2527" spans="1:19" ht="15" customHeight="1" x14ac:dyDescent="0.25">
      <c r="A2527" s="2">
        <v>2522</v>
      </c>
      <c r="D2527" s="3" t="s">
        <v>3572</v>
      </c>
      <c r="F2527" t="str" cm="1">
        <f t="array" ref="F2527" ca="1">IF(G2527&lt;&gt;"",INDIRECT("'"&amp;G2527&amp;"'!"&amp;H2527),"")</f>
        <v/>
      </c>
    </row>
    <row r="2528" spans="1:19" ht="15" customHeight="1" x14ac:dyDescent="0.25">
      <c r="A2528" s="2">
        <v>2523</v>
      </c>
      <c r="D2528" s="3" t="s">
        <v>3572</v>
      </c>
      <c r="F2528" t="str" cm="1">
        <f t="array" ref="F2528" ca="1">IF(G2528&lt;&gt;"",INDIRECT("'"&amp;G2528&amp;"'!"&amp;H2528),"")</f>
        <v/>
      </c>
      <c r="S2528" s="991"/>
    </row>
    <row r="2529" spans="1:19" ht="15" customHeight="1" x14ac:dyDescent="0.25">
      <c r="A2529" s="2">
        <v>2524</v>
      </c>
      <c r="D2529" s="3" t="s">
        <v>3572</v>
      </c>
      <c r="F2529" t="str" cm="1">
        <f t="array" ref="F2529" ca="1">IF(G2529&lt;&gt;"",INDIRECT("'"&amp;G2529&amp;"'!"&amp;H2529),"")</f>
        <v/>
      </c>
      <c r="S2529" s="991"/>
    </row>
    <row r="2530" spans="1:19" ht="15" customHeight="1" x14ac:dyDescent="0.25">
      <c r="A2530" s="2">
        <v>2525</v>
      </c>
      <c r="D2530" s="3" t="s">
        <v>3572</v>
      </c>
      <c r="F2530" t="str" cm="1">
        <f t="array" ref="F2530" ca="1">IF(G2530&lt;&gt;"",INDIRECT("'"&amp;G2530&amp;"'!"&amp;H2530),"")</f>
        <v/>
      </c>
      <c r="S2530" s="991"/>
    </row>
    <row r="2531" spans="1:19" ht="15" customHeight="1" x14ac:dyDescent="0.25">
      <c r="A2531" s="2">
        <v>2526</v>
      </c>
      <c r="D2531" s="3" t="s">
        <v>3572</v>
      </c>
      <c r="F2531" t="str" cm="1">
        <f t="array" ref="F2531" ca="1">IF(G2531&lt;&gt;"",INDIRECT("'"&amp;G2531&amp;"'!"&amp;H2531),"")</f>
        <v/>
      </c>
      <c r="S2531" s="991"/>
    </row>
    <row r="2532" spans="1:19" ht="15" customHeight="1" x14ac:dyDescent="0.25">
      <c r="A2532" s="2">
        <v>2527</v>
      </c>
      <c r="D2532" s="3" t="s">
        <v>3572</v>
      </c>
      <c r="F2532" t="str" cm="1">
        <f t="array" ref="F2532" ca="1">IF(G2532&lt;&gt;"",INDIRECT("'"&amp;G2532&amp;"'!"&amp;H2532),"")</f>
        <v/>
      </c>
      <c r="S2532" s="991"/>
    </row>
    <row r="2533" spans="1:19" ht="15" customHeight="1" x14ac:dyDescent="0.25">
      <c r="A2533" s="2">
        <v>2528</v>
      </c>
      <c r="D2533" s="3" t="s">
        <v>3572</v>
      </c>
      <c r="F2533" t="str" cm="1">
        <f t="array" ref="F2533" ca="1">IF(G2533&lt;&gt;"",INDIRECT("'"&amp;G2533&amp;"'!"&amp;H2533),"")</f>
        <v/>
      </c>
      <c r="S2533" s="991"/>
    </row>
    <row r="2534" spans="1:19" ht="15" customHeight="1" x14ac:dyDescent="0.25">
      <c r="A2534" s="2">
        <v>2529</v>
      </c>
      <c r="D2534" s="3" t="s">
        <v>3572</v>
      </c>
      <c r="F2534" t="str" cm="1">
        <f t="array" ref="F2534" ca="1">IF(G2534&lt;&gt;"",INDIRECT("'"&amp;G2534&amp;"'!"&amp;H2534),"")</f>
        <v/>
      </c>
      <c r="S2534" s="991"/>
    </row>
    <row r="2535" spans="1:19" x14ac:dyDescent="0.25">
      <c r="A2535">
        <v>2530</v>
      </c>
      <c r="B2535" s="7">
        <f>'BudgetSum 2-4'!F5</f>
        <v>0</v>
      </c>
      <c r="C2535" s="3">
        <f>A2535-B2535</f>
        <v>2530</v>
      </c>
      <c r="E2535" t="b">
        <f ca="1">F2535=B2535</f>
        <v>1</v>
      </c>
      <c r="F2535" cm="1">
        <f t="array" ref="F2535" ca="1">IF(G2535&lt;&gt;"",INDIRECT("'"&amp;G2535&amp;"'!"&amp;H2535),"")</f>
        <v>0</v>
      </c>
      <c r="G2535" s="991" t="s">
        <v>3508</v>
      </c>
      <c r="H2535" t="s">
        <v>3746</v>
      </c>
      <c r="S2535" s="991"/>
    </row>
    <row r="2536" spans="1:19" ht="15" customHeight="1" x14ac:dyDescent="0.25">
      <c r="A2536" s="2">
        <v>2531</v>
      </c>
      <c r="D2536" s="3" t="s">
        <v>3572</v>
      </c>
      <c r="F2536" t="str" cm="1">
        <f t="array" ref="F2536" ca="1">IF(G2536&lt;&gt;"",INDIRECT("'"&amp;G2536&amp;"'!"&amp;H2536),"")</f>
        <v/>
      </c>
      <c r="S2536" s="991"/>
    </row>
    <row r="2537" spans="1:19" x14ac:dyDescent="0.25">
      <c r="A2537">
        <v>2532</v>
      </c>
      <c r="B2537" s="7">
        <f>'BudgetSum 2-4'!F7</f>
        <v>0</v>
      </c>
      <c r="C2537" s="3">
        <f t="shared" ref="C2537:C2545" si="72">A2537-B2537</f>
        <v>2532</v>
      </c>
      <c r="E2537" t="b">
        <f t="shared" ref="E2537:E2545" ca="1" si="73">F2537=B2537</f>
        <v>1</v>
      </c>
      <c r="F2537" cm="1">
        <f t="array" ref="F2537" ca="1">IF(G2537&lt;&gt;"",INDIRECT("'"&amp;G2537&amp;"'!"&amp;H2537),"")</f>
        <v>0</v>
      </c>
      <c r="G2537" s="991" t="s">
        <v>3508</v>
      </c>
      <c r="H2537" t="s">
        <v>3554</v>
      </c>
      <c r="S2537" s="991"/>
    </row>
    <row r="2538" spans="1:19" x14ac:dyDescent="0.25">
      <c r="A2538">
        <v>2533</v>
      </c>
      <c r="B2538" s="7">
        <f>'BudgetSum 2-4'!F8</f>
        <v>0</v>
      </c>
      <c r="C2538" s="3">
        <f t="shared" si="72"/>
        <v>2533</v>
      </c>
      <c r="E2538" t="b">
        <f t="shared" ca="1" si="73"/>
        <v>1</v>
      </c>
      <c r="F2538" cm="1">
        <f t="array" ref="F2538" ca="1">IF(G2538&lt;&gt;"",INDIRECT("'"&amp;G2538&amp;"'!"&amp;H2538),"")</f>
        <v>0</v>
      </c>
      <c r="G2538" s="991" t="s">
        <v>3508</v>
      </c>
      <c r="H2538" t="s">
        <v>4184</v>
      </c>
      <c r="S2538" s="991"/>
    </row>
    <row r="2539" spans="1:19" x14ac:dyDescent="0.25">
      <c r="A2539">
        <v>2534</v>
      </c>
      <c r="B2539" s="7">
        <f>'BudgetSum 2-4'!F9</f>
        <v>0</v>
      </c>
      <c r="C2539" s="3">
        <f t="shared" si="72"/>
        <v>2534</v>
      </c>
      <c r="E2539" t="b">
        <f t="shared" ca="1" si="73"/>
        <v>1</v>
      </c>
      <c r="F2539" cm="1">
        <f t="array" ref="F2539" ca="1">IF(G2539&lt;&gt;"",INDIRECT("'"&amp;G2539&amp;"'!"&amp;H2539),"")</f>
        <v>0</v>
      </c>
      <c r="G2539" s="991" t="s">
        <v>3508</v>
      </c>
      <c r="H2539" t="s">
        <v>4185</v>
      </c>
      <c r="S2539" s="991"/>
    </row>
    <row r="2540" spans="1:19" x14ac:dyDescent="0.25">
      <c r="A2540">
        <v>2535</v>
      </c>
      <c r="B2540" s="7">
        <f>'BudgetSum 2-4'!F14</f>
        <v>0</v>
      </c>
      <c r="C2540" s="3">
        <f t="shared" si="72"/>
        <v>2535</v>
      </c>
      <c r="E2540" t="b">
        <f t="shared" ca="1" si="73"/>
        <v>1</v>
      </c>
      <c r="F2540" cm="1">
        <f t="array" ref="F2540" ca="1">IF(G2540&lt;&gt;"",INDIRECT("'"&amp;G2540&amp;"'!"&amp;H2540),"")</f>
        <v>0</v>
      </c>
      <c r="G2540" s="991" t="s">
        <v>3508</v>
      </c>
      <c r="H2540" t="s">
        <v>3747</v>
      </c>
      <c r="S2540" s="991"/>
    </row>
    <row r="2541" spans="1:19" x14ac:dyDescent="0.25">
      <c r="A2541">
        <v>2536</v>
      </c>
      <c r="B2541" s="7">
        <f>'BudgetSum 2-4'!F15</f>
        <v>0</v>
      </c>
      <c r="C2541" s="3">
        <f t="shared" si="72"/>
        <v>2536</v>
      </c>
      <c r="E2541" t="b">
        <f t="shared" ca="1" si="73"/>
        <v>1</v>
      </c>
      <c r="F2541" cm="1">
        <f t="array" ref="F2541" ca="1">IF(G2541&lt;&gt;"",INDIRECT("'"&amp;G2541&amp;"'!"&amp;H2541),"")</f>
        <v>0</v>
      </c>
      <c r="G2541" s="991" t="s">
        <v>3508</v>
      </c>
      <c r="H2541" t="s">
        <v>3559</v>
      </c>
      <c r="S2541" s="991"/>
    </row>
    <row r="2542" spans="1:19" x14ac:dyDescent="0.25">
      <c r="A2542">
        <v>2537</v>
      </c>
      <c r="B2542" s="7">
        <f>'BudgetSum 2-4'!F16</f>
        <v>0</v>
      </c>
      <c r="C2542" s="3">
        <f t="shared" si="72"/>
        <v>2537</v>
      </c>
      <c r="E2542" t="b">
        <f t="shared" ca="1" si="73"/>
        <v>1</v>
      </c>
      <c r="F2542" cm="1">
        <f t="array" ref="F2542" ca="1">IF(G2542&lt;&gt;"",INDIRECT("'"&amp;G2542&amp;"'!"&amp;H2542),"")</f>
        <v>0</v>
      </c>
      <c r="G2542" s="991" t="s">
        <v>3508</v>
      </c>
      <c r="H2542" t="s">
        <v>3560</v>
      </c>
      <c r="S2542" s="991"/>
    </row>
    <row r="2543" spans="1:19" x14ac:dyDescent="0.25">
      <c r="A2543">
        <v>2538</v>
      </c>
      <c r="B2543" s="7">
        <f>'BudgetSum 2-4'!F17</f>
        <v>0</v>
      </c>
      <c r="C2543" s="3">
        <f t="shared" si="72"/>
        <v>2538</v>
      </c>
      <c r="E2543" t="b">
        <f t="shared" ca="1" si="73"/>
        <v>1</v>
      </c>
      <c r="F2543" cm="1">
        <f t="array" ref="F2543" ca="1">IF(G2543&lt;&gt;"",INDIRECT("'"&amp;G2543&amp;"'!"&amp;H2543),"")</f>
        <v>0</v>
      </c>
      <c r="G2543" s="991" t="s">
        <v>3508</v>
      </c>
      <c r="H2543" t="s">
        <v>3561</v>
      </c>
      <c r="S2543" s="991"/>
    </row>
    <row r="2544" spans="1:19" x14ac:dyDescent="0.25">
      <c r="A2544">
        <v>2539</v>
      </c>
      <c r="B2544" s="7">
        <f>'BudgetSum 2-4'!F19</f>
        <v>0</v>
      </c>
      <c r="C2544" s="3">
        <f t="shared" si="72"/>
        <v>2539</v>
      </c>
      <c r="E2544" t="b">
        <f t="shared" ca="1" si="73"/>
        <v>1</v>
      </c>
      <c r="F2544" cm="1">
        <f t="array" ref="F2544" ca="1">IF(G2544&lt;&gt;"",INDIRECT("'"&amp;G2544&amp;"'!"&amp;H2544),"")</f>
        <v>0</v>
      </c>
      <c r="G2544" s="991" t="s">
        <v>3508</v>
      </c>
      <c r="H2544" t="s">
        <v>3562</v>
      </c>
      <c r="S2544" s="991"/>
    </row>
    <row r="2545" spans="1:19" x14ac:dyDescent="0.25">
      <c r="A2545">
        <v>2540</v>
      </c>
      <c r="B2545" s="7">
        <f>'BudgetSum 2-4'!F22</f>
        <v>0</v>
      </c>
      <c r="C2545" s="3">
        <f t="shared" si="72"/>
        <v>2540</v>
      </c>
      <c r="E2545" t="b">
        <f t="shared" ca="1" si="73"/>
        <v>1</v>
      </c>
      <c r="F2545" cm="1">
        <f t="array" ref="F2545" ca="1">IF(G2545&lt;&gt;"",INDIRECT("'"&amp;G2545&amp;"'!"&amp;H2545),"")</f>
        <v>0</v>
      </c>
      <c r="G2545" s="991" t="s">
        <v>3508</v>
      </c>
      <c r="H2545" t="s">
        <v>4186</v>
      </c>
      <c r="S2545" s="991"/>
    </row>
    <row r="2546" spans="1:19" ht="15" customHeight="1" x14ac:dyDescent="0.25">
      <c r="A2546" s="2">
        <v>2541</v>
      </c>
      <c r="D2546" s="3" t="s">
        <v>3572</v>
      </c>
      <c r="F2546" t="str" cm="1">
        <f t="array" ref="F2546" ca="1">IF(G2546&lt;&gt;"",INDIRECT("'"&amp;G2546&amp;"'!"&amp;H2546),"")</f>
        <v/>
      </c>
      <c r="S2546" s="991"/>
    </row>
    <row r="2547" spans="1:19" x14ac:dyDescent="0.25">
      <c r="A2547">
        <v>2542</v>
      </c>
      <c r="B2547" s="7">
        <f>'BudgetSum 2-4'!G5</f>
        <v>0</v>
      </c>
      <c r="C2547" s="3">
        <f t="shared" ref="C2547:C2553" si="74">A2547-B2547</f>
        <v>2542</v>
      </c>
      <c r="E2547" t="b">
        <f t="shared" ref="E2547:E2553" ca="1" si="75">F2547=B2547</f>
        <v>1</v>
      </c>
      <c r="F2547" cm="1">
        <f t="array" ref="F2547" ca="1">IF(G2547&lt;&gt;"",INDIRECT("'"&amp;G2547&amp;"'!"&amp;H2547),"")</f>
        <v>0</v>
      </c>
      <c r="G2547" s="991" t="s">
        <v>3508</v>
      </c>
      <c r="H2547" t="s">
        <v>3783</v>
      </c>
      <c r="S2547" s="991"/>
    </row>
    <row r="2548" spans="1:19" x14ac:dyDescent="0.25">
      <c r="A2548">
        <v>2543</v>
      </c>
      <c r="B2548" s="7">
        <f>'BudgetSum 2-4'!G7</f>
        <v>0</v>
      </c>
      <c r="C2548" s="3">
        <f t="shared" si="74"/>
        <v>2543</v>
      </c>
      <c r="E2548" t="b">
        <f t="shared" ca="1" si="75"/>
        <v>1</v>
      </c>
      <c r="F2548" cm="1">
        <f t="array" ref="F2548" ca="1">IF(G2548&lt;&gt;"",INDIRECT("'"&amp;G2548&amp;"'!"&amp;H2548),"")</f>
        <v>0</v>
      </c>
      <c r="G2548" s="991" t="s">
        <v>3508</v>
      </c>
      <c r="H2548" t="s">
        <v>4187</v>
      </c>
      <c r="S2548" s="991"/>
    </row>
    <row r="2549" spans="1:19" x14ac:dyDescent="0.25">
      <c r="A2549">
        <v>2544</v>
      </c>
      <c r="B2549" s="7">
        <f>'BudgetSum 2-4'!G8</f>
        <v>0</v>
      </c>
      <c r="C2549" s="3">
        <f t="shared" si="74"/>
        <v>2544</v>
      </c>
      <c r="E2549" t="b">
        <f t="shared" ca="1" si="75"/>
        <v>1</v>
      </c>
      <c r="F2549" cm="1">
        <f t="array" ref="F2549" ca="1">IF(G2549&lt;&gt;"",INDIRECT("'"&amp;G2549&amp;"'!"&amp;H2549),"")</f>
        <v>0</v>
      </c>
      <c r="G2549" s="991" t="s">
        <v>3508</v>
      </c>
      <c r="H2549" t="s">
        <v>4188</v>
      </c>
      <c r="S2549" s="991"/>
    </row>
    <row r="2550" spans="1:19" x14ac:dyDescent="0.25">
      <c r="A2550">
        <v>2545</v>
      </c>
      <c r="B2550" s="7">
        <f>'BudgetSum 2-4'!G9</f>
        <v>0</v>
      </c>
      <c r="C2550" s="3">
        <f t="shared" si="74"/>
        <v>2545</v>
      </c>
      <c r="E2550" t="b">
        <f t="shared" ca="1" si="75"/>
        <v>1</v>
      </c>
      <c r="F2550" cm="1">
        <f t="array" ref="F2550" ca="1">IF(G2550&lt;&gt;"",INDIRECT("'"&amp;G2550&amp;"'!"&amp;H2550),"")</f>
        <v>0</v>
      </c>
      <c r="G2550" s="991" t="s">
        <v>3508</v>
      </c>
      <c r="H2550" t="s">
        <v>4189</v>
      </c>
      <c r="S2550" s="991"/>
    </row>
    <row r="2551" spans="1:19" x14ac:dyDescent="0.25">
      <c r="A2551">
        <v>2546</v>
      </c>
      <c r="B2551" s="7">
        <f>'BudgetSum 2-4'!G13</f>
        <v>0</v>
      </c>
      <c r="C2551" s="3">
        <f t="shared" si="74"/>
        <v>2546</v>
      </c>
      <c r="E2551" t="b">
        <f t="shared" ca="1" si="75"/>
        <v>1</v>
      </c>
      <c r="F2551" cm="1">
        <f t="array" ref="F2551" ca="1">IF(G2551&lt;&gt;"",INDIRECT("'"&amp;G2551&amp;"'!"&amp;H2551),"")</f>
        <v>0</v>
      </c>
      <c r="G2551" s="991" t="s">
        <v>3508</v>
      </c>
      <c r="H2551" t="s">
        <v>3569</v>
      </c>
      <c r="S2551" s="991"/>
    </row>
    <row r="2552" spans="1:19" x14ac:dyDescent="0.25">
      <c r="A2552">
        <v>2547</v>
      </c>
      <c r="B2552" s="7">
        <f>'BudgetSum 2-4'!G14</f>
        <v>0</v>
      </c>
      <c r="C2552" s="3">
        <f t="shared" si="74"/>
        <v>2547</v>
      </c>
      <c r="E2552" t="b">
        <f t="shared" ca="1" si="75"/>
        <v>1</v>
      </c>
      <c r="F2552" cm="1">
        <f t="array" ref="F2552" ca="1">IF(G2552&lt;&gt;"",INDIRECT("'"&amp;G2552&amp;"'!"&amp;H2552),"")</f>
        <v>0</v>
      </c>
      <c r="G2552" s="991" t="s">
        <v>3508</v>
      </c>
      <c r="H2552" t="s">
        <v>3784</v>
      </c>
      <c r="S2552" s="991"/>
    </row>
    <row r="2553" spans="1:19" x14ac:dyDescent="0.25">
      <c r="A2553">
        <v>2548</v>
      </c>
      <c r="B2553" s="7">
        <f>'BudgetSum 2-4'!G15</f>
        <v>0</v>
      </c>
      <c r="C2553" s="3">
        <f t="shared" si="74"/>
        <v>2548</v>
      </c>
      <c r="E2553" t="b">
        <f t="shared" ca="1" si="75"/>
        <v>1</v>
      </c>
      <c r="F2553" cm="1">
        <f t="array" ref="F2553" ca="1">IF(G2553&lt;&gt;"",INDIRECT("'"&amp;G2553&amp;"'!"&amp;H2553),"")</f>
        <v>0</v>
      </c>
      <c r="G2553" s="991" t="s">
        <v>3508</v>
      </c>
      <c r="H2553" t="s">
        <v>3785</v>
      </c>
      <c r="S2553" s="991"/>
    </row>
    <row r="2554" spans="1:19" ht="15" customHeight="1" x14ac:dyDescent="0.25">
      <c r="A2554" s="2">
        <v>2549</v>
      </c>
      <c r="D2554" s="3" t="s">
        <v>3572</v>
      </c>
      <c r="F2554" t="str" cm="1">
        <f t="array" ref="F2554" ca="1">IF(G2554&lt;&gt;"",INDIRECT("'"&amp;G2554&amp;"'!"&amp;H2554),"")</f>
        <v/>
      </c>
      <c r="S2554" s="991"/>
    </row>
    <row r="2555" spans="1:19" ht="15" customHeight="1" x14ac:dyDescent="0.25">
      <c r="A2555">
        <v>2550</v>
      </c>
      <c r="B2555" s="7">
        <f>'BudgetSum 2-4'!G17</f>
        <v>0</v>
      </c>
      <c r="C2555" s="3">
        <f>A2555-B2555</f>
        <v>2550</v>
      </c>
      <c r="E2555" t="b">
        <f ca="1">F2555=B2555</f>
        <v>1</v>
      </c>
      <c r="F2555" cm="1">
        <f t="array" ref="F2555" ca="1">IF(G2555&lt;&gt;"",INDIRECT("'"&amp;G2555&amp;"'!"&amp;H2555),"")</f>
        <v>0</v>
      </c>
      <c r="G2555" s="991" t="s">
        <v>3508</v>
      </c>
      <c r="H2555" t="s">
        <v>3571</v>
      </c>
      <c r="I2555" s="4"/>
      <c r="J2555" s="4"/>
      <c r="K2555" s="4"/>
    </row>
    <row r="2556" spans="1:19" x14ac:dyDescent="0.25">
      <c r="A2556">
        <v>2551</v>
      </c>
      <c r="B2556" s="7">
        <f>'BudgetSum 2-4'!G19</f>
        <v>0</v>
      </c>
      <c r="C2556" s="3">
        <f>A2556-B2556</f>
        <v>2551</v>
      </c>
      <c r="E2556" t="b">
        <f ca="1">F2556=B2556</f>
        <v>1</v>
      </c>
      <c r="F2556" cm="1">
        <f t="array" ref="F2556" ca="1">IF(G2556&lt;&gt;"",INDIRECT("'"&amp;G2556&amp;"'!"&amp;H2556),"")</f>
        <v>0</v>
      </c>
      <c r="G2556" s="991" t="s">
        <v>3508</v>
      </c>
      <c r="H2556" t="s">
        <v>3573</v>
      </c>
      <c r="S2556" s="991"/>
    </row>
    <row r="2557" spans="1:19" x14ac:dyDescent="0.25">
      <c r="A2557">
        <v>2552</v>
      </c>
      <c r="B2557" s="7">
        <f>'BudgetSum 2-4'!G22</f>
        <v>0</v>
      </c>
      <c r="C2557" s="3">
        <f>A2557-B2557</f>
        <v>2552</v>
      </c>
      <c r="E2557" t="b">
        <f ca="1">F2557=B2557</f>
        <v>1</v>
      </c>
      <c r="F2557" cm="1">
        <f t="array" ref="F2557" ca="1">IF(G2557&lt;&gt;"",INDIRECT("'"&amp;G2557&amp;"'!"&amp;H2557),"")</f>
        <v>0</v>
      </c>
      <c r="G2557" s="991" t="s">
        <v>3508</v>
      </c>
      <c r="H2557" t="s">
        <v>4190</v>
      </c>
      <c r="S2557" s="991"/>
    </row>
    <row r="2558" spans="1:19" ht="15" customHeight="1" x14ac:dyDescent="0.25">
      <c r="A2558" s="2">
        <v>2553</v>
      </c>
      <c r="D2558" s="3" t="s">
        <v>3572</v>
      </c>
      <c r="F2558" t="str" cm="1">
        <f t="array" ref="F2558" ca="1">IF(G2558&lt;&gt;"",INDIRECT("'"&amp;G2558&amp;"'!"&amp;H2558),"")</f>
        <v/>
      </c>
      <c r="S2558" s="991"/>
    </row>
    <row r="2559" spans="1:19" ht="15" customHeight="1" x14ac:dyDescent="0.25">
      <c r="A2559" s="2">
        <v>2554</v>
      </c>
      <c r="D2559" s="3" t="s">
        <v>3572</v>
      </c>
      <c r="F2559" t="str" cm="1">
        <f t="array" ref="F2559" ca="1">IF(G2559&lt;&gt;"",INDIRECT("'"&amp;G2559&amp;"'!"&amp;H2559),"")</f>
        <v/>
      </c>
      <c r="S2559" s="991"/>
    </row>
    <row r="2560" spans="1:19" ht="15" customHeight="1" x14ac:dyDescent="0.25">
      <c r="A2560" s="2">
        <v>2555</v>
      </c>
      <c r="D2560" s="3" t="s">
        <v>3572</v>
      </c>
      <c r="F2560" t="str" cm="1">
        <f t="array" ref="F2560" ca="1">IF(G2560&lt;&gt;"",INDIRECT("'"&amp;G2560&amp;"'!"&amp;H2560),"")</f>
        <v/>
      </c>
      <c r="S2560" s="991"/>
    </row>
    <row r="2561" spans="1:19" ht="15" customHeight="1" x14ac:dyDescent="0.25">
      <c r="A2561" s="2">
        <v>2556</v>
      </c>
      <c r="D2561" s="3" t="s">
        <v>3572</v>
      </c>
      <c r="F2561" t="str" cm="1">
        <f t="array" ref="F2561" ca="1">IF(G2561&lt;&gt;"",INDIRECT("'"&amp;G2561&amp;"'!"&amp;H2561),"")</f>
        <v/>
      </c>
      <c r="S2561" s="991"/>
    </row>
    <row r="2562" spans="1:19" ht="15" customHeight="1" x14ac:dyDescent="0.25">
      <c r="A2562" s="2">
        <v>2557</v>
      </c>
      <c r="D2562" s="3" t="s">
        <v>3572</v>
      </c>
      <c r="F2562" t="str" cm="1">
        <f t="array" ref="F2562" ca="1">IF(G2562&lt;&gt;"",INDIRECT("'"&amp;G2562&amp;"'!"&amp;H2562),"")</f>
        <v/>
      </c>
      <c r="S2562" s="991"/>
    </row>
    <row r="2563" spans="1:19" ht="15" customHeight="1" x14ac:dyDescent="0.25">
      <c r="A2563" s="2">
        <v>2558</v>
      </c>
      <c r="D2563" s="3" t="s">
        <v>3572</v>
      </c>
      <c r="F2563" t="str" cm="1">
        <f t="array" ref="F2563" ca="1">IF(G2563&lt;&gt;"",INDIRECT("'"&amp;G2563&amp;"'!"&amp;H2563),"")</f>
        <v/>
      </c>
      <c r="S2563" s="991"/>
    </row>
    <row r="2564" spans="1:19" ht="15" customHeight="1" x14ac:dyDescent="0.25">
      <c r="A2564" s="2">
        <v>2559</v>
      </c>
      <c r="D2564" s="3" t="s">
        <v>3572</v>
      </c>
      <c r="F2564" t="str" cm="1">
        <f t="array" ref="F2564" ca="1">IF(G2564&lt;&gt;"",INDIRECT("'"&amp;G2564&amp;"'!"&amp;H2564),"")</f>
        <v/>
      </c>
      <c r="S2564" s="991"/>
    </row>
    <row r="2565" spans="1:19" ht="15" customHeight="1" x14ac:dyDescent="0.25">
      <c r="A2565" s="2">
        <v>2560</v>
      </c>
      <c r="D2565" s="3" t="s">
        <v>3572</v>
      </c>
      <c r="F2565" t="str" cm="1">
        <f t="array" ref="F2565" ca="1">IF(G2565&lt;&gt;"",INDIRECT("'"&amp;G2565&amp;"'!"&amp;H2565),"")</f>
        <v/>
      </c>
      <c r="S2565" s="991"/>
    </row>
    <row r="2566" spans="1:19" ht="15" customHeight="1" x14ac:dyDescent="0.25">
      <c r="A2566" s="2">
        <v>2561</v>
      </c>
      <c r="D2566" s="3" t="s">
        <v>3572</v>
      </c>
      <c r="F2566" t="str" cm="1">
        <f t="array" ref="F2566" ca="1">IF(G2566&lt;&gt;"",INDIRECT("'"&amp;G2566&amp;"'!"&amp;H2566),"")</f>
        <v/>
      </c>
      <c r="S2566" s="991"/>
    </row>
    <row r="2567" spans="1:19" ht="15" customHeight="1" x14ac:dyDescent="0.25">
      <c r="A2567" s="2">
        <v>2562</v>
      </c>
      <c r="D2567" s="3" t="s">
        <v>3572</v>
      </c>
      <c r="F2567" t="str" cm="1">
        <f t="array" ref="F2567" ca="1">IF(G2567&lt;&gt;"",INDIRECT("'"&amp;G2567&amp;"'!"&amp;H2567),"")</f>
        <v/>
      </c>
      <c r="S2567" s="991"/>
    </row>
    <row r="2568" spans="1:19" ht="15" customHeight="1" x14ac:dyDescent="0.25">
      <c r="A2568" s="2">
        <v>2563</v>
      </c>
      <c r="D2568" s="3" t="s">
        <v>3572</v>
      </c>
      <c r="F2568" t="str" cm="1">
        <f t="array" ref="F2568" ca="1">IF(G2568&lt;&gt;"",INDIRECT("'"&amp;G2568&amp;"'!"&amp;H2568),"")</f>
        <v/>
      </c>
      <c r="S2568" s="991"/>
    </row>
    <row r="2569" spans="1:19" ht="15" customHeight="1" x14ac:dyDescent="0.25">
      <c r="A2569" s="2">
        <v>2564</v>
      </c>
      <c r="D2569" s="3" t="s">
        <v>3572</v>
      </c>
      <c r="F2569" t="str" cm="1">
        <f t="array" ref="F2569" ca="1">IF(G2569&lt;&gt;"",INDIRECT("'"&amp;G2569&amp;"'!"&amp;H2569),"")</f>
        <v/>
      </c>
      <c r="S2569" s="991"/>
    </row>
    <row r="2570" spans="1:19" ht="15" customHeight="1" x14ac:dyDescent="0.25">
      <c r="A2570" s="2">
        <v>2565</v>
      </c>
      <c r="D2570" s="3" t="s">
        <v>3572</v>
      </c>
      <c r="F2570" t="str" cm="1">
        <f t="array" ref="F2570" ca="1">IF(G2570&lt;&gt;"",INDIRECT("'"&amp;G2570&amp;"'!"&amp;H2570),"")</f>
        <v/>
      </c>
      <c r="S2570" s="991"/>
    </row>
    <row r="2571" spans="1:19" ht="15" customHeight="1" x14ac:dyDescent="0.25">
      <c r="A2571" s="2">
        <v>2566</v>
      </c>
      <c r="D2571" s="3" t="s">
        <v>3572</v>
      </c>
      <c r="F2571" t="str" cm="1">
        <f t="array" ref="F2571" ca="1">IF(G2571&lt;&gt;"",INDIRECT("'"&amp;G2571&amp;"'!"&amp;H2571),"")</f>
        <v/>
      </c>
      <c r="S2571" s="991"/>
    </row>
    <row r="2572" spans="1:19" ht="15" customHeight="1" x14ac:dyDescent="0.25">
      <c r="A2572" s="2">
        <v>2567</v>
      </c>
      <c r="D2572" s="3" t="s">
        <v>3572</v>
      </c>
      <c r="F2572" t="str" cm="1">
        <f t="array" ref="F2572" ca="1">IF(G2572&lt;&gt;"",INDIRECT("'"&amp;G2572&amp;"'!"&amp;H2572),"")</f>
        <v/>
      </c>
      <c r="S2572" s="991"/>
    </row>
    <row r="2573" spans="1:19" ht="15" customHeight="1" x14ac:dyDescent="0.25">
      <c r="A2573" s="2">
        <v>2568</v>
      </c>
      <c r="D2573" s="3" t="s">
        <v>3572</v>
      </c>
      <c r="F2573" t="str" cm="1">
        <f t="array" ref="F2573" ca="1">IF(G2573&lt;&gt;"",INDIRECT("'"&amp;G2573&amp;"'!"&amp;H2573),"")</f>
        <v/>
      </c>
      <c r="S2573" s="991"/>
    </row>
    <row r="2574" spans="1:19" x14ac:dyDescent="0.25">
      <c r="A2574">
        <v>2569</v>
      </c>
      <c r="B2574" s="7">
        <f>'BudgetSum 2-4'!E5</f>
        <v>0</v>
      </c>
      <c r="C2574" s="3">
        <f t="shared" ref="C2574:C2580" si="76">A2574-B2574</f>
        <v>2569</v>
      </c>
      <c r="E2574" t="b">
        <f t="shared" ref="E2574:E2580" ca="1" si="77">F2574=B2574</f>
        <v>1</v>
      </c>
      <c r="F2574" cm="1">
        <f t="array" ref="F2574" ca="1">IF(G2574&lt;&gt;"",INDIRECT("'"&amp;G2574&amp;"'!"&amp;H2574),"")</f>
        <v>0</v>
      </c>
      <c r="G2574" s="991" t="s">
        <v>3508</v>
      </c>
      <c r="H2574" t="s">
        <v>3708</v>
      </c>
      <c r="S2574" s="991"/>
    </row>
    <row r="2575" spans="1:19" x14ac:dyDescent="0.25">
      <c r="A2575">
        <v>2570</v>
      </c>
      <c r="B2575" s="7">
        <f>'BudgetSum 2-4'!E7</f>
        <v>0</v>
      </c>
      <c r="C2575" s="3">
        <f t="shared" si="76"/>
        <v>2570</v>
      </c>
      <c r="E2575" t="b">
        <f t="shared" ca="1" si="77"/>
        <v>1</v>
      </c>
      <c r="F2575" cm="1">
        <f t="array" ref="F2575" ca="1">IF(G2575&lt;&gt;"",INDIRECT("'"&amp;G2575&amp;"'!"&amp;H2575),"")</f>
        <v>0</v>
      </c>
      <c r="G2575" s="991" t="s">
        <v>3508</v>
      </c>
      <c r="H2575" t="s">
        <v>4191</v>
      </c>
      <c r="S2575" s="991"/>
    </row>
    <row r="2576" spans="1:19" x14ac:dyDescent="0.25">
      <c r="A2576">
        <v>2571</v>
      </c>
      <c r="B2576" s="7">
        <f>'BudgetSum 2-4'!E9</f>
        <v>0</v>
      </c>
      <c r="C2576" s="3">
        <f t="shared" si="76"/>
        <v>2571</v>
      </c>
      <c r="E2576" t="b">
        <f t="shared" ca="1" si="77"/>
        <v>1</v>
      </c>
      <c r="F2576" cm="1">
        <f t="array" ref="F2576" ca="1">IF(G2576&lt;&gt;"",INDIRECT("'"&amp;G2576&amp;"'!"&amp;H2576),"")</f>
        <v>0</v>
      </c>
      <c r="G2576" s="991" t="s">
        <v>3508</v>
      </c>
      <c r="H2576" t="s">
        <v>4192</v>
      </c>
      <c r="S2576" s="991"/>
    </row>
    <row r="2577" spans="1:19" ht="15" customHeight="1" x14ac:dyDescent="0.25">
      <c r="A2577">
        <v>2572</v>
      </c>
      <c r="B2577" s="7">
        <f>'BudgetSum 2-4'!E16</f>
        <v>0</v>
      </c>
      <c r="C2577" s="3">
        <f t="shared" si="76"/>
        <v>2572</v>
      </c>
      <c r="E2577" t="b">
        <f t="shared" ca="1" si="77"/>
        <v>1</v>
      </c>
      <c r="F2577" cm="1">
        <f t="array" ref="F2577" ca="1">IF(G2577&lt;&gt;"",INDIRECT("'"&amp;G2577&amp;"'!"&amp;H2577),"")</f>
        <v>0</v>
      </c>
      <c r="G2577" s="991" t="s">
        <v>3508</v>
      </c>
      <c r="H2577" t="s">
        <v>3548</v>
      </c>
      <c r="I2577" s="4"/>
      <c r="J2577" s="4"/>
      <c r="K2577" s="4"/>
    </row>
    <row r="2578" spans="1:19" x14ac:dyDescent="0.25">
      <c r="A2578">
        <v>2573</v>
      </c>
      <c r="B2578" s="7">
        <f>'BudgetSum 2-4'!E17</f>
        <v>0</v>
      </c>
      <c r="C2578" s="3">
        <f t="shared" si="76"/>
        <v>2573</v>
      </c>
      <c r="E2578" t="b">
        <f t="shared" ca="1" si="77"/>
        <v>1</v>
      </c>
      <c r="F2578" cm="1">
        <f t="array" ref="F2578" ca="1">IF(G2578&lt;&gt;"",INDIRECT("'"&amp;G2578&amp;"'!"&amp;H2578),"")</f>
        <v>0</v>
      </c>
      <c r="G2578" s="991" t="s">
        <v>3508</v>
      </c>
      <c r="H2578" t="s">
        <v>4193</v>
      </c>
      <c r="S2578" s="991"/>
    </row>
    <row r="2579" spans="1:19" ht="15" customHeight="1" x14ac:dyDescent="0.25">
      <c r="A2579">
        <v>2574</v>
      </c>
      <c r="B2579" s="7">
        <f>'BudgetSum 2-4'!E19</f>
        <v>0</v>
      </c>
      <c r="C2579" s="3">
        <f t="shared" si="76"/>
        <v>2574</v>
      </c>
      <c r="E2579" t="b">
        <f t="shared" ca="1" si="77"/>
        <v>1</v>
      </c>
      <c r="F2579" cm="1">
        <f t="array" ref="F2579" ca="1">IF(G2579&lt;&gt;"",INDIRECT("'"&amp;G2579&amp;"'!"&amp;H2579),"")</f>
        <v>0</v>
      </c>
      <c r="G2579" s="991" t="s">
        <v>3508</v>
      </c>
      <c r="H2579" t="s">
        <v>3550</v>
      </c>
      <c r="I2579" s="4"/>
      <c r="J2579" s="4"/>
      <c r="K2579" s="4"/>
    </row>
    <row r="2580" spans="1:19" x14ac:dyDescent="0.25">
      <c r="A2580">
        <v>2575</v>
      </c>
      <c r="B2580" s="7">
        <f>'BudgetSum 2-4'!E22</f>
        <v>0</v>
      </c>
      <c r="C2580" s="3">
        <f t="shared" si="76"/>
        <v>2575</v>
      </c>
      <c r="E2580" t="b">
        <f t="shared" ca="1" si="77"/>
        <v>1</v>
      </c>
      <c r="F2580" cm="1">
        <f t="array" ref="F2580" ca="1">IF(G2580&lt;&gt;"",INDIRECT("'"&amp;G2580&amp;"'!"&amp;H2580),"")</f>
        <v>0</v>
      </c>
      <c r="G2580" s="991" t="s">
        <v>3508</v>
      </c>
      <c r="H2580" t="s">
        <v>4194</v>
      </c>
      <c r="S2580" s="991"/>
    </row>
    <row r="2581" spans="1:19" ht="15" customHeight="1" x14ac:dyDescent="0.25">
      <c r="A2581" s="2">
        <v>2576</v>
      </c>
      <c r="D2581" s="3" t="s">
        <v>3572</v>
      </c>
      <c r="F2581" t="str" cm="1">
        <f t="array" ref="F2581" ca="1">IF(G2581&lt;&gt;"",INDIRECT("'"&amp;G2581&amp;"'!"&amp;H2581),"")</f>
        <v/>
      </c>
      <c r="S2581" s="991"/>
    </row>
    <row r="2582" spans="1:19" ht="15" customHeight="1" x14ac:dyDescent="0.25">
      <c r="A2582" s="2">
        <v>2577</v>
      </c>
      <c r="D2582" s="3" t="s">
        <v>3860</v>
      </c>
      <c r="F2582" t="str" cm="1">
        <f t="array" ref="F2582" ca="1">IF(G2582&lt;&gt;"",INDIRECT("'"&amp;G2582&amp;"'!"&amp;H2582),"")</f>
        <v/>
      </c>
      <c r="S2582" s="991"/>
    </row>
    <row r="2583" spans="1:19" ht="15" customHeight="1" x14ac:dyDescent="0.25">
      <c r="A2583" s="2">
        <v>2578</v>
      </c>
      <c r="D2583" s="3" t="s">
        <v>3860</v>
      </c>
      <c r="F2583" t="str" cm="1">
        <f t="array" ref="F2583" ca="1">IF(G2583&lt;&gt;"",INDIRECT("'"&amp;G2583&amp;"'!"&amp;H2583),"")</f>
        <v/>
      </c>
      <c r="S2583" s="991"/>
    </row>
    <row r="2584" spans="1:19" ht="15" customHeight="1" x14ac:dyDescent="0.25">
      <c r="A2584" s="2">
        <v>2579</v>
      </c>
      <c r="D2584" s="3" t="s">
        <v>3860</v>
      </c>
      <c r="F2584" t="str" cm="1">
        <f t="array" ref="F2584" ca="1">IF(G2584&lt;&gt;"",INDIRECT("'"&amp;G2584&amp;"'!"&amp;H2584),"")</f>
        <v/>
      </c>
      <c r="S2584" s="991"/>
    </row>
    <row r="2585" spans="1:19" ht="15" customHeight="1" x14ac:dyDescent="0.25">
      <c r="A2585" s="2">
        <v>2580</v>
      </c>
      <c r="D2585" s="3" t="s">
        <v>3860</v>
      </c>
      <c r="F2585" t="str" cm="1">
        <f t="array" ref="F2585" ca="1">IF(G2585&lt;&gt;"",INDIRECT("'"&amp;G2585&amp;"'!"&amp;H2585),"")</f>
        <v/>
      </c>
      <c r="S2585" s="991"/>
    </row>
    <row r="2586" spans="1:19" ht="15" customHeight="1" x14ac:dyDescent="0.25">
      <c r="A2586" s="2">
        <v>2581</v>
      </c>
      <c r="D2586" s="3" t="s">
        <v>3860</v>
      </c>
      <c r="F2586" t="str" cm="1">
        <f t="array" ref="F2586" ca="1">IF(G2586&lt;&gt;"",INDIRECT("'"&amp;G2586&amp;"'!"&amp;H2586),"")</f>
        <v/>
      </c>
      <c r="S2586" s="991"/>
    </row>
    <row r="2587" spans="1:19" ht="15" customHeight="1" x14ac:dyDescent="0.25">
      <c r="A2587" s="2">
        <v>2582</v>
      </c>
      <c r="D2587" s="3" t="s">
        <v>3860</v>
      </c>
      <c r="F2587" t="str" cm="1">
        <f t="array" ref="F2587" ca="1">IF(G2587&lt;&gt;"",INDIRECT("'"&amp;G2587&amp;"'!"&amp;H2587),"")</f>
        <v/>
      </c>
      <c r="S2587" s="991"/>
    </row>
    <row r="2588" spans="1:19" ht="15" customHeight="1" x14ac:dyDescent="0.25">
      <c r="A2588" s="2">
        <v>2583</v>
      </c>
      <c r="D2588" s="3" t="s">
        <v>3572</v>
      </c>
      <c r="F2588" t="str" cm="1">
        <f t="array" ref="F2588" ca="1">IF(G2588&lt;&gt;"",INDIRECT("'"&amp;G2588&amp;"'!"&amp;H2588),"")</f>
        <v/>
      </c>
      <c r="S2588" s="991"/>
    </row>
    <row r="2589" spans="1:19" ht="15" customHeight="1" x14ac:dyDescent="0.25">
      <c r="A2589" s="2">
        <v>2584</v>
      </c>
      <c r="D2589" s="3" t="s">
        <v>3572</v>
      </c>
      <c r="F2589" t="str" cm="1">
        <f t="array" ref="F2589" ca="1">IF(G2589&lt;&gt;"",INDIRECT("'"&amp;G2589&amp;"'!"&amp;H2589),"")</f>
        <v/>
      </c>
      <c r="S2589" s="991"/>
    </row>
    <row r="2590" spans="1:19" ht="15" customHeight="1" x14ac:dyDescent="0.25">
      <c r="A2590" s="2">
        <v>2585</v>
      </c>
      <c r="D2590" s="3" t="s">
        <v>3572</v>
      </c>
      <c r="F2590" t="str" cm="1">
        <f t="array" ref="F2590" ca="1">IF(G2590&lt;&gt;"",INDIRECT("'"&amp;G2590&amp;"'!"&amp;H2590),"")</f>
        <v/>
      </c>
      <c r="S2590" s="991"/>
    </row>
    <row r="2591" spans="1:19" ht="15" customHeight="1" x14ac:dyDescent="0.25">
      <c r="A2591" s="2">
        <v>2586</v>
      </c>
      <c r="D2591" s="3" t="s">
        <v>3572</v>
      </c>
      <c r="F2591" t="str" cm="1">
        <f t="array" ref="F2591" ca="1">IF(G2591&lt;&gt;"",INDIRECT("'"&amp;G2591&amp;"'!"&amp;H2591),"")</f>
        <v/>
      </c>
      <c r="S2591" s="991"/>
    </row>
    <row r="2592" spans="1:19" ht="15" customHeight="1" x14ac:dyDescent="0.25">
      <c r="A2592" s="2">
        <v>2587</v>
      </c>
      <c r="D2592" s="3" t="s">
        <v>3572</v>
      </c>
      <c r="F2592" t="str" cm="1">
        <f t="array" ref="F2592" ca="1">IF(G2592&lt;&gt;"",INDIRECT("'"&amp;G2592&amp;"'!"&amp;H2592),"")</f>
        <v/>
      </c>
      <c r="S2592" s="991"/>
    </row>
    <row r="2593" spans="1:19" ht="15" customHeight="1" x14ac:dyDescent="0.25">
      <c r="A2593" s="2">
        <v>2588</v>
      </c>
      <c r="D2593" s="3" t="s">
        <v>3572</v>
      </c>
      <c r="F2593" t="str" cm="1">
        <f t="array" ref="F2593" ca="1">IF(G2593&lt;&gt;"",INDIRECT("'"&amp;G2593&amp;"'!"&amp;H2593),"")</f>
        <v/>
      </c>
      <c r="S2593" s="991"/>
    </row>
    <row r="2594" spans="1:19" ht="15" customHeight="1" x14ac:dyDescent="0.25">
      <c r="A2594" s="2">
        <v>2589</v>
      </c>
      <c r="D2594" s="3" t="s">
        <v>3572</v>
      </c>
      <c r="F2594" t="str" cm="1">
        <f t="array" ref="F2594" ca="1">IF(G2594&lt;&gt;"",INDIRECT("'"&amp;G2594&amp;"'!"&amp;H2594),"")</f>
        <v/>
      </c>
      <c r="S2594" s="991"/>
    </row>
    <row r="2595" spans="1:19" ht="15" customHeight="1" x14ac:dyDescent="0.25">
      <c r="A2595" s="2">
        <v>2590</v>
      </c>
      <c r="D2595" s="3" t="s">
        <v>3572</v>
      </c>
      <c r="F2595" t="str" cm="1">
        <f t="array" ref="F2595" ca="1">IF(G2595&lt;&gt;"",INDIRECT("'"&amp;G2595&amp;"'!"&amp;H2595),"")</f>
        <v/>
      </c>
      <c r="S2595" s="991"/>
    </row>
    <row r="2596" spans="1:19" ht="15" customHeight="1" x14ac:dyDescent="0.25">
      <c r="A2596" s="2">
        <v>2591</v>
      </c>
      <c r="D2596" s="3" t="s">
        <v>3572</v>
      </c>
      <c r="F2596" t="str" cm="1">
        <f t="array" ref="F2596" ca="1">IF(G2596&lt;&gt;"",INDIRECT("'"&amp;G2596&amp;"'!"&amp;H2596),"")</f>
        <v/>
      </c>
      <c r="S2596" s="991"/>
    </row>
    <row r="2597" spans="1:19" ht="15" customHeight="1" x14ac:dyDescent="0.25">
      <c r="A2597" s="2">
        <v>2592</v>
      </c>
      <c r="D2597" s="3" t="s">
        <v>3572</v>
      </c>
      <c r="F2597" t="str" cm="1">
        <f t="array" ref="F2597" ca="1">IF(G2597&lt;&gt;"",INDIRECT("'"&amp;G2597&amp;"'!"&amp;H2597),"")</f>
        <v/>
      </c>
      <c r="S2597" s="991"/>
    </row>
    <row r="2598" spans="1:19" ht="15" customHeight="1" x14ac:dyDescent="0.25">
      <c r="A2598" s="2">
        <v>2593</v>
      </c>
      <c r="D2598" s="3" t="s">
        <v>3572</v>
      </c>
      <c r="F2598" t="str" cm="1">
        <f t="array" ref="F2598" ca="1">IF(G2598&lt;&gt;"",INDIRECT("'"&amp;G2598&amp;"'!"&amp;H2598),"")</f>
        <v/>
      </c>
      <c r="S2598" s="991"/>
    </row>
    <row r="2599" spans="1:19" x14ac:dyDescent="0.25">
      <c r="A2599">
        <v>2594</v>
      </c>
      <c r="B2599" s="7">
        <f>'BudgetSum 2-4'!H5</f>
        <v>0</v>
      </c>
      <c r="C2599" s="3">
        <f t="shared" ref="C2599:C2606" si="78">A2599-B2599</f>
        <v>2594</v>
      </c>
      <c r="E2599" t="b">
        <f t="shared" ref="E2599:E2606" ca="1" si="79">F2599=B2599</f>
        <v>1</v>
      </c>
      <c r="F2599" cm="1">
        <f t="array" ref="F2599" ca="1">IF(G2599&lt;&gt;"",INDIRECT("'"&amp;G2599&amp;"'!"&amp;H2599),"")</f>
        <v>0</v>
      </c>
      <c r="G2599" s="991" t="s">
        <v>3508</v>
      </c>
      <c r="H2599" t="s">
        <v>3821</v>
      </c>
      <c r="S2599" s="991"/>
    </row>
    <row r="2600" spans="1:19" x14ac:dyDescent="0.25">
      <c r="A2600">
        <v>2595</v>
      </c>
      <c r="B2600" s="7">
        <f>'BudgetSum 2-4'!H7</f>
        <v>0</v>
      </c>
      <c r="C2600" s="3">
        <f t="shared" si="78"/>
        <v>2595</v>
      </c>
      <c r="E2600" t="b">
        <f t="shared" ca="1" si="79"/>
        <v>1</v>
      </c>
      <c r="F2600" cm="1">
        <f t="array" ref="F2600" ca="1">IF(G2600&lt;&gt;"",INDIRECT("'"&amp;G2600&amp;"'!"&amp;H2600),"")</f>
        <v>0</v>
      </c>
      <c r="G2600" s="991" t="s">
        <v>3508</v>
      </c>
      <c r="H2600" t="s">
        <v>4195</v>
      </c>
      <c r="S2600" s="991"/>
    </row>
    <row r="2601" spans="1:19" x14ac:dyDescent="0.25">
      <c r="A2601">
        <v>2596</v>
      </c>
      <c r="B2601" s="7">
        <f>'BudgetSum 2-4'!H8</f>
        <v>0</v>
      </c>
      <c r="C2601" s="3">
        <f t="shared" si="78"/>
        <v>2596</v>
      </c>
      <c r="E2601" t="b">
        <f t="shared" ca="1" si="79"/>
        <v>1</v>
      </c>
      <c r="F2601" cm="1">
        <f t="array" ref="F2601" ca="1">IF(G2601&lt;&gt;"",INDIRECT("'"&amp;G2601&amp;"'!"&amp;H2601),"")</f>
        <v>0</v>
      </c>
      <c r="G2601" s="991" t="s">
        <v>3508</v>
      </c>
      <c r="H2601" t="s">
        <v>4196</v>
      </c>
      <c r="S2601" s="991"/>
    </row>
    <row r="2602" spans="1:19" x14ac:dyDescent="0.25">
      <c r="A2602">
        <v>2597</v>
      </c>
      <c r="B2602" s="7">
        <f>'BudgetSum 2-4'!H9</f>
        <v>0</v>
      </c>
      <c r="C2602" s="3">
        <f t="shared" si="78"/>
        <v>2597</v>
      </c>
      <c r="E2602" t="b">
        <f t="shared" ca="1" si="79"/>
        <v>1</v>
      </c>
      <c r="F2602" cm="1">
        <f t="array" ref="F2602" ca="1">IF(G2602&lt;&gt;"",INDIRECT("'"&amp;G2602&amp;"'!"&amp;H2602),"")</f>
        <v>0</v>
      </c>
      <c r="G2602" s="991" t="s">
        <v>3508</v>
      </c>
      <c r="H2602" t="s">
        <v>4197</v>
      </c>
      <c r="S2602" s="991"/>
    </row>
    <row r="2603" spans="1:19" ht="15" customHeight="1" x14ac:dyDescent="0.25">
      <c r="A2603">
        <v>2598</v>
      </c>
      <c r="B2603" s="7">
        <f>'BudgetSum 2-4'!H14</f>
        <v>0</v>
      </c>
      <c r="C2603" s="3">
        <f t="shared" si="78"/>
        <v>2598</v>
      </c>
      <c r="E2603" t="b">
        <f t="shared" ca="1" si="79"/>
        <v>1</v>
      </c>
      <c r="F2603" cm="1">
        <f t="array" ref="F2603" ca="1">IF(G2603&lt;&gt;"",INDIRECT("'"&amp;G2603&amp;"'!"&amp;H2603),"")</f>
        <v>0</v>
      </c>
      <c r="G2603" s="991" t="s">
        <v>3508</v>
      </c>
      <c r="H2603" t="s">
        <v>3499</v>
      </c>
      <c r="I2603" s="4"/>
      <c r="J2603" s="4"/>
      <c r="K2603" s="4"/>
    </row>
    <row r="2604" spans="1:19" ht="15" customHeight="1" x14ac:dyDescent="0.25">
      <c r="A2604">
        <v>2599</v>
      </c>
      <c r="B2604" s="7">
        <f>'BudgetSum 2-4'!H16</f>
        <v>0</v>
      </c>
      <c r="C2604" s="3">
        <f t="shared" si="78"/>
        <v>2599</v>
      </c>
      <c r="E2604" t="b">
        <f t="shared" ca="1" si="79"/>
        <v>1</v>
      </c>
      <c r="F2604" cm="1">
        <f t="array" ref="F2604" ca="1">IF(G2604&lt;&gt;"",INDIRECT("'"&amp;G2604&amp;"'!"&amp;H2604),"")</f>
        <v>0</v>
      </c>
      <c r="G2604" s="991" t="s">
        <v>3508</v>
      </c>
      <c r="H2604" t="s">
        <v>3580</v>
      </c>
      <c r="I2604" s="4"/>
      <c r="J2604" s="4"/>
      <c r="K2604" s="4"/>
    </row>
    <row r="2605" spans="1:19" ht="15" customHeight="1" x14ac:dyDescent="0.25">
      <c r="A2605">
        <v>2600</v>
      </c>
      <c r="B2605" s="7">
        <f>'BudgetSum 2-4'!H19</f>
        <v>0</v>
      </c>
      <c r="C2605" s="3">
        <f t="shared" si="78"/>
        <v>2600</v>
      </c>
      <c r="E2605" t="b">
        <f t="shared" ca="1" si="79"/>
        <v>1</v>
      </c>
      <c r="F2605" cm="1">
        <f t="array" ref="F2605" ca="1">IF(G2605&lt;&gt;"",INDIRECT("'"&amp;G2605&amp;"'!"&amp;H2605),"")</f>
        <v>0</v>
      </c>
      <c r="G2605" s="991" t="s">
        <v>3508</v>
      </c>
      <c r="H2605" t="s">
        <v>3581</v>
      </c>
      <c r="I2605" s="4"/>
      <c r="J2605" s="4"/>
      <c r="K2605" s="4"/>
    </row>
    <row r="2606" spans="1:19" ht="15" customHeight="1" x14ac:dyDescent="0.25">
      <c r="A2606">
        <v>2601</v>
      </c>
      <c r="B2606" s="7">
        <f>'BudgetSum 2-4'!H22</f>
        <v>0</v>
      </c>
      <c r="C2606" s="3">
        <f t="shared" si="78"/>
        <v>2601</v>
      </c>
      <c r="E2606" t="b">
        <f t="shared" ca="1" si="79"/>
        <v>1</v>
      </c>
      <c r="F2606" cm="1">
        <f t="array" ref="F2606" ca="1">IF(G2606&lt;&gt;"",INDIRECT("'"&amp;G2606&amp;"'!"&amp;H2606),"")</f>
        <v>0</v>
      </c>
      <c r="G2606" s="991" t="s">
        <v>3508</v>
      </c>
      <c r="H2606" t="s">
        <v>4198</v>
      </c>
      <c r="I2606" s="4"/>
      <c r="J2606" s="4"/>
      <c r="K2606" s="4"/>
    </row>
    <row r="2607" spans="1:19" ht="15" customHeight="1" x14ac:dyDescent="0.25">
      <c r="A2607" s="2">
        <v>2602</v>
      </c>
      <c r="D2607" s="3" t="s">
        <v>3572</v>
      </c>
      <c r="F2607" t="str" cm="1">
        <f t="array" ref="F2607" ca="1">IF(G2607&lt;&gt;"",INDIRECT("'"&amp;G2607&amp;"'!"&amp;H2607),"")</f>
        <v/>
      </c>
      <c r="S2607" s="991"/>
    </row>
    <row r="2608" spans="1:19" ht="15" customHeight="1" x14ac:dyDescent="0.25">
      <c r="A2608" s="2">
        <v>2603</v>
      </c>
      <c r="D2608" s="3" t="s">
        <v>3572</v>
      </c>
      <c r="F2608" t="str" cm="1">
        <f t="array" ref="F2608" ca="1">IF(G2608&lt;&gt;"",INDIRECT("'"&amp;G2608&amp;"'!"&amp;H2608),"")</f>
        <v/>
      </c>
      <c r="S2608" s="991"/>
    </row>
    <row r="2609" spans="1:19" ht="15" customHeight="1" x14ac:dyDescent="0.25">
      <c r="A2609" s="2">
        <v>2604</v>
      </c>
      <c r="D2609" s="3" t="s">
        <v>3572</v>
      </c>
      <c r="F2609" t="str" cm="1">
        <f t="array" ref="F2609" ca="1">IF(G2609&lt;&gt;"",INDIRECT("'"&amp;G2609&amp;"'!"&amp;H2609),"")</f>
        <v/>
      </c>
      <c r="S2609" s="991"/>
    </row>
    <row r="2610" spans="1:19" ht="15" customHeight="1" x14ac:dyDescent="0.25">
      <c r="A2610" s="2">
        <v>2605</v>
      </c>
      <c r="D2610" s="3" t="s">
        <v>3572</v>
      </c>
      <c r="F2610" t="str" cm="1">
        <f t="array" ref="F2610" ca="1">IF(G2610&lt;&gt;"",INDIRECT("'"&amp;G2610&amp;"'!"&amp;H2610),"")</f>
        <v/>
      </c>
      <c r="S2610" s="991"/>
    </row>
    <row r="2611" spans="1:19" ht="15" customHeight="1" x14ac:dyDescent="0.25">
      <c r="A2611" s="2">
        <v>2606</v>
      </c>
      <c r="D2611" s="3" t="s">
        <v>3572</v>
      </c>
      <c r="F2611" t="str" cm="1">
        <f t="array" ref="F2611" ca="1">IF(G2611&lt;&gt;"",INDIRECT("'"&amp;G2611&amp;"'!"&amp;H2611),"")</f>
        <v/>
      </c>
      <c r="S2611" s="991"/>
    </row>
    <row r="2612" spans="1:19" ht="15" customHeight="1" x14ac:dyDescent="0.25">
      <c r="A2612" s="2">
        <v>2607</v>
      </c>
      <c r="D2612" s="3" t="s">
        <v>3572</v>
      </c>
      <c r="F2612" t="str" cm="1">
        <f t="array" ref="F2612" ca="1">IF(G2612&lt;&gt;"",INDIRECT("'"&amp;G2612&amp;"'!"&amp;H2612),"")</f>
        <v/>
      </c>
      <c r="S2612" s="991"/>
    </row>
    <row r="2613" spans="1:19" ht="15" customHeight="1" x14ac:dyDescent="0.25">
      <c r="A2613" s="2">
        <v>2608</v>
      </c>
      <c r="D2613" s="3" t="s">
        <v>3572</v>
      </c>
      <c r="F2613" t="str" cm="1">
        <f t="array" ref="F2613" ca="1">IF(G2613&lt;&gt;"",INDIRECT("'"&amp;G2613&amp;"'!"&amp;H2613),"")</f>
        <v/>
      </c>
      <c r="S2613" s="991"/>
    </row>
    <row r="2614" spans="1:19" ht="15" customHeight="1" x14ac:dyDescent="0.25">
      <c r="A2614" s="2">
        <v>2609</v>
      </c>
      <c r="D2614" s="3" t="s">
        <v>3572</v>
      </c>
      <c r="F2614" t="str" cm="1">
        <f t="array" ref="F2614" ca="1">IF(G2614&lt;&gt;"",INDIRECT("'"&amp;G2614&amp;"'!"&amp;H2614),"")</f>
        <v/>
      </c>
      <c r="S2614" s="991"/>
    </row>
    <row r="2615" spans="1:19" ht="15" customHeight="1" x14ac:dyDescent="0.25">
      <c r="A2615" s="2">
        <v>2610</v>
      </c>
      <c r="D2615" s="3" t="s">
        <v>3572</v>
      </c>
      <c r="F2615" t="str" cm="1">
        <f t="array" ref="F2615" ca="1">IF(G2615&lt;&gt;"",INDIRECT("'"&amp;G2615&amp;"'!"&amp;H2615),"")</f>
        <v/>
      </c>
      <c r="S2615" s="991"/>
    </row>
    <row r="2616" spans="1:19" ht="15" customHeight="1" x14ac:dyDescent="0.25">
      <c r="A2616" s="2">
        <v>2611</v>
      </c>
      <c r="D2616" s="3" t="s">
        <v>3572</v>
      </c>
      <c r="F2616" t="str" cm="1">
        <f t="array" ref="F2616" ca="1">IF(G2616&lt;&gt;"",INDIRECT("'"&amp;G2616&amp;"'!"&amp;H2616),"")</f>
        <v/>
      </c>
      <c r="S2616" s="991"/>
    </row>
    <row r="2617" spans="1:19" ht="15" customHeight="1" x14ac:dyDescent="0.25">
      <c r="A2617" s="2">
        <v>2612</v>
      </c>
      <c r="D2617" s="3" t="s">
        <v>3572</v>
      </c>
      <c r="F2617" t="str" cm="1">
        <f t="array" ref="F2617" ca="1">IF(G2617&lt;&gt;"",INDIRECT("'"&amp;G2617&amp;"'!"&amp;H2617),"")</f>
        <v/>
      </c>
      <c r="S2617" s="991"/>
    </row>
    <row r="2618" spans="1:19" ht="15" customHeight="1" x14ac:dyDescent="0.25">
      <c r="A2618" s="2">
        <v>2613</v>
      </c>
      <c r="D2618" s="3" t="s">
        <v>3572</v>
      </c>
      <c r="F2618" t="str" cm="1">
        <f t="array" ref="F2618" ca="1">IF(G2618&lt;&gt;"",INDIRECT("'"&amp;G2618&amp;"'!"&amp;H2618),"")</f>
        <v/>
      </c>
      <c r="S2618" s="991"/>
    </row>
    <row r="2619" spans="1:19" ht="15" customHeight="1" x14ac:dyDescent="0.25">
      <c r="A2619" s="2">
        <v>2614</v>
      </c>
      <c r="D2619" s="3" t="s">
        <v>3572</v>
      </c>
      <c r="F2619" t="str" cm="1">
        <f t="array" ref="F2619" ca="1">IF(G2619&lt;&gt;"",INDIRECT("'"&amp;G2619&amp;"'!"&amp;H2619),"")</f>
        <v/>
      </c>
      <c r="S2619" s="991"/>
    </row>
    <row r="2620" spans="1:19" ht="15" customHeight="1" x14ac:dyDescent="0.25">
      <c r="A2620" s="2">
        <v>2615</v>
      </c>
      <c r="D2620" s="3" t="s">
        <v>3572</v>
      </c>
      <c r="F2620" t="str" cm="1">
        <f t="array" ref="F2620" ca="1">IF(G2620&lt;&gt;"",INDIRECT("'"&amp;G2620&amp;"'!"&amp;H2620),"")</f>
        <v/>
      </c>
      <c r="S2620" s="991"/>
    </row>
    <row r="2621" spans="1:19" ht="15" customHeight="1" x14ac:dyDescent="0.25">
      <c r="A2621" s="2">
        <v>2616</v>
      </c>
      <c r="D2621" s="3" t="s">
        <v>3572</v>
      </c>
      <c r="F2621" t="str" cm="1">
        <f t="array" ref="F2621" ca="1">IF(G2621&lt;&gt;"",INDIRECT("'"&amp;G2621&amp;"'!"&amp;H2621),"")</f>
        <v/>
      </c>
      <c r="S2621" s="991"/>
    </row>
    <row r="2622" spans="1:19" ht="15" customHeight="1" x14ac:dyDescent="0.25">
      <c r="A2622" s="2">
        <v>2617</v>
      </c>
      <c r="D2622" s="3" t="s">
        <v>3572</v>
      </c>
      <c r="F2622" t="str" cm="1">
        <f t="array" ref="F2622" ca="1">IF(G2622&lt;&gt;"",INDIRECT("'"&amp;G2622&amp;"'!"&amp;H2622),"")</f>
        <v/>
      </c>
      <c r="S2622" s="991"/>
    </row>
    <row r="2623" spans="1:19" ht="15" customHeight="1" x14ac:dyDescent="0.25">
      <c r="A2623" s="2">
        <v>2618</v>
      </c>
      <c r="D2623" s="3" t="s">
        <v>3572</v>
      </c>
      <c r="F2623" t="str" cm="1">
        <f t="array" ref="F2623" ca="1">IF(G2623&lt;&gt;"",INDIRECT("'"&amp;G2623&amp;"'!"&amp;H2623),"")</f>
        <v/>
      </c>
      <c r="S2623" s="991"/>
    </row>
    <row r="2624" spans="1:19" ht="15" customHeight="1" x14ac:dyDescent="0.25">
      <c r="A2624" s="2">
        <v>2619</v>
      </c>
      <c r="D2624" s="3" t="s">
        <v>3572</v>
      </c>
      <c r="F2624" t="str" cm="1">
        <f t="array" ref="F2624" ca="1">IF(G2624&lt;&gt;"",INDIRECT("'"&amp;G2624&amp;"'!"&amp;H2624),"")</f>
        <v/>
      </c>
      <c r="S2624" s="991"/>
    </row>
    <row r="2625" spans="1:19" ht="15" customHeight="1" x14ac:dyDescent="0.25">
      <c r="A2625" s="2">
        <v>2620</v>
      </c>
      <c r="D2625" s="3" t="s">
        <v>3572</v>
      </c>
      <c r="F2625" t="str" cm="1">
        <f t="array" ref="F2625" ca="1">IF(G2625&lt;&gt;"",INDIRECT("'"&amp;G2625&amp;"'!"&amp;H2625),"")</f>
        <v/>
      </c>
      <c r="S2625" s="991"/>
    </row>
    <row r="2626" spans="1:19" ht="15" customHeight="1" x14ac:dyDescent="0.25">
      <c r="A2626" s="2">
        <v>2621</v>
      </c>
      <c r="D2626" s="3" t="s">
        <v>3572</v>
      </c>
      <c r="F2626" t="str" cm="1">
        <f t="array" ref="F2626" ca="1">IF(G2626&lt;&gt;"",INDIRECT("'"&amp;G2626&amp;"'!"&amp;H2626),"")</f>
        <v/>
      </c>
      <c r="S2626" s="991"/>
    </row>
    <row r="2627" spans="1:19" ht="15" customHeight="1" x14ac:dyDescent="0.25">
      <c r="A2627" s="2">
        <v>2622</v>
      </c>
      <c r="D2627" s="3" t="s">
        <v>3572</v>
      </c>
      <c r="F2627" t="str" cm="1">
        <f t="array" ref="F2627" ca="1">IF(G2627&lt;&gt;"",INDIRECT("'"&amp;G2627&amp;"'!"&amp;H2627),"")</f>
        <v/>
      </c>
      <c r="S2627" s="991"/>
    </row>
    <row r="2628" spans="1:19" ht="15" customHeight="1" x14ac:dyDescent="0.25">
      <c r="A2628" s="2">
        <v>2623</v>
      </c>
      <c r="D2628" s="3" t="s">
        <v>3572</v>
      </c>
      <c r="F2628" t="str" cm="1">
        <f t="array" ref="F2628" ca="1">IF(G2628&lt;&gt;"",INDIRECT("'"&amp;G2628&amp;"'!"&amp;H2628),"")</f>
        <v/>
      </c>
      <c r="I2628" s="4"/>
      <c r="J2628" s="4"/>
      <c r="K2628" s="4"/>
    </row>
    <row r="2629" spans="1:19" ht="15" customHeight="1" x14ac:dyDescent="0.25">
      <c r="A2629" s="2">
        <v>2624</v>
      </c>
      <c r="D2629" s="3" t="s">
        <v>3572</v>
      </c>
      <c r="F2629" t="str" cm="1">
        <f t="array" ref="F2629" ca="1">IF(G2629&lt;&gt;"",INDIRECT("'"&amp;G2629&amp;"'!"&amp;H2629),"")</f>
        <v/>
      </c>
      <c r="I2629" s="4"/>
      <c r="J2629" s="4"/>
      <c r="K2629" s="4"/>
    </row>
    <row r="2630" spans="1:19" ht="15" customHeight="1" x14ac:dyDescent="0.25">
      <c r="A2630" s="2">
        <v>2625</v>
      </c>
      <c r="D2630" s="3" t="s">
        <v>3572</v>
      </c>
      <c r="F2630" t="str" cm="1">
        <f t="array" ref="F2630" ca="1">IF(G2630&lt;&gt;"",INDIRECT("'"&amp;G2630&amp;"'!"&amp;H2630),"")</f>
        <v/>
      </c>
      <c r="I2630" s="4"/>
      <c r="J2630" s="4"/>
      <c r="K2630" s="4"/>
    </row>
    <row r="2631" spans="1:19" ht="15" customHeight="1" x14ac:dyDescent="0.25">
      <c r="A2631" s="2">
        <v>2626</v>
      </c>
      <c r="D2631" s="3" t="s">
        <v>3572</v>
      </c>
      <c r="F2631" t="str" cm="1">
        <f t="array" ref="F2631" ca="1">IF(G2631&lt;&gt;"",INDIRECT("'"&amp;G2631&amp;"'!"&amp;H2631),"")</f>
        <v/>
      </c>
      <c r="I2631" s="4"/>
      <c r="J2631" s="4"/>
      <c r="K2631" s="4"/>
    </row>
    <row r="2632" spans="1:19" ht="15" customHeight="1" x14ac:dyDescent="0.25">
      <c r="A2632" s="2">
        <v>2627</v>
      </c>
      <c r="D2632" s="3" t="s">
        <v>3572</v>
      </c>
      <c r="F2632" t="str" cm="1">
        <f t="array" ref="F2632" ca="1">IF(G2632&lt;&gt;"",INDIRECT("'"&amp;G2632&amp;"'!"&amp;H2632),"")</f>
        <v/>
      </c>
      <c r="S2632" s="991"/>
    </row>
    <row r="2633" spans="1:19" ht="15" customHeight="1" x14ac:dyDescent="0.25">
      <c r="A2633" s="2">
        <v>2628</v>
      </c>
      <c r="D2633" s="3" t="s">
        <v>3572</v>
      </c>
      <c r="F2633" t="str" cm="1">
        <f t="array" ref="F2633" ca="1">IF(G2633&lt;&gt;"",INDIRECT("'"&amp;G2633&amp;"'!"&amp;H2633),"")</f>
        <v/>
      </c>
      <c r="S2633" s="991"/>
    </row>
    <row r="2634" spans="1:19" ht="15" customHeight="1" x14ac:dyDescent="0.25">
      <c r="A2634" s="2">
        <v>2629</v>
      </c>
      <c r="D2634" s="3" t="s">
        <v>3572</v>
      </c>
      <c r="F2634" t="str" cm="1">
        <f t="array" ref="F2634" ca="1">IF(G2634&lt;&gt;"",INDIRECT("'"&amp;G2634&amp;"'!"&amp;H2634),"")</f>
        <v/>
      </c>
    </row>
    <row r="2635" spans="1:19" ht="15" customHeight="1" x14ac:dyDescent="0.25">
      <c r="A2635" s="2">
        <v>2630</v>
      </c>
      <c r="D2635" s="3" t="s">
        <v>3572</v>
      </c>
      <c r="F2635" t="str" cm="1">
        <f t="array" ref="F2635" ca="1">IF(G2635&lt;&gt;"",INDIRECT("'"&amp;G2635&amp;"'!"&amp;H2635),"")</f>
        <v/>
      </c>
    </row>
    <row r="2636" spans="1:19" ht="15" customHeight="1" x14ac:dyDescent="0.25">
      <c r="A2636" s="2">
        <v>2631</v>
      </c>
      <c r="D2636" s="3" t="s">
        <v>3572</v>
      </c>
      <c r="F2636" t="str" cm="1">
        <f t="array" ref="F2636" ca="1">IF(G2636&lt;&gt;"",INDIRECT("'"&amp;G2636&amp;"'!"&amp;H2636),"")</f>
        <v/>
      </c>
      <c r="I2636" s="4"/>
      <c r="J2636" s="4"/>
      <c r="K2636" s="4"/>
    </row>
    <row r="2637" spans="1:19" ht="15" customHeight="1" x14ac:dyDescent="0.25">
      <c r="A2637" s="2">
        <v>2632</v>
      </c>
      <c r="D2637" s="3" t="s">
        <v>3572</v>
      </c>
      <c r="F2637" t="str" cm="1">
        <f t="array" ref="F2637" ca="1">IF(G2637&lt;&gt;"",INDIRECT("'"&amp;G2637&amp;"'!"&amp;H2637),"")</f>
        <v/>
      </c>
      <c r="S2637" s="991"/>
    </row>
    <row r="2638" spans="1:19" ht="15" customHeight="1" x14ac:dyDescent="0.25">
      <c r="A2638" s="2">
        <v>2633</v>
      </c>
      <c r="D2638" s="3" t="s">
        <v>3572</v>
      </c>
      <c r="F2638" t="str" cm="1">
        <f t="array" ref="F2638" ca="1">IF(G2638&lt;&gt;"",INDIRECT("'"&amp;G2638&amp;"'!"&amp;H2638),"")</f>
        <v/>
      </c>
      <c r="I2638" s="4"/>
      <c r="J2638" s="4"/>
      <c r="K2638" s="4"/>
    </row>
    <row r="2639" spans="1:19" ht="15" customHeight="1" x14ac:dyDescent="0.25">
      <c r="A2639" s="2">
        <v>2634</v>
      </c>
      <c r="D2639" s="3" t="s">
        <v>3572</v>
      </c>
      <c r="F2639" t="str" cm="1">
        <f t="array" ref="F2639" ca="1">IF(G2639&lt;&gt;"",INDIRECT("'"&amp;G2639&amp;"'!"&amp;H2639),"")</f>
        <v/>
      </c>
      <c r="S2639" s="991"/>
    </row>
    <row r="2640" spans="1:19" ht="15" customHeight="1" x14ac:dyDescent="0.25">
      <c r="A2640" s="2">
        <v>2635</v>
      </c>
      <c r="D2640" s="3" t="s">
        <v>3572</v>
      </c>
      <c r="F2640" t="str" cm="1">
        <f t="array" ref="F2640" ca="1">IF(G2640&lt;&gt;"",INDIRECT("'"&amp;G2640&amp;"'!"&amp;H2640),"")</f>
        <v/>
      </c>
      <c r="I2640" s="4"/>
      <c r="J2640" s="4"/>
      <c r="K2640" s="4"/>
    </row>
    <row r="2641" spans="1:19" ht="15" customHeight="1" x14ac:dyDescent="0.25">
      <c r="A2641" s="2">
        <v>2636</v>
      </c>
      <c r="D2641" s="3" t="s">
        <v>3572</v>
      </c>
      <c r="F2641" t="str" cm="1">
        <f t="array" ref="F2641" ca="1">IF(G2641&lt;&gt;"",INDIRECT("'"&amp;G2641&amp;"'!"&amp;H2641),"")</f>
        <v/>
      </c>
      <c r="I2641" s="4"/>
      <c r="J2641" s="4"/>
      <c r="K2641" s="4"/>
    </row>
    <row r="2642" spans="1:19" ht="15" customHeight="1" x14ac:dyDescent="0.25">
      <c r="A2642" s="2">
        <v>2637</v>
      </c>
      <c r="D2642" s="3" t="s">
        <v>3572</v>
      </c>
      <c r="F2642" t="str" cm="1">
        <f t="array" ref="F2642" ca="1">IF(G2642&lt;&gt;"",INDIRECT("'"&amp;G2642&amp;"'!"&amp;H2642),"")</f>
        <v/>
      </c>
    </row>
    <row r="2643" spans="1:19" ht="15" customHeight="1" x14ac:dyDescent="0.25">
      <c r="A2643" s="2">
        <v>2638</v>
      </c>
      <c r="D2643" s="3" t="s">
        <v>3572</v>
      </c>
      <c r="F2643" t="str" cm="1">
        <f t="array" ref="F2643" ca="1">IF(G2643&lt;&gt;"",INDIRECT("'"&amp;G2643&amp;"'!"&amp;H2643),"")</f>
        <v/>
      </c>
      <c r="I2643" s="4"/>
      <c r="J2643" s="4"/>
      <c r="K2643" s="4"/>
    </row>
    <row r="2644" spans="1:19" ht="15" customHeight="1" x14ac:dyDescent="0.25">
      <c r="A2644" s="2">
        <v>2639</v>
      </c>
      <c r="D2644" s="3" t="s">
        <v>3572</v>
      </c>
      <c r="F2644" t="str" cm="1">
        <f t="array" ref="F2644" ca="1">IF(G2644&lt;&gt;"",INDIRECT("'"&amp;G2644&amp;"'!"&amp;H2644),"")</f>
        <v/>
      </c>
      <c r="I2644" s="4"/>
      <c r="J2644" s="4"/>
      <c r="K2644" s="4"/>
    </row>
    <row r="2645" spans="1:19" ht="15" customHeight="1" x14ac:dyDescent="0.25">
      <c r="A2645" s="2">
        <v>2640</v>
      </c>
      <c r="D2645" s="3" t="s">
        <v>3572</v>
      </c>
      <c r="F2645" t="str" cm="1">
        <f t="array" ref="F2645" ca="1">IF(G2645&lt;&gt;"",INDIRECT("'"&amp;G2645&amp;"'!"&amp;H2645),"")</f>
        <v/>
      </c>
      <c r="I2645" s="4"/>
      <c r="J2645" s="4"/>
      <c r="K2645" s="4"/>
    </row>
    <row r="2646" spans="1:19" ht="15" customHeight="1" x14ac:dyDescent="0.25">
      <c r="A2646" s="2">
        <v>2641</v>
      </c>
      <c r="D2646" s="3" t="s">
        <v>3572</v>
      </c>
      <c r="F2646" t="str" cm="1">
        <f t="array" ref="F2646" ca="1">IF(G2646&lt;&gt;"",INDIRECT("'"&amp;G2646&amp;"'!"&amp;H2646),"")</f>
        <v/>
      </c>
      <c r="I2646" s="4"/>
      <c r="J2646" s="4"/>
      <c r="K2646" s="4"/>
    </row>
    <row r="2647" spans="1:19" ht="15" customHeight="1" x14ac:dyDescent="0.25">
      <c r="A2647" s="2">
        <v>2642</v>
      </c>
      <c r="D2647" s="3" t="s">
        <v>3572</v>
      </c>
      <c r="F2647" t="str" cm="1">
        <f t="array" ref="F2647" ca="1">IF(G2647&lt;&gt;"",INDIRECT("'"&amp;G2647&amp;"'!"&amp;H2647),"")</f>
        <v/>
      </c>
      <c r="S2647" s="991"/>
    </row>
    <row r="2648" spans="1:19" ht="15" customHeight="1" x14ac:dyDescent="0.25">
      <c r="A2648" s="2">
        <v>2643</v>
      </c>
      <c r="D2648" s="3" t="s">
        <v>3572</v>
      </c>
      <c r="F2648" t="str" cm="1">
        <f t="array" ref="F2648" ca="1">IF(G2648&lt;&gt;"",INDIRECT("'"&amp;G2648&amp;"'!"&amp;H2648),"")</f>
        <v/>
      </c>
      <c r="S2648" s="991"/>
    </row>
    <row r="2649" spans="1:19" ht="15" customHeight="1" x14ac:dyDescent="0.25">
      <c r="A2649" s="2">
        <v>2644</v>
      </c>
      <c r="D2649" s="3" t="s">
        <v>3572</v>
      </c>
      <c r="F2649" t="str" cm="1">
        <f t="array" ref="F2649" ca="1">IF(G2649&lt;&gt;"",INDIRECT("'"&amp;G2649&amp;"'!"&amp;H2649),"")</f>
        <v/>
      </c>
      <c r="I2649" s="4"/>
      <c r="J2649" s="4"/>
      <c r="K2649" s="4"/>
    </row>
    <row r="2650" spans="1:19" ht="15" customHeight="1" x14ac:dyDescent="0.25">
      <c r="A2650" s="2">
        <v>2645</v>
      </c>
      <c r="D2650" s="3" t="s">
        <v>3572</v>
      </c>
      <c r="F2650" t="str" cm="1">
        <f t="array" ref="F2650" ca="1">IF(G2650&lt;&gt;"",INDIRECT("'"&amp;G2650&amp;"'!"&amp;H2650),"")</f>
        <v/>
      </c>
    </row>
    <row r="2651" spans="1:19" ht="15" customHeight="1" x14ac:dyDescent="0.25">
      <c r="A2651" s="2">
        <v>2646</v>
      </c>
      <c r="D2651" s="3" t="s">
        <v>3572</v>
      </c>
      <c r="F2651" t="str" cm="1">
        <f t="array" ref="F2651" ca="1">IF(G2651&lt;&gt;"",INDIRECT("'"&amp;G2651&amp;"'!"&amp;H2651),"")</f>
        <v/>
      </c>
    </row>
    <row r="2652" spans="1:19" ht="15" customHeight="1" x14ac:dyDescent="0.25">
      <c r="A2652" s="2">
        <v>2647</v>
      </c>
      <c r="D2652" s="3" t="s">
        <v>3572</v>
      </c>
      <c r="F2652" t="str" cm="1">
        <f t="array" ref="F2652" ca="1">IF(G2652&lt;&gt;"",INDIRECT("'"&amp;G2652&amp;"'!"&amp;H2652),"")</f>
        <v/>
      </c>
      <c r="S2652" s="991"/>
    </row>
    <row r="2653" spans="1:19" ht="15" customHeight="1" x14ac:dyDescent="0.25">
      <c r="A2653" s="2">
        <v>2648</v>
      </c>
      <c r="D2653" s="3" t="s">
        <v>3572</v>
      </c>
      <c r="F2653" t="str" cm="1">
        <f t="array" ref="F2653" ca="1">IF(G2653&lt;&gt;"",INDIRECT("'"&amp;G2653&amp;"'!"&amp;H2653),"")</f>
        <v/>
      </c>
      <c r="S2653" s="991"/>
    </row>
    <row r="2654" spans="1:19" ht="15" customHeight="1" x14ac:dyDescent="0.25">
      <c r="A2654" s="2">
        <v>2649</v>
      </c>
      <c r="D2654" s="3" t="s">
        <v>3572</v>
      </c>
      <c r="F2654" t="str" cm="1">
        <f t="array" ref="F2654" ca="1">IF(G2654&lt;&gt;"",INDIRECT("'"&amp;G2654&amp;"'!"&amp;H2654),"")</f>
        <v/>
      </c>
      <c r="I2654" s="4"/>
      <c r="J2654" s="4"/>
      <c r="K2654" s="4"/>
    </row>
    <row r="2655" spans="1:19" ht="15" customHeight="1" x14ac:dyDescent="0.25">
      <c r="A2655" s="2">
        <v>2650</v>
      </c>
      <c r="D2655" s="3" t="s">
        <v>3572</v>
      </c>
      <c r="F2655" t="str" cm="1">
        <f t="array" ref="F2655" ca="1">IF(G2655&lt;&gt;"",INDIRECT("'"&amp;G2655&amp;"'!"&amp;H2655),"")</f>
        <v/>
      </c>
      <c r="I2655" s="4"/>
      <c r="J2655" s="4"/>
      <c r="K2655" s="4"/>
    </row>
    <row r="2656" spans="1:19" ht="15" customHeight="1" x14ac:dyDescent="0.25">
      <c r="A2656" s="2">
        <v>2651</v>
      </c>
      <c r="D2656" s="3" t="s">
        <v>3572</v>
      </c>
      <c r="F2656" t="str" cm="1">
        <f t="array" ref="F2656" ca="1">IF(G2656&lt;&gt;"",INDIRECT("'"&amp;G2656&amp;"'!"&amp;H2656),"")</f>
        <v/>
      </c>
      <c r="I2656" s="4"/>
      <c r="J2656" s="4"/>
      <c r="K2656" s="4"/>
    </row>
    <row r="2657" spans="1:19" ht="15" customHeight="1" x14ac:dyDescent="0.25">
      <c r="A2657" s="2">
        <v>2652</v>
      </c>
      <c r="D2657" s="3" t="s">
        <v>3572</v>
      </c>
      <c r="F2657" t="str" cm="1">
        <f t="array" ref="F2657" ca="1">IF(G2657&lt;&gt;"",INDIRECT("'"&amp;G2657&amp;"'!"&amp;H2657),"")</f>
        <v/>
      </c>
      <c r="I2657" s="4"/>
      <c r="J2657" s="4"/>
      <c r="K2657" s="4"/>
    </row>
    <row r="2658" spans="1:19" ht="15" customHeight="1" x14ac:dyDescent="0.25">
      <c r="A2658" s="2">
        <v>2653</v>
      </c>
      <c r="D2658" s="3" t="s">
        <v>3572</v>
      </c>
      <c r="F2658" t="str" cm="1">
        <f t="array" ref="F2658" ca="1">IF(G2658&lt;&gt;"",INDIRECT("'"&amp;G2658&amp;"'!"&amp;H2658),"")</f>
        <v/>
      </c>
      <c r="I2658" s="4"/>
      <c r="J2658" s="4"/>
      <c r="K2658" s="4"/>
    </row>
    <row r="2659" spans="1:19" ht="15" customHeight="1" x14ac:dyDescent="0.25">
      <c r="A2659" s="2">
        <v>2654</v>
      </c>
      <c r="D2659" s="3" t="s">
        <v>3572</v>
      </c>
      <c r="F2659" t="str" cm="1">
        <f t="array" ref="F2659" ca="1">IF(G2659&lt;&gt;"",INDIRECT("'"&amp;G2659&amp;"'!"&amp;H2659),"")</f>
        <v/>
      </c>
      <c r="I2659" s="4"/>
      <c r="J2659" s="4"/>
      <c r="K2659" s="4"/>
    </row>
    <row r="2660" spans="1:19" ht="15" customHeight="1" x14ac:dyDescent="0.25">
      <c r="A2660" s="2">
        <v>2655</v>
      </c>
      <c r="D2660" s="3" t="s">
        <v>3572</v>
      </c>
      <c r="F2660" t="str" cm="1">
        <f t="array" ref="F2660" ca="1">IF(G2660&lt;&gt;"",INDIRECT("'"&amp;G2660&amp;"'!"&amp;H2660),"")</f>
        <v/>
      </c>
      <c r="I2660" s="4"/>
      <c r="J2660" s="4"/>
      <c r="K2660" s="4"/>
    </row>
    <row r="2661" spans="1:19" ht="15" customHeight="1" x14ac:dyDescent="0.25">
      <c r="A2661" s="2">
        <v>2656</v>
      </c>
      <c r="D2661" s="3" t="s">
        <v>3572</v>
      </c>
      <c r="F2661" t="str" cm="1">
        <f t="array" ref="F2661" ca="1">IF(G2661&lt;&gt;"",INDIRECT("'"&amp;G2661&amp;"'!"&amp;H2661),"")</f>
        <v/>
      </c>
      <c r="S2661" s="991"/>
    </row>
    <row r="2662" spans="1:19" ht="15" customHeight="1" x14ac:dyDescent="0.25">
      <c r="A2662">
        <v>2657</v>
      </c>
      <c r="B2662" s="7">
        <f>'EstExp 12-20'!C53</f>
        <v>124820</v>
      </c>
      <c r="C2662" s="3">
        <f t="shared" ref="C2662:C2670" si="80">A2662-B2662</f>
        <v>-122163</v>
      </c>
      <c r="E2662" t="b">
        <f t="shared" ref="E2662:E2670" ca="1" si="81">F2662=B2662</f>
        <v>1</v>
      </c>
      <c r="F2662" cm="1">
        <f t="array" ref="F2662" ca="1">IF(G2662&lt;&gt;"",INDIRECT("'"&amp;G2662&amp;"'!"&amp;H2662),"")</f>
        <v>124820</v>
      </c>
      <c r="G2662" s="991" t="s">
        <v>3604</v>
      </c>
      <c r="H2662" t="s">
        <v>4199</v>
      </c>
      <c r="I2662" s="4"/>
      <c r="J2662" s="4"/>
      <c r="K2662" s="4"/>
    </row>
    <row r="2663" spans="1:19" x14ac:dyDescent="0.25">
      <c r="A2663">
        <v>2658</v>
      </c>
      <c r="B2663" s="7">
        <f>'EstExp 12-20'!D53</f>
        <v>59010</v>
      </c>
      <c r="C2663" s="3">
        <f t="shared" si="80"/>
        <v>-56352</v>
      </c>
      <c r="E2663" t="b">
        <f t="shared" ca="1" si="81"/>
        <v>1</v>
      </c>
      <c r="F2663" cm="1">
        <f t="array" ref="F2663" ca="1">IF(G2663&lt;&gt;"",INDIRECT("'"&amp;G2663&amp;"'!"&amp;H2663),"")</f>
        <v>59010</v>
      </c>
      <c r="G2663" s="991" t="s">
        <v>3604</v>
      </c>
      <c r="H2663" t="s">
        <v>4200</v>
      </c>
      <c r="S2663" s="991"/>
    </row>
    <row r="2664" spans="1:19" x14ac:dyDescent="0.25">
      <c r="A2664">
        <v>2659</v>
      </c>
      <c r="B2664" s="7">
        <f>'EstExp 12-20'!E53</f>
        <v>25122</v>
      </c>
      <c r="C2664" s="3">
        <f t="shared" si="80"/>
        <v>-22463</v>
      </c>
      <c r="E2664" t="b">
        <f t="shared" ca="1" si="81"/>
        <v>1</v>
      </c>
      <c r="F2664" cm="1">
        <f t="array" ref="F2664" ca="1">IF(G2664&lt;&gt;"",INDIRECT("'"&amp;G2664&amp;"'!"&amp;H2664),"")</f>
        <v>25122</v>
      </c>
      <c r="G2664" s="991" t="s">
        <v>3604</v>
      </c>
      <c r="H2664" t="s">
        <v>4201</v>
      </c>
      <c r="S2664" s="991"/>
    </row>
    <row r="2665" spans="1:19" ht="15" customHeight="1" x14ac:dyDescent="0.25">
      <c r="A2665">
        <v>2660</v>
      </c>
      <c r="B2665" s="7">
        <f>'EstExp 12-20'!F53</f>
        <v>2620</v>
      </c>
      <c r="C2665" s="3">
        <f t="shared" si="80"/>
        <v>40</v>
      </c>
      <c r="E2665" t="b">
        <f t="shared" ca="1" si="81"/>
        <v>1</v>
      </c>
      <c r="F2665" cm="1">
        <f t="array" ref="F2665" ca="1">IF(G2665&lt;&gt;"",INDIRECT("'"&amp;G2665&amp;"'!"&amp;H2665),"")</f>
        <v>2620</v>
      </c>
      <c r="G2665" s="991" t="s">
        <v>3604</v>
      </c>
      <c r="H2665" t="s">
        <v>4202</v>
      </c>
      <c r="I2665" s="4"/>
      <c r="J2665" s="4"/>
      <c r="K2665" s="4"/>
    </row>
    <row r="2666" spans="1:19" ht="15" customHeight="1" x14ac:dyDescent="0.25">
      <c r="A2666">
        <v>2661</v>
      </c>
      <c r="B2666" s="7">
        <f>'EstExp 12-20'!G53</f>
        <v>18010</v>
      </c>
      <c r="C2666" s="3">
        <f t="shared" si="80"/>
        <v>-15349</v>
      </c>
      <c r="E2666" t="b">
        <f t="shared" ca="1" si="81"/>
        <v>1</v>
      </c>
      <c r="F2666" cm="1">
        <f t="array" ref="F2666" ca="1">IF(G2666&lt;&gt;"",INDIRECT("'"&amp;G2666&amp;"'!"&amp;H2666),"")</f>
        <v>18010</v>
      </c>
      <c r="G2666" s="991" t="s">
        <v>3604</v>
      </c>
      <c r="H2666" t="s">
        <v>4203</v>
      </c>
      <c r="I2666" s="4"/>
      <c r="J2666" s="4"/>
      <c r="K2666" s="4"/>
    </row>
    <row r="2667" spans="1:19" ht="15" customHeight="1" x14ac:dyDescent="0.25">
      <c r="A2667">
        <v>2662</v>
      </c>
      <c r="B2667" s="7">
        <f>'EstExp 12-20'!H53</f>
        <v>1100</v>
      </c>
      <c r="C2667" s="3">
        <f t="shared" si="80"/>
        <v>1562</v>
      </c>
      <c r="E2667" t="b">
        <f t="shared" ca="1" si="81"/>
        <v>1</v>
      </c>
      <c r="F2667" cm="1">
        <f t="array" ref="F2667" ca="1">IF(G2667&lt;&gt;"",INDIRECT("'"&amp;G2667&amp;"'!"&amp;H2667),"")</f>
        <v>1100</v>
      </c>
      <c r="G2667" s="991" t="s">
        <v>3604</v>
      </c>
      <c r="H2667" t="s">
        <v>4204</v>
      </c>
      <c r="I2667" s="4"/>
      <c r="J2667" s="4"/>
      <c r="K2667" s="4"/>
    </row>
    <row r="2668" spans="1:19" ht="15" customHeight="1" x14ac:dyDescent="0.25">
      <c r="A2668">
        <v>2663</v>
      </c>
      <c r="B2668" s="7">
        <f>'EstExp 12-20'!K53</f>
        <v>232763</v>
      </c>
      <c r="C2668" s="3">
        <f t="shared" si="80"/>
        <v>-230100</v>
      </c>
      <c r="E2668" t="b">
        <f t="shared" ca="1" si="81"/>
        <v>1</v>
      </c>
      <c r="F2668" cm="1">
        <f t="array" ref="F2668" ca="1">IF(G2668&lt;&gt;"",INDIRECT("'"&amp;G2668&amp;"'!"&amp;H2668),"")</f>
        <v>232763</v>
      </c>
      <c r="G2668" s="991" t="s">
        <v>3604</v>
      </c>
      <c r="H2668" t="s">
        <v>4205</v>
      </c>
      <c r="I2668" s="4"/>
      <c r="J2668" s="4"/>
      <c r="K2668" s="4"/>
    </row>
    <row r="2669" spans="1:19" ht="15" customHeight="1" x14ac:dyDescent="0.25">
      <c r="A2669">
        <v>2664</v>
      </c>
      <c r="B2669" s="7">
        <f>'EstExp 12-20'!D251</f>
        <v>0</v>
      </c>
      <c r="C2669" s="3">
        <f t="shared" si="80"/>
        <v>2664</v>
      </c>
      <c r="E2669" t="b">
        <f t="shared" ca="1" si="81"/>
        <v>1</v>
      </c>
      <c r="F2669" cm="1">
        <f t="array" ref="F2669" ca="1">IF(G2669&lt;&gt;"",INDIRECT("'"&amp;G2669&amp;"'!"&amp;H2669),"")</f>
        <v>0</v>
      </c>
      <c r="G2669" s="991" t="s">
        <v>3604</v>
      </c>
      <c r="H2669" t="s">
        <v>4206</v>
      </c>
      <c r="I2669" s="4"/>
      <c r="J2669" s="4"/>
      <c r="K2669" s="4"/>
    </row>
    <row r="2670" spans="1:19" x14ac:dyDescent="0.25">
      <c r="A2670">
        <v>2665</v>
      </c>
      <c r="B2670" s="7">
        <f>'EstExp 12-20'!K251</f>
        <v>0</v>
      </c>
      <c r="C2670" s="3">
        <f t="shared" si="80"/>
        <v>2665</v>
      </c>
      <c r="E2670" t="b">
        <f t="shared" ca="1" si="81"/>
        <v>1</v>
      </c>
      <c r="F2670" cm="1">
        <f t="array" ref="F2670" ca="1">IF(G2670&lt;&gt;"",INDIRECT("'"&amp;G2670&amp;"'!"&amp;H2670),"")</f>
        <v>0</v>
      </c>
      <c r="G2670" s="991" t="s">
        <v>3604</v>
      </c>
      <c r="H2670" t="s">
        <v>4207</v>
      </c>
      <c r="S2670" s="991"/>
    </row>
    <row r="2671" spans="1:19" ht="15" customHeight="1" x14ac:dyDescent="0.25">
      <c r="A2671" s="2">
        <v>2666</v>
      </c>
      <c r="D2671" s="3" t="s">
        <v>3572</v>
      </c>
      <c r="F2671" t="str" cm="1">
        <f t="array" ref="F2671" ca="1">IF(G2671&lt;&gt;"",INDIRECT("'"&amp;G2671&amp;"'!"&amp;H2671),"")</f>
        <v/>
      </c>
      <c r="I2671" s="4"/>
      <c r="J2671" s="4"/>
      <c r="K2671" s="4"/>
    </row>
    <row r="2672" spans="1:19" ht="15" customHeight="1" x14ac:dyDescent="0.25">
      <c r="A2672" s="2">
        <v>2667</v>
      </c>
      <c r="D2672" s="3" t="s">
        <v>3572</v>
      </c>
      <c r="F2672" t="str" cm="1">
        <f t="array" ref="F2672" ca="1">IF(G2672&lt;&gt;"",INDIRECT("'"&amp;G2672&amp;"'!"&amp;H2672),"")</f>
        <v/>
      </c>
    </row>
    <row r="2673" spans="1:19" ht="15" customHeight="1" x14ac:dyDescent="0.25">
      <c r="A2673" s="2">
        <v>2668</v>
      </c>
      <c r="D2673" s="3" t="s">
        <v>3572</v>
      </c>
      <c r="F2673" t="str" cm="1">
        <f t="array" ref="F2673" ca="1">IF(G2673&lt;&gt;"",INDIRECT("'"&amp;G2673&amp;"'!"&amp;H2673),"")</f>
        <v/>
      </c>
    </row>
    <row r="2674" spans="1:19" ht="15" customHeight="1" x14ac:dyDescent="0.25">
      <c r="A2674" s="2">
        <v>2669</v>
      </c>
      <c r="D2674" s="3" t="s">
        <v>3572</v>
      </c>
      <c r="F2674" t="str" cm="1">
        <f t="array" ref="F2674" ca="1">IF(G2674&lt;&gt;"",INDIRECT("'"&amp;G2674&amp;"'!"&amp;H2674),"")</f>
        <v/>
      </c>
    </row>
    <row r="2675" spans="1:19" ht="15" customHeight="1" x14ac:dyDescent="0.25">
      <c r="A2675" s="2">
        <v>2670</v>
      </c>
      <c r="D2675" s="3" t="s">
        <v>3572</v>
      </c>
      <c r="F2675" t="str" cm="1">
        <f t="array" ref="F2675" ca="1">IF(G2675&lt;&gt;"",INDIRECT("'"&amp;G2675&amp;"'!"&amp;H2675),"")</f>
        <v/>
      </c>
    </row>
    <row r="2676" spans="1:19" ht="15" customHeight="1" x14ac:dyDescent="0.25">
      <c r="A2676" s="2">
        <v>2671</v>
      </c>
      <c r="D2676" s="3" t="s">
        <v>3572</v>
      </c>
      <c r="F2676" t="str" cm="1">
        <f t="array" ref="F2676" ca="1">IF(G2676&lt;&gt;"",INDIRECT("'"&amp;G2676&amp;"'!"&amp;H2676),"")</f>
        <v/>
      </c>
      <c r="S2676" s="991"/>
    </row>
    <row r="2677" spans="1:19" ht="15" customHeight="1" x14ac:dyDescent="0.25">
      <c r="A2677" s="2">
        <v>2672</v>
      </c>
      <c r="D2677" s="3" t="s">
        <v>3572</v>
      </c>
      <c r="F2677" t="str" cm="1">
        <f t="array" ref="F2677" ca="1">IF(G2677&lt;&gt;"",INDIRECT("'"&amp;G2677&amp;"'!"&amp;H2677),"")</f>
        <v/>
      </c>
      <c r="S2677" s="991"/>
    </row>
    <row r="2678" spans="1:19" ht="15" customHeight="1" x14ac:dyDescent="0.25">
      <c r="A2678" s="2">
        <v>2673</v>
      </c>
      <c r="D2678" s="3" t="s">
        <v>3572</v>
      </c>
      <c r="F2678" t="str" cm="1">
        <f t="array" ref="F2678" ca="1">IF(G2678&lt;&gt;"",INDIRECT("'"&amp;G2678&amp;"'!"&amp;H2678),"")</f>
        <v/>
      </c>
      <c r="I2678" s="4"/>
      <c r="J2678" s="4"/>
      <c r="K2678" s="4"/>
    </row>
    <row r="2679" spans="1:19" ht="15" customHeight="1" x14ac:dyDescent="0.25">
      <c r="A2679" s="2">
        <v>2674</v>
      </c>
      <c r="D2679" s="3" t="s">
        <v>3572</v>
      </c>
      <c r="F2679" t="str" cm="1">
        <f t="array" ref="F2679" ca="1">IF(G2679&lt;&gt;"",INDIRECT("'"&amp;G2679&amp;"'!"&amp;H2679),"")</f>
        <v/>
      </c>
      <c r="I2679" s="4"/>
      <c r="J2679" s="4"/>
      <c r="K2679" s="4"/>
    </row>
    <row r="2680" spans="1:19" ht="15" customHeight="1" x14ac:dyDescent="0.25">
      <c r="A2680" s="2">
        <v>2675</v>
      </c>
      <c r="D2680" s="3" t="s">
        <v>3572</v>
      </c>
      <c r="F2680" t="str" cm="1">
        <f t="array" ref="F2680" ca="1">IF(G2680&lt;&gt;"",INDIRECT("'"&amp;G2680&amp;"'!"&amp;H2680),"")</f>
        <v/>
      </c>
      <c r="S2680" s="991"/>
    </row>
    <row r="2681" spans="1:19" ht="15" customHeight="1" x14ac:dyDescent="0.25">
      <c r="A2681" s="2">
        <v>2676</v>
      </c>
      <c r="D2681" s="3" t="s">
        <v>3572</v>
      </c>
      <c r="F2681" t="str" cm="1">
        <f t="array" ref="F2681" ca="1">IF(G2681&lt;&gt;"",INDIRECT("'"&amp;G2681&amp;"'!"&amp;H2681),"")</f>
        <v/>
      </c>
      <c r="I2681" s="4"/>
      <c r="J2681" s="4"/>
      <c r="K2681" s="4"/>
    </row>
    <row r="2682" spans="1:19" ht="15" customHeight="1" x14ac:dyDescent="0.25">
      <c r="A2682" s="2">
        <v>2677</v>
      </c>
      <c r="D2682" s="3" t="s">
        <v>3572</v>
      </c>
      <c r="F2682" t="str" cm="1">
        <f t="array" ref="F2682" ca="1">IF(G2682&lt;&gt;"",INDIRECT("'"&amp;G2682&amp;"'!"&amp;H2682),"")</f>
        <v/>
      </c>
      <c r="I2682" s="4"/>
      <c r="J2682" s="4"/>
      <c r="K2682" s="4"/>
    </row>
    <row r="2683" spans="1:19" ht="15" customHeight="1" x14ac:dyDescent="0.25">
      <c r="A2683" s="2">
        <v>2678</v>
      </c>
      <c r="D2683" s="3" t="s">
        <v>3572</v>
      </c>
      <c r="F2683" t="str" cm="1">
        <f t="array" ref="F2683" ca="1">IF(G2683&lt;&gt;"",INDIRECT("'"&amp;G2683&amp;"'!"&amp;H2683),"")</f>
        <v/>
      </c>
      <c r="I2683" s="4"/>
      <c r="J2683" s="4"/>
      <c r="K2683" s="4"/>
    </row>
    <row r="2684" spans="1:19" ht="15" customHeight="1" x14ac:dyDescent="0.25">
      <c r="A2684" s="2">
        <v>2679</v>
      </c>
      <c r="D2684" s="3" t="s">
        <v>3572</v>
      </c>
      <c r="F2684" t="str" cm="1">
        <f t="array" ref="F2684" ca="1">IF(G2684&lt;&gt;"",INDIRECT("'"&amp;G2684&amp;"'!"&amp;H2684),"")</f>
        <v/>
      </c>
      <c r="S2684" s="991"/>
    </row>
    <row r="2685" spans="1:19" ht="15" customHeight="1" x14ac:dyDescent="0.25">
      <c r="A2685" s="2">
        <v>2680</v>
      </c>
      <c r="D2685" s="3" t="s">
        <v>3572</v>
      </c>
      <c r="F2685" t="str" cm="1">
        <f t="array" ref="F2685" ca="1">IF(G2685&lt;&gt;"",INDIRECT("'"&amp;G2685&amp;"'!"&amp;H2685),"")</f>
        <v/>
      </c>
      <c r="I2685" s="4"/>
      <c r="J2685" s="4"/>
      <c r="K2685" s="4"/>
    </row>
    <row r="2686" spans="1:19" ht="15" customHeight="1" x14ac:dyDescent="0.25">
      <c r="A2686" s="2">
        <v>2681</v>
      </c>
      <c r="D2686" s="3" t="s">
        <v>3572</v>
      </c>
      <c r="F2686" t="str" cm="1">
        <f t="array" ref="F2686" ca="1">IF(G2686&lt;&gt;"",INDIRECT("'"&amp;G2686&amp;"'!"&amp;H2686),"")</f>
        <v/>
      </c>
      <c r="S2686" s="991"/>
    </row>
    <row r="2687" spans="1:19" ht="15" customHeight="1" x14ac:dyDescent="0.25">
      <c r="A2687" s="2">
        <v>2682</v>
      </c>
      <c r="D2687" s="3" t="s">
        <v>3572</v>
      </c>
      <c r="F2687" t="str" cm="1">
        <f t="array" ref="F2687" ca="1">IF(G2687&lt;&gt;"",INDIRECT("'"&amp;G2687&amp;"'!"&amp;H2687),"")</f>
        <v/>
      </c>
      <c r="S2687" s="991"/>
    </row>
    <row r="2688" spans="1:19" ht="15" customHeight="1" x14ac:dyDescent="0.25">
      <c r="A2688" s="2">
        <v>2683</v>
      </c>
      <c r="D2688" s="3" t="s">
        <v>3572</v>
      </c>
      <c r="F2688" t="str" cm="1">
        <f t="array" ref="F2688" ca="1">IF(G2688&lt;&gt;"",INDIRECT("'"&amp;G2688&amp;"'!"&amp;H2688),"")</f>
        <v/>
      </c>
      <c r="I2688" s="4"/>
      <c r="J2688" s="4"/>
      <c r="K2688" s="4"/>
    </row>
    <row r="2689" spans="1:19" ht="15" customHeight="1" x14ac:dyDescent="0.25">
      <c r="A2689" s="2">
        <v>2684</v>
      </c>
      <c r="D2689" s="3" t="s">
        <v>3572</v>
      </c>
      <c r="F2689" t="str" cm="1">
        <f t="array" ref="F2689" ca="1">IF(G2689&lt;&gt;"",INDIRECT("'"&amp;G2689&amp;"'!"&amp;H2689),"")</f>
        <v/>
      </c>
      <c r="I2689" s="4"/>
      <c r="J2689" s="4"/>
      <c r="K2689" s="4"/>
    </row>
    <row r="2690" spans="1:19" ht="15" customHeight="1" x14ac:dyDescent="0.25">
      <c r="A2690" s="2">
        <v>2685</v>
      </c>
      <c r="D2690" s="3" t="s">
        <v>3572</v>
      </c>
      <c r="F2690" t="str" cm="1">
        <f t="array" ref="F2690" ca="1">IF(G2690&lt;&gt;"",INDIRECT("'"&amp;G2690&amp;"'!"&amp;H2690),"")</f>
        <v/>
      </c>
      <c r="S2690" s="991"/>
    </row>
    <row r="2691" spans="1:19" ht="15" customHeight="1" x14ac:dyDescent="0.25">
      <c r="A2691" s="2">
        <v>2686</v>
      </c>
      <c r="D2691" s="3" t="s">
        <v>3572</v>
      </c>
      <c r="F2691" t="str" cm="1">
        <f t="array" ref="F2691" ca="1">IF(G2691&lt;&gt;"",INDIRECT("'"&amp;G2691&amp;"'!"&amp;H2691),"")</f>
        <v/>
      </c>
      <c r="I2691" s="4"/>
      <c r="J2691" s="4"/>
      <c r="K2691" s="4"/>
    </row>
    <row r="2692" spans="1:19" ht="15" customHeight="1" x14ac:dyDescent="0.25">
      <c r="A2692" s="2">
        <v>2687</v>
      </c>
      <c r="D2692" s="3" t="s">
        <v>3572</v>
      </c>
      <c r="F2692" t="str" cm="1">
        <f t="array" ref="F2692" ca="1">IF(G2692&lt;&gt;"",INDIRECT("'"&amp;G2692&amp;"'!"&amp;H2692),"")</f>
        <v/>
      </c>
      <c r="I2692" s="4"/>
      <c r="J2692" s="4"/>
      <c r="K2692" s="4"/>
    </row>
    <row r="2693" spans="1:19" ht="15" customHeight="1" x14ac:dyDescent="0.25">
      <c r="A2693" s="2">
        <v>2688</v>
      </c>
      <c r="D2693" s="3" t="s">
        <v>3572</v>
      </c>
      <c r="F2693" t="str" cm="1">
        <f t="array" ref="F2693" ca="1">IF(G2693&lt;&gt;"",INDIRECT("'"&amp;G2693&amp;"'!"&amp;H2693),"")</f>
        <v/>
      </c>
      <c r="I2693" s="4"/>
      <c r="J2693" s="4"/>
      <c r="K2693" s="4"/>
    </row>
    <row r="2694" spans="1:19" ht="15" customHeight="1" x14ac:dyDescent="0.25">
      <c r="A2694" s="2">
        <v>2689</v>
      </c>
      <c r="D2694" s="3" t="s">
        <v>3572</v>
      </c>
      <c r="F2694" t="str" cm="1">
        <f t="array" ref="F2694" ca="1">IF(G2694&lt;&gt;"",INDIRECT("'"&amp;G2694&amp;"'!"&amp;H2694),"")</f>
        <v/>
      </c>
      <c r="I2694" s="4"/>
      <c r="J2694" s="4"/>
      <c r="K2694" s="4"/>
    </row>
    <row r="2695" spans="1:19" ht="15" customHeight="1" x14ac:dyDescent="0.25">
      <c r="A2695" s="2">
        <v>2690</v>
      </c>
      <c r="D2695" s="3" t="s">
        <v>3572</v>
      </c>
      <c r="F2695" t="str" cm="1">
        <f t="array" ref="F2695" ca="1">IF(G2695&lt;&gt;"",INDIRECT("'"&amp;G2695&amp;"'!"&amp;H2695),"")</f>
        <v/>
      </c>
      <c r="I2695" s="4"/>
      <c r="J2695" s="4"/>
      <c r="K2695" s="4"/>
    </row>
    <row r="2696" spans="1:19" ht="15" customHeight="1" x14ac:dyDescent="0.25">
      <c r="A2696" s="2">
        <v>2691</v>
      </c>
      <c r="D2696" s="3" t="s">
        <v>3572</v>
      </c>
      <c r="F2696" t="str" cm="1">
        <f t="array" ref="F2696" ca="1">IF(G2696&lt;&gt;"",INDIRECT("'"&amp;G2696&amp;"'!"&amp;H2696),"")</f>
        <v/>
      </c>
      <c r="S2696" s="991"/>
    </row>
    <row r="2697" spans="1:19" ht="15" customHeight="1" x14ac:dyDescent="0.25">
      <c r="A2697" s="2">
        <v>2692</v>
      </c>
      <c r="D2697" s="3" t="s">
        <v>3572</v>
      </c>
      <c r="F2697" t="str" cm="1">
        <f t="array" ref="F2697" ca="1">IF(G2697&lt;&gt;"",INDIRECT("'"&amp;G2697&amp;"'!"&amp;H2697),"")</f>
        <v/>
      </c>
      <c r="I2697" s="4"/>
      <c r="J2697" s="4"/>
      <c r="K2697" s="4"/>
    </row>
    <row r="2698" spans="1:19" ht="15" customHeight="1" x14ac:dyDescent="0.25">
      <c r="A2698" s="2">
        <v>2693</v>
      </c>
      <c r="D2698" s="3" t="s">
        <v>3572</v>
      </c>
      <c r="F2698" t="str" cm="1">
        <f t="array" ref="F2698" ca="1">IF(G2698&lt;&gt;"",INDIRECT("'"&amp;G2698&amp;"'!"&amp;H2698),"")</f>
        <v/>
      </c>
      <c r="I2698" s="4"/>
      <c r="J2698" s="4"/>
      <c r="K2698" s="4"/>
    </row>
    <row r="2699" spans="1:19" ht="15" customHeight="1" x14ac:dyDescent="0.25">
      <c r="A2699" s="2">
        <v>2694</v>
      </c>
      <c r="D2699" s="3" t="s">
        <v>3572</v>
      </c>
      <c r="F2699" t="str" cm="1">
        <f t="array" ref="F2699" ca="1">IF(G2699&lt;&gt;"",INDIRECT("'"&amp;G2699&amp;"'!"&amp;H2699),"")</f>
        <v/>
      </c>
      <c r="I2699" s="4"/>
      <c r="J2699" s="4"/>
      <c r="K2699" s="4"/>
    </row>
    <row r="2700" spans="1:19" ht="15" customHeight="1" x14ac:dyDescent="0.25">
      <c r="A2700" s="2">
        <v>2695</v>
      </c>
      <c r="D2700" s="3" t="s">
        <v>3572</v>
      </c>
      <c r="F2700" t="str" cm="1">
        <f t="array" ref="F2700" ca="1">IF(G2700&lt;&gt;"",INDIRECT("'"&amp;G2700&amp;"'!"&amp;H2700),"")</f>
        <v/>
      </c>
      <c r="I2700" s="4"/>
      <c r="J2700" s="4"/>
      <c r="K2700" s="4"/>
    </row>
    <row r="2701" spans="1:19" ht="15" customHeight="1" x14ac:dyDescent="0.25">
      <c r="A2701">
        <v>2696</v>
      </c>
      <c r="B2701" s="7">
        <f>'BudgetSum 2-4'!C30</f>
        <v>0</v>
      </c>
      <c r="C2701" s="3">
        <f>A2701-B2701</f>
        <v>2696</v>
      </c>
      <c r="E2701" t="b">
        <f ca="1">F2701=B2701</f>
        <v>1</v>
      </c>
      <c r="F2701" cm="1">
        <f t="array" ref="F2701" ca="1">IF(G2701&lt;&gt;"",INDIRECT("'"&amp;G2701&amp;"'!"&amp;H2701),"")</f>
        <v>0</v>
      </c>
      <c r="G2701" s="991" t="s">
        <v>3508</v>
      </c>
      <c r="H2701" t="s">
        <v>4208</v>
      </c>
      <c r="I2701" s="4"/>
      <c r="J2701" s="4"/>
      <c r="K2701" s="4"/>
    </row>
    <row r="2702" spans="1:19" ht="15" customHeight="1" x14ac:dyDescent="0.25">
      <c r="A2702">
        <v>2697</v>
      </c>
      <c r="B2702" s="7">
        <f>'BudgetSum 2-4'!D30</f>
        <v>0</v>
      </c>
      <c r="C2702" s="3">
        <f>A2702-B2702</f>
        <v>2697</v>
      </c>
      <c r="E2702" t="b">
        <f ca="1">F2702=B2702</f>
        <v>1</v>
      </c>
      <c r="F2702" cm="1">
        <f t="array" ref="F2702" ca="1">IF(G2702&lt;&gt;"",INDIRECT("'"&amp;G2702&amp;"'!"&amp;H2702),"")</f>
        <v>0</v>
      </c>
      <c r="G2702" s="991" t="s">
        <v>3508</v>
      </c>
      <c r="H2702" t="s">
        <v>4209</v>
      </c>
      <c r="I2702" s="4"/>
      <c r="J2702" s="4"/>
      <c r="K2702" s="4"/>
    </row>
    <row r="2703" spans="1:19" ht="15" customHeight="1" x14ac:dyDescent="0.25">
      <c r="A2703" s="2">
        <v>2698</v>
      </c>
      <c r="D2703" s="3" t="s">
        <v>3572</v>
      </c>
      <c r="F2703" t="str" cm="1">
        <f t="array" ref="F2703" ca="1">IF(G2703&lt;&gt;"",INDIRECT("'"&amp;G2703&amp;"'!"&amp;H2703),"")</f>
        <v/>
      </c>
      <c r="I2703" s="4"/>
      <c r="J2703" s="4"/>
      <c r="K2703" s="4"/>
    </row>
    <row r="2704" spans="1:19" ht="15" customHeight="1" x14ac:dyDescent="0.25">
      <c r="A2704">
        <v>2699</v>
      </c>
      <c r="B2704" s="7">
        <f>'BudgetSum 2-4'!E30</f>
        <v>0</v>
      </c>
      <c r="C2704" s="3">
        <f>A2704-B2704</f>
        <v>2699</v>
      </c>
      <c r="E2704" t="b">
        <f ca="1">F2704=B2704</f>
        <v>1</v>
      </c>
      <c r="F2704" cm="1">
        <f t="array" ref="F2704" ca="1">IF(G2704&lt;&gt;"",INDIRECT("'"&amp;G2704&amp;"'!"&amp;H2704),"")</f>
        <v>0</v>
      </c>
      <c r="G2704" s="991" t="s">
        <v>3508</v>
      </c>
      <c r="H2704" t="s">
        <v>4210</v>
      </c>
      <c r="I2704" s="4"/>
      <c r="J2704" s="4"/>
      <c r="K2704" s="4"/>
    </row>
    <row r="2705" spans="1:19" ht="15" customHeight="1" x14ac:dyDescent="0.25">
      <c r="A2705" s="2">
        <v>2700</v>
      </c>
      <c r="D2705" s="3" t="s">
        <v>3572</v>
      </c>
      <c r="F2705" t="str" cm="1">
        <f t="array" ref="F2705" ca="1">IF(G2705&lt;&gt;"",INDIRECT("'"&amp;G2705&amp;"'!"&amp;H2705),"")</f>
        <v/>
      </c>
      <c r="I2705" s="4"/>
      <c r="J2705" s="4"/>
      <c r="K2705" s="4"/>
    </row>
    <row r="2706" spans="1:19" x14ac:dyDescent="0.25">
      <c r="A2706">
        <v>2701</v>
      </c>
      <c r="B2706" s="7">
        <f>'BudgetSum 2-4'!F28</f>
        <v>0</v>
      </c>
      <c r="C2706" s="3">
        <f>A2706-B2706</f>
        <v>2701</v>
      </c>
      <c r="E2706" t="b">
        <f ca="1">F2706=B2706</f>
        <v>1</v>
      </c>
      <c r="F2706" cm="1">
        <f t="array" ref="F2706" ca="1">IF(G2706&lt;&gt;"",INDIRECT("'"&amp;G2706&amp;"'!"&amp;H2706),"")</f>
        <v>0</v>
      </c>
      <c r="G2706" s="991" t="s">
        <v>3508</v>
      </c>
      <c r="H2706" t="s">
        <v>4211</v>
      </c>
      <c r="S2706" s="991"/>
    </row>
    <row r="2707" spans="1:19" x14ac:dyDescent="0.25">
      <c r="A2707">
        <v>2702</v>
      </c>
      <c r="B2707" s="7">
        <f>'BudgetSum 2-4'!F30</f>
        <v>0</v>
      </c>
      <c r="C2707" s="3">
        <f>A2707-B2707</f>
        <v>2702</v>
      </c>
      <c r="E2707" t="b">
        <f ca="1">F2707=B2707</f>
        <v>1</v>
      </c>
      <c r="F2707" cm="1">
        <f t="array" ref="F2707" ca="1">IF(G2707&lt;&gt;"",INDIRECT("'"&amp;G2707&amp;"'!"&amp;H2707),"")</f>
        <v>0</v>
      </c>
      <c r="G2707" s="991" t="s">
        <v>3508</v>
      </c>
      <c r="H2707" t="s">
        <v>4212</v>
      </c>
      <c r="S2707" s="991"/>
    </row>
    <row r="2708" spans="1:19" ht="15" customHeight="1" x14ac:dyDescent="0.25">
      <c r="A2708" s="2">
        <v>2703</v>
      </c>
      <c r="D2708" s="3" t="s">
        <v>3572</v>
      </c>
      <c r="F2708" t="str" cm="1">
        <f t="array" ref="F2708" ca="1">IF(G2708&lt;&gt;"",INDIRECT("'"&amp;G2708&amp;"'!"&amp;H2708),"")</f>
        <v/>
      </c>
      <c r="S2708" s="991"/>
    </row>
    <row r="2709" spans="1:19" ht="15" customHeight="1" x14ac:dyDescent="0.25">
      <c r="A2709" s="2">
        <v>2704</v>
      </c>
      <c r="D2709" s="3" t="s">
        <v>3572</v>
      </c>
      <c r="F2709" t="str" cm="1">
        <f t="array" ref="F2709" ca="1">IF(G2709&lt;&gt;"",INDIRECT("'"&amp;G2709&amp;"'!"&amp;H2709),"")</f>
        <v/>
      </c>
      <c r="I2709" s="4"/>
      <c r="J2709" s="4"/>
      <c r="K2709" s="4"/>
    </row>
    <row r="2710" spans="1:19" x14ac:dyDescent="0.25">
      <c r="A2710">
        <v>2705</v>
      </c>
      <c r="B2710" s="7">
        <f>'BudgetSum 2-4'!G30</f>
        <v>0</v>
      </c>
      <c r="C2710" s="3">
        <f>A2710-B2710</f>
        <v>2705</v>
      </c>
      <c r="E2710" t="b">
        <f ca="1">F2710=B2710</f>
        <v>1</v>
      </c>
      <c r="F2710" cm="1">
        <f t="array" ref="F2710" ca="1">IF(G2710&lt;&gt;"",INDIRECT("'"&amp;G2710&amp;"'!"&amp;H2710),"")</f>
        <v>0</v>
      </c>
      <c r="G2710" s="991" t="s">
        <v>3508</v>
      </c>
      <c r="H2710" t="s">
        <v>4213</v>
      </c>
      <c r="S2710" s="991"/>
    </row>
    <row r="2711" spans="1:19" ht="15" customHeight="1" x14ac:dyDescent="0.25">
      <c r="A2711" s="2">
        <v>2706</v>
      </c>
      <c r="D2711" s="3" t="s">
        <v>3572</v>
      </c>
      <c r="F2711" t="str" cm="1">
        <f t="array" ref="F2711" ca="1">IF(G2711&lt;&gt;"",INDIRECT("'"&amp;G2711&amp;"'!"&amp;H2711),"")</f>
        <v/>
      </c>
      <c r="S2711" s="991"/>
    </row>
    <row r="2712" spans="1:19" ht="15" customHeight="1" x14ac:dyDescent="0.25">
      <c r="A2712" s="2">
        <v>2707</v>
      </c>
      <c r="D2712" s="3" t="s">
        <v>3572</v>
      </c>
      <c r="F2712" t="str" cm="1">
        <f t="array" ref="F2712" ca="1">IF(G2712&lt;&gt;"",INDIRECT("'"&amp;G2712&amp;"'!"&amp;H2712),"")</f>
        <v/>
      </c>
      <c r="I2712" s="4"/>
      <c r="J2712" s="4"/>
      <c r="K2712" s="4"/>
    </row>
    <row r="2713" spans="1:19" x14ac:dyDescent="0.25">
      <c r="A2713">
        <v>2708</v>
      </c>
      <c r="B2713" s="7">
        <f>'BudgetSum 2-4'!H30</f>
        <v>0</v>
      </c>
      <c r="C2713" s="3">
        <f>A2713-B2713</f>
        <v>2708</v>
      </c>
      <c r="E2713" t="b">
        <f ca="1">F2713=B2713</f>
        <v>1</v>
      </c>
      <c r="F2713" cm="1">
        <f t="array" ref="F2713" ca="1">IF(G2713&lt;&gt;"",INDIRECT("'"&amp;G2713&amp;"'!"&amp;H2713),"")</f>
        <v>0</v>
      </c>
      <c r="G2713" s="991" t="s">
        <v>3508</v>
      </c>
      <c r="H2713" t="s">
        <v>4214</v>
      </c>
      <c r="S2713" s="991"/>
    </row>
    <row r="2714" spans="1:19" ht="15" customHeight="1" x14ac:dyDescent="0.25">
      <c r="A2714" s="2">
        <v>2709</v>
      </c>
      <c r="D2714" s="3" t="s">
        <v>3572</v>
      </c>
      <c r="F2714" t="str" cm="1">
        <f t="array" ref="F2714" ca="1">IF(G2714&lt;&gt;"",INDIRECT("'"&amp;G2714&amp;"'!"&amp;H2714),"")</f>
        <v/>
      </c>
      <c r="I2714" s="4"/>
      <c r="J2714" s="4"/>
      <c r="K2714" s="4"/>
    </row>
    <row r="2715" spans="1:19" ht="15" customHeight="1" x14ac:dyDescent="0.25">
      <c r="A2715" s="2">
        <v>2710</v>
      </c>
      <c r="D2715" s="3" t="s">
        <v>3572</v>
      </c>
      <c r="F2715" t="str" cm="1">
        <f t="array" ref="F2715" ca="1">IF(G2715&lt;&gt;"",INDIRECT("'"&amp;G2715&amp;"'!"&amp;H2715),"")</f>
        <v/>
      </c>
    </row>
    <row r="2716" spans="1:19" x14ac:dyDescent="0.25">
      <c r="A2716">
        <v>2711</v>
      </c>
      <c r="B2716" s="7">
        <f>'BudgetSum 2-4'!I30</f>
        <v>0</v>
      </c>
      <c r="C2716" s="3">
        <f>A2716-B2716</f>
        <v>2711</v>
      </c>
      <c r="E2716" t="b">
        <f ca="1">F2716=B2716</f>
        <v>1</v>
      </c>
      <c r="F2716" cm="1">
        <f t="array" ref="F2716" ca="1">IF(G2716&lt;&gt;"",INDIRECT("'"&amp;G2716&amp;"'!"&amp;H2716),"")</f>
        <v>0</v>
      </c>
      <c r="G2716" s="991" t="s">
        <v>3508</v>
      </c>
      <c r="H2716" t="s">
        <v>4215</v>
      </c>
      <c r="S2716" s="991"/>
    </row>
    <row r="2717" spans="1:19" ht="15" customHeight="1" x14ac:dyDescent="0.25">
      <c r="A2717" s="2">
        <v>2712</v>
      </c>
      <c r="D2717" s="3" t="s">
        <v>3572</v>
      </c>
      <c r="F2717" t="str" cm="1">
        <f t="array" ref="F2717" ca="1">IF(G2717&lt;&gt;"",INDIRECT("'"&amp;G2717&amp;"'!"&amp;H2717),"")</f>
        <v/>
      </c>
    </row>
    <row r="2718" spans="1:19" ht="15" customHeight="1" x14ac:dyDescent="0.25">
      <c r="A2718" s="2">
        <v>2713</v>
      </c>
      <c r="D2718" s="3" t="s">
        <v>3572</v>
      </c>
      <c r="F2718" t="str" cm="1">
        <f t="array" ref="F2718" ca="1">IF(G2718&lt;&gt;"",INDIRECT("'"&amp;G2718&amp;"'!"&amp;H2718),"")</f>
        <v/>
      </c>
      <c r="I2718" s="4"/>
      <c r="J2718" s="4"/>
      <c r="K2718" s="4"/>
    </row>
    <row r="2719" spans="1:19" ht="15" customHeight="1" x14ac:dyDescent="0.25">
      <c r="A2719" s="2">
        <v>2714</v>
      </c>
      <c r="D2719" s="3" t="s">
        <v>3572</v>
      </c>
      <c r="F2719" t="str" cm="1">
        <f t="array" ref="F2719" ca="1">IF(G2719&lt;&gt;"",INDIRECT("'"&amp;G2719&amp;"'!"&amp;H2719),"")</f>
        <v/>
      </c>
      <c r="I2719" s="4"/>
      <c r="J2719" s="4"/>
      <c r="K2719" s="4"/>
    </row>
    <row r="2720" spans="1:19" ht="15" customHeight="1" x14ac:dyDescent="0.25">
      <c r="A2720" s="2">
        <v>2715</v>
      </c>
      <c r="D2720" s="3" t="s">
        <v>3860</v>
      </c>
      <c r="F2720" t="str" cm="1">
        <f t="array" ref="F2720" ca="1">IF(G2720&lt;&gt;"",INDIRECT("'"&amp;G2720&amp;"'!"&amp;H2720),"")</f>
        <v/>
      </c>
      <c r="I2720" s="4"/>
      <c r="J2720" s="4"/>
      <c r="K2720" s="4"/>
    </row>
    <row r="2721" spans="1:19" ht="15" customHeight="1" x14ac:dyDescent="0.25">
      <c r="A2721" s="2">
        <v>2716</v>
      </c>
      <c r="D2721" s="3" t="s">
        <v>3572</v>
      </c>
      <c r="F2721" t="str" cm="1">
        <f t="array" ref="F2721" ca="1">IF(G2721&lt;&gt;"",INDIRECT("'"&amp;G2721&amp;"'!"&amp;H2721),"")</f>
        <v/>
      </c>
      <c r="I2721" s="4"/>
      <c r="J2721" s="4"/>
      <c r="K2721" s="4"/>
    </row>
    <row r="2722" spans="1:19" ht="15" customHeight="1" x14ac:dyDescent="0.25">
      <c r="A2722" s="2">
        <v>2717</v>
      </c>
      <c r="D2722" s="3" t="s">
        <v>3572</v>
      </c>
      <c r="F2722" t="str" cm="1">
        <f t="array" ref="F2722" ca="1">IF(G2722&lt;&gt;"",INDIRECT("'"&amp;G2722&amp;"'!"&amp;H2722),"")</f>
        <v/>
      </c>
      <c r="I2722" s="4"/>
      <c r="J2722" s="4"/>
      <c r="K2722" s="4"/>
    </row>
    <row r="2723" spans="1:19" ht="15" customHeight="1" x14ac:dyDescent="0.25">
      <c r="A2723" s="2">
        <v>2718</v>
      </c>
      <c r="D2723" s="3" t="s">
        <v>3572</v>
      </c>
      <c r="F2723" t="str" cm="1">
        <f t="array" ref="F2723" ca="1">IF(G2723&lt;&gt;"",INDIRECT("'"&amp;G2723&amp;"'!"&amp;H2723),"")</f>
        <v/>
      </c>
      <c r="I2723" s="4"/>
      <c r="J2723" s="4"/>
      <c r="K2723" s="4"/>
    </row>
    <row r="2724" spans="1:19" ht="15" customHeight="1" x14ac:dyDescent="0.25">
      <c r="A2724" s="2">
        <v>2719</v>
      </c>
      <c r="D2724" s="3" t="s">
        <v>3572</v>
      </c>
      <c r="F2724" t="str" cm="1">
        <f t="array" ref="F2724" ca="1">IF(G2724&lt;&gt;"",INDIRECT("'"&amp;G2724&amp;"'!"&amp;H2724),"")</f>
        <v/>
      </c>
    </row>
    <row r="2725" spans="1:19" ht="15" customHeight="1" x14ac:dyDescent="0.25">
      <c r="A2725" s="2">
        <v>2720</v>
      </c>
      <c r="D2725" s="3" t="s">
        <v>3572</v>
      </c>
      <c r="F2725" t="str" cm="1">
        <f t="array" ref="F2725" ca="1">IF(G2725&lt;&gt;"",INDIRECT("'"&amp;G2725&amp;"'!"&amp;H2725),"")</f>
        <v/>
      </c>
    </row>
    <row r="2726" spans="1:19" ht="15" customHeight="1" x14ac:dyDescent="0.25">
      <c r="A2726" s="2">
        <v>2721</v>
      </c>
      <c r="D2726" s="3" t="s">
        <v>3572</v>
      </c>
      <c r="F2726" t="str" cm="1">
        <f t="array" ref="F2726" ca="1">IF(G2726&lt;&gt;"",INDIRECT("'"&amp;G2726&amp;"'!"&amp;H2726),"")</f>
        <v/>
      </c>
    </row>
    <row r="2727" spans="1:19" ht="15" customHeight="1" x14ac:dyDescent="0.25">
      <c r="A2727" s="2">
        <v>2722</v>
      </c>
      <c r="D2727" s="3" t="s">
        <v>3572</v>
      </c>
      <c r="F2727" t="str" cm="1">
        <f t="array" ref="F2727" ca="1">IF(G2727&lt;&gt;"",INDIRECT("'"&amp;G2727&amp;"'!"&amp;H2727),"")</f>
        <v/>
      </c>
    </row>
    <row r="2728" spans="1:19" ht="15" customHeight="1" x14ac:dyDescent="0.25">
      <c r="A2728" s="2">
        <v>2723</v>
      </c>
      <c r="D2728" s="3" t="s">
        <v>3572</v>
      </c>
      <c r="F2728" t="str" cm="1">
        <f t="array" ref="F2728" ca="1">IF(G2728&lt;&gt;"",INDIRECT("'"&amp;G2728&amp;"'!"&amp;H2728),"")</f>
        <v/>
      </c>
    </row>
    <row r="2729" spans="1:19" ht="15" customHeight="1" x14ac:dyDescent="0.25">
      <c r="A2729" s="2">
        <v>2724</v>
      </c>
      <c r="D2729" s="3" t="s">
        <v>3572</v>
      </c>
      <c r="F2729" t="str" cm="1">
        <f t="array" ref="F2729" ca="1">IF(G2729&lt;&gt;"",INDIRECT("'"&amp;G2729&amp;"'!"&amp;H2729),"")</f>
        <v/>
      </c>
    </row>
    <row r="2730" spans="1:19" ht="15" customHeight="1" x14ac:dyDescent="0.25">
      <c r="A2730" s="2">
        <v>2725</v>
      </c>
      <c r="D2730" s="3" t="s">
        <v>3572</v>
      </c>
      <c r="F2730" t="str" cm="1">
        <f t="array" ref="F2730" ca="1">IF(G2730&lt;&gt;"",INDIRECT("'"&amp;G2730&amp;"'!"&amp;H2730),"")</f>
        <v/>
      </c>
    </row>
    <row r="2731" spans="1:19" ht="15" customHeight="1" x14ac:dyDescent="0.25">
      <c r="A2731" s="2">
        <v>2726</v>
      </c>
      <c r="D2731" s="3" t="s">
        <v>3572</v>
      </c>
      <c r="F2731" t="str" cm="1">
        <f t="array" ref="F2731" ca="1">IF(G2731&lt;&gt;"",INDIRECT("'"&amp;G2731&amp;"'!"&amp;H2731),"")</f>
        <v/>
      </c>
      <c r="S2731" s="991"/>
    </row>
    <row r="2732" spans="1:19" ht="15" customHeight="1" x14ac:dyDescent="0.25">
      <c r="A2732" s="2">
        <v>2727</v>
      </c>
      <c r="D2732" s="3" t="s">
        <v>3572</v>
      </c>
      <c r="F2732" t="str" cm="1">
        <f t="array" ref="F2732" ca="1">IF(G2732&lt;&gt;"",INDIRECT("'"&amp;G2732&amp;"'!"&amp;H2732),"")</f>
        <v/>
      </c>
      <c r="I2732" s="4"/>
      <c r="J2732" s="4"/>
      <c r="K2732" s="4"/>
    </row>
    <row r="2733" spans="1:19" x14ac:dyDescent="0.25">
      <c r="A2733">
        <v>2728</v>
      </c>
      <c r="B2733" s="7">
        <f>'EstExp 12-20'!E86</f>
        <v>5264</v>
      </c>
      <c r="C2733" s="3">
        <f>A2733-B2733</f>
        <v>-2536</v>
      </c>
      <c r="E2733" t="b">
        <f ca="1">F2733=B2733</f>
        <v>1</v>
      </c>
      <c r="F2733" cm="1">
        <f t="array" ref="F2733" ca="1">IF(G2733&lt;&gt;"",INDIRECT("'"&amp;G2733&amp;"'!"&amp;H2733),"")</f>
        <v>5264</v>
      </c>
      <c r="G2733" s="991" t="s">
        <v>3604</v>
      </c>
      <c r="H2733" t="s">
        <v>4216</v>
      </c>
      <c r="S2733" s="991"/>
    </row>
    <row r="2734" spans="1:19" x14ac:dyDescent="0.25">
      <c r="A2734">
        <v>2729</v>
      </c>
      <c r="B2734" s="7">
        <f>'EstExp 12-20'!E104</f>
        <v>5264</v>
      </c>
      <c r="C2734" s="3">
        <f>A2734-B2734</f>
        <v>-2535</v>
      </c>
      <c r="E2734" t="b">
        <f ca="1">F2734=B2734</f>
        <v>1</v>
      </c>
      <c r="F2734" cm="1">
        <f t="array" ref="F2734" ca="1">IF(G2734&lt;&gt;"",INDIRECT("'"&amp;G2734&amp;"'!"&amp;H2734),"")</f>
        <v>5264</v>
      </c>
      <c r="G2734" s="991" t="s">
        <v>3604</v>
      </c>
      <c r="H2734" t="s">
        <v>4217</v>
      </c>
      <c r="S2734" s="991"/>
    </row>
    <row r="2735" spans="1:19" x14ac:dyDescent="0.25">
      <c r="A2735">
        <v>2730</v>
      </c>
      <c r="B2735" s="7">
        <f>'EstExp 12-20'!H109</f>
        <v>0</v>
      </c>
      <c r="C2735" s="3">
        <f>A2735-B2735</f>
        <v>2730</v>
      </c>
      <c r="E2735" t="b">
        <f ca="1">F2735=B2735</f>
        <v>1</v>
      </c>
      <c r="F2735" cm="1">
        <f t="array" ref="F2735" ca="1">IF(G2735&lt;&gt;"",INDIRECT("'"&amp;G2735&amp;"'!"&amp;H2735),"")</f>
        <v>0</v>
      </c>
      <c r="G2735" s="991" t="s">
        <v>3604</v>
      </c>
      <c r="H2735" t="s">
        <v>4218</v>
      </c>
      <c r="S2735" s="991"/>
    </row>
    <row r="2736" spans="1:19" x14ac:dyDescent="0.25">
      <c r="A2736">
        <v>2731</v>
      </c>
      <c r="B2736" s="7">
        <f>'EstExp 12-20'!H110</f>
        <v>0</v>
      </c>
      <c r="C2736" s="3">
        <f>A2736-B2736</f>
        <v>2731</v>
      </c>
      <c r="E2736" t="b">
        <f ca="1">F2736=B2736</f>
        <v>1</v>
      </c>
      <c r="F2736" cm="1">
        <f t="array" ref="F2736" ca="1">IF(G2736&lt;&gt;"",INDIRECT("'"&amp;G2736&amp;"'!"&amp;H2736),"")</f>
        <v>0</v>
      </c>
      <c r="G2736" s="991" t="s">
        <v>3604</v>
      </c>
      <c r="H2736" t="s">
        <v>4219</v>
      </c>
      <c r="S2736" s="991"/>
    </row>
    <row r="2737" spans="1:19" ht="15" customHeight="1" x14ac:dyDescent="0.25">
      <c r="A2737" s="2">
        <v>2732</v>
      </c>
      <c r="D2737" s="3" t="s">
        <v>3572</v>
      </c>
      <c r="F2737" t="str" cm="1">
        <f t="array" ref="F2737" ca="1">IF(G2737&lt;&gt;"",INDIRECT("'"&amp;G2737&amp;"'!"&amp;H2737),"")</f>
        <v/>
      </c>
      <c r="I2737" s="4"/>
      <c r="J2737" s="4"/>
      <c r="K2737" s="4"/>
    </row>
    <row r="2738" spans="1:19" x14ac:dyDescent="0.25">
      <c r="A2738">
        <v>2733</v>
      </c>
      <c r="B2738" s="7">
        <f>'BudgetSum 2-4'!C53</f>
        <v>0</v>
      </c>
      <c r="C2738" s="3">
        <f t="shared" ref="C2738:C2746" si="82">A2738-B2738</f>
        <v>2733</v>
      </c>
      <c r="E2738" t="b">
        <f t="shared" ref="E2738:E2746" ca="1" si="83">F2738=B2738</f>
        <v>1</v>
      </c>
      <c r="F2738" cm="1">
        <f t="array" ref="F2738" ca="1">IF(G2738&lt;&gt;"",INDIRECT("'"&amp;G2738&amp;"'!"&amp;H2738),"")</f>
        <v>0</v>
      </c>
      <c r="G2738" s="991" t="s">
        <v>3508</v>
      </c>
      <c r="H2738" t="s">
        <v>4199</v>
      </c>
      <c r="S2738" s="991"/>
    </row>
    <row r="2739" spans="1:19" x14ac:dyDescent="0.25">
      <c r="A2739">
        <v>2734</v>
      </c>
      <c r="B2739" s="7">
        <f>'EstExp 12-20'!K109</f>
        <v>0</v>
      </c>
      <c r="C2739" s="3">
        <f t="shared" si="82"/>
        <v>2734</v>
      </c>
      <c r="E2739" t="b">
        <f t="shared" ca="1" si="83"/>
        <v>1</v>
      </c>
      <c r="F2739" cm="1">
        <f t="array" ref="F2739" ca="1">IF(G2739&lt;&gt;"",INDIRECT("'"&amp;G2739&amp;"'!"&amp;H2739),"")</f>
        <v>0</v>
      </c>
      <c r="G2739" s="991" t="s">
        <v>3604</v>
      </c>
      <c r="H2739" t="s">
        <v>4220</v>
      </c>
      <c r="S2739" s="991"/>
    </row>
    <row r="2740" spans="1:19" x14ac:dyDescent="0.25">
      <c r="A2740">
        <v>2735</v>
      </c>
      <c r="B2740" s="7">
        <f>'EstExp 12-20'!K110</f>
        <v>0</v>
      </c>
      <c r="C2740" s="3">
        <f t="shared" si="82"/>
        <v>2735</v>
      </c>
      <c r="E2740" t="b">
        <f t="shared" ca="1" si="83"/>
        <v>1</v>
      </c>
      <c r="F2740" cm="1">
        <f t="array" ref="F2740" ca="1">IF(G2740&lt;&gt;"",INDIRECT("'"&amp;G2740&amp;"'!"&amp;H2740),"")</f>
        <v>0</v>
      </c>
      <c r="G2740" s="991" t="s">
        <v>3604</v>
      </c>
      <c r="H2740" t="s">
        <v>4221</v>
      </c>
      <c r="S2740" s="991"/>
    </row>
    <row r="2741" spans="1:19" x14ac:dyDescent="0.25">
      <c r="A2741">
        <v>2736</v>
      </c>
      <c r="B2741" s="7">
        <f>'EstExp 12-20'!C134</f>
        <v>0</v>
      </c>
      <c r="C2741" s="3">
        <f t="shared" si="82"/>
        <v>2736</v>
      </c>
      <c r="E2741" t="b">
        <f t="shared" ca="1" si="83"/>
        <v>1</v>
      </c>
      <c r="F2741" cm="1">
        <f t="array" ref="F2741" ca="1">IF(G2741&lt;&gt;"",INDIRECT("'"&amp;G2741&amp;"'!"&amp;H2741),"")</f>
        <v>0</v>
      </c>
      <c r="G2741" s="991" t="s">
        <v>3604</v>
      </c>
      <c r="H2741" t="s">
        <v>4222</v>
      </c>
      <c r="S2741" s="991"/>
    </row>
    <row r="2742" spans="1:19" x14ac:dyDescent="0.25">
      <c r="A2742">
        <v>2737</v>
      </c>
      <c r="B2742" s="7">
        <f>'EstExp 12-20'!D134</f>
        <v>0</v>
      </c>
      <c r="C2742" s="3">
        <f t="shared" si="82"/>
        <v>2737</v>
      </c>
      <c r="E2742" t="b">
        <f t="shared" ca="1" si="83"/>
        <v>1</v>
      </c>
      <c r="F2742" cm="1">
        <f t="array" ref="F2742" ca="1">IF(G2742&lt;&gt;"",INDIRECT("'"&amp;G2742&amp;"'!"&amp;H2742),"")</f>
        <v>0</v>
      </c>
      <c r="G2742" s="991" t="s">
        <v>3604</v>
      </c>
      <c r="H2742" t="s">
        <v>4223</v>
      </c>
      <c r="S2742" s="991"/>
    </row>
    <row r="2743" spans="1:19" x14ac:dyDescent="0.25">
      <c r="A2743">
        <v>2738</v>
      </c>
      <c r="B2743" s="7">
        <f>'EstExp 12-20'!E134</f>
        <v>0</v>
      </c>
      <c r="C2743" s="3">
        <f t="shared" si="82"/>
        <v>2738</v>
      </c>
      <c r="E2743" t="b">
        <f t="shared" ca="1" si="83"/>
        <v>1</v>
      </c>
      <c r="F2743" cm="1">
        <f t="array" ref="F2743" ca="1">IF(G2743&lt;&gt;"",INDIRECT("'"&amp;G2743&amp;"'!"&amp;H2743),"")</f>
        <v>0</v>
      </c>
      <c r="G2743" s="991" t="s">
        <v>3604</v>
      </c>
      <c r="H2743" t="s">
        <v>4224</v>
      </c>
      <c r="S2743" s="991"/>
    </row>
    <row r="2744" spans="1:19" x14ac:dyDescent="0.25">
      <c r="A2744">
        <v>2739</v>
      </c>
      <c r="B2744" s="7">
        <f>'EstExp 12-20'!F134</f>
        <v>0</v>
      </c>
      <c r="C2744" s="3">
        <f t="shared" si="82"/>
        <v>2739</v>
      </c>
      <c r="E2744" t="b">
        <f t="shared" ca="1" si="83"/>
        <v>1</v>
      </c>
      <c r="F2744" cm="1">
        <f t="array" ref="F2744" ca="1">IF(G2744&lt;&gt;"",INDIRECT("'"&amp;G2744&amp;"'!"&amp;H2744),"")</f>
        <v>0</v>
      </c>
      <c r="G2744" s="991" t="s">
        <v>3604</v>
      </c>
      <c r="H2744" t="s">
        <v>4225</v>
      </c>
      <c r="S2744" s="991"/>
    </row>
    <row r="2745" spans="1:19" x14ac:dyDescent="0.25">
      <c r="A2745">
        <v>2740</v>
      </c>
      <c r="B2745" s="7">
        <f>'EstExp 12-20'!G134</f>
        <v>0</v>
      </c>
      <c r="C2745" s="3">
        <f t="shared" si="82"/>
        <v>2740</v>
      </c>
      <c r="E2745" t="b">
        <f t="shared" ca="1" si="83"/>
        <v>1</v>
      </c>
      <c r="F2745" cm="1">
        <f t="array" ref="F2745" ca="1">IF(G2745&lt;&gt;"",INDIRECT("'"&amp;G2745&amp;"'!"&amp;H2745),"")</f>
        <v>0</v>
      </c>
      <c r="G2745" s="991" t="s">
        <v>3604</v>
      </c>
      <c r="H2745" t="s">
        <v>4226</v>
      </c>
      <c r="S2745" s="991"/>
    </row>
    <row r="2746" spans="1:19" x14ac:dyDescent="0.25">
      <c r="A2746">
        <v>2741</v>
      </c>
      <c r="B2746" s="7">
        <f>'EstExp 12-20'!H134</f>
        <v>0</v>
      </c>
      <c r="C2746" s="3">
        <f t="shared" si="82"/>
        <v>2741</v>
      </c>
      <c r="E2746" t="b">
        <f t="shared" ca="1" si="83"/>
        <v>1</v>
      </c>
      <c r="F2746" cm="1">
        <f t="array" ref="F2746" ca="1">IF(G2746&lt;&gt;"",INDIRECT("'"&amp;G2746&amp;"'!"&amp;H2746),"")</f>
        <v>0</v>
      </c>
      <c r="G2746" s="991" t="s">
        <v>3604</v>
      </c>
      <c r="H2746" t="s">
        <v>4227</v>
      </c>
      <c r="S2746" s="991"/>
    </row>
    <row r="2747" spans="1:19" ht="15" customHeight="1" x14ac:dyDescent="0.25">
      <c r="A2747" s="2">
        <v>2742</v>
      </c>
      <c r="D2747" s="3" t="s">
        <v>3572</v>
      </c>
      <c r="F2747" t="str" cm="1">
        <f t="array" ref="F2747" ca="1">IF(G2747&lt;&gt;"",INDIRECT("'"&amp;G2747&amp;"'!"&amp;H2747),"")</f>
        <v/>
      </c>
      <c r="I2747" s="4"/>
      <c r="J2747" s="4"/>
      <c r="K2747" s="4"/>
    </row>
    <row r="2748" spans="1:19" ht="15" customHeight="1" x14ac:dyDescent="0.25">
      <c r="A2748" s="2">
        <v>2743</v>
      </c>
      <c r="D2748" s="3" t="s">
        <v>3860</v>
      </c>
      <c r="F2748" t="str" cm="1">
        <f t="array" ref="F2748" ca="1">IF(G2748&lt;&gt;"",INDIRECT("'"&amp;G2748&amp;"'!"&amp;H2748),"")</f>
        <v/>
      </c>
      <c r="I2748" s="4"/>
      <c r="J2748" s="4"/>
      <c r="K2748" s="4"/>
    </row>
    <row r="2749" spans="1:19" x14ac:dyDescent="0.25">
      <c r="A2749">
        <v>2744</v>
      </c>
      <c r="B2749" s="7">
        <f>'EstExp 12-20'!K134</f>
        <v>0</v>
      </c>
      <c r="C2749" s="3">
        <f>A2749-B2749</f>
        <v>2744</v>
      </c>
      <c r="E2749" t="b">
        <f ca="1">F2749=B2749</f>
        <v>1</v>
      </c>
      <c r="F2749" cm="1">
        <f t="array" ref="F2749" ca="1">IF(G2749&lt;&gt;"",INDIRECT("'"&amp;G2749&amp;"'!"&amp;H2749),"")</f>
        <v>0</v>
      </c>
      <c r="G2749" s="991" t="s">
        <v>3604</v>
      </c>
      <c r="H2749" t="s">
        <v>4228</v>
      </c>
      <c r="S2749" s="991"/>
    </row>
    <row r="2750" spans="1:19" x14ac:dyDescent="0.25">
      <c r="A2750">
        <v>2745</v>
      </c>
      <c r="B2750" s="7">
        <f>'BudgetSum 2-4'!D53</f>
        <v>0</v>
      </c>
      <c r="C2750" s="3">
        <f>A2750-B2750</f>
        <v>2745</v>
      </c>
      <c r="E2750" t="b">
        <f ca="1">F2750=B2750</f>
        <v>1</v>
      </c>
      <c r="F2750" cm="1">
        <f t="array" ref="F2750" ca="1">IF(G2750&lt;&gt;"",INDIRECT("'"&amp;G2750&amp;"'!"&amp;H2750),"")</f>
        <v>0</v>
      </c>
      <c r="G2750" s="991" t="s">
        <v>3508</v>
      </c>
      <c r="H2750" t="s">
        <v>4200</v>
      </c>
      <c r="S2750" s="991"/>
    </row>
    <row r="2751" spans="1:19" x14ac:dyDescent="0.25">
      <c r="A2751">
        <v>2746</v>
      </c>
      <c r="B2751" s="7">
        <f>'EstExp 12-20'!H148</f>
        <v>0</v>
      </c>
      <c r="C2751" s="3">
        <f>A2751-B2751</f>
        <v>2746</v>
      </c>
      <c r="E2751" t="b">
        <f ca="1">F2751=B2751</f>
        <v>1</v>
      </c>
      <c r="F2751" cm="1">
        <f t="array" ref="F2751" ca="1">IF(G2751&lt;&gt;"",INDIRECT("'"&amp;G2751&amp;"'!"&amp;H2751),"")</f>
        <v>0</v>
      </c>
      <c r="G2751" s="991" t="s">
        <v>3604</v>
      </c>
      <c r="H2751" t="s">
        <v>4229</v>
      </c>
      <c r="S2751" s="991"/>
    </row>
    <row r="2752" spans="1:19" x14ac:dyDescent="0.25">
      <c r="A2752">
        <v>2747</v>
      </c>
      <c r="B2752" s="7">
        <f>'EstExp 12-20'!H149</f>
        <v>0</v>
      </c>
      <c r="C2752" s="3">
        <f>A2752-B2752</f>
        <v>2747</v>
      </c>
      <c r="E2752" t="b">
        <f ca="1">F2752=B2752</f>
        <v>1</v>
      </c>
      <c r="F2752" cm="1">
        <f t="array" ref="F2752" ca="1">IF(G2752&lt;&gt;"",INDIRECT("'"&amp;G2752&amp;"'!"&amp;H2752),"")</f>
        <v>0</v>
      </c>
      <c r="G2752" s="991" t="s">
        <v>3604</v>
      </c>
      <c r="H2752" t="s">
        <v>4230</v>
      </c>
      <c r="S2752" s="991"/>
    </row>
    <row r="2753" spans="1:19" ht="15" customHeight="1" x14ac:dyDescent="0.25">
      <c r="A2753" s="2">
        <v>2748</v>
      </c>
      <c r="D2753" s="3" t="s">
        <v>3860</v>
      </c>
      <c r="F2753" t="str" cm="1">
        <f t="array" ref="F2753" ca="1">IF(G2753&lt;&gt;"",INDIRECT("'"&amp;G2753&amp;"'!"&amp;H2753),"")</f>
        <v/>
      </c>
      <c r="I2753" s="4"/>
      <c r="J2753" s="4"/>
      <c r="K2753" s="4"/>
    </row>
    <row r="2754" spans="1:19" x14ac:dyDescent="0.25">
      <c r="A2754">
        <v>2749</v>
      </c>
      <c r="B2754" s="7">
        <f>'EstExp 12-20'!K148</f>
        <v>0</v>
      </c>
      <c r="C2754" s="3">
        <f>A2754-B2754</f>
        <v>2749</v>
      </c>
      <c r="E2754" t="b">
        <f ca="1">F2754=B2754</f>
        <v>1</v>
      </c>
      <c r="F2754" cm="1">
        <f t="array" ref="F2754" ca="1">IF(G2754&lt;&gt;"",INDIRECT("'"&amp;G2754&amp;"'!"&amp;H2754),"")</f>
        <v>0</v>
      </c>
      <c r="G2754" s="991" t="s">
        <v>3604</v>
      </c>
      <c r="H2754" t="s">
        <v>4231</v>
      </c>
      <c r="S2754" s="991"/>
    </row>
    <row r="2755" spans="1:19" x14ac:dyDescent="0.25">
      <c r="A2755">
        <v>2750</v>
      </c>
      <c r="B2755" s="7">
        <f>'EstExp 12-20'!K149</f>
        <v>0</v>
      </c>
      <c r="C2755" s="3">
        <f>A2755-B2755</f>
        <v>2750</v>
      </c>
      <c r="E2755" t="b">
        <f ca="1">F2755=B2755</f>
        <v>1</v>
      </c>
      <c r="F2755" cm="1">
        <f t="array" ref="F2755" ca="1">IF(G2755&lt;&gt;"",INDIRECT("'"&amp;G2755&amp;"'!"&amp;H2755),"")</f>
        <v>0</v>
      </c>
      <c r="G2755" s="991" t="s">
        <v>3604</v>
      </c>
      <c r="H2755" t="s">
        <v>4232</v>
      </c>
      <c r="S2755" s="991"/>
    </row>
    <row r="2756" spans="1:19" x14ac:dyDescent="0.25">
      <c r="A2756">
        <v>2751</v>
      </c>
      <c r="B2756" s="7">
        <f>'EstExp 12-20'!H169</f>
        <v>0</v>
      </c>
      <c r="C2756" s="3">
        <f>A2756-B2756</f>
        <v>2751</v>
      </c>
      <c r="E2756" t="b">
        <f ca="1">F2756=B2756</f>
        <v>1</v>
      </c>
      <c r="F2756" cm="1">
        <f t="array" ref="F2756" ca="1">IF(G2756&lt;&gt;"",INDIRECT("'"&amp;G2756&amp;"'!"&amp;H2756),"")</f>
        <v>0</v>
      </c>
      <c r="G2756" s="991" t="s">
        <v>3604</v>
      </c>
      <c r="H2756" t="s">
        <v>4233</v>
      </c>
      <c r="S2756" s="991"/>
    </row>
    <row r="2757" spans="1:19" x14ac:dyDescent="0.25">
      <c r="A2757">
        <v>2752</v>
      </c>
      <c r="B2757" s="7">
        <f>'EstExp 12-20'!H170</f>
        <v>0</v>
      </c>
      <c r="C2757" s="3">
        <f>A2757-B2757</f>
        <v>2752</v>
      </c>
      <c r="E2757" t="b">
        <f ca="1">F2757=B2757</f>
        <v>1</v>
      </c>
      <c r="F2757" cm="1">
        <f t="array" ref="F2757" ca="1">IF(G2757&lt;&gt;"",INDIRECT("'"&amp;G2757&amp;"'!"&amp;H2757),"")</f>
        <v>0</v>
      </c>
      <c r="G2757" s="991" t="s">
        <v>3604</v>
      </c>
      <c r="H2757" t="s">
        <v>4234</v>
      </c>
      <c r="S2757" s="991"/>
    </row>
    <row r="2758" spans="1:19" ht="15" customHeight="1" x14ac:dyDescent="0.25">
      <c r="A2758" s="2">
        <v>2753</v>
      </c>
      <c r="D2758" s="3" t="s">
        <v>3860</v>
      </c>
      <c r="F2758" t="str" cm="1">
        <f t="array" ref="F2758" ca="1">IF(G2758&lt;&gt;"",INDIRECT("'"&amp;G2758&amp;"'!"&amp;H2758),"")</f>
        <v/>
      </c>
      <c r="I2758" s="4"/>
      <c r="J2758" s="4"/>
      <c r="K2758" s="4"/>
    </row>
    <row r="2759" spans="1:19" ht="15" customHeight="1" x14ac:dyDescent="0.25">
      <c r="A2759" s="2">
        <v>2754</v>
      </c>
      <c r="D2759" s="3" t="s">
        <v>3572</v>
      </c>
      <c r="F2759" t="str" cm="1">
        <f t="array" ref="F2759" ca="1">IF(G2759&lt;&gt;"",INDIRECT("'"&amp;G2759&amp;"'!"&amp;H2759),"")</f>
        <v/>
      </c>
      <c r="I2759" s="4"/>
      <c r="J2759" s="4"/>
      <c r="K2759" s="4"/>
    </row>
    <row r="2760" spans="1:19" ht="15" customHeight="1" x14ac:dyDescent="0.25">
      <c r="A2760" s="2">
        <v>2755</v>
      </c>
      <c r="D2760" s="3" t="s">
        <v>3860</v>
      </c>
      <c r="F2760" t="str" cm="1">
        <f t="array" ref="F2760" ca="1">IF(G2760&lt;&gt;"",INDIRECT("'"&amp;G2760&amp;"'!"&amp;H2760),"")</f>
        <v/>
      </c>
      <c r="I2760" s="4"/>
      <c r="J2760" s="4"/>
      <c r="K2760" s="4"/>
    </row>
    <row r="2761" spans="1:19" x14ac:dyDescent="0.25">
      <c r="A2761">
        <v>2756</v>
      </c>
      <c r="B2761" s="7">
        <f>'BudgetSum 2-4'!E53</f>
        <v>0</v>
      </c>
      <c r="C2761" s="3">
        <f t="shared" ref="C2761:C2776" si="84">A2761-B2761</f>
        <v>2756</v>
      </c>
      <c r="E2761" t="b">
        <f t="shared" ref="E2761:E2776" ca="1" si="85">F2761=B2761</f>
        <v>1</v>
      </c>
      <c r="F2761" cm="1">
        <f t="array" ref="F2761" ca="1">IF(G2761&lt;&gt;"",INDIRECT("'"&amp;G2761&amp;"'!"&amp;H2761),"")</f>
        <v>0</v>
      </c>
      <c r="G2761" s="991" t="s">
        <v>3508</v>
      </c>
      <c r="H2761" t="s">
        <v>4201</v>
      </c>
      <c r="S2761" s="991"/>
    </row>
    <row r="2762" spans="1:19" x14ac:dyDescent="0.25">
      <c r="A2762">
        <v>2757</v>
      </c>
      <c r="B2762" s="7">
        <f>'EstExp 12-20'!K169</f>
        <v>0</v>
      </c>
      <c r="C2762" s="3">
        <f t="shared" si="84"/>
        <v>2757</v>
      </c>
      <c r="E2762" t="b">
        <f t="shared" ca="1" si="85"/>
        <v>1</v>
      </c>
      <c r="F2762" cm="1">
        <f t="array" ref="F2762" ca="1">IF(G2762&lt;&gt;"",INDIRECT("'"&amp;G2762&amp;"'!"&amp;H2762),"")</f>
        <v>0</v>
      </c>
      <c r="G2762" s="991" t="s">
        <v>3604</v>
      </c>
      <c r="H2762" t="s">
        <v>4235</v>
      </c>
      <c r="S2762" s="991"/>
    </row>
    <row r="2763" spans="1:19" ht="15" customHeight="1" x14ac:dyDescent="0.25">
      <c r="A2763">
        <v>2758</v>
      </c>
      <c r="B2763" s="7">
        <f>'EstExp 12-20'!K170</f>
        <v>0</v>
      </c>
      <c r="C2763" s="3">
        <f t="shared" si="84"/>
        <v>2758</v>
      </c>
      <c r="E2763" t="b">
        <f t="shared" ca="1" si="85"/>
        <v>1</v>
      </c>
      <c r="F2763" cm="1">
        <f t="array" ref="F2763" ca="1">IF(G2763&lt;&gt;"",INDIRECT("'"&amp;G2763&amp;"'!"&amp;H2763),"")</f>
        <v>0</v>
      </c>
      <c r="G2763" s="991" t="s">
        <v>3604</v>
      </c>
      <c r="H2763" t="s">
        <v>4236</v>
      </c>
      <c r="I2763" s="4"/>
      <c r="J2763" s="4"/>
      <c r="K2763" s="4"/>
    </row>
    <row r="2764" spans="1:19" x14ac:dyDescent="0.25">
      <c r="A2764">
        <v>2759</v>
      </c>
      <c r="B2764" s="7">
        <f>'EstExp 12-20'!C189</f>
        <v>0</v>
      </c>
      <c r="C2764" s="3">
        <f t="shared" si="84"/>
        <v>2759</v>
      </c>
      <c r="E2764" t="b">
        <f t="shared" ca="1" si="85"/>
        <v>1</v>
      </c>
      <c r="F2764" cm="1">
        <f t="array" ref="F2764" ca="1">IF(G2764&lt;&gt;"",INDIRECT("'"&amp;G2764&amp;"'!"&amp;H2764),"")</f>
        <v>0</v>
      </c>
      <c r="G2764" s="991" t="s">
        <v>3604</v>
      </c>
      <c r="H2764" t="s">
        <v>4237</v>
      </c>
      <c r="S2764" s="991"/>
    </row>
    <row r="2765" spans="1:19" x14ac:dyDescent="0.25">
      <c r="A2765">
        <v>2760</v>
      </c>
      <c r="B2765" s="7">
        <f>'EstExp 12-20'!D189</f>
        <v>0</v>
      </c>
      <c r="C2765" s="3">
        <f t="shared" si="84"/>
        <v>2760</v>
      </c>
      <c r="E2765" t="b">
        <f t="shared" ca="1" si="85"/>
        <v>1</v>
      </c>
      <c r="F2765" cm="1">
        <f t="array" ref="F2765" ca="1">IF(G2765&lt;&gt;"",INDIRECT("'"&amp;G2765&amp;"'!"&amp;H2765),"")</f>
        <v>0</v>
      </c>
      <c r="G2765" s="991" t="s">
        <v>3604</v>
      </c>
      <c r="H2765" t="s">
        <v>4238</v>
      </c>
      <c r="S2765" s="991"/>
    </row>
    <row r="2766" spans="1:19" x14ac:dyDescent="0.25">
      <c r="A2766">
        <v>2761</v>
      </c>
      <c r="B2766" s="7">
        <f>'EstExp 12-20'!E189</f>
        <v>0</v>
      </c>
      <c r="C2766" s="3">
        <f t="shared" si="84"/>
        <v>2761</v>
      </c>
      <c r="E2766" t="b">
        <f t="shared" ca="1" si="85"/>
        <v>1</v>
      </c>
      <c r="F2766" cm="1">
        <f t="array" ref="F2766" ca="1">IF(G2766&lt;&gt;"",INDIRECT("'"&amp;G2766&amp;"'!"&amp;H2766),"")</f>
        <v>0</v>
      </c>
      <c r="G2766" s="991" t="s">
        <v>3604</v>
      </c>
      <c r="H2766" t="s">
        <v>4239</v>
      </c>
      <c r="S2766" s="991"/>
    </row>
    <row r="2767" spans="1:19" x14ac:dyDescent="0.25">
      <c r="A2767">
        <v>2762</v>
      </c>
      <c r="B2767" s="7">
        <f>'EstExp 12-20'!E198</f>
        <v>0</v>
      </c>
      <c r="C2767" s="3">
        <f t="shared" si="84"/>
        <v>2762</v>
      </c>
      <c r="E2767" t="b">
        <f t="shared" ca="1" si="85"/>
        <v>1</v>
      </c>
      <c r="F2767" cm="1">
        <f t="array" ref="F2767" ca="1">IF(G2767&lt;&gt;"",INDIRECT("'"&amp;G2767&amp;"'!"&amp;H2767),"")</f>
        <v>0</v>
      </c>
      <c r="G2767" s="991" t="s">
        <v>3604</v>
      </c>
      <c r="H2767" t="s">
        <v>4240</v>
      </c>
      <c r="S2767" s="991"/>
    </row>
    <row r="2768" spans="1:19" x14ac:dyDescent="0.25">
      <c r="A2768">
        <v>2763</v>
      </c>
      <c r="B2768" s="7">
        <f>'EstExp 12-20'!E199</f>
        <v>0</v>
      </c>
      <c r="C2768" s="3">
        <f t="shared" si="84"/>
        <v>2763</v>
      </c>
      <c r="E2768" t="b">
        <f t="shared" ca="1" si="85"/>
        <v>1</v>
      </c>
      <c r="F2768" cm="1">
        <f t="array" ref="F2768" ca="1">IF(G2768&lt;&gt;"",INDIRECT("'"&amp;G2768&amp;"'!"&amp;H2768),"")</f>
        <v>0</v>
      </c>
      <c r="G2768" s="991" t="s">
        <v>3604</v>
      </c>
      <c r="H2768" t="s">
        <v>4241</v>
      </c>
      <c r="S2768" s="991"/>
    </row>
    <row r="2769" spans="1:19" ht="15" customHeight="1" x14ac:dyDescent="0.25">
      <c r="A2769">
        <v>2764</v>
      </c>
      <c r="B2769" s="7">
        <f>'EstExp 12-20'!F189</f>
        <v>0</v>
      </c>
      <c r="C2769" s="3">
        <f t="shared" si="84"/>
        <v>2764</v>
      </c>
      <c r="E2769" t="b">
        <f t="shared" ca="1" si="85"/>
        <v>1</v>
      </c>
      <c r="F2769" cm="1">
        <f t="array" ref="F2769" ca="1">IF(G2769&lt;&gt;"",INDIRECT("'"&amp;G2769&amp;"'!"&amp;H2769),"")</f>
        <v>0</v>
      </c>
      <c r="G2769" s="991" t="s">
        <v>3604</v>
      </c>
      <c r="H2769" t="s">
        <v>4242</v>
      </c>
      <c r="I2769" s="4"/>
      <c r="J2769" s="4"/>
      <c r="K2769" s="4"/>
    </row>
    <row r="2770" spans="1:19" x14ac:dyDescent="0.25">
      <c r="A2770">
        <v>2765</v>
      </c>
      <c r="B2770" s="7">
        <f>'EstExp 12-20'!G189</f>
        <v>0</v>
      </c>
      <c r="C2770" s="3">
        <f t="shared" si="84"/>
        <v>2765</v>
      </c>
      <c r="E2770" t="b">
        <f t="shared" ca="1" si="85"/>
        <v>1</v>
      </c>
      <c r="F2770" cm="1">
        <f t="array" ref="F2770" ca="1">IF(G2770&lt;&gt;"",INDIRECT("'"&amp;G2770&amp;"'!"&amp;H2770),"")</f>
        <v>0</v>
      </c>
      <c r="G2770" s="991" t="s">
        <v>3604</v>
      </c>
      <c r="H2770" t="s">
        <v>4243</v>
      </c>
      <c r="S2770" s="991"/>
    </row>
    <row r="2771" spans="1:19" ht="15" customHeight="1" x14ac:dyDescent="0.25">
      <c r="A2771">
        <v>2766</v>
      </c>
      <c r="B2771" s="7">
        <f>'EstExp 12-20'!H189</f>
        <v>0</v>
      </c>
      <c r="C2771" s="3">
        <f t="shared" si="84"/>
        <v>2766</v>
      </c>
      <c r="E2771" t="b">
        <f t="shared" ca="1" si="85"/>
        <v>1</v>
      </c>
      <c r="F2771" cm="1">
        <f t="array" ref="F2771" ca="1">IF(G2771&lt;&gt;"",INDIRECT("'"&amp;G2771&amp;"'!"&amp;H2771),"")</f>
        <v>0</v>
      </c>
      <c r="G2771" s="991" t="s">
        <v>3604</v>
      </c>
      <c r="H2771" t="s">
        <v>4244</v>
      </c>
      <c r="I2771" s="4"/>
      <c r="J2771" s="4"/>
      <c r="K2771" s="4"/>
    </row>
    <row r="2772" spans="1:19" x14ac:dyDescent="0.25">
      <c r="A2772">
        <v>2767</v>
      </c>
      <c r="B2772" s="7">
        <f>'EstExp 12-20'!H198</f>
        <v>0</v>
      </c>
      <c r="C2772" s="3">
        <f t="shared" si="84"/>
        <v>2767</v>
      </c>
      <c r="E2772" t="b">
        <f t="shared" ca="1" si="85"/>
        <v>1</v>
      </c>
      <c r="F2772" cm="1">
        <f t="array" ref="F2772" ca="1">IF(G2772&lt;&gt;"",INDIRECT("'"&amp;G2772&amp;"'!"&amp;H2772),"")</f>
        <v>0</v>
      </c>
      <c r="G2772" s="991" t="s">
        <v>3604</v>
      </c>
      <c r="H2772" t="s">
        <v>4245</v>
      </c>
      <c r="S2772" s="991"/>
    </row>
    <row r="2773" spans="1:19" x14ac:dyDescent="0.25">
      <c r="A2773">
        <v>2768</v>
      </c>
      <c r="B2773" s="7">
        <f>'EstExp 12-20'!H199</f>
        <v>0</v>
      </c>
      <c r="C2773" s="3">
        <f t="shared" si="84"/>
        <v>2768</v>
      </c>
      <c r="E2773" t="b">
        <f t="shared" ca="1" si="85"/>
        <v>1</v>
      </c>
      <c r="F2773" cm="1">
        <f t="array" ref="F2773" ca="1">IF(G2773&lt;&gt;"",INDIRECT("'"&amp;G2773&amp;"'!"&amp;H2773),"")</f>
        <v>0</v>
      </c>
      <c r="G2773" s="991" t="s">
        <v>3604</v>
      </c>
      <c r="H2773" t="s">
        <v>4246</v>
      </c>
      <c r="S2773" s="991"/>
    </row>
    <row r="2774" spans="1:19" x14ac:dyDescent="0.25">
      <c r="A2774">
        <v>2769</v>
      </c>
      <c r="B2774" s="7">
        <f>'EstExp 12-20'!H200</f>
        <v>0</v>
      </c>
      <c r="C2774" s="3">
        <f t="shared" si="84"/>
        <v>2769</v>
      </c>
      <c r="E2774" t="b">
        <f t="shared" ca="1" si="85"/>
        <v>1</v>
      </c>
      <c r="F2774" cm="1">
        <f t="array" ref="F2774" ca="1">IF(G2774&lt;&gt;"",INDIRECT("'"&amp;G2774&amp;"'!"&amp;H2774),"")</f>
        <v>0</v>
      </c>
      <c r="G2774" s="991" t="s">
        <v>3604</v>
      </c>
      <c r="H2774" t="s">
        <v>4247</v>
      </c>
      <c r="S2774" s="991"/>
    </row>
    <row r="2775" spans="1:19" x14ac:dyDescent="0.25">
      <c r="A2775">
        <v>2770</v>
      </c>
      <c r="B2775" s="7">
        <f>'EstExp 12-20'!H205</f>
        <v>0</v>
      </c>
      <c r="C2775" s="3">
        <f t="shared" si="84"/>
        <v>2770</v>
      </c>
      <c r="E2775" t="b">
        <f t="shared" ca="1" si="85"/>
        <v>1</v>
      </c>
      <c r="F2775" cm="1">
        <f t="array" ref="F2775" ca="1">IF(G2775&lt;&gt;"",INDIRECT("'"&amp;G2775&amp;"'!"&amp;H2775),"")</f>
        <v>0</v>
      </c>
      <c r="G2775" s="991" t="s">
        <v>3604</v>
      </c>
      <c r="H2775" t="s">
        <v>4248</v>
      </c>
      <c r="S2775" s="991"/>
    </row>
    <row r="2776" spans="1:19" x14ac:dyDescent="0.25">
      <c r="A2776">
        <v>2771</v>
      </c>
      <c r="B2776" s="7">
        <f>'EstExp 12-20'!H206</f>
        <v>0</v>
      </c>
      <c r="C2776" s="3">
        <f t="shared" si="84"/>
        <v>2771</v>
      </c>
      <c r="E2776" t="b">
        <f t="shared" ca="1" si="85"/>
        <v>1</v>
      </c>
      <c r="F2776" cm="1">
        <f t="array" ref="F2776" ca="1">IF(G2776&lt;&gt;"",INDIRECT("'"&amp;G2776&amp;"'!"&amp;H2776),"")</f>
        <v>0</v>
      </c>
      <c r="G2776" s="991" t="s">
        <v>3604</v>
      </c>
      <c r="H2776" t="s">
        <v>4249</v>
      </c>
      <c r="S2776" s="991"/>
    </row>
    <row r="2777" spans="1:19" ht="15" customHeight="1" x14ac:dyDescent="0.25">
      <c r="A2777" s="2">
        <v>2772</v>
      </c>
      <c r="D2777" s="4" t="s">
        <v>3860</v>
      </c>
      <c r="F2777" t="str" cm="1">
        <f t="array" ref="F2777" ca="1">IF(G2777&lt;&gt;"",INDIRECT("'"&amp;G2777&amp;"'!"&amp;H2777),"")</f>
        <v/>
      </c>
      <c r="S2777" s="991"/>
    </row>
    <row r="2778" spans="1:19" ht="15" customHeight="1" x14ac:dyDescent="0.25">
      <c r="A2778" s="2">
        <v>2773</v>
      </c>
      <c r="D2778" s="3" t="s">
        <v>3860</v>
      </c>
      <c r="F2778" t="str" cm="1">
        <f t="array" ref="F2778" ca="1">IF(G2778&lt;&gt;"",INDIRECT("'"&amp;G2778&amp;"'!"&amp;H2778),"")</f>
        <v/>
      </c>
      <c r="S2778" s="991"/>
    </row>
    <row r="2779" spans="1:19" ht="15" customHeight="1" x14ac:dyDescent="0.25">
      <c r="A2779" s="2">
        <v>2774</v>
      </c>
      <c r="D2779" s="3" t="s">
        <v>3572</v>
      </c>
      <c r="F2779" t="str" cm="1">
        <f t="array" ref="F2779" ca="1">IF(G2779&lt;&gt;"",INDIRECT("'"&amp;G2779&amp;"'!"&amp;H2779),"")</f>
        <v/>
      </c>
      <c r="S2779" s="991"/>
    </row>
    <row r="2780" spans="1:19" ht="15" customHeight="1" x14ac:dyDescent="0.25">
      <c r="A2780">
        <v>2775</v>
      </c>
      <c r="B2780" s="7">
        <f>'EstExp 12-20'!K189</f>
        <v>0</v>
      </c>
      <c r="C2780" s="3">
        <f>A2780-B2780</f>
        <v>2775</v>
      </c>
      <c r="E2780" t="b">
        <f ca="1">F2780=B2780</f>
        <v>1</v>
      </c>
      <c r="F2780" cm="1">
        <f t="array" ref="F2780" ca="1">IF(G2780&lt;&gt;"",INDIRECT("'"&amp;G2780&amp;"'!"&amp;H2780),"")</f>
        <v>0</v>
      </c>
      <c r="G2780" s="991" t="s">
        <v>3604</v>
      </c>
      <c r="H2780" t="s">
        <v>4250</v>
      </c>
      <c r="I2780" s="4"/>
      <c r="J2780" s="4"/>
      <c r="K2780" s="4"/>
    </row>
    <row r="2781" spans="1:19" ht="15" customHeight="1" x14ac:dyDescent="0.25">
      <c r="A2781">
        <v>2776</v>
      </c>
      <c r="B2781" s="7">
        <f>'EstExp 12-20'!K198</f>
        <v>0</v>
      </c>
      <c r="C2781" s="3">
        <f>A2781-B2781</f>
        <v>2776</v>
      </c>
      <c r="E2781" t="b">
        <f ca="1">F2781=B2781</f>
        <v>1</v>
      </c>
      <c r="F2781" cm="1">
        <f t="array" ref="F2781" ca="1">IF(G2781&lt;&gt;"",INDIRECT("'"&amp;G2781&amp;"'!"&amp;H2781),"")</f>
        <v>0</v>
      </c>
      <c r="G2781" s="991" t="s">
        <v>3604</v>
      </c>
      <c r="H2781" t="s">
        <v>4251</v>
      </c>
      <c r="I2781" s="4"/>
      <c r="J2781" s="4"/>
      <c r="K2781" s="4"/>
    </row>
    <row r="2782" spans="1:19" ht="15" customHeight="1" x14ac:dyDescent="0.25">
      <c r="A2782" s="2">
        <v>2777</v>
      </c>
      <c r="D2782" s="3" t="s">
        <v>3572</v>
      </c>
      <c r="F2782" t="str" cm="1">
        <f t="array" ref="F2782" ca="1">IF(G2782&lt;&gt;"",INDIRECT("'"&amp;G2782&amp;"'!"&amp;H2782),"")</f>
        <v/>
      </c>
    </row>
    <row r="2783" spans="1:19" ht="15" customHeight="1" x14ac:dyDescent="0.25">
      <c r="A2783">
        <v>2778</v>
      </c>
      <c r="B2783" s="7">
        <f>'EstExp 12-20'!K199</f>
        <v>0</v>
      </c>
      <c r="C2783" s="3">
        <f t="shared" ref="C2783:C2790" si="86">A2783-B2783</f>
        <v>2778</v>
      </c>
      <c r="E2783" t="b">
        <f t="shared" ref="E2783:E2790" ca="1" si="87">F2783=B2783</f>
        <v>1</v>
      </c>
      <c r="F2783" cm="1">
        <f t="array" ref="F2783" ca="1">IF(G2783&lt;&gt;"",INDIRECT("'"&amp;G2783&amp;"'!"&amp;H2783),"")</f>
        <v>0</v>
      </c>
      <c r="G2783" s="991" t="s">
        <v>3604</v>
      </c>
      <c r="H2783" t="s">
        <v>4252</v>
      </c>
      <c r="I2783" s="4"/>
      <c r="J2783" s="4"/>
      <c r="K2783" s="4"/>
    </row>
    <row r="2784" spans="1:19" ht="15" customHeight="1" x14ac:dyDescent="0.25">
      <c r="A2784">
        <v>2779</v>
      </c>
      <c r="B2784" s="7">
        <f>'BudgetSum 2-4'!F53</f>
        <v>0</v>
      </c>
      <c r="C2784" s="3">
        <f t="shared" si="86"/>
        <v>2779</v>
      </c>
      <c r="E2784" t="b">
        <f t="shared" ca="1" si="87"/>
        <v>1</v>
      </c>
      <c r="F2784" cm="1">
        <f t="array" ref="F2784" ca="1">IF(G2784&lt;&gt;"",INDIRECT("'"&amp;G2784&amp;"'!"&amp;H2784),"")</f>
        <v>0</v>
      </c>
      <c r="G2784" s="991" t="s">
        <v>3508</v>
      </c>
      <c r="H2784" t="s">
        <v>4202</v>
      </c>
      <c r="I2784" s="4"/>
      <c r="J2784" s="4"/>
      <c r="K2784" s="4"/>
    </row>
    <row r="2785" spans="1:19" ht="15" customHeight="1" x14ac:dyDescent="0.25">
      <c r="A2785">
        <v>2780</v>
      </c>
      <c r="B2785" s="7">
        <f>'EstExp 12-20'!K205</f>
        <v>0</v>
      </c>
      <c r="C2785" s="3">
        <f t="shared" si="86"/>
        <v>2780</v>
      </c>
      <c r="E2785" t="b">
        <f t="shared" ca="1" si="87"/>
        <v>1</v>
      </c>
      <c r="F2785" cm="1">
        <f t="array" ref="F2785" ca="1">IF(G2785&lt;&gt;"",INDIRECT("'"&amp;G2785&amp;"'!"&amp;H2785),"")</f>
        <v>0</v>
      </c>
      <c r="G2785" s="991" t="s">
        <v>3604</v>
      </c>
      <c r="H2785" t="s">
        <v>4253</v>
      </c>
      <c r="I2785" s="4"/>
      <c r="J2785" s="4"/>
      <c r="K2785" s="4"/>
    </row>
    <row r="2786" spans="1:19" x14ac:dyDescent="0.25">
      <c r="A2786">
        <v>2781</v>
      </c>
      <c r="B2786" s="7">
        <f>'EstExp 12-20'!K206</f>
        <v>0</v>
      </c>
      <c r="C2786" s="3">
        <f t="shared" si="86"/>
        <v>2781</v>
      </c>
      <c r="E2786" t="b">
        <f t="shared" ca="1" si="87"/>
        <v>1</v>
      </c>
      <c r="F2786" cm="1">
        <f t="array" ref="F2786" ca="1">IF(G2786&lt;&gt;"",INDIRECT("'"&amp;G2786&amp;"'!"&amp;H2786),"")</f>
        <v>0</v>
      </c>
      <c r="G2786" s="991" t="s">
        <v>3604</v>
      </c>
      <c r="H2786" t="s">
        <v>4254</v>
      </c>
      <c r="S2786" s="991"/>
    </row>
    <row r="2787" spans="1:19" x14ac:dyDescent="0.25">
      <c r="A2787">
        <v>2782</v>
      </c>
      <c r="B2787" s="7">
        <f>'EstExp 12-20'!H287</f>
        <v>0</v>
      </c>
      <c r="C2787" s="3">
        <f t="shared" si="86"/>
        <v>2782</v>
      </c>
      <c r="E2787" t="b">
        <f t="shared" ca="1" si="87"/>
        <v>1</v>
      </c>
      <c r="F2787" cm="1">
        <f t="array" ref="F2787" ca="1">IF(G2787&lt;&gt;"",INDIRECT("'"&amp;G2787&amp;"'!"&amp;H2787),"")</f>
        <v>0</v>
      </c>
      <c r="G2787" s="991" t="s">
        <v>3604</v>
      </c>
      <c r="H2787" t="s">
        <v>4255</v>
      </c>
      <c r="S2787" s="991"/>
    </row>
    <row r="2788" spans="1:19" ht="15" customHeight="1" x14ac:dyDescent="0.25">
      <c r="A2788">
        <v>2783</v>
      </c>
      <c r="B2788" s="7">
        <f>'EstExp 12-20'!H288</f>
        <v>0</v>
      </c>
      <c r="C2788" s="3">
        <f t="shared" si="86"/>
        <v>2783</v>
      </c>
      <c r="E2788" t="b">
        <f t="shared" ca="1" si="87"/>
        <v>1</v>
      </c>
      <c r="F2788" cm="1">
        <f t="array" ref="F2788" ca="1">IF(G2788&lt;&gt;"",INDIRECT("'"&amp;G2788&amp;"'!"&amp;H2788),"")</f>
        <v>0</v>
      </c>
      <c r="G2788" s="991" t="s">
        <v>3604</v>
      </c>
      <c r="H2788" t="s">
        <v>4256</v>
      </c>
      <c r="I2788" s="4"/>
      <c r="J2788" s="4"/>
      <c r="K2788" s="4"/>
    </row>
    <row r="2789" spans="1:19" ht="15" customHeight="1" x14ac:dyDescent="0.25">
      <c r="A2789">
        <v>2784</v>
      </c>
      <c r="B2789" s="7">
        <f>'EstExp 12-20'!K287</f>
        <v>0</v>
      </c>
      <c r="C2789" s="3">
        <f t="shared" si="86"/>
        <v>2784</v>
      </c>
      <c r="E2789" t="b">
        <f t="shared" ca="1" si="87"/>
        <v>1</v>
      </c>
      <c r="F2789" cm="1">
        <f t="array" ref="F2789" ca="1">IF(G2789&lt;&gt;"",INDIRECT("'"&amp;G2789&amp;"'!"&amp;H2789),"")</f>
        <v>0</v>
      </c>
      <c r="G2789" s="991" t="s">
        <v>3604</v>
      </c>
      <c r="H2789" t="s">
        <v>4257</v>
      </c>
      <c r="I2789" s="4"/>
      <c r="J2789" s="4"/>
      <c r="K2789" s="4"/>
    </row>
    <row r="2790" spans="1:19" ht="15" customHeight="1" x14ac:dyDescent="0.25">
      <c r="A2790">
        <v>2785</v>
      </c>
      <c r="B2790" s="7">
        <f>'EstExp 12-20'!K288</f>
        <v>0</v>
      </c>
      <c r="C2790" s="3">
        <f t="shared" si="86"/>
        <v>2785</v>
      </c>
      <c r="E2790" t="b">
        <f t="shared" ca="1" si="87"/>
        <v>1</v>
      </c>
      <c r="F2790" cm="1">
        <f t="array" ref="F2790" ca="1">IF(G2790&lt;&gt;"",INDIRECT("'"&amp;G2790&amp;"'!"&amp;H2790),"")</f>
        <v>0</v>
      </c>
      <c r="G2790" s="991" t="s">
        <v>3604</v>
      </c>
      <c r="H2790" t="s">
        <v>4258</v>
      </c>
      <c r="I2790" s="4"/>
      <c r="J2790" s="4"/>
      <c r="K2790" s="4"/>
    </row>
    <row r="2791" spans="1:19" ht="15" customHeight="1" x14ac:dyDescent="0.25">
      <c r="A2791" s="2">
        <v>2786</v>
      </c>
      <c r="D2791" s="3" t="s">
        <v>3572</v>
      </c>
      <c r="F2791" t="str" cm="1">
        <f t="array" ref="F2791" ca="1">IF(G2791&lt;&gt;"",INDIRECT("'"&amp;G2791&amp;"'!"&amp;H2791),"")</f>
        <v/>
      </c>
    </row>
    <row r="2792" spans="1:19" ht="15" customHeight="1" x14ac:dyDescent="0.25">
      <c r="A2792">
        <v>2787</v>
      </c>
      <c r="B2792" s="7">
        <f>'BudgetSum 2-4'!H53</f>
        <v>0</v>
      </c>
      <c r="C2792" s="3">
        <f>A2792-B2792</f>
        <v>2787</v>
      </c>
      <c r="E2792" t="b">
        <f ca="1">F2792=B2792</f>
        <v>1</v>
      </c>
      <c r="F2792" cm="1">
        <f t="array" ref="F2792" ca="1">IF(G2792&lt;&gt;"",INDIRECT("'"&amp;G2792&amp;"'!"&amp;H2792),"")</f>
        <v>0</v>
      </c>
      <c r="G2792" s="991" t="s">
        <v>3508</v>
      </c>
      <c r="H2792" t="s">
        <v>4204</v>
      </c>
      <c r="I2792" s="4"/>
      <c r="J2792" s="4"/>
      <c r="K2792" s="4"/>
    </row>
    <row r="2793" spans="1:19" ht="15" customHeight="1" x14ac:dyDescent="0.25">
      <c r="A2793" s="2">
        <v>2788</v>
      </c>
      <c r="D2793" s="3" t="s">
        <v>3572</v>
      </c>
      <c r="F2793" t="str" cm="1">
        <f t="array" ref="F2793" ca="1">IF(G2793&lt;&gt;"",INDIRECT("'"&amp;G2793&amp;"'!"&amp;H2793),"")</f>
        <v/>
      </c>
    </row>
    <row r="2794" spans="1:19" ht="15" customHeight="1" x14ac:dyDescent="0.25">
      <c r="A2794" s="2">
        <v>2789</v>
      </c>
      <c r="D2794" s="3" t="s">
        <v>3572</v>
      </c>
      <c r="F2794" t="str" cm="1">
        <f t="array" ref="F2794" ca="1">IF(G2794&lt;&gt;"",INDIRECT("'"&amp;G2794&amp;"'!"&amp;H2794),"")</f>
        <v/>
      </c>
    </row>
    <row r="2795" spans="1:19" ht="15" customHeight="1" x14ac:dyDescent="0.25">
      <c r="A2795" s="2">
        <v>2790</v>
      </c>
      <c r="D2795" s="3" t="s">
        <v>3572</v>
      </c>
      <c r="F2795" t="str" cm="1">
        <f t="array" ref="F2795" ca="1">IF(G2795&lt;&gt;"",INDIRECT("'"&amp;G2795&amp;"'!"&amp;H2795),"")</f>
        <v/>
      </c>
      <c r="S2795" s="991"/>
    </row>
    <row r="2796" spans="1:19" ht="15" customHeight="1" x14ac:dyDescent="0.25">
      <c r="A2796" s="2">
        <v>2791</v>
      </c>
      <c r="D2796" s="3" t="s">
        <v>3860</v>
      </c>
      <c r="F2796" t="str" cm="1">
        <f t="array" ref="F2796" ca="1">IF(G2796&lt;&gt;"",INDIRECT("'"&amp;G2796&amp;"'!"&amp;H2796),"")</f>
        <v/>
      </c>
      <c r="S2796" s="991"/>
    </row>
    <row r="2797" spans="1:19" ht="15" customHeight="1" x14ac:dyDescent="0.25">
      <c r="A2797" s="2">
        <v>2792</v>
      </c>
      <c r="D2797" s="3" t="s">
        <v>3572</v>
      </c>
      <c r="F2797" t="str" cm="1">
        <f t="array" ref="F2797" ca="1">IF(G2797&lt;&gt;"",INDIRECT("'"&amp;G2797&amp;"'!"&amp;H2797),"")</f>
        <v/>
      </c>
      <c r="S2797" s="991"/>
    </row>
    <row r="2798" spans="1:19" ht="15" customHeight="1" x14ac:dyDescent="0.25">
      <c r="A2798" s="2">
        <v>2793</v>
      </c>
      <c r="D2798" s="3" t="s">
        <v>3572</v>
      </c>
      <c r="F2798" t="str" cm="1">
        <f t="array" ref="F2798" ca="1">IF(G2798&lt;&gt;"",INDIRECT("'"&amp;G2798&amp;"'!"&amp;H2798),"")</f>
        <v/>
      </c>
      <c r="S2798" s="991"/>
    </row>
    <row r="2799" spans="1:19" ht="15" customHeight="1" x14ac:dyDescent="0.25">
      <c r="A2799" s="2">
        <v>2794</v>
      </c>
      <c r="D2799" s="3" t="s">
        <v>3572</v>
      </c>
      <c r="F2799" t="str" cm="1">
        <f t="array" ref="F2799" ca="1">IF(G2799&lt;&gt;"",INDIRECT("'"&amp;G2799&amp;"'!"&amp;H2799),"")</f>
        <v/>
      </c>
      <c r="I2799" s="4"/>
      <c r="J2799" s="4"/>
      <c r="K2799" s="4"/>
    </row>
    <row r="2800" spans="1:19" ht="15" customHeight="1" x14ac:dyDescent="0.25">
      <c r="A2800" s="2">
        <v>2795</v>
      </c>
      <c r="D2800" s="3" t="s">
        <v>3572</v>
      </c>
      <c r="F2800" t="str" cm="1">
        <f t="array" ref="F2800" ca="1">IF(G2800&lt;&gt;"",INDIRECT("'"&amp;G2800&amp;"'!"&amp;H2800),"")</f>
        <v/>
      </c>
      <c r="I2800" s="4"/>
      <c r="J2800" s="4"/>
      <c r="K2800" s="4"/>
    </row>
    <row r="2801" spans="1:19" ht="15" customHeight="1" x14ac:dyDescent="0.25">
      <c r="A2801" s="2">
        <v>2796</v>
      </c>
      <c r="D2801" s="3" t="s">
        <v>3572</v>
      </c>
      <c r="F2801" t="str" cm="1">
        <f t="array" ref="F2801" ca="1">IF(G2801&lt;&gt;"",INDIRECT("'"&amp;G2801&amp;"'!"&amp;H2801),"")</f>
        <v/>
      </c>
      <c r="I2801" s="4"/>
      <c r="J2801" s="4"/>
      <c r="K2801" s="4"/>
    </row>
    <row r="2802" spans="1:19" ht="15" customHeight="1" x14ac:dyDescent="0.25">
      <c r="A2802" s="2">
        <v>2797</v>
      </c>
      <c r="D2802" s="3" t="s">
        <v>3572</v>
      </c>
      <c r="F2802" t="str" cm="1">
        <f t="array" ref="F2802" ca="1">IF(G2802&lt;&gt;"",INDIRECT("'"&amp;G2802&amp;"'!"&amp;H2802),"")</f>
        <v/>
      </c>
      <c r="I2802" s="4"/>
      <c r="J2802" s="4"/>
      <c r="K2802" s="4"/>
    </row>
    <row r="2803" spans="1:19" ht="15" customHeight="1" x14ac:dyDescent="0.25">
      <c r="A2803" s="2">
        <v>2798</v>
      </c>
      <c r="D2803" s="3" t="s">
        <v>3572</v>
      </c>
      <c r="F2803" t="str" cm="1">
        <f t="array" ref="F2803" ca="1">IF(G2803&lt;&gt;"",INDIRECT("'"&amp;G2803&amp;"'!"&amp;H2803),"")</f>
        <v/>
      </c>
      <c r="I2803" s="4"/>
      <c r="J2803" s="4"/>
      <c r="K2803" s="4"/>
    </row>
    <row r="2804" spans="1:19" ht="15" customHeight="1" x14ac:dyDescent="0.25">
      <c r="A2804" s="2">
        <v>2799</v>
      </c>
      <c r="D2804" s="3" t="s">
        <v>3572</v>
      </c>
      <c r="F2804" t="str" cm="1">
        <f t="array" ref="F2804" ca="1">IF(G2804&lt;&gt;"",INDIRECT("'"&amp;G2804&amp;"'!"&amp;H2804),"")</f>
        <v/>
      </c>
      <c r="S2804" s="991"/>
    </row>
    <row r="2805" spans="1:19" ht="15" customHeight="1" x14ac:dyDescent="0.25">
      <c r="A2805" s="2">
        <v>2800</v>
      </c>
      <c r="D2805" s="3" t="s">
        <v>3572</v>
      </c>
      <c r="F2805" t="str" cm="1">
        <f t="array" ref="F2805" ca="1">IF(G2805&lt;&gt;"",INDIRECT("'"&amp;G2805&amp;"'!"&amp;H2805),"")</f>
        <v/>
      </c>
      <c r="S2805" s="991"/>
    </row>
    <row r="2806" spans="1:19" ht="15" customHeight="1" x14ac:dyDescent="0.25">
      <c r="A2806" s="2">
        <v>2801</v>
      </c>
      <c r="D2806" s="3" t="s">
        <v>3572</v>
      </c>
      <c r="F2806" t="str" cm="1">
        <f t="array" ref="F2806" ca="1">IF(G2806&lt;&gt;"",INDIRECT("'"&amp;G2806&amp;"'!"&amp;H2806),"")</f>
        <v/>
      </c>
      <c r="S2806" s="991"/>
    </row>
    <row r="2807" spans="1:19" ht="15" customHeight="1" x14ac:dyDescent="0.25">
      <c r="A2807" s="2">
        <v>2802</v>
      </c>
      <c r="D2807" s="3" t="s">
        <v>3572</v>
      </c>
      <c r="F2807" t="str" cm="1">
        <f t="array" ref="F2807" ca="1">IF(G2807&lt;&gt;"",INDIRECT("'"&amp;G2807&amp;"'!"&amp;H2807),"")</f>
        <v/>
      </c>
      <c r="S2807" s="991"/>
    </row>
    <row r="2808" spans="1:19" ht="15" customHeight="1" x14ac:dyDescent="0.25">
      <c r="A2808" s="2">
        <v>2803</v>
      </c>
      <c r="D2808" s="3" t="s">
        <v>3572</v>
      </c>
      <c r="F2808" t="str" cm="1">
        <f t="array" ref="F2808" ca="1">IF(G2808&lt;&gt;"",INDIRECT("'"&amp;G2808&amp;"'!"&amp;H2808),"")</f>
        <v/>
      </c>
      <c r="S2808" s="991"/>
    </row>
    <row r="2809" spans="1:19" ht="15" customHeight="1" x14ac:dyDescent="0.25">
      <c r="A2809" s="2">
        <v>2804</v>
      </c>
      <c r="D2809" s="3" t="s">
        <v>3572</v>
      </c>
      <c r="F2809" t="str" cm="1">
        <f t="array" ref="F2809" ca="1">IF(G2809&lt;&gt;"",INDIRECT("'"&amp;G2809&amp;"'!"&amp;H2809),"")</f>
        <v/>
      </c>
      <c r="I2809" s="4"/>
      <c r="J2809" s="4"/>
      <c r="K2809" s="4"/>
    </row>
    <row r="2810" spans="1:19" ht="15" customHeight="1" x14ac:dyDescent="0.25">
      <c r="A2810" s="2">
        <v>2805</v>
      </c>
      <c r="D2810" s="3" t="s">
        <v>3572</v>
      </c>
      <c r="F2810" t="str" cm="1">
        <f t="array" ref="F2810" ca="1">IF(G2810&lt;&gt;"",INDIRECT("'"&amp;G2810&amp;"'!"&amp;H2810),"")</f>
        <v/>
      </c>
      <c r="I2810" s="4"/>
      <c r="J2810" s="4"/>
      <c r="K2810" s="4"/>
    </row>
    <row r="2811" spans="1:19" ht="15" customHeight="1" x14ac:dyDescent="0.25">
      <c r="A2811" s="2">
        <v>2806</v>
      </c>
      <c r="D2811" s="3" t="s">
        <v>3572</v>
      </c>
      <c r="F2811" t="str" cm="1">
        <f t="array" ref="F2811" ca="1">IF(G2811&lt;&gt;"",INDIRECT("'"&amp;G2811&amp;"'!"&amp;H2811),"")</f>
        <v/>
      </c>
      <c r="S2811" s="991"/>
    </row>
    <row r="2812" spans="1:19" ht="15" customHeight="1" x14ac:dyDescent="0.25">
      <c r="A2812" s="2">
        <v>2807</v>
      </c>
      <c r="D2812" s="3" t="s">
        <v>3572</v>
      </c>
      <c r="F2812" t="str" cm="1">
        <f t="array" ref="F2812" ca="1">IF(G2812&lt;&gt;"",INDIRECT("'"&amp;G2812&amp;"'!"&amp;H2812),"")</f>
        <v/>
      </c>
      <c r="S2812" s="991"/>
    </row>
    <row r="2813" spans="1:19" ht="15" customHeight="1" x14ac:dyDescent="0.25">
      <c r="A2813" s="2">
        <v>2808</v>
      </c>
      <c r="D2813" s="3" t="s">
        <v>3572</v>
      </c>
      <c r="F2813" t="str" cm="1">
        <f t="array" ref="F2813" ca="1">IF(G2813&lt;&gt;"",INDIRECT("'"&amp;G2813&amp;"'!"&amp;H2813),"")</f>
        <v/>
      </c>
      <c r="S2813" s="991"/>
    </row>
    <row r="2814" spans="1:19" ht="15" customHeight="1" x14ac:dyDescent="0.25">
      <c r="A2814" s="2">
        <v>2809</v>
      </c>
      <c r="D2814" s="3" t="s">
        <v>3572</v>
      </c>
      <c r="F2814" t="str" cm="1">
        <f t="array" ref="F2814" ca="1">IF(G2814&lt;&gt;"",INDIRECT("'"&amp;G2814&amp;"'!"&amp;H2814),"")</f>
        <v/>
      </c>
      <c r="I2814" s="4"/>
      <c r="J2814" s="4"/>
      <c r="K2814" s="4"/>
    </row>
    <row r="2815" spans="1:19" ht="15" customHeight="1" x14ac:dyDescent="0.25">
      <c r="A2815" s="2">
        <v>2810</v>
      </c>
      <c r="D2815" s="3" t="s">
        <v>3572</v>
      </c>
      <c r="F2815" t="str" cm="1">
        <f t="array" ref="F2815" ca="1">IF(G2815&lt;&gt;"",INDIRECT("'"&amp;G2815&amp;"'!"&amp;H2815),"")</f>
        <v/>
      </c>
      <c r="I2815" s="4"/>
      <c r="J2815" s="4"/>
      <c r="K2815" s="4"/>
    </row>
    <row r="2816" spans="1:19" ht="15" customHeight="1" x14ac:dyDescent="0.25">
      <c r="A2816" s="2">
        <v>2811</v>
      </c>
      <c r="D2816" s="3" t="s">
        <v>3572</v>
      </c>
      <c r="F2816" t="str" cm="1">
        <f t="array" ref="F2816" ca="1">IF(G2816&lt;&gt;"",INDIRECT("'"&amp;G2816&amp;"'!"&amp;H2816),"")</f>
        <v/>
      </c>
      <c r="I2816" s="4"/>
      <c r="J2816" s="4"/>
      <c r="K2816" s="4"/>
    </row>
    <row r="2817" spans="1:19" ht="15" customHeight="1" x14ac:dyDescent="0.25">
      <c r="A2817" s="2">
        <v>2812</v>
      </c>
      <c r="D2817" s="3" t="s">
        <v>3572</v>
      </c>
      <c r="F2817" t="str" cm="1">
        <f t="array" ref="F2817" ca="1">IF(G2817&lt;&gt;"",INDIRECT("'"&amp;G2817&amp;"'!"&amp;H2817),"")</f>
        <v/>
      </c>
    </row>
    <row r="2818" spans="1:19" ht="15" customHeight="1" x14ac:dyDescent="0.25">
      <c r="A2818" s="2">
        <v>2813</v>
      </c>
      <c r="D2818" s="3" t="s">
        <v>3572</v>
      </c>
      <c r="F2818" t="str" cm="1">
        <f t="array" ref="F2818" ca="1">IF(G2818&lt;&gt;"",INDIRECT("'"&amp;G2818&amp;"'!"&amp;H2818),"")</f>
        <v/>
      </c>
    </row>
    <row r="2819" spans="1:19" ht="15" customHeight="1" x14ac:dyDescent="0.25">
      <c r="A2819" s="2">
        <v>2814</v>
      </c>
      <c r="D2819" s="3" t="s">
        <v>3572</v>
      </c>
      <c r="F2819" t="str" cm="1">
        <f t="array" ref="F2819" ca="1">IF(G2819&lt;&gt;"",INDIRECT("'"&amp;G2819&amp;"'!"&amp;H2819),"")</f>
        <v/>
      </c>
    </row>
    <row r="2820" spans="1:19" ht="15" customHeight="1" x14ac:dyDescent="0.25">
      <c r="A2820" s="2">
        <v>2815</v>
      </c>
      <c r="D2820" s="3" t="s">
        <v>3572</v>
      </c>
      <c r="F2820" t="str" cm="1">
        <f t="array" ref="F2820" ca="1">IF(G2820&lt;&gt;"",INDIRECT("'"&amp;G2820&amp;"'!"&amp;H2820),"")</f>
        <v/>
      </c>
      <c r="S2820" s="991"/>
    </row>
    <row r="2821" spans="1:19" ht="15" customHeight="1" x14ac:dyDescent="0.25">
      <c r="A2821" s="2">
        <v>2816</v>
      </c>
      <c r="D2821" s="3" t="s">
        <v>3572</v>
      </c>
      <c r="F2821" t="str" cm="1">
        <f t="array" ref="F2821" ca="1">IF(G2821&lt;&gt;"",INDIRECT("'"&amp;G2821&amp;"'!"&amp;H2821),"")</f>
        <v/>
      </c>
      <c r="S2821" s="991"/>
    </row>
    <row r="2822" spans="1:19" ht="15" customHeight="1" x14ac:dyDescent="0.25">
      <c r="A2822" s="2">
        <v>2817</v>
      </c>
      <c r="D2822" s="3" t="s">
        <v>3572</v>
      </c>
      <c r="F2822" t="str" cm="1">
        <f t="array" ref="F2822" ca="1">IF(G2822&lt;&gt;"",INDIRECT("'"&amp;G2822&amp;"'!"&amp;H2822),"")</f>
        <v/>
      </c>
    </row>
    <row r="2823" spans="1:19" ht="15" customHeight="1" x14ac:dyDescent="0.25">
      <c r="A2823" s="2">
        <v>2818</v>
      </c>
      <c r="D2823" s="3" t="s">
        <v>3572</v>
      </c>
      <c r="F2823" t="str" cm="1">
        <f t="array" ref="F2823" ca="1">IF(G2823&lt;&gt;"",INDIRECT("'"&amp;G2823&amp;"'!"&amp;H2823),"")</f>
        <v/>
      </c>
      <c r="I2823" s="4"/>
      <c r="J2823" s="4"/>
      <c r="K2823" s="4"/>
    </row>
    <row r="2824" spans="1:19" ht="15" customHeight="1" x14ac:dyDescent="0.25">
      <c r="A2824" s="2">
        <v>2819</v>
      </c>
      <c r="D2824" s="3" t="s">
        <v>3572</v>
      </c>
      <c r="F2824" t="str" cm="1">
        <f t="array" ref="F2824" ca="1">IF(G2824&lt;&gt;"",INDIRECT("'"&amp;G2824&amp;"'!"&amp;H2824),"")</f>
        <v/>
      </c>
      <c r="I2824" s="4"/>
      <c r="J2824" s="4"/>
      <c r="K2824" s="4"/>
    </row>
    <row r="2825" spans="1:19" ht="15" customHeight="1" x14ac:dyDescent="0.25">
      <c r="A2825" s="2">
        <v>2820</v>
      </c>
      <c r="D2825" s="3" t="s">
        <v>3572</v>
      </c>
      <c r="F2825" t="str" cm="1">
        <f t="array" ref="F2825" ca="1">IF(G2825&lt;&gt;"",INDIRECT("'"&amp;G2825&amp;"'!"&amp;H2825),"")</f>
        <v/>
      </c>
      <c r="S2825" s="991"/>
    </row>
    <row r="2826" spans="1:19" ht="15" customHeight="1" x14ac:dyDescent="0.25">
      <c r="A2826" s="2">
        <v>2821</v>
      </c>
      <c r="D2826" s="3" t="s">
        <v>3572</v>
      </c>
      <c r="F2826" t="str" cm="1">
        <f t="array" ref="F2826" ca="1">IF(G2826&lt;&gt;"",INDIRECT("'"&amp;G2826&amp;"'!"&amp;H2826),"")</f>
        <v/>
      </c>
      <c r="I2826" s="4"/>
      <c r="J2826" s="4"/>
      <c r="K2826" s="4"/>
    </row>
    <row r="2827" spans="1:19" ht="15" customHeight="1" x14ac:dyDescent="0.25">
      <c r="A2827" s="2">
        <v>2822</v>
      </c>
      <c r="D2827" s="3" t="s">
        <v>3572</v>
      </c>
      <c r="F2827" t="str" cm="1">
        <f t="array" ref="F2827" ca="1">IF(G2827&lt;&gt;"",INDIRECT("'"&amp;G2827&amp;"'!"&amp;H2827),"")</f>
        <v/>
      </c>
      <c r="I2827" s="4"/>
      <c r="J2827" s="4"/>
      <c r="K2827" s="4"/>
    </row>
    <row r="2828" spans="1:19" ht="15" customHeight="1" x14ac:dyDescent="0.25">
      <c r="A2828" s="2">
        <v>2823</v>
      </c>
      <c r="D2828" s="3" t="s">
        <v>3572</v>
      </c>
      <c r="F2828" t="str" cm="1">
        <f t="array" ref="F2828" ca="1">IF(G2828&lt;&gt;"",INDIRECT("'"&amp;G2828&amp;"'!"&amp;H2828),"")</f>
        <v/>
      </c>
      <c r="I2828" s="4"/>
      <c r="J2828" s="4"/>
      <c r="K2828" s="4"/>
    </row>
    <row r="2829" spans="1:19" ht="15" customHeight="1" x14ac:dyDescent="0.25">
      <c r="A2829" s="2">
        <v>2824</v>
      </c>
      <c r="D2829" s="3" t="s">
        <v>3572</v>
      </c>
      <c r="F2829" t="str" cm="1">
        <f t="array" ref="F2829" ca="1">IF(G2829&lt;&gt;"",INDIRECT("'"&amp;G2829&amp;"'!"&amp;H2829),"")</f>
        <v/>
      </c>
      <c r="I2829" s="4"/>
      <c r="J2829" s="4"/>
      <c r="K2829" s="4"/>
    </row>
    <row r="2830" spans="1:19" ht="15" customHeight="1" x14ac:dyDescent="0.25">
      <c r="A2830" s="2">
        <v>2825</v>
      </c>
      <c r="D2830" s="3" t="s">
        <v>3572</v>
      </c>
      <c r="F2830" t="str" cm="1">
        <f t="array" ref="F2830" ca="1">IF(G2830&lt;&gt;"",INDIRECT("'"&amp;G2830&amp;"'!"&amp;H2830),"")</f>
        <v/>
      </c>
      <c r="I2830" s="4"/>
      <c r="J2830" s="4"/>
      <c r="K2830" s="4"/>
    </row>
    <row r="2831" spans="1:19" ht="15" customHeight="1" x14ac:dyDescent="0.25">
      <c r="A2831" s="2">
        <v>2826</v>
      </c>
      <c r="D2831" s="3" t="s">
        <v>3572</v>
      </c>
      <c r="F2831" t="str" cm="1">
        <f t="array" ref="F2831" ca="1">IF(G2831&lt;&gt;"",INDIRECT("'"&amp;G2831&amp;"'!"&amp;H2831),"")</f>
        <v/>
      </c>
      <c r="I2831" s="4"/>
      <c r="J2831" s="4"/>
      <c r="K2831" s="4"/>
    </row>
    <row r="2832" spans="1:19" ht="15" customHeight="1" x14ac:dyDescent="0.25">
      <c r="A2832" s="2">
        <v>2827</v>
      </c>
      <c r="D2832" s="3" t="s">
        <v>3572</v>
      </c>
      <c r="F2832" t="str" cm="1">
        <f t="array" ref="F2832" ca="1">IF(G2832&lt;&gt;"",INDIRECT("'"&amp;G2832&amp;"'!"&amp;H2832),"")</f>
        <v/>
      </c>
      <c r="I2832" s="4"/>
      <c r="J2832" s="4"/>
      <c r="K2832" s="4"/>
    </row>
    <row r="2833" spans="1:19" ht="15" customHeight="1" x14ac:dyDescent="0.25">
      <c r="A2833" s="2">
        <v>2828</v>
      </c>
      <c r="D2833" s="3" t="s">
        <v>3572</v>
      </c>
      <c r="F2833" t="str" cm="1">
        <f t="array" ref="F2833" ca="1">IF(G2833&lt;&gt;"",INDIRECT("'"&amp;G2833&amp;"'!"&amp;H2833),"")</f>
        <v/>
      </c>
      <c r="I2833" s="4"/>
      <c r="J2833" s="4"/>
      <c r="K2833" s="4"/>
    </row>
    <row r="2834" spans="1:19" ht="15" customHeight="1" x14ac:dyDescent="0.25">
      <c r="A2834" s="2">
        <v>2829</v>
      </c>
      <c r="D2834" s="3" t="s">
        <v>3572</v>
      </c>
      <c r="F2834" t="str" cm="1">
        <f t="array" ref="F2834" ca="1">IF(G2834&lt;&gt;"",INDIRECT("'"&amp;G2834&amp;"'!"&amp;H2834),"")</f>
        <v/>
      </c>
      <c r="I2834" s="4"/>
      <c r="J2834" s="4"/>
      <c r="K2834" s="4"/>
    </row>
    <row r="2835" spans="1:19" ht="15" customHeight="1" x14ac:dyDescent="0.25">
      <c r="A2835" s="2">
        <v>2830</v>
      </c>
      <c r="D2835" s="3" t="s">
        <v>3572</v>
      </c>
      <c r="F2835" t="str" cm="1">
        <f t="array" ref="F2835" ca="1">IF(G2835&lt;&gt;"",INDIRECT("'"&amp;G2835&amp;"'!"&amp;H2835),"")</f>
        <v/>
      </c>
      <c r="I2835" s="4"/>
      <c r="J2835" s="4"/>
      <c r="K2835" s="4"/>
    </row>
    <row r="2836" spans="1:19" ht="15" customHeight="1" x14ac:dyDescent="0.25">
      <c r="A2836" s="2">
        <v>2831</v>
      </c>
      <c r="D2836" s="3" t="s">
        <v>3572</v>
      </c>
      <c r="F2836" t="str" cm="1">
        <f t="array" ref="F2836" ca="1">IF(G2836&lt;&gt;"",INDIRECT("'"&amp;G2836&amp;"'!"&amp;H2836),"")</f>
        <v/>
      </c>
      <c r="I2836" s="4"/>
      <c r="J2836" s="4"/>
      <c r="K2836" s="4"/>
    </row>
    <row r="2837" spans="1:19" ht="15" customHeight="1" x14ac:dyDescent="0.25">
      <c r="A2837" s="2">
        <v>2832</v>
      </c>
      <c r="D2837" s="3" t="s">
        <v>3572</v>
      </c>
      <c r="F2837" t="str" cm="1">
        <f t="array" ref="F2837" ca="1">IF(G2837&lt;&gt;"",INDIRECT("'"&amp;G2837&amp;"'!"&amp;H2837),"")</f>
        <v/>
      </c>
      <c r="I2837" s="4"/>
      <c r="J2837" s="4"/>
      <c r="K2837" s="4"/>
    </row>
    <row r="2838" spans="1:19" ht="15" customHeight="1" x14ac:dyDescent="0.25">
      <c r="A2838" s="2">
        <v>2833</v>
      </c>
      <c r="D2838" s="3" t="s">
        <v>3572</v>
      </c>
      <c r="F2838" t="str" cm="1">
        <f t="array" ref="F2838" ca="1">IF(G2838&lt;&gt;"",INDIRECT("'"&amp;G2838&amp;"'!"&amp;H2838),"")</f>
        <v/>
      </c>
      <c r="I2838" s="4"/>
      <c r="J2838" s="4"/>
      <c r="K2838" s="4"/>
    </row>
    <row r="2839" spans="1:19" ht="15" customHeight="1" x14ac:dyDescent="0.25">
      <c r="A2839" s="2">
        <v>2834</v>
      </c>
      <c r="D2839" s="3" t="s">
        <v>3572</v>
      </c>
      <c r="F2839" t="str" cm="1">
        <f t="array" ref="F2839" ca="1">IF(G2839&lt;&gt;"",INDIRECT("'"&amp;G2839&amp;"'!"&amp;H2839),"")</f>
        <v/>
      </c>
      <c r="S2839" s="991"/>
    </row>
    <row r="2840" spans="1:19" ht="15" customHeight="1" x14ac:dyDescent="0.25">
      <c r="A2840" s="2">
        <v>2835</v>
      </c>
      <c r="D2840" s="3" t="s">
        <v>3572</v>
      </c>
      <c r="F2840" t="str" cm="1">
        <f t="array" ref="F2840" ca="1">IF(G2840&lt;&gt;"",INDIRECT("'"&amp;G2840&amp;"'!"&amp;H2840),"")</f>
        <v/>
      </c>
      <c r="S2840" s="991"/>
    </row>
    <row r="2841" spans="1:19" ht="15" customHeight="1" x14ac:dyDescent="0.25">
      <c r="A2841" s="2">
        <v>2836</v>
      </c>
      <c r="D2841" s="3" t="s">
        <v>3572</v>
      </c>
      <c r="F2841" t="str" cm="1">
        <f t="array" ref="F2841" ca="1">IF(G2841&lt;&gt;"",INDIRECT("'"&amp;G2841&amp;"'!"&amp;H2841),"")</f>
        <v/>
      </c>
      <c r="I2841" s="4"/>
      <c r="J2841" s="4"/>
      <c r="K2841" s="4"/>
    </row>
    <row r="2842" spans="1:19" ht="15" customHeight="1" x14ac:dyDescent="0.25">
      <c r="A2842" s="2">
        <v>2837</v>
      </c>
      <c r="D2842" s="3" t="s">
        <v>3572</v>
      </c>
      <c r="F2842" t="str" cm="1">
        <f t="array" ref="F2842" ca="1">IF(G2842&lt;&gt;"",INDIRECT("'"&amp;G2842&amp;"'!"&amp;H2842),"")</f>
        <v/>
      </c>
      <c r="I2842" s="4"/>
      <c r="J2842" s="4"/>
      <c r="K2842" s="4"/>
    </row>
    <row r="2843" spans="1:19" ht="15" customHeight="1" x14ac:dyDescent="0.25">
      <c r="A2843" s="2">
        <v>2838</v>
      </c>
      <c r="D2843" s="3" t="s">
        <v>3572</v>
      </c>
      <c r="F2843" t="str" cm="1">
        <f t="array" ref="F2843" ca="1">IF(G2843&lt;&gt;"",INDIRECT("'"&amp;G2843&amp;"'!"&amp;H2843),"")</f>
        <v/>
      </c>
      <c r="S2843" s="991"/>
    </row>
    <row r="2844" spans="1:19" ht="15" customHeight="1" x14ac:dyDescent="0.25">
      <c r="A2844" s="2">
        <v>2839</v>
      </c>
      <c r="D2844" s="3" t="s">
        <v>3572</v>
      </c>
      <c r="F2844" t="str" cm="1">
        <f t="array" ref="F2844" ca="1">IF(G2844&lt;&gt;"",INDIRECT("'"&amp;G2844&amp;"'!"&amp;H2844),"")</f>
        <v/>
      </c>
      <c r="S2844" s="991"/>
    </row>
    <row r="2845" spans="1:19" ht="15" customHeight="1" x14ac:dyDescent="0.25">
      <c r="A2845" s="2">
        <v>2840</v>
      </c>
      <c r="D2845" s="3" t="s">
        <v>3572</v>
      </c>
      <c r="F2845" t="str" cm="1">
        <f t="array" ref="F2845" ca="1">IF(G2845&lt;&gt;"",INDIRECT("'"&amp;G2845&amp;"'!"&amp;H2845),"")</f>
        <v/>
      </c>
      <c r="S2845" s="991"/>
    </row>
    <row r="2846" spans="1:19" ht="15" customHeight="1" x14ac:dyDescent="0.25">
      <c r="A2846" s="2">
        <v>2841</v>
      </c>
      <c r="D2846" s="3" t="s">
        <v>3572</v>
      </c>
      <c r="F2846" t="str" cm="1">
        <f t="array" ref="F2846" ca="1">IF(G2846&lt;&gt;"",INDIRECT("'"&amp;G2846&amp;"'!"&amp;H2846),"")</f>
        <v/>
      </c>
      <c r="I2846" s="4"/>
      <c r="J2846" s="4"/>
      <c r="K2846" s="4"/>
    </row>
    <row r="2847" spans="1:19" ht="15" customHeight="1" x14ac:dyDescent="0.25">
      <c r="A2847" s="2">
        <v>2842</v>
      </c>
      <c r="D2847" s="3" t="s">
        <v>3572</v>
      </c>
      <c r="F2847" t="str" cm="1">
        <f t="array" ref="F2847" ca="1">IF(G2847&lt;&gt;"",INDIRECT("'"&amp;G2847&amp;"'!"&amp;H2847),"")</f>
        <v/>
      </c>
      <c r="I2847" s="4"/>
      <c r="J2847" s="4"/>
      <c r="K2847" s="4"/>
    </row>
    <row r="2848" spans="1:19" ht="15" customHeight="1" x14ac:dyDescent="0.25">
      <c r="A2848" s="2">
        <v>2843</v>
      </c>
      <c r="D2848" s="3" t="s">
        <v>3572</v>
      </c>
      <c r="F2848" t="str" cm="1">
        <f t="array" ref="F2848" ca="1">IF(G2848&lt;&gt;"",INDIRECT("'"&amp;G2848&amp;"'!"&amp;H2848),"")</f>
        <v/>
      </c>
      <c r="I2848" s="4"/>
      <c r="J2848" s="4"/>
      <c r="K2848" s="4"/>
    </row>
    <row r="2849" spans="1:19" ht="15" customHeight="1" x14ac:dyDescent="0.25">
      <c r="A2849" s="2">
        <v>2844</v>
      </c>
      <c r="D2849" s="3" t="s">
        <v>3572</v>
      </c>
      <c r="F2849" t="str" cm="1">
        <f t="array" ref="F2849" ca="1">IF(G2849&lt;&gt;"",INDIRECT("'"&amp;G2849&amp;"'!"&amp;H2849),"")</f>
        <v/>
      </c>
      <c r="I2849" s="4"/>
      <c r="J2849" s="4"/>
      <c r="K2849" s="4"/>
    </row>
    <row r="2850" spans="1:19" ht="15" customHeight="1" x14ac:dyDescent="0.25">
      <c r="A2850" s="2">
        <v>2845</v>
      </c>
      <c r="D2850" s="3" t="s">
        <v>3572</v>
      </c>
      <c r="F2850" t="str" cm="1">
        <f t="array" ref="F2850" ca="1">IF(G2850&lt;&gt;"",INDIRECT("'"&amp;G2850&amp;"'!"&amp;H2850),"")</f>
        <v/>
      </c>
      <c r="I2850" s="4"/>
      <c r="J2850" s="4"/>
      <c r="K2850" s="4"/>
    </row>
    <row r="2851" spans="1:19" ht="15" customHeight="1" x14ac:dyDescent="0.25">
      <c r="A2851" s="2">
        <v>2846</v>
      </c>
      <c r="D2851" s="3" t="s">
        <v>3572</v>
      </c>
      <c r="F2851" t="str" cm="1">
        <f t="array" ref="F2851" ca="1">IF(G2851&lt;&gt;"",INDIRECT("'"&amp;G2851&amp;"'!"&amp;H2851),"")</f>
        <v/>
      </c>
      <c r="S2851" s="991"/>
    </row>
    <row r="2852" spans="1:19" ht="15" customHeight="1" x14ac:dyDescent="0.25">
      <c r="A2852" s="2">
        <v>2847</v>
      </c>
      <c r="D2852" s="3" t="s">
        <v>3572</v>
      </c>
      <c r="F2852" t="str" cm="1">
        <f t="array" ref="F2852" ca="1">IF(G2852&lt;&gt;"",INDIRECT("'"&amp;G2852&amp;"'!"&amp;H2852),"")</f>
        <v/>
      </c>
      <c r="I2852" s="4"/>
      <c r="J2852" s="4"/>
      <c r="K2852" s="4"/>
    </row>
    <row r="2853" spans="1:19" ht="15" customHeight="1" x14ac:dyDescent="0.25">
      <c r="A2853" s="2">
        <v>2848</v>
      </c>
      <c r="D2853" s="3" t="s">
        <v>3860</v>
      </c>
      <c r="F2853" t="str" cm="1">
        <f t="array" ref="F2853" ca="1">IF(G2853&lt;&gt;"",INDIRECT("'"&amp;G2853&amp;"'!"&amp;H2853),"")</f>
        <v/>
      </c>
      <c r="I2853" s="4"/>
      <c r="J2853" s="4"/>
      <c r="K2853" s="4"/>
    </row>
    <row r="2854" spans="1:19" ht="15" customHeight="1" x14ac:dyDescent="0.25">
      <c r="A2854" s="2">
        <v>2849</v>
      </c>
      <c r="D2854" s="3" t="s">
        <v>3572</v>
      </c>
      <c r="F2854" t="str" cm="1">
        <f t="array" ref="F2854" ca="1">IF(G2854&lt;&gt;"",INDIRECT("'"&amp;G2854&amp;"'!"&amp;H2854),"")</f>
        <v/>
      </c>
      <c r="I2854" s="4"/>
      <c r="J2854" s="4"/>
      <c r="K2854" s="4"/>
    </row>
    <row r="2855" spans="1:19" ht="15" customHeight="1" x14ac:dyDescent="0.25">
      <c r="A2855" s="2">
        <v>2850</v>
      </c>
      <c r="D2855" s="3" t="s">
        <v>3572</v>
      </c>
      <c r="F2855" t="str" cm="1">
        <f t="array" ref="F2855" ca="1">IF(G2855&lt;&gt;"",INDIRECT("'"&amp;G2855&amp;"'!"&amp;H2855),"")</f>
        <v/>
      </c>
      <c r="I2855" s="4"/>
      <c r="J2855" s="4"/>
      <c r="K2855" s="4"/>
    </row>
    <row r="2856" spans="1:19" ht="15" customHeight="1" x14ac:dyDescent="0.25">
      <c r="A2856" s="2">
        <v>2851</v>
      </c>
      <c r="D2856" s="3" t="s">
        <v>3572</v>
      </c>
      <c r="F2856" t="str" cm="1">
        <f t="array" ref="F2856" ca="1">IF(G2856&lt;&gt;"",INDIRECT("'"&amp;G2856&amp;"'!"&amp;H2856),"")</f>
        <v/>
      </c>
    </row>
    <row r="2857" spans="1:19" ht="15" customHeight="1" x14ac:dyDescent="0.25">
      <c r="A2857" s="2">
        <v>2852</v>
      </c>
      <c r="D2857" s="3" t="s">
        <v>3572</v>
      </c>
      <c r="F2857" t="str" cm="1">
        <f t="array" ref="F2857" ca="1">IF(G2857&lt;&gt;"",INDIRECT("'"&amp;G2857&amp;"'!"&amp;H2857),"")</f>
        <v/>
      </c>
      <c r="I2857" s="4"/>
      <c r="J2857" s="4"/>
      <c r="K2857" s="4"/>
    </row>
    <row r="2858" spans="1:19" ht="15" customHeight="1" x14ac:dyDescent="0.25">
      <c r="A2858" s="2">
        <v>2853</v>
      </c>
      <c r="D2858" s="3" t="s">
        <v>3572</v>
      </c>
      <c r="F2858" t="str" cm="1">
        <f t="array" ref="F2858" ca="1">IF(G2858&lt;&gt;"",INDIRECT("'"&amp;G2858&amp;"'!"&amp;H2858),"")</f>
        <v/>
      </c>
      <c r="I2858" s="4"/>
      <c r="J2858" s="4"/>
      <c r="K2858" s="4"/>
    </row>
    <row r="2859" spans="1:19" ht="15" customHeight="1" x14ac:dyDescent="0.25">
      <c r="A2859" s="2">
        <v>2854</v>
      </c>
      <c r="D2859" s="3" t="s">
        <v>3572</v>
      </c>
      <c r="F2859" t="str" cm="1">
        <f t="array" ref="F2859" ca="1">IF(G2859&lt;&gt;"",INDIRECT("'"&amp;G2859&amp;"'!"&amp;H2859),"")</f>
        <v/>
      </c>
      <c r="I2859" s="4"/>
      <c r="J2859" s="4"/>
      <c r="K2859" s="4"/>
    </row>
    <row r="2860" spans="1:19" ht="15" customHeight="1" x14ac:dyDescent="0.25">
      <c r="A2860" s="2">
        <v>2855</v>
      </c>
      <c r="D2860" s="3" t="s">
        <v>3572</v>
      </c>
      <c r="F2860" t="str" cm="1">
        <f t="array" ref="F2860" ca="1">IF(G2860&lt;&gt;"",INDIRECT("'"&amp;G2860&amp;"'!"&amp;H2860),"")</f>
        <v/>
      </c>
      <c r="I2860" s="4"/>
      <c r="J2860" s="4"/>
      <c r="K2860" s="4"/>
    </row>
    <row r="2861" spans="1:19" ht="15" customHeight="1" x14ac:dyDescent="0.25">
      <c r="A2861" s="2">
        <v>2856</v>
      </c>
      <c r="D2861" s="3" t="s">
        <v>3572</v>
      </c>
      <c r="F2861" t="str" cm="1">
        <f t="array" ref="F2861" ca="1">IF(G2861&lt;&gt;"",INDIRECT("'"&amp;G2861&amp;"'!"&amp;H2861),"")</f>
        <v/>
      </c>
    </row>
    <row r="2862" spans="1:19" ht="15" customHeight="1" x14ac:dyDescent="0.25">
      <c r="A2862" s="2">
        <v>2857</v>
      </c>
      <c r="D2862" s="3" t="s">
        <v>3572</v>
      </c>
      <c r="F2862" t="str" cm="1">
        <f t="array" ref="F2862" ca="1">IF(G2862&lt;&gt;"",INDIRECT("'"&amp;G2862&amp;"'!"&amp;H2862),"")</f>
        <v/>
      </c>
    </row>
    <row r="2863" spans="1:19" ht="15" customHeight="1" x14ac:dyDescent="0.25">
      <c r="A2863" s="2">
        <v>2858</v>
      </c>
      <c r="D2863" s="3" t="s">
        <v>3572</v>
      </c>
      <c r="F2863" t="str" cm="1">
        <f t="array" ref="F2863" ca="1">IF(G2863&lt;&gt;"",INDIRECT("'"&amp;G2863&amp;"'!"&amp;H2863),"")</f>
        <v/>
      </c>
      <c r="I2863" s="4"/>
      <c r="J2863" s="4"/>
      <c r="K2863" s="4"/>
    </row>
    <row r="2864" spans="1:19" ht="15" customHeight="1" x14ac:dyDescent="0.25">
      <c r="A2864" s="2">
        <v>2859</v>
      </c>
      <c r="D2864" s="3" t="s">
        <v>3572</v>
      </c>
      <c r="F2864" t="str" cm="1">
        <f t="array" ref="F2864" ca="1">IF(G2864&lt;&gt;"",INDIRECT("'"&amp;G2864&amp;"'!"&amp;H2864),"")</f>
        <v/>
      </c>
      <c r="I2864" s="4"/>
      <c r="J2864" s="4"/>
      <c r="K2864" s="4"/>
    </row>
    <row r="2865" spans="1:19" ht="15" customHeight="1" x14ac:dyDescent="0.25">
      <c r="A2865" s="2">
        <v>2860</v>
      </c>
      <c r="D2865" s="3" t="s">
        <v>3572</v>
      </c>
      <c r="F2865" t="str" cm="1">
        <f t="array" ref="F2865" ca="1">IF(G2865&lt;&gt;"",INDIRECT("'"&amp;G2865&amp;"'!"&amp;H2865),"")</f>
        <v/>
      </c>
      <c r="I2865" s="4"/>
      <c r="J2865" s="4"/>
      <c r="K2865" s="4"/>
    </row>
    <row r="2866" spans="1:19" ht="15" customHeight="1" x14ac:dyDescent="0.25">
      <c r="A2866" s="2">
        <v>2861</v>
      </c>
      <c r="D2866" s="3" t="s">
        <v>3572</v>
      </c>
      <c r="F2866" t="str" cm="1">
        <f t="array" ref="F2866" ca="1">IF(G2866&lt;&gt;"",INDIRECT("'"&amp;G2866&amp;"'!"&amp;H2866),"")</f>
        <v/>
      </c>
      <c r="S2866" s="991"/>
    </row>
    <row r="2867" spans="1:19" ht="15" customHeight="1" x14ac:dyDescent="0.25">
      <c r="A2867" s="2">
        <v>2862</v>
      </c>
      <c r="D2867" s="3" t="s">
        <v>3572</v>
      </c>
      <c r="F2867" t="str" cm="1">
        <f t="array" ref="F2867" ca="1">IF(G2867&lt;&gt;"",INDIRECT("'"&amp;G2867&amp;"'!"&amp;H2867),"")</f>
        <v/>
      </c>
      <c r="I2867" s="4"/>
      <c r="J2867" s="4"/>
      <c r="K2867" s="4"/>
    </row>
    <row r="2868" spans="1:19" ht="15" customHeight="1" x14ac:dyDescent="0.25">
      <c r="A2868" s="2">
        <v>2863</v>
      </c>
      <c r="D2868" s="3" t="s">
        <v>3572</v>
      </c>
      <c r="F2868" t="str" cm="1">
        <f t="array" ref="F2868" ca="1">IF(G2868&lt;&gt;"",INDIRECT("'"&amp;G2868&amp;"'!"&amp;H2868),"")</f>
        <v/>
      </c>
      <c r="I2868" s="4"/>
      <c r="J2868" s="4"/>
      <c r="K2868" s="4"/>
    </row>
    <row r="2869" spans="1:19" ht="15" customHeight="1" x14ac:dyDescent="0.25">
      <c r="A2869" s="2">
        <v>2864</v>
      </c>
      <c r="D2869" s="3" t="s">
        <v>3572</v>
      </c>
      <c r="F2869" t="str" cm="1">
        <f t="array" ref="F2869" ca="1">IF(G2869&lt;&gt;"",INDIRECT("'"&amp;G2869&amp;"'!"&amp;H2869),"")</f>
        <v/>
      </c>
      <c r="S2869" s="991"/>
    </row>
    <row r="2870" spans="1:19" ht="15" customHeight="1" x14ac:dyDescent="0.25">
      <c r="A2870" s="2">
        <v>2865</v>
      </c>
      <c r="D2870" s="3" t="s">
        <v>3572</v>
      </c>
      <c r="F2870" t="str" cm="1">
        <f t="array" ref="F2870" ca="1">IF(G2870&lt;&gt;"",INDIRECT("'"&amp;G2870&amp;"'!"&amp;H2870),"")</f>
        <v/>
      </c>
      <c r="I2870" s="4"/>
      <c r="J2870" s="4"/>
      <c r="K2870" s="4"/>
    </row>
    <row r="2871" spans="1:19" ht="15" customHeight="1" x14ac:dyDescent="0.25">
      <c r="A2871" s="2">
        <v>2866</v>
      </c>
      <c r="D2871" s="3" t="s">
        <v>3572</v>
      </c>
      <c r="F2871" t="str" cm="1">
        <f t="array" ref="F2871" ca="1">IF(G2871&lt;&gt;"",INDIRECT("'"&amp;G2871&amp;"'!"&amp;H2871),"")</f>
        <v/>
      </c>
      <c r="I2871" s="4"/>
      <c r="J2871" s="4"/>
      <c r="K2871" s="4"/>
    </row>
    <row r="2872" spans="1:19" ht="15" customHeight="1" x14ac:dyDescent="0.25">
      <c r="A2872" s="2">
        <v>2867</v>
      </c>
      <c r="D2872" s="3" t="s">
        <v>3572</v>
      </c>
      <c r="F2872" t="str" cm="1">
        <f t="array" ref="F2872" ca="1">IF(G2872&lt;&gt;"",INDIRECT("'"&amp;G2872&amp;"'!"&amp;H2872),"")</f>
        <v/>
      </c>
      <c r="I2872" s="4"/>
      <c r="J2872" s="4"/>
      <c r="K2872" s="4"/>
    </row>
    <row r="2873" spans="1:19" ht="15" customHeight="1" x14ac:dyDescent="0.25">
      <c r="A2873" s="2">
        <v>2868</v>
      </c>
      <c r="D2873" s="3" t="s">
        <v>3572</v>
      </c>
      <c r="F2873" t="str" cm="1">
        <f t="array" ref="F2873" ca="1">IF(G2873&lt;&gt;"",INDIRECT("'"&amp;G2873&amp;"'!"&amp;H2873),"")</f>
        <v/>
      </c>
      <c r="I2873" s="4"/>
      <c r="J2873" s="4"/>
      <c r="K2873" s="4"/>
    </row>
    <row r="2874" spans="1:19" ht="15" customHeight="1" x14ac:dyDescent="0.25">
      <c r="A2874" s="2">
        <v>2869</v>
      </c>
      <c r="D2874" s="3" t="s">
        <v>3572</v>
      </c>
      <c r="F2874" t="str" cm="1">
        <f t="array" ref="F2874" ca="1">IF(G2874&lt;&gt;"",INDIRECT("'"&amp;G2874&amp;"'!"&amp;H2874),"")</f>
        <v/>
      </c>
      <c r="I2874" s="4"/>
      <c r="J2874" s="4"/>
      <c r="K2874" s="4"/>
    </row>
    <row r="2875" spans="1:19" ht="15" customHeight="1" x14ac:dyDescent="0.25">
      <c r="A2875" s="2">
        <v>2870</v>
      </c>
      <c r="D2875" s="3" t="s">
        <v>3572</v>
      </c>
      <c r="F2875" t="str" cm="1">
        <f t="array" ref="F2875" ca="1">IF(G2875&lt;&gt;"",INDIRECT("'"&amp;G2875&amp;"'!"&amp;H2875),"")</f>
        <v/>
      </c>
      <c r="S2875" s="991"/>
    </row>
    <row r="2876" spans="1:19" ht="15" customHeight="1" x14ac:dyDescent="0.25">
      <c r="A2876" s="2">
        <v>2871</v>
      </c>
      <c r="D2876" s="3" t="s">
        <v>3572</v>
      </c>
      <c r="F2876" t="str" cm="1">
        <f t="array" ref="F2876" ca="1">IF(G2876&lt;&gt;"",INDIRECT("'"&amp;G2876&amp;"'!"&amp;H2876),"")</f>
        <v/>
      </c>
      <c r="I2876" s="4"/>
      <c r="J2876" s="4"/>
      <c r="K2876" s="4"/>
    </row>
    <row r="2877" spans="1:19" ht="15" customHeight="1" x14ac:dyDescent="0.25">
      <c r="A2877" s="2">
        <v>2872</v>
      </c>
      <c r="D2877" s="3" t="s">
        <v>3572</v>
      </c>
      <c r="F2877" t="str" cm="1">
        <f t="array" ref="F2877" ca="1">IF(G2877&lt;&gt;"",INDIRECT("'"&amp;G2877&amp;"'!"&amp;H2877),"")</f>
        <v/>
      </c>
      <c r="S2877" s="991"/>
    </row>
    <row r="2878" spans="1:19" ht="15" customHeight="1" x14ac:dyDescent="0.25">
      <c r="A2878" s="2">
        <v>2873</v>
      </c>
      <c r="D2878" s="3" t="s">
        <v>3572</v>
      </c>
      <c r="F2878" t="str" cm="1">
        <f t="array" ref="F2878" ca="1">IF(G2878&lt;&gt;"",INDIRECT("'"&amp;G2878&amp;"'!"&amp;H2878),"")</f>
        <v/>
      </c>
    </row>
    <row r="2879" spans="1:19" ht="15" customHeight="1" x14ac:dyDescent="0.25">
      <c r="A2879" s="2">
        <v>2874</v>
      </c>
      <c r="D2879" s="3" t="s">
        <v>3572</v>
      </c>
      <c r="F2879" t="str" cm="1">
        <f t="array" ref="F2879" ca="1">IF(G2879&lt;&gt;"",INDIRECT("'"&amp;G2879&amp;"'!"&amp;H2879),"")</f>
        <v/>
      </c>
      <c r="I2879" s="4"/>
      <c r="J2879" s="4"/>
      <c r="K2879" s="4"/>
    </row>
    <row r="2880" spans="1:19" ht="15" customHeight="1" x14ac:dyDescent="0.25">
      <c r="A2880" s="2">
        <v>2875</v>
      </c>
      <c r="D2880" s="3" t="s">
        <v>3572</v>
      </c>
      <c r="F2880" t="str" cm="1">
        <f t="array" ref="F2880" ca="1">IF(G2880&lt;&gt;"",INDIRECT("'"&amp;G2880&amp;"'!"&amp;H2880),"")</f>
        <v/>
      </c>
      <c r="S2880" s="991"/>
    </row>
    <row r="2881" spans="1:19" ht="15" customHeight="1" x14ac:dyDescent="0.25">
      <c r="A2881" s="2">
        <v>2876</v>
      </c>
      <c r="D2881" s="3" t="s">
        <v>3572</v>
      </c>
      <c r="F2881" t="str" cm="1">
        <f t="array" ref="F2881" ca="1">IF(G2881&lt;&gt;"",INDIRECT("'"&amp;G2881&amp;"'!"&amp;H2881),"")</f>
        <v/>
      </c>
      <c r="I2881" s="4"/>
      <c r="J2881" s="4"/>
      <c r="K2881" s="4"/>
    </row>
    <row r="2882" spans="1:19" ht="15" customHeight="1" x14ac:dyDescent="0.25">
      <c r="A2882" s="2">
        <v>2877</v>
      </c>
      <c r="D2882" s="3" t="s">
        <v>3572</v>
      </c>
      <c r="F2882" t="str" cm="1">
        <f t="array" ref="F2882" ca="1">IF(G2882&lt;&gt;"",INDIRECT("'"&amp;G2882&amp;"'!"&amp;H2882),"")</f>
        <v/>
      </c>
      <c r="S2882" s="991"/>
    </row>
    <row r="2883" spans="1:19" ht="15" customHeight="1" x14ac:dyDescent="0.25">
      <c r="A2883" s="2">
        <v>2878</v>
      </c>
      <c r="D2883" s="3" t="s">
        <v>3572</v>
      </c>
      <c r="F2883" t="str" cm="1">
        <f t="array" ref="F2883" ca="1">IF(G2883&lt;&gt;"",INDIRECT("'"&amp;G2883&amp;"'!"&amp;H2883),"")</f>
        <v/>
      </c>
      <c r="I2883" s="4"/>
      <c r="J2883" s="4"/>
      <c r="K2883" s="4"/>
    </row>
    <row r="2884" spans="1:19" ht="15" customHeight="1" x14ac:dyDescent="0.25">
      <c r="A2884" s="2">
        <v>2879</v>
      </c>
      <c r="D2884" s="3" t="s">
        <v>3572</v>
      </c>
      <c r="F2884" t="str" cm="1">
        <f t="array" ref="F2884" ca="1">IF(G2884&lt;&gt;"",INDIRECT("'"&amp;G2884&amp;"'!"&amp;H2884),"")</f>
        <v/>
      </c>
    </row>
    <row r="2885" spans="1:19" ht="15" customHeight="1" x14ac:dyDescent="0.25">
      <c r="A2885" s="2">
        <v>2880</v>
      </c>
      <c r="D2885" s="3" t="s">
        <v>3572</v>
      </c>
      <c r="F2885" t="str" cm="1">
        <f t="array" ref="F2885" ca="1">IF(G2885&lt;&gt;"",INDIRECT("'"&amp;G2885&amp;"'!"&amp;H2885),"")</f>
        <v/>
      </c>
      <c r="S2885" s="991"/>
    </row>
    <row r="2886" spans="1:19" ht="15" customHeight="1" x14ac:dyDescent="0.25">
      <c r="A2886" s="2">
        <v>2881</v>
      </c>
      <c r="D2886" s="3" t="s">
        <v>3572</v>
      </c>
      <c r="F2886" t="str" cm="1">
        <f t="array" ref="F2886" ca="1">IF(G2886&lt;&gt;"",INDIRECT("'"&amp;G2886&amp;"'!"&amp;H2886),"")</f>
        <v/>
      </c>
      <c r="I2886" s="4"/>
      <c r="J2886" s="4"/>
      <c r="K2886" s="4"/>
    </row>
    <row r="2887" spans="1:19" ht="15" customHeight="1" x14ac:dyDescent="0.25">
      <c r="A2887" s="2">
        <v>2882</v>
      </c>
      <c r="D2887" s="3" t="s">
        <v>3572</v>
      </c>
      <c r="F2887" t="str" cm="1">
        <f t="array" ref="F2887" ca="1">IF(G2887&lt;&gt;"",INDIRECT("'"&amp;G2887&amp;"'!"&amp;H2887),"")</f>
        <v/>
      </c>
      <c r="I2887" s="4"/>
      <c r="J2887" s="4"/>
      <c r="K2887" s="4"/>
    </row>
    <row r="2888" spans="1:19" ht="15" customHeight="1" x14ac:dyDescent="0.25">
      <c r="A2888" s="2">
        <v>2883</v>
      </c>
      <c r="D2888" s="3" t="s">
        <v>3572</v>
      </c>
      <c r="F2888" t="str" cm="1">
        <f t="array" ref="F2888" ca="1">IF(G2888&lt;&gt;"",INDIRECT("'"&amp;G2888&amp;"'!"&amp;H2888),"")</f>
        <v/>
      </c>
      <c r="I2888" s="4"/>
      <c r="J2888" s="4"/>
      <c r="K2888" s="4"/>
    </row>
    <row r="2889" spans="1:19" ht="15" customHeight="1" x14ac:dyDescent="0.25">
      <c r="A2889" s="2">
        <v>2884</v>
      </c>
      <c r="D2889" s="3" t="s">
        <v>3572</v>
      </c>
      <c r="F2889" t="str" cm="1">
        <f t="array" ref="F2889" ca="1">IF(G2889&lt;&gt;"",INDIRECT("'"&amp;G2889&amp;"'!"&amp;H2889),"")</f>
        <v/>
      </c>
      <c r="I2889" s="4"/>
      <c r="J2889" s="4"/>
      <c r="K2889" s="4"/>
    </row>
    <row r="2890" spans="1:19" ht="15" customHeight="1" x14ac:dyDescent="0.25">
      <c r="A2890" s="2">
        <v>2885</v>
      </c>
      <c r="D2890" s="3" t="s">
        <v>3572</v>
      </c>
      <c r="F2890" t="str" cm="1">
        <f t="array" ref="F2890" ca="1">IF(G2890&lt;&gt;"",INDIRECT("'"&amp;G2890&amp;"'!"&amp;H2890),"")</f>
        <v/>
      </c>
      <c r="I2890" s="4"/>
      <c r="J2890" s="4"/>
      <c r="K2890" s="4"/>
    </row>
    <row r="2891" spans="1:19" ht="15" customHeight="1" x14ac:dyDescent="0.25">
      <c r="A2891">
        <v>2886</v>
      </c>
      <c r="B2891" s="7">
        <f>'EstExp 12-20'!E103</f>
        <v>0</v>
      </c>
      <c r="C2891" s="3">
        <f>A2891-B2891</f>
        <v>2886</v>
      </c>
      <c r="E2891" t="b">
        <f ca="1">F2891=B2891</f>
        <v>1</v>
      </c>
      <c r="F2891" cm="1">
        <f t="array" ref="F2891" ca="1">IF(G2891&lt;&gt;"",INDIRECT("'"&amp;G2891&amp;"'!"&amp;H2891),"")</f>
        <v>0</v>
      </c>
      <c r="G2891" s="991" t="s">
        <v>3604</v>
      </c>
      <c r="H2891" t="s">
        <v>4259</v>
      </c>
      <c r="I2891" s="4"/>
      <c r="J2891" s="4"/>
      <c r="K2891" s="4"/>
    </row>
    <row r="2892" spans="1:19" ht="15" customHeight="1" x14ac:dyDescent="0.25">
      <c r="A2892" s="2">
        <v>2887</v>
      </c>
      <c r="D2892" s="3" t="s">
        <v>3572</v>
      </c>
      <c r="F2892" t="str" cm="1">
        <f t="array" ref="F2892" ca="1">IF(G2892&lt;&gt;"",INDIRECT("'"&amp;G2892&amp;"'!"&amp;H2892),"")</f>
        <v/>
      </c>
      <c r="S2892" s="991"/>
    </row>
    <row r="2893" spans="1:19" x14ac:dyDescent="0.25">
      <c r="A2893">
        <v>2888</v>
      </c>
      <c r="B2893" s="7">
        <f>'EstExp 12-20'!E80</f>
        <v>0</v>
      </c>
      <c r="C2893" s="3">
        <f t="shared" ref="C2893:C2904" si="88">A2893-B2893</f>
        <v>2888</v>
      </c>
      <c r="E2893" t="b">
        <f t="shared" ref="E2893:E2904" ca="1" si="89">F2893=B2893</f>
        <v>1</v>
      </c>
      <c r="F2893" cm="1">
        <f t="array" ref="F2893" ca="1">IF(G2893&lt;&gt;"",INDIRECT("'"&amp;G2893&amp;"'!"&amp;H2893),"")</f>
        <v>0</v>
      </c>
      <c r="G2893" s="991" t="s">
        <v>3604</v>
      </c>
      <c r="H2893" t="s">
        <v>4260</v>
      </c>
      <c r="S2893" s="991"/>
    </row>
    <row r="2894" spans="1:19" ht="15" customHeight="1" x14ac:dyDescent="0.25">
      <c r="A2894">
        <v>2889</v>
      </c>
      <c r="B2894" s="7">
        <f>'EstExp 12-20'!E81</f>
        <v>0</v>
      </c>
      <c r="C2894" s="3">
        <f t="shared" si="88"/>
        <v>2889</v>
      </c>
      <c r="E2894" t="b">
        <f t="shared" ca="1" si="89"/>
        <v>1</v>
      </c>
      <c r="F2894" cm="1">
        <f t="array" ref="F2894" ca="1">IF(G2894&lt;&gt;"",INDIRECT("'"&amp;G2894&amp;"'!"&amp;H2894),"")</f>
        <v>0</v>
      </c>
      <c r="G2894" s="991" t="s">
        <v>3604</v>
      </c>
      <c r="H2894" t="s">
        <v>4160</v>
      </c>
      <c r="I2894" s="4"/>
      <c r="J2894" s="4"/>
      <c r="K2894" s="4"/>
    </row>
    <row r="2895" spans="1:19" ht="15" customHeight="1" x14ac:dyDescent="0.25">
      <c r="A2895">
        <v>2890</v>
      </c>
      <c r="B2895" s="7">
        <f>'EstExp 12-20'!E82</f>
        <v>0</v>
      </c>
      <c r="C2895" s="3">
        <f t="shared" si="88"/>
        <v>2890</v>
      </c>
      <c r="E2895" t="b">
        <f t="shared" ca="1" si="89"/>
        <v>1</v>
      </c>
      <c r="F2895" cm="1">
        <f t="array" ref="F2895" ca="1">IF(G2895&lt;&gt;"",INDIRECT("'"&amp;G2895&amp;"'!"&amp;H2895),"")</f>
        <v>0</v>
      </c>
      <c r="G2895" s="991" t="s">
        <v>3604</v>
      </c>
      <c r="H2895" t="s">
        <v>4261</v>
      </c>
      <c r="I2895" s="4"/>
      <c r="J2895" s="4"/>
      <c r="K2895" s="4"/>
    </row>
    <row r="2896" spans="1:19" ht="15" customHeight="1" x14ac:dyDescent="0.25">
      <c r="A2896">
        <v>2891</v>
      </c>
      <c r="B2896" s="7">
        <f>'EstExp 12-20'!E83</f>
        <v>5264</v>
      </c>
      <c r="C2896" s="3">
        <f t="shared" si="88"/>
        <v>-2373</v>
      </c>
      <c r="E2896" t="b">
        <f t="shared" ca="1" si="89"/>
        <v>1</v>
      </c>
      <c r="F2896" cm="1">
        <f t="array" ref="F2896" ca="1">IF(G2896&lt;&gt;"",INDIRECT("'"&amp;G2896&amp;"'!"&amp;H2896),"")</f>
        <v>5264</v>
      </c>
      <c r="G2896" s="991" t="s">
        <v>3604</v>
      </c>
      <c r="H2896" t="s">
        <v>4262</v>
      </c>
      <c r="I2896" s="4"/>
      <c r="J2896" s="4"/>
      <c r="K2896" s="4"/>
    </row>
    <row r="2897" spans="1:19" x14ac:dyDescent="0.25">
      <c r="A2897">
        <v>2892</v>
      </c>
      <c r="B2897" s="7">
        <f>'EstExp 12-20'!E84</f>
        <v>0</v>
      </c>
      <c r="C2897" s="3">
        <f t="shared" si="88"/>
        <v>2892</v>
      </c>
      <c r="E2897" t="b">
        <f t="shared" ca="1" si="89"/>
        <v>1</v>
      </c>
      <c r="F2897" cm="1">
        <f t="array" ref="F2897" ca="1">IF(G2897&lt;&gt;"",INDIRECT("'"&amp;G2897&amp;"'!"&amp;H2897),"")</f>
        <v>0</v>
      </c>
      <c r="G2897" s="991" t="s">
        <v>3604</v>
      </c>
      <c r="H2897" t="s">
        <v>4263</v>
      </c>
      <c r="S2897" s="991"/>
    </row>
    <row r="2898" spans="1:19" x14ac:dyDescent="0.25">
      <c r="A2898">
        <v>2893</v>
      </c>
      <c r="B2898" s="7">
        <f>'EstExp 12-20'!E85</f>
        <v>0</v>
      </c>
      <c r="C2898" s="3">
        <f t="shared" si="88"/>
        <v>2893</v>
      </c>
      <c r="E2898" t="b">
        <f t="shared" ca="1" si="89"/>
        <v>1</v>
      </c>
      <c r="F2898" cm="1">
        <f t="array" ref="F2898" ca="1">IF(G2898&lt;&gt;"",INDIRECT("'"&amp;G2898&amp;"'!"&amp;H2898),"")</f>
        <v>0</v>
      </c>
      <c r="G2898" s="991" t="s">
        <v>3604</v>
      </c>
      <c r="H2898" t="s">
        <v>4264</v>
      </c>
      <c r="S2898" s="991"/>
    </row>
    <row r="2899" spans="1:19" x14ac:dyDescent="0.25">
      <c r="A2899">
        <v>2894</v>
      </c>
      <c r="B2899" s="7">
        <f>'EstExp 12-20'!H80</f>
        <v>0</v>
      </c>
      <c r="C2899" s="3">
        <f t="shared" si="88"/>
        <v>2894</v>
      </c>
      <c r="E2899" t="b">
        <f t="shared" ca="1" si="89"/>
        <v>1</v>
      </c>
      <c r="F2899" cm="1">
        <f t="array" ref="F2899" ca="1">IF(G2899&lt;&gt;"",INDIRECT("'"&amp;G2899&amp;"'!"&amp;H2899),"")</f>
        <v>0</v>
      </c>
      <c r="G2899" s="991" t="s">
        <v>3604</v>
      </c>
      <c r="H2899" t="s">
        <v>4265</v>
      </c>
      <c r="S2899" s="991"/>
    </row>
    <row r="2900" spans="1:19" x14ac:dyDescent="0.25">
      <c r="A2900">
        <v>2895</v>
      </c>
      <c r="B2900" s="7">
        <f>'EstExp 12-20'!H81</f>
        <v>0</v>
      </c>
      <c r="C2900" s="3">
        <f t="shared" si="88"/>
        <v>2895</v>
      </c>
      <c r="E2900" t="b">
        <f t="shared" ca="1" si="89"/>
        <v>1</v>
      </c>
      <c r="F2900" cm="1">
        <f t="array" ref="F2900" ca="1">IF(G2900&lt;&gt;"",INDIRECT("'"&amp;G2900&amp;"'!"&amp;H2900),"")</f>
        <v>0</v>
      </c>
      <c r="G2900" s="991" t="s">
        <v>3604</v>
      </c>
      <c r="H2900" t="s">
        <v>4166</v>
      </c>
      <c r="S2900" s="991"/>
    </row>
    <row r="2901" spans="1:19" x14ac:dyDescent="0.25">
      <c r="A2901">
        <v>2896</v>
      </c>
      <c r="B2901" s="7">
        <f>'EstExp 12-20'!H82</f>
        <v>0</v>
      </c>
      <c r="C2901" s="3">
        <f t="shared" si="88"/>
        <v>2896</v>
      </c>
      <c r="E2901" t="b">
        <f t="shared" ca="1" si="89"/>
        <v>1</v>
      </c>
      <c r="F2901" cm="1">
        <f t="array" ref="F2901" ca="1">IF(G2901&lt;&gt;"",INDIRECT("'"&amp;G2901&amp;"'!"&amp;H2901),"")</f>
        <v>0</v>
      </c>
      <c r="G2901" s="991" t="s">
        <v>3604</v>
      </c>
      <c r="H2901" t="s">
        <v>4266</v>
      </c>
      <c r="S2901" s="991"/>
    </row>
    <row r="2902" spans="1:19" x14ac:dyDescent="0.25">
      <c r="A2902">
        <v>2897</v>
      </c>
      <c r="B2902" s="7">
        <f>'EstExp 12-20'!H83</f>
        <v>34660</v>
      </c>
      <c r="C2902" s="3">
        <f t="shared" si="88"/>
        <v>-31763</v>
      </c>
      <c r="E2902" t="b">
        <f t="shared" ca="1" si="89"/>
        <v>1</v>
      </c>
      <c r="F2902" cm="1">
        <f t="array" ref="F2902" ca="1">IF(G2902&lt;&gt;"",INDIRECT("'"&amp;G2902&amp;"'!"&amp;H2902),"")</f>
        <v>34660</v>
      </c>
      <c r="G2902" s="991" t="s">
        <v>3604</v>
      </c>
      <c r="H2902" t="s">
        <v>4267</v>
      </c>
      <c r="S2902" s="991"/>
    </row>
    <row r="2903" spans="1:19" x14ac:dyDescent="0.25">
      <c r="A2903">
        <v>2898</v>
      </c>
      <c r="B2903" s="7">
        <f>'EstExp 12-20'!H84</f>
        <v>0</v>
      </c>
      <c r="C2903" s="3">
        <f t="shared" si="88"/>
        <v>2898</v>
      </c>
      <c r="E2903" t="b">
        <f t="shared" ca="1" si="89"/>
        <v>1</v>
      </c>
      <c r="F2903" cm="1">
        <f t="array" ref="F2903" ca="1">IF(G2903&lt;&gt;"",INDIRECT("'"&amp;G2903&amp;"'!"&amp;H2903),"")</f>
        <v>0</v>
      </c>
      <c r="G2903" s="991" t="s">
        <v>3604</v>
      </c>
      <c r="H2903" t="s">
        <v>4268</v>
      </c>
      <c r="S2903" s="991"/>
    </row>
    <row r="2904" spans="1:19" x14ac:dyDescent="0.25">
      <c r="A2904">
        <v>2899</v>
      </c>
      <c r="B2904" s="7">
        <f>'EstExp 12-20'!H85</f>
        <v>0</v>
      </c>
      <c r="C2904" s="3">
        <f t="shared" si="88"/>
        <v>2899</v>
      </c>
      <c r="E2904" t="b">
        <f t="shared" ca="1" si="89"/>
        <v>1</v>
      </c>
      <c r="F2904" cm="1">
        <f t="array" ref="F2904" ca="1">IF(G2904&lt;&gt;"",INDIRECT("'"&amp;G2904&amp;"'!"&amp;H2904),"")</f>
        <v>0</v>
      </c>
      <c r="G2904" s="991" t="s">
        <v>3604</v>
      </c>
      <c r="H2904" t="s">
        <v>4269</v>
      </c>
      <c r="S2904" s="991"/>
    </row>
    <row r="2905" spans="1:19" ht="15" customHeight="1" x14ac:dyDescent="0.25">
      <c r="A2905" s="2">
        <v>2900</v>
      </c>
      <c r="D2905" s="3" t="s">
        <v>3860</v>
      </c>
      <c r="F2905" t="str" cm="1">
        <f t="array" ref="F2905" ca="1">IF(G2905&lt;&gt;"",INDIRECT("'"&amp;G2905&amp;"'!"&amp;H2905),"")</f>
        <v/>
      </c>
      <c r="S2905" s="991"/>
    </row>
    <row r="2906" spans="1:19" ht="15" customHeight="1" x14ac:dyDescent="0.25">
      <c r="A2906" s="2">
        <v>2901</v>
      </c>
      <c r="D2906" s="3" t="s">
        <v>3860</v>
      </c>
      <c r="F2906" t="str" cm="1">
        <f t="array" ref="F2906" ca="1">IF(G2906&lt;&gt;"",INDIRECT("'"&amp;G2906&amp;"'!"&amp;H2906),"")</f>
        <v/>
      </c>
      <c r="S2906" s="991"/>
    </row>
    <row r="2907" spans="1:19" ht="15" customHeight="1" x14ac:dyDescent="0.25">
      <c r="A2907" s="2">
        <v>2902</v>
      </c>
      <c r="D2907" s="3" t="s">
        <v>3860</v>
      </c>
      <c r="F2907" t="str" cm="1">
        <f t="array" ref="F2907" ca="1">IF(G2907&lt;&gt;"",INDIRECT("'"&amp;G2907&amp;"'!"&amp;H2907),"")</f>
        <v/>
      </c>
    </row>
    <row r="2908" spans="1:19" ht="15" customHeight="1" x14ac:dyDescent="0.25">
      <c r="A2908" s="2">
        <v>2903</v>
      </c>
      <c r="D2908" s="3" t="s">
        <v>3860</v>
      </c>
      <c r="F2908" t="str" cm="1">
        <f t="array" ref="F2908" ca="1">IF(G2908&lt;&gt;"",INDIRECT("'"&amp;G2908&amp;"'!"&amp;H2908),"")</f>
        <v/>
      </c>
      <c r="S2908" s="991"/>
    </row>
    <row r="2909" spans="1:19" ht="15" customHeight="1" x14ac:dyDescent="0.25">
      <c r="A2909" s="2">
        <v>2904</v>
      </c>
      <c r="D2909" s="3" t="s">
        <v>3860</v>
      </c>
      <c r="F2909" t="str" cm="1">
        <f t="array" ref="F2909" ca="1">IF(G2909&lt;&gt;"",INDIRECT("'"&amp;G2909&amp;"'!"&amp;H2909),"")</f>
        <v/>
      </c>
      <c r="S2909" s="991"/>
    </row>
    <row r="2910" spans="1:19" ht="15" customHeight="1" x14ac:dyDescent="0.25">
      <c r="A2910" s="2">
        <v>2905</v>
      </c>
      <c r="D2910" s="3" t="s">
        <v>3860</v>
      </c>
      <c r="F2910" t="str" cm="1">
        <f t="array" ref="F2910" ca="1">IF(G2910&lt;&gt;"",INDIRECT("'"&amp;G2910&amp;"'!"&amp;H2910),"")</f>
        <v/>
      </c>
      <c r="S2910" s="991"/>
    </row>
    <row r="2911" spans="1:19" ht="15" customHeight="1" x14ac:dyDescent="0.25">
      <c r="A2911" s="2">
        <v>2906</v>
      </c>
      <c r="D2911" s="3" t="s">
        <v>3860</v>
      </c>
      <c r="F2911" t="str" cm="1">
        <f t="array" ref="F2911" ca="1">IF(G2911&lt;&gt;"",INDIRECT("'"&amp;G2911&amp;"'!"&amp;H2911),"")</f>
        <v/>
      </c>
      <c r="S2911" s="991"/>
    </row>
    <row r="2912" spans="1:19" ht="15" customHeight="1" x14ac:dyDescent="0.25">
      <c r="A2912" s="2">
        <v>2907</v>
      </c>
      <c r="D2912" s="3" t="s">
        <v>3860</v>
      </c>
      <c r="F2912" t="str" cm="1">
        <f t="array" ref="F2912" ca="1">IF(G2912&lt;&gt;"",INDIRECT("'"&amp;G2912&amp;"'!"&amp;H2912),"")</f>
        <v/>
      </c>
      <c r="S2912" s="991"/>
    </row>
    <row r="2913" spans="1:19" ht="15" customHeight="1" x14ac:dyDescent="0.25">
      <c r="A2913" s="2">
        <v>2908</v>
      </c>
      <c r="D2913" s="3" t="s">
        <v>3860</v>
      </c>
      <c r="F2913" t="str" cm="1">
        <f t="array" ref="F2913" ca="1">IF(G2913&lt;&gt;"",INDIRECT("'"&amp;G2913&amp;"'!"&amp;H2913),"")</f>
        <v/>
      </c>
      <c r="S2913" s="991"/>
    </row>
    <row r="2914" spans="1:19" ht="15" customHeight="1" x14ac:dyDescent="0.25">
      <c r="A2914" s="2">
        <v>2909</v>
      </c>
      <c r="D2914" s="3" t="s">
        <v>3860</v>
      </c>
      <c r="F2914" t="str" cm="1">
        <f t="array" ref="F2914" ca="1">IF(G2914&lt;&gt;"",INDIRECT("'"&amp;G2914&amp;"'!"&amp;H2914),"")</f>
        <v/>
      </c>
      <c r="S2914" s="991"/>
    </row>
    <row r="2915" spans="1:19" ht="15" customHeight="1" x14ac:dyDescent="0.25">
      <c r="A2915" s="2">
        <v>2910</v>
      </c>
      <c r="D2915" s="3" t="s">
        <v>3860</v>
      </c>
      <c r="F2915" t="str" cm="1">
        <f t="array" ref="F2915" ca="1">IF(G2915&lt;&gt;"",INDIRECT("'"&amp;G2915&amp;"'!"&amp;H2915),"")</f>
        <v/>
      </c>
      <c r="S2915" s="991"/>
    </row>
    <row r="2916" spans="1:19" ht="15" customHeight="1" x14ac:dyDescent="0.25">
      <c r="A2916" s="2">
        <v>2911</v>
      </c>
      <c r="D2916" s="3" t="s">
        <v>3860</v>
      </c>
      <c r="F2916" t="str" cm="1">
        <f t="array" ref="F2916" ca="1">IF(G2916&lt;&gt;"",INDIRECT("'"&amp;G2916&amp;"'!"&amp;H2916),"")</f>
        <v/>
      </c>
      <c r="S2916" s="991"/>
    </row>
    <row r="2917" spans="1:19" x14ac:dyDescent="0.25">
      <c r="A2917">
        <v>2912</v>
      </c>
      <c r="B2917" s="7">
        <f>'EstExp 12-20'!K80</f>
        <v>0</v>
      </c>
      <c r="C2917" s="3">
        <f t="shared" ref="C2917:C2925" si="90">A2917-B2917</f>
        <v>2912</v>
      </c>
      <c r="E2917" t="b">
        <f t="shared" ref="E2917:E2925" ca="1" si="91">F2917=B2917</f>
        <v>1</v>
      </c>
      <c r="F2917" cm="1">
        <f t="array" ref="F2917" ca="1">IF(G2917&lt;&gt;"",INDIRECT("'"&amp;G2917&amp;"'!"&amp;H2917),"")</f>
        <v>0</v>
      </c>
      <c r="G2917" s="991" t="s">
        <v>3604</v>
      </c>
      <c r="H2917" t="s">
        <v>4270</v>
      </c>
      <c r="S2917" s="991"/>
    </row>
    <row r="2918" spans="1:19" x14ac:dyDescent="0.25">
      <c r="A2918">
        <v>2913</v>
      </c>
      <c r="B2918" s="7">
        <f>'EstExp 12-20'!K81</f>
        <v>0</v>
      </c>
      <c r="C2918" s="3">
        <f t="shared" si="90"/>
        <v>2913</v>
      </c>
      <c r="E2918" t="b">
        <f t="shared" ca="1" si="91"/>
        <v>1</v>
      </c>
      <c r="F2918" cm="1">
        <f t="array" ref="F2918" ca="1">IF(G2918&lt;&gt;"",INDIRECT("'"&amp;G2918&amp;"'!"&amp;H2918),"")</f>
        <v>0</v>
      </c>
      <c r="G2918" s="991" t="s">
        <v>3604</v>
      </c>
      <c r="H2918" t="s">
        <v>4271</v>
      </c>
      <c r="S2918" s="991"/>
    </row>
    <row r="2919" spans="1:19" x14ac:dyDescent="0.25">
      <c r="A2919">
        <v>2914</v>
      </c>
      <c r="B2919" s="7">
        <f>'EstExp 12-20'!K82</f>
        <v>0</v>
      </c>
      <c r="C2919" s="3">
        <f t="shared" si="90"/>
        <v>2914</v>
      </c>
      <c r="E2919" t="b">
        <f t="shared" ca="1" si="91"/>
        <v>1</v>
      </c>
      <c r="F2919" cm="1">
        <f t="array" ref="F2919" ca="1">IF(G2919&lt;&gt;"",INDIRECT("'"&amp;G2919&amp;"'!"&amp;H2919),"")</f>
        <v>0</v>
      </c>
      <c r="G2919" s="991" t="s">
        <v>3604</v>
      </c>
      <c r="H2919" t="s">
        <v>4272</v>
      </c>
      <c r="S2919" s="991"/>
    </row>
    <row r="2920" spans="1:19" x14ac:dyDescent="0.25">
      <c r="A2920">
        <v>2915</v>
      </c>
      <c r="B2920" s="7">
        <f>'EstExp 12-20'!K83</f>
        <v>39924</v>
      </c>
      <c r="C2920" s="3">
        <f t="shared" si="90"/>
        <v>-37009</v>
      </c>
      <c r="E2920" t="b">
        <f t="shared" ca="1" si="91"/>
        <v>1</v>
      </c>
      <c r="F2920" cm="1">
        <f t="array" ref="F2920" ca="1">IF(G2920&lt;&gt;"",INDIRECT("'"&amp;G2920&amp;"'!"&amp;H2920),"")</f>
        <v>39924</v>
      </c>
      <c r="G2920" s="991" t="s">
        <v>3604</v>
      </c>
      <c r="H2920" t="s">
        <v>4273</v>
      </c>
      <c r="S2920" s="991"/>
    </row>
    <row r="2921" spans="1:19" x14ac:dyDescent="0.25">
      <c r="A2921">
        <v>2916</v>
      </c>
      <c r="B2921" s="7">
        <f>'EstExp 12-20'!K84</f>
        <v>0</v>
      </c>
      <c r="C2921" s="3">
        <f t="shared" si="90"/>
        <v>2916</v>
      </c>
      <c r="E2921" t="b">
        <f t="shared" ca="1" si="91"/>
        <v>1</v>
      </c>
      <c r="F2921" cm="1">
        <f t="array" ref="F2921" ca="1">IF(G2921&lt;&gt;"",INDIRECT("'"&amp;G2921&amp;"'!"&amp;H2921),"")</f>
        <v>0</v>
      </c>
      <c r="G2921" s="991" t="s">
        <v>3604</v>
      </c>
      <c r="H2921" t="s">
        <v>4274</v>
      </c>
      <c r="S2921" s="991"/>
    </row>
    <row r="2922" spans="1:19" x14ac:dyDescent="0.25">
      <c r="A2922">
        <v>2917</v>
      </c>
      <c r="B2922" s="7">
        <f>'EstExp 12-20'!K85</f>
        <v>0</v>
      </c>
      <c r="C2922" s="3">
        <f t="shared" si="90"/>
        <v>2917</v>
      </c>
      <c r="E2922" t="b">
        <f t="shared" ca="1" si="91"/>
        <v>1</v>
      </c>
      <c r="F2922" cm="1">
        <f t="array" ref="F2922" ca="1">IF(G2922&lt;&gt;"",INDIRECT("'"&amp;G2922&amp;"'!"&amp;H2922),"")</f>
        <v>0</v>
      </c>
      <c r="G2922" s="991" t="s">
        <v>3604</v>
      </c>
      <c r="H2922" t="s">
        <v>4275</v>
      </c>
      <c r="S2922" s="991"/>
    </row>
    <row r="2923" spans="1:19" x14ac:dyDescent="0.25">
      <c r="A2923">
        <v>2918</v>
      </c>
      <c r="B2923" s="7">
        <f>'EstExp 12-20'!H138</f>
        <v>0</v>
      </c>
      <c r="C2923" s="3">
        <f t="shared" si="90"/>
        <v>2918</v>
      </c>
      <c r="E2923" t="b">
        <f t="shared" ca="1" si="91"/>
        <v>1</v>
      </c>
      <c r="F2923" cm="1">
        <f t="array" ref="F2923" ca="1">IF(G2923&lt;&gt;"",INDIRECT("'"&amp;G2923&amp;"'!"&amp;H2923),"")</f>
        <v>0</v>
      </c>
      <c r="G2923" s="991" t="s">
        <v>3604</v>
      </c>
      <c r="H2923" t="s">
        <v>4276</v>
      </c>
      <c r="S2923" s="991"/>
    </row>
    <row r="2924" spans="1:19" x14ac:dyDescent="0.25">
      <c r="A2924">
        <v>2919</v>
      </c>
      <c r="B2924" s="7">
        <f>'EstExp 12-20'!H139</f>
        <v>0</v>
      </c>
      <c r="C2924" s="3">
        <f t="shared" si="90"/>
        <v>2919</v>
      </c>
      <c r="E2924" t="b">
        <f t="shared" ca="1" si="91"/>
        <v>1</v>
      </c>
      <c r="F2924" cm="1">
        <f t="array" ref="F2924" ca="1">IF(G2924&lt;&gt;"",INDIRECT("'"&amp;G2924&amp;"'!"&amp;H2924),"")</f>
        <v>0</v>
      </c>
      <c r="G2924" s="991" t="s">
        <v>3604</v>
      </c>
      <c r="H2924" t="s">
        <v>4277</v>
      </c>
      <c r="S2924" s="991"/>
    </row>
    <row r="2925" spans="1:19" x14ac:dyDescent="0.25">
      <c r="A2925">
        <v>2920</v>
      </c>
      <c r="B2925" s="7">
        <f>'EstExp 12-20'!H140</f>
        <v>0</v>
      </c>
      <c r="C2925" s="3">
        <f t="shared" si="90"/>
        <v>2920</v>
      </c>
      <c r="E2925" t="b">
        <f t="shared" ca="1" si="91"/>
        <v>1</v>
      </c>
      <c r="F2925" cm="1">
        <f t="array" ref="F2925" ca="1">IF(G2925&lt;&gt;"",INDIRECT("'"&amp;G2925&amp;"'!"&amp;H2925),"")</f>
        <v>0</v>
      </c>
      <c r="G2925" s="991" t="s">
        <v>3604</v>
      </c>
      <c r="H2925" t="s">
        <v>4278</v>
      </c>
      <c r="S2925" s="991"/>
    </row>
    <row r="2926" spans="1:19" ht="15" customHeight="1" x14ac:dyDescent="0.25">
      <c r="A2926" s="2">
        <v>2921</v>
      </c>
      <c r="D2926" s="3" t="s">
        <v>3860</v>
      </c>
      <c r="F2926" t="str" cm="1">
        <f t="array" ref="F2926" ca="1">IF(G2926&lt;&gt;"",INDIRECT("'"&amp;G2926&amp;"'!"&amp;H2926),"")</f>
        <v/>
      </c>
      <c r="S2926" s="991"/>
    </row>
    <row r="2927" spans="1:19" ht="15" customHeight="1" x14ac:dyDescent="0.25">
      <c r="A2927" s="2">
        <v>2922</v>
      </c>
      <c r="D2927" s="3" t="s">
        <v>3860</v>
      </c>
      <c r="F2927" t="str" cm="1">
        <f t="array" ref="F2927" ca="1">IF(G2927&lt;&gt;"",INDIRECT("'"&amp;G2927&amp;"'!"&amp;H2927),"")</f>
        <v/>
      </c>
      <c r="S2927" s="991"/>
    </row>
    <row r="2928" spans="1:19" ht="15" customHeight="1" x14ac:dyDescent="0.25">
      <c r="A2928" s="2">
        <v>2923</v>
      </c>
      <c r="D2928" s="3" t="s">
        <v>3860</v>
      </c>
      <c r="F2928" t="str" cm="1">
        <f t="array" ref="F2928" ca="1">IF(G2928&lt;&gt;"",INDIRECT("'"&amp;G2928&amp;"'!"&amp;H2928),"")</f>
        <v/>
      </c>
      <c r="S2928" s="991"/>
    </row>
    <row r="2929" spans="1:19" ht="15" customHeight="1" x14ac:dyDescent="0.25">
      <c r="A2929" s="2">
        <v>2924</v>
      </c>
      <c r="D2929" s="3" t="s">
        <v>3860</v>
      </c>
      <c r="F2929" t="str" cm="1">
        <f t="array" ref="F2929" ca="1">IF(G2929&lt;&gt;"",INDIRECT("'"&amp;G2929&amp;"'!"&amp;H2929),"")</f>
        <v/>
      </c>
      <c r="S2929" s="991"/>
    </row>
    <row r="2930" spans="1:19" x14ac:dyDescent="0.25">
      <c r="A2930">
        <v>2925</v>
      </c>
      <c r="B2930" s="7">
        <f>'EstExp 12-20'!K138</f>
        <v>0</v>
      </c>
      <c r="C2930" s="3">
        <f t="shared" ref="C2930:C2944" si="92">A2930-B2930</f>
        <v>2925</v>
      </c>
      <c r="E2930" t="b">
        <f t="shared" ref="E2930:E2944" ca="1" si="93">F2930=B2930</f>
        <v>1</v>
      </c>
      <c r="F2930" cm="1">
        <f t="array" ref="F2930" ca="1">IF(G2930&lt;&gt;"",INDIRECT("'"&amp;G2930&amp;"'!"&amp;H2930),"")</f>
        <v>0</v>
      </c>
      <c r="G2930" s="991" t="s">
        <v>3604</v>
      </c>
      <c r="H2930" t="s">
        <v>4279</v>
      </c>
      <c r="S2930" s="991"/>
    </row>
    <row r="2931" spans="1:19" x14ac:dyDescent="0.25">
      <c r="A2931">
        <v>2926</v>
      </c>
      <c r="B2931" s="7">
        <f>'EstExp 12-20'!K139</f>
        <v>0</v>
      </c>
      <c r="C2931" s="3">
        <f t="shared" si="92"/>
        <v>2926</v>
      </c>
      <c r="E2931" t="b">
        <f t="shared" ca="1" si="93"/>
        <v>1</v>
      </c>
      <c r="F2931" cm="1">
        <f t="array" ref="F2931" ca="1">IF(G2931&lt;&gt;"",INDIRECT("'"&amp;G2931&amp;"'!"&amp;H2931),"")</f>
        <v>0</v>
      </c>
      <c r="G2931" s="991" t="s">
        <v>3604</v>
      </c>
      <c r="H2931" t="s">
        <v>4280</v>
      </c>
      <c r="S2931" s="991"/>
    </row>
    <row r="2932" spans="1:19" x14ac:dyDescent="0.25">
      <c r="A2932">
        <v>2927</v>
      </c>
      <c r="B2932" s="7">
        <f>'EstExp 12-20'!K140</f>
        <v>0</v>
      </c>
      <c r="C2932" s="3">
        <f t="shared" si="92"/>
        <v>2927</v>
      </c>
      <c r="E2932" t="b">
        <f t="shared" ca="1" si="93"/>
        <v>1</v>
      </c>
      <c r="F2932" cm="1">
        <f t="array" ref="F2932" ca="1">IF(G2932&lt;&gt;"",INDIRECT("'"&amp;G2932&amp;"'!"&amp;H2932),"")</f>
        <v>0</v>
      </c>
      <c r="G2932" s="991" t="s">
        <v>3604</v>
      </c>
      <c r="H2932" t="s">
        <v>4281</v>
      </c>
      <c r="S2932" s="991"/>
    </row>
    <row r="2933" spans="1:19" x14ac:dyDescent="0.25">
      <c r="A2933">
        <v>2928</v>
      </c>
      <c r="B2933" s="7">
        <f>'EstExp 12-20'!E192</f>
        <v>0</v>
      </c>
      <c r="C2933" s="3">
        <f t="shared" si="92"/>
        <v>2928</v>
      </c>
      <c r="E2933" t="b">
        <f t="shared" ca="1" si="93"/>
        <v>1</v>
      </c>
      <c r="F2933" cm="1">
        <f t="array" ref="F2933" ca="1">IF(G2933&lt;&gt;"",INDIRECT("'"&amp;G2933&amp;"'!"&amp;H2933),"")</f>
        <v>0</v>
      </c>
      <c r="G2933" s="991" t="s">
        <v>3604</v>
      </c>
      <c r="H2933" t="s">
        <v>4282</v>
      </c>
      <c r="S2933" s="991"/>
    </row>
    <row r="2934" spans="1:19" x14ac:dyDescent="0.25">
      <c r="A2934">
        <v>2929</v>
      </c>
      <c r="B2934" s="7">
        <f>'EstExp 12-20'!E193</f>
        <v>0</v>
      </c>
      <c r="C2934" s="3">
        <f t="shared" si="92"/>
        <v>2929</v>
      </c>
      <c r="E2934" t="b">
        <f t="shared" ca="1" si="93"/>
        <v>1</v>
      </c>
      <c r="F2934" cm="1">
        <f t="array" ref="F2934" ca="1">IF(G2934&lt;&gt;"",INDIRECT("'"&amp;G2934&amp;"'!"&amp;H2934),"")</f>
        <v>0</v>
      </c>
      <c r="G2934" s="991" t="s">
        <v>3604</v>
      </c>
      <c r="H2934" t="s">
        <v>4283</v>
      </c>
      <c r="S2934" s="991"/>
    </row>
    <row r="2935" spans="1:19" x14ac:dyDescent="0.25">
      <c r="A2935">
        <v>2930</v>
      </c>
      <c r="B2935" s="7">
        <f>'EstExp 12-20'!E194</f>
        <v>0</v>
      </c>
      <c r="C2935" s="3">
        <f t="shared" si="92"/>
        <v>2930</v>
      </c>
      <c r="E2935" t="b">
        <f t="shared" ca="1" si="93"/>
        <v>1</v>
      </c>
      <c r="F2935" cm="1">
        <f t="array" ref="F2935" ca="1">IF(G2935&lt;&gt;"",INDIRECT("'"&amp;G2935&amp;"'!"&amp;H2935),"")</f>
        <v>0</v>
      </c>
      <c r="G2935" s="991" t="s">
        <v>3604</v>
      </c>
      <c r="H2935" t="s">
        <v>4284</v>
      </c>
      <c r="S2935" s="991"/>
    </row>
    <row r="2936" spans="1:19" x14ac:dyDescent="0.25">
      <c r="A2936">
        <v>2931</v>
      </c>
      <c r="B2936" s="7">
        <f>'EstExp 12-20'!E195</f>
        <v>0</v>
      </c>
      <c r="C2936" s="3">
        <f t="shared" si="92"/>
        <v>2931</v>
      </c>
      <c r="E2936" t="b">
        <f t="shared" ca="1" si="93"/>
        <v>1</v>
      </c>
      <c r="F2936" cm="1">
        <f t="array" ref="F2936" ca="1">IF(G2936&lt;&gt;"",INDIRECT("'"&amp;G2936&amp;"'!"&amp;H2936),"")</f>
        <v>0</v>
      </c>
      <c r="G2936" s="991" t="s">
        <v>3604</v>
      </c>
      <c r="H2936" t="s">
        <v>4285</v>
      </c>
      <c r="S2936" s="991"/>
    </row>
    <row r="2937" spans="1:19" x14ac:dyDescent="0.25">
      <c r="A2937">
        <v>2932</v>
      </c>
      <c r="B2937" s="7">
        <f>'EstExp 12-20'!E196</f>
        <v>0</v>
      </c>
      <c r="C2937" s="3">
        <f t="shared" si="92"/>
        <v>2932</v>
      </c>
      <c r="E2937" t="b">
        <f t="shared" ca="1" si="93"/>
        <v>1</v>
      </c>
      <c r="F2937" cm="1">
        <f t="array" ref="F2937" ca="1">IF(G2937&lt;&gt;"",INDIRECT("'"&amp;G2937&amp;"'!"&amp;H2937),"")</f>
        <v>0</v>
      </c>
      <c r="G2937" s="991" t="s">
        <v>3604</v>
      </c>
      <c r="H2937" t="s">
        <v>4286</v>
      </c>
      <c r="S2937" s="991"/>
    </row>
    <row r="2938" spans="1:19" x14ac:dyDescent="0.25">
      <c r="A2938">
        <v>2933</v>
      </c>
      <c r="B2938" s="7">
        <f>'EstExp 12-20'!E197</f>
        <v>0</v>
      </c>
      <c r="C2938" s="3">
        <f t="shared" si="92"/>
        <v>2933</v>
      </c>
      <c r="E2938" t="b">
        <f t="shared" ca="1" si="93"/>
        <v>1</v>
      </c>
      <c r="F2938" cm="1">
        <f t="array" ref="F2938" ca="1">IF(G2938&lt;&gt;"",INDIRECT("'"&amp;G2938&amp;"'!"&amp;H2938),"")</f>
        <v>0</v>
      </c>
      <c r="G2938" s="991" t="s">
        <v>3604</v>
      </c>
      <c r="H2938" t="s">
        <v>4287</v>
      </c>
      <c r="S2938" s="991"/>
    </row>
    <row r="2939" spans="1:19" x14ac:dyDescent="0.25">
      <c r="A2939">
        <v>2934</v>
      </c>
      <c r="B2939" s="7">
        <f>'EstExp 12-20'!H192</f>
        <v>0</v>
      </c>
      <c r="C2939" s="3">
        <f t="shared" si="92"/>
        <v>2934</v>
      </c>
      <c r="E2939" t="b">
        <f t="shared" ca="1" si="93"/>
        <v>1</v>
      </c>
      <c r="F2939" cm="1">
        <f t="array" ref="F2939" ca="1">IF(G2939&lt;&gt;"",INDIRECT("'"&amp;G2939&amp;"'!"&amp;H2939),"")</f>
        <v>0</v>
      </c>
      <c r="G2939" s="991" t="s">
        <v>3604</v>
      </c>
      <c r="H2939" t="s">
        <v>4288</v>
      </c>
      <c r="S2939" s="991"/>
    </row>
    <row r="2940" spans="1:19" x14ac:dyDescent="0.25">
      <c r="A2940">
        <v>2935</v>
      </c>
      <c r="B2940" s="7">
        <f>'EstExp 12-20'!H193</f>
        <v>0</v>
      </c>
      <c r="C2940" s="3">
        <f t="shared" si="92"/>
        <v>2935</v>
      </c>
      <c r="E2940" t="b">
        <f t="shared" ca="1" si="93"/>
        <v>1</v>
      </c>
      <c r="F2940" cm="1">
        <f t="array" ref="F2940" ca="1">IF(G2940&lt;&gt;"",INDIRECT("'"&amp;G2940&amp;"'!"&amp;H2940),"")</f>
        <v>0</v>
      </c>
      <c r="G2940" s="991" t="s">
        <v>3604</v>
      </c>
      <c r="H2940" t="s">
        <v>4289</v>
      </c>
      <c r="S2940" s="991"/>
    </row>
    <row r="2941" spans="1:19" ht="15" customHeight="1" x14ac:dyDescent="0.25">
      <c r="A2941">
        <v>2936</v>
      </c>
      <c r="B2941" s="7">
        <f>'EstExp 12-20'!H194</f>
        <v>0</v>
      </c>
      <c r="C2941" s="3">
        <f t="shared" si="92"/>
        <v>2936</v>
      </c>
      <c r="E2941" t="b">
        <f t="shared" ca="1" si="93"/>
        <v>1</v>
      </c>
      <c r="F2941" cm="1">
        <f t="array" ref="F2941" ca="1">IF(G2941&lt;&gt;"",INDIRECT("'"&amp;G2941&amp;"'!"&amp;H2941),"")</f>
        <v>0</v>
      </c>
      <c r="G2941" s="991" t="s">
        <v>3604</v>
      </c>
      <c r="H2941" t="s">
        <v>4290</v>
      </c>
      <c r="I2941" s="4"/>
      <c r="J2941" s="4"/>
      <c r="K2941" s="4"/>
    </row>
    <row r="2942" spans="1:19" x14ac:dyDescent="0.25">
      <c r="A2942">
        <v>2937</v>
      </c>
      <c r="B2942" s="7">
        <f>'EstExp 12-20'!H195</f>
        <v>0</v>
      </c>
      <c r="C2942" s="3">
        <f t="shared" si="92"/>
        <v>2937</v>
      </c>
      <c r="E2942" t="b">
        <f t="shared" ca="1" si="93"/>
        <v>1</v>
      </c>
      <c r="F2942" cm="1">
        <f t="array" ref="F2942" ca="1">IF(G2942&lt;&gt;"",INDIRECT("'"&amp;G2942&amp;"'!"&amp;H2942),"")</f>
        <v>0</v>
      </c>
      <c r="G2942" s="991" t="s">
        <v>3604</v>
      </c>
      <c r="H2942" t="s">
        <v>4291</v>
      </c>
      <c r="S2942" s="991"/>
    </row>
    <row r="2943" spans="1:19" x14ac:dyDescent="0.25">
      <c r="A2943">
        <v>2938</v>
      </c>
      <c r="B2943" s="7">
        <f>'EstExp 12-20'!H196</f>
        <v>0</v>
      </c>
      <c r="C2943" s="3">
        <f t="shared" si="92"/>
        <v>2938</v>
      </c>
      <c r="E2943" t="b">
        <f t="shared" ca="1" si="93"/>
        <v>1</v>
      </c>
      <c r="F2943" cm="1">
        <f t="array" ref="F2943" ca="1">IF(G2943&lt;&gt;"",INDIRECT("'"&amp;G2943&amp;"'!"&amp;H2943),"")</f>
        <v>0</v>
      </c>
      <c r="G2943" s="991" t="s">
        <v>3604</v>
      </c>
      <c r="H2943" t="s">
        <v>4292</v>
      </c>
      <c r="S2943" s="991"/>
    </row>
    <row r="2944" spans="1:19" x14ac:dyDescent="0.25">
      <c r="A2944">
        <v>2939</v>
      </c>
      <c r="B2944" s="7">
        <f>'EstExp 12-20'!H197</f>
        <v>0</v>
      </c>
      <c r="C2944" s="3">
        <f t="shared" si="92"/>
        <v>2939</v>
      </c>
      <c r="E2944" t="b">
        <f t="shared" ca="1" si="93"/>
        <v>1</v>
      </c>
      <c r="F2944" cm="1">
        <f t="array" ref="F2944" ca="1">IF(G2944&lt;&gt;"",INDIRECT("'"&amp;G2944&amp;"'!"&amp;H2944),"")</f>
        <v>0</v>
      </c>
      <c r="G2944" s="991" t="s">
        <v>3604</v>
      </c>
      <c r="H2944" t="s">
        <v>4293</v>
      </c>
      <c r="S2944" s="991"/>
    </row>
    <row r="2945" spans="1:19" ht="15" customHeight="1" x14ac:dyDescent="0.25">
      <c r="A2945" s="2">
        <v>2940</v>
      </c>
      <c r="D2945" s="3" t="s">
        <v>3572</v>
      </c>
      <c r="F2945" t="str" cm="1">
        <f t="array" ref="F2945" ca="1">IF(G2945&lt;&gt;"",INDIRECT("'"&amp;G2945&amp;"'!"&amp;H2945),"")</f>
        <v/>
      </c>
      <c r="S2945" s="991"/>
    </row>
    <row r="2946" spans="1:19" ht="15" customHeight="1" x14ac:dyDescent="0.25">
      <c r="A2946" s="2">
        <v>2941</v>
      </c>
      <c r="D2946" s="3" t="s">
        <v>3572</v>
      </c>
      <c r="F2946" t="str" cm="1">
        <f t="array" ref="F2946" ca="1">IF(G2946&lt;&gt;"",INDIRECT("'"&amp;G2946&amp;"'!"&amp;H2946),"")</f>
        <v/>
      </c>
      <c r="S2946" s="991"/>
    </row>
    <row r="2947" spans="1:19" ht="15" customHeight="1" x14ac:dyDescent="0.25">
      <c r="A2947" s="2">
        <v>2942</v>
      </c>
      <c r="D2947" s="3" t="s">
        <v>3572</v>
      </c>
      <c r="F2947" t="str" cm="1">
        <f t="array" ref="F2947" ca="1">IF(G2947&lt;&gt;"",INDIRECT("'"&amp;G2947&amp;"'!"&amp;H2947),"")</f>
        <v/>
      </c>
      <c r="S2947" s="991"/>
    </row>
    <row r="2948" spans="1:19" ht="15" customHeight="1" x14ac:dyDescent="0.25">
      <c r="A2948" s="2">
        <v>2943</v>
      </c>
      <c r="D2948" s="3" t="s">
        <v>3572</v>
      </c>
      <c r="F2948" t="str" cm="1">
        <f t="array" ref="F2948" ca="1">IF(G2948&lt;&gt;"",INDIRECT("'"&amp;G2948&amp;"'!"&amp;H2948),"")</f>
        <v/>
      </c>
      <c r="S2948" s="991"/>
    </row>
    <row r="2949" spans="1:19" ht="15" customHeight="1" x14ac:dyDescent="0.25">
      <c r="A2949" s="2">
        <v>2944</v>
      </c>
      <c r="D2949" s="3" t="s">
        <v>3572</v>
      </c>
      <c r="F2949" t="str" cm="1">
        <f t="array" ref="F2949" ca="1">IF(G2949&lt;&gt;"",INDIRECT("'"&amp;G2949&amp;"'!"&amp;H2949),"")</f>
        <v/>
      </c>
      <c r="S2949" s="991"/>
    </row>
    <row r="2950" spans="1:19" ht="15" customHeight="1" x14ac:dyDescent="0.25">
      <c r="A2950" s="2">
        <v>2945</v>
      </c>
      <c r="D2950" s="3" t="s">
        <v>3572</v>
      </c>
      <c r="F2950" t="str" cm="1">
        <f t="array" ref="F2950" ca="1">IF(G2950&lt;&gt;"",INDIRECT("'"&amp;G2950&amp;"'!"&amp;H2950),"")</f>
        <v/>
      </c>
      <c r="S2950" s="991"/>
    </row>
    <row r="2951" spans="1:19" x14ac:dyDescent="0.25">
      <c r="A2951">
        <v>2946</v>
      </c>
      <c r="B2951" s="7">
        <f>'EstExp 12-20'!K192</f>
        <v>0</v>
      </c>
      <c r="C2951" s="3">
        <f t="shared" ref="C2951:C2956" si="94">A2951-B2951</f>
        <v>2946</v>
      </c>
      <c r="E2951" t="b">
        <f t="shared" ref="E2951:E2956" ca="1" si="95">F2951=B2951</f>
        <v>1</v>
      </c>
      <c r="F2951" cm="1">
        <f t="array" ref="F2951" ca="1">IF(G2951&lt;&gt;"",INDIRECT("'"&amp;G2951&amp;"'!"&amp;H2951),"")</f>
        <v>0</v>
      </c>
      <c r="G2951" s="991" t="s">
        <v>3604</v>
      </c>
      <c r="H2951" t="s">
        <v>4294</v>
      </c>
      <c r="S2951" s="991"/>
    </row>
    <row r="2952" spans="1:19" x14ac:dyDescent="0.25">
      <c r="A2952">
        <v>2947</v>
      </c>
      <c r="B2952" s="7">
        <f>'EstExp 12-20'!K193</f>
        <v>0</v>
      </c>
      <c r="C2952" s="3">
        <f t="shared" si="94"/>
        <v>2947</v>
      </c>
      <c r="E2952" t="b">
        <f t="shared" ca="1" si="95"/>
        <v>1</v>
      </c>
      <c r="F2952" cm="1">
        <f t="array" ref="F2952" ca="1">IF(G2952&lt;&gt;"",INDIRECT("'"&amp;G2952&amp;"'!"&amp;H2952),"")</f>
        <v>0</v>
      </c>
      <c r="G2952" s="991" t="s">
        <v>3604</v>
      </c>
      <c r="H2952" t="s">
        <v>4295</v>
      </c>
      <c r="S2952" s="991"/>
    </row>
    <row r="2953" spans="1:19" ht="15" customHeight="1" x14ac:dyDescent="0.25">
      <c r="A2953">
        <v>2948</v>
      </c>
      <c r="B2953" s="7">
        <f>'EstExp 12-20'!K194</f>
        <v>0</v>
      </c>
      <c r="C2953" s="3">
        <f t="shared" si="94"/>
        <v>2948</v>
      </c>
      <c r="E2953" t="b">
        <f t="shared" ca="1" si="95"/>
        <v>1</v>
      </c>
      <c r="F2953" cm="1">
        <f t="array" ref="F2953" ca="1">IF(G2953&lt;&gt;"",INDIRECT("'"&amp;G2953&amp;"'!"&amp;H2953),"")</f>
        <v>0</v>
      </c>
      <c r="G2953" s="991" t="s">
        <v>3604</v>
      </c>
      <c r="H2953" t="s">
        <v>4296</v>
      </c>
      <c r="I2953" s="4"/>
      <c r="J2953" s="4"/>
      <c r="K2953" s="4"/>
    </row>
    <row r="2954" spans="1:19" x14ac:dyDescent="0.25">
      <c r="A2954">
        <v>2949</v>
      </c>
      <c r="B2954" s="7">
        <f>'EstExp 12-20'!K195</f>
        <v>0</v>
      </c>
      <c r="C2954" s="3">
        <f t="shared" si="94"/>
        <v>2949</v>
      </c>
      <c r="E2954" t="b">
        <f t="shared" ca="1" si="95"/>
        <v>1</v>
      </c>
      <c r="F2954" cm="1">
        <f t="array" ref="F2954" ca="1">IF(G2954&lt;&gt;"",INDIRECT("'"&amp;G2954&amp;"'!"&amp;H2954),"")</f>
        <v>0</v>
      </c>
      <c r="G2954" s="991" t="s">
        <v>3604</v>
      </c>
      <c r="H2954" t="s">
        <v>4297</v>
      </c>
      <c r="S2954" s="991"/>
    </row>
    <row r="2955" spans="1:19" ht="15" customHeight="1" x14ac:dyDescent="0.25">
      <c r="A2955">
        <v>2950</v>
      </c>
      <c r="B2955" s="7">
        <f>'EstExp 12-20'!K196</f>
        <v>0</v>
      </c>
      <c r="C2955" s="3">
        <f t="shared" si="94"/>
        <v>2950</v>
      </c>
      <c r="E2955" t="b">
        <f t="shared" ca="1" si="95"/>
        <v>1</v>
      </c>
      <c r="F2955" cm="1">
        <f t="array" ref="F2955" ca="1">IF(G2955&lt;&gt;"",INDIRECT("'"&amp;G2955&amp;"'!"&amp;H2955),"")</f>
        <v>0</v>
      </c>
      <c r="G2955" s="991" t="s">
        <v>3604</v>
      </c>
      <c r="H2955" t="s">
        <v>4298</v>
      </c>
      <c r="I2955" s="4"/>
      <c r="J2955" s="4"/>
      <c r="K2955" s="4"/>
    </row>
    <row r="2956" spans="1:19" x14ac:dyDescent="0.25">
      <c r="A2956">
        <v>2951</v>
      </c>
      <c r="B2956" s="7">
        <f>'EstExp 12-20'!K197</f>
        <v>0</v>
      </c>
      <c r="C2956" s="3">
        <f t="shared" si="94"/>
        <v>2951</v>
      </c>
      <c r="E2956" t="b">
        <f t="shared" ca="1" si="95"/>
        <v>1</v>
      </c>
      <c r="F2956" cm="1">
        <f t="array" ref="F2956" ca="1">IF(G2956&lt;&gt;"",INDIRECT("'"&amp;G2956&amp;"'!"&amp;H2956),"")</f>
        <v>0</v>
      </c>
      <c r="G2956" s="991" t="s">
        <v>3604</v>
      </c>
      <c r="H2956" t="s">
        <v>4299</v>
      </c>
      <c r="S2956" s="991"/>
    </row>
    <row r="2957" spans="1:19" ht="15" customHeight="1" x14ac:dyDescent="0.25">
      <c r="A2957" s="2">
        <v>2952</v>
      </c>
      <c r="D2957" s="3" t="s">
        <v>3572</v>
      </c>
      <c r="F2957" t="str" cm="1">
        <f t="array" ref="F2957" ca="1">IF(G2957&lt;&gt;"",INDIRECT("'"&amp;G2957&amp;"'!"&amp;H2957),"")</f>
        <v/>
      </c>
      <c r="S2957" s="991"/>
    </row>
    <row r="2958" spans="1:19" ht="15" customHeight="1" x14ac:dyDescent="0.25">
      <c r="A2958" s="2">
        <v>2953</v>
      </c>
      <c r="D2958" s="3" t="s">
        <v>3572</v>
      </c>
      <c r="F2958" t="str" cm="1">
        <f t="array" ref="F2958" ca="1">IF(G2958&lt;&gt;"",INDIRECT("'"&amp;G2958&amp;"'!"&amp;H2958),"")</f>
        <v/>
      </c>
      <c r="S2958" s="991"/>
    </row>
    <row r="2959" spans="1:19" ht="15" customHeight="1" x14ac:dyDescent="0.25">
      <c r="A2959" s="2">
        <v>2954</v>
      </c>
      <c r="D2959" s="3" t="s">
        <v>3572</v>
      </c>
      <c r="F2959" t="str" cm="1">
        <f t="array" ref="F2959" ca="1">IF(G2959&lt;&gt;"",INDIRECT("'"&amp;G2959&amp;"'!"&amp;H2959),"")</f>
        <v/>
      </c>
      <c r="S2959" s="991"/>
    </row>
    <row r="2960" spans="1:19" ht="15" customHeight="1" x14ac:dyDescent="0.25">
      <c r="A2960" s="2">
        <v>2955</v>
      </c>
      <c r="D2960" s="3" t="s">
        <v>3572</v>
      </c>
      <c r="F2960" t="str" cm="1">
        <f t="array" ref="F2960" ca="1">IF(G2960&lt;&gt;"",INDIRECT("'"&amp;G2960&amp;"'!"&amp;H2960),"")</f>
        <v/>
      </c>
      <c r="S2960" s="991"/>
    </row>
    <row r="2961" spans="1:19" ht="15" customHeight="1" x14ac:dyDescent="0.25">
      <c r="A2961" s="2">
        <v>2956</v>
      </c>
      <c r="D2961" s="3" t="s">
        <v>3572</v>
      </c>
      <c r="F2961" t="str" cm="1">
        <f t="array" ref="F2961" ca="1">IF(G2961&lt;&gt;"",INDIRECT("'"&amp;G2961&amp;"'!"&amp;H2961),"")</f>
        <v/>
      </c>
      <c r="S2961" s="991"/>
    </row>
    <row r="2962" spans="1:19" ht="15" customHeight="1" x14ac:dyDescent="0.25">
      <c r="A2962" s="2">
        <v>2957</v>
      </c>
      <c r="D2962" s="3" t="s">
        <v>3572</v>
      </c>
      <c r="F2962" t="str" cm="1">
        <f t="array" ref="F2962" ca="1">IF(G2962&lt;&gt;"",INDIRECT("'"&amp;G2962&amp;"'!"&amp;H2962),"")</f>
        <v/>
      </c>
      <c r="S2962" s="991"/>
    </row>
    <row r="2963" spans="1:19" ht="15" customHeight="1" x14ac:dyDescent="0.25">
      <c r="A2963" s="2">
        <v>2958</v>
      </c>
      <c r="D2963" s="3" t="s">
        <v>3572</v>
      </c>
      <c r="F2963" t="str" cm="1">
        <f t="array" ref="F2963" ca="1">IF(G2963&lt;&gt;"",INDIRECT("'"&amp;G2963&amp;"'!"&amp;H2963),"")</f>
        <v/>
      </c>
      <c r="S2963" s="991"/>
    </row>
    <row r="2964" spans="1:19" ht="15" customHeight="1" x14ac:dyDescent="0.25">
      <c r="A2964" s="2">
        <v>2959</v>
      </c>
      <c r="D2964" s="3" t="s">
        <v>3572</v>
      </c>
      <c r="F2964" t="str" cm="1">
        <f t="array" ref="F2964" ca="1">IF(G2964&lt;&gt;"",INDIRECT("'"&amp;G2964&amp;"'!"&amp;H2964),"")</f>
        <v/>
      </c>
      <c r="S2964" s="991"/>
    </row>
    <row r="2965" spans="1:19" ht="15" customHeight="1" x14ac:dyDescent="0.25">
      <c r="A2965" s="2">
        <v>2960</v>
      </c>
      <c r="D2965" s="3" t="s">
        <v>3572</v>
      </c>
      <c r="F2965" t="str" cm="1">
        <f t="array" ref="F2965" ca="1">IF(G2965&lt;&gt;"",INDIRECT("'"&amp;G2965&amp;"'!"&amp;H2965),"")</f>
        <v/>
      </c>
      <c r="S2965" s="991"/>
    </row>
    <row r="2966" spans="1:19" ht="15" customHeight="1" x14ac:dyDescent="0.25">
      <c r="A2966" s="2">
        <v>2961</v>
      </c>
      <c r="D2966" s="3" t="s">
        <v>3572</v>
      </c>
      <c r="F2966" t="str" cm="1">
        <f t="array" ref="F2966" ca="1">IF(G2966&lt;&gt;"",INDIRECT("'"&amp;G2966&amp;"'!"&amp;H2966),"")</f>
        <v/>
      </c>
      <c r="S2966" s="991"/>
    </row>
    <row r="2967" spans="1:19" ht="15" customHeight="1" x14ac:dyDescent="0.25">
      <c r="A2967" s="2">
        <v>2962</v>
      </c>
      <c r="D2967" s="3" t="s">
        <v>3572</v>
      </c>
      <c r="F2967" t="str" cm="1">
        <f t="array" ref="F2967" ca="1">IF(G2967&lt;&gt;"",INDIRECT("'"&amp;G2967&amp;"'!"&amp;H2967),"")</f>
        <v/>
      </c>
      <c r="S2967" s="991"/>
    </row>
    <row r="2968" spans="1:19" ht="15" customHeight="1" x14ac:dyDescent="0.25">
      <c r="A2968" s="2">
        <v>2963</v>
      </c>
      <c r="D2968" s="3" t="s">
        <v>3572</v>
      </c>
      <c r="F2968" t="str" cm="1">
        <f t="array" ref="F2968" ca="1">IF(G2968&lt;&gt;"",INDIRECT("'"&amp;G2968&amp;"'!"&amp;H2968),"")</f>
        <v/>
      </c>
      <c r="S2968" s="991"/>
    </row>
    <row r="2969" spans="1:19" ht="15" customHeight="1" x14ac:dyDescent="0.25">
      <c r="A2969" s="2">
        <v>2964</v>
      </c>
      <c r="D2969" s="3" t="s">
        <v>3572</v>
      </c>
      <c r="F2969" t="str" cm="1">
        <f t="array" ref="F2969" ca="1">IF(G2969&lt;&gt;"",INDIRECT("'"&amp;G2969&amp;"'!"&amp;H2969),"")</f>
        <v/>
      </c>
      <c r="S2969" s="991"/>
    </row>
    <row r="2970" spans="1:19" ht="15" customHeight="1" x14ac:dyDescent="0.25">
      <c r="A2970" s="2">
        <v>2965</v>
      </c>
      <c r="D2970" s="3" t="s">
        <v>3572</v>
      </c>
      <c r="F2970" t="str" cm="1">
        <f t="array" ref="F2970" ca="1">IF(G2970&lt;&gt;"",INDIRECT("'"&amp;G2970&amp;"'!"&amp;H2970),"")</f>
        <v/>
      </c>
      <c r="S2970" s="991"/>
    </row>
    <row r="2971" spans="1:19" ht="15" customHeight="1" x14ac:dyDescent="0.25">
      <c r="A2971" s="2">
        <v>2966</v>
      </c>
      <c r="D2971" s="3" t="s">
        <v>3572</v>
      </c>
      <c r="F2971" t="str" cm="1">
        <f t="array" ref="F2971" ca="1">IF(G2971&lt;&gt;"",INDIRECT("'"&amp;G2971&amp;"'!"&amp;H2971),"")</f>
        <v/>
      </c>
      <c r="I2971" s="4"/>
      <c r="J2971" s="4"/>
      <c r="K2971" s="4"/>
    </row>
    <row r="2972" spans="1:19" ht="15" customHeight="1" x14ac:dyDescent="0.25">
      <c r="A2972" s="2">
        <v>2967</v>
      </c>
      <c r="D2972" s="3" t="s">
        <v>3572</v>
      </c>
      <c r="F2972" t="str" cm="1">
        <f t="array" ref="F2972" ca="1">IF(G2972&lt;&gt;"",INDIRECT("'"&amp;G2972&amp;"'!"&amp;H2972),"")</f>
        <v/>
      </c>
      <c r="I2972" s="4"/>
      <c r="J2972" s="4"/>
      <c r="K2972" s="4"/>
    </row>
    <row r="2973" spans="1:19" ht="15" customHeight="1" x14ac:dyDescent="0.25">
      <c r="A2973" s="2">
        <v>2968</v>
      </c>
      <c r="D2973" s="3" t="s">
        <v>3572</v>
      </c>
      <c r="F2973" t="str" cm="1">
        <f t="array" ref="F2973" ca="1">IF(G2973&lt;&gt;"",INDIRECT("'"&amp;G2973&amp;"'!"&amp;H2973),"")</f>
        <v/>
      </c>
      <c r="I2973" s="4"/>
      <c r="J2973" s="4"/>
      <c r="K2973" s="4"/>
    </row>
    <row r="2974" spans="1:19" ht="15" customHeight="1" x14ac:dyDescent="0.25">
      <c r="A2974" s="2">
        <v>2969</v>
      </c>
      <c r="D2974" s="3" t="s">
        <v>3572</v>
      </c>
      <c r="F2974" t="str" cm="1">
        <f t="array" ref="F2974" ca="1">IF(G2974&lt;&gt;"",INDIRECT("'"&amp;G2974&amp;"'!"&amp;H2974),"")</f>
        <v/>
      </c>
      <c r="I2974" s="4"/>
      <c r="J2974" s="4"/>
      <c r="K2974" s="4"/>
    </row>
    <row r="2975" spans="1:19" ht="15" customHeight="1" x14ac:dyDescent="0.25">
      <c r="A2975" s="2">
        <v>2970</v>
      </c>
      <c r="D2975" s="3" t="s">
        <v>3572</v>
      </c>
      <c r="F2975" t="str" cm="1">
        <f t="array" ref="F2975" ca="1">IF(G2975&lt;&gt;"",INDIRECT("'"&amp;G2975&amp;"'!"&amp;H2975),"")</f>
        <v/>
      </c>
      <c r="S2975" s="991"/>
    </row>
    <row r="2976" spans="1:19" ht="15" customHeight="1" x14ac:dyDescent="0.25">
      <c r="A2976" s="2">
        <v>2971</v>
      </c>
      <c r="D2976" s="3" t="s">
        <v>3572</v>
      </c>
      <c r="F2976" t="str" cm="1">
        <f t="array" ref="F2976" ca="1">IF(G2976&lt;&gt;"",INDIRECT("'"&amp;G2976&amp;"'!"&amp;H2976),"")</f>
        <v/>
      </c>
    </row>
    <row r="2977" spans="1:19" ht="15" customHeight="1" x14ac:dyDescent="0.25">
      <c r="A2977" s="2">
        <v>2972</v>
      </c>
      <c r="D2977" s="3" t="s">
        <v>3572</v>
      </c>
      <c r="F2977" t="str" cm="1">
        <f t="array" ref="F2977" ca="1">IF(G2977&lt;&gt;"",INDIRECT("'"&amp;G2977&amp;"'!"&amp;H2977),"")</f>
        <v/>
      </c>
      <c r="S2977" s="991"/>
    </row>
    <row r="2978" spans="1:19" ht="15" customHeight="1" x14ac:dyDescent="0.25">
      <c r="A2978" s="2">
        <v>2973</v>
      </c>
      <c r="D2978" s="3" t="s">
        <v>3572</v>
      </c>
      <c r="F2978" t="str" cm="1">
        <f t="array" ref="F2978" ca="1">IF(G2978&lt;&gt;"",INDIRECT("'"&amp;G2978&amp;"'!"&amp;H2978),"")</f>
        <v/>
      </c>
      <c r="S2978" s="991"/>
    </row>
    <row r="2979" spans="1:19" ht="15" customHeight="1" x14ac:dyDescent="0.25">
      <c r="A2979" s="2">
        <v>2974</v>
      </c>
      <c r="D2979" s="3" t="s">
        <v>3572</v>
      </c>
      <c r="F2979" t="str" cm="1">
        <f t="array" ref="F2979" ca="1">IF(G2979&lt;&gt;"",INDIRECT("'"&amp;G2979&amp;"'!"&amp;H2979),"")</f>
        <v/>
      </c>
      <c r="I2979" s="4"/>
      <c r="J2979" s="4"/>
      <c r="K2979" s="4"/>
    </row>
    <row r="2980" spans="1:19" ht="15" customHeight="1" x14ac:dyDescent="0.25">
      <c r="A2980" s="2">
        <v>2975</v>
      </c>
      <c r="D2980" s="3" t="s">
        <v>3572</v>
      </c>
      <c r="F2980" t="str" cm="1">
        <f t="array" ref="F2980" ca="1">IF(G2980&lt;&gt;"",INDIRECT("'"&amp;G2980&amp;"'!"&amp;H2980),"")</f>
        <v/>
      </c>
    </row>
    <row r="2981" spans="1:19" ht="15" customHeight="1" x14ac:dyDescent="0.25">
      <c r="A2981" s="2">
        <v>2976</v>
      </c>
      <c r="D2981" s="3" t="s">
        <v>3572</v>
      </c>
      <c r="F2981" t="str" cm="1">
        <f t="array" ref="F2981" ca="1">IF(G2981&lt;&gt;"",INDIRECT("'"&amp;G2981&amp;"'!"&amp;H2981),"")</f>
        <v/>
      </c>
    </row>
    <row r="2982" spans="1:19" ht="15" customHeight="1" x14ac:dyDescent="0.25">
      <c r="A2982" s="2">
        <v>2977</v>
      </c>
      <c r="D2982" s="3" t="s">
        <v>3572</v>
      </c>
      <c r="F2982" t="str" cm="1">
        <f t="array" ref="F2982" ca="1">IF(G2982&lt;&gt;"",INDIRECT("'"&amp;G2982&amp;"'!"&amp;H2982),"")</f>
        <v/>
      </c>
      <c r="S2982" s="991"/>
    </row>
    <row r="2983" spans="1:19" ht="15" customHeight="1" x14ac:dyDescent="0.25">
      <c r="A2983" s="2">
        <v>2978</v>
      </c>
      <c r="D2983" s="3" t="s">
        <v>3572</v>
      </c>
      <c r="F2983" t="str" cm="1">
        <f t="array" ref="F2983" ca="1">IF(G2983&lt;&gt;"",INDIRECT("'"&amp;G2983&amp;"'!"&amp;H2983),"")</f>
        <v/>
      </c>
      <c r="S2983" s="991"/>
    </row>
    <row r="2984" spans="1:19" ht="15" customHeight="1" x14ac:dyDescent="0.25">
      <c r="A2984" s="2">
        <v>2979</v>
      </c>
      <c r="D2984" s="3" t="s">
        <v>3572</v>
      </c>
      <c r="F2984" t="str" cm="1">
        <f t="array" ref="F2984" ca="1">IF(G2984&lt;&gt;"",INDIRECT("'"&amp;G2984&amp;"'!"&amp;H2984),"")</f>
        <v/>
      </c>
      <c r="I2984" s="4"/>
      <c r="J2984" s="4"/>
      <c r="K2984" s="4"/>
    </row>
    <row r="2985" spans="1:19" ht="15" customHeight="1" x14ac:dyDescent="0.25">
      <c r="A2985" s="2">
        <v>2980</v>
      </c>
      <c r="D2985" s="3" t="s">
        <v>3572</v>
      </c>
      <c r="F2985" t="str" cm="1">
        <f t="array" ref="F2985" ca="1">IF(G2985&lt;&gt;"",INDIRECT("'"&amp;G2985&amp;"'!"&amp;H2985),"")</f>
        <v/>
      </c>
      <c r="I2985" s="4"/>
      <c r="J2985" s="4"/>
      <c r="K2985" s="4"/>
    </row>
    <row r="2986" spans="1:19" ht="15" customHeight="1" x14ac:dyDescent="0.25">
      <c r="A2986" s="2">
        <v>2981</v>
      </c>
      <c r="D2986" s="3" t="s">
        <v>3572</v>
      </c>
      <c r="F2986" t="str" cm="1">
        <f t="array" ref="F2986" ca="1">IF(G2986&lt;&gt;"",INDIRECT("'"&amp;G2986&amp;"'!"&amp;H2986),"")</f>
        <v/>
      </c>
      <c r="I2986" s="4"/>
      <c r="J2986" s="4"/>
      <c r="K2986" s="4"/>
    </row>
    <row r="2987" spans="1:19" ht="15" customHeight="1" x14ac:dyDescent="0.25">
      <c r="A2987" s="2">
        <v>2982</v>
      </c>
      <c r="D2987" s="3" t="s">
        <v>3572</v>
      </c>
      <c r="F2987" t="str" cm="1">
        <f t="array" ref="F2987" ca="1">IF(G2987&lt;&gt;"",INDIRECT("'"&amp;G2987&amp;"'!"&amp;H2987),"")</f>
        <v/>
      </c>
      <c r="I2987" s="4"/>
      <c r="J2987" s="4"/>
      <c r="K2987" s="4"/>
    </row>
    <row r="2988" spans="1:19" ht="15" customHeight="1" x14ac:dyDescent="0.25">
      <c r="A2988" s="2">
        <v>2983</v>
      </c>
      <c r="D2988" s="3" t="s">
        <v>3572</v>
      </c>
      <c r="F2988" t="str" cm="1">
        <f t="array" ref="F2988" ca="1">IF(G2988&lt;&gt;"",INDIRECT("'"&amp;G2988&amp;"'!"&amp;H2988),"")</f>
        <v/>
      </c>
      <c r="I2988" s="4"/>
      <c r="J2988" s="4"/>
      <c r="K2988" s="4"/>
    </row>
    <row r="2989" spans="1:19" ht="15" customHeight="1" x14ac:dyDescent="0.25">
      <c r="A2989" s="2">
        <v>2984</v>
      </c>
      <c r="D2989" s="3" t="s">
        <v>3572</v>
      </c>
      <c r="F2989" t="str" cm="1">
        <f t="array" ref="F2989" ca="1">IF(G2989&lt;&gt;"",INDIRECT("'"&amp;G2989&amp;"'!"&amp;H2989),"")</f>
        <v/>
      </c>
      <c r="I2989" s="4"/>
      <c r="J2989" s="4"/>
      <c r="K2989" s="4"/>
    </row>
    <row r="2990" spans="1:19" ht="15" customHeight="1" x14ac:dyDescent="0.25">
      <c r="A2990" s="2">
        <v>2985</v>
      </c>
      <c r="D2990" s="3" t="s">
        <v>3572</v>
      </c>
      <c r="F2990" t="str" cm="1">
        <f t="array" ref="F2990" ca="1">IF(G2990&lt;&gt;"",INDIRECT("'"&amp;G2990&amp;"'!"&amp;H2990),"")</f>
        <v/>
      </c>
      <c r="I2990" s="4"/>
      <c r="J2990" s="4"/>
      <c r="K2990" s="4"/>
    </row>
    <row r="2991" spans="1:19" ht="15" customHeight="1" x14ac:dyDescent="0.25">
      <c r="A2991" s="2">
        <v>2986</v>
      </c>
      <c r="D2991" s="3" t="s">
        <v>3572</v>
      </c>
      <c r="F2991" t="str" cm="1">
        <f t="array" ref="F2991" ca="1">IF(G2991&lt;&gt;"",INDIRECT("'"&amp;G2991&amp;"'!"&amp;H2991),"")</f>
        <v/>
      </c>
      <c r="S2991" s="991"/>
    </row>
    <row r="2992" spans="1:19" ht="15" customHeight="1" x14ac:dyDescent="0.25">
      <c r="A2992" s="2">
        <v>2987</v>
      </c>
      <c r="D2992" s="3" t="s">
        <v>3572</v>
      </c>
      <c r="F2992" t="str" cm="1">
        <f t="array" ref="F2992" ca="1">IF(G2992&lt;&gt;"",INDIRECT("'"&amp;G2992&amp;"'!"&amp;H2992),"")</f>
        <v/>
      </c>
      <c r="S2992" s="991"/>
    </row>
    <row r="2993" spans="1:19" ht="15" customHeight="1" x14ac:dyDescent="0.25">
      <c r="A2993" s="2">
        <v>2988</v>
      </c>
      <c r="D2993" s="3" t="s">
        <v>3572</v>
      </c>
      <c r="F2993" t="str" cm="1">
        <f t="array" ref="F2993" ca="1">IF(G2993&lt;&gt;"",INDIRECT("'"&amp;G2993&amp;"'!"&amp;H2993),"")</f>
        <v/>
      </c>
      <c r="I2993" s="4"/>
      <c r="J2993" s="4"/>
      <c r="K2993" s="4"/>
    </row>
    <row r="2994" spans="1:19" ht="15" customHeight="1" x14ac:dyDescent="0.25">
      <c r="A2994" s="2">
        <v>2989</v>
      </c>
      <c r="D2994" s="3" t="s">
        <v>3572</v>
      </c>
      <c r="F2994" t="str" cm="1">
        <f t="array" ref="F2994" ca="1">IF(G2994&lt;&gt;"",INDIRECT("'"&amp;G2994&amp;"'!"&amp;H2994),"")</f>
        <v/>
      </c>
      <c r="I2994" s="4"/>
      <c r="J2994" s="4"/>
      <c r="K2994" s="4"/>
    </row>
    <row r="2995" spans="1:19" ht="15" customHeight="1" x14ac:dyDescent="0.25">
      <c r="A2995" s="2">
        <v>2990</v>
      </c>
      <c r="D2995" s="3" t="s">
        <v>3572</v>
      </c>
      <c r="F2995" t="str" cm="1">
        <f t="array" ref="F2995" ca="1">IF(G2995&lt;&gt;"",INDIRECT("'"&amp;G2995&amp;"'!"&amp;H2995),"")</f>
        <v/>
      </c>
      <c r="S2995" s="991"/>
    </row>
    <row r="2996" spans="1:19" ht="15" customHeight="1" x14ac:dyDescent="0.25">
      <c r="A2996" s="2">
        <v>2991</v>
      </c>
      <c r="D2996" s="3" t="s">
        <v>3572</v>
      </c>
      <c r="F2996" t="str" cm="1">
        <f t="array" ref="F2996" ca="1">IF(G2996&lt;&gt;"",INDIRECT("'"&amp;G2996&amp;"'!"&amp;H2996),"")</f>
        <v/>
      </c>
      <c r="I2996" s="4"/>
      <c r="J2996" s="4"/>
      <c r="K2996" s="4"/>
    </row>
    <row r="2997" spans="1:19" ht="15" customHeight="1" x14ac:dyDescent="0.25">
      <c r="A2997" s="2">
        <v>2992</v>
      </c>
      <c r="D2997" s="3" t="s">
        <v>3572</v>
      </c>
      <c r="F2997" t="str" cm="1">
        <f t="array" ref="F2997" ca="1">IF(G2997&lt;&gt;"",INDIRECT("'"&amp;G2997&amp;"'!"&amp;H2997),"")</f>
        <v/>
      </c>
      <c r="I2997" s="4"/>
      <c r="J2997" s="4"/>
      <c r="K2997" s="4"/>
    </row>
    <row r="2998" spans="1:19" ht="15" customHeight="1" x14ac:dyDescent="0.25">
      <c r="A2998" s="2">
        <v>2993</v>
      </c>
      <c r="D2998" s="3" t="s">
        <v>3572</v>
      </c>
      <c r="F2998" t="str" cm="1">
        <f t="array" ref="F2998" ca="1">IF(G2998&lt;&gt;"",INDIRECT("'"&amp;G2998&amp;"'!"&amp;H2998),"")</f>
        <v/>
      </c>
      <c r="I2998" s="4"/>
      <c r="J2998" s="4"/>
      <c r="K2998" s="4"/>
    </row>
    <row r="2999" spans="1:19" x14ac:dyDescent="0.25">
      <c r="A2999">
        <v>2994</v>
      </c>
      <c r="B2999" s="7">
        <f>'EstExp 12-20'!C10</f>
        <v>0</v>
      </c>
      <c r="C2999" s="3">
        <f t="shared" ref="C2999:C3004" si="96">A2999-B2999</f>
        <v>2994</v>
      </c>
      <c r="E2999" t="b">
        <f t="shared" ref="E2999:E3004" ca="1" si="97">F2999=B2999</f>
        <v>1</v>
      </c>
      <c r="F2999" cm="1">
        <f t="array" ref="F2999" ca="1">IF(G2999&lt;&gt;"",INDIRECT("'"&amp;G2999&amp;"'!"&amp;H2999),"")</f>
        <v>0</v>
      </c>
      <c r="G2999" s="991" t="s">
        <v>3604</v>
      </c>
      <c r="H2999" t="s">
        <v>3519</v>
      </c>
      <c r="S2999" s="991"/>
    </row>
    <row r="3000" spans="1:19" x14ac:dyDescent="0.25">
      <c r="A3000">
        <v>2995</v>
      </c>
      <c r="B3000" s="7">
        <f>'EstExp 12-20'!D10</f>
        <v>0</v>
      </c>
      <c r="C3000" s="3">
        <f t="shared" si="96"/>
        <v>2995</v>
      </c>
      <c r="E3000" t="b">
        <f t="shared" ca="1" si="97"/>
        <v>1</v>
      </c>
      <c r="F3000" cm="1">
        <f t="array" ref="F3000" ca="1">IF(G3000&lt;&gt;"",INDIRECT("'"&amp;G3000&amp;"'!"&amp;H3000),"")</f>
        <v>0</v>
      </c>
      <c r="G3000" s="991" t="s">
        <v>3604</v>
      </c>
      <c r="H3000" t="s">
        <v>3533</v>
      </c>
      <c r="S3000" s="991"/>
    </row>
    <row r="3001" spans="1:19" x14ac:dyDescent="0.25">
      <c r="A3001">
        <v>2996</v>
      </c>
      <c r="B3001" s="7">
        <f>'EstExp 12-20'!E10</f>
        <v>0</v>
      </c>
      <c r="C3001" s="3">
        <f t="shared" si="96"/>
        <v>2996</v>
      </c>
      <c r="E3001" t="b">
        <f t="shared" ca="1" si="97"/>
        <v>1</v>
      </c>
      <c r="F3001" cm="1">
        <f t="array" ref="F3001" ca="1">IF(G3001&lt;&gt;"",INDIRECT("'"&amp;G3001&amp;"'!"&amp;H3001),"")</f>
        <v>0</v>
      </c>
      <c r="G3001" s="991" t="s">
        <v>3604</v>
      </c>
      <c r="H3001" t="s">
        <v>3544</v>
      </c>
      <c r="S3001" s="991"/>
    </row>
    <row r="3002" spans="1:19" x14ac:dyDescent="0.25">
      <c r="A3002">
        <v>2997</v>
      </c>
      <c r="B3002" s="7">
        <f>'EstExp 12-20'!F10</f>
        <v>0</v>
      </c>
      <c r="C3002" s="3">
        <f t="shared" si="96"/>
        <v>2997</v>
      </c>
      <c r="E3002" t="b">
        <f t="shared" ca="1" si="97"/>
        <v>1</v>
      </c>
      <c r="F3002" cm="1">
        <f t="array" ref="F3002" ca="1">IF(G3002&lt;&gt;"",INDIRECT("'"&amp;G3002&amp;"'!"&amp;H3002),"")</f>
        <v>0</v>
      </c>
      <c r="G3002" s="991" t="s">
        <v>3604</v>
      </c>
      <c r="H3002" t="s">
        <v>3555</v>
      </c>
      <c r="S3002" s="991"/>
    </row>
    <row r="3003" spans="1:19" ht="15" customHeight="1" x14ac:dyDescent="0.25">
      <c r="A3003">
        <v>2998</v>
      </c>
      <c r="B3003" s="7">
        <f>'EstExp 12-20'!G10</f>
        <v>0</v>
      </c>
      <c r="C3003" s="3">
        <f t="shared" si="96"/>
        <v>2998</v>
      </c>
      <c r="E3003" t="b">
        <f t="shared" ca="1" si="97"/>
        <v>1</v>
      </c>
      <c r="F3003" cm="1">
        <f t="array" ref="F3003" ca="1">IF(G3003&lt;&gt;"",INDIRECT("'"&amp;G3003&amp;"'!"&amp;H3003),"")</f>
        <v>0</v>
      </c>
      <c r="G3003" s="991" t="s">
        <v>3604</v>
      </c>
      <c r="H3003" t="s">
        <v>3566</v>
      </c>
      <c r="I3003" s="4"/>
      <c r="J3003" s="4"/>
      <c r="K3003" s="4"/>
    </row>
    <row r="3004" spans="1:19" ht="15" customHeight="1" x14ac:dyDescent="0.25">
      <c r="A3004">
        <v>2999</v>
      </c>
      <c r="B3004" s="7">
        <f>'EstExp 12-20'!H10</f>
        <v>0</v>
      </c>
      <c r="C3004" s="3">
        <f t="shared" si="96"/>
        <v>2999</v>
      </c>
      <c r="E3004" t="b">
        <f t="shared" ca="1" si="97"/>
        <v>1</v>
      </c>
      <c r="F3004" cm="1">
        <f t="array" ref="F3004" ca="1">IF(G3004&lt;&gt;"",INDIRECT("'"&amp;G3004&amp;"'!"&amp;H3004),"")</f>
        <v>0</v>
      </c>
      <c r="G3004" s="991" t="s">
        <v>3604</v>
      </c>
      <c r="H3004" t="s">
        <v>3577</v>
      </c>
      <c r="I3004" s="4"/>
      <c r="J3004" s="4"/>
      <c r="K3004" s="4"/>
    </row>
    <row r="3005" spans="1:19" ht="15" customHeight="1" x14ac:dyDescent="0.25">
      <c r="A3005" s="2">
        <v>3000</v>
      </c>
      <c r="D3005" s="3" t="s">
        <v>3860</v>
      </c>
      <c r="F3005" t="str" cm="1">
        <f t="array" ref="F3005" ca="1">IF(G3005&lt;&gt;"",INDIRECT("'"&amp;G3005&amp;"'!"&amp;H3005),"")</f>
        <v/>
      </c>
      <c r="S3005" s="991"/>
    </row>
    <row r="3006" spans="1:19" ht="15" customHeight="1" x14ac:dyDescent="0.25">
      <c r="A3006">
        <v>3001</v>
      </c>
      <c r="B3006" s="7">
        <f>'EstExp 12-20'!K10</f>
        <v>0</v>
      </c>
      <c r="C3006" s="3">
        <f>A3006-B3006</f>
        <v>3001</v>
      </c>
      <c r="E3006" t="b">
        <f ca="1">F3006=B3006</f>
        <v>1</v>
      </c>
      <c r="F3006" cm="1">
        <f t="array" ref="F3006" ca="1">IF(G3006&lt;&gt;"",INDIRECT("'"&amp;G3006&amp;"'!"&amp;H3006),"")</f>
        <v>0</v>
      </c>
      <c r="G3006" s="991" t="s">
        <v>3604</v>
      </c>
      <c r="H3006" t="s">
        <v>3595</v>
      </c>
      <c r="I3006" s="4"/>
      <c r="J3006" s="4"/>
      <c r="K3006" s="4"/>
    </row>
    <row r="3007" spans="1:19" ht="15" customHeight="1" x14ac:dyDescent="0.25">
      <c r="A3007" s="2">
        <v>3002</v>
      </c>
      <c r="D3007" s="3" t="s">
        <v>3860</v>
      </c>
      <c r="F3007" t="str" cm="1">
        <f t="array" ref="F3007" ca="1">IF(G3007&lt;&gt;"",INDIRECT("'"&amp;G3007&amp;"'!"&amp;H3007),"")</f>
        <v/>
      </c>
      <c r="I3007" s="4"/>
      <c r="J3007" s="4"/>
      <c r="K3007" s="4"/>
    </row>
    <row r="3008" spans="1:19" ht="15" customHeight="1" x14ac:dyDescent="0.25">
      <c r="A3008">
        <v>3003</v>
      </c>
      <c r="B3008" s="7">
        <f>'EstExp 12-20'!D223</f>
        <v>0</v>
      </c>
      <c r="C3008" s="3">
        <f>A3008-B3008</f>
        <v>3003</v>
      </c>
      <c r="E3008" t="b">
        <f ca="1">F3008=B3008</f>
        <v>1</v>
      </c>
      <c r="F3008" cm="1">
        <f t="array" ref="F3008" ca="1">IF(G3008&lt;&gt;"",INDIRECT("'"&amp;G3008&amp;"'!"&amp;H3008),"")</f>
        <v>0</v>
      </c>
      <c r="G3008" s="991" t="s">
        <v>3604</v>
      </c>
      <c r="H3008" t="s">
        <v>4300</v>
      </c>
      <c r="I3008" s="4"/>
      <c r="J3008" s="4"/>
      <c r="K3008" s="4"/>
    </row>
    <row r="3009" spans="1:19" ht="15" customHeight="1" x14ac:dyDescent="0.25">
      <c r="A3009">
        <v>3004</v>
      </c>
      <c r="B3009" s="7">
        <f>'EstExp 12-20'!K223</f>
        <v>0</v>
      </c>
      <c r="C3009" s="3">
        <f>A3009-B3009</f>
        <v>3004</v>
      </c>
      <c r="E3009" t="b">
        <f ca="1">F3009=B3009</f>
        <v>1</v>
      </c>
      <c r="F3009" cm="1">
        <f t="array" ref="F3009" ca="1">IF(G3009&lt;&gt;"",INDIRECT("'"&amp;G3009&amp;"'!"&amp;H3009),"")</f>
        <v>0</v>
      </c>
      <c r="G3009" s="991" t="s">
        <v>3604</v>
      </c>
      <c r="H3009" t="s">
        <v>4301</v>
      </c>
      <c r="I3009" s="4"/>
      <c r="J3009" s="4"/>
      <c r="K3009" s="4"/>
    </row>
    <row r="3010" spans="1:19" ht="15" customHeight="1" x14ac:dyDescent="0.25">
      <c r="A3010" s="2">
        <v>3005</v>
      </c>
      <c r="D3010" s="3" t="s">
        <v>3572</v>
      </c>
      <c r="F3010" t="str" cm="1">
        <f t="array" ref="F3010" ca="1">IF(G3010&lt;&gt;"",INDIRECT("'"&amp;G3010&amp;"'!"&amp;H3010),"")</f>
        <v/>
      </c>
      <c r="S3010" s="991"/>
    </row>
    <row r="3011" spans="1:19" ht="15" customHeight="1" x14ac:dyDescent="0.25">
      <c r="A3011" s="2">
        <v>3006</v>
      </c>
      <c r="D3011" s="3" t="s">
        <v>3572</v>
      </c>
      <c r="F3011" t="str" cm="1">
        <f t="array" ref="F3011" ca="1">IF(G3011&lt;&gt;"",INDIRECT("'"&amp;G3011&amp;"'!"&amp;H3011),"")</f>
        <v/>
      </c>
      <c r="S3011" s="991"/>
    </row>
    <row r="3012" spans="1:19" ht="15" customHeight="1" x14ac:dyDescent="0.25">
      <c r="A3012" s="2">
        <v>3007</v>
      </c>
      <c r="D3012" s="3" t="s">
        <v>3572</v>
      </c>
      <c r="F3012" t="str" cm="1">
        <f t="array" ref="F3012" ca="1">IF(G3012&lt;&gt;"",INDIRECT("'"&amp;G3012&amp;"'!"&amp;H3012),"")</f>
        <v/>
      </c>
      <c r="S3012" s="991"/>
    </row>
    <row r="3013" spans="1:19" ht="15" customHeight="1" x14ac:dyDescent="0.25">
      <c r="A3013" s="2">
        <v>3008</v>
      </c>
      <c r="D3013" s="3" t="s">
        <v>3572</v>
      </c>
      <c r="F3013" t="str" cm="1">
        <f t="array" ref="F3013" ca="1">IF(G3013&lt;&gt;"",INDIRECT("'"&amp;G3013&amp;"'!"&amp;H3013),"")</f>
        <v/>
      </c>
      <c r="I3013" s="4"/>
      <c r="J3013" s="4"/>
      <c r="K3013" s="4"/>
    </row>
    <row r="3014" spans="1:19" ht="15" customHeight="1" x14ac:dyDescent="0.25">
      <c r="A3014" s="2">
        <v>3009</v>
      </c>
      <c r="D3014" s="3" t="s">
        <v>3572</v>
      </c>
      <c r="F3014" t="str" cm="1">
        <f t="array" ref="F3014" ca="1">IF(G3014&lt;&gt;"",INDIRECT("'"&amp;G3014&amp;"'!"&amp;H3014),"")</f>
        <v/>
      </c>
      <c r="I3014" s="4"/>
      <c r="J3014" s="4"/>
      <c r="K3014" s="4"/>
    </row>
    <row r="3015" spans="1:19" ht="15" customHeight="1" x14ac:dyDescent="0.25">
      <c r="A3015" s="2">
        <v>3010</v>
      </c>
      <c r="D3015" s="3" t="s">
        <v>3572</v>
      </c>
      <c r="F3015" t="str" cm="1">
        <f t="array" ref="F3015" ca="1">IF(G3015&lt;&gt;"",INDIRECT("'"&amp;G3015&amp;"'!"&amp;H3015),"")</f>
        <v/>
      </c>
      <c r="I3015" s="4"/>
      <c r="J3015" s="4"/>
      <c r="K3015" s="4"/>
    </row>
    <row r="3016" spans="1:19" ht="15" customHeight="1" x14ac:dyDescent="0.25">
      <c r="A3016" s="2">
        <v>3011</v>
      </c>
      <c r="D3016" s="3" t="s">
        <v>3572</v>
      </c>
      <c r="F3016" t="str" cm="1">
        <f t="array" ref="F3016" ca="1">IF(G3016&lt;&gt;"",INDIRECT("'"&amp;G3016&amp;"'!"&amp;H3016),"")</f>
        <v/>
      </c>
      <c r="I3016" s="4"/>
      <c r="J3016" s="4"/>
      <c r="K3016" s="4"/>
    </row>
    <row r="3017" spans="1:19" ht="15" customHeight="1" x14ac:dyDescent="0.25">
      <c r="A3017" s="2">
        <v>3012</v>
      </c>
      <c r="D3017" s="3" t="s">
        <v>3572</v>
      </c>
      <c r="F3017" t="str" cm="1">
        <f t="array" ref="F3017" ca="1">IF(G3017&lt;&gt;"",INDIRECT("'"&amp;G3017&amp;"'!"&amp;H3017),"")</f>
        <v/>
      </c>
      <c r="I3017" s="4"/>
      <c r="J3017" s="4"/>
      <c r="K3017" s="4"/>
    </row>
    <row r="3018" spans="1:19" ht="15" customHeight="1" x14ac:dyDescent="0.25">
      <c r="A3018" s="2">
        <v>3013</v>
      </c>
      <c r="D3018" s="3" t="s">
        <v>3572</v>
      </c>
      <c r="F3018" t="str" cm="1">
        <f t="array" ref="F3018" ca="1">IF(G3018&lt;&gt;"",INDIRECT("'"&amp;G3018&amp;"'!"&amp;H3018),"")</f>
        <v/>
      </c>
      <c r="S3018" s="991"/>
    </row>
    <row r="3019" spans="1:19" ht="15" customHeight="1" x14ac:dyDescent="0.25">
      <c r="A3019" s="2">
        <v>3014</v>
      </c>
      <c r="D3019" s="3" t="s">
        <v>3572</v>
      </c>
      <c r="F3019" t="str" cm="1">
        <f t="array" ref="F3019" ca="1">IF(G3019&lt;&gt;"",INDIRECT("'"&amp;G3019&amp;"'!"&amp;H3019),"")</f>
        <v/>
      </c>
      <c r="I3019" s="4"/>
      <c r="J3019" s="4"/>
      <c r="K3019" s="4"/>
    </row>
    <row r="3020" spans="1:19" ht="15" customHeight="1" x14ac:dyDescent="0.25">
      <c r="A3020" s="2">
        <v>3015</v>
      </c>
      <c r="D3020" s="3" t="s">
        <v>3572</v>
      </c>
      <c r="F3020" t="str" cm="1">
        <f t="array" ref="F3020" ca="1">IF(G3020&lt;&gt;"",INDIRECT("'"&amp;G3020&amp;"'!"&amp;H3020),"")</f>
        <v/>
      </c>
      <c r="I3020" s="4"/>
      <c r="J3020" s="4"/>
      <c r="K3020" s="4"/>
    </row>
    <row r="3021" spans="1:19" ht="15" customHeight="1" x14ac:dyDescent="0.25">
      <c r="A3021" s="2">
        <v>3016</v>
      </c>
      <c r="D3021" s="3" t="s">
        <v>3572</v>
      </c>
      <c r="F3021" t="str" cm="1">
        <f t="array" ref="F3021" ca="1">IF(G3021&lt;&gt;"",INDIRECT("'"&amp;G3021&amp;"'!"&amp;H3021),"")</f>
        <v/>
      </c>
      <c r="I3021" s="4"/>
      <c r="J3021" s="4"/>
      <c r="K3021" s="4"/>
    </row>
    <row r="3022" spans="1:19" x14ac:dyDescent="0.25">
      <c r="A3022">
        <v>3017</v>
      </c>
      <c r="B3022" s="7">
        <f>'BudgetSum 2-4'!D35</f>
        <v>0</v>
      </c>
      <c r="C3022" s="3">
        <f>A3022-B3022</f>
        <v>3017</v>
      </c>
      <c r="E3022" t="b">
        <f ca="1">F3022=B3022</f>
        <v>1</v>
      </c>
      <c r="F3022" cm="1">
        <f t="array" ref="F3022" ca="1">IF(G3022&lt;&gt;"",INDIRECT("'"&amp;G3022&amp;"'!"&amp;H3022),"")</f>
        <v>0</v>
      </c>
      <c r="G3022" s="991" t="s">
        <v>3508</v>
      </c>
      <c r="H3022" t="s">
        <v>4302</v>
      </c>
      <c r="S3022" s="991"/>
    </row>
    <row r="3023" spans="1:19" x14ac:dyDescent="0.25">
      <c r="A3023">
        <v>3018</v>
      </c>
      <c r="B3023" s="7">
        <f>'BudgetSum 2-4'!D36</f>
        <v>0</v>
      </c>
      <c r="C3023" s="3">
        <f>A3023-B3023</f>
        <v>3018</v>
      </c>
      <c r="E3023" t="b">
        <f ca="1">F3023=B3023</f>
        <v>1</v>
      </c>
      <c r="F3023" cm="1">
        <f t="array" ref="F3023" ca="1">IF(G3023&lt;&gt;"",INDIRECT("'"&amp;G3023&amp;"'!"&amp;H3023),"")</f>
        <v>0</v>
      </c>
      <c r="G3023" s="991" t="s">
        <v>3508</v>
      </c>
      <c r="H3023" t="s">
        <v>4303</v>
      </c>
      <c r="S3023" s="991"/>
    </row>
    <row r="3024" spans="1:19" ht="15" customHeight="1" x14ac:dyDescent="0.25">
      <c r="A3024">
        <v>3019</v>
      </c>
      <c r="B3024" s="7">
        <f>'BudgetSum 2-4'!D37</f>
        <v>0</v>
      </c>
      <c r="C3024" s="3">
        <f>A3024-B3024</f>
        <v>3019</v>
      </c>
      <c r="E3024" t="b">
        <f ca="1">F3024=B3024</f>
        <v>1</v>
      </c>
      <c r="F3024" cm="1">
        <f t="array" ref="F3024" ca="1">IF(G3024&lt;&gt;"",INDIRECT("'"&amp;G3024&amp;"'!"&amp;H3024),"")</f>
        <v>0</v>
      </c>
      <c r="G3024" s="991" t="s">
        <v>3508</v>
      </c>
      <c r="H3024" t="s">
        <v>4304</v>
      </c>
      <c r="I3024" s="4"/>
      <c r="J3024" s="4"/>
      <c r="K3024" s="4"/>
    </row>
    <row r="3025" spans="1:19" ht="15" customHeight="1" x14ac:dyDescent="0.25">
      <c r="A3025" s="2">
        <v>3020</v>
      </c>
      <c r="D3025" s="3" t="s">
        <v>3572</v>
      </c>
      <c r="F3025" t="str" cm="1">
        <f t="array" ref="F3025" ca="1">IF(G3025&lt;&gt;"",INDIRECT("'"&amp;G3025&amp;"'!"&amp;H3025),"")</f>
        <v/>
      </c>
      <c r="I3025" s="4"/>
      <c r="J3025" s="4"/>
      <c r="K3025" s="4"/>
    </row>
    <row r="3026" spans="1:19" ht="15" customHeight="1" x14ac:dyDescent="0.25">
      <c r="A3026">
        <v>3021</v>
      </c>
      <c r="B3026" s="7">
        <f>'BudgetSum 2-4'!E35</f>
        <v>0</v>
      </c>
      <c r="C3026" s="3">
        <f>A3026-B3026</f>
        <v>3021</v>
      </c>
      <c r="E3026" t="b">
        <f ca="1">F3026=B3026</f>
        <v>1</v>
      </c>
      <c r="F3026" cm="1">
        <f t="array" ref="F3026" ca="1">IF(G3026&lt;&gt;"",INDIRECT("'"&amp;G3026&amp;"'!"&amp;H3026),"")</f>
        <v>0</v>
      </c>
      <c r="G3026" s="991" t="s">
        <v>3508</v>
      </c>
      <c r="H3026" t="s">
        <v>4305</v>
      </c>
      <c r="I3026" s="4"/>
      <c r="J3026" s="4"/>
      <c r="K3026" s="4"/>
    </row>
    <row r="3027" spans="1:19" ht="15" customHeight="1" x14ac:dyDescent="0.25">
      <c r="A3027">
        <v>3022</v>
      </c>
      <c r="B3027" s="7">
        <f>'BudgetSum 2-4'!F35</f>
        <v>0</v>
      </c>
      <c r="C3027" s="3">
        <f>A3027-B3027</f>
        <v>3022</v>
      </c>
      <c r="E3027" t="b">
        <f ca="1">F3027=B3027</f>
        <v>1</v>
      </c>
      <c r="F3027" cm="1">
        <f t="array" ref="F3027" ca="1">IF(G3027&lt;&gt;"",INDIRECT("'"&amp;G3027&amp;"'!"&amp;H3027),"")</f>
        <v>0</v>
      </c>
      <c r="G3027" s="991" t="s">
        <v>3508</v>
      </c>
      <c r="H3027" t="s">
        <v>4306</v>
      </c>
      <c r="I3027" s="4"/>
      <c r="J3027" s="4"/>
      <c r="K3027" s="4"/>
    </row>
    <row r="3028" spans="1:19" ht="15" customHeight="1" x14ac:dyDescent="0.25">
      <c r="A3028">
        <v>3023</v>
      </c>
      <c r="B3028" s="7">
        <f>'BudgetSum 2-4'!F36</f>
        <v>0</v>
      </c>
      <c r="C3028" s="3">
        <f>A3028-B3028</f>
        <v>3023</v>
      </c>
      <c r="E3028" t="b">
        <f ca="1">F3028=B3028</f>
        <v>1</v>
      </c>
      <c r="F3028" cm="1">
        <f t="array" ref="F3028" ca="1">IF(G3028&lt;&gt;"",INDIRECT("'"&amp;G3028&amp;"'!"&amp;H3028),"")</f>
        <v>0</v>
      </c>
      <c r="G3028" s="991" t="s">
        <v>3508</v>
      </c>
      <c r="H3028" t="s">
        <v>4307</v>
      </c>
      <c r="I3028" s="4"/>
      <c r="J3028" s="4"/>
      <c r="K3028" s="4"/>
    </row>
    <row r="3029" spans="1:19" ht="15" customHeight="1" x14ac:dyDescent="0.25">
      <c r="A3029">
        <v>3024</v>
      </c>
      <c r="B3029" s="7">
        <f>'BudgetSum 2-4'!F37</f>
        <v>0</v>
      </c>
      <c r="C3029" s="3">
        <f>A3029-B3029</f>
        <v>3024</v>
      </c>
      <c r="E3029" t="b">
        <f ca="1">F3029=B3029</f>
        <v>1</v>
      </c>
      <c r="F3029" cm="1">
        <f t="array" ref="F3029" ca="1">IF(G3029&lt;&gt;"",INDIRECT("'"&amp;G3029&amp;"'!"&amp;H3029),"")</f>
        <v>0</v>
      </c>
      <c r="G3029" s="991" t="s">
        <v>3508</v>
      </c>
      <c r="H3029" t="s">
        <v>4308</v>
      </c>
      <c r="I3029" s="4"/>
      <c r="J3029" s="4"/>
      <c r="K3029" s="4"/>
    </row>
    <row r="3030" spans="1:19" ht="15" customHeight="1" x14ac:dyDescent="0.25">
      <c r="A3030" s="2">
        <v>3025</v>
      </c>
      <c r="D3030" s="3" t="s">
        <v>3572</v>
      </c>
      <c r="F3030" t="str" cm="1">
        <f t="array" ref="F3030" ca="1">IF(G3030&lt;&gt;"",INDIRECT("'"&amp;G3030&amp;"'!"&amp;H3030),"")</f>
        <v/>
      </c>
      <c r="I3030" s="4"/>
      <c r="J3030" s="4"/>
      <c r="K3030" s="4"/>
    </row>
    <row r="3031" spans="1:19" ht="15" customHeight="1" x14ac:dyDescent="0.25">
      <c r="A3031" s="2">
        <v>3026</v>
      </c>
      <c r="D3031" s="3" t="s">
        <v>3572</v>
      </c>
      <c r="F3031" t="str" cm="1">
        <f t="array" ref="F3031" ca="1">IF(G3031&lt;&gt;"",INDIRECT("'"&amp;G3031&amp;"'!"&amp;H3031),"")</f>
        <v/>
      </c>
    </row>
    <row r="3032" spans="1:19" ht="15" customHeight="1" x14ac:dyDescent="0.25">
      <c r="A3032" s="2">
        <v>3027</v>
      </c>
      <c r="D3032" s="3" t="s">
        <v>3572</v>
      </c>
      <c r="F3032" t="str" cm="1">
        <f t="array" ref="F3032" ca="1">IF(G3032&lt;&gt;"",INDIRECT("'"&amp;G3032&amp;"'!"&amp;H3032),"")</f>
        <v/>
      </c>
      <c r="I3032" s="4"/>
      <c r="J3032" s="4"/>
      <c r="K3032" s="4"/>
    </row>
    <row r="3033" spans="1:19" ht="15" customHeight="1" x14ac:dyDescent="0.25">
      <c r="A3033" s="2">
        <v>3028</v>
      </c>
      <c r="D3033" s="3" t="s">
        <v>3572</v>
      </c>
      <c r="F3033" t="str" cm="1">
        <f t="array" ref="F3033" ca="1">IF(G3033&lt;&gt;"",INDIRECT("'"&amp;G3033&amp;"'!"&amp;H3033),"")</f>
        <v/>
      </c>
      <c r="I3033" s="4"/>
      <c r="J3033" s="4"/>
      <c r="K3033" s="4"/>
    </row>
    <row r="3034" spans="1:19" ht="15" customHeight="1" x14ac:dyDescent="0.25">
      <c r="A3034" s="2">
        <v>3029</v>
      </c>
      <c r="D3034" s="3" t="s">
        <v>3572</v>
      </c>
      <c r="F3034" t="str" cm="1">
        <f t="array" ref="F3034" ca="1">IF(G3034&lt;&gt;"",INDIRECT("'"&amp;G3034&amp;"'!"&amp;H3034),"")</f>
        <v/>
      </c>
    </row>
    <row r="3035" spans="1:19" ht="15" customHeight="1" x14ac:dyDescent="0.25">
      <c r="A3035" s="2">
        <v>3030</v>
      </c>
      <c r="D3035" s="3" t="s">
        <v>3572</v>
      </c>
      <c r="F3035" t="str" cm="1">
        <f t="array" ref="F3035" ca="1">IF(G3035&lt;&gt;"",INDIRECT("'"&amp;G3035&amp;"'!"&amp;H3035),"")</f>
        <v/>
      </c>
    </row>
    <row r="3036" spans="1:19" ht="15" customHeight="1" x14ac:dyDescent="0.25">
      <c r="A3036" s="2">
        <v>3031</v>
      </c>
      <c r="D3036" s="3" t="s">
        <v>3572</v>
      </c>
      <c r="F3036" t="str" cm="1">
        <f t="array" ref="F3036" ca="1">IF(G3036&lt;&gt;"",INDIRECT("'"&amp;G3036&amp;"'!"&amp;H3036),"")</f>
        <v/>
      </c>
      <c r="S3036" s="991"/>
    </row>
    <row r="3037" spans="1:19" ht="15" customHeight="1" x14ac:dyDescent="0.25">
      <c r="A3037" s="2">
        <v>3032</v>
      </c>
      <c r="D3037" s="3" t="s">
        <v>3572</v>
      </c>
      <c r="F3037" t="str" cm="1">
        <f t="array" ref="F3037" ca="1">IF(G3037&lt;&gt;"",INDIRECT("'"&amp;G3037&amp;"'!"&amp;H3037),"")</f>
        <v/>
      </c>
      <c r="I3037" s="4"/>
      <c r="J3037" s="4"/>
      <c r="K3037" s="4"/>
    </row>
    <row r="3038" spans="1:19" ht="15" customHeight="1" x14ac:dyDescent="0.25">
      <c r="A3038" s="2">
        <v>3033</v>
      </c>
      <c r="D3038" s="3" t="s">
        <v>3572</v>
      </c>
      <c r="F3038" t="str" cm="1">
        <f t="array" ref="F3038" ca="1">IF(G3038&lt;&gt;"",INDIRECT("'"&amp;G3038&amp;"'!"&amp;H3038),"")</f>
        <v/>
      </c>
      <c r="I3038" s="4"/>
      <c r="J3038" s="4"/>
      <c r="K3038" s="4"/>
    </row>
    <row r="3039" spans="1:19" ht="15" customHeight="1" x14ac:dyDescent="0.25">
      <c r="A3039" s="2">
        <v>3034</v>
      </c>
      <c r="D3039" s="3" t="s">
        <v>3572</v>
      </c>
      <c r="F3039" t="str" cm="1">
        <f t="array" ref="F3039" ca="1">IF(G3039&lt;&gt;"",INDIRECT("'"&amp;G3039&amp;"'!"&amp;H3039),"")</f>
        <v/>
      </c>
      <c r="I3039" s="4"/>
      <c r="J3039" s="4"/>
      <c r="K3039" s="4"/>
    </row>
    <row r="3040" spans="1:19" ht="15" customHeight="1" x14ac:dyDescent="0.25">
      <c r="A3040" s="2">
        <v>3035</v>
      </c>
      <c r="D3040" s="3" t="s">
        <v>3572</v>
      </c>
      <c r="F3040" t="str" cm="1">
        <f t="array" ref="F3040" ca="1">IF(G3040&lt;&gt;"",INDIRECT("'"&amp;G3040&amp;"'!"&amp;H3040),"")</f>
        <v/>
      </c>
      <c r="I3040" s="4"/>
      <c r="J3040" s="4"/>
      <c r="K3040" s="4"/>
    </row>
    <row r="3041" spans="1:19" ht="15" customHeight="1" x14ac:dyDescent="0.25">
      <c r="A3041" s="2">
        <v>3036</v>
      </c>
      <c r="D3041" s="3" t="s">
        <v>3572</v>
      </c>
      <c r="F3041" t="str" cm="1">
        <f t="array" ref="F3041" ca="1">IF(G3041&lt;&gt;"",INDIRECT("'"&amp;G3041&amp;"'!"&amp;H3041),"")</f>
        <v/>
      </c>
      <c r="I3041" s="4"/>
      <c r="J3041" s="4"/>
      <c r="K3041" s="4"/>
    </row>
    <row r="3042" spans="1:19" ht="15" customHeight="1" x14ac:dyDescent="0.25">
      <c r="A3042" s="2">
        <v>3037</v>
      </c>
      <c r="D3042" s="3" t="s">
        <v>3572</v>
      </c>
      <c r="F3042" t="str" cm="1">
        <f t="array" ref="F3042" ca="1">IF(G3042&lt;&gt;"",INDIRECT("'"&amp;G3042&amp;"'!"&amp;H3042),"")</f>
        <v/>
      </c>
      <c r="I3042" s="4"/>
      <c r="J3042" s="4"/>
      <c r="K3042" s="4"/>
    </row>
    <row r="3043" spans="1:19" ht="15" customHeight="1" x14ac:dyDescent="0.25">
      <c r="A3043" s="2">
        <v>3038</v>
      </c>
      <c r="D3043" s="3" t="s">
        <v>3572</v>
      </c>
      <c r="F3043" t="str" cm="1">
        <f t="array" ref="F3043" ca="1">IF(G3043&lt;&gt;"",INDIRECT("'"&amp;G3043&amp;"'!"&amp;H3043),"")</f>
        <v/>
      </c>
      <c r="I3043" s="4"/>
      <c r="J3043" s="4"/>
      <c r="K3043" s="4"/>
    </row>
    <row r="3044" spans="1:19" ht="15" customHeight="1" x14ac:dyDescent="0.25">
      <c r="A3044" s="2">
        <v>3039</v>
      </c>
      <c r="D3044" s="3" t="s">
        <v>3572</v>
      </c>
      <c r="F3044" t="str" cm="1">
        <f t="array" ref="F3044" ca="1">IF(G3044&lt;&gt;"",INDIRECT("'"&amp;G3044&amp;"'!"&amp;H3044),"")</f>
        <v/>
      </c>
      <c r="I3044" s="4"/>
      <c r="J3044" s="4"/>
      <c r="K3044" s="4"/>
    </row>
    <row r="3045" spans="1:19" ht="15" customHeight="1" x14ac:dyDescent="0.25">
      <c r="A3045" s="2">
        <v>3040</v>
      </c>
      <c r="D3045" s="3" t="s">
        <v>3572</v>
      </c>
      <c r="F3045" t="str" cm="1">
        <f t="array" ref="F3045" ca="1">IF(G3045&lt;&gt;"",INDIRECT("'"&amp;G3045&amp;"'!"&amp;H3045),"")</f>
        <v/>
      </c>
      <c r="S3045" s="991"/>
    </row>
    <row r="3046" spans="1:19" ht="15" customHeight="1" x14ac:dyDescent="0.25">
      <c r="A3046" s="2">
        <v>3041</v>
      </c>
      <c r="D3046" s="3" t="s">
        <v>3572</v>
      </c>
      <c r="F3046" t="str" cm="1">
        <f t="array" ref="F3046" ca="1">IF(G3046&lt;&gt;"",INDIRECT("'"&amp;G3046&amp;"'!"&amp;H3046),"")</f>
        <v/>
      </c>
      <c r="S3046" s="991"/>
    </row>
    <row r="3047" spans="1:19" ht="15" customHeight="1" x14ac:dyDescent="0.25">
      <c r="A3047" s="2">
        <v>3042</v>
      </c>
      <c r="D3047" s="3" t="s">
        <v>3572</v>
      </c>
      <c r="F3047" t="str" cm="1">
        <f t="array" ref="F3047" ca="1">IF(G3047&lt;&gt;"",INDIRECT("'"&amp;G3047&amp;"'!"&amp;H3047),"")</f>
        <v/>
      </c>
      <c r="S3047" s="991"/>
    </row>
    <row r="3048" spans="1:19" ht="15" customHeight="1" x14ac:dyDescent="0.25">
      <c r="A3048" s="2">
        <v>3043</v>
      </c>
      <c r="D3048" s="3" t="s">
        <v>3572</v>
      </c>
      <c r="F3048" t="str" cm="1">
        <f t="array" ref="F3048" ca="1">IF(G3048&lt;&gt;"",INDIRECT("'"&amp;G3048&amp;"'!"&amp;H3048),"")</f>
        <v/>
      </c>
      <c r="S3048" s="991"/>
    </row>
    <row r="3049" spans="1:19" ht="15" customHeight="1" x14ac:dyDescent="0.25">
      <c r="A3049" s="2">
        <v>3044</v>
      </c>
      <c r="D3049" s="3" t="s">
        <v>3572</v>
      </c>
      <c r="F3049" t="str" cm="1">
        <f t="array" ref="F3049" ca="1">IF(G3049&lt;&gt;"",INDIRECT("'"&amp;G3049&amp;"'!"&amp;H3049),"")</f>
        <v/>
      </c>
      <c r="S3049" s="991"/>
    </row>
    <row r="3050" spans="1:19" ht="15" customHeight="1" x14ac:dyDescent="0.25">
      <c r="A3050" s="2">
        <v>3045</v>
      </c>
      <c r="D3050" s="3" t="s">
        <v>3572</v>
      </c>
      <c r="F3050" t="str" cm="1">
        <f t="array" ref="F3050" ca="1">IF(G3050&lt;&gt;"",INDIRECT("'"&amp;G3050&amp;"'!"&amp;H3050),"")</f>
        <v/>
      </c>
      <c r="S3050" s="991"/>
    </row>
    <row r="3051" spans="1:19" ht="15" customHeight="1" x14ac:dyDescent="0.25">
      <c r="A3051" s="2">
        <v>3046</v>
      </c>
      <c r="D3051" s="3" t="s">
        <v>3572</v>
      </c>
      <c r="F3051" t="str" cm="1">
        <f t="array" ref="F3051" ca="1">IF(G3051&lt;&gt;"",INDIRECT("'"&amp;G3051&amp;"'!"&amp;H3051),"")</f>
        <v/>
      </c>
      <c r="I3051" s="4"/>
      <c r="J3051" s="4"/>
      <c r="K3051" s="4"/>
    </row>
    <row r="3052" spans="1:19" ht="15" customHeight="1" x14ac:dyDescent="0.25">
      <c r="A3052" s="2">
        <v>3047</v>
      </c>
      <c r="D3052" s="3" t="s">
        <v>3572</v>
      </c>
      <c r="F3052" t="str" cm="1">
        <f t="array" ref="F3052" ca="1">IF(G3052&lt;&gt;"",INDIRECT("'"&amp;G3052&amp;"'!"&amp;H3052),"")</f>
        <v/>
      </c>
      <c r="I3052" s="4"/>
      <c r="J3052" s="4"/>
      <c r="K3052" s="4"/>
    </row>
    <row r="3053" spans="1:19" ht="15" customHeight="1" x14ac:dyDescent="0.25">
      <c r="A3053" s="2">
        <v>3048</v>
      </c>
      <c r="D3053" s="3" t="s">
        <v>3572</v>
      </c>
      <c r="F3053" t="str" cm="1">
        <f t="array" ref="F3053" ca="1">IF(G3053&lt;&gt;"",INDIRECT("'"&amp;G3053&amp;"'!"&amp;H3053),"")</f>
        <v/>
      </c>
      <c r="I3053" s="4"/>
      <c r="J3053" s="4"/>
      <c r="K3053" s="4"/>
    </row>
    <row r="3054" spans="1:19" ht="15" customHeight="1" x14ac:dyDescent="0.25">
      <c r="A3054" s="2">
        <v>3049</v>
      </c>
      <c r="D3054" s="3" t="s">
        <v>3572</v>
      </c>
      <c r="F3054" t="str" cm="1">
        <f t="array" ref="F3054" ca="1">IF(G3054&lt;&gt;"",INDIRECT("'"&amp;G3054&amp;"'!"&amp;H3054),"")</f>
        <v/>
      </c>
      <c r="I3054" s="4"/>
      <c r="J3054" s="4"/>
      <c r="K3054" s="4"/>
    </row>
    <row r="3055" spans="1:19" ht="15" customHeight="1" x14ac:dyDescent="0.25">
      <c r="A3055" s="2">
        <v>3050</v>
      </c>
      <c r="D3055" s="3" t="s">
        <v>3572</v>
      </c>
      <c r="F3055" t="str" cm="1">
        <f t="array" ref="F3055" ca="1">IF(G3055&lt;&gt;"",INDIRECT("'"&amp;G3055&amp;"'!"&amp;H3055),"")</f>
        <v/>
      </c>
      <c r="S3055" s="991"/>
    </row>
    <row r="3056" spans="1:19" ht="15" customHeight="1" x14ac:dyDescent="0.25">
      <c r="A3056" s="2">
        <v>3051</v>
      </c>
      <c r="D3056" s="3" t="s">
        <v>3572</v>
      </c>
      <c r="F3056" t="str" cm="1">
        <f t="array" ref="F3056" ca="1">IF(G3056&lt;&gt;"",INDIRECT("'"&amp;G3056&amp;"'!"&amp;H3056),"")</f>
        <v/>
      </c>
      <c r="S3056" s="991"/>
    </row>
    <row r="3057" spans="1:19" ht="15" customHeight="1" x14ac:dyDescent="0.25">
      <c r="A3057" s="2">
        <v>3052</v>
      </c>
      <c r="D3057" s="3" t="s">
        <v>3572</v>
      </c>
      <c r="F3057" t="str" cm="1">
        <f t="array" ref="F3057" ca="1">IF(G3057&lt;&gt;"",INDIRECT("'"&amp;G3057&amp;"'!"&amp;H3057),"")</f>
        <v/>
      </c>
      <c r="I3057" s="4"/>
      <c r="J3057" s="4"/>
      <c r="K3057" s="4"/>
    </row>
    <row r="3058" spans="1:19" ht="15" customHeight="1" x14ac:dyDescent="0.25">
      <c r="A3058" s="2">
        <v>3053</v>
      </c>
      <c r="D3058" s="3" t="s">
        <v>3572</v>
      </c>
      <c r="F3058" t="str" cm="1">
        <f t="array" ref="F3058" ca="1">IF(G3058&lt;&gt;"",INDIRECT("'"&amp;G3058&amp;"'!"&amp;H3058),"")</f>
        <v/>
      </c>
      <c r="I3058" s="4"/>
      <c r="J3058" s="4"/>
      <c r="K3058" s="4"/>
    </row>
    <row r="3059" spans="1:19" ht="15" customHeight="1" x14ac:dyDescent="0.25">
      <c r="A3059" s="2">
        <v>3054</v>
      </c>
      <c r="D3059" s="3" t="s">
        <v>3572</v>
      </c>
      <c r="F3059" t="str" cm="1">
        <f t="array" ref="F3059" ca="1">IF(G3059&lt;&gt;"",INDIRECT("'"&amp;G3059&amp;"'!"&amp;H3059),"")</f>
        <v/>
      </c>
      <c r="I3059" s="4"/>
      <c r="J3059" s="4"/>
      <c r="K3059" s="4"/>
    </row>
    <row r="3060" spans="1:19" ht="15" customHeight="1" x14ac:dyDescent="0.25">
      <c r="A3060" s="2">
        <v>3055</v>
      </c>
      <c r="D3060" s="3" t="s">
        <v>3572</v>
      </c>
      <c r="F3060" t="str" cm="1">
        <f t="array" ref="F3060" ca="1">IF(G3060&lt;&gt;"",INDIRECT("'"&amp;G3060&amp;"'!"&amp;H3060),"")</f>
        <v/>
      </c>
    </row>
    <row r="3061" spans="1:19" ht="15" customHeight="1" x14ac:dyDescent="0.25">
      <c r="A3061" s="2">
        <v>3056</v>
      </c>
      <c r="D3061" s="3" t="s">
        <v>3572</v>
      </c>
      <c r="F3061" t="str" cm="1">
        <f t="array" ref="F3061" ca="1">IF(G3061&lt;&gt;"",INDIRECT("'"&amp;G3061&amp;"'!"&amp;H3061),"")</f>
        <v/>
      </c>
    </row>
    <row r="3062" spans="1:19" ht="15" customHeight="1" x14ac:dyDescent="0.25">
      <c r="A3062" s="2">
        <v>3057</v>
      </c>
      <c r="D3062" s="3" t="s">
        <v>3572</v>
      </c>
      <c r="F3062" t="str" cm="1">
        <f t="array" ref="F3062" ca="1">IF(G3062&lt;&gt;"",INDIRECT("'"&amp;G3062&amp;"'!"&amp;H3062),"")</f>
        <v/>
      </c>
    </row>
    <row r="3063" spans="1:19" ht="15" customHeight="1" x14ac:dyDescent="0.25">
      <c r="A3063" s="2">
        <v>3058</v>
      </c>
      <c r="D3063" s="3" t="s">
        <v>3572</v>
      </c>
      <c r="F3063" t="str" cm="1">
        <f t="array" ref="F3063" ca="1">IF(G3063&lt;&gt;"",INDIRECT("'"&amp;G3063&amp;"'!"&amp;H3063),"")</f>
        <v/>
      </c>
      <c r="S3063" s="991"/>
    </row>
    <row r="3064" spans="1:19" ht="15" customHeight="1" x14ac:dyDescent="0.25">
      <c r="A3064" s="2">
        <v>3059</v>
      </c>
      <c r="D3064" s="3" t="s">
        <v>3572</v>
      </c>
      <c r="F3064" t="str" cm="1">
        <f t="array" ref="F3064" ca="1">IF(G3064&lt;&gt;"",INDIRECT("'"&amp;G3064&amp;"'!"&amp;H3064),"")</f>
        <v/>
      </c>
      <c r="S3064" s="991"/>
    </row>
    <row r="3065" spans="1:19" ht="15" customHeight="1" x14ac:dyDescent="0.25">
      <c r="A3065" s="2">
        <v>3060</v>
      </c>
      <c r="D3065" s="3" t="s">
        <v>3572</v>
      </c>
      <c r="F3065" t="str" cm="1">
        <f t="array" ref="F3065" ca="1">IF(G3065&lt;&gt;"",INDIRECT("'"&amp;G3065&amp;"'!"&amp;H3065),"")</f>
        <v/>
      </c>
    </row>
    <row r="3066" spans="1:19" ht="15" customHeight="1" x14ac:dyDescent="0.25">
      <c r="A3066" s="2">
        <v>3061</v>
      </c>
      <c r="D3066" s="3" t="s">
        <v>3572</v>
      </c>
      <c r="F3066" t="str" cm="1">
        <f t="array" ref="F3066" ca="1">IF(G3066&lt;&gt;"",INDIRECT("'"&amp;G3066&amp;"'!"&amp;H3066),"")</f>
        <v/>
      </c>
      <c r="I3066" s="4"/>
      <c r="J3066" s="4"/>
      <c r="K3066" s="4"/>
    </row>
    <row r="3067" spans="1:19" ht="15" customHeight="1" x14ac:dyDescent="0.25">
      <c r="A3067" s="2">
        <v>3062</v>
      </c>
      <c r="D3067" s="3" t="s">
        <v>3572</v>
      </c>
      <c r="F3067" t="str" cm="1">
        <f t="array" ref="F3067" ca="1">IF(G3067&lt;&gt;"",INDIRECT("'"&amp;G3067&amp;"'!"&amp;H3067),"")</f>
        <v/>
      </c>
      <c r="I3067" s="4"/>
      <c r="J3067" s="4"/>
      <c r="K3067" s="4"/>
    </row>
    <row r="3068" spans="1:19" ht="15" customHeight="1" x14ac:dyDescent="0.25">
      <c r="A3068" s="2">
        <v>3063</v>
      </c>
      <c r="D3068" s="3" t="s">
        <v>3572</v>
      </c>
      <c r="F3068" t="str" cm="1">
        <f t="array" ref="F3068" ca="1">IF(G3068&lt;&gt;"",INDIRECT("'"&amp;G3068&amp;"'!"&amp;H3068),"")</f>
        <v/>
      </c>
      <c r="S3068" s="991"/>
    </row>
    <row r="3069" spans="1:19" ht="15" customHeight="1" x14ac:dyDescent="0.25">
      <c r="A3069" s="2">
        <v>3064</v>
      </c>
      <c r="D3069" s="3" t="s">
        <v>3572</v>
      </c>
      <c r="F3069" t="str" cm="1">
        <f t="array" ref="F3069" ca="1">IF(G3069&lt;&gt;"",INDIRECT("'"&amp;G3069&amp;"'!"&amp;H3069),"")</f>
        <v/>
      </c>
      <c r="I3069" s="4"/>
      <c r="J3069" s="4"/>
      <c r="K3069" s="4"/>
    </row>
    <row r="3070" spans="1:19" ht="15" customHeight="1" x14ac:dyDescent="0.25">
      <c r="A3070" s="2">
        <v>3065</v>
      </c>
      <c r="D3070" s="3" t="s">
        <v>3572</v>
      </c>
      <c r="F3070" t="str" cm="1">
        <f t="array" ref="F3070" ca="1">IF(G3070&lt;&gt;"",INDIRECT("'"&amp;G3070&amp;"'!"&amp;H3070),"")</f>
        <v/>
      </c>
      <c r="I3070" s="4"/>
      <c r="J3070" s="4"/>
      <c r="K3070" s="4"/>
    </row>
    <row r="3071" spans="1:19" ht="15" customHeight="1" x14ac:dyDescent="0.25">
      <c r="A3071" s="2">
        <v>3066</v>
      </c>
      <c r="D3071" s="3" t="s">
        <v>3572</v>
      </c>
      <c r="F3071" t="str" cm="1">
        <f t="array" ref="F3071" ca="1">IF(G3071&lt;&gt;"",INDIRECT("'"&amp;G3071&amp;"'!"&amp;H3071),"")</f>
        <v/>
      </c>
      <c r="I3071" s="4"/>
      <c r="J3071" s="4"/>
      <c r="K3071" s="4"/>
    </row>
    <row r="3072" spans="1:19" ht="15" customHeight="1" x14ac:dyDescent="0.25">
      <c r="A3072" s="2">
        <v>3067</v>
      </c>
      <c r="D3072" s="3" t="s">
        <v>3572</v>
      </c>
      <c r="F3072" t="str" cm="1">
        <f t="array" ref="F3072" ca="1">IF(G3072&lt;&gt;"",INDIRECT("'"&amp;G3072&amp;"'!"&amp;H3072),"")</f>
        <v/>
      </c>
      <c r="I3072" s="4"/>
      <c r="J3072" s="4"/>
      <c r="K3072" s="4"/>
    </row>
    <row r="3073" spans="1:19" ht="15" customHeight="1" x14ac:dyDescent="0.25">
      <c r="A3073" s="2">
        <v>3068</v>
      </c>
      <c r="D3073" s="3" t="s">
        <v>3572</v>
      </c>
      <c r="F3073" t="str" cm="1">
        <f t="array" ref="F3073" ca="1">IF(G3073&lt;&gt;"",INDIRECT("'"&amp;G3073&amp;"'!"&amp;H3073),"")</f>
        <v/>
      </c>
      <c r="I3073" s="4"/>
      <c r="J3073" s="4"/>
      <c r="K3073" s="4"/>
    </row>
    <row r="3074" spans="1:19" ht="15" customHeight="1" x14ac:dyDescent="0.25">
      <c r="A3074" s="2">
        <v>3069</v>
      </c>
      <c r="D3074" s="3" t="s">
        <v>3572</v>
      </c>
      <c r="F3074" t="str" cm="1">
        <f t="array" ref="F3074" ca="1">IF(G3074&lt;&gt;"",INDIRECT("'"&amp;G3074&amp;"'!"&amp;H3074),"")</f>
        <v/>
      </c>
      <c r="I3074" s="4"/>
      <c r="J3074" s="4"/>
      <c r="K3074" s="4"/>
    </row>
    <row r="3075" spans="1:19" ht="15" customHeight="1" x14ac:dyDescent="0.25">
      <c r="A3075" s="2">
        <v>3070</v>
      </c>
      <c r="D3075" s="3" t="s">
        <v>3572</v>
      </c>
      <c r="F3075" t="str" cm="1">
        <f t="array" ref="F3075" ca="1">IF(G3075&lt;&gt;"",INDIRECT("'"&amp;G3075&amp;"'!"&amp;H3075),"")</f>
        <v/>
      </c>
      <c r="I3075" s="4"/>
      <c r="J3075" s="4"/>
      <c r="K3075" s="4"/>
    </row>
    <row r="3076" spans="1:19" ht="15" customHeight="1" x14ac:dyDescent="0.25">
      <c r="A3076" s="2">
        <v>3071</v>
      </c>
      <c r="D3076" s="3" t="s">
        <v>3572</v>
      </c>
      <c r="F3076" t="str" cm="1">
        <f t="array" ref="F3076" ca="1">IF(G3076&lt;&gt;"",INDIRECT("'"&amp;G3076&amp;"'!"&amp;H3076),"")</f>
        <v/>
      </c>
      <c r="I3076" s="4"/>
      <c r="J3076" s="4"/>
      <c r="K3076" s="4"/>
    </row>
    <row r="3077" spans="1:19" ht="15" customHeight="1" x14ac:dyDescent="0.25">
      <c r="A3077" s="2">
        <v>3072</v>
      </c>
      <c r="D3077" s="3" t="s">
        <v>3572</v>
      </c>
      <c r="F3077" t="str" cm="1">
        <f t="array" ref="F3077" ca="1">IF(G3077&lt;&gt;"",INDIRECT("'"&amp;G3077&amp;"'!"&amp;H3077),"")</f>
        <v/>
      </c>
      <c r="I3077" s="4"/>
      <c r="J3077" s="4"/>
      <c r="K3077" s="4"/>
    </row>
    <row r="3078" spans="1:19" ht="15" customHeight="1" x14ac:dyDescent="0.25">
      <c r="A3078" s="2">
        <v>3073</v>
      </c>
      <c r="D3078" s="3" t="s">
        <v>3572</v>
      </c>
      <c r="F3078" t="str" cm="1">
        <f t="array" ref="F3078" ca="1">IF(G3078&lt;&gt;"",INDIRECT("'"&amp;G3078&amp;"'!"&amp;H3078),"")</f>
        <v/>
      </c>
      <c r="I3078" s="4"/>
      <c r="J3078" s="4"/>
      <c r="K3078" s="4"/>
    </row>
    <row r="3079" spans="1:19" ht="15" customHeight="1" x14ac:dyDescent="0.25">
      <c r="A3079" s="2">
        <v>3074</v>
      </c>
      <c r="D3079" s="3" t="s">
        <v>3572</v>
      </c>
      <c r="F3079" t="str" cm="1">
        <f t="array" ref="F3079" ca="1">IF(G3079&lt;&gt;"",INDIRECT("'"&amp;G3079&amp;"'!"&amp;H3079),"")</f>
        <v/>
      </c>
      <c r="I3079" s="4"/>
      <c r="J3079" s="4"/>
      <c r="K3079" s="4"/>
    </row>
    <row r="3080" spans="1:19" ht="15" customHeight="1" x14ac:dyDescent="0.25">
      <c r="A3080" s="2">
        <v>3075</v>
      </c>
      <c r="D3080" s="3" t="s">
        <v>3572</v>
      </c>
      <c r="F3080" t="str" cm="1">
        <f t="array" ref="F3080" ca="1">IF(G3080&lt;&gt;"",INDIRECT("'"&amp;G3080&amp;"'!"&amp;H3080),"")</f>
        <v/>
      </c>
      <c r="I3080" s="4"/>
      <c r="J3080" s="4"/>
      <c r="K3080" s="4"/>
    </row>
    <row r="3081" spans="1:19" ht="15" customHeight="1" x14ac:dyDescent="0.25">
      <c r="A3081" s="2">
        <v>3076</v>
      </c>
      <c r="D3081" s="3" t="s">
        <v>3572</v>
      </c>
      <c r="F3081" t="str" cm="1">
        <f t="array" ref="F3081" ca="1">IF(G3081&lt;&gt;"",INDIRECT("'"&amp;G3081&amp;"'!"&amp;H3081),"")</f>
        <v/>
      </c>
      <c r="I3081" s="4"/>
      <c r="J3081" s="4"/>
      <c r="K3081" s="4"/>
    </row>
    <row r="3082" spans="1:19" ht="15" customHeight="1" x14ac:dyDescent="0.25">
      <c r="A3082" s="2">
        <v>3077</v>
      </c>
      <c r="D3082" s="3" t="s">
        <v>3572</v>
      </c>
      <c r="F3082" t="str" cm="1">
        <f t="array" ref="F3082" ca="1">IF(G3082&lt;&gt;"",INDIRECT("'"&amp;G3082&amp;"'!"&amp;H3082),"")</f>
        <v/>
      </c>
      <c r="S3082" s="991"/>
    </row>
    <row r="3083" spans="1:19" ht="15" customHeight="1" x14ac:dyDescent="0.25">
      <c r="A3083" s="2">
        <v>3078</v>
      </c>
      <c r="D3083" s="3" t="s">
        <v>3572</v>
      </c>
      <c r="F3083" t="str" cm="1">
        <f t="array" ref="F3083" ca="1">IF(G3083&lt;&gt;"",INDIRECT("'"&amp;G3083&amp;"'!"&amp;H3083),"")</f>
        <v/>
      </c>
      <c r="S3083" s="991"/>
    </row>
    <row r="3084" spans="1:19" ht="15" customHeight="1" x14ac:dyDescent="0.25">
      <c r="A3084" s="2">
        <v>3079</v>
      </c>
      <c r="D3084" s="3" t="s">
        <v>3572</v>
      </c>
      <c r="F3084" t="str" cm="1">
        <f t="array" ref="F3084" ca="1">IF(G3084&lt;&gt;"",INDIRECT("'"&amp;G3084&amp;"'!"&amp;H3084),"")</f>
        <v/>
      </c>
      <c r="I3084" s="4"/>
      <c r="J3084" s="4"/>
      <c r="K3084" s="4"/>
    </row>
    <row r="3085" spans="1:19" ht="15" customHeight="1" x14ac:dyDescent="0.25">
      <c r="A3085" s="2">
        <v>3080</v>
      </c>
      <c r="D3085" s="3" t="s">
        <v>3572</v>
      </c>
      <c r="F3085" t="str" cm="1">
        <f t="array" ref="F3085" ca="1">IF(G3085&lt;&gt;"",INDIRECT("'"&amp;G3085&amp;"'!"&amp;H3085),"")</f>
        <v/>
      </c>
      <c r="I3085" s="4"/>
      <c r="J3085" s="4"/>
      <c r="K3085" s="4"/>
    </row>
    <row r="3086" spans="1:19" ht="15" customHeight="1" x14ac:dyDescent="0.25">
      <c r="A3086" s="2">
        <v>3081</v>
      </c>
      <c r="D3086" s="3" t="s">
        <v>3572</v>
      </c>
      <c r="F3086" t="str" cm="1">
        <f t="array" ref="F3086" ca="1">IF(G3086&lt;&gt;"",INDIRECT("'"&amp;G3086&amp;"'!"&amp;H3086),"")</f>
        <v/>
      </c>
      <c r="S3086" s="991"/>
    </row>
    <row r="3087" spans="1:19" ht="15" customHeight="1" x14ac:dyDescent="0.25">
      <c r="A3087" s="2">
        <v>3082</v>
      </c>
      <c r="D3087" s="3" t="s">
        <v>3572</v>
      </c>
      <c r="F3087" t="str" cm="1">
        <f t="array" ref="F3087" ca="1">IF(G3087&lt;&gt;"",INDIRECT("'"&amp;G3087&amp;"'!"&amp;H3087),"")</f>
        <v/>
      </c>
      <c r="S3087" s="991"/>
    </row>
    <row r="3088" spans="1:19" ht="15" customHeight="1" x14ac:dyDescent="0.25">
      <c r="A3088" s="2">
        <v>3083</v>
      </c>
      <c r="D3088" s="3" t="s">
        <v>3572</v>
      </c>
      <c r="F3088" t="str" cm="1">
        <f t="array" ref="F3088" ca="1">IF(G3088&lt;&gt;"",INDIRECT("'"&amp;G3088&amp;"'!"&amp;H3088),"")</f>
        <v/>
      </c>
      <c r="S3088" s="991"/>
    </row>
    <row r="3089" spans="1:19" ht="15" customHeight="1" x14ac:dyDescent="0.25">
      <c r="A3089" s="2">
        <v>3084</v>
      </c>
      <c r="D3089" s="3" t="s">
        <v>3572</v>
      </c>
      <c r="F3089" t="str" cm="1">
        <f t="array" ref="F3089" ca="1">IF(G3089&lt;&gt;"",INDIRECT("'"&amp;G3089&amp;"'!"&amp;H3089),"")</f>
        <v/>
      </c>
      <c r="I3089" s="4"/>
      <c r="J3089" s="4"/>
      <c r="K3089" s="4"/>
    </row>
    <row r="3090" spans="1:19" ht="15" customHeight="1" x14ac:dyDescent="0.25">
      <c r="A3090" s="2">
        <v>3085</v>
      </c>
      <c r="D3090" s="3" t="s">
        <v>3572</v>
      </c>
      <c r="F3090" t="str" cm="1">
        <f t="array" ref="F3090" ca="1">IF(G3090&lt;&gt;"",INDIRECT("'"&amp;G3090&amp;"'!"&amp;H3090),"")</f>
        <v/>
      </c>
      <c r="I3090" s="4"/>
      <c r="J3090" s="4"/>
      <c r="K3090" s="4"/>
    </row>
    <row r="3091" spans="1:19" ht="15" customHeight="1" x14ac:dyDescent="0.25">
      <c r="A3091" s="2">
        <v>3086</v>
      </c>
      <c r="D3091" s="3" t="s">
        <v>3572</v>
      </c>
      <c r="F3091" t="str" cm="1">
        <f t="array" ref="F3091" ca="1">IF(G3091&lt;&gt;"",INDIRECT("'"&amp;G3091&amp;"'!"&amp;H3091),"")</f>
        <v/>
      </c>
      <c r="I3091" s="4"/>
      <c r="J3091" s="4"/>
      <c r="K3091" s="4"/>
    </row>
    <row r="3092" spans="1:19" ht="15" customHeight="1" x14ac:dyDescent="0.25">
      <c r="A3092" s="2">
        <v>3087</v>
      </c>
      <c r="D3092" s="3" t="s">
        <v>3572</v>
      </c>
      <c r="F3092" t="str" cm="1">
        <f t="array" ref="F3092" ca="1">IF(G3092&lt;&gt;"",INDIRECT("'"&amp;G3092&amp;"'!"&amp;H3092),"")</f>
        <v/>
      </c>
      <c r="I3092" s="4"/>
      <c r="J3092" s="4"/>
      <c r="K3092" s="4"/>
    </row>
    <row r="3093" spans="1:19" ht="15" customHeight="1" x14ac:dyDescent="0.25">
      <c r="A3093" s="2">
        <v>3088</v>
      </c>
      <c r="D3093" s="3" t="s">
        <v>3572</v>
      </c>
      <c r="F3093" t="str" cm="1">
        <f t="array" ref="F3093" ca="1">IF(G3093&lt;&gt;"",INDIRECT("'"&amp;G3093&amp;"'!"&amp;H3093),"")</f>
        <v/>
      </c>
      <c r="I3093" s="4"/>
      <c r="J3093" s="4"/>
      <c r="K3093" s="4"/>
    </row>
    <row r="3094" spans="1:19" ht="15" customHeight="1" x14ac:dyDescent="0.25">
      <c r="A3094" s="2">
        <v>3089</v>
      </c>
      <c r="D3094" s="3" t="s">
        <v>3572</v>
      </c>
      <c r="F3094" t="str" cm="1">
        <f t="array" ref="F3094" ca="1">IF(G3094&lt;&gt;"",INDIRECT("'"&amp;G3094&amp;"'!"&amp;H3094),"")</f>
        <v/>
      </c>
      <c r="S3094" s="991"/>
    </row>
    <row r="3095" spans="1:19" ht="15" customHeight="1" x14ac:dyDescent="0.25">
      <c r="A3095" s="2">
        <v>3090</v>
      </c>
      <c r="D3095" s="3" t="s">
        <v>3572</v>
      </c>
      <c r="F3095" t="str" cm="1">
        <f t="array" ref="F3095" ca="1">IF(G3095&lt;&gt;"",INDIRECT("'"&amp;G3095&amp;"'!"&amp;H3095),"")</f>
        <v/>
      </c>
      <c r="I3095" s="4"/>
      <c r="J3095" s="4"/>
      <c r="K3095" s="4"/>
    </row>
    <row r="3096" spans="1:19" ht="15" customHeight="1" x14ac:dyDescent="0.25">
      <c r="A3096" s="2">
        <v>3091</v>
      </c>
      <c r="D3096" s="3" t="s">
        <v>3572</v>
      </c>
      <c r="F3096" t="str" cm="1">
        <f t="array" ref="F3096" ca="1">IF(G3096&lt;&gt;"",INDIRECT("'"&amp;G3096&amp;"'!"&amp;H3096),"")</f>
        <v/>
      </c>
      <c r="I3096" s="4"/>
      <c r="J3096" s="4"/>
      <c r="K3096" s="4"/>
    </row>
    <row r="3097" spans="1:19" ht="15" customHeight="1" x14ac:dyDescent="0.25">
      <c r="A3097" s="2">
        <v>3092</v>
      </c>
      <c r="D3097" s="3" t="s">
        <v>3572</v>
      </c>
      <c r="F3097" t="str" cm="1">
        <f t="array" ref="F3097" ca="1">IF(G3097&lt;&gt;"",INDIRECT("'"&amp;G3097&amp;"'!"&amp;H3097),"")</f>
        <v/>
      </c>
      <c r="I3097" s="4"/>
      <c r="J3097" s="4"/>
      <c r="K3097" s="4"/>
    </row>
    <row r="3098" spans="1:19" ht="15" customHeight="1" x14ac:dyDescent="0.25">
      <c r="A3098" s="2">
        <v>3093</v>
      </c>
      <c r="D3098" s="3" t="s">
        <v>3572</v>
      </c>
      <c r="F3098" t="str" cm="1">
        <f t="array" ref="F3098" ca="1">IF(G3098&lt;&gt;"",INDIRECT("'"&amp;G3098&amp;"'!"&amp;H3098),"")</f>
        <v/>
      </c>
      <c r="I3098" s="4"/>
      <c r="J3098" s="4"/>
      <c r="K3098" s="4"/>
    </row>
    <row r="3099" spans="1:19" ht="15" customHeight="1" x14ac:dyDescent="0.25">
      <c r="A3099" s="2">
        <v>3094</v>
      </c>
      <c r="D3099" s="3" t="s">
        <v>3572</v>
      </c>
      <c r="F3099" t="str" cm="1">
        <f t="array" ref="F3099" ca="1">IF(G3099&lt;&gt;"",INDIRECT("'"&amp;G3099&amp;"'!"&amp;H3099),"")</f>
        <v/>
      </c>
    </row>
    <row r="3100" spans="1:19" ht="15" customHeight="1" x14ac:dyDescent="0.25">
      <c r="A3100" s="2">
        <v>3095</v>
      </c>
      <c r="D3100" s="3" t="s">
        <v>3572</v>
      </c>
      <c r="F3100" t="str" cm="1">
        <f t="array" ref="F3100" ca="1">IF(G3100&lt;&gt;"",INDIRECT("'"&amp;G3100&amp;"'!"&amp;H3100),"")</f>
        <v/>
      </c>
      <c r="I3100" s="4"/>
      <c r="J3100" s="4"/>
      <c r="K3100" s="4"/>
    </row>
    <row r="3101" spans="1:19" ht="15" customHeight="1" x14ac:dyDescent="0.25">
      <c r="A3101" s="2">
        <v>3096</v>
      </c>
      <c r="D3101" s="3" t="s">
        <v>3572</v>
      </c>
      <c r="F3101" t="str" cm="1">
        <f t="array" ref="F3101" ca="1">IF(G3101&lt;&gt;"",INDIRECT("'"&amp;G3101&amp;"'!"&amp;H3101),"")</f>
        <v/>
      </c>
      <c r="I3101" s="4"/>
      <c r="J3101" s="4"/>
      <c r="K3101" s="4"/>
    </row>
    <row r="3102" spans="1:19" ht="15" customHeight="1" x14ac:dyDescent="0.25">
      <c r="A3102" s="2">
        <v>3097</v>
      </c>
      <c r="D3102" s="3" t="s">
        <v>3572</v>
      </c>
      <c r="F3102" t="str" cm="1">
        <f t="array" ref="F3102" ca="1">IF(G3102&lt;&gt;"",INDIRECT("'"&amp;G3102&amp;"'!"&amp;H3102),"")</f>
        <v/>
      </c>
      <c r="I3102" s="4"/>
      <c r="J3102" s="4"/>
      <c r="K3102" s="4"/>
    </row>
    <row r="3103" spans="1:19" ht="15" customHeight="1" x14ac:dyDescent="0.25">
      <c r="A3103" s="2">
        <v>3098</v>
      </c>
      <c r="D3103" s="3" t="s">
        <v>3572</v>
      </c>
      <c r="F3103" t="str" cm="1">
        <f t="array" ref="F3103" ca="1">IF(G3103&lt;&gt;"",INDIRECT("'"&amp;G3103&amp;"'!"&amp;H3103),"")</f>
        <v/>
      </c>
      <c r="I3103" s="4"/>
      <c r="J3103" s="4"/>
      <c r="K3103" s="4"/>
    </row>
    <row r="3104" spans="1:19" ht="15" customHeight="1" x14ac:dyDescent="0.25">
      <c r="A3104" s="2">
        <v>3099</v>
      </c>
      <c r="D3104" s="3" t="s">
        <v>3572</v>
      </c>
      <c r="F3104" t="str" cm="1">
        <f t="array" ref="F3104" ca="1">IF(G3104&lt;&gt;"",INDIRECT("'"&amp;G3104&amp;"'!"&amp;H3104),"")</f>
        <v/>
      </c>
    </row>
    <row r="3105" spans="1:19" x14ac:dyDescent="0.25">
      <c r="A3105">
        <v>3100</v>
      </c>
      <c r="B3105" s="7">
        <f>'BudgetSum 2-4'!D31</f>
        <v>0</v>
      </c>
      <c r="C3105" s="3">
        <f>A3105-B3105</f>
        <v>3100</v>
      </c>
      <c r="E3105" t="b">
        <f ca="1">F3105=B3105</f>
        <v>1</v>
      </c>
      <c r="F3105" cm="1">
        <f t="array" ref="F3105" ca="1">IF(G3105&lt;&gt;"",INDIRECT("'"&amp;G3105&amp;"'!"&amp;H3105),"")</f>
        <v>0</v>
      </c>
      <c r="G3105" s="991" t="s">
        <v>3508</v>
      </c>
      <c r="H3105" t="s">
        <v>4309</v>
      </c>
      <c r="S3105" s="991"/>
    </row>
    <row r="3106" spans="1:19" ht="15" customHeight="1" x14ac:dyDescent="0.25">
      <c r="A3106" s="2">
        <v>3101</v>
      </c>
      <c r="D3106" s="3" t="s">
        <v>3860</v>
      </c>
      <c r="F3106" t="str" cm="1">
        <f t="array" ref="F3106" ca="1">IF(G3106&lt;&gt;"",INDIRECT("'"&amp;G3106&amp;"'!"&amp;H3106),"")</f>
        <v/>
      </c>
    </row>
    <row r="3107" spans="1:19" ht="15" customHeight="1" x14ac:dyDescent="0.25">
      <c r="A3107" s="2">
        <v>3102</v>
      </c>
      <c r="D3107" s="3" t="s">
        <v>3572</v>
      </c>
      <c r="F3107" t="str" cm="1">
        <f t="array" ref="F3107" ca="1">IF(G3107&lt;&gt;"",INDIRECT("'"&amp;G3107&amp;"'!"&amp;H3107),"")</f>
        <v/>
      </c>
      <c r="I3107" s="4"/>
      <c r="J3107" s="4"/>
      <c r="K3107" s="4"/>
    </row>
    <row r="3108" spans="1:19" ht="15" customHeight="1" x14ac:dyDescent="0.25">
      <c r="A3108" s="2">
        <v>3103</v>
      </c>
      <c r="D3108" s="3" t="s">
        <v>3572</v>
      </c>
      <c r="F3108" t="str" cm="1">
        <f t="array" ref="F3108" ca="1">IF(G3108&lt;&gt;"",INDIRECT("'"&amp;G3108&amp;"'!"&amp;H3108),"")</f>
        <v/>
      </c>
      <c r="I3108" s="4"/>
      <c r="J3108" s="4"/>
      <c r="K3108" s="4"/>
    </row>
    <row r="3109" spans="1:19" ht="15" customHeight="1" x14ac:dyDescent="0.25">
      <c r="A3109" s="2">
        <v>3104</v>
      </c>
      <c r="D3109" s="3" t="s">
        <v>3572</v>
      </c>
      <c r="F3109" t="str" cm="1">
        <f t="array" ref="F3109" ca="1">IF(G3109&lt;&gt;"",INDIRECT("'"&amp;G3109&amp;"'!"&amp;H3109),"")</f>
        <v/>
      </c>
      <c r="I3109" s="4"/>
      <c r="J3109" s="4"/>
      <c r="K3109" s="4"/>
    </row>
    <row r="3110" spans="1:19" ht="15" customHeight="1" x14ac:dyDescent="0.25">
      <c r="A3110" s="2">
        <v>3105</v>
      </c>
      <c r="D3110" s="3" t="s">
        <v>3572</v>
      </c>
      <c r="F3110" t="str" cm="1">
        <f t="array" ref="F3110" ca="1">IF(G3110&lt;&gt;"",INDIRECT("'"&amp;G3110&amp;"'!"&amp;H3110),"")</f>
        <v/>
      </c>
      <c r="S3110" s="991"/>
    </row>
    <row r="3111" spans="1:19" ht="15" customHeight="1" x14ac:dyDescent="0.25">
      <c r="A3111" s="2">
        <v>3106</v>
      </c>
      <c r="D3111" s="3" t="s">
        <v>3572</v>
      </c>
      <c r="F3111" t="str" cm="1">
        <f t="array" ref="F3111" ca="1">IF(G3111&lt;&gt;"",INDIRECT("'"&amp;G3111&amp;"'!"&amp;H3111),"")</f>
        <v/>
      </c>
      <c r="I3111" s="4"/>
      <c r="J3111" s="4"/>
      <c r="K3111" s="4"/>
    </row>
    <row r="3112" spans="1:19" ht="15" customHeight="1" x14ac:dyDescent="0.25">
      <c r="A3112" s="2">
        <v>3107</v>
      </c>
      <c r="D3112" s="3" t="s">
        <v>3860</v>
      </c>
      <c r="F3112" t="str" cm="1">
        <f t="array" ref="F3112" ca="1">IF(G3112&lt;&gt;"",INDIRECT("'"&amp;G3112&amp;"'!"&amp;H3112),"")</f>
        <v/>
      </c>
      <c r="I3112" s="4"/>
      <c r="J3112" s="4"/>
      <c r="K3112" s="4"/>
    </row>
    <row r="3113" spans="1:19" ht="15" customHeight="1" x14ac:dyDescent="0.25">
      <c r="A3113" s="2">
        <v>3108</v>
      </c>
      <c r="D3113" s="3" t="s">
        <v>3572</v>
      </c>
      <c r="F3113" t="str" cm="1">
        <f t="array" ref="F3113" ca="1">IF(G3113&lt;&gt;"",INDIRECT("'"&amp;G3113&amp;"'!"&amp;H3113),"")</f>
        <v/>
      </c>
      <c r="S3113" s="991"/>
    </row>
    <row r="3114" spans="1:19" ht="15" customHeight="1" x14ac:dyDescent="0.25">
      <c r="A3114">
        <v>3109</v>
      </c>
      <c r="B3114" s="7">
        <f>'BudgetSum 2-4'!H54</f>
        <v>0</v>
      </c>
      <c r="C3114" s="3">
        <f>A3114-B3114</f>
        <v>3109</v>
      </c>
      <c r="E3114" t="b">
        <f ca="1">F3114=B3114</f>
        <v>1</v>
      </c>
      <c r="F3114" cm="1">
        <f t="array" ref="F3114" ca="1">IF(G3114&lt;&gt;"",INDIRECT("'"&amp;G3114&amp;"'!"&amp;H3114),"")</f>
        <v>0</v>
      </c>
      <c r="G3114" s="991" t="s">
        <v>3508</v>
      </c>
      <c r="H3114" t="s">
        <v>4310</v>
      </c>
      <c r="I3114" s="4"/>
      <c r="J3114" s="4"/>
      <c r="K3114" s="4"/>
    </row>
    <row r="3115" spans="1:19" ht="15" customHeight="1" x14ac:dyDescent="0.25">
      <c r="A3115" s="2">
        <v>3110</v>
      </c>
      <c r="D3115" s="3" t="s">
        <v>3572</v>
      </c>
      <c r="F3115" t="str" cm="1">
        <f t="array" ref="F3115" ca="1">IF(G3115&lt;&gt;"",INDIRECT("'"&amp;G3115&amp;"'!"&amp;H3115),"")</f>
        <v/>
      </c>
      <c r="I3115" s="4"/>
      <c r="J3115" s="4"/>
      <c r="K3115" s="4"/>
    </row>
    <row r="3116" spans="1:19" ht="15" customHeight="1" x14ac:dyDescent="0.25">
      <c r="A3116" s="2">
        <v>3111</v>
      </c>
      <c r="D3116" s="3" t="s">
        <v>3572</v>
      </c>
      <c r="F3116" t="str" cm="1">
        <f t="array" ref="F3116" ca="1">IF(G3116&lt;&gt;"",INDIRECT("'"&amp;G3116&amp;"'!"&amp;H3116),"")</f>
        <v/>
      </c>
      <c r="I3116" s="4"/>
      <c r="J3116" s="4"/>
      <c r="K3116" s="4"/>
    </row>
    <row r="3117" spans="1:19" ht="15" customHeight="1" x14ac:dyDescent="0.25">
      <c r="A3117" s="2">
        <v>3112</v>
      </c>
      <c r="D3117" s="3" t="s">
        <v>3572</v>
      </c>
      <c r="F3117" t="str" cm="1">
        <f t="array" ref="F3117" ca="1">IF(G3117&lt;&gt;"",INDIRECT("'"&amp;G3117&amp;"'!"&amp;H3117),"")</f>
        <v/>
      </c>
      <c r="I3117" s="4"/>
      <c r="J3117" s="4"/>
      <c r="K3117" s="4"/>
    </row>
    <row r="3118" spans="1:19" ht="15" customHeight="1" x14ac:dyDescent="0.25">
      <c r="A3118" s="2">
        <v>3113</v>
      </c>
      <c r="D3118" s="3" t="s">
        <v>3572</v>
      </c>
      <c r="F3118" t="str" cm="1">
        <f t="array" ref="F3118" ca="1">IF(G3118&lt;&gt;"",INDIRECT("'"&amp;G3118&amp;"'!"&amp;H3118),"")</f>
        <v/>
      </c>
      <c r="I3118" s="4"/>
      <c r="J3118" s="4"/>
      <c r="K3118" s="4"/>
    </row>
    <row r="3119" spans="1:19" ht="15" customHeight="1" x14ac:dyDescent="0.25">
      <c r="A3119" s="2">
        <v>3114</v>
      </c>
      <c r="D3119" s="3" t="s">
        <v>3572</v>
      </c>
      <c r="F3119" t="str" cm="1">
        <f t="array" ref="F3119" ca="1">IF(G3119&lt;&gt;"",INDIRECT("'"&amp;G3119&amp;"'!"&amp;H3119),"")</f>
        <v/>
      </c>
      <c r="I3119" s="4"/>
      <c r="J3119" s="4"/>
      <c r="K3119" s="4"/>
    </row>
    <row r="3120" spans="1:19" ht="15" customHeight="1" x14ac:dyDescent="0.25">
      <c r="A3120" s="2">
        <v>3115</v>
      </c>
      <c r="D3120" s="3" t="s">
        <v>3572</v>
      </c>
      <c r="F3120" t="str" cm="1">
        <f t="array" ref="F3120" ca="1">IF(G3120&lt;&gt;"",INDIRECT("'"&amp;G3120&amp;"'!"&amp;H3120),"")</f>
        <v/>
      </c>
      <c r="S3120" s="991"/>
    </row>
    <row r="3121" spans="1:19" ht="15" customHeight="1" x14ac:dyDescent="0.25">
      <c r="A3121" s="2">
        <v>3116</v>
      </c>
      <c r="D3121" s="3" t="s">
        <v>3572</v>
      </c>
      <c r="F3121" t="str" cm="1">
        <f t="array" ref="F3121" ca="1">IF(G3121&lt;&gt;"",INDIRECT("'"&amp;G3121&amp;"'!"&amp;H3121),"")</f>
        <v/>
      </c>
      <c r="I3121" s="4"/>
      <c r="J3121" s="4"/>
      <c r="K3121" s="4"/>
    </row>
    <row r="3122" spans="1:19" ht="15" customHeight="1" x14ac:dyDescent="0.25">
      <c r="A3122" s="2">
        <v>3117</v>
      </c>
      <c r="D3122" s="3" t="s">
        <v>3572</v>
      </c>
      <c r="F3122" t="str" cm="1">
        <f t="array" ref="F3122" ca="1">IF(G3122&lt;&gt;"",INDIRECT("'"&amp;G3122&amp;"'!"&amp;H3122),"")</f>
        <v/>
      </c>
      <c r="S3122" s="991"/>
    </row>
    <row r="3123" spans="1:19" ht="15" customHeight="1" x14ac:dyDescent="0.25">
      <c r="A3123" s="2">
        <v>3118</v>
      </c>
      <c r="D3123" s="3" t="s">
        <v>3572</v>
      </c>
      <c r="F3123" t="str" cm="1">
        <f t="array" ref="F3123" ca="1">IF(G3123&lt;&gt;"",INDIRECT("'"&amp;G3123&amp;"'!"&amp;H3123),"")</f>
        <v/>
      </c>
      <c r="I3123" s="4"/>
      <c r="J3123" s="4"/>
      <c r="K3123" s="4"/>
    </row>
    <row r="3124" spans="1:19" ht="15" customHeight="1" x14ac:dyDescent="0.25">
      <c r="A3124" s="2">
        <v>3119</v>
      </c>
      <c r="D3124" s="3" t="s">
        <v>3572</v>
      </c>
      <c r="F3124" t="str" cm="1">
        <f t="array" ref="F3124" ca="1">IF(G3124&lt;&gt;"",INDIRECT("'"&amp;G3124&amp;"'!"&amp;H3124),"")</f>
        <v/>
      </c>
      <c r="S3124" s="991"/>
    </row>
    <row r="3125" spans="1:19" ht="15" customHeight="1" x14ac:dyDescent="0.25">
      <c r="A3125" s="2">
        <v>3120</v>
      </c>
      <c r="D3125" s="3" t="s">
        <v>3572</v>
      </c>
      <c r="F3125" t="str" cm="1">
        <f t="array" ref="F3125" ca="1">IF(G3125&lt;&gt;"",INDIRECT("'"&amp;G3125&amp;"'!"&amp;H3125),"")</f>
        <v/>
      </c>
      <c r="I3125" s="4"/>
      <c r="J3125" s="4"/>
      <c r="K3125" s="4"/>
    </row>
    <row r="3126" spans="1:19" ht="15" customHeight="1" x14ac:dyDescent="0.25">
      <c r="A3126" s="2">
        <v>3121</v>
      </c>
      <c r="D3126" s="3" t="s">
        <v>3572</v>
      </c>
      <c r="F3126" t="str" cm="1">
        <f t="array" ref="F3126" ca="1">IF(G3126&lt;&gt;"",INDIRECT("'"&amp;G3126&amp;"'!"&amp;H3126),"")</f>
        <v/>
      </c>
    </row>
    <row r="3127" spans="1:19" ht="15" customHeight="1" x14ac:dyDescent="0.25">
      <c r="A3127" s="2">
        <v>3122</v>
      </c>
      <c r="D3127" s="3" t="s">
        <v>3572</v>
      </c>
      <c r="F3127" t="str" cm="1">
        <f t="array" ref="F3127" ca="1">IF(G3127&lt;&gt;"",INDIRECT("'"&amp;G3127&amp;"'!"&amp;H3127),"")</f>
        <v/>
      </c>
      <c r="S3127" s="991"/>
    </row>
    <row r="3128" spans="1:19" ht="15" customHeight="1" x14ac:dyDescent="0.25">
      <c r="A3128" s="2">
        <v>3123</v>
      </c>
      <c r="D3128" s="3" t="s">
        <v>3572</v>
      </c>
      <c r="F3128" t="str" cm="1">
        <f t="array" ref="F3128" ca="1">IF(G3128&lt;&gt;"",INDIRECT("'"&amp;G3128&amp;"'!"&amp;H3128),"")</f>
        <v/>
      </c>
      <c r="I3128" s="4"/>
      <c r="J3128" s="4"/>
      <c r="K3128" s="4"/>
    </row>
    <row r="3129" spans="1:19" ht="15" customHeight="1" x14ac:dyDescent="0.25">
      <c r="A3129" s="2">
        <v>3124</v>
      </c>
      <c r="D3129" s="3" t="s">
        <v>3572</v>
      </c>
      <c r="F3129" t="str" cm="1">
        <f t="array" ref="F3129" ca="1">IF(G3129&lt;&gt;"",INDIRECT("'"&amp;G3129&amp;"'!"&amp;H3129),"")</f>
        <v/>
      </c>
      <c r="I3129" s="4"/>
      <c r="J3129" s="4"/>
      <c r="K3129" s="4"/>
    </row>
    <row r="3130" spans="1:19" ht="15" customHeight="1" x14ac:dyDescent="0.25">
      <c r="A3130" s="2">
        <v>3125</v>
      </c>
      <c r="D3130" s="3" t="s">
        <v>3572</v>
      </c>
      <c r="F3130" t="str" cm="1">
        <f t="array" ref="F3130" ca="1">IF(G3130&lt;&gt;"",INDIRECT("'"&amp;G3130&amp;"'!"&amp;H3130),"")</f>
        <v/>
      </c>
      <c r="I3130" s="4"/>
      <c r="J3130" s="4"/>
      <c r="K3130" s="4"/>
    </row>
    <row r="3131" spans="1:19" ht="15" customHeight="1" x14ac:dyDescent="0.25">
      <c r="A3131" s="2">
        <v>3126</v>
      </c>
      <c r="D3131" s="3" t="s">
        <v>3572</v>
      </c>
      <c r="F3131" t="str" cm="1">
        <f t="array" ref="F3131" ca="1">IF(G3131&lt;&gt;"",INDIRECT("'"&amp;G3131&amp;"'!"&amp;H3131),"")</f>
        <v/>
      </c>
      <c r="I3131" s="4"/>
      <c r="J3131" s="4"/>
      <c r="K3131" s="4"/>
    </row>
    <row r="3132" spans="1:19" ht="15" customHeight="1" x14ac:dyDescent="0.25">
      <c r="A3132" s="2">
        <v>3127</v>
      </c>
      <c r="D3132" s="3" t="s">
        <v>3572</v>
      </c>
      <c r="F3132" t="str" cm="1">
        <f t="array" ref="F3132" ca="1">IF(G3132&lt;&gt;"",INDIRECT("'"&amp;G3132&amp;"'!"&amp;H3132),"")</f>
        <v/>
      </c>
      <c r="I3132" s="4"/>
      <c r="J3132" s="4"/>
      <c r="K3132" s="4"/>
    </row>
    <row r="3133" spans="1:19" ht="15" customHeight="1" x14ac:dyDescent="0.25">
      <c r="A3133" s="2">
        <v>3128</v>
      </c>
      <c r="D3133" s="3" t="s">
        <v>3572</v>
      </c>
      <c r="F3133" t="str" cm="1">
        <f t="array" ref="F3133" ca="1">IF(G3133&lt;&gt;"",INDIRECT("'"&amp;G3133&amp;"'!"&amp;H3133),"")</f>
        <v/>
      </c>
      <c r="S3133" s="991"/>
    </row>
    <row r="3134" spans="1:19" ht="15" customHeight="1" x14ac:dyDescent="0.25">
      <c r="A3134" s="2">
        <v>3129</v>
      </c>
      <c r="D3134" s="3" t="s">
        <v>3572</v>
      </c>
      <c r="F3134" t="str" cm="1">
        <f t="array" ref="F3134" ca="1">IF(G3134&lt;&gt;"",INDIRECT("'"&amp;G3134&amp;"'!"&amp;H3134),"")</f>
        <v/>
      </c>
      <c r="S3134" s="991"/>
    </row>
    <row r="3135" spans="1:19" ht="15" customHeight="1" x14ac:dyDescent="0.25">
      <c r="A3135" s="2">
        <v>3130</v>
      </c>
      <c r="D3135" s="3" t="s">
        <v>3572</v>
      </c>
      <c r="F3135" t="str" cm="1">
        <f t="array" ref="F3135" ca="1">IF(G3135&lt;&gt;"",INDIRECT("'"&amp;G3135&amp;"'!"&amp;H3135),"")</f>
        <v/>
      </c>
      <c r="S3135" s="991"/>
    </row>
    <row r="3136" spans="1:19" ht="15" customHeight="1" x14ac:dyDescent="0.25">
      <c r="A3136" s="2">
        <v>3131</v>
      </c>
      <c r="D3136" s="3" t="s">
        <v>3572</v>
      </c>
      <c r="F3136" t="str" cm="1">
        <f t="array" ref="F3136" ca="1">IF(G3136&lt;&gt;"",INDIRECT("'"&amp;G3136&amp;"'!"&amp;H3136),"")</f>
        <v/>
      </c>
    </row>
    <row r="3137" spans="1:19" ht="15" customHeight="1" x14ac:dyDescent="0.25">
      <c r="A3137" s="2">
        <v>3132</v>
      </c>
      <c r="D3137" s="3" t="s">
        <v>3572</v>
      </c>
      <c r="F3137" t="str" cm="1">
        <f t="array" ref="F3137" ca="1">IF(G3137&lt;&gt;"",INDIRECT("'"&amp;G3137&amp;"'!"&amp;H3137),"")</f>
        <v/>
      </c>
      <c r="S3137" s="991"/>
    </row>
    <row r="3138" spans="1:19" ht="15" customHeight="1" x14ac:dyDescent="0.25">
      <c r="A3138" s="2">
        <v>3133</v>
      </c>
      <c r="D3138" s="3" t="s">
        <v>3572</v>
      </c>
      <c r="F3138" t="str" cm="1">
        <f t="array" ref="F3138" ca="1">IF(G3138&lt;&gt;"",INDIRECT("'"&amp;G3138&amp;"'!"&amp;H3138),"")</f>
        <v/>
      </c>
      <c r="S3138" s="991"/>
    </row>
    <row r="3139" spans="1:19" ht="15" customHeight="1" x14ac:dyDescent="0.25">
      <c r="A3139" s="2">
        <v>3134</v>
      </c>
      <c r="D3139" s="3" t="s">
        <v>3572</v>
      </c>
      <c r="F3139" t="str" cm="1">
        <f t="array" ref="F3139" ca="1">IF(G3139&lt;&gt;"",INDIRECT("'"&amp;G3139&amp;"'!"&amp;H3139),"")</f>
        <v/>
      </c>
      <c r="S3139" s="991"/>
    </row>
    <row r="3140" spans="1:19" ht="15" customHeight="1" x14ac:dyDescent="0.25">
      <c r="A3140" s="2">
        <v>3135</v>
      </c>
      <c r="D3140" s="3" t="s">
        <v>3572</v>
      </c>
      <c r="F3140" t="str" cm="1">
        <f t="array" ref="F3140" ca="1">IF(G3140&lt;&gt;"",INDIRECT("'"&amp;G3140&amp;"'!"&amp;H3140),"")</f>
        <v/>
      </c>
      <c r="S3140" s="991"/>
    </row>
    <row r="3141" spans="1:19" ht="15" customHeight="1" x14ac:dyDescent="0.25">
      <c r="A3141" s="2">
        <v>3136</v>
      </c>
      <c r="D3141" s="3" t="s">
        <v>3572</v>
      </c>
      <c r="F3141" t="str" cm="1">
        <f t="array" ref="F3141" ca="1">IF(G3141&lt;&gt;"",INDIRECT("'"&amp;G3141&amp;"'!"&amp;H3141),"")</f>
        <v/>
      </c>
      <c r="S3141" s="991"/>
    </row>
    <row r="3142" spans="1:19" ht="15" customHeight="1" x14ac:dyDescent="0.25">
      <c r="A3142" s="2">
        <v>3137</v>
      </c>
      <c r="D3142" s="3" t="s">
        <v>3572</v>
      </c>
      <c r="F3142" t="str" cm="1">
        <f t="array" ref="F3142" ca="1">IF(G3142&lt;&gt;"",INDIRECT("'"&amp;G3142&amp;"'!"&amp;H3142),"")</f>
        <v/>
      </c>
      <c r="S3142" s="991"/>
    </row>
    <row r="3143" spans="1:19" ht="15" customHeight="1" x14ac:dyDescent="0.25">
      <c r="A3143" s="2">
        <v>3138</v>
      </c>
      <c r="D3143" s="3" t="s">
        <v>3572</v>
      </c>
      <c r="F3143" t="str" cm="1">
        <f t="array" ref="F3143" ca="1">IF(G3143&lt;&gt;"",INDIRECT("'"&amp;G3143&amp;"'!"&amp;H3143),"")</f>
        <v/>
      </c>
      <c r="S3143" s="991"/>
    </row>
    <row r="3144" spans="1:19" ht="15" customHeight="1" x14ac:dyDescent="0.25">
      <c r="A3144" s="2">
        <v>3139</v>
      </c>
      <c r="D3144" s="3" t="s">
        <v>3572</v>
      </c>
      <c r="F3144" t="str" cm="1">
        <f t="array" ref="F3144" ca="1">IF(G3144&lt;&gt;"",INDIRECT("'"&amp;G3144&amp;"'!"&amp;H3144),"")</f>
        <v/>
      </c>
      <c r="S3144" s="991"/>
    </row>
    <row r="3145" spans="1:19" ht="15" customHeight="1" x14ac:dyDescent="0.25">
      <c r="A3145" s="2">
        <v>3140</v>
      </c>
      <c r="D3145" s="3" t="s">
        <v>3572</v>
      </c>
      <c r="F3145" t="str" cm="1">
        <f t="array" ref="F3145" ca="1">IF(G3145&lt;&gt;"",INDIRECT("'"&amp;G3145&amp;"'!"&amp;H3145),"")</f>
        <v/>
      </c>
      <c r="S3145" s="991"/>
    </row>
    <row r="3146" spans="1:19" ht="15" customHeight="1" x14ac:dyDescent="0.25">
      <c r="A3146" s="2">
        <v>3141</v>
      </c>
      <c r="D3146" s="3" t="s">
        <v>3572</v>
      </c>
      <c r="F3146" t="str" cm="1">
        <f t="array" ref="F3146" ca="1">IF(G3146&lt;&gt;"",INDIRECT("'"&amp;G3146&amp;"'!"&amp;H3146),"")</f>
        <v/>
      </c>
      <c r="S3146" s="991"/>
    </row>
    <row r="3147" spans="1:19" ht="15" customHeight="1" x14ac:dyDescent="0.25">
      <c r="A3147" s="2">
        <v>3142</v>
      </c>
      <c r="D3147" s="3" t="s">
        <v>3572</v>
      </c>
      <c r="F3147" t="str" cm="1">
        <f t="array" ref="F3147" ca="1">IF(G3147&lt;&gt;"",INDIRECT("'"&amp;G3147&amp;"'!"&amp;H3147),"")</f>
        <v/>
      </c>
      <c r="S3147" s="991"/>
    </row>
    <row r="3148" spans="1:19" ht="15" customHeight="1" x14ac:dyDescent="0.25">
      <c r="A3148" s="2">
        <v>3143</v>
      </c>
      <c r="D3148" s="3" t="s">
        <v>3572</v>
      </c>
      <c r="F3148" t="str" cm="1">
        <f t="array" ref="F3148" ca="1">IF(G3148&lt;&gt;"",INDIRECT("'"&amp;G3148&amp;"'!"&amp;H3148),"")</f>
        <v/>
      </c>
      <c r="S3148" s="991"/>
    </row>
    <row r="3149" spans="1:19" ht="15" customHeight="1" x14ac:dyDescent="0.25">
      <c r="A3149" s="2">
        <v>3144</v>
      </c>
      <c r="D3149" s="3" t="s">
        <v>3572</v>
      </c>
      <c r="F3149" t="str" cm="1">
        <f t="array" ref="F3149" ca="1">IF(G3149&lt;&gt;"",INDIRECT("'"&amp;G3149&amp;"'!"&amp;H3149),"")</f>
        <v/>
      </c>
      <c r="S3149" s="991"/>
    </row>
    <row r="3150" spans="1:19" ht="15" customHeight="1" x14ac:dyDescent="0.25">
      <c r="A3150" s="2">
        <v>3145</v>
      </c>
      <c r="D3150" s="3" t="s">
        <v>3572</v>
      </c>
      <c r="F3150" t="str" cm="1">
        <f t="array" ref="F3150" ca="1">IF(G3150&lt;&gt;"",INDIRECT("'"&amp;G3150&amp;"'!"&amp;H3150),"")</f>
        <v/>
      </c>
      <c r="S3150" s="991"/>
    </row>
    <row r="3151" spans="1:19" ht="15" customHeight="1" x14ac:dyDescent="0.25">
      <c r="A3151" s="2">
        <v>3146</v>
      </c>
      <c r="D3151" s="3" t="s">
        <v>3572</v>
      </c>
      <c r="F3151" t="str" cm="1">
        <f t="array" ref="F3151" ca="1">IF(G3151&lt;&gt;"",INDIRECT("'"&amp;G3151&amp;"'!"&amp;H3151),"")</f>
        <v/>
      </c>
      <c r="S3151" s="991"/>
    </row>
    <row r="3152" spans="1:19" ht="15" customHeight="1" x14ac:dyDescent="0.25">
      <c r="A3152" s="2">
        <v>3147</v>
      </c>
      <c r="D3152" s="3" t="s">
        <v>3572</v>
      </c>
      <c r="F3152" t="str" cm="1">
        <f t="array" ref="F3152" ca="1">IF(G3152&lt;&gt;"",INDIRECT("'"&amp;G3152&amp;"'!"&amp;H3152),"")</f>
        <v/>
      </c>
      <c r="S3152" s="991"/>
    </row>
    <row r="3153" spans="1:19" ht="15" customHeight="1" x14ac:dyDescent="0.25">
      <c r="A3153" s="2">
        <v>3148</v>
      </c>
      <c r="D3153" s="3" t="s">
        <v>3572</v>
      </c>
      <c r="F3153" t="str" cm="1">
        <f t="array" ref="F3153" ca="1">IF(G3153&lt;&gt;"",INDIRECT("'"&amp;G3153&amp;"'!"&amp;H3153),"")</f>
        <v/>
      </c>
      <c r="S3153" s="991"/>
    </row>
    <row r="3154" spans="1:19" ht="15" customHeight="1" x14ac:dyDescent="0.25">
      <c r="A3154" s="2">
        <v>3149</v>
      </c>
      <c r="D3154" s="3" t="s">
        <v>3572</v>
      </c>
      <c r="F3154" t="str" cm="1">
        <f t="array" ref="F3154" ca="1">IF(G3154&lt;&gt;"",INDIRECT("'"&amp;G3154&amp;"'!"&amp;H3154),"")</f>
        <v/>
      </c>
      <c r="S3154" s="991"/>
    </row>
    <row r="3155" spans="1:19" ht="15" customHeight="1" x14ac:dyDescent="0.25">
      <c r="A3155" s="2">
        <v>3150</v>
      </c>
      <c r="D3155" s="3" t="s">
        <v>3572</v>
      </c>
      <c r="F3155" t="str" cm="1">
        <f t="array" ref="F3155" ca="1">IF(G3155&lt;&gt;"",INDIRECT("'"&amp;G3155&amp;"'!"&amp;H3155),"")</f>
        <v/>
      </c>
      <c r="S3155" s="991"/>
    </row>
    <row r="3156" spans="1:19" ht="15" customHeight="1" x14ac:dyDescent="0.25">
      <c r="A3156" s="2">
        <v>3151</v>
      </c>
      <c r="D3156" s="3" t="s">
        <v>3572</v>
      </c>
      <c r="F3156" t="str" cm="1">
        <f t="array" ref="F3156" ca="1">IF(G3156&lt;&gt;"",INDIRECT("'"&amp;G3156&amp;"'!"&amp;H3156),"")</f>
        <v/>
      </c>
      <c r="I3156" s="4"/>
      <c r="J3156" s="4"/>
      <c r="K3156" s="4"/>
    </row>
    <row r="3157" spans="1:19" ht="15" customHeight="1" x14ac:dyDescent="0.25">
      <c r="A3157" s="2">
        <v>3152</v>
      </c>
      <c r="D3157" s="3" t="s">
        <v>3572</v>
      </c>
      <c r="F3157" t="str" cm="1">
        <f t="array" ref="F3157" ca="1">IF(G3157&lt;&gt;"",INDIRECT("'"&amp;G3157&amp;"'!"&amp;H3157),"")</f>
        <v/>
      </c>
      <c r="I3157" s="4"/>
      <c r="J3157" s="4"/>
      <c r="K3157" s="4"/>
    </row>
    <row r="3158" spans="1:19" ht="15" customHeight="1" x14ac:dyDescent="0.25">
      <c r="A3158" s="2">
        <v>3153</v>
      </c>
      <c r="D3158" s="3" t="s">
        <v>3572</v>
      </c>
      <c r="F3158" t="str" cm="1">
        <f t="array" ref="F3158" ca="1">IF(G3158&lt;&gt;"",INDIRECT("'"&amp;G3158&amp;"'!"&amp;H3158),"")</f>
        <v/>
      </c>
      <c r="I3158" s="4"/>
      <c r="J3158" s="4"/>
      <c r="K3158" s="4"/>
    </row>
    <row r="3159" spans="1:19" ht="15" customHeight="1" x14ac:dyDescent="0.25">
      <c r="A3159" s="2">
        <v>3154</v>
      </c>
      <c r="D3159" s="3" t="s">
        <v>3572</v>
      </c>
      <c r="F3159" t="str" cm="1">
        <f t="array" ref="F3159" ca="1">IF(G3159&lt;&gt;"",INDIRECT("'"&amp;G3159&amp;"'!"&amp;H3159),"")</f>
        <v/>
      </c>
      <c r="I3159" s="4"/>
      <c r="J3159" s="4"/>
      <c r="K3159" s="4"/>
    </row>
    <row r="3160" spans="1:19" ht="15" customHeight="1" x14ac:dyDescent="0.25">
      <c r="A3160" s="2">
        <v>3155</v>
      </c>
      <c r="D3160" s="3" t="s">
        <v>3572</v>
      </c>
      <c r="F3160" t="str" cm="1">
        <f t="array" ref="F3160" ca="1">IF(G3160&lt;&gt;"",INDIRECT("'"&amp;G3160&amp;"'!"&amp;H3160),"")</f>
        <v/>
      </c>
      <c r="S3160" s="991"/>
    </row>
    <row r="3161" spans="1:19" ht="15" customHeight="1" x14ac:dyDescent="0.25">
      <c r="A3161" s="2">
        <v>3156</v>
      </c>
      <c r="D3161" s="3" t="s">
        <v>3572</v>
      </c>
      <c r="F3161" t="str" cm="1">
        <f t="array" ref="F3161" ca="1">IF(G3161&lt;&gt;"",INDIRECT("'"&amp;G3161&amp;"'!"&amp;H3161),"")</f>
        <v/>
      </c>
      <c r="I3161" s="4"/>
      <c r="J3161" s="4"/>
      <c r="K3161" s="4"/>
    </row>
    <row r="3162" spans="1:19" ht="15" customHeight="1" x14ac:dyDescent="0.25">
      <c r="A3162" s="2">
        <v>3157</v>
      </c>
      <c r="D3162" s="3" t="s">
        <v>3572</v>
      </c>
      <c r="F3162" t="str" cm="1">
        <f t="array" ref="F3162" ca="1">IF(G3162&lt;&gt;"",INDIRECT("'"&amp;G3162&amp;"'!"&amp;H3162),"")</f>
        <v/>
      </c>
      <c r="I3162" s="4"/>
      <c r="J3162" s="4"/>
      <c r="K3162" s="4"/>
    </row>
    <row r="3163" spans="1:19" ht="15" customHeight="1" x14ac:dyDescent="0.25">
      <c r="A3163" s="2">
        <v>3158</v>
      </c>
      <c r="D3163" s="3" t="s">
        <v>3572</v>
      </c>
      <c r="F3163" t="str" cm="1">
        <f t="array" ref="F3163" ca="1">IF(G3163&lt;&gt;"",INDIRECT("'"&amp;G3163&amp;"'!"&amp;H3163),"")</f>
        <v/>
      </c>
      <c r="S3163" s="991"/>
    </row>
    <row r="3164" spans="1:19" ht="15" customHeight="1" x14ac:dyDescent="0.25">
      <c r="A3164" s="2">
        <v>3159</v>
      </c>
      <c r="D3164" s="3" t="s">
        <v>3572</v>
      </c>
      <c r="F3164" t="str" cm="1">
        <f t="array" ref="F3164" ca="1">IF(G3164&lt;&gt;"",INDIRECT("'"&amp;G3164&amp;"'!"&amp;H3164),"")</f>
        <v/>
      </c>
      <c r="I3164" s="4"/>
      <c r="J3164" s="4"/>
      <c r="K3164" s="4"/>
    </row>
    <row r="3165" spans="1:19" ht="15" customHeight="1" x14ac:dyDescent="0.25">
      <c r="A3165" s="2">
        <v>3160</v>
      </c>
      <c r="D3165" s="3" t="s">
        <v>3572</v>
      </c>
      <c r="F3165" t="str" cm="1">
        <f t="array" ref="F3165" ca="1">IF(G3165&lt;&gt;"",INDIRECT("'"&amp;G3165&amp;"'!"&amp;H3165),"")</f>
        <v/>
      </c>
      <c r="I3165" s="4"/>
      <c r="J3165" s="4"/>
      <c r="K3165" s="4"/>
    </row>
    <row r="3166" spans="1:19" ht="15" customHeight="1" x14ac:dyDescent="0.25">
      <c r="A3166" s="2">
        <v>3161</v>
      </c>
      <c r="D3166" s="3" t="s">
        <v>3572</v>
      </c>
      <c r="F3166" t="str" cm="1">
        <f t="array" ref="F3166" ca="1">IF(G3166&lt;&gt;"",INDIRECT("'"&amp;G3166&amp;"'!"&amp;H3166),"")</f>
        <v/>
      </c>
      <c r="I3166" s="4"/>
      <c r="J3166" s="4"/>
      <c r="K3166" s="4"/>
    </row>
    <row r="3167" spans="1:19" ht="15" customHeight="1" x14ac:dyDescent="0.25">
      <c r="A3167" s="2">
        <v>3162</v>
      </c>
      <c r="D3167" s="3" t="s">
        <v>3572</v>
      </c>
      <c r="F3167" t="str" cm="1">
        <f t="array" ref="F3167" ca="1">IF(G3167&lt;&gt;"",INDIRECT("'"&amp;G3167&amp;"'!"&amp;H3167),"")</f>
        <v/>
      </c>
      <c r="I3167" s="4"/>
      <c r="J3167" s="4"/>
      <c r="K3167" s="4"/>
    </row>
    <row r="3168" spans="1:19" ht="15" customHeight="1" x14ac:dyDescent="0.25">
      <c r="A3168" s="2">
        <v>3163</v>
      </c>
      <c r="D3168" s="3" t="s">
        <v>3572</v>
      </c>
      <c r="F3168" t="str" cm="1">
        <f t="array" ref="F3168" ca="1">IF(G3168&lt;&gt;"",INDIRECT("'"&amp;G3168&amp;"'!"&amp;H3168),"")</f>
        <v/>
      </c>
      <c r="I3168" s="4"/>
      <c r="J3168" s="4"/>
      <c r="K3168" s="4"/>
    </row>
    <row r="3169" spans="1:19" ht="15" customHeight="1" x14ac:dyDescent="0.25">
      <c r="A3169">
        <v>3164</v>
      </c>
      <c r="B3169" s="7">
        <f>'BudgetSum 2-4'!I5</f>
        <v>0</v>
      </c>
      <c r="C3169" s="3">
        <f t="shared" ref="C3169:C3176" si="98">A3169-B3169</f>
        <v>3164</v>
      </c>
      <c r="E3169" t="b">
        <f t="shared" ref="E3169:E3176" ca="1" si="99">F3169=B3169</f>
        <v>1</v>
      </c>
      <c r="F3169" cm="1">
        <f t="array" ref="F3169" ca="1">IF(G3169&lt;&gt;"",INDIRECT("'"&amp;G3169&amp;"'!"&amp;H3169),"")</f>
        <v>0</v>
      </c>
      <c r="G3169" s="991" t="s">
        <v>3508</v>
      </c>
      <c r="H3169" t="s">
        <v>4311</v>
      </c>
      <c r="I3169" s="4"/>
      <c r="J3169" s="4"/>
      <c r="K3169" s="4"/>
    </row>
    <row r="3170" spans="1:19" ht="15" customHeight="1" x14ac:dyDescent="0.25">
      <c r="A3170">
        <v>3165</v>
      </c>
      <c r="B3170" s="7">
        <f>'BudgetSum 2-4'!I9</f>
        <v>0</v>
      </c>
      <c r="C3170" s="3">
        <f t="shared" si="98"/>
        <v>3165</v>
      </c>
      <c r="E3170" t="b">
        <f t="shared" ca="1" si="99"/>
        <v>1</v>
      </c>
      <c r="F3170" cm="1">
        <f t="array" ref="F3170" ca="1">IF(G3170&lt;&gt;"",INDIRECT("'"&amp;G3170&amp;"'!"&amp;H3170),"")</f>
        <v>0</v>
      </c>
      <c r="G3170" s="991" t="s">
        <v>3508</v>
      </c>
      <c r="H3170" t="s">
        <v>4312</v>
      </c>
      <c r="I3170" s="4"/>
      <c r="J3170" s="4"/>
      <c r="K3170" s="4"/>
    </row>
    <row r="3171" spans="1:19" x14ac:dyDescent="0.25">
      <c r="A3171">
        <v>3166</v>
      </c>
      <c r="B3171" s="7">
        <f>'BudgetSum 2-4'!I22</f>
        <v>0</v>
      </c>
      <c r="C3171" s="3">
        <f t="shared" si="98"/>
        <v>3166</v>
      </c>
      <c r="E3171" t="b">
        <f t="shared" ca="1" si="99"/>
        <v>1</v>
      </c>
      <c r="F3171" cm="1">
        <f t="array" ref="F3171" ca="1">IF(G3171&lt;&gt;"",INDIRECT("'"&amp;G3171&amp;"'!"&amp;H3171),"")</f>
        <v>0</v>
      </c>
      <c r="G3171" s="991" t="s">
        <v>3508</v>
      </c>
      <c r="H3171" t="s">
        <v>4313</v>
      </c>
      <c r="S3171" s="991"/>
    </row>
    <row r="3172" spans="1:19" x14ac:dyDescent="0.25">
      <c r="A3172">
        <v>3167</v>
      </c>
      <c r="B3172" s="7">
        <f>'BudgetSum 2-4'!C45</f>
        <v>0</v>
      </c>
      <c r="C3172" s="3">
        <f t="shared" si="98"/>
        <v>3167</v>
      </c>
      <c r="E3172" t="b">
        <f t="shared" ca="1" si="99"/>
        <v>1</v>
      </c>
      <c r="F3172" cm="1">
        <f t="array" ref="F3172" ca="1">IF(G3172&lt;&gt;"",INDIRECT("'"&amp;G3172&amp;"'!"&amp;H3172),"")</f>
        <v>0</v>
      </c>
      <c r="G3172" s="991" t="s">
        <v>3508</v>
      </c>
      <c r="H3172" t="s">
        <v>4314</v>
      </c>
      <c r="S3172" s="991"/>
    </row>
    <row r="3173" spans="1:19" x14ac:dyDescent="0.25">
      <c r="A3173">
        <v>3168</v>
      </c>
      <c r="B3173" s="7">
        <f>'BudgetSum 2-4'!C46</f>
        <v>0</v>
      </c>
      <c r="C3173" s="3">
        <f t="shared" si="98"/>
        <v>3168</v>
      </c>
      <c r="E3173" t="b">
        <f t="shared" ca="1" si="99"/>
        <v>1</v>
      </c>
      <c r="F3173" cm="1">
        <f t="array" ref="F3173" ca="1">IF(G3173&lt;&gt;"",INDIRECT("'"&amp;G3173&amp;"'!"&amp;H3173),"")</f>
        <v>0</v>
      </c>
      <c r="G3173" s="991" t="s">
        <v>3508</v>
      </c>
      <c r="H3173" t="s">
        <v>3644</v>
      </c>
      <c r="S3173" s="991"/>
    </row>
    <row r="3174" spans="1:19" x14ac:dyDescent="0.25">
      <c r="A3174">
        <v>3169</v>
      </c>
      <c r="B3174" s="7">
        <f>'BudgetSum 2-4'!C78</f>
        <v>0</v>
      </c>
      <c r="C3174" s="3">
        <f t="shared" si="98"/>
        <v>3169</v>
      </c>
      <c r="E3174" t="b">
        <f t="shared" ca="1" si="99"/>
        <v>1</v>
      </c>
      <c r="F3174" cm="1">
        <f t="array" ref="F3174" ca="1">IF(G3174&lt;&gt;"",INDIRECT("'"&amp;G3174&amp;"'!"&amp;H3174),"")</f>
        <v>0</v>
      </c>
      <c r="G3174" s="991" t="s">
        <v>3508</v>
      </c>
      <c r="H3174" t="s">
        <v>4315</v>
      </c>
      <c r="S3174" s="991"/>
    </row>
    <row r="3175" spans="1:19" x14ac:dyDescent="0.25">
      <c r="A3175">
        <v>3170</v>
      </c>
      <c r="B3175" s="7">
        <f>'BudgetSum 2-4'!C79</f>
        <v>0</v>
      </c>
      <c r="C3175" s="3">
        <f t="shared" si="98"/>
        <v>3170</v>
      </c>
      <c r="E3175" t="b">
        <f t="shared" ca="1" si="99"/>
        <v>1</v>
      </c>
      <c r="F3175" cm="1">
        <f t="array" ref="F3175" ca="1">IF(G3175&lt;&gt;"",INDIRECT("'"&amp;G3175&amp;"'!"&amp;H3175),"")</f>
        <v>0</v>
      </c>
      <c r="G3175" s="991" t="s">
        <v>3508</v>
      </c>
      <c r="H3175" t="s">
        <v>4316</v>
      </c>
      <c r="S3175" s="991"/>
    </row>
    <row r="3176" spans="1:19" x14ac:dyDescent="0.25">
      <c r="A3176">
        <v>3171</v>
      </c>
      <c r="B3176" s="7">
        <f>'BudgetSum 2-4'!C80</f>
        <v>0</v>
      </c>
      <c r="C3176" s="3">
        <f t="shared" si="98"/>
        <v>3171</v>
      </c>
      <c r="E3176" t="b">
        <f t="shared" ca="1" si="99"/>
        <v>1</v>
      </c>
      <c r="F3176" cm="1">
        <f t="array" ref="F3176" ca="1">IF(G3176&lt;&gt;"",INDIRECT("'"&amp;G3176&amp;"'!"&amp;H3176),"")</f>
        <v>0</v>
      </c>
      <c r="G3176" s="991" t="s">
        <v>3508</v>
      </c>
      <c r="H3176" t="s">
        <v>4317</v>
      </c>
      <c r="S3176" s="991"/>
    </row>
    <row r="3177" spans="1:19" ht="15" customHeight="1" x14ac:dyDescent="0.25">
      <c r="A3177" s="2">
        <v>3172</v>
      </c>
      <c r="D3177" s="3" t="s">
        <v>3572</v>
      </c>
      <c r="F3177" t="str" cm="1">
        <f t="array" ref="F3177" ca="1">IF(G3177&lt;&gt;"",INDIRECT("'"&amp;G3177&amp;"'!"&amp;H3177),"")</f>
        <v/>
      </c>
      <c r="I3177" s="4"/>
      <c r="J3177" s="4"/>
      <c r="K3177" s="4"/>
    </row>
    <row r="3178" spans="1:19" x14ac:dyDescent="0.25">
      <c r="A3178">
        <v>3173</v>
      </c>
      <c r="B3178" s="7">
        <f>'BudgetSum 2-4'!D45</f>
        <v>0</v>
      </c>
      <c r="C3178" s="3">
        <f>A3178-B3178</f>
        <v>3173</v>
      </c>
      <c r="E3178" t="b">
        <f ca="1">F3178=B3178</f>
        <v>1</v>
      </c>
      <c r="F3178" cm="1">
        <f t="array" ref="F3178" ca="1">IF(G3178&lt;&gt;"",INDIRECT("'"&amp;G3178&amp;"'!"&amp;H3178),"")</f>
        <v>0</v>
      </c>
      <c r="G3178" s="991" t="s">
        <v>3508</v>
      </c>
      <c r="H3178" t="s">
        <v>4318</v>
      </c>
      <c r="S3178" s="991"/>
    </row>
    <row r="3179" spans="1:19" x14ac:dyDescent="0.25">
      <c r="A3179">
        <v>3174</v>
      </c>
      <c r="B3179" s="7">
        <f>'BudgetSum 2-4'!D46</f>
        <v>0</v>
      </c>
      <c r="C3179" s="3">
        <f>A3179-B3179</f>
        <v>3174</v>
      </c>
      <c r="E3179" t="b">
        <f ca="1">F3179=B3179</f>
        <v>1</v>
      </c>
      <c r="F3179" cm="1">
        <f t="array" ref="F3179" ca="1">IF(G3179&lt;&gt;"",INDIRECT("'"&amp;G3179&amp;"'!"&amp;H3179),"")</f>
        <v>0</v>
      </c>
      <c r="G3179" s="991" t="s">
        <v>3508</v>
      </c>
      <c r="H3179" t="s">
        <v>3681</v>
      </c>
      <c r="S3179" s="991"/>
    </row>
    <row r="3180" spans="1:19" x14ac:dyDescent="0.25">
      <c r="A3180">
        <v>3175</v>
      </c>
      <c r="B3180" s="7">
        <f>'BudgetSum 2-4'!D78</f>
        <v>0</v>
      </c>
      <c r="C3180" s="3">
        <f>A3180-B3180</f>
        <v>3175</v>
      </c>
      <c r="E3180" t="b">
        <f ca="1">F3180=B3180</f>
        <v>1</v>
      </c>
      <c r="F3180" cm="1">
        <f t="array" ref="F3180" ca="1">IF(G3180&lt;&gt;"",INDIRECT("'"&amp;G3180&amp;"'!"&amp;H3180),"")</f>
        <v>0</v>
      </c>
      <c r="G3180" s="991" t="s">
        <v>3508</v>
      </c>
      <c r="H3180" t="s">
        <v>4319</v>
      </c>
      <c r="S3180" s="991"/>
    </row>
    <row r="3181" spans="1:19" x14ac:dyDescent="0.25">
      <c r="A3181">
        <v>3176</v>
      </c>
      <c r="B3181" s="7">
        <f>'BudgetSum 2-4'!D79</f>
        <v>0</v>
      </c>
      <c r="C3181" s="3">
        <f>A3181-B3181</f>
        <v>3176</v>
      </c>
      <c r="E3181" t="b">
        <f ca="1">F3181=B3181</f>
        <v>1</v>
      </c>
      <c r="F3181" cm="1">
        <f t="array" ref="F3181" ca="1">IF(G3181&lt;&gt;"",INDIRECT("'"&amp;G3181&amp;"'!"&amp;H3181),"")</f>
        <v>0</v>
      </c>
      <c r="G3181" s="991" t="s">
        <v>3508</v>
      </c>
      <c r="H3181" t="s">
        <v>4320</v>
      </c>
      <c r="S3181" s="991"/>
    </row>
    <row r="3182" spans="1:19" x14ac:dyDescent="0.25">
      <c r="A3182">
        <v>3177</v>
      </c>
      <c r="B3182" s="7">
        <f>'BudgetSum 2-4'!D80</f>
        <v>0</v>
      </c>
      <c r="C3182" s="3">
        <f>A3182-B3182</f>
        <v>3177</v>
      </c>
      <c r="E3182" t="b">
        <f ca="1">F3182=B3182</f>
        <v>1</v>
      </c>
      <c r="F3182" cm="1">
        <f t="array" ref="F3182" ca="1">IF(G3182&lt;&gt;"",INDIRECT("'"&amp;G3182&amp;"'!"&amp;H3182),"")</f>
        <v>0</v>
      </c>
      <c r="G3182" s="991" t="s">
        <v>3508</v>
      </c>
      <c r="H3182" t="s">
        <v>4321</v>
      </c>
      <c r="S3182" s="991"/>
    </row>
    <row r="3183" spans="1:19" ht="15" customHeight="1" x14ac:dyDescent="0.25">
      <c r="A3183" s="2">
        <v>3178</v>
      </c>
      <c r="D3183" s="3" t="s">
        <v>3572</v>
      </c>
      <c r="F3183" t="str" cm="1">
        <f t="array" ref="F3183" ca="1">IF(G3183&lt;&gt;"",INDIRECT("'"&amp;G3183&amp;"'!"&amp;H3183),"")</f>
        <v/>
      </c>
      <c r="S3183" s="991"/>
    </row>
    <row r="3184" spans="1:19" ht="15" customHeight="1" x14ac:dyDescent="0.25">
      <c r="A3184" s="2">
        <v>3179</v>
      </c>
      <c r="D3184" s="3" t="s">
        <v>3572</v>
      </c>
      <c r="F3184" t="str" cm="1">
        <f t="array" ref="F3184" ca="1">IF(G3184&lt;&gt;"",INDIRECT("'"&amp;G3184&amp;"'!"&amp;H3184),"")</f>
        <v/>
      </c>
      <c r="I3184" s="4"/>
      <c r="J3184" s="4"/>
      <c r="K3184" s="4"/>
    </row>
    <row r="3185" spans="1:19" ht="15" customHeight="1" x14ac:dyDescent="0.25">
      <c r="A3185" s="2">
        <v>3180</v>
      </c>
      <c r="D3185" s="3" t="s">
        <v>3572</v>
      </c>
      <c r="F3185" t="str" cm="1">
        <f t="array" ref="F3185" ca="1">IF(G3185&lt;&gt;"",INDIRECT("'"&amp;G3185&amp;"'!"&amp;H3185),"")</f>
        <v/>
      </c>
      <c r="I3185" s="4"/>
      <c r="J3185" s="4"/>
      <c r="K3185" s="4"/>
    </row>
    <row r="3186" spans="1:19" ht="15" customHeight="1" x14ac:dyDescent="0.25">
      <c r="A3186" s="2">
        <v>3181</v>
      </c>
      <c r="D3186" s="3" t="s">
        <v>3572</v>
      </c>
      <c r="F3186" t="str" cm="1">
        <f t="array" ref="F3186" ca="1">IF(G3186&lt;&gt;"",INDIRECT("'"&amp;G3186&amp;"'!"&amp;H3186),"")</f>
        <v/>
      </c>
      <c r="I3186" s="4"/>
      <c r="J3186" s="4"/>
      <c r="K3186" s="4"/>
    </row>
    <row r="3187" spans="1:19" ht="15" customHeight="1" x14ac:dyDescent="0.25">
      <c r="A3187" s="2">
        <v>3182</v>
      </c>
      <c r="D3187" s="3" t="s">
        <v>3572</v>
      </c>
      <c r="F3187" t="str" cm="1">
        <f t="array" ref="F3187" ca="1">IF(G3187&lt;&gt;"",INDIRECT("'"&amp;G3187&amp;"'!"&amp;H3187),"")</f>
        <v/>
      </c>
      <c r="I3187" s="4"/>
      <c r="J3187" s="4"/>
      <c r="K3187" s="4"/>
    </row>
    <row r="3188" spans="1:19" ht="15" customHeight="1" x14ac:dyDescent="0.25">
      <c r="A3188" s="2">
        <v>3183</v>
      </c>
      <c r="D3188" s="3" t="s">
        <v>3572</v>
      </c>
      <c r="F3188" t="str" cm="1">
        <f t="array" ref="F3188" ca="1">IF(G3188&lt;&gt;"",INDIRECT("'"&amp;G3188&amp;"'!"&amp;H3188),"")</f>
        <v/>
      </c>
      <c r="I3188" s="4"/>
      <c r="J3188" s="4"/>
      <c r="K3188" s="4"/>
    </row>
    <row r="3189" spans="1:19" ht="15" customHeight="1" x14ac:dyDescent="0.25">
      <c r="A3189" s="2">
        <v>3184</v>
      </c>
      <c r="D3189" s="3" t="s">
        <v>3572</v>
      </c>
      <c r="F3189" t="str" cm="1">
        <f t="array" ref="F3189" ca="1">IF(G3189&lt;&gt;"",INDIRECT("'"&amp;G3189&amp;"'!"&amp;H3189),"")</f>
        <v/>
      </c>
      <c r="I3189" s="4"/>
      <c r="J3189" s="4"/>
      <c r="K3189" s="4"/>
    </row>
    <row r="3190" spans="1:19" ht="15" customHeight="1" x14ac:dyDescent="0.25">
      <c r="A3190" s="2">
        <v>3185</v>
      </c>
      <c r="D3190" s="3" t="s">
        <v>3572</v>
      </c>
      <c r="F3190" t="str" cm="1">
        <f t="array" ref="F3190" ca="1">IF(G3190&lt;&gt;"",INDIRECT("'"&amp;G3190&amp;"'!"&amp;H3190),"")</f>
        <v/>
      </c>
      <c r="I3190" s="4"/>
      <c r="J3190" s="4"/>
      <c r="K3190" s="4"/>
    </row>
    <row r="3191" spans="1:19" ht="15" customHeight="1" x14ac:dyDescent="0.25">
      <c r="A3191" s="2">
        <v>3186</v>
      </c>
      <c r="D3191" s="3" t="s">
        <v>3572</v>
      </c>
      <c r="F3191" t="str" cm="1">
        <f t="array" ref="F3191" ca="1">IF(G3191&lt;&gt;"",INDIRECT("'"&amp;G3191&amp;"'!"&amp;H3191),"")</f>
        <v/>
      </c>
      <c r="S3191" s="991"/>
    </row>
    <row r="3192" spans="1:19" ht="15" customHeight="1" x14ac:dyDescent="0.25">
      <c r="A3192" s="2">
        <v>3187</v>
      </c>
      <c r="D3192" s="3" t="s">
        <v>3572</v>
      </c>
      <c r="F3192" t="str" cm="1">
        <f t="array" ref="F3192" ca="1">IF(G3192&lt;&gt;"",INDIRECT("'"&amp;G3192&amp;"'!"&amp;H3192),"")</f>
        <v/>
      </c>
      <c r="S3192" s="991"/>
    </row>
    <row r="3193" spans="1:19" ht="15" customHeight="1" x14ac:dyDescent="0.25">
      <c r="A3193" s="2">
        <v>3188</v>
      </c>
      <c r="D3193" s="3" t="s">
        <v>3572</v>
      </c>
      <c r="F3193" t="str" cm="1">
        <f t="array" ref="F3193" ca="1">IF(G3193&lt;&gt;"",INDIRECT("'"&amp;G3193&amp;"'!"&amp;H3193),"")</f>
        <v/>
      </c>
    </row>
    <row r="3194" spans="1:19" ht="15" customHeight="1" x14ac:dyDescent="0.25">
      <c r="A3194" s="2">
        <v>3189</v>
      </c>
      <c r="D3194" s="3" t="s">
        <v>3572</v>
      </c>
      <c r="F3194" t="str" cm="1">
        <f t="array" ref="F3194" ca="1">IF(G3194&lt;&gt;"",INDIRECT("'"&amp;G3194&amp;"'!"&amp;H3194),"")</f>
        <v/>
      </c>
      <c r="S3194" s="991"/>
    </row>
    <row r="3195" spans="1:19" x14ac:dyDescent="0.25">
      <c r="A3195">
        <v>3190</v>
      </c>
      <c r="B3195" s="7">
        <f>'BudgetSum 2-4'!F45</f>
        <v>0</v>
      </c>
      <c r="C3195" s="3">
        <f>A3195-B3195</f>
        <v>3190</v>
      </c>
      <c r="E3195" t="b">
        <f ca="1">F3195=B3195</f>
        <v>1</v>
      </c>
      <c r="F3195" cm="1">
        <f t="array" ref="F3195" ca="1">IF(G3195&lt;&gt;"",INDIRECT("'"&amp;G3195&amp;"'!"&amp;H3195),"")</f>
        <v>0</v>
      </c>
      <c r="G3195" s="991" t="s">
        <v>3508</v>
      </c>
      <c r="H3195" t="s">
        <v>4322</v>
      </c>
      <c r="S3195" s="991"/>
    </row>
    <row r="3196" spans="1:19" x14ac:dyDescent="0.25">
      <c r="A3196">
        <v>3191</v>
      </c>
      <c r="B3196" s="7">
        <f>'BudgetSum 2-4'!F46</f>
        <v>0</v>
      </c>
      <c r="C3196" s="3">
        <f>A3196-B3196</f>
        <v>3191</v>
      </c>
      <c r="E3196" t="b">
        <f ca="1">F3196=B3196</f>
        <v>1</v>
      </c>
      <c r="F3196" cm="1">
        <f t="array" ref="F3196" ca="1">IF(G3196&lt;&gt;"",INDIRECT("'"&amp;G3196&amp;"'!"&amp;H3196),"")</f>
        <v>0</v>
      </c>
      <c r="G3196" s="991" t="s">
        <v>3508</v>
      </c>
      <c r="H3196" t="s">
        <v>3756</v>
      </c>
      <c r="S3196" s="991"/>
    </row>
    <row r="3197" spans="1:19" x14ac:dyDescent="0.25">
      <c r="A3197">
        <v>3192</v>
      </c>
      <c r="B3197" s="7">
        <f>'BudgetSum 2-4'!F78</f>
        <v>0</v>
      </c>
      <c r="C3197" s="3">
        <f>A3197-B3197</f>
        <v>3192</v>
      </c>
      <c r="E3197" t="b">
        <f ca="1">F3197=B3197</f>
        <v>1</v>
      </c>
      <c r="F3197" cm="1">
        <f t="array" ref="F3197" ca="1">IF(G3197&lt;&gt;"",INDIRECT("'"&amp;G3197&amp;"'!"&amp;H3197),"")</f>
        <v>0</v>
      </c>
      <c r="G3197" s="991" t="s">
        <v>3508</v>
      </c>
      <c r="H3197" t="s">
        <v>4323</v>
      </c>
      <c r="S3197" s="991"/>
    </row>
    <row r="3198" spans="1:19" x14ac:dyDescent="0.25">
      <c r="A3198">
        <v>3193</v>
      </c>
      <c r="B3198" s="7">
        <f>'BudgetSum 2-4'!F79</f>
        <v>0</v>
      </c>
      <c r="C3198" s="3">
        <f>A3198-B3198</f>
        <v>3193</v>
      </c>
      <c r="E3198" t="b">
        <f ca="1">F3198=B3198</f>
        <v>1</v>
      </c>
      <c r="F3198" cm="1">
        <f t="array" ref="F3198" ca="1">IF(G3198&lt;&gt;"",INDIRECT("'"&amp;G3198&amp;"'!"&amp;H3198),"")</f>
        <v>0</v>
      </c>
      <c r="G3198" s="991" t="s">
        <v>3508</v>
      </c>
      <c r="H3198" t="s">
        <v>4324</v>
      </c>
      <c r="S3198" s="991"/>
    </row>
    <row r="3199" spans="1:19" x14ac:dyDescent="0.25">
      <c r="A3199">
        <v>3194</v>
      </c>
      <c r="B3199" s="7">
        <f>'BudgetSum 2-4'!F80</f>
        <v>0</v>
      </c>
      <c r="C3199" s="3">
        <f>A3199-B3199</f>
        <v>3194</v>
      </c>
      <c r="E3199" t="b">
        <f ca="1">F3199=B3199</f>
        <v>1</v>
      </c>
      <c r="F3199" cm="1">
        <f t="array" ref="F3199" ca="1">IF(G3199&lt;&gt;"",INDIRECT("'"&amp;G3199&amp;"'!"&amp;H3199),"")</f>
        <v>0</v>
      </c>
      <c r="G3199" s="991" t="s">
        <v>3508</v>
      </c>
      <c r="H3199" t="s">
        <v>4325</v>
      </c>
      <c r="S3199" s="991"/>
    </row>
    <row r="3200" spans="1:19" ht="15" customHeight="1" x14ac:dyDescent="0.25">
      <c r="A3200" s="2">
        <v>3195</v>
      </c>
      <c r="D3200" s="3" t="s">
        <v>3572</v>
      </c>
      <c r="F3200" t="str" cm="1">
        <f t="array" ref="F3200" ca="1">IF(G3200&lt;&gt;"",INDIRECT("'"&amp;G3200&amp;"'!"&amp;H3200),"")</f>
        <v/>
      </c>
      <c r="S3200" s="991"/>
    </row>
    <row r="3201" spans="1:19" x14ac:dyDescent="0.25">
      <c r="A3201">
        <v>3196</v>
      </c>
      <c r="B3201" s="7">
        <f>'BudgetSum 2-4'!G45</f>
        <v>0</v>
      </c>
      <c r="C3201" s="3">
        <f>A3201-B3201</f>
        <v>3196</v>
      </c>
      <c r="E3201" t="b">
        <f ca="1">F3201=B3201</f>
        <v>1</v>
      </c>
      <c r="F3201" cm="1">
        <f t="array" ref="F3201" ca="1">IF(G3201&lt;&gt;"",INDIRECT("'"&amp;G3201&amp;"'!"&amp;H3201),"")</f>
        <v>0</v>
      </c>
      <c r="G3201" s="991" t="s">
        <v>3508</v>
      </c>
      <c r="H3201" t="s">
        <v>4326</v>
      </c>
      <c r="S3201" s="991"/>
    </row>
    <row r="3202" spans="1:19" x14ac:dyDescent="0.25">
      <c r="A3202">
        <v>3197</v>
      </c>
      <c r="B3202" s="7">
        <f>'BudgetSum 2-4'!G46</f>
        <v>0</v>
      </c>
      <c r="C3202" s="3">
        <f>A3202-B3202</f>
        <v>3197</v>
      </c>
      <c r="E3202" t="b">
        <f ca="1">F3202=B3202</f>
        <v>1</v>
      </c>
      <c r="F3202" cm="1">
        <f t="array" ref="F3202" ca="1">IF(G3202&lt;&gt;"",INDIRECT("'"&amp;G3202&amp;"'!"&amp;H3202),"")</f>
        <v>0</v>
      </c>
      <c r="G3202" s="991" t="s">
        <v>3508</v>
      </c>
      <c r="H3202" t="s">
        <v>3794</v>
      </c>
      <c r="S3202" s="991"/>
    </row>
    <row r="3203" spans="1:19" x14ac:dyDescent="0.25">
      <c r="A3203">
        <v>3198</v>
      </c>
      <c r="B3203" s="7">
        <f>'BudgetSum 2-4'!G53</f>
        <v>0</v>
      </c>
      <c r="C3203" s="3">
        <f>A3203-B3203</f>
        <v>3198</v>
      </c>
      <c r="E3203" t="b">
        <f ca="1">F3203=B3203</f>
        <v>1</v>
      </c>
      <c r="F3203" cm="1">
        <f t="array" ref="F3203" ca="1">IF(G3203&lt;&gt;"",INDIRECT("'"&amp;G3203&amp;"'!"&amp;H3203),"")</f>
        <v>0</v>
      </c>
      <c r="G3203" s="991" t="s">
        <v>3508</v>
      </c>
      <c r="H3203" t="s">
        <v>4203</v>
      </c>
      <c r="S3203" s="991"/>
    </row>
    <row r="3204" spans="1:19" x14ac:dyDescent="0.25">
      <c r="A3204">
        <v>3199</v>
      </c>
      <c r="B3204" s="7">
        <f>'BudgetSum 2-4'!G79</f>
        <v>0</v>
      </c>
      <c r="C3204" s="3">
        <f>A3204-B3204</f>
        <v>3199</v>
      </c>
      <c r="E3204" t="b">
        <f ca="1">F3204=B3204</f>
        <v>1</v>
      </c>
      <c r="F3204" cm="1">
        <f t="array" ref="F3204" ca="1">IF(G3204&lt;&gt;"",INDIRECT("'"&amp;G3204&amp;"'!"&amp;H3204),"")</f>
        <v>0</v>
      </c>
      <c r="G3204" s="991" t="s">
        <v>3508</v>
      </c>
      <c r="H3204" t="s">
        <v>4327</v>
      </c>
      <c r="S3204" s="991"/>
    </row>
    <row r="3205" spans="1:19" x14ac:dyDescent="0.25">
      <c r="A3205">
        <v>3200</v>
      </c>
      <c r="B3205" s="7">
        <f>'BudgetSum 2-4'!G80</f>
        <v>0</v>
      </c>
      <c r="C3205" s="3">
        <f>A3205-B3205</f>
        <v>3200</v>
      </c>
      <c r="E3205" t="b">
        <f ca="1">F3205=B3205</f>
        <v>1</v>
      </c>
      <c r="F3205" cm="1">
        <f t="array" ref="F3205" ca="1">IF(G3205&lt;&gt;"",INDIRECT("'"&amp;G3205&amp;"'!"&amp;H3205),"")</f>
        <v>0</v>
      </c>
      <c r="G3205" s="991" t="s">
        <v>3508</v>
      </c>
      <c r="H3205" t="s">
        <v>4328</v>
      </c>
      <c r="S3205" s="991"/>
    </row>
    <row r="3206" spans="1:19" ht="15" customHeight="1" x14ac:dyDescent="0.25">
      <c r="A3206" s="2">
        <v>3201</v>
      </c>
      <c r="D3206" s="3" t="s">
        <v>3572</v>
      </c>
      <c r="F3206" t="str" cm="1">
        <f t="array" ref="F3206" ca="1">IF(G3206&lt;&gt;"",INDIRECT("'"&amp;G3206&amp;"'!"&amp;H3206),"")</f>
        <v/>
      </c>
      <c r="S3206" s="991"/>
    </row>
    <row r="3207" spans="1:19" ht="15" customHeight="1" x14ac:dyDescent="0.25">
      <c r="A3207" s="2">
        <v>3202</v>
      </c>
      <c r="D3207" s="3" t="s">
        <v>3572</v>
      </c>
      <c r="F3207" t="str" cm="1">
        <f t="array" ref="F3207" ca="1">IF(G3207&lt;&gt;"",INDIRECT("'"&amp;G3207&amp;"'!"&amp;H3207),"")</f>
        <v/>
      </c>
      <c r="S3207" s="991"/>
    </row>
    <row r="3208" spans="1:19" ht="15" customHeight="1" x14ac:dyDescent="0.25">
      <c r="A3208" s="2">
        <v>3203</v>
      </c>
      <c r="D3208" s="3" t="s">
        <v>3572</v>
      </c>
      <c r="F3208" t="str" cm="1">
        <f t="array" ref="F3208" ca="1">IF(G3208&lt;&gt;"",INDIRECT("'"&amp;G3208&amp;"'!"&amp;H3208),"")</f>
        <v/>
      </c>
      <c r="S3208" s="991"/>
    </row>
    <row r="3209" spans="1:19" ht="15" customHeight="1" x14ac:dyDescent="0.25">
      <c r="A3209" s="2">
        <v>3204</v>
      </c>
      <c r="D3209" s="3" t="s">
        <v>3572</v>
      </c>
      <c r="F3209" t="str" cm="1">
        <f t="array" ref="F3209" ca="1">IF(G3209&lt;&gt;"",INDIRECT("'"&amp;G3209&amp;"'!"&amp;H3209),"")</f>
        <v/>
      </c>
      <c r="S3209" s="991"/>
    </row>
    <row r="3210" spans="1:19" ht="15" customHeight="1" x14ac:dyDescent="0.25">
      <c r="A3210" s="2">
        <v>3205</v>
      </c>
      <c r="D3210" s="3" t="s">
        <v>3572</v>
      </c>
      <c r="F3210" t="str" cm="1">
        <f t="array" ref="F3210" ca="1">IF(G3210&lt;&gt;"",INDIRECT("'"&amp;G3210&amp;"'!"&amp;H3210),"")</f>
        <v/>
      </c>
      <c r="S3210" s="991"/>
    </row>
    <row r="3211" spans="1:19" ht="15" customHeight="1" x14ac:dyDescent="0.25">
      <c r="A3211" s="2">
        <v>3206</v>
      </c>
      <c r="D3211" s="3" t="s">
        <v>3572</v>
      </c>
      <c r="F3211" t="str" cm="1">
        <f t="array" ref="F3211" ca="1">IF(G3211&lt;&gt;"",INDIRECT("'"&amp;G3211&amp;"'!"&amp;H3211),"")</f>
        <v/>
      </c>
      <c r="S3211" s="991"/>
    </row>
    <row r="3212" spans="1:19" ht="15" customHeight="1" x14ac:dyDescent="0.25">
      <c r="A3212" s="2">
        <v>3207</v>
      </c>
      <c r="D3212" s="3" t="s">
        <v>3572</v>
      </c>
      <c r="F3212" t="str" cm="1">
        <f t="array" ref="F3212" ca="1">IF(G3212&lt;&gt;"",INDIRECT("'"&amp;G3212&amp;"'!"&amp;H3212),"")</f>
        <v/>
      </c>
      <c r="S3212" s="991"/>
    </row>
    <row r="3213" spans="1:19" ht="15" customHeight="1" x14ac:dyDescent="0.25">
      <c r="A3213" s="2">
        <v>3208</v>
      </c>
      <c r="D3213" s="3" t="s">
        <v>3572</v>
      </c>
      <c r="F3213" t="str" cm="1">
        <f t="array" ref="F3213" ca="1">IF(G3213&lt;&gt;"",INDIRECT("'"&amp;G3213&amp;"'!"&amp;H3213),"")</f>
        <v/>
      </c>
      <c r="S3213" s="991"/>
    </row>
    <row r="3214" spans="1:19" ht="15" customHeight="1" x14ac:dyDescent="0.25">
      <c r="A3214" s="2">
        <v>3209</v>
      </c>
      <c r="D3214" s="3" t="s">
        <v>3572</v>
      </c>
      <c r="F3214" t="str" cm="1">
        <f t="array" ref="F3214" ca="1">IF(G3214&lt;&gt;"",INDIRECT("'"&amp;G3214&amp;"'!"&amp;H3214),"")</f>
        <v/>
      </c>
      <c r="S3214" s="991"/>
    </row>
    <row r="3215" spans="1:19" ht="15" customHeight="1" x14ac:dyDescent="0.25">
      <c r="A3215" s="2">
        <v>3210</v>
      </c>
      <c r="D3215" s="3" t="s">
        <v>3572</v>
      </c>
      <c r="F3215" t="str" cm="1">
        <f t="array" ref="F3215" ca="1">IF(G3215&lt;&gt;"",INDIRECT("'"&amp;G3215&amp;"'!"&amp;H3215),"")</f>
        <v/>
      </c>
      <c r="S3215" s="991"/>
    </row>
    <row r="3216" spans="1:19" ht="15" customHeight="1" x14ac:dyDescent="0.25">
      <c r="A3216" s="2">
        <v>3211</v>
      </c>
      <c r="D3216" s="3" t="s">
        <v>3572</v>
      </c>
      <c r="F3216" t="str" cm="1">
        <f t="array" ref="F3216" ca="1">IF(G3216&lt;&gt;"",INDIRECT("'"&amp;G3216&amp;"'!"&amp;H3216),"")</f>
        <v/>
      </c>
      <c r="S3216" s="991"/>
    </row>
    <row r="3217" spans="1:19" x14ac:dyDescent="0.25">
      <c r="A3217">
        <v>3212</v>
      </c>
      <c r="B3217" s="7">
        <f>'BudgetSum 2-4'!E45</f>
        <v>0</v>
      </c>
      <c r="C3217" s="3">
        <f>A3217-B3217</f>
        <v>3212</v>
      </c>
      <c r="E3217" t="b">
        <f ca="1">F3217=B3217</f>
        <v>1</v>
      </c>
      <c r="F3217" cm="1">
        <f t="array" ref="F3217" ca="1">IF(G3217&lt;&gt;"",INDIRECT("'"&amp;G3217&amp;"'!"&amp;H3217),"")</f>
        <v>0</v>
      </c>
      <c r="G3217" s="991" t="s">
        <v>3508</v>
      </c>
      <c r="H3217" t="s">
        <v>4329</v>
      </c>
      <c r="S3217" s="991"/>
    </row>
    <row r="3218" spans="1:19" x14ac:dyDescent="0.25">
      <c r="A3218">
        <v>3213</v>
      </c>
      <c r="B3218" s="7">
        <f>'BudgetSum 2-4'!E46</f>
        <v>0</v>
      </c>
      <c r="C3218" s="3">
        <f>A3218-B3218</f>
        <v>3213</v>
      </c>
      <c r="E3218" t="b">
        <f ca="1">F3218=B3218</f>
        <v>1</v>
      </c>
      <c r="F3218" cm="1">
        <f t="array" ref="F3218" ca="1">IF(G3218&lt;&gt;"",INDIRECT("'"&amp;G3218&amp;"'!"&amp;H3218),"")</f>
        <v>0</v>
      </c>
      <c r="G3218" s="991" t="s">
        <v>3508</v>
      </c>
      <c r="H3218" t="s">
        <v>3719</v>
      </c>
      <c r="S3218" s="991"/>
    </row>
    <row r="3219" spans="1:19" x14ac:dyDescent="0.25">
      <c r="A3219">
        <v>3214</v>
      </c>
      <c r="B3219" s="7">
        <f>'BudgetSum 2-4'!E78</f>
        <v>0</v>
      </c>
      <c r="C3219" s="3">
        <f>A3219-B3219</f>
        <v>3214</v>
      </c>
      <c r="E3219" t="b">
        <f ca="1">F3219=B3219</f>
        <v>1</v>
      </c>
      <c r="F3219" cm="1">
        <f t="array" ref="F3219" ca="1">IF(G3219&lt;&gt;"",INDIRECT("'"&amp;G3219&amp;"'!"&amp;H3219),"")</f>
        <v>0</v>
      </c>
      <c r="G3219" s="991" t="s">
        <v>3508</v>
      </c>
      <c r="H3219" t="s">
        <v>4330</v>
      </c>
      <c r="S3219" s="991"/>
    </row>
    <row r="3220" spans="1:19" x14ac:dyDescent="0.25">
      <c r="A3220">
        <v>3215</v>
      </c>
      <c r="B3220" s="7">
        <f>'BudgetSum 2-4'!E79</f>
        <v>0</v>
      </c>
      <c r="C3220" s="3">
        <f>A3220-B3220</f>
        <v>3215</v>
      </c>
      <c r="E3220" t="b">
        <f ca="1">F3220=B3220</f>
        <v>1</v>
      </c>
      <c r="F3220" cm="1">
        <f t="array" ref="F3220" ca="1">IF(G3220&lt;&gt;"",INDIRECT("'"&amp;G3220&amp;"'!"&amp;H3220),"")</f>
        <v>0</v>
      </c>
      <c r="G3220" s="991" t="s">
        <v>3508</v>
      </c>
      <c r="H3220" t="s">
        <v>4331</v>
      </c>
      <c r="S3220" s="991"/>
    </row>
    <row r="3221" spans="1:19" x14ac:dyDescent="0.25">
      <c r="A3221">
        <v>3216</v>
      </c>
      <c r="B3221" s="7">
        <f>'BudgetSum 2-4'!E80</f>
        <v>0</v>
      </c>
      <c r="C3221" s="3">
        <f>A3221-B3221</f>
        <v>3216</v>
      </c>
      <c r="E3221" t="b">
        <f ca="1">F3221=B3221</f>
        <v>1</v>
      </c>
      <c r="F3221" cm="1">
        <f t="array" ref="F3221" ca="1">IF(G3221&lt;&gt;"",INDIRECT("'"&amp;G3221&amp;"'!"&amp;H3221),"")</f>
        <v>0</v>
      </c>
      <c r="G3221" s="991" t="s">
        <v>3508</v>
      </c>
      <c r="H3221" t="s">
        <v>4260</v>
      </c>
      <c r="S3221" s="991"/>
    </row>
    <row r="3222" spans="1:19" ht="15" customHeight="1" x14ac:dyDescent="0.25">
      <c r="A3222" s="2">
        <v>3217</v>
      </c>
      <c r="D3222" s="3" t="s">
        <v>3572</v>
      </c>
      <c r="F3222" t="str" cm="1">
        <f t="array" ref="F3222" ca="1">IF(G3222&lt;&gt;"",INDIRECT("'"&amp;G3222&amp;"'!"&amp;H3222),"")</f>
        <v/>
      </c>
      <c r="S3222" s="991"/>
    </row>
    <row r="3223" spans="1:19" ht="15" customHeight="1" x14ac:dyDescent="0.25">
      <c r="A3223" s="2">
        <v>3218</v>
      </c>
      <c r="D3223" s="3" t="s">
        <v>3860</v>
      </c>
      <c r="F3223" t="str" cm="1">
        <f t="array" ref="F3223" ca="1">IF(G3223&lt;&gt;"",INDIRECT("'"&amp;G3223&amp;"'!"&amp;H3223),"")</f>
        <v/>
      </c>
      <c r="S3223" s="991"/>
    </row>
    <row r="3224" spans="1:19" ht="15" customHeight="1" x14ac:dyDescent="0.25">
      <c r="A3224" s="2">
        <v>3219</v>
      </c>
      <c r="D3224" s="3" t="s">
        <v>3860</v>
      </c>
      <c r="F3224" t="str" cm="1">
        <f t="array" ref="F3224" ca="1">IF(G3224&lt;&gt;"",INDIRECT("'"&amp;G3224&amp;"'!"&amp;H3224),"")</f>
        <v/>
      </c>
      <c r="S3224" s="991"/>
    </row>
    <row r="3225" spans="1:19" ht="15" customHeight="1" x14ac:dyDescent="0.25">
      <c r="A3225" s="2">
        <v>3220</v>
      </c>
      <c r="D3225" s="3" t="s">
        <v>3860</v>
      </c>
      <c r="F3225" t="str" cm="1">
        <f t="array" ref="F3225" ca="1">IF(G3225&lt;&gt;"",INDIRECT("'"&amp;G3225&amp;"'!"&amp;H3225),"")</f>
        <v/>
      </c>
      <c r="S3225" s="991"/>
    </row>
    <row r="3226" spans="1:19" ht="15" customHeight="1" x14ac:dyDescent="0.25">
      <c r="A3226" s="2">
        <v>3221</v>
      </c>
      <c r="D3226" s="3" t="s">
        <v>3860</v>
      </c>
      <c r="F3226" t="str" cm="1">
        <f t="array" ref="F3226" ca="1">IF(G3226&lt;&gt;"",INDIRECT("'"&amp;G3226&amp;"'!"&amp;H3226),"")</f>
        <v/>
      </c>
      <c r="S3226" s="991"/>
    </row>
    <row r="3227" spans="1:19" ht="15" customHeight="1" x14ac:dyDescent="0.25">
      <c r="A3227" s="2">
        <v>3222</v>
      </c>
      <c r="D3227" s="3" t="s">
        <v>3860</v>
      </c>
      <c r="F3227" t="str" cm="1">
        <f t="array" ref="F3227" ca="1">IF(G3227&lt;&gt;"",INDIRECT("'"&amp;G3227&amp;"'!"&amp;H3227),"")</f>
        <v/>
      </c>
      <c r="S3227" s="991"/>
    </row>
    <row r="3228" spans="1:19" ht="15" customHeight="1" x14ac:dyDescent="0.25">
      <c r="A3228">
        <v>3223</v>
      </c>
      <c r="D3228" s="3" t="s">
        <v>3572</v>
      </c>
      <c r="F3228" t="str" cm="1">
        <f t="array" ref="F3228" ca="1">IF(G3228&lt;&gt;"",INDIRECT("'"&amp;G3228&amp;"'!"&amp;H3228),"")</f>
        <v/>
      </c>
      <c r="S3228" s="991"/>
    </row>
    <row r="3229" spans="1:19" ht="15" customHeight="1" x14ac:dyDescent="0.25">
      <c r="A3229" s="2">
        <v>3224</v>
      </c>
      <c r="D3229" s="3" t="s">
        <v>3572</v>
      </c>
      <c r="F3229" t="str" cm="1">
        <f t="array" ref="F3229" ca="1">IF(G3229&lt;&gt;"",INDIRECT("'"&amp;G3229&amp;"'!"&amp;H3229),"")</f>
        <v/>
      </c>
      <c r="S3229" s="991"/>
    </row>
    <row r="3230" spans="1:19" ht="15" customHeight="1" x14ac:dyDescent="0.25">
      <c r="A3230" s="2">
        <v>3225</v>
      </c>
      <c r="D3230" s="3" t="s">
        <v>3572</v>
      </c>
      <c r="F3230" t="str" cm="1">
        <f t="array" ref="F3230" ca="1">IF(G3230&lt;&gt;"",INDIRECT("'"&amp;G3230&amp;"'!"&amp;H3230),"")</f>
        <v/>
      </c>
      <c r="S3230" s="991"/>
    </row>
    <row r="3231" spans="1:19" ht="15" customHeight="1" x14ac:dyDescent="0.25">
      <c r="A3231" s="2">
        <v>3226</v>
      </c>
      <c r="D3231" s="3" t="s">
        <v>3572</v>
      </c>
      <c r="F3231" t="str" cm="1">
        <f t="array" ref="F3231" ca="1">IF(G3231&lt;&gt;"",INDIRECT("'"&amp;G3231&amp;"'!"&amp;H3231),"")</f>
        <v/>
      </c>
      <c r="S3231" s="991"/>
    </row>
    <row r="3232" spans="1:19" ht="15" customHeight="1" x14ac:dyDescent="0.25">
      <c r="A3232" s="2">
        <v>3227</v>
      </c>
      <c r="D3232" s="3" t="s">
        <v>3572</v>
      </c>
      <c r="F3232" t="str" cm="1">
        <f t="array" ref="F3232" ca="1">IF(G3232&lt;&gt;"",INDIRECT("'"&amp;G3232&amp;"'!"&amp;H3232),"")</f>
        <v/>
      </c>
      <c r="S3232" s="991"/>
    </row>
    <row r="3233" spans="1:19" ht="15" customHeight="1" x14ac:dyDescent="0.25">
      <c r="A3233" s="2">
        <v>3228</v>
      </c>
      <c r="D3233" s="3" t="s">
        <v>3572</v>
      </c>
      <c r="F3233" t="str" cm="1">
        <f t="array" ref="F3233" ca="1">IF(G3233&lt;&gt;"",INDIRECT("'"&amp;G3233&amp;"'!"&amp;H3233),"")</f>
        <v/>
      </c>
      <c r="S3233" s="991"/>
    </row>
    <row r="3234" spans="1:19" ht="15" customHeight="1" x14ac:dyDescent="0.25">
      <c r="A3234" s="2">
        <v>3229</v>
      </c>
      <c r="D3234" s="3" t="s">
        <v>3572</v>
      </c>
      <c r="F3234" t="str" cm="1">
        <f t="array" ref="F3234" ca="1">IF(G3234&lt;&gt;"",INDIRECT("'"&amp;G3234&amp;"'!"&amp;H3234),"")</f>
        <v/>
      </c>
      <c r="S3234" s="991"/>
    </row>
    <row r="3235" spans="1:19" ht="15" customHeight="1" x14ac:dyDescent="0.25">
      <c r="A3235" s="2">
        <v>3230</v>
      </c>
      <c r="D3235" s="3" t="s">
        <v>3572</v>
      </c>
      <c r="F3235" t="str" cm="1">
        <f t="array" ref="F3235" ca="1">IF(G3235&lt;&gt;"",INDIRECT("'"&amp;G3235&amp;"'!"&amp;H3235),"")</f>
        <v/>
      </c>
      <c r="S3235" s="991"/>
    </row>
    <row r="3236" spans="1:19" ht="15" customHeight="1" x14ac:dyDescent="0.25">
      <c r="A3236" s="2">
        <v>3231</v>
      </c>
      <c r="D3236" s="3" t="s">
        <v>3572</v>
      </c>
      <c r="F3236" t="str" cm="1">
        <f t="array" ref="F3236" ca="1">IF(G3236&lt;&gt;"",INDIRECT("'"&amp;G3236&amp;"'!"&amp;H3236),"")</f>
        <v/>
      </c>
      <c r="S3236" s="991"/>
    </row>
    <row r="3237" spans="1:19" ht="15" customHeight="1" x14ac:dyDescent="0.25">
      <c r="A3237" s="2">
        <v>3232</v>
      </c>
      <c r="D3237" s="3" t="s">
        <v>3572</v>
      </c>
      <c r="F3237" t="str" cm="1">
        <f t="array" ref="F3237" ca="1">IF(G3237&lt;&gt;"",INDIRECT("'"&amp;G3237&amp;"'!"&amp;H3237),"")</f>
        <v/>
      </c>
      <c r="S3237" s="991"/>
    </row>
    <row r="3238" spans="1:19" ht="15" customHeight="1" x14ac:dyDescent="0.25">
      <c r="A3238" s="2">
        <v>3233</v>
      </c>
      <c r="D3238" s="3" t="s">
        <v>3572</v>
      </c>
      <c r="F3238" t="str" cm="1">
        <f t="array" ref="F3238" ca="1">IF(G3238&lt;&gt;"",INDIRECT("'"&amp;G3238&amp;"'!"&amp;H3238),"")</f>
        <v/>
      </c>
      <c r="S3238" s="991"/>
    </row>
    <row r="3239" spans="1:19" x14ac:dyDescent="0.25">
      <c r="A3239">
        <v>3234</v>
      </c>
      <c r="B3239" s="7">
        <f>'BudgetSum 2-4'!H45</f>
        <v>0</v>
      </c>
      <c r="C3239" s="3">
        <f>A3239-B3239</f>
        <v>3234</v>
      </c>
      <c r="E3239" t="b">
        <f ca="1">F3239=B3239</f>
        <v>1</v>
      </c>
      <c r="F3239" cm="1">
        <f t="array" ref="F3239" ca="1">IF(G3239&lt;&gt;"",INDIRECT("'"&amp;G3239&amp;"'!"&amp;H3239),"")</f>
        <v>0</v>
      </c>
      <c r="G3239" s="991" t="s">
        <v>3508</v>
      </c>
      <c r="H3239" t="s">
        <v>4332</v>
      </c>
      <c r="S3239" s="991"/>
    </row>
    <row r="3240" spans="1:19" x14ac:dyDescent="0.25">
      <c r="A3240">
        <v>3235</v>
      </c>
      <c r="B3240" s="7">
        <f>'BudgetSum 2-4'!H46</f>
        <v>0</v>
      </c>
      <c r="C3240" s="3">
        <f>A3240-B3240</f>
        <v>3235</v>
      </c>
      <c r="E3240" t="b">
        <f ca="1">F3240=B3240</f>
        <v>1</v>
      </c>
      <c r="F3240" cm="1">
        <f t="array" ref="F3240" ca="1">IF(G3240&lt;&gt;"",INDIRECT("'"&amp;G3240&amp;"'!"&amp;H3240),"")</f>
        <v>0</v>
      </c>
      <c r="G3240" s="991" t="s">
        <v>3508</v>
      </c>
      <c r="H3240" t="s">
        <v>3831</v>
      </c>
      <c r="S3240" s="991"/>
    </row>
    <row r="3241" spans="1:19" ht="15" customHeight="1" x14ac:dyDescent="0.25">
      <c r="A3241">
        <v>3236</v>
      </c>
      <c r="B3241" s="7">
        <f>'BudgetSum 2-4'!H78</f>
        <v>0</v>
      </c>
      <c r="C3241" s="3">
        <f>A3241-B3241</f>
        <v>3236</v>
      </c>
      <c r="E3241" t="b">
        <f ca="1">F3241=B3241</f>
        <v>1</v>
      </c>
      <c r="F3241" cm="1">
        <f t="array" ref="F3241" ca="1">IF(G3241&lt;&gt;"",INDIRECT("'"&amp;G3241&amp;"'!"&amp;H3241),"")</f>
        <v>0</v>
      </c>
      <c r="G3241" s="991" t="s">
        <v>3508</v>
      </c>
      <c r="H3241" t="s">
        <v>4333</v>
      </c>
      <c r="I3241" s="4"/>
      <c r="J3241" s="4"/>
      <c r="K3241" s="4"/>
    </row>
    <row r="3242" spans="1:19" x14ac:dyDescent="0.25">
      <c r="A3242">
        <v>3237</v>
      </c>
      <c r="B3242" s="7">
        <f>'BudgetSum 2-4'!H79</f>
        <v>0</v>
      </c>
      <c r="C3242" s="3">
        <f>A3242-B3242</f>
        <v>3237</v>
      </c>
      <c r="E3242" t="b">
        <f ca="1">F3242=B3242</f>
        <v>1</v>
      </c>
      <c r="F3242" cm="1">
        <f t="array" ref="F3242" ca="1">IF(G3242&lt;&gt;"",INDIRECT("'"&amp;G3242&amp;"'!"&amp;H3242),"")</f>
        <v>0</v>
      </c>
      <c r="G3242" s="991" t="s">
        <v>3508</v>
      </c>
      <c r="H3242" t="s">
        <v>4334</v>
      </c>
      <c r="S3242" s="991"/>
    </row>
    <row r="3243" spans="1:19" x14ac:dyDescent="0.25">
      <c r="A3243">
        <v>3238</v>
      </c>
      <c r="B3243" s="7">
        <f>'BudgetSum 2-4'!H80</f>
        <v>0</v>
      </c>
      <c r="C3243" s="3">
        <f>A3243-B3243</f>
        <v>3238</v>
      </c>
      <c r="E3243" t="b">
        <f ca="1">F3243=B3243</f>
        <v>1</v>
      </c>
      <c r="F3243" cm="1">
        <f t="array" ref="F3243" ca="1">IF(G3243&lt;&gt;"",INDIRECT("'"&amp;G3243&amp;"'!"&amp;H3243),"")</f>
        <v>0</v>
      </c>
      <c r="G3243" s="991" t="s">
        <v>3508</v>
      </c>
      <c r="H3243" t="s">
        <v>4265</v>
      </c>
      <c r="S3243" s="991"/>
    </row>
    <row r="3244" spans="1:19" ht="15" customHeight="1" x14ac:dyDescent="0.25">
      <c r="A3244" s="2">
        <v>3239</v>
      </c>
      <c r="D3244" s="3" t="s">
        <v>3572</v>
      </c>
      <c r="F3244" t="str" cm="1">
        <f t="array" ref="F3244" ca="1">IF(G3244&lt;&gt;"",INDIRECT("'"&amp;G3244&amp;"'!"&amp;H3244),"")</f>
        <v/>
      </c>
      <c r="S3244" s="991"/>
    </row>
    <row r="3245" spans="1:19" ht="15" customHeight="1" x14ac:dyDescent="0.25">
      <c r="A3245" s="2">
        <v>3240</v>
      </c>
      <c r="D3245" s="3" t="s">
        <v>3572</v>
      </c>
      <c r="F3245" t="str" cm="1">
        <f t="array" ref="F3245" ca="1">IF(G3245&lt;&gt;"",INDIRECT("'"&amp;G3245&amp;"'!"&amp;H3245),"")</f>
        <v/>
      </c>
      <c r="S3245" s="991"/>
    </row>
    <row r="3246" spans="1:19" ht="15" customHeight="1" x14ac:dyDescent="0.25">
      <c r="A3246" s="2">
        <v>3241</v>
      </c>
      <c r="D3246" s="3" t="s">
        <v>3572</v>
      </c>
      <c r="F3246" t="str" cm="1">
        <f t="array" ref="F3246" ca="1">IF(G3246&lt;&gt;"",INDIRECT("'"&amp;G3246&amp;"'!"&amp;H3246),"")</f>
        <v/>
      </c>
      <c r="S3246" s="991"/>
    </row>
    <row r="3247" spans="1:19" ht="15" customHeight="1" x14ac:dyDescent="0.25">
      <c r="A3247" s="2">
        <v>3242</v>
      </c>
      <c r="D3247" s="3" t="s">
        <v>3572</v>
      </c>
      <c r="F3247" t="str" cm="1">
        <f t="array" ref="F3247" ca="1">IF(G3247&lt;&gt;"",INDIRECT("'"&amp;G3247&amp;"'!"&amp;H3247),"")</f>
        <v/>
      </c>
      <c r="S3247" s="991"/>
    </row>
    <row r="3248" spans="1:19" ht="15" customHeight="1" x14ac:dyDescent="0.25">
      <c r="A3248" s="2">
        <v>3243</v>
      </c>
      <c r="D3248" s="3" t="s">
        <v>3572</v>
      </c>
      <c r="F3248" t="str" cm="1">
        <f t="array" ref="F3248" ca="1">IF(G3248&lt;&gt;"",INDIRECT("'"&amp;G3248&amp;"'!"&amp;H3248),"")</f>
        <v/>
      </c>
      <c r="S3248" s="991"/>
    </row>
    <row r="3249" spans="1:19" ht="15" customHeight="1" x14ac:dyDescent="0.25">
      <c r="A3249" s="2">
        <v>3244</v>
      </c>
      <c r="D3249" s="3" t="s">
        <v>3572</v>
      </c>
      <c r="F3249" t="str" cm="1">
        <f t="array" ref="F3249" ca="1">IF(G3249&lt;&gt;"",INDIRECT("'"&amp;G3249&amp;"'!"&amp;H3249),"")</f>
        <v/>
      </c>
      <c r="S3249" s="991"/>
    </row>
    <row r="3250" spans="1:19" ht="15" customHeight="1" x14ac:dyDescent="0.25">
      <c r="A3250" s="2">
        <v>3245</v>
      </c>
      <c r="D3250" s="3" t="s">
        <v>3572</v>
      </c>
      <c r="F3250" t="str" cm="1">
        <f t="array" ref="F3250" ca="1">IF(G3250&lt;&gt;"",INDIRECT("'"&amp;G3250&amp;"'!"&amp;H3250),"")</f>
        <v/>
      </c>
      <c r="S3250" s="991"/>
    </row>
    <row r="3251" spans="1:19" ht="15" customHeight="1" x14ac:dyDescent="0.25">
      <c r="A3251" s="2">
        <v>3246</v>
      </c>
      <c r="D3251" s="3" t="s">
        <v>3572</v>
      </c>
      <c r="F3251" t="str" cm="1">
        <f t="array" ref="F3251" ca="1">IF(G3251&lt;&gt;"",INDIRECT("'"&amp;G3251&amp;"'!"&amp;H3251),"")</f>
        <v/>
      </c>
      <c r="S3251" s="991"/>
    </row>
    <row r="3252" spans="1:19" ht="15" customHeight="1" x14ac:dyDescent="0.25">
      <c r="A3252" s="2">
        <v>3247</v>
      </c>
      <c r="D3252" s="3" t="s">
        <v>3572</v>
      </c>
      <c r="F3252" t="str" cm="1">
        <f t="array" ref="F3252" ca="1">IF(G3252&lt;&gt;"",INDIRECT("'"&amp;G3252&amp;"'!"&amp;H3252),"")</f>
        <v/>
      </c>
      <c r="S3252" s="991"/>
    </row>
    <row r="3253" spans="1:19" ht="15" customHeight="1" x14ac:dyDescent="0.25">
      <c r="A3253" s="2">
        <v>3248</v>
      </c>
      <c r="D3253" s="3" t="s">
        <v>3572</v>
      </c>
      <c r="F3253" t="str" cm="1">
        <f t="array" ref="F3253" ca="1">IF(G3253&lt;&gt;"",INDIRECT("'"&amp;G3253&amp;"'!"&amp;H3253),"")</f>
        <v/>
      </c>
      <c r="S3253" s="991"/>
    </row>
    <row r="3254" spans="1:19" ht="15" customHeight="1" x14ac:dyDescent="0.25">
      <c r="A3254" s="2">
        <v>3249</v>
      </c>
      <c r="D3254" s="3" t="s">
        <v>3572</v>
      </c>
      <c r="F3254" t="str" cm="1">
        <f t="array" ref="F3254" ca="1">IF(G3254&lt;&gt;"",INDIRECT("'"&amp;G3254&amp;"'!"&amp;H3254),"")</f>
        <v/>
      </c>
      <c r="I3254" s="4"/>
      <c r="J3254" s="4"/>
      <c r="K3254" s="4"/>
    </row>
    <row r="3255" spans="1:19" ht="15" customHeight="1" x14ac:dyDescent="0.25">
      <c r="A3255" s="2">
        <v>3250</v>
      </c>
      <c r="D3255" s="3" t="s">
        <v>3572</v>
      </c>
      <c r="F3255" t="str" cm="1">
        <f t="array" ref="F3255" ca="1">IF(G3255&lt;&gt;"",INDIRECT("'"&amp;G3255&amp;"'!"&amp;H3255),"")</f>
        <v/>
      </c>
      <c r="I3255" s="4"/>
      <c r="J3255" s="4"/>
      <c r="K3255" s="4"/>
    </row>
    <row r="3256" spans="1:19" ht="15" customHeight="1" x14ac:dyDescent="0.25">
      <c r="A3256" s="2">
        <v>3251</v>
      </c>
      <c r="D3256" s="3" t="s">
        <v>3572</v>
      </c>
      <c r="F3256" t="str" cm="1">
        <f t="array" ref="F3256" ca="1">IF(G3256&lt;&gt;"",INDIRECT("'"&amp;G3256&amp;"'!"&amp;H3256),"")</f>
        <v/>
      </c>
      <c r="I3256" s="4"/>
      <c r="J3256" s="4"/>
      <c r="K3256" s="4"/>
    </row>
    <row r="3257" spans="1:19" ht="15" customHeight="1" x14ac:dyDescent="0.25">
      <c r="A3257" s="2">
        <v>3252</v>
      </c>
      <c r="D3257" s="3" t="s">
        <v>3572</v>
      </c>
      <c r="F3257" t="str" cm="1">
        <f t="array" ref="F3257" ca="1">IF(G3257&lt;&gt;"",INDIRECT("'"&amp;G3257&amp;"'!"&amp;H3257),"")</f>
        <v/>
      </c>
      <c r="I3257" s="4"/>
      <c r="J3257" s="4"/>
      <c r="K3257" s="4"/>
    </row>
    <row r="3258" spans="1:19" ht="15" customHeight="1" x14ac:dyDescent="0.25">
      <c r="A3258" s="2">
        <v>3253</v>
      </c>
      <c r="D3258" s="3" t="s">
        <v>3572</v>
      </c>
      <c r="F3258" t="str" cm="1">
        <f t="array" ref="F3258" ca="1">IF(G3258&lt;&gt;"",INDIRECT("'"&amp;G3258&amp;"'!"&amp;H3258),"")</f>
        <v/>
      </c>
      <c r="S3258" s="991"/>
    </row>
    <row r="3259" spans="1:19" ht="15" customHeight="1" x14ac:dyDescent="0.25">
      <c r="A3259" s="2">
        <v>3254</v>
      </c>
      <c r="D3259" s="3" t="s">
        <v>3572</v>
      </c>
      <c r="F3259" t="str" cm="1">
        <f t="array" ref="F3259" ca="1">IF(G3259&lt;&gt;"",INDIRECT("'"&amp;G3259&amp;"'!"&amp;H3259),"")</f>
        <v/>
      </c>
      <c r="S3259" s="991"/>
    </row>
    <row r="3260" spans="1:19" x14ac:dyDescent="0.25">
      <c r="A3260">
        <v>3255</v>
      </c>
      <c r="B3260" s="7">
        <f>'BudgetSum 2-4'!I45</f>
        <v>0</v>
      </c>
      <c r="C3260" s="3">
        <f>A3260-B3260</f>
        <v>3255</v>
      </c>
      <c r="E3260" t="b">
        <f ca="1">F3260=B3260</f>
        <v>1</v>
      </c>
      <c r="F3260" cm="1">
        <f t="array" ref="F3260" ca="1">IF(G3260&lt;&gt;"",INDIRECT("'"&amp;G3260&amp;"'!"&amp;H3260),"")</f>
        <v>0</v>
      </c>
      <c r="G3260" s="991" t="s">
        <v>3508</v>
      </c>
      <c r="H3260" t="s">
        <v>4335</v>
      </c>
      <c r="S3260" s="991"/>
    </row>
    <row r="3261" spans="1:19" x14ac:dyDescent="0.25">
      <c r="A3261">
        <v>3256</v>
      </c>
      <c r="B3261" s="7">
        <f>'BudgetSum 2-4'!I46</f>
        <v>0</v>
      </c>
      <c r="C3261" s="3">
        <f>A3261-B3261</f>
        <v>3256</v>
      </c>
      <c r="E3261" t="b">
        <f ca="1">F3261=B3261</f>
        <v>1</v>
      </c>
      <c r="F3261" cm="1">
        <f t="array" ref="F3261" ca="1">IF(G3261&lt;&gt;"",INDIRECT("'"&amp;G3261&amp;"'!"&amp;H3261),"")</f>
        <v>0</v>
      </c>
      <c r="G3261" s="991" t="s">
        <v>3508</v>
      </c>
      <c r="H3261" t="s">
        <v>4336</v>
      </c>
      <c r="S3261" s="991"/>
    </row>
    <row r="3262" spans="1:19" x14ac:dyDescent="0.25">
      <c r="A3262">
        <v>3257</v>
      </c>
      <c r="B3262" s="7">
        <f>'BudgetSum 2-4'!I79</f>
        <v>0</v>
      </c>
      <c r="C3262" s="3">
        <f>A3262-B3262</f>
        <v>3257</v>
      </c>
      <c r="E3262" t="b">
        <f ca="1">F3262=B3262</f>
        <v>1</v>
      </c>
      <c r="F3262" cm="1">
        <f t="array" ref="F3262" ca="1">IF(G3262&lt;&gt;"",INDIRECT("'"&amp;G3262&amp;"'!"&amp;H3262),"")</f>
        <v>0</v>
      </c>
      <c r="G3262" s="991" t="s">
        <v>3508</v>
      </c>
      <c r="H3262" t="s">
        <v>4337</v>
      </c>
      <c r="S3262" s="991"/>
    </row>
    <row r="3263" spans="1:19" ht="15" customHeight="1" x14ac:dyDescent="0.25">
      <c r="A3263">
        <v>3258</v>
      </c>
      <c r="B3263" s="7">
        <f>'BudgetSum 2-4'!I80</f>
        <v>0</v>
      </c>
      <c r="C3263" s="3">
        <f>A3263-B3263</f>
        <v>3258</v>
      </c>
      <c r="E3263" t="b">
        <f ca="1">F3263=B3263</f>
        <v>1</v>
      </c>
      <c r="F3263" cm="1">
        <f t="array" ref="F3263" ca="1">IF(G3263&lt;&gt;"",INDIRECT("'"&amp;G3263&amp;"'!"&amp;H3263),"")</f>
        <v>0</v>
      </c>
      <c r="G3263" s="991" t="s">
        <v>3508</v>
      </c>
      <c r="H3263" t="s">
        <v>4338</v>
      </c>
      <c r="I3263" s="4"/>
      <c r="J3263" s="4"/>
      <c r="K3263" s="4"/>
    </row>
    <row r="3264" spans="1:19" ht="15" customHeight="1" x14ac:dyDescent="0.25">
      <c r="A3264" s="2">
        <v>3259</v>
      </c>
      <c r="D3264" s="3" t="s">
        <v>3572</v>
      </c>
      <c r="F3264" t="str" cm="1">
        <f t="array" ref="F3264" ca="1">IF(G3264&lt;&gt;"",INDIRECT("'"&amp;G3264&amp;"'!"&amp;H3264),"")</f>
        <v/>
      </c>
    </row>
    <row r="3265" spans="1:19" x14ac:dyDescent="0.25">
      <c r="A3265">
        <v>3260</v>
      </c>
      <c r="B3265" s="7">
        <f>'BudgetSum 2-4'!I3</f>
        <v>0</v>
      </c>
      <c r="C3265" s="3">
        <f>A3265-B3265</f>
        <v>3260</v>
      </c>
      <c r="E3265" t="b">
        <f ca="1">F3265=B3265</f>
        <v>1</v>
      </c>
      <c r="F3265" cm="1">
        <f t="array" ref="F3265" ca="1">IF(G3265&lt;&gt;"",INDIRECT("'"&amp;G3265&amp;"'!"&amp;H3265),"")</f>
        <v>0</v>
      </c>
      <c r="G3265" s="991" t="s">
        <v>3508</v>
      </c>
      <c r="H3265" t="s">
        <v>4339</v>
      </c>
      <c r="S3265" s="991"/>
    </row>
    <row r="3266" spans="1:19" ht="15" customHeight="1" x14ac:dyDescent="0.25">
      <c r="A3266" s="2">
        <v>3261</v>
      </c>
      <c r="D3266" s="3" t="s">
        <v>3572</v>
      </c>
      <c r="F3266" t="str" cm="1">
        <f t="array" ref="F3266" ca="1">IF(G3266&lt;&gt;"",INDIRECT("'"&amp;G3266&amp;"'!"&amp;H3266),"")</f>
        <v/>
      </c>
    </row>
    <row r="3267" spans="1:19" ht="15" customHeight="1" x14ac:dyDescent="0.25">
      <c r="A3267">
        <v>3262</v>
      </c>
      <c r="B3267" s="7">
        <f>'BudgetSum 2-4'!I81</f>
        <v>0</v>
      </c>
      <c r="C3267" s="3">
        <f>A3267-B3267</f>
        <v>3262</v>
      </c>
      <c r="E3267" t="b">
        <f ca="1">F3267=B3267</f>
        <v>1</v>
      </c>
      <c r="F3267" cm="1">
        <f t="array" ref="F3267" ca="1">IF(G3267&lt;&gt;"",INDIRECT("'"&amp;G3267&amp;"'!"&amp;H3267),"")</f>
        <v>0</v>
      </c>
      <c r="G3267" s="991" t="s">
        <v>3508</v>
      </c>
      <c r="H3267" t="s">
        <v>4340</v>
      </c>
      <c r="I3267" s="4"/>
      <c r="J3267" s="4"/>
      <c r="K3267" s="4"/>
    </row>
    <row r="3268" spans="1:19" ht="15" customHeight="1" x14ac:dyDescent="0.25">
      <c r="A3268" s="2">
        <v>3263</v>
      </c>
      <c r="D3268" s="3" t="s">
        <v>3572</v>
      </c>
      <c r="F3268" t="str" cm="1">
        <f t="array" ref="F3268" ca="1">IF(G3268&lt;&gt;"",INDIRECT("'"&amp;G3268&amp;"'!"&amp;H3268),"")</f>
        <v/>
      </c>
      <c r="I3268" s="4"/>
      <c r="J3268" s="4"/>
      <c r="K3268" s="4"/>
    </row>
    <row r="3269" spans="1:19" ht="15" customHeight="1" x14ac:dyDescent="0.25">
      <c r="A3269" s="2">
        <v>3264</v>
      </c>
      <c r="D3269" s="3" t="s">
        <v>3572</v>
      </c>
      <c r="F3269" t="str" cm="1">
        <f t="array" ref="F3269" ca="1">IF(G3269&lt;&gt;"",INDIRECT("'"&amp;G3269&amp;"'!"&amp;H3269),"")</f>
        <v/>
      </c>
      <c r="S3269" s="991"/>
    </row>
    <row r="3270" spans="1:19" ht="15" customHeight="1" x14ac:dyDescent="0.25">
      <c r="A3270" s="2">
        <v>3265</v>
      </c>
      <c r="D3270" s="3" t="s">
        <v>3572</v>
      </c>
      <c r="F3270" t="str" cm="1">
        <f t="array" ref="F3270" ca="1">IF(G3270&lt;&gt;"",INDIRECT("'"&amp;G3270&amp;"'!"&amp;H3270),"")</f>
        <v/>
      </c>
      <c r="I3270" s="4"/>
      <c r="J3270" s="4"/>
      <c r="K3270" s="4"/>
    </row>
    <row r="3271" spans="1:19" ht="15" customHeight="1" x14ac:dyDescent="0.25">
      <c r="A3271" s="2">
        <v>3266</v>
      </c>
      <c r="D3271" s="3" t="s">
        <v>3572</v>
      </c>
      <c r="F3271" t="str" cm="1">
        <f t="array" ref="F3271" ca="1">IF(G3271&lt;&gt;"",INDIRECT("'"&amp;G3271&amp;"'!"&amp;H3271),"")</f>
        <v/>
      </c>
      <c r="S3271" s="991"/>
    </row>
    <row r="3272" spans="1:19" ht="15" customHeight="1" x14ac:dyDescent="0.25">
      <c r="A3272" s="2">
        <v>3267</v>
      </c>
      <c r="D3272" s="3" t="s">
        <v>3572</v>
      </c>
      <c r="F3272" t="str" cm="1">
        <f t="array" ref="F3272" ca="1">IF(G3272&lt;&gt;"",INDIRECT("'"&amp;G3272&amp;"'!"&amp;H3272),"")</f>
        <v/>
      </c>
      <c r="I3272" s="4"/>
      <c r="J3272" s="4"/>
      <c r="K3272" s="4"/>
    </row>
    <row r="3273" spans="1:19" ht="15" customHeight="1" x14ac:dyDescent="0.25">
      <c r="A3273" s="2">
        <v>3268</v>
      </c>
      <c r="D3273" s="3" t="s">
        <v>3572</v>
      </c>
      <c r="F3273" t="str" cm="1">
        <f t="array" ref="F3273" ca="1">IF(G3273&lt;&gt;"",INDIRECT("'"&amp;G3273&amp;"'!"&amp;H3273),"")</f>
        <v/>
      </c>
      <c r="I3273" s="4"/>
      <c r="J3273" s="4"/>
      <c r="K3273" s="4"/>
    </row>
    <row r="3274" spans="1:19" ht="15" customHeight="1" x14ac:dyDescent="0.25">
      <c r="A3274" s="2">
        <v>3269</v>
      </c>
      <c r="D3274" s="3" t="s">
        <v>3572</v>
      </c>
      <c r="F3274" t="str" cm="1">
        <f t="array" ref="F3274" ca="1">IF(G3274&lt;&gt;"",INDIRECT("'"&amp;G3274&amp;"'!"&amp;H3274),"")</f>
        <v/>
      </c>
    </row>
    <row r="3275" spans="1:19" ht="15" customHeight="1" x14ac:dyDescent="0.25">
      <c r="A3275" s="2">
        <v>3270</v>
      </c>
      <c r="D3275" s="3" t="s">
        <v>3572</v>
      </c>
      <c r="F3275" t="str" cm="1">
        <f t="array" ref="F3275" ca="1">IF(G3275&lt;&gt;"",INDIRECT("'"&amp;G3275&amp;"'!"&amp;H3275),"")</f>
        <v/>
      </c>
      <c r="I3275" s="4"/>
      <c r="J3275" s="4"/>
      <c r="K3275" s="4"/>
    </row>
    <row r="3276" spans="1:19" ht="15" customHeight="1" x14ac:dyDescent="0.25">
      <c r="A3276" s="2">
        <v>3271</v>
      </c>
      <c r="D3276" s="3" t="s">
        <v>3572</v>
      </c>
      <c r="F3276" t="str" cm="1">
        <f t="array" ref="F3276" ca="1">IF(G3276&lt;&gt;"",INDIRECT("'"&amp;G3276&amp;"'!"&amp;H3276),"")</f>
        <v/>
      </c>
      <c r="I3276" s="4"/>
      <c r="J3276" s="4"/>
      <c r="K3276" s="4"/>
    </row>
    <row r="3277" spans="1:19" ht="15" customHeight="1" x14ac:dyDescent="0.25">
      <c r="A3277" s="2">
        <v>3272</v>
      </c>
      <c r="D3277" s="3" t="s">
        <v>3572</v>
      </c>
      <c r="F3277" t="str" cm="1">
        <f t="array" ref="F3277" ca="1">IF(G3277&lt;&gt;"",INDIRECT("'"&amp;G3277&amp;"'!"&amp;H3277),"")</f>
        <v/>
      </c>
      <c r="I3277" s="4"/>
      <c r="J3277" s="4"/>
      <c r="K3277" s="4"/>
    </row>
    <row r="3278" spans="1:19" ht="15" customHeight="1" x14ac:dyDescent="0.25">
      <c r="A3278" s="2">
        <v>3273</v>
      </c>
      <c r="D3278" s="3" t="s">
        <v>3572</v>
      </c>
      <c r="F3278" t="str" cm="1">
        <f t="array" ref="F3278" ca="1">IF(G3278&lt;&gt;"",INDIRECT("'"&amp;G3278&amp;"'!"&amp;H3278),"")</f>
        <v/>
      </c>
      <c r="I3278" s="4"/>
      <c r="J3278" s="4"/>
      <c r="K3278" s="4"/>
    </row>
    <row r="3279" spans="1:19" ht="15" customHeight="1" x14ac:dyDescent="0.25">
      <c r="A3279" s="2">
        <v>3274</v>
      </c>
      <c r="D3279" s="3" t="s">
        <v>3572</v>
      </c>
      <c r="F3279" t="str" cm="1">
        <f t="array" ref="F3279" ca="1">IF(G3279&lt;&gt;"",INDIRECT("'"&amp;G3279&amp;"'!"&amp;H3279),"")</f>
        <v/>
      </c>
      <c r="S3279" s="991"/>
    </row>
    <row r="3280" spans="1:19" ht="15" customHeight="1" x14ac:dyDescent="0.25">
      <c r="A3280" s="2">
        <v>3275</v>
      </c>
      <c r="D3280" s="3" t="s">
        <v>3572</v>
      </c>
      <c r="F3280" t="str" cm="1">
        <f t="array" ref="F3280" ca="1">IF(G3280&lt;&gt;"",INDIRECT("'"&amp;G3280&amp;"'!"&amp;H3280),"")</f>
        <v/>
      </c>
      <c r="S3280" s="991"/>
    </row>
    <row r="3281" spans="1:19" ht="15" customHeight="1" x14ac:dyDescent="0.25">
      <c r="A3281" s="2">
        <v>3276</v>
      </c>
      <c r="D3281" s="3" t="s">
        <v>3572</v>
      </c>
      <c r="F3281" t="str" cm="1">
        <f t="array" ref="F3281" ca="1">IF(G3281&lt;&gt;"",INDIRECT("'"&amp;G3281&amp;"'!"&amp;H3281),"")</f>
        <v/>
      </c>
      <c r="I3281" s="4"/>
      <c r="J3281" s="4"/>
      <c r="K3281" s="4"/>
    </row>
    <row r="3282" spans="1:19" ht="15" customHeight="1" x14ac:dyDescent="0.25">
      <c r="A3282" s="2">
        <v>3277</v>
      </c>
      <c r="D3282" s="3" t="s">
        <v>3572</v>
      </c>
      <c r="F3282" t="str" cm="1">
        <f t="array" ref="F3282" ca="1">IF(G3282&lt;&gt;"",INDIRECT("'"&amp;G3282&amp;"'!"&amp;H3282),"")</f>
        <v/>
      </c>
      <c r="S3282" s="991"/>
    </row>
    <row r="3283" spans="1:19" ht="15" customHeight="1" x14ac:dyDescent="0.25">
      <c r="A3283" s="2">
        <v>3278</v>
      </c>
      <c r="D3283" s="3" t="s">
        <v>3572</v>
      </c>
      <c r="F3283" t="str" cm="1">
        <f t="array" ref="F3283" ca="1">IF(G3283&lt;&gt;"",INDIRECT("'"&amp;G3283&amp;"'!"&amp;H3283),"")</f>
        <v/>
      </c>
      <c r="S3283" s="991"/>
    </row>
    <row r="3284" spans="1:19" ht="15" customHeight="1" x14ac:dyDescent="0.25">
      <c r="A3284" s="2">
        <v>3279</v>
      </c>
      <c r="D3284" s="3" t="s">
        <v>3572</v>
      </c>
      <c r="F3284" t="str" cm="1">
        <f t="array" ref="F3284" ca="1">IF(G3284&lt;&gt;"",INDIRECT("'"&amp;G3284&amp;"'!"&amp;H3284),"")</f>
        <v/>
      </c>
      <c r="S3284" s="991"/>
    </row>
    <row r="3285" spans="1:19" ht="15" customHeight="1" x14ac:dyDescent="0.25">
      <c r="A3285" s="2">
        <v>3280</v>
      </c>
      <c r="D3285" s="3" t="s">
        <v>3572</v>
      </c>
      <c r="F3285" t="str" cm="1">
        <f t="array" ref="F3285" ca="1">IF(G3285&lt;&gt;"",INDIRECT("'"&amp;G3285&amp;"'!"&amp;H3285),"")</f>
        <v/>
      </c>
      <c r="I3285" s="4"/>
      <c r="J3285" s="4"/>
      <c r="K3285" s="4"/>
    </row>
    <row r="3286" spans="1:19" ht="15" customHeight="1" x14ac:dyDescent="0.25">
      <c r="A3286" s="2">
        <v>3281</v>
      </c>
      <c r="D3286" s="3" t="s">
        <v>3572</v>
      </c>
      <c r="F3286" t="str" cm="1">
        <f t="array" ref="F3286" ca="1">IF(G3286&lt;&gt;"",INDIRECT("'"&amp;G3286&amp;"'!"&amp;H3286),"")</f>
        <v/>
      </c>
      <c r="I3286" s="4"/>
      <c r="J3286" s="4"/>
      <c r="K3286" s="4"/>
    </row>
    <row r="3287" spans="1:19" ht="15" customHeight="1" x14ac:dyDescent="0.25">
      <c r="A3287" s="2">
        <v>3282</v>
      </c>
      <c r="D3287" s="3" t="s">
        <v>3572</v>
      </c>
      <c r="F3287" t="str" cm="1">
        <f t="array" ref="F3287" ca="1">IF(G3287&lt;&gt;"",INDIRECT("'"&amp;G3287&amp;"'!"&amp;H3287),"")</f>
        <v/>
      </c>
      <c r="I3287" s="4"/>
      <c r="J3287" s="4"/>
      <c r="K3287" s="4"/>
    </row>
    <row r="3288" spans="1:19" ht="15" customHeight="1" x14ac:dyDescent="0.25">
      <c r="A3288" s="2">
        <v>3283</v>
      </c>
      <c r="D3288" s="3" t="s">
        <v>3572</v>
      </c>
      <c r="F3288" t="str" cm="1">
        <f t="array" ref="F3288" ca="1">IF(G3288&lt;&gt;"",INDIRECT("'"&amp;G3288&amp;"'!"&amp;H3288),"")</f>
        <v/>
      </c>
      <c r="I3288" s="4"/>
      <c r="J3288" s="4"/>
      <c r="K3288" s="4"/>
    </row>
    <row r="3289" spans="1:19" ht="15" customHeight="1" x14ac:dyDescent="0.25">
      <c r="A3289" s="2">
        <v>3284</v>
      </c>
      <c r="D3289" s="3" t="s">
        <v>3572</v>
      </c>
      <c r="F3289" t="str" cm="1">
        <f t="array" ref="F3289" ca="1">IF(G3289&lt;&gt;"",INDIRECT("'"&amp;G3289&amp;"'!"&amp;H3289),"")</f>
        <v/>
      </c>
      <c r="I3289" s="4"/>
      <c r="J3289" s="4"/>
      <c r="K3289" s="4"/>
    </row>
    <row r="3290" spans="1:19" ht="15" customHeight="1" x14ac:dyDescent="0.25">
      <c r="A3290" s="2">
        <v>3285</v>
      </c>
      <c r="D3290" s="3" t="s">
        <v>3572</v>
      </c>
      <c r="F3290" t="str" cm="1">
        <f t="array" ref="F3290" ca="1">IF(G3290&lt;&gt;"",INDIRECT("'"&amp;G3290&amp;"'!"&amp;H3290),"")</f>
        <v/>
      </c>
      <c r="S3290" s="991"/>
    </row>
    <row r="3291" spans="1:19" ht="15" customHeight="1" x14ac:dyDescent="0.25">
      <c r="A3291" s="2">
        <v>3286</v>
      </c>
      <c r="D3291" s="3" t="s">
        <v>3572</v>
      </c>
      <c r="F3291" t="str" cm="1">
        <f t="array" ref="F3291" ca="1">IF(G3291&lt;&gt;"",INDIRECT("'"&amp;G3291&amp;"'!"&amp;H3291),"")</f>
        <v/>
      </c>
      <c r="I3291" s="4"/>
      <c r="J3291" s="4"/>
      <c r="K3291" s="4"/>
    </row>
    <row r="3292" spans="1:19" ht="15" customHeight="1" x14ac:dyDescent="0.25">
      <c r="A3292" s="2">
        <v>3287</v>
      </c>
      <c r="D3292" s="3" t="s">
        <v>3572</v>
      </c>
      <c r="F3292" t="str" cm="1">
        <f t="array" ref="F3292" ca="1">IF(G3292&lt;&gt;"",INDIRECT("'"&amp;G3292&amp;"'!"&amp;H3292),"")</f>
        <v/>
      </c>
      <c r="S3292" s="991"/>
    </row>
    <row r="3293" spans="1:19" ht="15" customHeight="1" x14ac:dyDescent="0.25">
      <c r="A3293" s="2">
        <v>3288</v>
      </c>
      <c r="D3293" s="3" t="s">
        <v>3572</v>
      </c>
      <c r="F3293" t="str" cm="1">
        <f t="array" ref="F3293" ca="1">IF(G3293&lt;&gt;"",INDIRECT("'"&amp;G3293&amp;"'!"&amp;H3293),"")</f>
        <v/>
      </c>
      <c r="I3293" s="4"/>
      <c r="J3293" s="4"/>
      <c r="K3293" s="4"/>
    </row>
    <row r="3294" spans="1:19" ht="15" customHeight="1" x14ac:dyDescent="0.25">
      <c r="A3294" s="2">
        <v>3289</v>
      </c>
      <c r="D3294" s="3" t="s">
        <v>3572</v>
      </c>
      <c r="F3294" t="str" cm="1">
        <f t="array" ref="F3294" ca="1">IF(G3294&lt;&gt;"",INDIRECT("'"&amp;G3294&amp;"'!"&amp;H3294),"")</f>
        <v/>
      </c>
      <c r="I3294" s="4"/>
      <c r="J3294" s="4"/>
      <c r="K3294" s="4"/>
    </row>
    <row r="3295" spans="1:19" ht="15" customHeight="1" x14ac:dyDescent="0.25">
      <c r="A3295" s="2">
        <v>3290</v>
      </c>
      <c r="D3295" s="3" t="s">
        <v>3572</v>
      </c>
      <c r="F3295" t="str" cm="1">
        <f t="array" ref="F3295" ca="1">IF(G3295&lt;&gt;"",INDIRECT("'"&amp;G3295&amp;"'!"&amp;H3295),"")</f>
        <v/>
      </c>
    </row>
    <row r="3296" spans="1:19" ht="15" customHeight="1" x14ac:dyDescent="0.25">
      <c r="A3296" s="2">
        <v>3291</v>
      </c>
      <c r="D3296" s="3" t="s">
        <v>3572</v>
      </c>
      <c r="F3296" t="str" cm="1">
        <f t="array" ref="F3296" ca="1">IF(G3296&lt;&gt;"",INDIRECT("'"&amp;G3296&amp;"'!"&amp;H3296),"")</f>
        <v/>
      </c>
    </row>
    <row r="3297" spans="1:19" ht="15" customHeight="1" x14ac:dyDescent="0.25">
      <c r="A3297" s="2">
        <v>3292</v>
      </c>
      <c r="D3297" s="3" t="s">
        <v>3572</v>
      </c>
      <c r="F3297" t="str" cm="1">
        <f t="array" ref="F3297" ca="1">IF(G3297&lt;&gt;"",INDIRECT("'"&amp;G3297&amp;"'!"&amp;H3297),"")</f>
        <v/>
      </c>
      <c r="I3297" s="4"/>
      <c r="J3297" s="4"/>
      <c r="K3297" s="4"/>
    </row>
    <row r="3298" spans="1:19" ht="15" customHeight="1" x14ac:dyDescent="0.25">
      <c r="A3298" s="2">
        <v>3293</v>
      </c>
      <c r="D3298" s="3" t="s">
        <v>3572</v>
      </c>
      <c r="F3298" t="str" cm="1">
        <f t="array" ref="F3298" ca="1">IF(G3298&lt;&gt;"",INDIRECT("'"&amp;G3298&amp;"'!"&amp;H3298),"")</f>
        <v/>
      </c>
      <c r="I3298" s="4"/>
      <c r="J3298" s="4"/>
      <c r="K3298" s="4"/>
    </row>
    <row r="3299" spans="1:19" ht="15" customHeight="1" x14ac:dyDescent="0.25">
      <c r="A3299" s="2">
        <v>3294</v>
      </c>
      <c r="D3299" s="3" t="s">
        <v>3572</v>
      </c>
      <c r="F3299" t="str" cm="1">
        <f t="array" ref="F3299" ca="1">IF(G3299&lt;&gt;"",INDIRECT("'"&amp;G3299&amp;"'!"&amp;H3299),"")</f>
        <v/>
      </c>
      <c r="I3299" s="4"/>
      <c r="J3299" s="4"/>
      <c r="K3299" s="4"/>
    </row>
    <row r="3300" spans="1:19" ht="15" customHeight="1" x14ac:dyDescent="0.25">
      <c r="A3300" s="2">
        <v>3295</v>
      </c>
      <c r="D3300" s="3" t="s">
        <v>3572</v>
      </c>
      <c r="F3300" t="str" cm="1">
        <f t="array" ref="F3300" ca="1">IF(G3300&lt;&gt;"",INDIRECT("'"&amp;G3300&amp;"'!"&amp;H3300),"")</f>
        <v/>
      </c>
      <c r="I3300" s="4"/>
      <c r="J3300" s="4"/>
      <c r="K3300" s="4"/>
    </row>
    <row r="3301" spans="1:19" ht="15" customHeight="1" x14ac:dyDescent="0.25">
      <c r="A3301" s="2">
        <v>3296</v>
      </c>
      <c r="D3301" s="3" t="s">
        <v>3572</v>
      </c>
      <c r="F3301" t="str" cm="1">
        <f t="array" ref="F3301" ca="1">IF(G3301&lt;&gt;"",INDIRECT("'"&amp;G3301&amp;"'!"&amp;H3301),"")</f>
        <v/>
      </c>
      <c r="I3301" s="4"/>
      <c r="J3301" s="4"/>
      <c r="K3301" s="4"/>
    </row>
    <row r="3302" spans="1:19" ht="15" customHeight="1" x14ac:dyDescent="0.25">
      <c r="A3302" s="2">
        <v>3297</v>
      </c>
      <c r="D3302" s="3" t="s">
        <v>3572</v>
      </c>
      <c r="F3302" t="str" cm="1">
        <f t="array" ref="F3302" ca="1">IF(G3302&lt;&gt;"",INDIRECT("'"&amp;G3302&amp;"'!"&amp;H3302),"")</f>
        <v/>
      </c>
    </row>
    <row r="3303" spans="1:19" ht="15" customHeight="1" x14ac:dyDescent="0.25">
      <c r="A3303" s="2">
        <v>3298</v>
      </c>
      <c r="D3303" s="3" t="s">
        <v>3572</v>
      </c>
      <c r="F3303" t="str" cm="1">
        <f t="array" ref="F3303" ca="1">IF(G3303&lt;&gt;"",INDIRECT("'"&amp;G3303&amp;"'!"&amp;H3303),"")</f>
        <v/>
      </c>
      <c r="I3303" s="4"/>
      <c r="J3303" s="4"/>
      <c r="K3303" s="4"/>
    </row>
    <row r="3304" spans="1:19" ht="15" customHeight="1" x14ac:dyDescent="0.25">
      <c r="A3304" s="2">
        <v>3299</v>
      </c>
      <c r="D3304" s="3" t="s">
        <v>3572</v>
      </c>
      <c r="F3304" t="str" cm="1">
        <f t="array" ref="F3304" ca="1">IF(G3304&lt;&gt;"",INDIRECT("'"&amp;G3304&amp;"'!"&amp;H3304),"")</f>
        <v/>
      </c>
      <c r="I3304" s="4"/>
      <c r="J3304" s="4"/>
      <c r="K3304" s="4"/>
    </row>
    <row r="3305" spans="1:19" ht="15" customHeight="1" x14ac:dyDescent="0.25">
      <c r="A3305" s="2">
        <v>3300</v>
      </c>
      <c r="D3305" s="3" t="s">
        <v>3572</v>
      </c>
      <c r="F3305" t="str" cm="1">
        <f t="array" ref="F3305" ca="1">IF(G3305&lt;&gt;"",INDIRECT("'"&amp;G3305&amp;"'!"&amp;H3305),"")</f>
        <v/>
      </c>
    </row>
    <row r="3306" spans="1:19" ht="15" customHeight="1" x14ac:dyDescent="0.25">
      <c r="A3306" s="2">
        <v>3301</v>
      </c>
      <c r="D3306" s="3" t="s">
        <v>3572</v>
      </c>
      <c r="F3306" t="str" cm="1">
        <f t="array" ref="F3306" ca="1">IF(G3306&lt;&gt;"",INDIRECT("'"&amp;G3306&amp;"'!"&amp;H3306),"")</f>
        <v/>
      </c>
    </row>
    <row r="3307" spans="1:19" ht="15" customHeight="1" x14ac:dyDescent="0.25">
      <c r="A3307" s="2">
        <v>3302</v>
      </c>
      <c r="D3307" s="3" t="s">
        <v>3572</v>
      </c>
      <c r="F3307" t="str" cm="1">
        <f t="array" ref="F3307" ca="1">IF(G3307&lt;&gt;"",INDIRECT("'"&amp;G3307&amp;"'!"&amp;H3307),"")</f>
        <v/>
      </c>
    </row>
    <row r="3308" spans="1:19" ht="15" customHeight="1" x14ac:dyDescent="0.25">
      <c r="A3308" s="2">
        <v>3303</v>
      </c>
      <c r="D3308" s="3" t="s">
        <v>3572</v>
      </c>
      <c r="F3308" t="str" cm="1">
        <f t="array" ref="F3308" ca="1">IF(G3308&lt;&gt;"",INDIRECT("'"&amp;G3308&amp;"'!"&amp;H3308),"")</f>
        <v/>
      </c>
    </row>
    <row r="3309" spans="1:19" ht="15" customHeight="1" x14ac:dyDescent="0.25">
      <c r="A3309" s="2">
        <v>3304</v>
      </c>
      <c r="D3309" s="3" t="s">
        <v>3572</v>
      </c>
      <c r="F3309" t="str" cm="1">
        <f t="array" ref="F3309" ca="1">IF(G3309&lt;&gt;"",INDIRECT("'"&amp;G3309&amp;"'!"&amp;H3309),"")</f>
        <v/>
      </c>
      <c r="S3309" s="991"/>
    </row>
    <row r="3310" spans="1:19" x14ac:dyDescent="0.25">
      <c r="A3310">
        <v>3305</v>
      </c>
      <c r="B3310" s="7">
        <f>'EstExp 12-20'!C8</f>
        <v>0</v>
      </c>
      <c r="C3310" s="3">
        <f t="shared" ref="C3310:C3321" si="100">A3310-B3310</f>
        <v>3305</v>
      </c>
      <c r="E3310" t="b">
        <f t="shared" ref="E3310:E3321" ca="1" si="101">F3310=B3310</f>
        <v>1</v>
      </c>
      <c r="F3310" cm="1">
        <f t="array" ref="F3310" ca="1">IF(G3310&lt;&gt;"",INDIRECT("'"&amp;G3310&amp;"'!"&amp;H3310),"")</f>
        <v>0</v>
      </c>
      <c r="G3310" s="991" t="s">
        <v>3604</v>
      </c>
      <c r="H3310" t="s">
        <v>3527</v>
      </c>
      <c r="S3310" s="991"/>
    </row>
    <row r="3311" spans="1:19" x14ac:dyDescent="0.25">
      <c r="A3311">
        <v>3306</v>
      </c>
      <c r="B3311" s="7">
        <f>'EstExp 12-20'!C19</f>
        <v>0</v>
      </c>
      <c r="C3311" s="3">
        <f t="shared" si="100"/>
        <v>3306</v>
      </c>
      <c r="E3311" t="b">
        <f t="shared" ca="1" si="101"/>
        <v>1</v>
      </c>
      <c r="F3311" cm="1">
        <f t="array" ref="F3311" ca="1">IF(G3311&lt;&gt;"",INDIRECT("'"&amp;G3311&amp;"'!"&amp;H3311),"")</f>
        <v>0</v>
      </c>
      <c r="G3311" s="991" t="s">
        <v>3604</v>
      </c>
      <c r="H3311" t="s">
        <v>3528</v>
      </c>
      <c r="S3311" s="991"/>
    </row>
    <row r="3312" spans="1:19" x14ac:dyDescent="0.25">
      <c r="A3312">
        <v>3307</v>
      </c>
      <c r="B3312" s="7">
        <f>'EstExp 12-20'!D8</f>
        <v>0</v>
      </c>
      <c r="C3312" s="3">
        <f t="shared" si="100"/>
        <v>3307</v>
      </c>
      <c r="E3312" t="b">
        <f t="shared" ca="1" si="101"/>
        <v>1</v>
      </c>
      <c r="F3312" cm="1">
        <f t="array" ref="F3312" ca="1">IF(G3312&lt;&gt;"",INDIRECT("'"&amp;G3312&amp;"'!"&amp;H3312),"")</f>
        <v>0</v>
      </c>
      <c r="G3312" s="991" t="s">
        <v>3604</v>
      </c>
      <c r="H3312" t="s">
        <v>3549</v>
      </c>
      <c r="S3312" s="991"/>
    </row>
    <row r="3313" spans="1:19" x14ac:dyDescent="0.25">
      <c r="A3313">
        <v>3308</v>
      </c>
      <c r="B3313" s="7">
        <f>'EstExp 12-20'!D19</f>
        <v>0</v>
      </c>
      <c r="C3313" s="3">
        <f t="shared" si="100"/>
        <v>3308</v>
      </c>
      <c r="E3313" t="b">
        <f t="shared" ca="1" si="101"/>
        <v>1</v>
      </c>
      <c r="F3313" cm="1">
        <f t="array" ref="F3313" ca="1">IF(G3313&lt;&gt;"",INDIRECT("'"&amp;G3313&amp;"'!"&amp;H3313),"")</f>
        <v>0</v>
      </c>
      <c r="G3313" s="991" t="s">
        <v>3604</v>
      </c>
      <c r="H3313" t="s">
        <v>3540</v>
      </c>
      <c r="S3313" s="991"/>
    </row>
    <row r="3314" spans="1:19" x14ac:dyDescent="0.25">
      <c r="A3314">
        <v>3309</v>
      </c>
      <c r="B3314" s="7">
        <f>'EstExp 12-20'!E8</f>
        <v>0</v>
      </c>
      <c r="C3314" s="3">
        <f t="shared" si="100"/>
        <v>3309</v>
      </c>
      <c r="E3314" t="b">
        <f t="shared" ca="1" si="101"/>
        <v>1</v>
      </c>
      <c r="F3314" cm="1">
        <f t="array" ref="F3314" ca="1">IF(G3314&lt;&gt;"",INDIRECT("'"&amp;G3314&amp;"'!"&amp;H3314),"")</f>
        <v>0</v>
      </c>
      <c r="G3314" s="991" t="s">
        <v>3604</v>
      </c>
      <c r="H3314" t="s">
        <v>4341</v>
      </c>
      <c r="S3314" s="991"/>
    </row>
    <row r="3315" spans="1:19" ht="15" customHeight="1" x14ac:dyDescent="0.25">
      <c r="A3315">
        <v>3310</v>
      </c>
      <c r="B3315" s="7">
        <f>'EstExp 12-20'!E19</f>
        <v>0</v>
      </c>
      <c r="C3315" s="3">
        <f t="shared" si="100"/>
        <v>3310</v>
      </c>
      <c r="E3315" t="b">
        <f t="shared" ca="1" si="101"/>
        <v>1</v>
      </c>
      <c r="F3315" cm="1">
        <f t="array" ref="F3315" ca="1">IF(G3315&lt;&gt;"",INDIRECT("'"&amp;G3315&amp;"'!"&amp;H3315),"")</f>
        <v>0</v>
      </c>
      <c r="G3315" s="991" t="s">
        <v>3604</v>
      </c>
      <c r="H3315" t="s">
        <v>3550</v>
      </c>
      <c r="I3315" s="4"/>
      <c r="J3315" s="4"/>
      <c r="K3315" s="4"/>
    </row>
    <row r="3316" spans="1:19" ht="15" customHeight="1" x14ac:dyDescent="0.25">
      <c r="A3316">
        <v>3311</v>
      </c>
      <c r="B3316" s="7">
        <f>'EstExp 12-20'!F8</f>
        <v>0</v>
      </c>
      <c r="C3316" s="3">
        <f t="shared" si="100"/>
        <v>3311</v>
      </c>
      <c r="E3316" t="b">
        <f t="shared" ca="1" si="101"/>
        <v>1</v>
      </c>
      <c r="F3316" cm="1">
        <f t="array" ref="F3316" ca="1">IF(G3316&lt;&gt;"",INDIRECT("'"&amp;G3316&amp;"'!"&amp;H3316),"")</f>
        <v>0</v>
      </c>
      <c r="G3316" s="991" t="s">
        <v>3604</v>
      </c>
      <c r="H3316" t="s">
        <v>4184</v>
      </c>
      <c r="I3316" s="4"/>
      <c r="J3316" s="4"/>
      <c r="K3316" s="4"/>
    </row>
    <row r="3317" spans="1:19" ht="15" customHeight="1" x14ac:dyDescent="0.25">
      <c r="A3317">
        <v>3312</v>
      </c>
      <c r="B3317" s="7">
        <f>'EstExp 12-20'!F19</f>
        <v>0</v>
      </c>
      <c r="C3317" s="3">
        <f t="shared" si="100"/>
        <v>3312</v>
      </c>
      <c r="E3317" t="b">
        <f t="shared" ca="1" si="101"/>
        <v>1</v>
      </c>
      <c r="F3317" cm="1">
        <f t="array" ref="F3317" ca="1">IF(G3317&lt;&gt;"",INDIRECT("'"&amp;G3317&amp;"'!"&amp;H3317),"")</f>
        <v>0</v>
      </c>
      <c r="G3317" s="991" t="s">
        <v>3604</v>
      </c>
      <c r="H3317" t="s">
        <v>3562</v>
      </c>
      <c r="I3317" s="4"/>
      <c r="J3317" s="4"/>
      <c r="K3317" s="4"/>
    </row>
    <row r="3318" spans="1:19" ht="15" customHeight="1" x14ac:dyDescent="0.25">
      <c r="A3318">
        <v>3313</v>
      </c>
      <c r="B3318" s="7">
        <f>'EstExp 12-20'!G8</f>
        <v>0</v>
      </c>
      <c r="C3318" s="3">
        <f t="shared" si="100"/>
        <v>3313</v>
      </c>
      <c r="E3318" t="b">
        <f t="shared" ca="1" si="101"/>
        <v>1</v>
      </c>
      <c r="F3318" cm="1">
        <f t="array" ref="F3318" ca="1">IF(G3318&lt;&gt;"",INDIRECT("'"&amp;G3318&amp;"'!"&amp;H3318),"")</f>
        <v>0</v>
      </c>
      <c r="G3318" s="991" t="s">
        <v>3604</v>
      </c>
      <c r="H3318" t="s">
        <v>4188</v>
      </c>
      <c r="I3318" s="4"/>
      <c r="J3318" s="4"/>
      <c r="K3318" s="4"/>
    </row>
    <row r="3319" spans="1:19" ht="15" customHeight="1" x14ac:dyDescent="0.25">
      <c r="A3319">
        <v>3314</v>
      </c>
      <c r="B3319" s="7">
        <f>'EstExp 12-20'!G19</f>
        <v>0</v>
      </c>
      <c r="C3319" s="3">
        <f t="shared" si="100"/>
        <v>3314</v>
      </c>
      <c r="E3319" t="b">
        <f t="shared" ca="1" si="101"/>
        <v>1</v>
      </c>
      <c r="F3319" cm="1">
        <f t="array" ref="F3319" ca="1">IF(G3319&lt;&gt;"",INDIRECT("'"&amp;G3319&amp;"'!"&amp;H3319),"")</f>
        <v>0</v>
      </c>
      <c r="G3319" s="991" t="s">
        <v>3604</v>
      </c>
      <c r="H3319" t="s">
        <v>3573</v>
      </c>
      <c r="I3319" s="4"/>
      <c r="J3319" s="4"/>
      <c r="K3319" s="4"/>
    </row>
    <row r="3320" spans="1:19" x14ac:dyDescent="0.25">
      <c r="A3320">
        <v>3315</v>
      </c>
      <c r="B3320" s="7">
        <f>'EstExp 12-20'!H8</f>
        <v>0</v>
      </c>
      <c r="C3320" s="3">
        <f t="shared" si="100"/>
        <v>3315</v>
      </c>
      <c r="E3320" t="b">
        <f t="shared" ca="1" si="101"/>
        <v>1</v>
      </c>
      <c r="F3320" cm="1">
        <f t="array" ref="F3320" ca="1">IF(G3320&lt;&gt;"",INDIRECT("'"&amp;G3320&amp;"'!"&amp;H3320),"")</f>
        <v>0</v>
      </c>
      <c r="G3320" s="991" t="s">
        <v>3604</v>
      </c>
      <c r="H3320" t="s">
        <v>4196</v>
      </c>
      <c r="S3320" s="991"/>
    </row>
    <row r="3321" spans="1:19" x14ac:dyDescent="0.25">
      <c r="A3321">
        <v>3316</v>
      </c>
      <c r="B3321" s="7">
        <f>'EstExp 12-20'!H19</f>
        <v>0</v>
      </c>
      <c r="C3321" s="3">
        <f t="shared" si="100"/>
        <v>3316</v>
      </c>
      <c r="E3321" t="b">
        <f t="shared" ca="1" si="101"/>
        <v>1</v>
      </c>
      <c r="F3321" cm="1">
        <f t="array" ref="F3321" ca="1">IF(G3321&lt;&gt;"",INDIRECT("'"&amp;G3321&amp;"'!"&amp;H3321),"")</f>
        <v>0</v>
      </c>
      <c r="G3321" s="991" t="s">
        <v>3604</v>
      </c>
      <c r="H3321" t="s">
        <v>3581</v>
      </c>
      <c r="S3321" s="991"/>
    </row>
    <row r="3322" spans="1:19" ht="15" customHeight="1" x14ac:dyDescent="0.25">
      <c r="A3322" s="2">
        <v>3317</v>
      </c>
      <c r="D3322" s="3" t="s">
        <v>3860</v>
      </c>
      <c r="F3322" t="str" cm="1">
        <f t="array" ref="F3322" ca="1">IF(G3322&lt;&gt;"",INDIRECT("'"&amp;G3322&amp;"'!"&amp;H3322),"")</f>
        <v/>
      </c>
      <c r="I3322" s="4"/>
      <c r="J3322" s="4"/>
      <c r="K3322" s="4"/>
    </row>
    <row r="3323" spans="1:19" ht="15" customHeight="1" x14ac:dyDescent="0.25">
      <c r="A3323" s="2">
        <v>3318</v>
      </c>
      <c r="D3323" s="3" t="s">
        <v>3860</v>
      </c>
      <c r="F3323" t="str" cm="1">
        <f t="array" ref="F3323" ca="1">IF(G3323&lt;&gt;"",INDIRECT("'"&amp;G3323&amp;"'!"&amp;H3323),"")</f>
        <v/>
      </c>
      <c r="I3323" s="4"/>
      <c r="J3323" s="4"/>
      <c r="K3323" s="4"/>
    </row>
    <row r="3324" spans="1:19" ht="15" customHeight="1" x14ac:dyDescent="0.25">
      <c r="A3324">
        <v>3319</v>
      </c>
      <c r="B3324" s="7">
        <f>'EstExp 12-20'!K8</f>
        <v>0</v>
      </c>
      <c r="C3324" s="3">
        <f>A3324-B3324</f>
        <v>3319</v>
      </c>
      <c r="E3324" t="b">
        <f ca="1">F3324=B3324</f>
        <v>1</v>
      </c>
      <c r="F3324" cm="1">
        <f t="array" ref="F3324" ca="1">IF(G3324&lt;&gt;"",INDIRECT("'"&amp;G3324&amp;"'!"&amp;H3324),"")</f>
        <v>0</v>
      </c>
      <c r="G3324" s="991" t="s">
        <v>3604</v>
      </c>
      <c r="H3324" t="s">
        <v>4342</v>
      </c>
      <c r="I3324" s="4"/>
      <c r="J3324" s="4"/>
      <c r="K3324" s="4"/>
    </row>
    <row r="3325" spans="1:19" ht="15" customHeight="1" x14ac:dyDescent="0.25">
      <c r="A3325">
        <v>3320</v>
      </c>
      <c r="B3325" s="7">
        <f>'EstExp 12-20'!K19</f>
        <v>0</v>
      </c>
      <c r="C3325" s="3">
        <f>A3325-B3325</f>
        <v>3320</v>
      </c>
      <c r="E3325" t="b">
        <f ca="1">F3325=B3325</f>
        <v>1</v>
      </c>
      <c r="F3325" cm="1">
        <f t="array" ref="F3325" ca="1">IF(G3325&lt;&gt;"",INDIRECT("'"&amp;G3325&amp;"'!"&amp;H3325),"")</f>
        <v>0</v>
      </c>
      <c r="G3325" s="991" t="s">
        <v>3604</v>
      </c>
      <c r="H3325" t="s">
        <v>3601</v>
      </c>
      <c r="I3325" s="4"/>
      <c r="J3325" s="4"/>
      <c r="K3325" s="4"/>
    </row>
    <row r="3326" spans="1:19" ht="15" customHeight="1" x14ac:dyDescent="0.25">
      <c r="A3326" s="2">
        <v>3321</v>
      </c>
      <c r="D3326" s="3" t="s">
        <v>3572</v>
      </c>
      <c r="F3326" t="str" cm="1">
        <f t="array" ref="F3326" ca="1">IF(G3326&lt;&gt;"",INDIRECT("'"&amp;G3326&amp;"'!"&amp;H3326),"")</f>
        <v/>
      </c>
      <c r="I3326" s="4"/>
      <c r="J3326" s="4"/>
      <c r="K3326" s="4"/>
    </row>
    <row r="3327" spans="1:19" ht="15" customHeight="1" x14ac:dyDescent="0.25">
      <c r="A3327" s="2">
        <v>3322</v>
      </c>
      <c r="D3327" s="3" t="s">
        <v>3572</v>
      </c>
      <c r="F3327" t="str" cm="1">
        <f t="array" ref="F3327" ca="1">IF(G3327&lt;&gt;"",INDIRECT("'"&amp;G3327&amp;"'!"&amp;H3327),"")</f>
        <v/>
      </c>
      <c r="I3327" s="4"/>
      <c r="J3327" s="4"/>
      <c r="K3327" s="4"/>
    </row>
    <row r="3328" spans="1:19" ht="15" customHeight="1" x14ac:dyDescent="0.25">
      <c r="A3328" s="2">
        <v>3323</v>
      </c>
      <c r="D3328" s="3" t="s">
        <v>3572</v>
      </c>
      <c r="F3328" t="str" cm="1">
        <f t="array" ref="F3328" ca="1">IF(G3328&lt;&gt;"",INDIRECT("'"&amp;G3328&amp;"'!"&amp;H3328),"")</f>
        <v/>
      </c>
      <c r="I3328" s="4"/>
      <c r="J3328" s="4"/>
      <c r="K3328" s="4"/>
    </row>
    <row r="3329" spans="1:19" ht="15" customHeight="1" x14ac:dyDescent="0.25">
      <c r="A3329" s="2">
        <v>3324</v>
      </c>
      <c r="D3329" s="3" t="s">
        <v>3572</v>
      </c>
      <c r="F3329" t="str" cm="1">
        <f t="array" ref="F3329" ca="1">IF(G3329&lt;&gt;"",INDIRECT("'"&amp;G3329&amp;"'!"&amp;H3329),"")</f>
        <v/>
      </c>
      <c r="I3329" s="4"/>
      <c r="J3329" s="4"/>
      <c r="K3329" s="4"/>
    </row>
    <row r="3330" spans="1:19" ht="15" customHeight="1" x14ac:dyDescent="0.25">
      <c r="A3330" s="2">
        <v>3325</v>
      </c>
      <c r="D3330" s="3" t="s">
        <v>3572</v>
      </c>
      <c r="F3330" t="str" cm="1">
        <f t="array" ref="F3330" ca="1">IF(G3330&lt;&gt;"",INDIRECT("'"&amp;G3330&amp;"'!"&amp;H3330),"")</f>
        <v/>
      </c>
      <c r="I3330" s="4"/>
      <c r="J3330" s="4"/>
      <c r="K3330" s="4"/>
    </row>
    <row r="3331" spans="1:19" ht="15" customHeight="1" x14ac:dyDescent="0.25">
      <c r="A3331">
        <v>3326</v>
      </c>
      <c r="B3331" s="7">
        <f>'EstExp 12-20'!D219</f>
        <v>0</v>
      </c>
      <c r="C3331" s="3">
        <f t="shared" ref="C3331:C3336" si="102">A3331-B3331</f>
        <v>3326</v>
      </c>
      <c r="E3331" t="b">
        <f t="shared" ref="E3331:E3336" ca="1" si="103">F3331=B3331</f>
        <v>1</v>
      </c>
      <c r="F3331" cm="1">
        <f t="array" ref="F3331" ca="1">IF(G3331&lt;&gt;"",INDIRECT("'"&amp;G3331&amp;"'!"&amp;H3331),"")</f>
        <v>0</v>
      </c>
      <c r="G3331" s="991" t="s">
        <v>3604</v>
      </c>
      <c r="H3331" t="s">
        <v>4343</v>
      </c>
      <c r="I3331" s="4"/>
      <c r="J3331" s="4"/>
      <c r="K3331" s="4"/>
    </row>
    <row r="3332" spans="1:19" ht="15" customHeight="1" x14ac:dyDescent="0.25">
      <c r="A3332">
        <v>3327</v>
      </c>
      <c r="B3332" s="7">
        <f>'EstExp 12-20'!D221</f>
        <v>0</v>
      </c>
      <c r="C3332" s="3">
        <f t="shared" si="102"/>
        <v>3327</v>
      </c>
      <c r="E3332" t="b">
        <f t="shared" ca="1" si="103"/>
        <v>1</v>
      </c>
      <c r="F3332" cm="1">
        <f t="array" ref="F3332" ca="1">IF(G3332&lt;&gt;"",INDIRECT("'"&amp;G3332&amp;"'!"&amp;H3332),"")</f>
        <v>0</v>
      </c>
      <c r="G3332" s="991" t="s">
        <v>3604</v>
      </c>
      <c r="H3332" t="s">
        <v>4344</v>
      </c>
      <c r="I3332" s="4"/>
      <c r="J3332" s="4"/>
      <c r="K3332" s="4"/>
    </row>
    <row r="3333" spans="1:19" ht="15" customHeight="1" x14ac:dyDescent="0.25">
      <c r="A3333">
        <v>3328</v>
      </c>
      <c r="B3333" s="7">
        <f>'EstExp 12-20'!D232</f>
        <v>0</v>
      </c>
      <c r="C3333" s="3">
        <f t="shared" si="102"/>
        <v>3328</v>
      </c>
      <c r="E3333" t="b">
        <f t="shared" ca="1" si="103"/>
        <v>1</v>
      </c>
      <c r="F3333" cm="1">
        <f t="array" ref="F3333" ca="1">IF(G3333&lt;&gt;"",INDIRECT("'"&amp;G3333&amp;"'!"&amp;H3333),"")</f>
        <v>0</v>
      </c>
      <c r="G3333" s="991" t="s">
        <v>3604</v>
      </c>
      <c r="H3333" t="s">
        <v>4345</v>
      </c>
      <c r="I3333" s="4"/>
      <c r="J3333" s="4"/>
      <c r="K3333" s="4"/>
    </row>
    <row r="3334" spans="1:19" x14ac:dyDescent="0.25">
      <c r="A3334">
        <v>3329</v>
      </c>
      <c r="B3334" s="7">
        <f>'EstExp 12-20'!K219</f>
        <v>0</v>
      </c>
      <c r="C3334" s="3">
        <f t="shared" si="102"/>
        <v>3329</v>
      </c>
      <c r="E3334" t="b">
        <f t="shared" ca="1" si="103"/>
        <v>1</v>
      </c>
      <c r="F3334" cm="1">
        <f t="array" ref="F3334" ca="1">IF(G3334&lt;&gt;"",INDIRECT("'"&amp;G3334&amp;"'!"&amp;H3334),"")</f>
        <v>0</v>
      </c>
      <c r="G3334" s="991" t="s">
        <v>3604</v>
      </c>
      <c r="H3334" t="s">
        <v>4346</v>
      </c>
      <c r="S3334" s="991"/>
    </row>
    <row r="3335" spans="1:19" ht="15" customHeight="1" x14ac:dyDescent="0.25">
      <c r="A3335">
        <v>3330</v>
      </c>
      <c r="B3335" s="7">
        <f>'EstExp 12-20'!K221</f>
        <v>0</v>
      </c>
      <c r="C3335" s="3">
        <f t="shared" si="102"/>
        <v>3330</v>
      </c>
      <c r="E3335" t="b">
        <f t="shared" ca="1" si="103"/>
        <v>1</v>
      </c>
      <c r="F3335" cm="1">
        <f t="array" ref="F3335" ca="1">IF(G3335&lt;&gt;"",INDIRECT("'"&amp;G3335&amp;"'!"&amp;H3335),"")</f>
        <v>0</v>
      </c>
      <c r="G3335" s="991" t="s">
        <v>3604</v>
      </c>
      <c r="H3335" t="s">
        <v>4347</v>
      </c>
      <c r="I3335" s="4"/>
      <c r="J3335" s="4"/>
      <c r="K3335" s="4"/>
    </row>
    <row r="3336" spans="1:19" ht="15" customHeight="1" x14ac:dyDescent="0.25">
      <c r="A3336">
        <v>3331</v>
      </c>
      <c r="B3336" s="7">
        <f>'EstExp 12-20'!K232</f>
        <v>0</v>
      </c>
      <c r="C3336" s="3">
        <f t="shared" si="102"/>
        <v>3331</v>
      </c>
      <c r="E3336" t="b">
        <f t="shared" ca="1" si="103"/>
        <v>1</v>
      </c>
      <c r="F3336" cm="1">
        <f t="array" ref="F3336" ca="1">IF(G3336&lt;&gt;"",INDIRECT("'"&amp;G3336&amp;"'!"&amp;H3336),"")</f>
        <v>0</v>
      </c>
      <c r="G3336" s="991" t="s">
        <v>3604</v>
      </c>
      <c r="H3336" t="s">
        <v>4348</v>
      </c>
      <c r="I3336" s="4"/>
      <c r="J3336" s="4"/>
      <c r="K3336" s="4"/>
    </row>
    <row r="3337" spans="1:19" ht="15" customHeight="1" x14ac:dyDescent="0.25">
      <c r="A3337" s="2">
        <v>3332</v>
      </c>
      <c r="D3337" s="3" t="s">
        <v>3572</v>
      </c>
      <c r="F3337" t="str" cm="1">
        <f t="array" ref="F3337" ca="1">IF(G3337&lt;&gt;"",INDIRECT("'"&amp;G3337&amp;"'!"&amp;H3337),"")</f>
        <v/>
      </c>
      <c r="I3337" s="4"/>
      <c r="J3337" s="4"/>
      <c r="K3337" s="4"/>
    </row>
    <row r="3338" spans="1:19" ht="15" customHeight="1" x14ac:dyDescent="0.25">
      <c r="A3338" s="2">
        <v>3333</v>
      </c>
      <c r="D3338" s="3" t="s">
        <v>3572</v>
      </c>
      <c r="F3338" t="str" cm="1">
        <f t="array" ref="F3338" ca="1">IF(G3338&lt;&gt;"",INDIRECT("'"&amp;G3338&amp;"'!"&amp;H3338),"")</f>
        <v/>
      </c>
      <c r="S3338" s="991"/>
    </row>
    <row r="3339" spans="1:19" ht="15" customHeight="1" x14ac:dyDescent="0.25">
      <c r="A3339" s="2">
        <v>3334</v>
      </c>
      <c r="D3339" s="3" t="s">
        <v>3572</v>
      </c>
      <c r="F3339" t="str" cm="1">
        <f t="array" ref="F3339" ca="1">IF(G3339&lt;&gt;"",INDIRECT("'"&amp;G3339&amp;"'!"&amp;H3339),"")</f>
        <v/>
      </c>
      <c r="S3339" s="991"/>
    </row>
    <row r="3340" spans="1:19" ht="15" customHeight="1" x14ac:dyDescent="0.25">
      <c r="A3340" s="2">
        <v>3335</v>
      </c>
      <c r="D3340" s="3" t="s">
        <v>3572</v>
      </c>
      <c r="F3340" t="str" cm="1">
        <f t="array" ref="F3340" ca="1">IF(G3340&lt;&gt;"",INDIRECT("'"&amp;G3340&amp;"'!"&amp;H3340),"")</f>
        <v/>
      </c>
      <c r="S3340" s="991"/>
    </row>
    <row r="3341" spans="1:19" ht="15" customHeight="1" x14ac:dyDescent="0.25">
      <c r="A3341" s="2">
        <v>3336</v>
      </c>
      <c r="D3341" s="3" t="s">
        <v>3572</v>
      </c>
      <c r="F3341" t="str" cm="1">
        <f t="array" ref="F3341" ca="1">IF(G3341&lt;&gt;"",INDIRECT("'"&amp;G3341&amp;"'!"&amp;H3341),"")</f>
        <v/>
      </c>
    </row>
    <row r="3342" spans="1:19" ht="15" customHeight="1" x14ac:dyDescent="0.25">
      <c r="A3342" s="2">
        <v>3337</v>
      </c>
      <c r="D3342" s="3" t="s">
        <v>3572</v>
      </c>
      <c r="F3342" t="str" cm="1">
        <f t="array" ref="F3342" ca="1">IF(G3342&lt;&gt;"",INDIRECT("'"&amp;G3342&amp;"'!"&amp;H3342),"")</f>
        <v/>
      </c>
    </row>
    <row r="3343" spans="1:19" ht="15" customHeight="1" x14ac:dyDescent="0.25">
      <c r="A3343" s="2">
        <v>3338</v>
      </c>
      <c r="D3343" s="3" t="s">
        <v>3572</v>
      </c>
      <c r="F3343" t="str" cm="1">
        <f t="array" ref="F3343" ca="1">IF(G3343&lt;&gt;"",INDIRECT("'"&amp;G3343&amp;"'!"&amp;H3343),"")</f>
        <v/>
      </c>
      <c r="S3343" s="991"/>
    </row>
    <row r="3344" spans="1:19" ht="15" customHeight="1" x14ac:dyDescent="0.25">
      <c r="A3344" s="2">
        <v>3339</v>
      </c>
      <c r="D3344" s="3" t="s">
        <v>3572</v>
      </c>
      <c r="F3344" t="str" cm="1">
        <f t="array" ref="F3344" ca="1">IF(G3344&lt;&gt;"",INDIRECT("'"&amp;G3344&amp;"'!"&amp;H3344),"")</f>
        <v/>
      </c>
      <c r="S3344" s="991"/>
    </row>
    <row r="3345" spans="1:19" ht="15" customHeight="1" x14ac:dyDescent="0.25">
      <c r="A3345" s="2">
        <v>3340</v>
      </c>
      <c r="D3345" s="3" t="s">
        <v>3572</v>
      </c>
      <c r="F3345" t="str" cm="1">
        <f t="array" ref="F3345" ca="1">IF(G3345&lt;&gt;"",INDIRECT("'"&amp;G3345&amp;"'!"&amp;H3345),"")</f>
        <v/>
      </c>
      <c r="I3345" s="4"/>
      <c r="J3345" s="4"/>
      <c r="K3345" s="4"/>
    </row>
    <row r="3346" spans="1:19" ht="15" customHeight="1" x14ac:dyDescent="0.25">
      <c r="A3346" s="2">
        <v>3341</v>
      </c>
      <c r="D3346" s="3" t="s">
        <v>3572</v>
      </c>
      <c r="F3346" t="str" cm="1">
        <f t="array" ref="F3346" ca="1">IF(G3346&lt;&gt;"",INDIRECT("'"&amp;G3346&amp;"'!"&amp;H3346),"")</f>
        <v/>
      </c>
      <c r="I3346" s="4"/>
      <c r="J3346" s="4"/>
      <c r="K3346" s="4"/>
    </row>
    <row r="3347" spans="1:19" ht="15" customHeight="1" x14ac:dyDescent="0.25">
      <c r="A3347" s="2">
        <v>3342</v>
      </c>
      <c r="D3347" s="3" t="s">
        <v>3572</v>
      </c>
      <c r="F3347" t="str" cm="1">
        <f t="array" ref="F3347" ca="1">IF(G3347&lt;&gt;"",INDIRECT("'"&amp;G3347&amp;"'!"&amp;H3347),"")</f>
        <v/>
      </c>
      <c r="I3347" s="4"/>
      <c r="J3347" s="4"/>
      <c r="K3347" s="4"/>
    </row>
    <row r="3348" spans="1:19" ht="15" customHeight="1" x14ac:dyDescent="0.25">
      <c r="A3348" s="2">
        <v>3343</v>
      </c>
      <c r="D3348" s="3" t="s">
        <v>3572</v>
      </c>
      <c r="F3348" t="str" cm="1">
        <f t="array" ref="F3348" ca="1">IF(G3348&lt;&gt;"",INDIRECT("'"&amp;G3348&amp;"'!"&amp;H3348),"")</f>
        <v/>
      </c>
      <c r="I3348" s="4"/>
      <c r="J3348" s="4"/>
      <c r="K3348" s="4"/>
    </row>
    <row r="3349" spans="1:19" ht="15" customHeight="1" x14ac:dyDescent="0.25">
      <c r="A3349">
        <v>3344</v>
      </c>
      <c r="B3349" s="7">
        <f>'BudgetSum 2-4'!C6</f>
        <v>10804</v>
      </c>
      <c r="C3349" s="3">
        <f>A3349-B3349</f>
        <v>-7460</v>
      </c>
      <c r="E3349" t="b">
        <f ca="1">F3349=B3349</f>
        <v>1</v>
      </c>
      <c r="F3349" cm="1">
        <f t="array" ref="F3349" ca="1">IF(G3349&lt;&gt;"",INDIRECT("'"&amp;G3349&amp;"'!"&amp;H3349),"")</f>
        <v>10804</v>
      </c>
      <c r="G3349" s="991" t="s">
        <v>3508</v>
      </c>
      <c r="H3349" t="s">
        <v>4349</v>
      </c>
      <c r="I3349" s="4"/>
      <c r="J3349" s="4"/>
      <c r="K3349" s="4"/>
    </row>
    <row r="3350" spans="1:19" x14ac:dyDescent="0.25">
      <c r="A3350">
        <v>3345</v>
      </c>
      <c r="B3350" s="7">
        <f>'BudgetSum 2-4'!D6</f>
        <v>0</v>
      </c>
      <c r="C3350" s="3">
        <f>A3350-B3350</f>
        <v>3345</v>
      </c>
      <c r="E3350" t="b">
        <f ca="1">F3350=B3350</f>
        <v>1</v>
      </c>
      <c r="F3350" cm="1">
        <f t="array" ref="F3350" ca="1">IF(G3350&lt;&gt;"",INDIRECT("'"&amp;G3350&amp;"'!"&amp;H3350),"")</f>
        <v>0</v>
      </c>
      <c r="G3350" s="991" t="s">
        <v>3508</v>
      </c>
      <c r="H3350" t="s">
        <v>4350</v>
      </c>
      <c r="S3350" s="991"/>
    </row>
    <row r="3351" spans="1:19" ht="15" customHeight="1" x14ac:dyDescent="0.25">
      <c r="A3351" s="2">
        <v>3346</v>
      </c>
      <c r="D3351" s="3" t="s">
        <v>3572</v>
      </c>
      <c r="F3351" t="str" cm="1">
        <f t="array" ref="F3351" ca="1">IF(G3351&lt;&gt;"",INDIRECT("'"&amp;G3351&amp;"'!"&amp;H3351),"")</f>
        <v/>
      </c>
      <c r="S3351" s="991"/>
    </row>
    <row r="3352" spans="1:19" x14ac:dyDescent="0.25">
      <c r="A3352">
        <v>3347</v>
      </c>
      <c r="B3352" s="7">
        <f>'BudgetSum 2-4'!F6</f>
        <v>0</v>
      </c>
      <c r="C3352" s="3">
        <f>A3352-B3352</f>
        <v>3347</v>
      </c>
      <c r="E3352" t="b">
        <f ca="1">F3352=B3352</f>
        <v>1</v>
      </c>
      <c r="F3352" cm="1">
        <f t="array" ref="F3352" ca="1">IF(G3352&lt;&gt;"",INDIRECT("'"&amp;G3352&amp;"'!"&amp;H3352),"")</f>
        <v>0</v>
      </c>
      <c r="G3352" s="991" t="s">
        <v>3508</v>
      </c>
      <c r="H3352" t="s">
        <v>4351</v>
      </c>
      <c r="S3352" s="991"/>
    </row>
    <row r="3353" spans="1:19" x14ac:dyDescent="0.25">
      <c r="A3353">
        <v>3348</v>
      </c>
      <c r="B3353" s="7">
        <f>'BudgetSum 2-4'!G6</f>
        <v>0</v>
      </c>
      <c r="C3353" s="3">
        <f>A3353-B3353</f>
        <v>3348</v>
      </c>
      <c r="E3353" t="b">
        <f ca="1">F3353=B3353</f>
        <v>1</v>
      </c>
      <c r="F3353" cm="1">
        <f t="array" ref="F3353" ca="1">IF(G3353&lt;&gt;"",INDIRECT("'"&amp;G3353&amp;"'!"&amp;H3353),"")</f>
        <v>0</v>
      </c>
      <c r="G3353" s="991" t="s">
        <v>3508</v>
      </c>
      <c r="H3353" t="s">
        <v>4352</v>
      </c>
      <c r="S3353" s="991"/>
    </row>
    <row r="3354" spans="1:19" ht="15" customHeight="1" x14ac:dyDescent="0.25">
      <c r="A3354" s="2">
        <v>3349</v>
      </c>
      <c r="D3354" s="3" t="s">
        <v>3572</v>
      </c>
      <c r="F3354" t="str" cm="1">
        <f t="array" ref="F3354" ca="1">IF(G3354&lt;&gt;"",INDIRECT("'"&amp;G3354&amp;"'!"&amp;H3354),"")</f>
        <v/>
      </c>
      <c r="S3354" s="991"/>
    </row>
    <row r="3355" spans="1:19" x14ac:dyDescent="0.25">
      <c r="A3355">
        <v>3350</v>
      </c>
      <c r="B3355" s="8">
        <f>'CashSum 5'!C3</f>
        <v>238653</v>
      </c>
      <c r="C3355" s="3">
        <f>A3355-B3355</f>
        <v>-235303</v>
      </c>
      <c r="E3355" t="b">
        <f ca="1">F3355=B3355</f>
        <v>1</v>
      </c>
      <c r="F3355" cm="1">
        <f t="array" ref="F3355" ca="1">IF(G3355&lt;&gt;"",INDIRECT("'"&amp;G3355&amp;"'!"&amp;H3355),"")</f>
        <v>238653</v>
      </c>
      <c r="G3355" s="991" t="s">
        <v>3516</v>
      </c>
      <c r="H3355" t="s">
        <v>4155</v>
      </c>
      <c r="S3355" s="991"/>
    </row>
    <row r="3356" spans="1:19" ht="15" customHeight="1" x14ac:dyDescent="0.25">
      <c r="A3356" s="2">
        <v>3351</v>
      </c>
      <c r="D3356" s="3" t="s">
        <v>3572</v>
      </c>
      <c r="F3356" t="str" cm="1">
        <f t="array" ref="F3356" ca="1">IF(G3356&lt;&gt;"",INDIRECT("'"&amp;G3356&amp;"'!"&amp;H3356),"")</f>
        <v/>
      </c>
      <c r="I3356" s="4"/>
      <c r="J3356" s="4"/>
      <c r="K3356" s="4"/>
    </row>
    <row r="3357" spans="1:19" ht="15" customHeight="1" x14ac:dyDescent="0.25">
      <c r="A3357" s="2">
        <v>3352</v>
      </c>
      <c r="D3357" s="3" t="s">
        <v>3572</v>
      </c>
      <c r="F3357" t="str" cm="1">
        <f t="array" ref="F3357" ca="1">IF(G3357&lt;&gt;"",INDIRECT("'"&amp;G3357&amp;"'!"&amp;H3357),"")</f>
        <v/>
      </c>
      <c r="I3357" s="4"/>
      <c r="J3357" s="4"/>
      <c r="K3357" s="4"/>
    </row>
    <row r="3358" spans="1:19" x14ac:dyDescent="0.25">
      <c r="A3358">
        <v>3353</v>
      </c>
      <c r="B3358" s="8">
        <f>'CashSum 5'!D3</f>
        <v>0</v>
      </c>
      <c r="C3358" s="3">
        <f>A3358-B3358</f>
        <v>3353</v>
      </c>
      <c r="E3358" t="b">
        <f ca="1">F3358=B3358</f>
        <v>1</v>
      </c>
      <c r="F3358" cm="1">
        <f t="array" ref="F3358" ca="1">IF(G3358&lt;&gt;"",INDIRECT("'"&amp;G3358&amp;"'!"&amp;H3358),"")</f>
        <v>0</v>
      </c>
      <c r="G3358" s="991" t="s">
        <v>3516</v>
      </c>
      <c r="H3358" t="s">
        <v>4157</v>
      </c>
      <c r="S3358" s="991"/>
    </row>
    <row r="3359" spans="1:19" ht="15" customHeight="1" x14ac:dyDescent="0.25">
      <c r="A3359" s="2">
        <v>3354</v>
      </c>
      <c r="D3359" s="3" t="s">
        <v>3572</v>
      </c>
      <c r="F3359" t="str" cm="1">
        <f t="array" ref="F3359" ca="1">IF(G3359&lt;&gt;"",INDIRECT("'"&amp;G3359&amp;"'!"&amp;H3359),"")</f>
        <v/>
      </c>
      <c r="I3359" s="4"/>
      <c r="J3359" s="4"/>
      <c r="K3359" s="4"/>
    </row>
    <row r="3360" spans="1:19" ht="15" customHeight="1" x14ac:dyDescent="0.25">
      <c r="A3360" s="2">
        <v>3355</v>
      </c>
      <c r="D3360" s="3" t="s">
        <v>3572</v>
      </c>
      <c r="F3360" t="str" cm="1">
        <f t="array" ref="F3360" ca="1">IF(G3360&lt;&gt;"",INDIRECT("'"&amp;G3360&amp;"'!"&amp;H3360),"")</f>
        <v/>
      </c>
    </row>
    <row r="3361" spans="1:19" x14ac:dyDescent="0.25">
      <c r="A3361">
        <v>3356</v>
      </c>
      <c r="B3361" s="8">
        <f>'CashSum 5'!E3</f>
        <v>0</v>
      </c>
      <c r="C3361" s="3">
        <f>A3361-B3361</f>
        <v>3356</v>
      </c>
      <c r="E3361" t="b">
        <f ca="1">F3361=B3361</f>
        <v>1</v>
      </c>
      <c r="F3361" cm="1">
        <f t="array" ref="F3361" ca="1">IF(G3361&lt;&gt;"",INDIRECT("'"&amp;G3361&amp;"'!"&amp;H3361),"")</f>
        <v>0</v>
      </c>
      <c r="G3361" s="991" t="s">
        <v>3516</v>
      </c>
      <c r="H3361" t="s">
        <v>4159</v>
      </c>
      <c r="S3361" s="991"/>
    </row>
    <row r="3362" spans="1:19" ht="15" customHeight="1" x14ac:dyDescent="0.25">
      <c r="A3362" s="2">
        <v>3357</v>
      </c>
      <c r="D3362" s="3" t="s">
        <v>3572</v>
      </c>
      <c r="F3362" t="str" cm="1">
        <f t="array" ref="F3362" ca="1">IF(G3362&lt;&gt;"",INDIRECT("'"&amp;G3362&amp;"'!"&amp;H3362),"")</f>
        <v/>
      </c>
    </row>
    <row r="3363" spans="1:19" x14ac:dyDescent="0.25">
      <c r="A3363">
        <v>3358</v>
      </c>
      <c r="B3363" s="8">
        <f>'CashSum 5'!F3</f>
        <v>0</v>
      </c>
      <c r="C3363" s="3">
        <f>A3363-B3363</f>
        <v>3358</v>
      </c>
      <c r="E3363" t="b">
        <f ca="1">F3363=B3363</f>
        <v>1</v>
      </c>
      <c r="F3363" cm="1">
        <f t="array" ref="F3363" ca="1">IF(G3363&lt;&gt;"",INDIRECT("'"&amp;G3363&amp;"'!"&amp;H3363),"")</f>
        <v>0</v>
      </c>
      <c r="G3363" s="991" t="s">
        <v>3516</v>
      </c>
      <c r="H3363" t="s">
        <v>4161</v>
      </c>
      <c r="S3363" s="991"/>
    </row>
    <row r="3364" spans="1:19" ht="15" customHeight="1" x14ac:dyDescent="0.25">
      <c r="A3364" s="2">
        <v>3359</v>
      </c>
      <c r="D3364" s="3" t="s">
        <v>3572</v>
      </c>
      <c r="F3364" t="str" cm="1">
        <f t="array" ref="F3364" ca="1">IF(G3364&lt;&gt;"",INDIRECT("'"&amp;G3364&amp;"'!"&amp;H3364),"")</f>
        <v/>
      </c>
    </row>
    <row r="3365" spans="1:19" ht="15" customHeight="1" x14ac:dyDescent="0.25">
      <c r="A3365" s="2">
        <v>3360</v>
      </c>
      <c r="D3365" s="3" t="s">
        <v>3572</v>
      </c>
      <c r="F3365" t="str" cm="1">
        <f t="array" ref="F3365" ca="1">IF(G3365&lt;&gt;"",INDIRECT("'"&amp;G3365&amp;"'!"&amp;H3365),"")</f>
        <v/>
      </c>
      <c r="S3365" s="991"/>
    </row>
    <row r="3366" spans="1:19" x14ac:dyDescent="0.25">
      <c r="A3366">
        <v>3361</v>
      </c>
      <c r="B3366" s="8">
        <f>'CashSum 5'!G3</f>
        <v>0</v>
      </c>
      <c r="C3366" s="3">
        <f>A3366-B3366</f>
        <v>3361</v>
      </c>
      <c r="E3366" t="b">
        <f ca="1">F3366=B3366</f>
        <v>1</v>
      </c>
      <c r="F3366" cm="1">
        <f t="array" ref="F3366" ca="1">IF(G3366&lt;&gt;"",INDIRECT("'"&amp;G3366&amp;"'!"&amp;H3366),"")</f>
        <v>0</v>
      </c>
      <c r="G3366" s="991" t="s">
        <v>3516</v>
      </c>
      <c r="H3366" t="s">
        <v>4163</v>
      </c>
      <c r="S3366" s="991"/>
    </row>
    <row r="3367" spans="1:19" ht="15" customHeight="1" x14ac:dyDescent="0.25">
      <c r="A3367" s="2">
        <v>3362</v>
      </c>
      <c r="D3367" s="3" t="s">
        <v>3572</v>
      </c>
      <c r="F3367" t="str" cm="1">
        <f t="array" ref="F3367" ca="1">IF(G3367&lt;&gt;"",INDIRECT("'"&amp;G3367&amp;"'!"&amp;H3367),"")</f>
        <v/>
      </c>
      <c r="S3367" s="991"/>
    </row>
    <row r="3368" spans="1:19" ht="15" customHeight="1" x14ac:dyDescent="0.25">
      <c r="A3368" s="2">
        <v>3363</v>
      </c>
      <c r="D3368" s="3" t="s">
        <v>3572</v>
      </c>
      <c r="F3368" t="str" cm="1">
        <f t="array" ref="F3368" ca="1">IF(G3368&lt;&gt;"",INDIRECT("'"&amp;G3368&amp;"'!"&amp;H3368),"")</f>
        <v/>
      </c>
    </row>
    <row r="3369" spans="1:19" x14ac:dyDescent="0.25">
      <c r="A3369">
        <v>3364</v>
      </c>
      <c r="B3369" s="8">
        <f>'CashSum 5'!H3</f>
        <v>0</v>
      </c>
      <c r="C3369" s="3">
        <f>A3369-B3369</f>
        <v>3364</v>
      </c>
      <c r="E3369" t="b">
        <f ca="1">F3369=B3369</f>
        <v>1</v>
      </c>
      <c r="F3369" cm="1">
        <f t="array" ref="F3369" ca="1">IF(G3369&lt;&gt;"",INDIRECT("'"&amp;G3369&amp;"'!"&amp;H3369),"")</f>
        <v>0</v>
      </c>
      <c r="G3369" s="991" t="s">
        <v>3516</v>
      </c>
      <c r="H3369" t="s">
        <v>4165</v>
      </c>
      <c r="S3369" s="991"/>
    </row>
    <row r="3370" spans="1:19" ht="15" customHeight="1" x14ac:dyDescent="0.25">
      <c r="A3370" s="2">
        <v>3365</v>
      </c>
      <c r="D3370" s="3" t="s">
        <v>3572</v>
      </c>
      <c r="F3370" t="str" cm="1">
        <f t="array" ref="F3370" ca="1">IF(G3370&lt;&gt;"",INDIRECT("'"&amp;G3370&amp;"'!"&amp;H3370),"")</f>
        <v/>
      </c>
      <c r="I3370" s="4"/>
      <c r="J3370" s="4"/>
      <c r="K3370" s="4"/>
    </row>
    <row r="3371" spans="1:19" x14ac:dyDescent="0.25">
      <c r="A3371">
        <v>3366</v>
      </c>
      <c r="B3371" s="8">
        <f>'CashSum 5'!I3</f>
        <v>0</v>
      </c>
      <c r="C3371" s="3">
        <f>A3371-B3371</f>
        <v>3366</v>
      </c>
      <c r="E3371" t="b">
        <f ca="1">F3371=B3371</f>
        <v>1</v>
      </c>
      <c r="F3371" cm="1">
        <f t="array" ref="F3371" ca="1">IF(G3371&lt;&gt;"",INDIRECT("'"&amp;G3371&amp;"'!"&amp;H3371),"")</f>
        <v>0</v>
      </c>
      <c r="G3371" s="991" t="s">
        <v>3516</v>
      </c>
      <c r="H3371" t="s">
        <v>4339</v>
      </c>
      <c r="S3371" s="991"/>
    </row>
    <row r="3372" spans="1:19" ht="15" customHeight="1" x14ac:dyDescent="0.25">
      <c r="A3372" s="2">
        <v>3367</v>
      </c>
      <c r="D3372" s="3" t="s">
        <v>3572</v>
      </c>
      <c r="F3372" t="str" cm="1">
        <f t="array" ref="F3372" ca="1">IF(G3372&lt;&gt;"",INDIRECT("'"&amp;G3372&amp;"'!"&amp;H3372),"")</f>
        <v/>
      </c>
      <c r="I3372" s="4"/>
      <c r="J3372" s="4"/>
      <c r="K3372" s="4"/>
    </row>
    <row r="3373" spans="1:19" ht="15" customHeight="1" x14ac:dyDescent="0.25">
      <c r="A3373" s="2">
        <v>3368</v>
      </c>
      <c r="D3373" s="3" t="s">
        <v>3572</v>
      </c>
      <c r="F3373" t="str" cm="1">
        <f t="array" ref="F3373" ca="1">IF(G3373&lt;&gt;"",INDIRECT("'"&amp;G3373&amp;"'!"&amp;H3373),"")</f>
        <v/>
      </c>
      <c r="S3373" s="991"/>
    </row>
    <row r="3374" spans="1:19" ht="15" customHeight="1" x14ac:dyDescent="0.25">
      <c r="A3374" s="2">
        <v>3369</v>
      </c>
      <c r="D3374" s="3" t="s">
        <v>3860</v>
      </c>
      <c r="F3374" t="str" cm="1">
        <f t="array" ref="F3374" ca="1">IF(G3374&lt;&gt;"",INDIRECT("'"&amp;G3374&amp;"'!"&amp;H3374),"")</f>
        <v/>
      </c>
      <c r="I3374" s="4"/>
      <c r="J3374" s="4"/>
      <c r="K3374" s="4"/>
    </row>
    <row r="3375" spans="1:19" ht="15" customHeight="1" x14ac:dyDescent="0.25">
      <c r="A3375" s="2">
        <v>3370</v>
      </c>
      <c r="D3375" s="3" t="s">
        <v>3572</v>
      </c>
      <c r="F3375" t="str" cm="1">
        <f t="array" ref="F3375" ca="1">IF(G3375&lt;&gt;"",INDIRECT("'"&amp;G3375&amp;"'!"&amp;H3375),"")</f>
        <v/>
      </c>
      <c r="I3375" s="4"/>
      <c r="J3375" s="4"/>
      <c r="K3375" s="4"/>
    </row>
    <row r="3376" spans="1:19" ht="15" customHeight="1" x14ac:dyDescent="0.25">
      <c r="A3376" s="2">
        <v>3371</v>
      </c>
      <c r="D3376" s="3" t="s">
        <v>3572</v>
      </c>
      <c r="F3376" t="str" cm="1">
        <f t="array" ref="F3376" ca="1">IF(G3376&lt;&gt;"",INDIRECT("'"&amp;G3376&amp;"'!"&amp;H3376),"")</f>
        <v/>
      </c>
      <c r="I3376" s="4"/>
      <c r="J3376" s="4"/>
      <c r="K3376" s="4"/>
    </row>
    <row r="3377" spans="1:19" ht="15" customHeight="1" x14ac:dyDescent="0.25">
      <c r="A3377" s="2">
        <v>3372</v>
      </c>
      <c r="D3377" s="3" t="s">
        <v>3572</v>
      </c>
      <c r="F3377" t="str" cm="1">
        <f t="array" ref="F3377" ca="1">IF(G3377&lt;&gt;"",INDIRECT("'"&amp;G3377&amp;"'!"&amp;H3377),"")</f>
        <v/>
      </c>
      <c r="I3377" s="4"/>
      <c r="J3377" s="4"/>
      <c r="K3377" s="4"/>
    </row>
    <row r="3378" spans="1:19" ht="15" customHeight="1" x14ac:dyDescent="0.25">
      <c r="A3378" s="2">
        <v>3373</v>
      </c>
      <c r="D3378" s="3" t="s">
        <v>3572</v>
      </c>
      <c r="F3378" t="str" cm="1">
        <f t="array" ref="F3378" ca="1">IF(G3378&lt;&gt;"",INDIRECT("'"&amp;G3378&amp;"'!"&amp;H3378),"")</f>
        <v/>
      </c>
      <c r="I3378" s="4"/>
      <c r="J3378" s="4"/>
      <c r="K3378" s="4"/>
    </row>
    <row r="3379" spans="1:19" ht="15" customHeight="1" x14ac:dyDescent="0.25">
      <c r="A3379" s="2">
        <v>3374</v>
      </c>
      <c r="D3379" s="3" t="s">
        <v>3572</v>
      </c>
      <c r="F3379" t="str" cm="1">
        <f t="array" ref="F3379" ca="1">IF(G3379&lt;&gt;"",INDIRECT("'"&amp;G3379&amp;"'!"&amp;H3379),"")</f>
        <v/>
      </c>
      <c r="I3379" s="4"/>
      <c r="J3379" s="4"/>
      <c r="K3379" s="4"/>
    </row>
    <row r="3380" spans="1:19" ht="15" customHeight="1" x14ac:dyDescent="0.25">
      <c r="A3380" s="2">
        <v>3375</v>
      </c>
      <c r="D3380" s="3" t="s">
        <v>3572</v>
      </c>
      <c r="F3380" t="str" cm="1">
        <f t="array" ref="F3380" ca="1">IF(G3380&lt;&gt;"",INDIRECT("'"&amp;G3380&amp;"'!"&amp;H3380),"")</f>
        <v/>
      </c>
      <c r="I3380" s="4"/>
      <c r="J3380" s="4"/>
      <c r="K3380" s="4"/>
    </row>
    <row r="3381" spans="1:19" ht="15" customHeight="1" x14ac:dyDescent="0.25">
      <c r="A3381" s="2">
        <v>3376</v>
      </c>
      <c r="D3381" s="3" t="s">
        <v>3572</v>
      </c>
      <c r="F3381" t="str" cm="1">
        <f t="array" ref="F3381" ca="1">IF(G3381&lt;&gt;"",INDIRECT("'"&amp;G3381&amp;"'!"&amp;H3381),"")</f>
        <v/>
      </c>
      <c r="I3381" s="4"/>
      <c r="J3381" s="4"/>
      <c r="K3381" s="4"/>
    </row>
    <row r="3382" spans="1:19" ht="15" customHeight="1" x14ac:dyDescent="0.25">
      <c r="A3382" s="2">
        <v>3377</v>
      </c>
      <c r="D3382" s="3" t="s">
        <v>3572</v>
      </c>
      <c r="F3382" t="str" cm="1">
        <f t="array" ref="F3382" ca="1">IF(G3382&lt;&gt;"",INDIRECT("'"&amp;G3382&amp;"'!"&amp;H3382),"")</f>
        <v/>
      </c>
      <c r="I3382" s="4"/>
      <c r="J3382" s="4"/>
      <c r="K3382" s="4"/>
    </row>
    <row r="3383" spans="1:19" ht="15" customHeight="1" x14ac:dyDescent="0.25">
      <c r="A3383" s="2">
        <v>3378</v>
      </c>
      <c r="D3383" s="3" t="s">
        <v>3572</v>
      </c>
      <c r="F3383" t="str" cm="1">
        <f t="array" ref="F3383" ca="1">IF(G3383&lt;&gt;"",INDIRECT("'"&amp;G3383&amp;"'!"&amp;H3383),"")</f>
        <v/>
      </c>
      <c r="I3383" s="4"/>
      <c r="J3383" s="4"/>
      <c r="K3383" s="4"/>
    </row>
    <row r="3384" spans="1:19" ht="15" customHeight="1" x14ac:dyDescent="0.25">
      <c r="A3384" s="2">
        <v>3379</v>
      </c>
      <c r="D3384" s="3" t="s">
        <v>3572</v>
      </c>
      <c r="F3384" t="str" cm="1">
        <f t="array" ref="F3384" ca="1">IF(G3384&lt;&gt;"",INDIRECT("'"&amp;G3384&amp;"'!"&amp;H3384),"")</f>
        <v/>
      </c>
      <c r="I3384" s="4"/>
      <c r="J3384" s="4"/>
      <c r="K3384" s="4"/>
    </row>
    <row r="3385" spans="1:19" ht="15" customHeight="1" x14ac:dyDescent="0.25">
      <c r="A3385" s="2">
        <v>3380</v>
      </c>
      <c r="D3385" s="3" t="s">
        <v>3572</v>
      </c>
      <c r="F3385" t="str" cm="1">
        <f t="array" ref="F3385" ca="1">IF(G3385&lt;&gt;"",INDIRECT("'"&amp;G3385&amp;"'!"&amp;H3385),"")</f>
        <v/>
      </c>
      <c r="I3385" s="4"/>
      <c r="J3385" s="4"/>
      <c r="K3385" s="4"/>
    </row>
    <row r="3386" spans="1:19" ht="15" customHeight="1" x14ac:dyDescent="0.25">
      <c r="A3386" s="2">
        <v>3381</v>
      </c>
      <c r="D3386" s="3" t="s">
        <v>3860</v>
      </c>
      <c r="F3386" t="str" cm="1">
        <f t="array" ref="F3386" ca="1">IF(G3386&lt;&gt;"",INDIRECT("'"&amp;G3386&amp;"'!"&amp;H3386),"")</f>
        <v/>
      </c>
      <c r="I3386" s="4"/>
      <c r="J3386" s="4"/>
      <c r="K3386" s="4"/>
    </row>
    <row r="3387" spans="1:19" ht="15" customHeight="1" x14ac:dyDescent="0.25">
      <c r="A3387" s="2">
        <v>3382</v>
      </c>
      <c r="D3387" s="3" t="s">
        <v>3860</v>
      </c>
      <c r="F3387" t="str" cm="1">
        <f t="array" ref="F3387" ca="1">IF(G3387&lt;&gt;"",INDIRECT("'"&amp;G3387&amp;"'!"&amp;H3387),"")</f>
        <v/>
      </c>
      <c r="S3387" s="991"/>
    </row>
    <row r="3388" spans="1:19" ht="15" customHeight="1" x14ac:dyDescent="0.25">
      <c r="A3388" s="2">
        <v>3383</v>
      </c>
      <c r="D3388" s="3" t="s">
        <v>3860</v>
      </c>
      <c r="F3388" t="str" cm="1">
        <f t="array" ref="F3388" ca="1">IF(G3388&lt;&gt;"",INDIRECT("'"&amp;G3388&amp;"'!"&amp;H3388),"")</f>
        <v/>
      </c>
      <c r="S3388" s="991"/>
    </row>
    <row r="3389" spans="1:19" ht="15" customHeight="1" x14ac:dyDescent="0.25">
      <c r="A3389" s="2">
        <v>3384</v>
      </c>
      <c r="D3389" s="3" t="s">
        <v>3860</v>
      </c>
      <c r="F3389" t="str" cm="1">
        <f t="array" ref="F3389" ca="1">IF(G3389&lt;&gt;"",INDIRECT("'"&amp;G3389&amp;"'!"&amp;H3389),"")</f>
        <v/>
      </c>
      <c r="I3389" s="4"/>
      <c r="J3389" s="4"/>
      <c r="K3389" s="4"/>
    </row>
    <row r="3390" spans="1:19" ht="15" customHeight="1" x14ac:dyDescent="0.25">
      <c r="A3390" s="2">
        <v>3385</v>
      </c>
      <c r="D3390" s="3" t="s">
        <v>3572</v>
      </c>
      <c r="F3390" t="str" cm="1">
        <f t="array" ref="F3390" ca="1">IF(G3390&lt;&gt;"",INDIRECT("'"&amp;G3390&amp;"'!"&amp;H3390),"")</f>
        <v/>
      </c>
      <c r="I3390" s="4"/>
      <c r="J3390" s="4"/>
      <c r="K3390" s="4"/>
    </row>
    <row r="3391" spans="1:19" ht="15" customHeight="1" x14ac:dyDescent="0.25">
      <c r="A3391" s="2">
        <v>3386</v>
      </c>
      <c r="D3391" s="3" t="s">
        <v>3572</v>
      </c>
      <c r="F3391" t="str" cm="1">
        <f t="array" ref="F3391" ca="1">IF(G3391&lt;&gt;"",INDIRECT("'"&amp;G3391&amp;"'!"&amp;H3391),"")</f>
        <v/>
      </c>
      <c r="S3391" s="991"/>
    </row>
    <row r="3392" spans="1:19" ht="15" customHeight="1" x14ac:dyDescent="0.25">
      <c r="A3392" s="2">
        <v>3387</v>
      </c>
      <c r="D3392" s="3" t="s">
        <v>3572</v>
      </c>
      <c r="F3392" t="str" cm="1">
        <f t="array" ref="F3392" ca="1">IF(G3392&lt;&gt;"",INDIRECT("'"&amp;G3392&amp;"'!"&amp;H3392),"")</f>
        <v/>
      </c>
      <c r="S3392" s="991"/>
    </row>
    <row r="3393" spans="1:19" ht="15" customHeight="1" x14ac:dyDescent="0.25">
      <c r="A3393" s="2">
        <v>3388</v>
      </c>
      <c r="D3393" s="3" t="s">
        <v>3572</v>
      </c>
      <c r="F3393" t="str" cm="1">
        <f t="array" ref="F3393" ca="1">IF(G3393&lt;&gt;"",INDIRECT("'"&amp;G3393&amp;"'!"&amp;H3393),"")</f>
        <v/>
      </c>
      <c r="S3393" s="991"/>
    </row>
    <row r="3394" spans="1:19" ht="15" customHeight="1" x14ac:dyDescent="0.25">
      <c r="A3394" s="2">
        <v>3389</v>
      </c>
      <c r="D3394" s="3" t="s">
        <v>3572</v>
      </c>
      <c r="F3394" t="str" cm="1">
        <f t="array" ref="F3394" ca="1">IF(G3394&lt;&gt;"",INDIRECT("'"&amp;G3394&amp;"'!"&amp;H3394),"")</f>
        <v/>
      </c>
      <c r="I3394" s="4"/>
      <c r="J3394" s="4"/>
      <c r="K3394" s="4"/>
    </row>
    <row r="3395" spans="1:19" ht="15" customHeight="1" x14ac:dyDescent="0.25">
      <c r="A3395" s="2">
        <v>3390</v>
      </c>
      <c r="D3395" s="3" t="s">
        <v>3572</v>
      </c>
      <c r="F3395" t="str" cm="1">
        <f t="array" ref="F3395" ca="1">IF(G3395&lt;&gt;"",INDIRECT("'"&amp;G3395&amp;"'!"&amp;H3395),"")</f>
        <v/>
      </c>
      <c r="I3395" s="4"/>
      <c r="J3395" s="4"/>
      <c r="K3395" s="4"/>
    </row>
    <row r="3396" spans="1:19" ht="15" customHeight="1" x14ac:dyDescent="0.25">
      <c r="A3396" s="2">
        <v>3391</v>
      </c>
      <c r="D3396" s="3" t="s">
        <v>3572</v>
      </c>
      <c r="F3396" t="str" cm="1">
        <f t="array" ref="F3396" ca="1">IF(G3396&lt;&gt;"",INDIRECT("'"&amp;G3396&amp;"'!"&amp;H3396),"")</f>
        <v/>
      </c>
      <c r="I3396" s="4"/>
      <c r="J3396" s="4"/>
      <c r="K3396" s="4"/>
    </row>
    <row r="3397" spans="1:19" ht="15" customHeight="1" x14ac:dyDescent="0.25">
      <c r="A3397" s="2">
        <v>3392</v>
      </c>
      <c r="D3397" s="3" t="s">
        <v>3572</v>
      </c>
      <c r="F3397" t="str" cm="1">
        <f t="array" ref="F3397" ca="1">IF(G3397&lt;&gt;"",INDIRECT("'"&amp;G3397&amp;"'!"&amp;H3397),"")</f>
        <v/>
      </c>
      <c r="I3397" s="4"/>
      <c r="J3397" s="4"/>
      <c r="K3397" s="4"/>
    </row>
    <row r="3398" spans="1:19" ht="15" customHeight="1" x14ac:dyDescent="0.25">
      <c r="A3398" s="2">
        <v>3393</v>
      </c>
      <c r="D3398" s="3" t="s">
        <v>3572</v>
      </c>
      <c r="F3398" t="str" cm="1">
        <f t="array" ref="F3398" ca="1">IF(G3398&lt;&gt;"",INDIRECT("'"&amp;G3398&amp;"'!"&amp;H3398),"")</f>
        <v/>
      </c>
      <c r="I3398" s="4"/>
      <c r="J3398" s="4"/>
      <c r="K3398" s="4"/>
    </row>
    <row r="3399" spans="1:19" ht="15" customHeight="1" x14ac:dyDescent="0.25">
      <c r="A3399" s="2">
        <v>3394</v>
      </c>
      <c r="D3399" s="3" t="s">
        <v>3572</v>
      </c>
      <c r="F3399" t="str" cm="1">
        <f t="array" ref="F3399" ca="1">IF(G3399&lt;&gt;"",INDIRECT("'"&amp;G3399&amp;"'!"&amp;H3399),"")</f>
        <v/>
      </c>
      <c r="S3399" s="991"/>
    </row>
    <row r="3400" spans="1:19" ht="15" customHeight="1" x14ac:dyDescent="0.25">
      <c r="A3400" s="2">
        <v>3395</v>
      </c>
      <c r="D3400" s="3" t="s">
        <v>3572</v>
      </c>
      <c r="F3400" t="str" cm="1">
        <f t="array" ref="F3400" ca="1">IF(G3400&lt;&gt;"",INDIRECT("'"&amp;G3400&amp;"'!"&amp;H3400),"")</f>
        <v/>
      </c>
      <c r="I3400" s="4"/>
      <c r="J3400" s="4"/>
      <c r="K3400" s="4"/>
    </row>
    <row r="3401" spans="1:19" ht="15" customHeight="1" x14ac:dyDescent="0.25">
      <c r="A3401" s="2">
        <v>3396</v>
      </c>
      <c r="D3401" s="3" t="s">
        <v>3572</v>
      </c>
      <c r="F3401" t="str" cm="1">
        <f t="array" ref="F3401" ca="1">IF(G3401&lt;&gt;"",INDIRECT("'"&amp;G3401&amp;"'!"&amp;H3401),"")</f>
        <v/>
      </c>
      <c r="S3401" s="991"/>
    </row>
    <row r="3402" spans="1:19" ht="15" customHeight="1" x14ac:dyDescent="0.25">
      <c r="A3402" s="2">
        <v>3397</v>
      </c>
      <c r="D3402" s="3" t="s">
        <v>3572</v>
      </c>
      <c r="F3402" t="str" cm="1">
        <f t="array" ref="F3402" ca="1">IF(G3402&lt;&gt;"",INDIRECT("'"&amp;G3402&amp;"'!"&amp;H3402),"")</f>
        <v/>
      </c>
    </row>
    <row r="3403" spans="1:19" ht="15" customHeight="1" x14ac:dyDescent="0.25">
      <c r="A3403" s="2">
        <v>3398</v>
      </c>
      <c r="D3403" s="3" t="s">
        <v>3572</v>
      </c>
      <c r="F3403" t="str" cm="1">
        <f t="array" ref="F3403" ca="1">IF(G3403&lt;&gt;"",INDIRECT("'"&amp;G3403&amp;"'!"&amp;H3403),"")</f>
        <v/>
      </c>
    </row>
    <row r="3404" spans="1:19" ht="15" customHeight="1" x14ac:dyDescent="0.25">
      <c r="A3404" s="2">
        <v>3399</v>
      </c>
      <c r="D3404" s="3" t="s">
        <v>3572</v>
      </c>
      <c r="F3404" t="str" cm="1">
        <f t="array" ref="F3404" ca="1">IF(G3404&lt;&gt;"",INDIRECT("'"&amp;G3404&amp;"'!"&amp;H3404),"")</f>
        <v/>
      </c>
      <c r="S3404" s="991"/>
    </row>
    <row r="3405" spans="1:19" ht="15" customHeight="1" x14ac:dyDescent="0.25">
      <c r="A3405" s="2">
        <v>3400</v>
      </c>
      <c r="D3405" s="3" t="s">
        <v>3572</v>
      </c>
      <c r="F3405" t="str" cm="1">
        <f t="array" ref="F3405" ca="1">IF(G3405&lt;&gt;"",INDIRECT("'"&amp;G3405&amp;"'!"&amp;H3405),"")</f>
        <v/>
      </c>
      <c r="I3405" s="4"/>
      <c r="J3405" s="4"/>
      <c r="K3405" s="4"/>
    </row>
    <row r="3406" spans="1:19" ht="15" customHeight="1" x14ac:dyDescent="0.25">
      <c r="A3406" s="2">
        <v>3401</v>
      </c>
      <c r="D3406" s="3" t="s">
        <v>3572</v>
      </c>
      <c r="F3406" t="str" cm="1">
        <f t="array" ref="F3406" ca="1">IF(G3406&lt;&gt;"",INDIRECT("'"&amp;G3406&amp;"'!"&amp;H3406),"")</f>
        <v/>
      </c>
      <c r="S3406" s="991"/>
    </row>
    <row r="3407" spans="1:19" ht="15" customHeight="1" x14ac:dyDescent="0.25">
      <c r="A3407" s="2">
        <v>3402</v>
      </c>
      <c r="D3407" s="3" t="s">
        <v>3572</v>
      </c>
      <c r="F3407" t="str" cm="1">
        <f t="array" ref="F3407" ca="1">IF(G3407&lt;&gt;"",INDIRECT("'"&amp;G3407&amp;"'!"&amp;H3407),"")</f>
        <v/>
      </c>
      <c r="I3407" s="4"/>
      <c r="J3407" s="4"/>
      <c r="K3407" s="4"/>
    </row>
    <row r="3408" spans="1:19" ht="15" customHeight="1" x14ac:dyDescent="0.25">
      <c r="A3408" s="2">
        <v>3403</v>
      </c>
      <c r="D3408" s="3" t="s">
        <v>3572</v>
      </c>
      <c r="F3408" t="str" cm="1">
        <f t="array" ref="F3408" ca="1">IF(G3408&lt;&gt;"",INDIRECT("'"&amp;G3408&amp;"'!"&amp;H3408),"")</f>
        <v/>
      </c>
    </row>
    <row r="3409" spans="1:19" ht="15" customHeight="1" x14ac:dyDescent="0.25">
      <c r="A3409" s="2">
        <v>3404</v>
      </c>
      <c r="D3409" s="3" t="s">
        <v>3572</v>
      </c>
      <c r="F3409" t="str" cm="1">
        <f t="array" ref="F3409" ca="1">IF(G3409&lt;&gt;"",INDIRECT("'"&amp;G3409&amp;"'!"&amp;H3409),"")</f>
        <v/>
      </c>
      <c r="S3409" s="991"/>
    </row>
    <row r="3410" spans="1:19" ht="15" customHeight="1" x14ac:dyDescent="0.25">
      <c r="A3410" s="2">
        <v>3405</v>
      </c>
      <c r="D3410" s="3" t="s">
        <v>3572</v>
      </c>
      <c r="F3410" t="str" cm="1">
        <f t="array" ref="F3410" ca="1">IF(G3410&lt;&gt;"",INDIRECT("'"&amp;G3410&amp;"'!"&amp;H3410),"")</f>
        <v/>
      </c>
      <c r="I3410" s="4"/>
      <c r="J3410" s="4"/>
      <c r="K3410" s="4"/>
    </row>
    <row r="3411" spans="1:19" ht="15" customHeight="1" x14ac:dyDescent="0.25">
      <c r="A3411" s="2">
        <v>3406</v>
      </c>
      <c r="D3411" s="3" t="s">
        <v>3572</v>
      </c>
      <c r="F3411" t="str" cm="1">
        <f t="array" ref="F3411" ca="1">IF(G3411&lt;&gt;"",INDIRECT("'"&amp;G3411&amp;"'!"&amp;H3411),"")</f>
        <v/>
      </c>
      <c r="I3411" s="4"/>
      <c r="J3411" s="4"/>
      <c r="K3411" s="4"/>
    </row>
    <row r="3412" spans="1:19" ht="15" customHeight="1" x14ac:dyDescent="0.25">
      <c r="A3412" s="2">
        <v>3407</v>
      </c>
      <c r="D3412" s="3" t="s">
        <v>3572</v>
      </c>
      <c r="F3412" t="str" cm="1">
        <f t="array" ref="F3412" ca="1">IF(G3412&lt;&gt;"",INDIRECT("'"&amp;G3412&amp;"'!"&amp;H3412),"")</f>
        <v/>
      </c>
      <c r="I3412" s="4"/>
      <c r="J3412" s="4"/>
      <c r="K3412" s="4"/>
    </row>
    <row r="3413" spans="1:19" ht="15" customHeight="1" x14ac:dyDescent="0.25">
      <c r="A3413" s="2">
        <v>3408</v>
      </c>
      <c r="D3413" s="3" t="s">
        <v>3572</v>
      </c>
      <c r="F3413" t="str" cm="1">
        <f t="array" ref="F3413" ca="1">IF(G3413&lt;&gt;"",INDIRECT("'"&amp;G3413&amp;"'!"&amp;H3413),"")</f>
        <v/>
      </c>
      <c r="I3413" s="4"/>
      <c r="J3413" s="4"/>
      <c r="K3413" s="4"/>
    </row>
    <row r="3414" spans="1:19" ht="15" customHeight="1" x14ac:dyDescent="0.25">
      <c r="A3414" s="2">
        <v>3409</v>
      </c>
      <c r="D3414" s="3" t="s">
        <v>3572</v>
      </c>
      <c r="F3414" t="str" cm="1">
        <f t="array" ref="F3414" ca="1">IF(G3414&lt;&gt;"",INDIRECT("'"&amp;G3414&amp;"'!"&amp;H3414),"")</f>
        <v/>
      </c>
      <c r="I3414" s="4"/>
      <c r="J3414" s="4"/>
      <c r="K3414" s="4"/>
    </row>
    <row r="3415" spans="1:19" ht="15" customHeight="1" x14ac:dyDescent="0.25">
      <c r="A3415" s="2">
        <v>3410</v>
      </c>
      <c r="D3415" s="3" t="s">
        <v>3572</v>
      </c>
      <c r="F3415" t="str" cm="1">
        <f t="array" ref="F3415" ca="1">IF(G3415&lt;&gt;"",INDIRECT("'"&amp;G3415&amp;"'!"&amp;H3415),"")</f>
        <v/>
      </c>
      <c r="S3415" s="991"/>
    </row>
    <row r="3416" spans="1:19" ht="15" customHeight="1" x14ac:dyDescent="0.25">
      <c r="A3416" s="2">
        <v>3411</v>
      </c>
      <c r="D3416" s="3" t="s">
        <v>3572</v>
      </c>
      <c r="F3416" t="str" cm="1">
        <f t="array" ref="F3416" ca="1">IF(G3416&lt;&gt;"",INDIRECT("'"&amp;G3416&amp;"'!"&amp;H3416),"")</f>
        <v/>
      </c>
      <c r="S3416" s="991"/>
    </row>
    <row r="3417" spans="1:19" ht="15" customHeight="1" x14ac:dyDescent="0.25">
      <c r="A3417" s="2">
        <v>3412</v>
      </c>
      <c r="D3417" s="3" t="s">
        <v>3572</v>
      </c>
      <c r="F3417" t="str" cm="1">
        <f t="array" ref="F3417" ca="1">IF(G3417&lt;&gt;"",INDIRECT("'"&amp;G3417&amp;"'!"&amp;H3417),"")</f>
        <v/>
      </c>
      <c r="S3417" s="991"/>
    </row>
    <row r="3418" spans="1:19" ht="15" customHeight="1" x14ac:dyDescent="0.25">
      <c r="A3418" s="2">
        <v>3413</v>
      </c>
      <c r="D3418" s="3" t="s">
        <v>3572</v>
      </c>
      <c r="F3418" t="str" cm="1">
        <f t="array" ref="F3418" ca="1">IF(G3418&lt;&gt;"",INDIRECT("'"&amp;G3418&amp;"'!"&amp;H3418),"")</f>
        <v/>
      </c>
      <c r="S3418" s="991"/>
    </row>
    <row r="3419" spans="1:19" ht="15" customHeight="1" x14ac:dyDescent="0.25">
      <c r="A3419" s="2">
        <v>3414</v>
      </c>
      <c r="D3419" s="3" t="s">
        <v>3572</v>
      </c>
      <c r="F3419" t="str" cm="1">
        <f t="array" ref="F3419" ca="1">IF(G3419&lt;&gt;"",INDIRECT("'"&amp;G3419&amp;"'!"&amp;H3419),"")</f>
        <v/>
      </c>
      <c r="S3419" s="991"/>
    </row>
    <row r="3420" spans="1:19" ht="15" customHeight="1" x14ac:dyDescent="0.25">
      <c r="A3420" s="2">
        <v>3415</v>
      </c>
      <c r="D3420" s="3" t="s">
        <v>3572</v>
      </c>
      <c r="F3420" t="str" cm="1">
        <f t="array" ref="F3420" ca="1">IF(G3420&lt;&gt;"",INDIRECT("'"&amp;G3420&amp;"'!"&amp;H3420),"")</f>
        <v/>
      </c>
      <c r="S3420" s="991"/>
    </row>
    <row r="3421" spans="1:19" ht="15" customHeight="1" x14ac:dyDescent="0.25">
      <c r="A3421" s="2">
        <v>3416</v>
      </c>
      <c r="D3421" s="3" t="s">
        <v>3572</v>
      </c>
      <c r="F3421" t="str" cm="1">
        <f t="array" ref="F3421" ca="1">IF(G3421&lt;&gt;"",INDIRECT("'"&amp;G3421&amp;"'!"&amp;H3421),"")</f>
        <v/>
      </c>
      <c r="S3421" s="991"/>
    </row>
    <row r="3422" spans="1:19" ht="15" customHeight="1" x14ac:dyDescent="0.25">
      <c r="A3422" s="2">
        <v>3417</v>
      </c>
      <c r="D3422" s="3" t="s">
        <v>3572</v>
      </c>
      <c r="F3422" t="str" cm="1">
        <f t="array" ref="F3422" ca="1">IF(G3422&lt;&gt;"",INDIRECT("'"&amp;G3422&amp;"'!"&amp;H3422),"")</f>
        <v/>
      </c>
      <c r="S3422" s="991"/>
    </row>
    <row r="3423" spans="1:19" ht="15" customHeight="1" x14ac:dyDescent="0.25">
      <c r="A3423" s="2">
        <v>3418</v>
      </c>
      <c r="D3423" s="3" t="s">
        <v>3572</v>
      </c>
      <c r="F3423" t="str" cm="1">
        <f t="array" ref="F3423" ca="1">IF(G3423&lt;&gt;"",INDIRECT("'"&amp;G3423&amp;"'!"&amp;H3423),"")</f>
        <v/>
      </c>
      <c r="S3423" s="991"/>
    </row>
    <row r="3424" spans="1:19" ht="15" customHeight="1" x14ac:dyDescent="0.25">
      <c r="A3424" s="2">
        <v>3419</v>
      </c>
      <c r="D3424" s="3" t="s">
        <v>3572</v>
      </c>
      <c r="F3424" t="str" cm="1">
        <f t="array" ref="F3424" ca="1">IF(G3424&lt;&gt;"",INDIRECT("'"&amp;G3424&amp;"'!"&amp;H3424),"")</f>
        <v/>
      </c>
      <c r="S3424" s="991"/>
    </row>
    <row r="3425" spans="1:19" ht="15" customHeight="1" x14ac:dyDescent="0.25">
      <c r="A3425" s="2">
        <v>3420</v>
      </c>
      <c r="D3425" s="3" t="s">
        <v>3572</v>
      </c>
      <c r="F3425" t="str" cm="1">
        <f t="array" ref="F3425" ca="1">IF(G3425&lt;&gt;"",INDIRECT("'"&amp;G3425&amp;"'!"&amp;H3425),"")</f>
        <v/>
      </c>
      <c r="S3425" s="991"/>
    </row>
    <row r="3426" spans="1:19" x14ac:dyDescent="0.25">
      <c r="A3426">
        <v>3421</v>
      </c>
      <c r="B3426" s="7">
        <f>'EstExp 12-20'!C129</f>
        <v>0</v>
      </c>
      <c r="C3426" s="3">
        <f t="shared" ref="C3426:C3432" si="104">A3426-B3426</f>
        <v>3421</v>
      </c>
      <c r="E3426" t="b">
        <f t="shared" ref="E3426:E3432" ca="1" si="105">F3426=B3426</f>
        <v>1</v>
      </c>
      <c r="F3426" cm="1">
        <f t="array" ref="F3426" ca="1">IF(G3426&lt;&gt;"",INDIRECT("'"&amp;G3426&amp;"'!"&amp;H3426),"")</f>
        <v>0</v>
      </c>
      <c r="G3426" s="991" t="s">
        <v>3604</v>
      </c>
      <c r="H3426" t="s">
        <v>4353</v>
      </c>
      <c r="S3426" s="991"/>
    </row>
    <row r="3427" spans="1:19" x14ac:dyDescent="0.25">
      <c r="A3427">
        <v>3422</v>
      </c>
      <c r="B3427" s="7">
        <f>'EstExp 12-20'!D129</f>
        <v>0</v>
      </c>
      <c r="C3427" s="3">
        <f t="shared" si="104"/>
        <v>3422</v>
      </c>
      <c r="E3427" t="b">
        <f t="shared" ca="1" si="105"/>
        <v>1</v>
      </c>
      <c r="F3427" cm="1">
        <f t="array" ref="F3427" ca="1">IF(G3427&lt;&gt;"",INDIRECT("'"&amp;G3427&amp;"'!"&amp;H3427),"")</f>
        <v>0</v>
      </c>
      <c r="G3427" s="991" t="s">
        <v>3604</v>
      </c>
      <c r="H3427" t="s">
        <v>4354</v>
      </c>
      <c r="S3427" s="991"/>
    </row>
    <row r="3428" spans="1:19" x14ac:dyDescent="0.25">
      <c r="A3428">
        <v>3423</v>
      </c>
      <c r="B3428" s="7">
        <f>'EstExp 12-20'!E129</f>
        <v>0</v>
      </c>
      <c r="C3428" s="3">
        <f t="shared" si="104"/>
        <v>3423</v>
      </c>
      <c r="E3428" t="b">
        <f t="shared" ca="1" si="105"/>
        <v>1</v>
      </c>
      <c r="F3428" cm="1">
        <f t="array" ref="F3428" ca="1">IF(G3428&lt;&gt;"",INDIRECT("'"&amp;G3428&amp;"'!"&amp;H3428),"")</f>
        <v>0</v>
      </c>
      <c r="G3428" s="991" t="s">
        <v>3604</v>
      </c>
      <c r="H3428" t="s">
        <v>4355</v>
      </c>
      <c r="S3428" s="991"/>
    </row>
    <row r="3429" spans="1:19" x14ac:dyDescent="0.25">
      <c r="A3429">
        <v>3424</v>
      </c>
      <c r="B3429" s="7">
        <f>'EstExp 12-20'!F129</f>
        <v>0</v>
      </c>
      <c r="C3429" s="3">
        <f t="shared" si="104"/>
        <v>3424</v>
      </c>
      <c r="E3429" t="b">
        <f t="shared" ca="1" si="105"/>
        <v>1</v>
      </c>
      <c r="F3429" cm="1">
        <f t="array" ref="F3429" ca="1">IF(G3429&lt;&gt;"",INDIRECT("'"&amp;G3429&amp;"'!"&amp;H3429),"")</f>
        <v>0</v>
      </c>
      <c r="G3429" s="991" t="s">
        <v>3604</v>
      </c>
      <c r="H3429" t="s">
        <v>4356</v>
      </c>
      <c r="S3429" s="991"/>
    </row>
    <row r="3430" spans="1:19" x14ac:dyDescent="0.25">
      <c r="A3430">
        <v>3425</v>
      </c>
      <c r="B3430" s="7">
        <f>'EstExp 12-20'!G129</f>
        <v>0</v>
      </c>
      <c r="C3430" s="3">
        <f t="shared" si="104"/>
        <v>3425</v>
      </c>
      <c r="E3430" t="b">
        <f t="shared" ca="1" si="105"/>
        <v>1</v>
      </c>
      <c r="F3430" cm="1">
        <f t="array" ref="F3430" ca="1">IF(G3430&lt;&gt;"",INDIRECT("'"&amp;G3430&amp;"'!"&amp;H3430),"")</f>
        <v>0</v>
      </c>
      <c r="G3430" s="991" t="s">
        <v>3604</v>
      </c>
      <c r="H3430" t="s">
        <v>4357</v>
      </c>
      <c r="S3430" s="991"/>
    </row>
    <row r="3431" spans="1:19" x14ac:dyDescent="0.25">
      <c r="A3431">
        <v>3426</v>
      </c>
      <c r="B3431" s="7">
        <f>'EstExp 12-20'!H129</f>
        <v>0</v>
      </c>
      <c r="C3431" s="3">
        <f t="shared" si="104"/>
        <v>3426</v>
      </c>
      <c r="E3431" t="b">
        <f t="shared" ca="1" si="105"/>
        <v>1</v>
      </c>
      <c r="F3431" cm="1">
        <f t="array" ref="F3431" ca="1">IF(G3431&lt;&gt;"",INDIRECT("'"&amp;G3431&amp;"'!"&amp;H3431),"")</f>
        <v>0</v>
      </c>
      <c r="G3431" s="991" t="s">
        <v>3604</v>
      </c>
      <c r="H3431" t="s">
        <v>4358</v>
      </c>
      <c r="S3431" s="991"/>
    </row>
    <row r="3432" spans="1:19" x14ac:dyDescent="0.25">
      <c r="A3432">
        <v>3427</v>
      </c>
      <c r="B3432" s="7">
        <f>'EstExp 12-20'!K129</f>
        <v>0</v>
      </c>
      <c r="C3432" s="3">
        <f t="shared" si="104"/>
        <v>3427</v>
      </c>
      <c r="E3432" t="b">
        <f t="shared" ca="1" si="105"/>
        <v>1</v>
      </c>
      <c r="F3432" cm="1">
        <f t="array" ref="F3432" ca="1">IF(G3432&lt;&gt;"",INDIRECT("'"&amp;G3432&amp;"'!"&amp;H3432),"")</f>
        <v>0</v>
      </c>
      <c r="G3432" s="991" t="s">
        <v>3604</v>
      </c>
      <c r="H3432" t="s">
        <v>4359</v>
      </c>
      <c r="S3432" s="991"/>
    </row>
    <row r="3433" spans="1:19" ht="15" customHeight="1" x14ac:dyDescent="0.25">
      <c r="A3433" s="2">
        <v>3428</v>
      </c>
      <c r="D3433" s="3" t="s">
        <v>3572</v>
      </c>
      <c r="F3433" t="str" cm="1">
        <f t="array" ref="F3433" ca="1">IF(G3433&lt;&gt;"",INDIRECT("'"&amp;G3433&amp;"'!"&amp;H3433),"")</f>
        <v/>
      </c>
      <c r="S3433" s="991"/>
    </row>
    <row r="3434" spans="1:19" x14ac:dyDescent="0.25">
      <c r="A3434">
        <v>3429</v>
      </c>
      <c r="B3434" s="7">
        <f>'BudgetSum 2-4'!E28</f>
        <v>0</v>
      </c>
      <c r="C3434" s="3">
        <f>A3434-B3434</f>
        <v>3429</v>
      </c>
      <c r="E3434" t="b">
        <f ca="1">F3434=B3434</f>
        <v>1</v>
      </c>
      <c r="F3434" cm="1">
        <f t="array" ref="F3434" ca="1">IF(G3434&lt;&gt;"",INDIRECT("'"&amp;G3434&amp;"'!"&amp;H3434),"")</f>
        <v>0</v>
      </c>
      <c r="G3434" s="991" t="s">
        <v>3508</v>
      </c>
      <c r="H3434" t="s">
        <v>4360</v>
      </c>
      <c r="S3434" s="991"/>
    </row>
    <row r="3435" spans="1:19" ht="15" customHeight="1" x14ac:dyDescent="0.25">
      <c r="A3435" s="2">
        <v>3430</v>
      </c>
      <c r="D3435" s="3" t="s">
        <v>3572</v>
      </c>
      <c r="F3435" t="str" cm="1">
        <f t="array" ref="F3435" ca="1">IF(G3435&lt;&gt;"",INDIRECT("'"&amp;G3435&amp;"'!"&amp;H3435),"")</f>
        <v/>
      </c>
      <c r="S3435" s="991"/>
    </row>
    <row r="3436" spans="1:19" x14ac:dyDescent="0.25">
      <c r="A3436">
        <v>3431</v>
      </c>
      <c r="B3436" s="7">
        <f>'BudgetSum 2-4'!G28</f>
        <v>0</v>
      </c>
      <c r="C3436" s="3">
        <f>A3436-B3436</f>
        <v>3431</v>
      </c>
      <c r="E3436" t="b">
        <f ca="1">F3436=B3436</f>
        <v>1</v>
      </c>
      <c r="F3436" cm="1">
        <f t="array" ref="F3436" ca="1">IF(G3436&lt;&gt;"",INDIRECT("'"&amp;G3436&amp;"'!"&amp;H3436),"")</f>
        <v>0</v>
      </c>
      <c r="G3436" s="991" t="s">
        <v>3508</v>
      </c>
      <c r="H3436" t="s">
        <v>4361</v>
      </c>
      <c r="S3436" s="991"/>
    </row>
    <row r="3437" spans="1:19" x14ac:dyDescent="0.25">
      <c r="A3437">
        <v>3432</v>
      </c>
      <c r="B3437" s="7">
        <f>'BudgetSum 2-4'!H28</f>
        <v>0</v>
      </c>
      <c r="C3437" s="3">
        <f>A3437-B3437</f>
        <v>3432</v>
      </c>
      <c r="E3437" t="b">
        <f ca="1">F3437=B3437</f>
        <v>1</v>
      </c>
      <c r="F3437" cm="1">
        <f t="array" ref="F3437" ca="1">IF(G3437&lt;&gt;"",INDIRECT("'"&amp;G3437&amp;"'!"&amp;H3437),"")</f>
        <v>0</v>
      </c>
      <c r="G3437" s="991" t="s">
        <v>3508</v>
      </c>
      <c r="H3437" t="s">
        <v>4362</v>
      </c>
      <c r="S3437" s="991"/>
    </row>
    <row r="3438" spans="1:19" ht="15" customHeight="1" x14ac:dyDescent="0.25">
      <c r="A3438" s="2">
        <v>3433</v>
      </c>
      <c r="D3438" s="3" t="s">
        <v>3572</v>
      </c>
      <c r="F3438" t="str" cm="1">
        <f t="array" ref="F3438" ca="1">IF(G3438&lt;&gt;"",INDIRECT("'"&amp;G3438&amp;"'!"&amp;H3438),"")</f>
        <v/>
      </c>
      <c r="S3438" s="991"/>
    </row>
    <row r="3439" spans="1:19" ht="15" customHeight="1" x14ac:dyDescent="0.25">
      <c r="A3439" s="2">
        <v>3434</v>
      </c>
      <c r="D3439" s="3" t="s">
        <v>3860</v>
      </c>
      <c r="F3439" t="str" cm="1">
        <f t="array" ref="F3439" ca="1">IF(G3439&lt;&gt;"",INDIRECT("'"&amp;G3439&amp;"'!"&amp;H3439),"")</f>
        <v/>
      </c>
      <c r="S3439" s="991"/>
    </row>
    <row r="3440" spans="1:19" ht="15" customHeight="1" x14ac:dyDescent="0.25">
      <c r="A3440" s="2">
        <v>3435</v>
      </c>
      <c r="D3440" s="3" t="s">
        <v>3572</v>
      </c>
      <c r="F3440" t="str" cm="1">
        <f t="array" ref="F3440" ca="1">IF(G3440&lt;&gt;"",INDIRECT("'"&amp;G3440&amp;"'!"&amp;H3440),"")</f>
        <v/>
      </c>
      <c r="S3440" s="991"/>
    </row>
    <row r="3441" spans="1:19" ht="15" customHeight="1" x14ac:dyDescent="0.25">
      <c r="A3441" s="2">
        <v>3436</v>
      </c>
      <c r="D3441" s="3" t="s">
        <v>3572</v>
      </c>
      <c r="F3441" t="str" cm="1">
        <f t="array" ref="F3441" ca="1">IF(G3441&lt;&gt;"",INDIRECT("'"&amp;G3441&amp;"'!"&amp;H3441),"")</f>
        <v/>
      </c>
      <c r="S3441" s="991"/>
    </row>
    <row r="3442" spans="1:19" ht="15" customHeight="1" x14ac:dyDescent="0.25">
      <c r="A3442" s="2">
        <v>3437</v>
      </c>
      <c r="D3442" s="3" t="s">
        <v>3572</v>
      </c>
      <c r="F3442" t="str" cm="1">
        <f t="array" ref="F3442" ca="1">IF(G3442&lt;&gt;"",INDIRECT("'"&amp;G3442&amp;"'!"&amp;H3442),"")</f>
        <v/>
      </c>
      <c r="S3442" s="991"/>
    </row>
    <row r="3443" spans="1:19" ht="15" customHeight="1" x14ac:dyDescent="0.25">
      <c r="A3443" s="2">
        <v>3438</v>
      </c>
      <c r="D3443" s="3" t="s">
        <v>3572</v>
      </c>
      <c r="F3443" t="str" cm="1">
        <f t="array" ref="F3443" ca="1">IF(G3443&lt;&gt;"",INDIRECT("'"&amp;G3443&amp;"'!"&amp;H3443),"")</f>
        <v/>
      </c>
      <c r="S3443" s="991"/>
    </row>
    <row r="3444" spans="1:19" ht="15" customHeight="1" x14ac:dyDescent="0.25">
      <c r="A3444" s="2">
        <v>3439</v>
      </c>
      <c r="D3444" s="3" t="s">
        <v>3572</v>
      </c>
      <c r="F3444" t="str" cm="1">
        <f t="array" ref="F3444" ca="1">IF(G3444&lt;&gt;"",INDIRECT("'"&amp;G3444&amp;"'!"&amp;H3444),"")</f>
        <v/>
      </c>
      <c r="S3444" s="991"/>
    </row>
    <row r="3445" spans="1:19" ht="15" customHeight="1" x14ac:dyDescent="0.25">
      <c r="A3445" s="2">
        <v>3440</v>
      </c>
      <c r="D3445" s="3" t="s">
        <v>3572</v>
      </c>
      <c r="F3445" t="str" cm="1">
        <f t="array" ref="F3445" ca="1">IF(G3445&lt;&gt;"",INDIRECT("'"&amp;G3445&amp;"'!"&amp;H3445),"")</f>
        <v/>
      </c>
      <c r="S3445" s="991"/>
    </row>
    <row r="3446" spans="1:19" ht="15" customHeight="1" x14ac:dyDescent="0.25">
      <c r="A3446" s="2">
        <v>3441</v>
      </c>
      <c r="D3446" s="3" t="s">
        <v>3572</v>
      </c>
      <c r="F3446" t="str" cm="1">
        <f t="array" ref="F3446" ca="1">IF(G3446&lt;&gt;"",INDIRECT("'"&amp;G3446&amp;"'!"&amp;H3446),"")</f>
        <v/>
      </c>
      <c r="S3446" s="991"/>
    </row>
    <row r="3447" spans="1:19" ht="15" customHeight="1" x14ac:dyDescent="0.25">
      <c r="A3447" s="2">
        <v>3442</v>
      </c>
      <c r="D3447" s="3" t="s">
        <v>3572</v>
      </c>
      <c r="F3447" t="str" cm="1">
        <f t="array" ref="F3447" ca="1">IF(G3447&lt;&gt;"",INDIRECT("'"&amp;G3447&amp;"'!"&amp;H3447),"")</f>
        <v/>
      </c>
      <c r="S3447" s="991"/>
    </row>
    <row r="3448" spans="1:19" ht="15" customHeight="1" x14ac:dyDescent="0.25">
      <c r="A3448" s="2">
        <v>3443</v>
      </c>
      <c r="D3448" s="3" t="s">
        <v>3572</v>
      </c>
      <c r="F3448" t="str" cm="1">
        <f t="array" ref="F3448" ca="1">IF(G3448&lt;&gt;"",INDIRECT("'"&amp;G3448&amp;"'!"&amp;H3448),"")</f>
        <v/>
      </c>
      <c r="S3448" s="991"/>
    </row>
    <row r="3449" spans="1:19" ht="15" customHeight="1" x14ac:dyDescent="0.25">
      <c r="A3449" s="2">
        <v>3444</v>
      </c>
      <c r="D3449" s="3" t="s">
        <v>3572</v>
      </c>
      <c r="F3449" t="str" cm="1">
        <f t="array" ref="F3449" ca="1">IF(G3449&lt;&gt;"",INDIRECT("'"&amp;G3449&amp;"'!"&amp;H3449),"")</f>
        <v/>
      </c>
      <c r="S3449" s="991"/>
    </row>
    <row r="3450" spans="1:19" ht="15" customHeight="1" x14ac:dyDescent="0.25">
      <c r="A3450" s="2">
        <v>3445</v>
      </c>
      <c r="D3450" s="3" t="s">
        <v>3572</v>
      </c>
      <c r="F3450" t="str" cm="1">
        <f t="array" ref="F3450" ca="1">IF(G3450&lt;&gt;"",INDIRECT("'"&amp;G3450&amp;"'!"&amp;H3450),"")</f>
        <v/>
      </c>
      <c r="I3450" s="4"/>
      <c r="J3450" s="4"/>
      <c r="K3450" s="4"/>
    </row>
    <row r="3451" spans="1:19" ht="15" customHeight="1" x14ac:dyDescent="0.25">
      <c r="A3451" s="2">
        <v>3446</v>
      </c>
      <c r="D3451" s="3" t="s">
        <v>3572</v>
      </c>
      <c r="F3451" t="str" cm="1">
        <f t="array" ref="F3451" ca="1">IF(G3451&lt;&gt;"",INDIRECT("'"&amp;G3451&amp;"'!"&amp;H3451),"")</f>
        <v/>
      </c>
      <c r="I3451" s="4"/>
      <c r="J3451" s="4"/>
      <c r="K3451" s="4"/>
    </row>
    <row r="3452" spans="1:19" ht="15" customHeight="1" x14ac:dyDescent="0.25">
      <c r="A3452" s="2">
        <v>3447</v>
      </c>
      <c r="D3452" s="3" t="s">
        <v>3572</v>
      </c>
      <c r="F3452" t="str" cm="1">
        <f t="array" ref="F3452" ca="1">IF(G3452&lt;&gt;"",INDIRECT("'"&amp;G3452&amp;"'!"&amp;H3452),"")</f>
        <v/>
      </c>
      <c r="I3452" s="4"/>
      <c r="J3452" s="4"/>
      <c r="K3452" s="4"/>
    </row>
    <row r="3453" spans="1:19" ht="15" customHeight="1" x14ac:dyDescent="0.25">
      <c r="A3453">
        <v>3448</v>
      </c>
      <c r="D3453" s="3" t="s">
        <v>3572</v>
      </c>
      <c r="F3453" t="str" cm="1">
        <f t="array" ref="F3453" ca="1">IF(G3453&lt;&gt;"",INDIRECT("'"&amp;G3453&amp;"'!"&amp;H3453),"")</f>
        <v/>
      </c>
      <c r="I3453" s="4"/>
      <c r="J3453" s="4"/>
      <c r="K3453" s="4"/>
    </row>
    <row r="3454" spans="1:19" ht="15" customHeight="1" x14ac:dyDescent="0.25">
      <c r="A3454" s="2">
        <v>3449</v>
      </c>
      <c r="D3454" s="3" t="s">
        <v>3572</v>
      </c>
      <c r="F3454" t="str" cm="1">
        <f t="array" ref="F3454" ca="1">IF(G3454&lt;&gt;"",INDIRECT("'"&amp;G3454&amp;"'!"&amp;H3454),"")</f>
        <v/>
      </c>
      <c r="S3454" s="991"/>
    </row>
    <row r="3455" spans="1:19" ht="15" customHeight="1" x14ac:dyDescent="0.25">
      <c r="A3455" s="2">
        <v>3450</v>
      </c>
      <c r="D3455" s="3" t="s">
        <v>3572</v>
      </c>
      <c r="F3455" t="str" cm="1">
        <f t="array" ref="F3455" ca="1">IF(G3455&lt;&gt;"",INDIRECT("'"&amp;G3455&amp;"'!"&amp;H3455),"")</f>
        <v/>
      </c>
      <c r="S3455" s="991"/>
    </row>
    <row r="3456" spans="1:19" ht="15" customHeight="1" x14ac:dyDescent="0.25">
      <c r="A3456" s="2">
        <v>3451</v>
      </c>
      <c r="D3456" s="3" t="s">
        <v>3572</v>
      </c>
      <c r="F3456" t="str" cm="1">
        <f t="array" ref="F3456" ca="1">IF(G3456&lt;&gt;"",INDIRECT("'"&amp;G3456&amp;"'!"&amp;H3456),"")</f>
        <v/>
      </c>
      <c r="I3456" s="4"/>
      <c r="J3456" s="4"/>
      <c r="K3456" s="4"/>
    </row>
    <row r="3457" spans="1:19" ht="15" customHeight="1" x14ac:dyDescent="0.25">
      <c r="A3457" s="2">
        <v>3452</v>
      </c>
      <c r="D3457" s="3" t="s">
        <v>3860</v>
      </c>
      <c r="F3457" t="str" cm="1">
        <f t="array" ref="F3457" ca="1">IF(G3457&lt;&gt;"",INDIRECT("'"&amp;G3457&amp;"'!"&amp;H3457),"")</f>
        <v/>
      </c>
    </row>
    <row r="3458" spans="1:19" ht="15" customHeight="1" x14ac:dyDescent="0.25">
      <c r="A3458" s="2">
        <v>3453</v>
      </c>
      <c r="D3458" s="3" t="s">
        <v>3572</v>
      </c>
      <c r="F3458" t="str" cm="1">
        <f t="array" ref="F3458" ca="1">IF(G3458&lt;&gt;"",INDIRECT("'"&amp;G3458&amp;"'!"&amp;H3458),"")</f>
        <v/>
      </c>
      <c r="S3458" s="991"/>
    </row>
    <row r="3459" spans="1:19" ht="15" customHeight="1" x14ac:dyDescent="0.25">
      <c r="A3459" s="2">
        <v>3454</v>
      </c>
      <c r="D3459" s="3" t="s">
        <v>3572</v>
      </c>
      <c r="F3459" t="str" cm="1">
        <f t="array" ref="F3459" ca="1">IF(G3459&lt;&gt;"",INDIRECT("'"&amp;G3459&amp;"'!"&amp;H3459),"")</f>
        <v/>
      </c>
      <c r="I3459" s="4"/>
      <c r="J3459" s="4"/>
      <c r="K3459" s="4"/>
    </row>
    <row r="3460" spans="1:19" ht="15" customHeight="1" x14ac:dyDescent="0.25">
      <c r="A3460" s="2">
        <v>3455</v>
      </c>
      <c r="D3460" s="3" t="s">
        <v>3572</v>
      </c>
      <c r="F3460" t="str" cm="1">
        <f t="array" ref="F3460" ca="1">IF(G3460&lt;&gt;"",INDIRECT("'"&amp;G3460&amp;"'!"&amp;H3460),"")</f>
        <v/>
      </c>
    </row>
    <row r="3461" spans="1:19" ht="15" customHeight="1" x14ac:dyDescent="0.25">
      <c r="A3461" s="2">
        <v>3456</v>
      </c>
      <c r="D3461" s="3" t="s">
        <v>3572</v>
      </c>
      <c r="F3461" t="str" cm="1">
        <f t="array" ref="F3461" ca="1">IF(G3461&lt;&gt;"",INDIRECT("'"&amp;G3461&amp;"'!"&amp;H3461),"")</f>
        <v/>
      </c>
    </row>
    <row r="3462" spans="1:19" ht="15" customHeight="1" x14ac:dyDescent="0.25">
      <c r="A3462" s="2">
        <v>3457</v>
      </c>
      <c r="D3462" s="3" t="s">
        <v>3572</v>
      </c>
      <c r="F3462" t="str" cm="1">
        <f t="array" ref="F3462" ca="1">IF(G3462&lt;&gt;"",INDIRECT("'"&amp;G3462&amp;"'!"&amp;H3462),"")</f>
        <v/>
      </c>
    </row>
    <row r="3463" spans="1:19" ht="15" customHeight="1" x14ac:dyDescent="0.25">
      <c r="A3463" s="2">
        <v>3458</v>
      </c>
      <c r="D3463" s="3" t="s">
        <v>3572</v>
      </c>
      <c r="F3463" t="str" cm="1">
        <f t="array" ref="F3463" ca="1">IF(G3463&lt;&gt;"",INDIRECT("'"&amp;G3463&amp;"'!"&amp;H3463),"")</f>
        <v/>
      </c>
      <c r="S3463" s="991"/>
    </row>
    <row r="3464" spans="1:19" ht="15" customHeight="1" x14ac:dyDescent="0.25">
      <c r="A3464" s="2">
        <v>3459</v>
      </c>
      <c r="D3464" s="3" t="s">
        <v>3572</v>
      </c>
      <c r="F3464" t="str" cm="1">
        <f t="array" ref="F3464" ca="1">IF(G3464&lt;&gt;"",INDIRECT("'"&amp;G3464&amp;"'!"&amp;H3464),"")</f>
        <v/>
      </c>
      <c r="I3464" s="4"/>
      <c r="J3464" s="4"/>
      <c r="K3464" s="4"/>
    </row>
    <row r="3465" spans="1:19" ht="15" customHeight="1" x14ac:dyDescent="0.25">
      <c r="A3465" s="2">
        <v>3460</v>
      </c>
      <c r="D3465" s="3" t="s">
        <v>3572</v>
      </c>
      <c r="F3465" t="str" cm="1">
        <f t="array" ref="F3465" ca="1">IF(G3465&lt;&gt;"",INDIRECT("'"&amp;G3465&amp;"'!"&amp;H3465),"")</f>
        <v/>
      </c>
      <c r="I3465" s="4"/>
      <c r="J3465" s="4"/>
      <c r="K3465" s="4"/>
    </row>
    <row r="3466" spans="1:19" ht="15" customHeight="1" x14ac:dyDescent="0.25">
      <c r="A3466" s="2">
        <v>3461</v>
      </c>
      <c r="D3466" s="3" t="s">
        <v>3572</v>
      </c>
      <c r="F3466" t="str" cm="1">
        <f t="array" ref="F3466" ca="1">IF(G3466&lt;&gt;"",INDIRECT("'"&amp;G3466&amp;"'!"&amp;H3466),"")</f>
        <v/>
      </c>
      <c r="I3466" s="4"/>
      <c r="J3466" s="4"/>
      <c r="K3466" s="4"/>
    </row>
    <row r="3467" spans="1:19" ht="15" customHeight="1" x14ac:dyDescent="0.25">
      <c r="A3467" s="2">
        <v>3462</v>
      </c>
      <c r="D3467" s="3" t="s">
        <v>3572</v>
      </c>
      <c r="F3467" t="str" cm="1">
        <f t="array" ref="F3467" ca="1">IF(G3467&lt;&gt;"",INDIRECT("'"&amp;G3467&amp;"'!"&amp;H3467),"")</f>
        <v/>
      </c>
      <c r="I3467" s="4"/>
      <c r="J3467" s="4"/>
      <c r="K3467" s="4"/>
    </row>
    <row r="3468" spans="1:19" ht="15" customHeight="1" x14ac:dyDescent="0.25">
      <c r="A3468" s="2">
        <v>3463</v>
      </c>
      <c r="D3468" s="3" t="s">
        <v>3572</v>
      </c>
      <c r="F3468" t="str" cm="1">
        <f t="array" ref="F3468" ca="1">IF(G3468&lt;&gt;"",INDIRECT("'"&amp;G3468&amp;"'!"&amp;H3468),"")</f>
        <v/>
      </c>
      <c r="I3468" s="4"/>
      <c r="J3468" s="4"/>
      <c r="K3468" s="4"/>
    </row>
    <row r="3469" spans="1:19" ht="15" customHeight="1" x14ac:dyDescent="0.25">
      <c r="A3469" s="2">
        <v>3464</v>
      </c>
      <c r="D3469" s="3" t="s">
        <v>3572</v>
      </c>
      <c r="F3469" t="str" cm="1">
        <f t="array" ref="F3469" ca="1">IF(G3469&lt;&gt;"",INDIRECT("'"&amp;G3469&amp;"'!"&amp;H3469),"")</f>
        <v/>
      </c>
      <c r="S3469" s="991"/>
    </row>
    <row r="3470" spans="1:19" ht="15" customHeight="1" x14ac:dyDescent="0.25">
      <c r="A3470" s="2">
        <v>3465</v>
      </c>
      <c r="D3470" s="3" t="s">
        <v>3572</v>
      </c>
      <c r="F3470" t="str" cm="1">
        <f t="array" ref="F3470" ca="1">IF(G3470&lt;&gt;"",INDIRECT("'"&amp;G3470&amp;"'!"&amp;H3470),"")</f>
        <v/>
      </c>
      <c r="I3470" s="4"/>
      <c r="J3470" s="4"/>
      <c r="K3470" s="4"/>
    </row>
    <row r="3471" spans="1:19" ht="15" customHeight="1" x14ac:dyDescent="0.25">
      <c r="A3471" s="2">
        <v>3466</v>
      </c>
      <c r="D3471" s="3" t="s">
        <v>3572</v>
      </c>
      <c r="F3471" t="str" cm="1">
        <f t="array" ref="F3471" ca="1">IF(G3471&lt;&gt;"",INDIRECT("'"&amp;G3471&amp;"'!"&amp;H3471),"")</f>
        <v/>
      </c>
      <c r="S3471" s="991"/>
    </row>
    <row r="3472" spans="1:19" ht="15" customHeight="1" x14ac:dyDescent="0.25">
      <c r="A3472" s="2">
        <v>3467</v>
      </c>
      <c r="D3472" s="3" t="s">
        <v>3572</v>
      </c>
      <c r="F3472" t="str" cm="1">
        <f t="array" ref="F3472" ca="1">IF(G3472&lt;&gt;"",INDIRECT("'"&amp;G3472&amp;"'!"&amp;H3472),"")</f>
        <v/>
      </c>
      <c r="I3472" s="4"/>
      <c r="J3472" s="4"/>
      <c r="K3472" s="4"/>
    </row>
    <row r="3473" spans="1:19" ht="15" customHeight="1" x14ac:dyDescent="0.25">
      <c r="A3473" s="2">
        <v>3468</v>
      </c>
      <c r="D3473" s="3" t="s">
        <v>3572</v>
      </c>
      <c r="F3473" t="str" cm="1">
        <f t="array" ref="F3473" ca="1">IF(G3473&lt;&gt;"",INDIRECT("'"&amp;G3473&amp;"'!"&amp;H3473),"")</f>
        <v/>
      </c>
    </row>
    <row r="3474" spans="1:19" x14ac:dyDescent="0.25">
      <c r="A3474">
        <v>3469</v>
      </c>
      <c r="B3474" s="7">
        <f>'BudgetSum 2-4'!C38</f>
        <v>0</v>
      </c>
      <c r="C3474" s="3">
        <f>A3474-B3474</f>
        <v>3469</v>
      </c>
      <c r="E3474" t="b">
        <f ca="1">F3474=B3474</f>
        <v>1</v>
      </c>
      <c r="F3474" cm="1">
        <f t="array" ref="F3474" ca="1">IF(G3474&lt;&gt;"",INDIRECT("'"&amp;G3474&amp;"'!"&amp;H3474),"")</f>
        <v>0</v>
      </c>
      <c r="G3474" s="991" t="s">
        <v>3508</v>
      </c>
      <c r="H3474" t="s">
        <v>3637</v>
      </c>
      <c r="S3474" s="991"/>
    </row>
    <row r="3475" spans="1:19" x14ac:dyDescent="0.25">
      <c r="A3475">
        <v>3470</v>
      </c>
      <c r="B3475" s="7">
        <f>'BudgetSum 2-4'!D38</f>
        <v>0</v>
      </c>
      <c r="C3475" s="3">
        <f>A3475-B3475</f>
        <v>3470</v>
      </c>
      <c r="E3475" t="b">
        <f ca="1">F3475=B3475</f>
        <v>1</v>
      </c>
      <c r="F3475" cm="1">
        <f t="array" ref="F3475" ca="1">IF(G3475&lt;&gt;"",INDIRECT("'"&amp;G3475&amp;"'!"&amp;H3475),"")</f>
        <v>0</v>
      </c>
      <c r="G3475" s="991" t="s">
        <v>3508</v>
      </c>
      <c r="H3475" t="s">
        <v>3674</v>
      </c>
      <c r="S3475" s="991"/>
    </row>
    <row r="3476" spans="1:19" x14ac:dyDescent="0.25">
      <c r="A3476">
        <v>3471</v>
      </c>
      <c r="B3476" s="7">
        <f>'BudgetSum 2-4'!F38</f>
        <v>0</v>
      </c>
      <c r="C3476" s="3">
        <f>A3476-B3476</f>
        <v>3471</v>
      </c>
      <c r="E3476" t="b">
        <f ca="1">F3476=B3476</f>
        <v>1</v>
      </c>
      <c r="F3476" cm="1">
        <f t="array" ref="F3476" ca="1">IF(G3476&lt;&gt;"",INDIRECT("'"&amp;G3476&amp;"'!"&amp;H3476),"")</f>
        <v>0</v>
      </c>
      <c r="G3476" s="991" t="s">
        <v>3508</v>
      </c>
      <c r="H3476" t="s">
        <v>3749</v>
      </c>
      <c r="S3476" s="991"/>
    </row>
    <row r="3477" spans="1:19" x14ac:dyDescent="0.25">
      <c r="A3477">
        <v>3472</v>
      </c>
      <c r="B3477" s="7">
        <f>'BudgetSum 2-4'!G38</f>
        <v>0</v>
      </c>
      <c r="C3477" s="3">
        <f>A3477-B3477</f>
        <v>3472</v>
      </c>
      <c r="E3477" t="b">
        <f ca="1">F3477=B3477</f>
        <v>1</v>
      </c>
      <c r="F3477" cm="1">
        <f t="array" ref="F3477" ca="1">IF(G3477&lt;&gt;"",INDIRECT("'"&amp;G3477&amp;"'!"&amp;H3477),"")</f>
        <v>0</v>
      </c>
      <c r="G3477" s="991" t="s">
        <v>3508</v>
      </c>
      <c r="H3477" t="s">
        <v>3787</v>
      </c>
      <c r="S3477" s="991"/>
    </row>
    <row r="3478" spans="1:19" x14ac:dyDescent="0.25">
      <c r="A3478">
        <v>3473</v>
      </c>
      <c r="B3478" s="7">
        <f>'BudgetSum 2-4'!H38</f>
        <v>0</v>
      </c>
      <c r="C3478" s="3">
        <f>A3478-B3478</f>
        <v>3473</v>
      </c>
      <c r="E3478" t="b">
        <f ca="1">F3478=B3478</f>
        <v>1</v>
      </c>
      <c r="F3478" cm="1">
        <f t="array" ref="F3478" ca="1">IF(G3478&lt;&gt;"",INDIRECT("'"&amp;G3478&amp;"'!"&amp;H3478),"")</f>
        <v>0</v>
      </c>
      <c r="G3478" s="991" t="s">
        <v>3508</v>
      </c>
      <c r="H3478" t="s">
        <v>3824</v>
      </c>
      <c r="S3478" s="991"/>
    </row>
    <row r="3479" spans="1:19" ht="15" customHeight="1" x14ac:dyDescent="0.25">
      <c r="A3479" s="2">
        <v>3474</v>
      </c>
      <c r="D3479" s="3" t="s">
        <v>3572</v>
      </c>
      <c r="F3479" t="str" cm="1">
        <f t="array" ref="F3479" ca="1">IF(G3479&lt;&gt;"",INDIRECT("'"&amp;G3479&amp;"'!"&amp;H3479),"")</f>
        <v/>
      </c>
    </row>
    <row r="3480" spans="1:19" ht="15" customHeight="1" x14ac:dyDescent="0.25">
      <c r="A3480" s="2">
        <v>3475</v>
      </c>
      <c r="D3480" s="3" t="s">
        <v>3860</v>
      </c>
      <c r="F3480" t="str" cm="1">
        <f t="array" ref="F3480" ca="1">IF(G3480&lt;&gt;"",INDIRECT("'"&amp;G3480&amp;"'!"&amp;H3480),"")</f>
        <v/>
      </c>
      <c r="I3480" s="4"/>
      <c r="J3480" s="4"/>
      <c r="K3480" s="4"/>
    </row>
    <row r="3481" spans="1:19" ht="15" customHeight="1" x14ac:dyDescent="0.25">
      <c r="A3481" s="2">
        <v>3476</v>
      </c>
      <c r="D3481" s="3" t="s">
        <v>3572</v>
      </c>
      <c r="F3481" t="str" cm="1">
        <f t="array" ref="F3481" ca="1">IF(G3481&lt;&gt;"",INDIRECT("'"&amp;G3481&amp;"'!"&amp;H3481),"")</f>
        <v/>
      </c>
      <c r="S3481" s="991"/>
    </row>
    <row r="3482" spans="1:19" ht="15" customHeight="1" x14ac:dyDescent="0.25">
      <c r="A3482" s="2">
        <v>3477</v>
      </c>
      <c r="D3482" s="3" t="s">
        <v>3572</v>
      </c>
      <c r="F3482" t="str" cm="1">
        <f t="array" ref="F3482" ca="1">IF(G3482&lt;&gt;"",INDIRECT("'"&amp;G3482&amp;"'!"&amp;H3482),"")</f>
        <v/>
      </c>
      <c r="I3482" s="4"/>
      <c r="J3482" s="4"/>
      <c r="K3482" s="4"/>
    </row>
    <row r="3483" spans="1:19" ht="15" customHeight="1" x14ac:dyDescent="0.25">
      <c r="A3483" s="2">
        <v>3478</v>
      </c>
      <c r="D3483" s="3" t="s">
        <v>3572</v>
      </c>
      <c r="F3483" t="str" cm="1">
        <f t="array" ref="F3483" ca="1">IF(G3483&lt;&gt;"",INDIRECT("'"&amp;G3483&amp;"'!"&amp;H3483),"")</f>
        <v/>
      </c>
      <c r="I3483" s="4"/>
      <c r="J3483" s="4"/>
      <c r="K3483" s="4"/>
    </row>
    <row r="3484" spans="1:19" ht="15" customHeight="1" x14ac:dyDescent="0.25">
      <c r="A3484" s="2">
        <v>3479</v>
      </c>
      <c r="D3484" s="3" t="s">
        <v>3572</v>
      </c>
      <c r="F3484" t="str" cm="1">
        <f t="array" ref="F3484" ca="1">IF(G3484&lt;&gt;"",INDIRECT("'"&amp;G3484&amp;"'!"&amp;H3484),"")</f>
        <v/>
      </c>
      <c r="I3484" s="4"/>
      <c r="J3484" s="4"/>
      <c r="K3484" s="4"/>
    </row>
    <row r="3485" spans="1:19" ht="15" customHeight="1" x14ac:dyDescent="0.25">
      <c r="A3485" s="2">
        <v>3480</v>
      </c>
      <c r="D3485" s="3" t="s">
        <v>3572</v>
      </c>
      <c r="F3485" t="str" cm="1">
        <f t="array" ref="F3485" ca="1">IF(G3485&lt;&gt;"",INDIRECT("'"&amp;G3485&amp;"'!"&amp;H3485),"")</f>
        <v/>
      </c>
      <c r="I3485" s="4"/>
      <c r="J3485" s="4"/>
      <c r="K3485" s="4"/>
    </row>
    <row r="3486" spans="1:19" ht="15" customHeight="1" x14ac:dyDescent="0.25">
      <c r="A3486" s="2">
        <v>3481</v>
      </c>
      <c r="D3486" s="3" t="s">
        <v>3572</v>
      </c>
      <c r="F3486" t="str" cm="1">
        <f t="array" ref="F3486" ca="1">IF(G3486&lt;&gt;"",INDIRECT("'"&amp;G3486&amp;"'!"&amp;H3486),"")</f>
        <v/>
      </c>
      <c r="I3486" s="4"/>
      <c r="J3486" s="4"/>
      <c r="K3486" s="4"/>
    </row>
    <row r="3487" spans="1:19" ht="15" customHeight="1" x14ac:dyDescent="0.25">
      <c r="A3487" s="2">
        <v>3482</v>
      </c>
      <c r="D3487" s="3" t="s">
        <v>3572</v>
      </c>
      <c r="F3487" t="str" cm="1">
        <f t="array" ref="F3487" ca="1">IF(G3487&lt;&gt;"",INDIRECT("'"&amp;G3487&amp;"'!"&amp;H3487),"")</f>
        <v/>
      </c>
      <c r="I3487" s="4"/>
      <c r="J3487" s="4"/>
      <c r="K3487" s="4"/>
    </row>
    <row r="3488" spans="1:19" ht="15" customHeight="1" x14ac:dyDescent="0.25">
      <c r="A3488" s="2">
        <v>3483</v>
      </c>
      <c r="D3488" s="3" t="s">
        <v>3572</v>
      </c>
      <c r="F3488" t="str" cm="1">
        <f t="array" ref="F3488" ca="1">IF(G3488&lt;&gt;"",INDIRECT("'"&amp;G3488&amp;"'!"&amp;H3488),"")</f>
        <v/>
      </c>
      <c r="I3488" s="4"/>
      <c r="J3488" s="4"/>
      <c r="K3488" s="4"/>
    </row>
    <row r="3489" spans="1:19" ht="15" customHeight="1" x14ac:dyDescent="0.25">
      <c r="A3489" s="2">
        <v>3484</v>
      </c>
      <c r="D3489" s="3" t="s">
        <v>3572</v>
      </c>
      <c r="F3489" t="str" cm="1">
        <f t="array" ref="F3489" ca="1">IF(G3489&lt;&gt;"",INDIRECT("'"&amp;G3489&amp;"'!"&amp;H3489),"")</f>
        <v/>
      </c>
      <c r="S3489" s="991"/>
    </row>
    <row r="3490" spans="1:19" x14ac:dyDescent="0.25">
      <c r="A3490">
        <v>3485</v>
      </c>
      <c r="B3490" s="8">
        <f>'CashSum 5'!K3</f>
        <v>0</v>
      </c>
      <c r="C3490" s="3">
        <f>A3490-B3490</f>
        <v>3485</v>
      </c>
      <c r="E3490" t="b">
        <f ca="1">F3490=B3490</f>
        <v>1</v>
      </c>
      <c r="F3490" cm="1">
        <f t="array" ref="F3490" ca="1">IF(G3490&lt;&gt;"",INDIRECT("'"&amp;G3490&amp;"'!"&amp;H3490),"")</f>
        <v>0</v>
      </c>
      <c r="G3490" s="991" t="s">
        <v>3516</v>
      </c>
      <c r="H3490" t="s">
        <v>4363</v>
      </c>
      <c r="S3490" s="991"/>
    </row>
    <row r="3491" spans="1:19" ht="15" customHeight="1" x14ac:dyDescent="0.25">
      <c r="A3491" s="2">
        <v>3486</v>
      </c>
      <c r="D3491" s="3" t="s">
        <v>3572</v>
      </c>
      <c r="F3491" t="str" cm="1">
        <f t="array" ref="F3491" ca="1">IF(G3491&lt;&gt;"",INDIRECT("'"&amp;G3491&amp;"'!"&amp;H3491),"")</f>
        <v/>
      </c>
      <c r="S3491" s="991"/>
    </row>
    <row r="3492" spans="1:19" ht="15" customHeight="1" x14ac:dyDescent="0.25">
      <c r="A3492" s="2">
        <v>3487</v>
      </c>
      <c r="D3492" s="3" t="s">
        <v>3572</v>
      </c>
      <c r="F3492" t="str" cm="1">
        <f t="array" ref="F3492" ca="1">IF(G3492&lt;&gt;"",INDIRECT("'"&amp;G3492&amp;"'!"&amp;H3492),"")</f>
        <v/>
      </c>
      <c r="S3492" s="991"/>
    </row>
    <row r="3493" spans="1:19" ht="15" customHeight="1" x14ac:dyDescent="0.25">
      <c r="A3493" s="2">
        <v>3488</v>
      </c>
      <c r="D3493" s="3" t="s">
        <v>3572</v>
      </c>
      <c r="F3493" t="str" cm="1">
        <f t="array" ref="F3493" ca="1">IF(G3493&lt;&gt;"",INDIRECT("'"&amp;G3493&amp;"'!"&amp;H3493),"")</f>
        <v/>
      </c>
    </row>
    <row r="3494" spans="1:19" ht="15" customHeight="1" x14ac:dyDescent="0.25">
      <c r="A3494" s="2">
        <v>3489</v>
      </c>
      <c r="D3494" s="3" t="s">
        <v>3572</v>
      </c>
      <c r="F3494" t="str" cm="1">
        <f t="array" ref="F3494" ca="1">IF(G3494&lt;&gt;"",INDIRECT("'"&amp;G3494&amp;"'!"&amp;H3494),"")</f>
        <v/>
      </c>
    </row>
    <row r="3495" spans="1:19" ht="15" customHeight="1" x14ac:dyDescent="0.25">
      <c r="A3495" s="2">
        <v>3490</v>
      </c>
      <c r="D3495" s="3" t="s">
        <v>3572</v>
      </c>
      <c r="F3495" t="str" cm="1">
        <f t="array" ref="F3495" ca="1">IF(G3495&lt;&gt;"",INDIRECT("'"&amp;G3495&amp;"'!"&amp;H3495),"")</f>
        <v/>
      </c>
    </row>
    <row r="3496" spans="1:19" ht="15" customHeight="1" x14ac:dyDescent="0.25">
      <c r="A3496" s="2">
        <v>3491</v>
      </c>
      <c r="D3496" s="3" t="s">
        <v>3572</v>
      </c>
      <c r="F3496" t="str" cm="1">
        <f t="array" ref="F3496" ca="1">IF(G3496&lt;&gt;"",INDIRECT("'"&amp;G3496&amp;"'!"&amp;H3496),"")</f>
        <v/>
      </c>
      <c r="S3496" s="991"/>
    </row>
    <row r="3497" spans="1:19" ht="15" customHeight="1" x14ac:dyDescent="0.25">
      <c r="A3497" s="2">
        <v>3492</v>
      </c>
      <c r="D3497" s="3" t="s">
        <v>3572</v>
      </c>
      <c r="F3497" t="str" cm="1">
        <f t="array" ref="F3497" ca="1">IF(G3497&lt;&gt;"",INDIRECT("'"&amp;G3497&amp;"'!"&amp;H3497),"")</f>
        <v/>
      </c>
      <c r="S3497" s="991"/>
    </row>
    <row r="3498" spans="1:19" ht="15" customHeight="1" x14ac:dyDescent="0.25">
      <c r="A3498" s="2">
        <v>3493</v>
      </c>
      <c r="D3498" s="3" t="s">
        <v>3860</v>
      </c>
      <c r="F3498" t="str" cm="1">
        <f t="array" ref="F3498" ca="1">IF(G3498&lt;&gt;"",INDIRECT("'"&amp;G3498&amp;"'!"&amp;H3498),"")</f>
        <v/>
      </c>
      <c r="I3498" s="4"/>
      <c r="J3498" s="4"/>
      <c r="K3498" s="4"/>
    </row>
    <row r="3499" spans="1:19" ht="15" customHeight="1" x14ac:dyDescent="0.25">
      <c r="A3499" s="2">
        <v>3494</v>
      </c>
      <c r="D3499" s="3" t="s">
        <v>3572</v>
      </c>
      <c r="F3499" t="str" cm="1">
        <f t="array" ref="F3499" ca="1">IF(G3499&lt;&gt;"",INDIRECT("'"&amp;G3499&amp;"'!"&amp;H3499),"")</f>
        <v/>
      </c>
      <c r="I3499" s="4"/>
      <c r="J3499" s="4"/>
      <c r="K3499" s="4"/>
    </row>
    <row r="3500" spans="1:19" ht="15" customHeight="1" x14ac:dyDescent="0.25">
      <c r="A3500" s="2">
        <v>3495</v>
      </c>
      <c r="D3500" s="3" t="s">
        <v>3860</v>
      </c>
      <c r="F3500" t="str" cm="1">
        <f t="array" ref="F3500" ca="1">IF(G3500&lt;&gt;"",INDIRECT("'"&amp;G3500&amp;"'!"&amp;H3500),"")</f>
        <v/>
      </c>
      <c r="I3500" s="4"/>
      <c r="J3500" s="4"/>
      <c r="K3500" s="4"/>
    </row>
    <row r="3501" spans="1:19" ht="15" customHeight="1" x14ac:dyDescent="0.25">
      <c r="A3501" s="2">
        <v>3496</v>
      </c>
      <c r="D3501" s="3" t="s">
        <v>3572</v>
      </c>
      <c r="F3501" t="str" cm="1">
        <f t="array" ref="F3501" ca="1">IF(G3501&lt;&gt;"",INDIRECT("'"&amp;G3501&amp;"'!"&amp;H3501),"")</f>
        <v/>
      </c>
      <c r="I3501" s="4"/>
      <c r="J3501" s="4"/>
      <c r="K3501" s="4"/>
    </row>
    <row r="3502" spans="1:19" ht="15" customHeight="1" x14ac:dyDescent="0.25">
      <c r="A3502" s="2">
        <v>3497</v>
      </c>
      <c r="D3502" s="3" t="s">
        <v>3572</v>
      </c>
      <c r="F3502" t="str" cm="1">
        <f t="array" ref="F3502" ca="1">IF(G3502&lt;&gt;"",INDIRECT("'"&amp;G3502&amp;"'!"&amp;H3502),"")</f>
        <v/>
      </c>
      <c r="S3502" s="991"/>
    </row>
    <row r="3503" spans="1:19" ht="15" customHeight="1" x14ac:dyDescent="0.25">
      <c r="A3503" s="2">
        <v>3498</v>
      </c>
      <c r="D3503" s="3" t="s">
        <v>3572</v>
      </c>
      <c r="F3503" t="str" cm="1">
        <f t="array" ref="F3503" ca="1">IF(G3503&lt;&gt;"",INDIRECT("'"&amp;G3503&amp;"'!"&amp;H3503),"")</f>
        <v/>
      </c>
      <c r="S3503" s="991"/>
    </row>
    <row r="3504" spans="1:19" ht="15" customHeight="1" x14ac:dyDescent="0.25">
      <c r="A3504" s="2">
        <v>3499</v>
      </c>
      <c r="D3504" s="3" t="s">
        <v>3572</v>
      </c>
      <c r="F3504" t="str" cm="1">
        <f t="array" ref="F3504" ca="1">IF(G3504&lt;&gt;"",INDIRECT("'"&amp;G3504&amp;"'!"&amp;H3504),"")</f>
        <v/>
      </c>
      <c r="I3504" s="4"/>
      <c r="J3504" s="4"/>
      <c r="K3504" s="4"/>
    </row>
    <row r="3505" spans="1:19" ht="15" customHeight="1" x14ac:dyDescent="0.25">
      <c r="A3505" s="2">
        <v>3500</v>
      </c>
      <c r="D3505" s="3" t="s">
        <v>3572</v>
      </c>
      <c r="F3505" t="str" cm="1">
        <f t="array" ref="F3505" ca="1">IF(G3505&lt;&gt;"",INDIRECT("'"&amp;G3505&amp;"'!"&amp;H3505),"")</f>
        <v/>
      </c>
      <c r="I3505" s="4"/>
      <c r="J3505" s="4"/>
      <c r="K3505" s="4"/>
    </row>
    <row r="3506" spans="1:19" ht="15" customHeight="1" x14ac:dyDescent="0.25">
      <c r="A3506" s="2">
        <v>3501</v>
      </c>
      <c r="D3506" s="3" t="s">
        <v>3572</v>
      </c>
      <c r="F3506" t="str" cm="1">
        <f t="array" ref="F3506" ca="1">IF(G3506&lt;&gt;"",INDIRECT("'"&amp;G3506&amp;"'!"&amp;H3506),"")</f>
        <v/>
      </c>
      <c r="I3506" s="4"/>
      <c r="J3506" s="4"/>
      <c r="K3506" s="4"/>
    </row>
    <row r="3507" spans="1:19" ht="15" customHeight="1" x14ac:dyDescent="0.25">
      <c r="A3507" s="2">
        <v>3502</v>
      </c>
      <c r="D3507" s="3" t="s">
        <v>3572</v>
      </c>
      <c r="F3507" t="str" cm="1">
        <f t="array" ref="F3507" ca="1">IF(G3507&lt;&gt;"",INDIRECT("'"&amp;G3507&amp;"'!"&amp;H3507),"")</f>
        <v/>
      </c>
    </row>
    <row r="3508" spans="1:19" ht="15" customHeight="1" x14ac:dyDescent="0.25">
      <c r="A3508" s="2">
        <v>3503</v>
      </c>
      <c r="D3508" s="3" t="s">
        <v>3572</v>
      </c>
      <c r="F3508" t="str" cm="1">
        <f t="array" ref="F3508" ca="1">IF(G3508&lt;&gt;"",INDIRECT("'"&amp;G3508&amp;"'!"&amp;H3508),"")</f>
        <v/>
      </c>
    </row>
    <row r="3509" spans="1:19" ht="15" customHeight="1" x14ac:dyDescent="0.25">
      <c r="A3509" s="2">
        <v>3504</v>
      </c>
      <c r="D3509" s="3" t="s">
        <v>3572</v>
      </c>
      <c r="F3509" t="str" cm="1">
        <f t="array" ref="F3509" ca="1">IF(G3509&lt;&gt;"",INDIRECT("'"&amp;G3509&amp;"'!"&amp;H3509),"")</f>
        <v/>
      </c>
    </row>
    <row r="3510" spans="1:19" ht="15" customHeight="1" x14ac:dyDescent="0.25">
      <c r="A3510" s="2">
        <v>3505</v>
      </c>
      <c r="D3510" s="3" t="s">
        <v>3572</v>
      </c>
      <c r="F3510" t="str" cm="1">
        <f t="array" ref="F3510" ca="1">IF(G3510&lt;&gt;"",INDIRECT("'"&amp;G3510&amp;"'!"&amp;H3510),"")</f>
        <v/>
      </c>
      <c r="S3510" s="991"/>
    </row>
    <row r="3511" spans="1:19" ht="15" customHeight="1" x14ac:dyDescent="0.25">
      <c r="A3511" s="2">
        <v>3506</v>
      </c>
      <c r="D3511" s="3" t="s">
        <v>3572</v>
      </c>
      <c r="F3511" t="str" cm="1">
        <f t="array" ref="F3511" ca="1">IF(G3511&lt;&gt;"",INDIRECT("'"&amp;G3511&amp;"'!"&amp;H3511),"")</f>
        <v/>
      </c>
      <c r="S3511" s="991"/>
    </row>
    <row r="3512" spans="1:19" ht="15" customHeight="1" x14ac:dyDescent="0.25">
      <c r="A3512" s="2">
        <v>3507</v>
      </c>
      <c r="D3512" s="3" t="s">
        <v>3572</v>
      </c>
      <c r="F3512" t="str" cm="1">
        <f t="array" ref="F3512" ca="1">IF(G3512&lt;&gt;"",INDIRECT("'"&amp;G3512&amp;"'!"&amp;H3512),"")</f>
        <v/>
      </c>
    </row>
    <row r="3513" spans="1:19" x14ac:dyDescent="0.25">
      <c r="A3513">
        <v>3508</v>
      </c>
      <c r="B3513" s="7">
        <f>'BudgetSum 2-4'!K5</f>
        <v>0</v>
      </c>
      <c r="C3513" s="3">
        <f t="shared" ref="C3513:C3528" si="106">A3513-B3513</f>
        <v>3508</v>
      </c>
      <c r="E3513" t="b">
        <f t="shared" ref="E3513:E3528" ca="1" si="107">F3513=B3513</f>
        <v>1</v>
      </c>
      <c r="F3513" cm="1">
        <f t="array" ref="F3513" ca="1">IF(G3513&lt;&gt;"",INDIRECT("'"&amp;G3513&amp;"'!"&amp;H3513),"")</f>
        <v>0</v>
      </c>
      <c r="G3513" s="991" t="s">
        <v>3508</v>
      </c>
      <c r="H3513" t="s">
        <v>3864</v>
      </c>
      <c r="S3513" s="991"/>
    </row>
    <row r="3514" spans="1:19" x14ac:dyDescent="0.25">
      <c r="A3514">
        <v>3509</v>
      </c>
      <c r="B3514" s="7">
        <f>'BudgetSum 2-4'!K7</f>
        <v>0</v>
      </c>
      <c r="C3514" s="3">
        <f t="shared" si="106"/>
        <v>3509</v>
      </c>
      <c r="E3514" t="b">
        <f t="shared" ca="1" si="107"/>
        <v>1</v>
      </c>
      <c r="F3514" cm="1">
        <f t="array" ref="F3514" ca="1">IF(G3514&lt;&gt;"",INDIRECT("'"&amp;G3514&amp;"'!"&amp;H3514),"")</f>
        <v>0</v>
      </c>
      <c r="G3514" s="991" t="s">
        <v>3508</v>
      </c>
      <c r="H3514" t="s">
        <v>4364</v>
      </c>
      <c r="S3514" s="991"/>
    </row>
    <row r="3515" spans="1:19" ht="15" customHeight="1" x14ac:dyDescent="0.25">
      <c r="A3515">
        <v>3510</v>
      </c>
      <c r="B3515" s="7">
        <f>'BudgetSum 2-4'!K9</f>
        <v>0</v>
      </c>
      <c r="C3515" s="3">
        <f t="shared" si="106"/>
        <v>3510</v>
      </c>
      <c r="E3515" t="b">
        <f t="shared" ca="1" si="107"/>
        <v>1</v>
      </c>
      <c r="F3515" cm="1">
        <f t="array" ref="F3515" ca="1">IF(G3515&lt;&gt;"",INDIRECT("'"&amp;G3515&amp;"'!"&amp;H3515),"")</f>
        <v>0</v>
      </c>
      <c r="G3515" s="991" t="s">
        <v>3508</v>
      </c>
      <c r="H3515" t="s">
        <v>4365</v>
      </c>
      <c r="I3515" s="4"/>
      <c r="J3515" s="4"/>
      <c r="K3515" s="4"/>
    </row>
    <row r="3516" spans="1:19" x14ac:dyDescent="0.25">
      <c r="A3516">
        <v>3511</v>
      </c>
      <c r="B3516" s="7">
        <f>'BudgetSum 2-4'!K14</f>
        <v>0</v>
      </c>
      <c r="C3516" s="3">
        <f t="shared" si="106"/>
        <v>3511</v>
      </c>
      <c r="E3516" t="b">
        <f t="shared" ca="1" si="107"/>
        <v>1</v>
      </c>
      <c r="F3516" cm="1">
        <f t="array" ref="F3516" ca="1">IF(G3516&lt;&gt;"",INDIRECT("'"&amp;G3516&amp;"'!"&amp;H3516),"")</f>
        <v>0</v>
      </c>
      <c r="G3516" s="991" t="s">
        <v>3508</v>
      </c>
      <c r="H3516" t="s">
        <v>3865</v>
      </c>
      <c r="S3516" s="991"/>
    </row>
    <row r="3517" spans="1:19" x14ac:dyDescent="0.25">
      <c r="A3517">
        <v>3512</v>
      </c>
      <c r="B3517" s="7">
        <f>'BudgetSum 2-4'!K16</f>
        <v>0</v>
      </c>
      <c r="C3517" s="3">
        <f t="shared" si="106"/>
        <v>3512</v>
      </c>
      <c r="E3517" t="b">
        <f t="shared" ca="1" si="107"/>
        <v>1</v>
      </c>
      <c r="F3517" cm="1">
        <f t="array" ref="F3517" ca="1">IF(G3517&lt;&gt;"",INDIRECT("'"&amp;G3517&amp;"'!"&amp;H3517),"")</f>
        <v>0</v>
      </c>
      <c r="G3517" s="991" t="s">
        <v>3508</v>
      </c>
      <c r="H3517" t="s">
        <v>3599</v>
      </c>
      <c r="S3517" s="991"/>
    </row>
    <row r="3518" spans="1:19" x14ac:dyDescent="0.25">
      <c r="A3518">
        <v>3513</v>
      </c>
      <c r="B3518" s="7">
        <f>'BudgetSum 2-4'!K17</f>
        <v>0</v>
      </c>
      <c r="C3518" s="3">
        <f t="shared" si="106"/>
        <v>3513</v>
      </c>
      <c r="E3518" t="b">
        <f t="shared" ca="1" si="107"/>
        <v>1</v>
      </c>
      <c r="F3518" cm="1">
        <f t="array" ref="F3518" ca="1">IF(G3518&lt;&gt;"",INDIRECT("'"&amp;G3518&amp;"'!"&amp;H3518),"")</f>
        <v>0</v>
      </c>
      <c r="G3518" s="991" t="s">
        <v>3508</v>
      </c>
      <c r="H3518" t="s">
        <v>3600</v>
      </c>
      <c r="S3518" s="991"/>
    </row>
    <row r="3519" spans="1:19" x14ac:dyDescent="0.25">
      <c r="A3519">
        <v>3514</v>
      </c>
      <c r="B3519" s="7">
        <f>'BudgetSum 2-4'!K19</f>
        <v>0</v>
      </c>
      <c r="C3519" s="3">
        <f t="shared" si="106"/>
        <v>3514</v>
      </c>
      <c r="E3519" t="b">
        <f t="shared" ca="1" si="107"/>
        <v>1</v>
      </c>
      <c r="F3519" cm="1">
        <f t="array" ref="F3519" ca="1">IF(G3519&lt;&gt;"",INDIRECT("'"&amp;G3519&amp;"'!"&amp;H3519),"")</f>
        <v>0</v>
      </c>
      <c r="G3519" s="991" t="s">
        <v>3508</v>
      </c>
      <c r="H3519" t="s">
        <v>3601</v>
      </c>
      <c r="S3519" s="991"/>
    </row>
    <row r="3520" spans="1:19" x14ac:dyDescent="0.25">
      <c r="A3520">
        <v>3515</v>
      </c>
      <c r="B3520" s="7">
        <f>'BudgetSum 2-4'!K22</f>
        <v>0</v>
      </c>
      <c r="C3520" s="3">
        <f t="shared" si="106"/>
        <v>3515</v>
      </c>
      <c r="E3520" t="b">
        <f t="shared" ca="1" si="107"/>
        <v>1</v>
      </c>
      <c r="F3520" cm="1">
        <f t="array" ref="F3520" ca="1">IF(G3520&lt;&gt;"",INDIRECT("'"&amp;G3520&amp;"'!"&amp;H3520),"")</f>
        <v>0</v>
      </c>
      <c r="G3520" s="991" t="s">
        <v>3508</v>
      </c>
      <c r="H3520" t="s">
        <v>4366</v>
      </c>
      <c r="S3520" s="991"/>
    </row>
    <row r="3521" spans="1:19" ht="15" customHeight="1" x14ac:dyDescent="0.25">
      <c r="A3521">
        <v>3516</v>
      </c>
      <c r="B3521" s="7">
        <f>'BudgetSum 2-4'!K28</f>
        <v>0</v>
      </c>
      <c r="C3521" s="3">
        <f t="shared" si="106"/>
        <v>3516</v>
      </c>
      <c r="E3521" t="b">
        <f t="shared" ca="1" si="107"/>
        <v>1</v>
      </c>
      <c r="F3521" cm="1">
        <f t="array" ref="F3521" ca="1">IF(G3521&lt;&gt;"",INDIRECT("'"&amp;G3521&amp;"'!"&amp;H3521),"")</f>
        <v>0</v>
      </c>
      <c r="G3521" s="991" t="s">
        <v>3508</v>
      </c>
      <c r="H3521" t="s">
        <v>4367</v>
      </c>
      <c r="I3521" s="4"/>
      <c r="J3521" s="4"/>
      <c r="K3521" s="4"/>
    </row>
    <row r="3522" spans="1:19" x14ac:dyDescent="0.25">
      <c r="A3522">
        <v>3517</v>
      </c>
      <c r="B3522" s="7">
        <f>'BudgetSum 2-4'!K30</f>
        <v>0</v>
      </c>
      <c r="C3522" s="3">
        <f t="shared" si="106"/>
        <v>3517</v>
      </c>
      <c r="E3522" t="b">
        <f t="shared" ca="1" si="107"/>
        <v>1</v>
      </c>
      <c r="F3522" cm="1">
        <f t="array" ref="F3522" ca="1">IF(G3522&lt;&gt;"",INDIRECT("'"&amp;G3522&amp;"'!"&amp;H3522),"")</f>
        <v>0</v>
      </c>
      <c r="G3522" s="991" t="s">
        <v>3508</v>
      </c>
      <c r="H3522" t="s">
        <v>4368</v>
      </c>
      <c r="S3522" s="991"/>
    </row>
    <row r="3523" spans="1:19" ht="15" customHeight="1" x14ac:dyDescent="0.25">
      <c r="A3523">
        <v>3518</v>
      </c>
      <c r="B3523" s="7">
        <f>'BudgetSum 2-4'!K35</f>
        <v>0</v>
      </c>
      <c r="C3523" s="3">
        <f t="shared" si="106"/>
        <v>3518</v>
      </c>
      <c r="E3523" t="b">
        <f t="shared" ca="1" si="107"/>
        <v>1</v>
      </c>
      <c r="F3523" cm="1">
        <f t="array" ref="F3523" ca="1">IF(G3523&lt;&gt;"",INDIRECT("'"&amp;G3523&amp;"'!"&amp;H3523),"")</f>
        <v>0</v>
      </c>
      <c r="G3523" s="991" t="s">
        <v>3508</v>
      </c>
      <c r="H3523" t="s">
        <v>4369</v>
      </c>
      <c r="I3523" s="4"/>
      <c r="J3523" s="4"/>
      <c r="K3523" s="4"/>
    </row>
    <row r="3524" spans="1:19" x14ac:dyDescent="0.25">
      <c r="A3524">
        <v>3519</v>
      </c>
      <c r="B3524" s="7">
        <f>'BudgetSum 2-4'!K36</f>
        <v>0</v>
      </c>
      <c r="C3524" s="3">
        <f t="shared" si="106"/>
        <v>3519</v>
      </c>
      <c r="E3524" t="b">
        <f t="shared" ca="1" si="107"/>
        <v>1</v>
      </c>
      <c r="F3524" cm="1">
        <f t="array" ref="F3524" ca="1">IF(G3524&lt;&gt;"",INDIRECT("'"&amp;G3524&amp;"'!"&amp;H3524),"")</f>
        <v>0</v>
      </c>
      <c r="G3524" s="991" t="s">
        <v>3508</v>
      </c>
      <c r="H3524" t="s">
        <v>4370</v>
      </c>
      <c r="S3524" s="991"/>
    </row>
    <row r="3525" spans="1:19" x14ac:dyDescent="0.25">
      <c r="A3525">
        <v>3520</v>
      </c>
      <c r="B3525" s="7">
        <f>'BudgetSum 2-4'!K37</f>
        <v>0</v>
      </c>
      <c r="C3525" s="3">
        <f t="shared" si="106"/>
        <v>3520</v>
      </c>
      <c r="E3525" t="b">
        <f t="shared" ca="1" si="107"/>
        <v>1</v>
      </c>
      <c r="F3525" cm="1">
        <f t="array" ref="F3525" ca="1">IF(G3525&lt;&gt;"",INDIRECT("'"&amp;G3525&amp;"'!"&amp;H3525),"")</f>
        <v>0</v>
      </c>
      <c r="G3525" s="991" t="s">
        <v>3508</v>
      </c>
      <c r="H3525" t="s">
        <v>4371</v>
      </c>
      <c r="S3525" s="991"/>
    </row>
    <row r="3526" spans="1:19" x14ac:dyDescent="0.25">
      <c r="A3526">
        <v>3521</v>
      </c>
      <c r="B3526" s="7">
        <f>'BudgetSum 2-4'!K38</f>
        <v>0</v>
      </c>
      <c r="C3526" s="3">
        <f t="shared" si="106"/>
        <v>3521</v>
      </c>
      <c r="E3526" t="b">
        <f t="shared" ca="1" si="107"/>
        <v>1</v>
      </c>
      <c r="F3526" cm="1">
        <f t="array" ref="F3526" ca="1">IF(G3526&lt;&gt;"",INDIRECT("'"&amp;G3526&amp;"'!"&amp;H3526),"")</f>
        <v>0</v>
      </c>
      <c r="G3526" s="991" t="s">
        <v>3508</v>
      </c>
      <c r="H3526" t="s">
        <v>3868</v>
      </c>
      <c r="S3526" s="991"/>
    </row>
    <row r="3527" spans="1:19" x14ac:dyDescent="0.25">
      <c r="A3527">
        <v>3522</v>
      </c>
      <c r="B3527" s="7">
        <f>'BudgetSum 2-4'!K45</f>
        <v>0</v>
      </c>
      <c r="C3527" s="3">
        <f t="shared" si="106"/>
        <v>3522</v>
      </c>
      <c r="E3527" t="b">
        <f t="shared" ca="1" si="107"/>
        <v>1</v>
      </c>
      <c r="F3527" cm="1">
        <f t="array" ref="F3527" ca="1">IF(G3527&lt;&gt;"",INDIRECT("'"&amp;G3527&amp;"'!"&amp;H3527),"")</f>
        <v>0</v>
      </c>
      <c r="G3527" s="991" t="s">
        <v>3508</v>
      </c>
      <c r="H3527" t="s">
        <v>4372</v>
      </c>
      <c r="S3527" s="991"/>
    </row>
    <row r="3528" spans="1:19" x14ac:dyDescent="0.25">
      <c r="A3528">
        <v>3523</v>
      </c>
      <c r="B3528" s="7">
        <f>'BudgetSum 2-4'!K46</f>
        <v>0</v>
      </c>
      <c r="C3528" s="3">
        <f t="shared" si="106"/>
        <v>3523</v>
      </c>
      <c r="E3528" t="b">
        <f t="shared" ca="1" si="107"/>
        <v>1</v>
      </c>
      <c r="F3528" cm="1">
        <f t="array" ref="F3528" ca="1">IF(G3528&lt;&gt;"",INDIRECT("'"&amp;G3528&amp;"'!"&amp;H3528),"")</f>
        <v>0</v>
      </c>
      <c r="G3528" s="991" t="s">
        <v>3508</v>
      </c>
      <c r="H3528" t="s">
        <v>3875</v>
      </c>
      <c r="S3528" s="991"/>
    </row>
    <row r="3529" spans="1:19" ht="15" customHeight="1" x14ac:dyDescent="0.25">
      <c r="A3529" s="2">
        <v>3524</v>
      </c>
      <c r="D3529" s="3" t="s">
        <v>3572</v>
      </c>
      <c r="F3529" t="str" cm="1">
        <f t="array" ref="F3529" ca="1">IF(G3529&lt;&gt;"",INDIRECT("'"&amp;G3529&amp;"'!"&amp;H3529),"")</f>
        <v/>
      </c>
      <c r="I3529" s="4"/>
      <c r="J3529" s="4"/>
      <c r="K3529" s="4"/>
    </row>
    <row r="3530" spans="1:19" x14ac:dyDescent="0.25">
      <c r="A3530">
        <v>3525</v>
      </c>
      <c r="B3530" s="7">
        <f>'BudgetSum 2-4'!K79</f>
        <v>0</v>
      </c>
      <c r="C3530" s="3">
        <f>A3530-B3530</f>
        <v>3525</v>
      </c>
      <c r="E3530" t="b">
        <f ca="1">F3530=B3530</f>
        <v>1</v>
      </c>
      <c r="F3530" cm="1">
        <f t="array" ref="F3530" ca="1">IF(G3530&lt;&gt;"",INDIRECT("'"&amp;G3530&amp;"'!"&amp;H3530),"")</f>
        <v>0</v>
      </c>
      <c r="G3530" s="991" t="s">
        <v>3508</v>
      </c>
      <c r="H3530" t="s">
        <v>4373</v>
      </c>
      <c r="S3530" s="991"/>
    </row>
    <row r="3531" spans="1:19" x14ac:dyDescent="0.25">
      <c r="A3531">
        <v>3526</v>
      </c>
      <c r="B3531" s="7">
        <f>'BudgetSum 2-4'!K80</f>
        <v>0</v>
      </c>
      <c r="C3531" s="3">
        <f>A3531-B3531</f>
        <v>3526</v>
      </c>
      <c r="E3531" t="b">
        <f ca="1">F3531=B3531</f>
        <v>1</v>
      </c>
      <c r="F3531" cm="1">
        <f t="array" ref="F3531" ca="1">IF(G3531&lt;&gt;"",INDIRECT("'"&amp;G3531&amp;"'!"&amp;H3531),"")</f>
        <v>0</v>
      </c>
      <c r="G3531" s="991" t="s">
        <v>3508</v>
      </c>
      <c r="H3531" t="s">
        <v>4270</v>
      </c>
      <c r="S3531" s="991"/>
    </row>
    <row r="3532" spans="1:19" ht="15" customHeight="1" x14ac:dyDescent="0.25">
      <c r="A3532" s="2">
        <v>3527</v>
      </c>
      <c r="D3532" s="3" t="s">
        <v>3572</v>
      </c>
      <c r="F3532" t="str" cm="1">
        <f t="array" ref="F3532" ca="1">IF(G3532&lt;&gt;"",INDIRECT("'"&amp;G3532&amp;"'!"&amp;H3532),"")</f>
        <v/>
      </c>
      <c r="I3532" s="4"/>
      <c r="J3532" s="4"/>
      <c r="K3532" s="4"/>
    </row>
    <row r="3533" spans="1:19" ht="15" customHeight="1" x14ac:dyDescent="0.25">
      <c r="A3533">
        <v>3528</v>
      </c>
      <c r="B3533" s="7">
        <f>'BudgetSum 2-4'!K3</f>
        <v>0</v>
      </c>
      <c r="C3533" s="3">
        <f>A3533-B3533</f>
        <v>3528</v>
      </c>
      <c r="E3533" t="b">
        <f ca="1">F3533=B3533</f>
        <v>1</v>
      </c>
      <c r="F3533" cm="1">
        <f t="array" ref="F3533" ca="1">IF(G3533&lt;&gt;"",INDIRECT("'"&amp;G3533&amp;"'!"&amp;H3533),"")</f>
        <v>0</v>
      </c>
      <c r="G3533" s="991" t="s">
        <v>3508</v>
      </c>
      <c r="H3533" t="s">
        <v>4363</v>
      </c>
    </row>
    <row r="3534" spans="1:19" ht="15" customHeight="1" x14ac:dyDescent="0.25">
      <c r="A3534" s="2">
        <v>3529</v>
      </c>
      <c r="D3534" s="3" t="s">
        <v>3572</v>
      </c>
      <c r="F3534" t="str" cm="1">
        <f t="array" ref="F3534" ca="1">IF(G3534&lt;&gt;"",INDIRECT("'"&amp;G3534&amp;"'!"&amp;H3534),"")</f>
        <v/>
      </c>
      <c r="S3534" s="991"/>
    </row>
    <row r="3535" spans="1:19" x14ac:dyDescent="0.25">
      <c r="A3535">
        <v>3530</v>
      </c>
      <c r="B3535" s="7">
        <f>'BudgetSum 2-4'!K81</f>
        <v>0</v>
      </c>
      <c r="C3535" s="3">
        <f>A3535-B3535</f>
        <v>3530</v>
      </c>
      <c r="E3535" t="b">
        <f ca="1">F3535=B3535</f>
        <v>1</v>
      </c>
      <c r="F3535" cm="1">
        <f t="array" ref="F3535" ca="1">IF(G3535&lt;&gt;"",INDIRECT("'"&amp;G3535&amp;"'!"&amp;H3535),"")</f>
        <v>0</v>
      </c>
      <c r="G3535" s="991" t="s">
        <v>3508</v>
      </c>
      <c r="H3535" t="s">
        <v>4271</v>
      </c>
      <c r="S3535" s="991"/>
    </row>
    <row r="3536" spans="1:19" ht="15" customHeight="1" x14ac:dyDescent="0.25">
      <c r="A3536" s="2">
        <v>3531</v>
      </c>
      <c r="D3536" s="3" t="s">
        <v>3572</v>
      </c>
      <c r="F3536" t="str" cm="1">
        <f t="array" ref="F3536" ca="1">IF(G3536&lt;&gt;"",INDIRECT("'"&amp;G3536&amp;"'!"&amp;H3536),"")</f>
        <v/>
      </c>
      <c r="I3536" s="4"/>
      <c r="J3536" s="4"/>
      <c r="K3536" s="4"/>
    </row>
    <row r="3537" spans="1:19" ht="15" customHeight="1" x14ac:dyDescent="0.25">
      <c r="A3537" s="2">
        <v>3532</v>
      </c>
      <c r="D3537" s="3" t="s">
        <v>3572</v>
      </c>
      <c r="F3537" t="str" cm="1">
        <f t="array" ref="F3537" ca="1">IF(G3537&lt;&gt;"",INDIRECT("'"&amp;G3537&amp;"'!"&amp;H3537),"")</f>
        <v/>
      </c>
      <c r="I3537" s="4"/>
      <c r="J3537" s="4"/>
      <c r="K3537" s="4"/>
    </row>
    <row r="3538" spans="1:19" ht="15" customHeight="1" x14ac:dyDescent="0.25">
      <c r="A3538" s="2">
        <v>3533</v>
      </c>
      <c r="D3538" s="3" t="s">
        <v>3572</v>
      </c>
      <c r="F3538" t="str" cm="1">
        <f t="array" ref="F3538" ca="1">IF(G3538&lt;&gt;"",INDIRECT("'"&amp;G3538&amp;"'!"&amp;H3538),"")</f>
        <v/>
      </c>
      <c r="I3538" s="4"/>
      <c r="J3538" s="4"/>
      <c r="K3538" s="4"/>
    </row>
    <row r="3539" spans="1:19" ht="15" customHeight="1" x14ac:dyDescent="0.25">
      <c r="A3539" s="2">
        <v>3534</v>
      </c>
      <c r="D3539" s="3" t="s">
        <v>3572</v>
      </c>
      <c r="F3539" t="str" cm="1">
        <f t="array" ref="F3539" ca="1">IF(G3539&lt;&gt;"",INDIRECT("'"&amp;G3539&amp;"'!"&amp;H3539),"")</f>
        <v/>
      </c>
      <c r="I3539" s="4"/>
      <c r="J3539" s="4"/>
      <c r="K3539" s="4"/>
    </row>
    <row r="3540" spans="1:19" ht="15" customHeight="1" x14ac:dyDescent="0.25">
      <c r="A3540" s="2">
        <v>3535</v>
      </c>
      <c r="D3540" s="3" t="s">
        <v>3572</v>
      </c>
      <c r="F3540" t="str" cm="1">
        <f t="array" ref="F3540" ca="1">IF(G3540&lt;&gt;"",INDIRECT("'"&amp;G3540&amp;"'!"&amp;H3540),"")</f>
        <v/>
      </c>
      <c r="I3540" s="4"/>
      <c r="J3540" s="4"/>
      <c r="K3540" s="4"/>
    </row>
    <row r="3541" spans="1:19" ht="15" customHeight="1" x14ac:dyDescent="0.25">
      <c r="A3541" s="2">
        <v>3536</v>
      </c>
      <c r="D3541" s="3" t="s">
        <v>3572</v>
      </c>
      <c r="F3541" t="str" cm="1">
        <f t="array" ref="F3541" ca="1">IF(G3541&lt;&gt;"",INDIRECT("'"&amp;G3541&amp;"'!"&amp;H3541),"")</f>
        <v/>
      </c>
      <c r="I3541" s="4"/>
      <c r="J3541" s="4"/>
      <c r="K3541" s="4"/>
    </row>
    <row r="3542" spans="1:19" ht="15" customHeight="1" x14ac:dyDescent="0.25">
      <c r="A3542" s="2">
        <v>3537</v>
      </c>
      <c r="D3542" s="3" t="s">
        <v>3572</v>
      </c>
      <c r="F3542" t="str" cm="1">
        <f t="array" ref="F3542" ca="1">IF(G3542&lt;&gt;"",INDIRECT("'"&amp;G3542&amp;"'!"&amp;H3542),"")</f>
        <v/>
      </c>
      <c r="I3542" s="4"/>
      <c r="J3542" s="4"/>
      <c r="K3542" s="4"/>
    </row>
    <row r="3543" spans="1:19" ht="15" customHeight="1" x14ac:dyDescent="0.25">
      <c r="A3543" s="2">
        <v>3538</v>
      </c>
      <c r="D3543" s="3" t="s">
        <v>3572</v>
      </c>
      <c r="F3543" t="str" cm="1">
        <f t="array" ref="F3543" ca="1">IF(G3543&lt;&gt;"",INDIRECT("'"&amp;G3543&amp;"'!"&amp;H3543),"")</f>
        <v/>
      </c>
      <c r="I3543" s="4"/>
      <c r="J3543" s="4"/>
      <c r="K3543" s="4"/>
    </row>
    <row r="3544" spans="1:19" ht="15" customHeight="1" x14ac:dyDescent="0.25">
      <c r="A3544" s="2">
        <v>3539</v>
      </c>
      <c r="D3544" s="3" t="s">
        <v>3572</v>
      </c>
      <c r="F3544" t="str" cm="1">
        <f t="array" ref="F3544" ca="1">IF(G3544&lt;&gt;"",INDIRECT("'"&amp;G3544&amp;"'!"&amp;H3544),"")</f>
        <v/>
      </c>
      <c r="I3544" s="4"/>
      <c r="J3544" s="4"/>
      <c r="K3544" s="4"/>
    </row>
    <row r="3545" spans="1:19" ht="15" customHeight="1" x14ac:dyDescent="0.25">
      <c r="A3545" s="2">
        <v>3540</v>
      </c>
      <c r="D3545" s="3" t="s">
        <v>3572</v>
      </c>
      <c r="F3545" t="str" cm="1">
        <f t="array" ref="F3545" ca="1">IF(G3545&lt;&gt;"",INDIRECT("'"&amp;G3545&amp;"'!"&amp;H3545),"")</f>
        <v/>
      </c>
      <c r="I3545" s="4"/>
      <c r="J3545" s="4"/>
      <c r="K3545" s="4"/>
    </row>
    <row r="3546" spans="1:19" ht="15" customHeight="1" x14ac:dyDescent="0.25">
      <c r="A3546" s="2">
        <v>3541</v>
      </c>
      <c r="D3546" s="3" t="s">
        <v>3572</v>
      </c>
      <c r="F3546" t="str" cm="1">
        <f t="array" ref="F3546" ca="1">IF(G3546&lt;&gt;"",INDIRECT("'"&amp;G3546&amp;"'!"&amp;H3546),"")</f>
        <v/>
      </c>
      <c r="I3546" s="4"/>
      <c r="J3546" s="4"/>
      <c r="K3546" s="4"/>
    </row>
    <row r="3547" spans="1:19" ht="15" customHeight="1" x14ac:dyDescent="0.25">
      <c r="A3547" s="2">
        <v>3542</v>
      </c>
      <c r="D3547" s="3" t="s">
        <v>3572</v>
      </c>
      <c r="F3547" t="str" cm="1">
        <f t="array" ref="F3547" ca="1">IF(G3547&lt;&gt;"",INDIRECT("'"&amp;G3547&amp;"'!"&amp;H3547),"")</f>
        <v/>
      </c>
      <c r="I3547" s="4"/>
      <c r="J3547" s="4"/>
      <c r="K3547" s="4"/>
    </row>
    <row r="3548" spans="1:19" ht="15" customHeight="1" x14ac:dyDescent="0.25">
      <c r="A3548" s="2">
        <v>3543</v>
      </c>
      <c r="D3548" s="3" t="s">
        <v>3572</v>
      </c>
      <c r="F3548" t="str" cm="1">
        <f t="array" ref="F3548" ca="1">IF(G3548&lt;&gt;"",INDIRECT("'"&amp;G3548&amp;"'!"&amp;H3548),"")</f>
        <v/>
      </c>
      <c r="I3548" s="4"/>
      <c r="J3548" s="4"/>
      <c r="K3548" s="4"/>
    </row>
    <row r="3549" spans="1:19" ht="15" customHeight="1" x14ac:dyDescent="0.25">
      <c r="A3549" s="2">
        <v>3544</v>
      </c>
      <c r="D3549" s="3" t="s">
        <v>3572</v>
      </c>
      <c r="F3549" t="str" cm="1">
        <f t="array" ref="F3549" ca="1">IF(G3549&lt;&gt;"",INDIRECT("'"&amp;G3549&amp;"'!"&amp;H3549),"")</f>
        <v/>
      </c>
      <c r="S3549" s="991"/>
    </row>
    <row r="3550" spans="1:19" ht="15" customHeight="1" x14ac:dyDescent="0.25">
      <c r="A3550" s="2">
        <v>3545</v>
      </c>
      <c r="D3550" s="3" t="s">
        <v>3572</v>
      </c>
      <c r="F3550" t="str" cm="1">
        <f t="array" ref="F3550" ca="1">IF(G3550&lt;&gt;"",INDIRECT("'"&amp;G3550&amp;"'!"&amp;H3550),"")</f>
        <v/>
      </c>
      <c r="S3550" s="991"/>
    </row>
    <row r="3551" spans="1:19" ht="15" customHeight="1" x14ac:dyDescent="0.25">
      <c r="A3551" s="2">
        <v>3546</v>
      </c>
      <c r="D3551" s="3" t="s">
        <v>3572</v>
      </c>
      <c r="F3551" t="str" cm="1">
        <f t="array" ref="F3551" ca="1">IF(G3551&lt;&gt;"",INDIRECT("'"&amp;G3551&amp;"'!"&amp;H3551),"")</f>
        <v/>
      </c>
      <c r="I3551" s="4"/>
      <c r="J3551" s="4"/>
      <c r="K3551" s="4"/>
    </row>
    <row r="3552" spans="1:19" ht="15" customHeight="1" x14ac:dyDescent="0.25">
      <c r="A3552" s="2">
        <v>3547</v>
      </c>
      <c r="D3552" s="3" t="s">
        <v>3572</v>
      </c>
      <c r="F3552" t="str" cm="1">
        <f t="array" ref="F3552" ca="1">IF(G3552&lt;&gt;"",INDIRECT("'"&amp;G3552&amp;"'!"&amp;H3552),"")</f>
        <v/>
      </c>
      <c r="I3552" s="4"/>
      <c r="J3552" s="4"/>
      <c r="K3552" s="4"/>
    </row>
    <row r="3553" spans="1:19" ht="15" customHeight="1" x14ac:dyDescent="0.25">
      <c r="A3553" s="2">
        <v>3548</v>
      </c>
      <c r="D3553" s="3" t="s">
        <v>3572</v>
      </c>
      <c r="F3553" t="str" cm="1">
        <f t="array" ref="F3553" ca="1">IF(G3553&lt;&gt;"",INDIRECT("'"&amp;G3553&amp;"'!"&amp;H3553),"")</f>
        <v/>
      </c>
      <c r="S3553" s="991"/>
    </row>
    <row r="3554" spans="1:19" ht="15" customHeight="1" x14ac:dyDescent="0.25">
      <c r="A3554" s="2">
        <v>3549</v>
      </c>
      <c r="D3554" s="3" t="s">
        <v>3572</v>
      </c>
      <c r="F3554" t="str" cm="1">
        <f t="array" ref="F3554" ca="1">IF(G3554&lt;&gt;"",INDIRECT("'"&amp;G3554&amp;"'!"&amp;H3554),"")</f>
        <v/>
      </c>
      <c r="S3554" s="991"/>
    </row>
    <row r="3555" spans="1:19" ht="15" customHeight="1" x14ac:dyDescent="0.25">
      <c r="A3555" s="2">
        <v>3550</v>
      </c>
      <c r="D3555" s="3" t="s">
        <v>3572</v>
      </c>
      <c r="F3555" t="str" cm="1">
        <f t="array" ref="F3555" ca="1">IF(G3555&lt;&gt;"",INDIRECT("'"&amp;G3555&amp;"'!"&amp;H3555),"")</f>
        <v/>
      </c>
      <c r="S3555" s="991"/>
    </row>
    <row r="3556" spans="1:19" ht="15" customHeight="1" x14ac:dyDescent="0.25">
      <c r="A3556" s="2">
        <v>3551</v>
      </c>
      <c r="D3556" s="3" t="s">
        <v>3572</v>
      </c>
      <c r="F3556" t="str" cm="1">
        <f t="array" ref="F3556" ca="1">IF(G3556&lt;&gt;"",INDIRECT("'"&amp;G3556&amp;"'!"&amp;H3556),"")</f>
        <v/>
      </c>
      <c r="I3556" s="4"/>
      <c r="J3556" s="4"/>
      <c r="K3556" s="4"/>
    </row>
    <row r="3557" spans="1:19" ht="15" customHeight="1" x14ac:dyDescent="0.25">
      <c r="A3557" s="2">
        <v>3552</v>
      </c>
      <c r="D3557" s="3" t="s">
        <v>3572</v>
      </c>
      <c r="F3557" t="str" cm="1">
        <f t="array" ref="F3557" ca="1">IF(G3557&lt;&gt;"",INDIRECT("'"&amp;G3557&amp;"'!"&amp;H3557),"")</f>
        <v/>
      </c>
      <c r="I3557" s="4"/>
      <c r="J3557" s="4"/>
      <c r="K3557" s="4"/>
    </row>
    <row r="3558" spans="1:19" ht="15" customHeight="1" x14ac:dyDescent="0.25">
      <c r="A3558" s="2">
        <v>3553</v>
      </c>
      <c r="D3558" s="3" t="s">
        <v>3572</v>
      </c>
      <c r="F3558" t="str" cm="1">
        <f t="array" ref="F3558" ca="1">IF(G3558&lt;&gt;"",INDIRECT("'"&amp;G3558&amp;"'!"&amp;H3558),"")</f>
        <v/>
      </c>
      <c r="I3558" s="4"/>
      <c r="J3558" s="4"/>
      <c r="K3558" s="4"/>
    </row>
    <row r="3559" spans="1:19" ht="15" customHeight="1" x14ac:dyDescent="0.25">
      <c r="A3559" s="2">
        <v>3554</v>
      </c>
      <c r="D3559" s="3" t="s">
        <v>3572</v>
      </c>
      <c r="F3559" t="str" cm="1">
        <f t="array" ref="F3559" ca="1">IF(G3559&lt;&gt;"",INDIRECT("'"&amp;G3559&amp;"'!"&amp;H3559),"")</f>
        <v/>
      </c>
      <c r="I3559" s="4"/>
      <c r="J3559" s="4"/>
      <c r="K3559" s="4"/>
    </row>
    <row r="3560" spans="1:19" ht="15" customHeight="1" x14ac:dyDescent="0.25">
      <c r="A3560" s="2">
        <v>3555</v>
      </c>
      <c r="D3560" s="3" t="s">
        <v>3572</v>
      </c>
      <c r="F3560" t="str" cm="1">
        <f t="array" ref="F3560" ca="1">IF(G3560&lt;&gt;"",INDIRECT("'"&amp;G3560&amp;"'!"&amp;H3560),"")</f>
        <v/>
      </c>
      <c r="I3560" s="4"/>
      <c r="J3560" s="4"/>
      <c r="K3560" s="4"/>
    </row>
    <row r="3561" spans="1:19" ht="15" customHeight="1" x14ac:dyDescent="0.25">
      <c r="A3561">
        <v>3556</v>
      </c>
      <c r="B3561" s="7">
        <f>'EstExp 12-20'!C434</f>
        <v>0</v>
      </c>
      <c r="C3561" s="3">
        <f t="shared" ref="C3561:C3566" si="108">A3561-B3561</f>
        <v>3556</v>
      </c>
      <c r="E3561" t="b">
        <f t="shared" ref="E3561:E3566" ca="1" si="109">F3561=B3561</f>
        <v>1</v>
      </c>
      <c r="F3561" cm="1">
        <f t="array" ref="F3561" ca="1">IF(G3561&lt;&gt;"",INDIRECT("'"&amp;G3561&amp;"'!"&amp;H3561),"")</f>
        <v>0</v>
      </c>
      <c r="G3561" s="991" t="s">
        <v>3604</v>
      </c>
      <c r="H3561" t="s">
        <v>4374</v>
      </c>
      <c r="I3561" s="4"/>
      <c r="J3561" s="4"/>
      <c r="K3561" s="4"/>
    </row>
    <row r="3562" spans="1:19" x14ac:dyDescent="0.25">
      <c r="A3562">
        <v>3557</v>
      </c>
      <c r="B3562" s="7">
        <f>'EstExp 12-20'!C435</f>
        <v>0</v>
      </c>
      <c r="C3562" s="3">
        <f t="shared" si="108"/>
        <v>3557</v>
      </c>
      <c r="E3562" t="b">
        <f t="shared" ca="1" si="109"/>
        <v>1</v>
      </c>
      <c r="F3562" cm="1">
        <f t="array" ref="F3562" ca="1">IF(G3562&lt;&gt;"",INDIRECT("'"&amp;G3562&amp;"'!"&amp;H3562),"")</f>
        <v>0</v>
      </c>
      <c r="G3562" s="991" t="s">
        <v>3604</v>
      </c>
      <c r="H3562" t="s">
        <v>4375</v>
      </c>
      <c r="S3562" s="991"/>
    </row>
    <row r="3563" spans="1:19" x14ac:dyDescent="0.25">
      <c r="A3563">
        <v>3558</v>
      </c>
      <c r="B3563" s="7">
        <f>'EstExp 12-20'!C436</f>
        <v>0</v>
      </c>
      <c r="C3563" s="3">
        <f t="shared" si="108"/>
        <v>3558</v>
      </c>
      <c r="E3563" t="b">
        <f t="shared" ca="1" si="109"/>
        <v>1</v>
      </c>
      <c r="F3563" cm="1">
        <f t="array" ref="F3563" ca="1">IF(G3563&lt;&gt;"",INDIRECT("'"&amp;G3563&amp;"'!"&amp;H3563),"")</f>
        <v>0</v>
      </c>
      <c r="G3563" s="991" t="s">
        <v>3604</v>
      </c>
      <c r="H3563" t="s">
        <v>4376</v>
      </c>
      <c r="S3563" s="991"/>
    </row>
    <row r="3564" spans="1:19" ht="15" customHeight="1" x14ac:dyDescent="0.25">
      <c r="A3564">
        <v>3559</v>
      </c>
      <c r="B3564" s="7">
        <f>'EstExp 12-20'!C437</f>
        <v>0</v>
      </c>
      <c r="C3564" s="3">
        <f t="shared" si="108"/>
        <v>3559</v>
      </c>
      <c r="E3564" t="b">
        <f t="shared" ca="1" si="109"/>
        <v>1</v>
      </c>
      <c r="F3564" cm="1">
        <f t="array" ref="F3564" ca="1">IF(G3564&lt;&gt;"",INDIRECT("'"&amp;G3564&amp;"'!"&amp;H3564),"")</f>
        <v>0</v>
      </c>
      <c r="G3564" s="991" t="s">
        <v>3604</v>
      </c>
      <c r="H3564" t="s">
        <v>4377</v>
      </c>
      <c r="I3564" s="4"/>
      <c r="J3564" s="4"/>
      <c r="K3564" s="4"/>
    </row>
    <row r="3565" spans="1:19" ht="15" customHeight="1" x14ac:dyDescent="0.25">
      <c r="A3565">
        <v>3560</v>
      </c>
      <c r="B3565" s="7">
        <f>'EstExp 12-20'!C438</f>
        <v>0</v>
      </c>
      <c r="C3565" s="3">
        <f t="shared" si="108"/>
        <v>3560</v>
      </c>
      <c r="E3565" t="b">
        <f t="shared" ca="1" si="109"/>
        <v>1</v>
      </c>
      <c r="F3565" cm="1">
        <f t="array" ref="F3565" ca="1">IF(G3565&lt;&gt;"",INDIRECT("'"&amp;G3565&amp;"'!"&amp;H3565),"")</f>
        <v>0</v>
      </c>
      <c r="G3565" s="991" t="s">
        <v>3604</v>
      </c>
      <c r="H3565" t="s">
        <v>4378</v>
      </c>
    </row>
    <row r="3566" spans="1:19" ht="15" customHeight="1" x14ac:dyDescent="0.25">
      <c r="A3566">
        <v>3561</v>
      </c>
      <c r="B3566" s="7">
        <f>'EstExp 12-20'!C453</f>
        <v>0</v>
      </c>
      <c r="C3566" s="3">
        <f t="shared" si="108"/>
        <v>3561</v>
      </c>
      <c r="E3566" t="b">
        <f t="shared" ca="1" si="109"/>
        <v>1</v>
      </c>
      <c r="F3566" cm="1">
        <f t="array" ref="F3566" ca="1">IF(G3566&lt;&gt;"",INDIRECT("'"&amp;G3566&amp;"'!"&amp;H3566),"")</f>
        <v>0</v>
      </c>
      <c r="G3566" s="991" t="s">
        <v>3604</v>
      </c>
      <c r="H3566" t="s">
        <v>4379</v>
      </c>
    </row>
    <row r="3567" spans="1:19" ht="15" customHeight="1" x14ac:dyDescent="0.25">
      <c r="A3567" s="2">
        <v>3562</v>
      </c>
      <c r="D3567" s="3" t="s">
        <v>3572</v>
      </c>
      <c r="F3567" t="str" cm="1">
        <f t="array" ref="F3567" ca="1">IF(G3567&lt;&gt;"",INDIRECT("'"&amp;G3567&amp;"'!"&amp;H3567),"")</f>
        <v/>
      </c>
      <c r="S3567" s="991"/>
    </row>
    <row r="3568" spans="1:19" ht="15" customHeight="1" x14ac:dyDescent="0.25">
      <c r="A3568">
        <v>3563</v>
      </c>
      <c r="B3568" s="7">
        <f>'EstExp 12-20'!D434</f>
        <v>0</v>
      </c>
      <c r="C3568" s="3">
        <f t="shared" ref="C3568:C3573" si="110">A3568-B3568</f>
        <v>3563</v>
      </c>
      <c r="E3568" t="b">
        <f t="shared" ref="E3568:E3573" ca="1" si="111">F3568=B3568</f>
        <v>1</v>
      </c>
      <c r="F3568" cm="1">
        <f t="array" ref="F3568" ca="1">IF(G3568&lt;&gt;"",INDIRECT("'"&amp;G3568&amp;"'!"&amp;H3568),"")</f>
        <v>0</v>
      </c>
      <c r="G3568" s="991" t="s">
        <v>3604</v>
      </c>
      <c r="H3568" t="s">
        <v>4380</v>
      </c>
      <c r="I3568" s="4"/>
      <c r="J3568" s="4"/>
      <c r="K3568" s="4"/>
    </row>
    <row r="3569" spans="1:11" ht="15" customHeight="1" x14ac:dyDescent="0.25">
      <c r="A3569">
        <v>3564</v>
      </c>
      <c r="B3569" s="7">
        <f>'EstExp 12-20'!D435</f>
        <v>0</v>
      </c>
      <c r="C3569" s="3">
        <f t="shared" si="110"/>
        <v>3564</v>
      </c>
      <c r="E3569" t="b">
        <f t="shared" ca="1" si="111"/>
        <v>1</v>
      </c>
      <c r="F3569" cm="1">
        <f t="array" ref="F3569" ca="1">IF(G3569&lt;&gt;"",INDIRECT("'"&amp;G3569&amp;"'!"&amp;H3569),"")</f>
        <v>0</v>
      </c>
      <c r="G3569" s="991" t="s">
        <v>3604</v>
      </c>
      <c r="H3569" t="s">
        <v>4381</v>
      </c>
      <c r="I3569" s="4"/>
      <c r="J3569" s="4"/>
      <c r="K3569" s="4"/>
    </row>
    <row r="3570" spans="1:11" ht="15" customHeight="1" x14ac:dyDescent="0.25">
      <c r="A3570">
        <v>3565</v>
      </c>
      <c r="B3570" s="7">
        <f>'EstExp 12-20'!D436</f>
        <v>0</v>
      </c>
      <c r="C3570" s="3">
        <f t="shared" si="110"/>
        <v>3565</v>
      </c>
      <c r="E3570" t="b">
        <f t="shared" ca="1" si="111"/>
        <v>1</v>
      </c>
      <c r="F3570" cm="1">
        <f t="array" ref="F3570" ca="1">IF(G3570&lt;&gt;"",INDIRECT("'"&amp;G3570&amp;"'!"&amp;H3570),"")</f>
        <v>0</v>
      </c>
      <c r="G3570" s="991" t="s">
        <v>3604</v>
      </c>
      <c r="H3570" t="s">
        <v>4382</v>
      </c>
      <c r="I3570" s="4"/>
      <c r="J3570" s="4"/>
      <c r="K3570" s="4"/>
    </row>
    <row r="3571" spans="1:11" ht="15" customHeight="1" x14ac:dyDescent="0.25">
      <c r="A3571">
        <v>3566</v>
      </c>
      <c r="B3571" s="7">
        <f>'EstExp 12-20'!D437</f>
        <v>0</v>
      </c>
      <c r="C3571" s="3">
        <f t="shared" si="110"/>
        <v>3566</v>
      </c>
      <c r="E3571" t="b">
        <f t="shared" ca="1" si="111"/>
        <v>1</v>
      </c>
      <c r="F3571" cm="1">
        <f t="array" ref="F3571" ca="1">IF(G3571&lt;&gt;"",INDIRECT("'"&amp;G3571&amp;"'!"&amp;H3571),"")</f>
        <v>0</v>
      </c>
      <c r="G3571" s="991" t="s">
        <v>3604</v>
      </c>
      <c r="H3571" t="s">
        <v>4383</v>
      </c>
      <c r="I3571" s="4"/>
      <c r="J3571" s="4"/>
      <c r="K3571" s="4"/>
    </row>
    <row r="3572" spans="1:11" ht="15" customHeight="1" x14ac:dyDescent="0.25">
      <c r="A3572">
        <v>3567</v>
      </c>
      <c r="B3572" s="7">
        <f>'EstExp 12-20'!D438</f>
        <v>0</v>
      </c>
      <c r="C3572" s="3">
        <f t="shared" si="110"/>
        <v>3567</v>
      </c>
      <c r="E3572" t="b">
        <f t="shared" ca="1" si="111"/>
        <v>1</v>
      </c>
      <c r="F3572" cm="1">
        <f t="array" ref="F3572" ca="1">IF(G3572&lt;&gt;"",INDIRECT("'"&amp;G3572&amp;"'!"&amp;H3572),"")</f>
        <v>0</v>
      </c>
      <c r="G3572" s="991" t="s">
        <v>3604</v>
      </c>
      <c r="H3572" t="s">
        <v>4384</v>
      </c>
      <c r="I3572" s="4"/>
      <c r="J3572" s="4"/>
      <c r="K3572" s="4"/>
    </row>
    <row r="3573" spans="1:11" ht="15" customHeight="1" x14ac:dyDescent="0.25">
      <c r="A3573">
        <v>3568</v>
      </c>
      <c r="B3573" s="7">
        <f>'EstExp 12-20'!D453</f>
        <v>0</v>
      </c>
      <c r="C3573" s="3">
        <f t="shared" si="110"/>
        <v>3568</v>
      </c>
      <c r="E3573" t="b">
        <f t="shared" ca="1" si="111"/>
        <v>1</v>
      </c>
      <c r="F3573" cm="1">
        <f t="array" ref="F3573" ca="1">IF(G3573&lt;&gt;"",INDIRECT("'"&amp;G3573&amp;"'!"&amp;H3573),"")</f>
        <v>0</v>
      </c>
      <c r="G3573" s="991" t="s">
        <v>3604</v>
      </c>
      <c r="H3573" t="s">
        <v>4385</v>
      </c>
    </row>
    <row r="3574" spans="1:11" ht="15" customHeight="1" x14ac:dyDescent="0.25">
      <c r="A3574" s="2">
        <v>3569</v>
      </c>
      <c r="D3574" s="3" t="s">
        <v>3572</v>
      </c>
      <c r="F3574" t="str" cm="1">
        <f t="array" ref="F3574" ca="1">IF(G3574&lt;&gt;"",INDIRECT("'"&amp;G3574&amp;"'!"&amp;H3574),"")</f>
        <v/>
      </c>
      <c r="I3574" s="4"/>
      <c r="J3574" s="4"/>
      <c r="K3574" s="4"/>
    </row>
    <row r="3575" spans="1:11" ht="15" customHeight="1" x14ac:dyDescent="0.25">
      <c r="A3575">
        <v>3570</v>
      </c>
      <c r="B3575" s="7">
        <f>'EstExp 12-20'!E434</f>
        <v>0</v>
      </c>
      <c r="C3575" s="3">
        <f t="shared" ref="C3575:C3580" si="112">A3575-B3575</f>
        <v>3570</v>
      </c>
      <c r="E3575" t="b">
        <f t="shared" ref="E3575:E3580" ca="1" si="113">F3575=B3575</f>
        <v>1</v>
      </c>
      <c r="F3575" cm="1">
        <f t="array" ref="F3575" ca="1">IF(G3575&lt;&gt;"",INDIRECT("'"&amp;G3575&amp;"'!"&amp;H3575),"")</f>
        <v>0</v>
      </c>
      <c r="G3575" s="991" t="s">
        <v>3604</v>
      </c>
      <c r="H3575" t="s">
        <v>4386</v>
      </c>
    </row>
    <row r="3576" spans="1:11" ht="15" customHeight="1" x14ac:dyDescent="0.25">
      <c r="A3576">
        <v>3571</v>
      </c>
      <c r="B3576" s="7">
        <f>'EstExp 12-20'!E435</f>
        <v>0</v>
      </c>
      <c r="C3576" s="3">
        <f t="shared" si="112"/>
        <v>3571</v>
      </c>
      <c r="E3576" t="b">
        <f t="shared" ca="1" si="113"/>
        <v>1</v>
      </c>
      <c r="F3576" cm="1">
        <f t="array" ref="F3576" ca="1">IF(G3576&lt;&gt;"",INDIRECT("'"&amp;G3576&amp;"'!"&amp;H3576),"")</f>
        <v>0</v>
      </c>
      <c r="G3576" s="991" t="s">
        <v>3604</v>
      </c>
      <c r="H3576" t="s">
        <v>4387</v>
      </c>
      <c r="I3576" s="4"/>
      <c r="J3576" s="4"/>
      <c r="K3576" s="4"/>
    </row>
    <row r="3577" spans="1:11" ht="15" customHeight="1" x14ac:dyDescent="0.25">
      <c r="A3577">
        <v>3572</v>
      </c>
      <c r="B3577" s="7">
        <f>'EstExp 12-20'!E436</f>
        <v>0</v>
      </c>
      <c r="C3577" s="3">
        <f t="shared" si="112"/>
        <v>3572</v>
      </c>
      <c r="E3577" t="b">
        <f t="shared" ca="1" si="113"/>
        <v>1</v>
      </c>
      <c r="F3577" cm="1">
        <f t="array" ref="F3577" ca="1">IF(G3577&lt;&gt;"",INDIRECT("'"&amp;G3577&amp;"'!"&amp;H3577),"")</f>
        <v>0</v>
      </c>
      <c r="G3577" s="991" t="s">
        <v>3604</v>
      </c>
      <c r="H3577" t="s">
        <v>4388</v>
      </c>
      <c r="I3577" s="4"/>
      <c r="J3577" s="4"/>
      <c r="K3577" s="4"/>
    </row>
    <row r="3578" spans="1:11" ht="15" customHeight="1" x14ac:dyDescent="0.25">
      <c r="A3578">
        <v>3573</v>
      </c>
      <c r="B3578" s="7">
        <f>'EstExp 12-20'!E437</f>
        <v>0</v>
      </c>
      <c r="C3578" s="3">
        <f t="shared" si="112"/>
        <v>3573</v>
      </c>
      <c r="E3578" t="b">
        <f t="shared" ca="1" si="113"/>
        <v>1</v>
      </c>
      <c r="F3578" cm="1">
        <f t="array" ref="F3578" ca="1">IF(G3578&lt;&gt;"",INDIRECT("'"&amp;G3578&amp;"'!"&amp;H3578),"")</f>
        <v>0</v>
      </c>
      <c r="G3578" s="991" t="s">
        <v>3604</v>
      </c>
      <c r="H3578" t="s">
        <v>4389</v>
      </c>
      <c r="I3578" s="4"/>
      <c r="J3578" s="4"/>
      <c r="K3578" s="4"/>
    </row>
    <row r="3579" spans="1:11" ht="15" customHeight="1" x14ac:dyDescent="0.25">
      <c r="A3579">
        <v>3574</v>
      </c>
      <c r="B3579" s="7">
        <f>'EstExp 12-20'!E438</f>
        <v>0</v>
      </c>
      <c r="C3579" s="3">
        <f t="shared" si="112"/>
        <v>3574</v>
      </c>
      <c r="E3579" t="b">
        <f t="shared" ca="1" si="113"/>
        <v>1</v>
      </c>
      <c r="F3579" cm="1">
        <f t="array" ref="F3579" ca="1">IF(G3579&lt;&gt;"",INDIRECT("'"&amp;G3579&amp;"'!"&amp;H3579),"")</f>
        <v>0</v>
      </c>
      <c r="G3579" s="991" t="s">
        <v>3604</v>
      </c>
      <c r="H3579" t="s">
        <v>4390</v>
      </c>
      <c r="I3579" s="4"/>
      <c r="J3579" s="4"/>
      <c r="K3579" s="4"/>
    </row>
    <row r="3580" spans="1:11" ht="15" customHeight="1" x14ac:dyDescent="0.25">
      <c r="A3580">
        <v>3575</v>
      </c>
      <c r="B3580" s="7">
        <f>'EstExp 12-20'!E453</f>
        <v>0</v>
      </c>
      <c r="C3580" s="3">
        <f t="shared" si="112"/>
        <v>3575</v>
      </c>
      <c r="E3580" t="b">
        <f t="shared" ca="1" si="113"/>
        <v>1</v>
      </c>
      <c r="F3580" cm="1">
        <f t="array" ref="F3580" ca="1">IF(G3580&lt;&gt;"",INDIRECT("'"&amp;G3580&amp;"'!"&amp;H3580),"")</f>
        <v>0</v>
      </c>
      <c r="G3580" s="991" t="s">
        <v>3604</v>
      </c>
      <c r="H3580" t="s">
        <v>4391</v>
      </c>
      <c r="I3580" s="4"/>
      <c r="J3580" s="4"/>
      <c r="K3580" s="4"/>
    </row>
    <row r="3581" spans="1:11" ht="15" customHeight="1" x14ac:dyDescent="0.25">
      <c r="A3581" s="2">
        <v>3576</v>
      </c>
      <c r="D3581" s="3" t="s">
        <v>3572</v>
      </c>
      <c r="F3581" t="str" cm="1">
        <f t="array" ref="F3581" ca="1">IF(G3581&lt;&gt;"",INDIRECT("'"&amp;G3581&amp;"'!"&amp;H3581),"")</f>
        <v/>
      </c>
      <c r="I3581" s="4"/>
      <c r="J3581" s="4"/>
      <c r="K3581" s="4"/>
    </row>
    <row r="3582" spans="1:11" ht="15" customHeight="1" x14ac:dyDescent="0.25">
      <c r="A3582">
        <v>3577</v>
      </c>
      <c r="B3582" s="7">
        <f>'EstExp 12-20'!F434</f>
        <v>0</v>
      </c>
      <c r="C3582" s="3">
        <f t="shared" ref="C3582:C3587" si="114">A3582-B3582</f>
        <v>3577</v>
      </c>
      <c r="E3582" t="b">
        <f t="shared" ref="E3582:E3587" ca="1" si="115">F3582=B3582</f>
        <v>1</v>
      </c>
      <c r="F3582" cm="1">
        <f t="array" ref="F3582" ca="1">IF(G3582&lt;&gt;"",INDIRECT("'"&amp;G3582&amp;"'!"&amp;H3582),"")</f>
        <v>0</v>
      </c>
      <c r="G3582" s="991" t="s">
        <v>3604</v>
      </c>
      <c r="H3582" t="s">
        <v>4392</v>
      </c>
    </row>
    <row r="3583" spans="1:11" ht="15" customHeight="1" x14ac:dyDescent="0.25">
      <c r="A3583">
        <v>3578</v>
      </c>
      <c r="B3583" s="7">
        <f>'EstExp 12-20'!F435</f>
        <v>0</v>
      </c>
      <c r="C3583" s="3">
        <f t="shared" si="114"/>
        <v>3578</v>
      </c>
      <c r="E3583" t="b">
        <f t="shared" ca="1" si="115"/>
        <v>1</v>
      </c>
      <c r="F3583" cm="1">
        <f t="array" ref="F3583" ca="1">IF(G3583&lt;&gt;"",INDIRECT("'"&amp;G3583&amp;"'!"&amp;H3583),"")</f>
        <v>0</v>
      </c>
      <c r="G3583" s="991" t="s">
        <v>3604</v>
      </c>
      <c r="H3583" t="s">
        <v>4393</v>
      </c>
      <c r="I3583" s="4"/>
      <c r="J3583" s="4"/>
      <c r="K3583" s="4"/>
    </row>
    <row r="3584" spans="1:11" ht="15" customHeight="1" x14ac:dyDescent="0.25">
      <c r="A3584">
        <v>3579</v>
      </c>
      <c r="B3584" s="7">
        <f>'EstExp 12-20'!F436</f>
        <v>0</v>
      </c>
      <c r="C3584" s="3">
        <f t="shared" si="114"/>
        <v>3579</v>
      </c>
      <c r="E3584" t="b">
        <f t="shared" ca="1" si="115"/>
        <v>1</v>
      </c>
      <c r="F3584" cm="1">
        <f t="array" ref="F3584" ca="1">IF(G3584&lt;&gt;"",INDIRECT("'"&amp;G3584&amp;"'!"&amp;H3584),"")</f>
        <v>0</v>
      </c>
      <c r="G3584" s="991" t="s">
        <v>3604</v>
      </c>
      <c r="H3584" t="s">
        <v>4394</v>
      </c>
      <c r="I3584" s="4"/>
      <c r="J3584" s="4"/>
      <c r="K3584" s="4"/>
    </row>
    <row r="3585" spans="1:11" ht="15" customHeight="1" x14ac:dyDescent="0.25">
      <c r="A3585">
        <v>3580</v>
      </c>
      <c r="B3585" s="7">
        <f>'EstExp 12-20'!F437</f>
        <v>0</v>
      </c>
      <c r="C3585" s="3">
        <f t="shared" si="114"/>
        <v>3580</v>
      </c>
      <c r="E3585" t="b">
        <f t="shared" ca="1" si="115"/>
        <v>1</v>
      </c>
      <c r="F3585" cm="1">
        <f t="array" ref="F3585" ca="1">IF(G3585&lt;&gt;"",INDIRECT("'"&amp;G3585&amp;"'!"&amp;H3585),"")</f>
        <v>0</v>
      </c>
      <c r="G3585" s="991" t="s">
        <v>3604</v>
      </c>
      <c r="H3585" t="s">
        <v>4395</v>
      </c>
      <c r="I3585" s="4"/>
      <c r="J3585" s="4"/>
      <c r="K3585" s="4"/>
    </row>
    <row r="3586" spans="1:11" ht="15" customHeight="1" x14ac:dyDescent="0.25">
      <c r="A3586">
        <v>3581</v>
      </c>
      <c r="B3586" s="7">
        <f>'EstExp 12-20'!F438</f>
        <v>0</v>
      </c>
      <c r="C3586" s="3">
        <f t="shared" si="114"/>
        <v>3581</v>
      </c>
      <c r="E3586" t="b">
        <f t="shared" ca="1" si="115"/>
        <v>1</v>
      </c>
      <c r="F3586" cm="1">
        <f t="array" ref="F3586" ca="1">IF(G3586&lt;&gt;"",INDIRECT("'"&amp;G3586&amp;"'!"&amp;H3586),"")</f>
        <v>0</v>
      </c>
      <c r="G3586" s="991" t="s">
        <v>3604</v>
      </c>
      <c r="H3586" t="s">
        <v>4396</v>
      </c>
    </row>
    <row r="3587" spans="1:11" ht="15" customHeight="1" x14ac:dyDescent="0.25">
      <c r="A3587">
        <v>3582</v>
      </c>
      <c r="B3587" s="7">
        <f>'EstExp 12-20'!F453</f>
        <v>0</v>
      </c>
      <c r="C3587" s="3">
        <f t="shared" si="114"/>
        <v>3582</v>
      </c>
      <c r="E3587" t="b">
        <f t="shared" ca="1" si="115"/>
        <v>1</v>
      </c>
      <c r="F3587" cm="1">
        <f t="array" ref="F3587" ca="1">IF(G3587&lt;&gt;"",INDIRECT("'"&amp;G3587&amp;"'!"&amp;H3587),"")</f>
        <v>0</v>
      </c>
      <c r="G3587" s="991" t="s">
        <v>3604</v>
      </c>
      <c r="H3587" t="s">
        <v>4397</v>
      </c>
    </row>
    <row r="3588" spans="1:11" ht="15" customHeight="1" x14ac:dyDescent="0.25">
      <c r="A3588" s="2">
        <v>3583</v>
      </c>
      <c r="D3588" s="3" t="s">
        <v>3572</v>
      </c>
      <c r="F3588" t="str" cm="1">
        <f t="array" ref="F3588" ca="1">IF(G3588&lt;&gt;"",INDIRECT("'"&amp;G3588&amp;"'!"&amp;H3588),"")</f>
        <v/>
      </c>
      <c r="I3588" s="4"/>
      <c r="J3588" s="4"/>
      <c r="K3588" s="4"/>
    </row>
    <row r="3589" spans="1:11" ht="15" customHeight="1" x14ac:dyDescent="0.25">
      <c r="A3589">
        <v>3584</v>
      </c>
      <c r="B3589" s="7">
        <f>'EstExp 12-20'!G434</f>
        <v>0</v>
      </c>
      <c r="C3589" s="3">
        <f t="shared" ref="C3589:C3594" si="116">A3589-B3589</f>
        <v>3584</v>
      </c>
      <c r="E3589" t="b">
        <f t="shared" ref="E3589:E3594" ca="1" si="117">F3589=B3589</f>
        <v>1</v>
      </c>
      <c r="F3589" cm="1">
        <f t="array" ref="F3589" ca="1">IF(G3589&lt;&gt;"",INDIRECT("'"&amp;G3589&amp;"'!"&amp;H3589),"")</f>
        <v>0</v>
      </c>
      <c r="G3589" s="991" t="s">
        <v>3604</v>
      </c>
      <c r="H3589" t="s">
        <v>4398</v>
      </c>
    </row>
    <row r="3590" spans="1:11" ht="15" customHeight="1" x14ac:dyDescent="0.25">
      <c r="A3590">
        <v>3585</v>
      </c>
      <c r="B3590" s="7">
        <f>'EstExp 12-20'!G435</f>
        <v>0</v>
      </c>
      <c r="C3590" s="3">
        <f t="shared" si="116"/>
        <v>3585</v>
      </c>
      <c r="E3590" t="b">
        <f t="shared" ca="1" si="117"/>
        <v>1</v>
      </c>
      <c r="F3590" cm="1">
        <f t="array" ref="F3590" ca="1">IF(G3590&lt;&gt;"",INDIRECT("'"&amp;G3590&amp;"'!"&amp;H3590),"")</f>
        <v>0</v>
      </c>
      <c r="G3590" s="991" t="s">
        <v>3604</v>
      </c>
      <c r="H3590" t="s">
        <v>4399</v>
      </c>
    </row>
    <row r="3591" spans="1:11" ht="15" customHeight="1" x14ac:dyDescent="0.25">
      <c r="A3591">
        <v>3586</v>
      </c>
      <c r="B3591" s="7">
        <f>'EstExp 12-20'!G436</f>
        <v>0</v>
      </c>
      <c r="C3591" s="3">
        <f t="shared" si="116"/>
        <v>3586</v>
      </c>
      <c r="E3591" t="b">
        <f t="shared" ca="1" si="117"/>
        <v>1</v>
      </c>
      <c r="F3591" cm="1">
        <f t="array" ref="F3591" ca="1">IF(G3591&lt;&gt;"",INDIRECT("'"&amp;G3591&amp;"'!"&amp;H3591),"")</f>
        <v>0</v>
      </c>
      <c r="G3591" s="991" t="s">
        <v>3604</v>
      </c>
      <c r="H3591" t="s">
        <v>4400</v>
      </c>
    </row>
    <row r="3592" spans="1:11" ht="15" customHeight="1" x14ac:dyDescent="0.25">
      <c r="A3592">
        <v>3587</v>
      </c>
      <c r="B3592" s="7">
        <f>'EstExp 12-20'!G437</f>
        <v>0</v>
      </c>
      <c r="C3592" s="3">
        <f t="shared" si="116"/>
        <v>3587</v>
      </c>
      <c r="E3592" t="b">
        <f t="shared" ca="1" si="117"/>
        <v>1</v>
      </c>
      <c r="F3592" cm="1">
        <f t="array" ref="F3592" ca="1">IF(G3592&lt;&gt;"",INDIRECT("'"&amp;G3592&amp;"'!"&amp;H3592),"")</f>
        <v>0</v>
      </c>
      <c r="G3592" s="991" t="s">
        <v>3604</v>
      </c>
      <c r="H3592" t="s">
        <v>4401</v>
      </c>
      <c r="I3592" s="4"/>
      <c r="J3592" s="4"/>
      <c r="K3592" s="4"/>
    </row>
    <row r="3593" spans="1:11" ht="15" customHeight="1" x14ac:dyDescent="0.25">
      <c r="A3593">
        <v>3588</v>
      </c>
      <c r="B3593" s="7">
        <f>'EstExp 12-20'!G438</f>
        <v>0</v>
      </c>
      <c r="C3593" s="3">
        <f t="shared" si="116"/>
        <v>3588</v>
      </c>
      <c r="E3593" t="b">
        <f t="shared" ca="1" si="117"/>
        <v>1</v>
      </c>
      <c r="F3593" cm="1">
        <f t="array" ref="F3593" ca="1">IF(G3593&lt;&gt;"",INDIRECT("'"&amp;G3593&amp;"'!"&amp;H3593),"")</f>
        <v>0</v>
      </c>
      <c r="G3593" s="991" t="s">
        <v>3604</v>
      </c>
      <c r="H3593" t="s">
        <v>4402</v>
      </c>
      <c r="I3593" s="4"/>
      <c r="J3593" s="4"/>
      <c r="K3593" s="4"/>
    </row>
    <row r="3594" spans="1:11" ht="15" customHeight="1" x14ac:dyDescent="0.25">
      <c r="A3594">
        <v>3589</v>
      </c>
      <c r="B3594" s="7">
        <f>'EstExp 12-20'!G453</f>
        <v>0</v>
      </c>
      <c r="C3594" s="3">
        <f t="shared" si="116"/>
        <v>3589</v>
      </c>
      <c r="E3594" t="b">
        <f t="shared" ca="1" si="117"/>
        <v>1</v>
      </c>
      <c r="F3594" cm="1">
        <f t="array" ref="F3594" ca="1">IF(G3594&lt;&gt;"",INDIRECT("'"&amp;G3594&amp;"'!"&amp;H3594),"")</f>
        <v>0</v>
      </c>
      <c r="G3594" s="991" t="s">
        <v>3604</v>
      </c>
      <c r="H3594" t="s">
        <v>4403</v>
      </c>
      <c r="I3594" s="4"/>
      <c r="J3594" s="4"/>
      <c r="K3594" s="4"/>
    </row>
    <row r="3595" spans="1:11" ht="15" customHeight="1" x14ac:dyDescent="0.25">
      <c r="A3595" s="2">
        <v>3590</v>
      </c>
      <c r="D3595" s="3" t="s">
        <v>3572</v>
      </c>
      <c r="F3595" t="str" cm="1">
        <f t="array" ref="F3595" ca="1">IF(G3595&lt;&gt;"",INDIRECT("'"&amp;G3595&amp;"'!"&amp;H3595),"")</f>
        <v/>
      </c>
      <c r="I3595" s="4"/>
      <c r="J3595" s="4"/>
      <c r="K3595" s="4"/>
    </row>
    <row r="3596" spans="1:11" ht="15" customHeight="1" x14ac:dyDescent="0.25">
      <c r="A3596">
        <v>3591</v>
      </c>
      <c r="B3596" s="7">
        <f>'EstExp 12-20'!H434</f>
        <v>0</v>
      </c>
      <c r="C3596" s="3">
        <f t="shared" ref="C3596:C3602" si="118">A3596-B3596</f>
        <v>3591</v>
      </c>
      <c r="E3596" t="b">
        <f t="shared" ref="E3596:E3602" ca="1" si="119">F3596=B3596</f>
        <v>1</v>
      </c>
      <c r="F3596" cm="1">
        <f t="array" ref="F3596" ca="1">IF(G3596&lt;&gt;"",INDIRECT("'"&amp;G3596&amp;"'!"&amp;H3596),"")</f>
        <v>0</v>
      </c>
      <c r="G3596" s="991" t="s">
        <v>3604</v>
      </c>
      <c r="H3596" t="s">
        <v>4404</v>
      </c>
      <c r="I3596" s="4"/>
      <c r="J3596" s="4"/>
      <c r="K3596" s="4"/>
    </row>
    <row r="3597" spans="1:11" ht="15" customHeight="1" x14ac:dyDescent="0.25">
      <c r="A3597">
        <v>3592</v>
      </c>
      <c r="B3597" s="7">
        <f>'EstExp 12-20'!H435</f>
        <v>0</v>
      </c>
      <c r="C3597" s="3">
        <f t="shared" si="118"/>
        <v>3592</v>
      </c>
      <c r="E3597" t="b">
        <f t="shared" ca="1" si="119"/>
        <v>1</v>
      </c>
      <c r="F3597" cm="1">
        <f t="array" ref="F3597" ca="1">IF(G3597&lt;&gt;"",INDIRECT("'"&amp;G3597&amp;"'!"&amp;H3597),"")</f>
        <v>0</v>
      </c>
      <c r="G3597" s="991" t="s">
        <v>3604</v>
      </c>
      <c r="H3597" t="s">
        <v>4405</v>
      </c>
      <c r="I3597" s="4"/>
      <c r="J3597" s="4"/>
      <c r="K3597" s="4"/>
    </row>
    <row r="3598" spans="1:11" ht="15" customHeight="1" x14ac:dyDescent="0.25">
      <c r="A3598">
        <v>3593</v>
      </c>
      <c r="B3598" s="7">
        <f>'EstExp 12-20'!H436</f>
        <v>0</v>
      </c>
      <c r="C3598" s="3">
        <f t="shared" si="118"/>
        <v>3593</v>
      </c>
      <c r="E3598" t="b">
        <f t="shared" ca="1" si="119"/>
        <v>1</v>
      </c>
      <c r="F3598" cm="1">
        <f t="array" ref="F3598" ca="1">IF(G3598&lt;&gt;"",INDIRECT("'"&amp;G3598&amp;"'!"&amp;H3598),"")</f>
        <v>0</v>
      </c>
      <c r="G3598" s="991" t="s">
        <v>3604</v>
      </c>
      <c r="H3598" t="s">
        <v>4406</v>
      </c>
      <c r="I3598" s="4"/>
      <c r="J3598" s="4"/>
      <c r="K3598" s="4"/>
    </row>
    <row r="3599" spans="1:11" ht="15" customHeight="1" x14ac:dyDescent="0.25">
      <c r="A3599">
        <v>3594</v>
      </c>
      <c r="B3599" s="7">
        <f>'EstExp 12-20'!H437</f>
        <v>0</v>
      </c>
      <c r="C3599" s="3">
        <f t="shared" si="118"/>
        <v>3594</v>
      </c>
      <c r="E3599" t="b">
        <f t="shared" ca="1" si="119"/>
        <v>1</v>
      </c>
      <c r="F3599" cm="1">
        <f t="array" ref="F3599" ca="1">IF(G3599&lt;&gt;"",INDIRECT("'"&amp;G3599&amp;"'!"&amp;H3599),"")</f>
        <v>0</v>
      </c>
      <c r="G3599" s="991" t="s">
        <v>3604</v>
      </c>
      <c r="H3599" t="s">
        <v>4407</v>
      </c>
      <c r="I3599" s="4"/>
      <c r="J3599" s="4"/>
      <c r="K3599" s="4"/>
    </row>
    <row r="3600" spans="1:11" ht="15" customHeight="1" x14ac:dyDescent="0.25">
      <c r="A3600">
        <v>3595</v>
      </c>
      <c r="B3600" s="7">
        <f>'EstExp 12-20'!H438</f>
        <v>0</v>
      </c>
      <c r="C3600" s="3">
        <f t="shared" si="118"/>
        <v>3595</v>
      </c>
      <c r="E3600" t="b">
        <f t="shared" ca="1" si="119"/>
        <v>1</v>
      </c>
      <c r="F3600" cm="1">
        <f t="array" ref="F3600" ca="1">IF(G3600&lt;&gt;"",INDIRECT("'"&amp;G3600&amp;"'!"&amp;H3600),"")</f>
        <v>0</v>
      </c>
      <c r="G3600" s="991" t="s">
        <v>3604</v>
      </c>
      <c r="H3600" t="s">
        <v>4408</v>
      </c>
    </row>
    <row r="3601" spans="1:19" ht="15" customHeight="1" x14ac:dyDescent="0.25">
      <c r="A3601">
        <v>3596</v>
      </c>
      <c r="B3601" s="7">
        <f>'EstExp 12-20'!H446</f>
        <v>0</v>
      </c>
      <c r="C3601" s="3">
        <f t="shared" si="118"/>
        <v>3596</v>
      </c>
      <c r="E3601" t="b">
        <f t="shared" ca="1" si="119"/>
        <v>1</v>
      </c>
      <c r="F3601" cm="1">
        <f t="array" ref="F3601" ca="1">IF(G3601&lt;&gt;"",INDIRECT("'"&amp;G3601&amp;"'!"&amp;H3601),"")</f>
        <v>0</v>
      </c>
      <c r="G3601" s="991" t="s">
        <v>3604</v>
      </c>
      <c r="H3601" t="s">
        <v>4409</v>
      </c>
    </row>
    <row r="3602" spans="1:19" ht="15" customHeight="1" x14ac:dyDescent="0.25">
      <c r="A3602">
        <v>3597</v>
      </c>
      <c r="B3602" s="7">
        <f>'EstExp 12-20'!H451</f>
        <v>0</v>
      </c>
      <c r="C3602" s="3">
        <f t="shared" si="118"/>
        <v>3597</v>
      </c>
      <c r="E3602" t="b">
        <f t="shared" ca="1" si="119"/>
        <v>1</v>
      </c>
      <c r="F3602" cm="1">
        <f t="array" ref="F3602" ca="1">IF(G3602&lt;&gt;"",INDIRECT("'"&amp;G3602&amp;"'!"&amp;H3602),"")</f>
        <v>0</v>
      </c>
      <c r="G3602" s="991" t="s">
        <v>3604</v>
      </c>
      <c r="H3602" t="s">
        <v>4410</v>
      </c>
      <c r="I3602" s="4"/>
      <c r="J3602" s="4"/>
      <c r="K3602" s="4"/>
    </row>
    <row r="3603" spans="1:19" ht="15" customHeight="1" x14ac:dyDescent="0.25">
      <c r="A3603" s="2">
        <v>3598</v>
      </c>
      <c r="D3603" s="3" t="s">
        <v>3572</v>
      </c>
      <c r="F3603" t="str" cm="1">
        <f t="array" ref="F3603" ca="1">IF(G3603&lt;&gt;"",INDIRECT("'"&amp;G3603&amp;"'!"&amp;H3603),"")</f>
        <v/>
      </c>
    </row>
    <row r="3604" spans="1:19" ht="15" customHeight="1" x14ac:dyDescent="0.25">
      <c r="A3604">
        <v>3599</v>
      </c>
      <c r="B3604" s="7">
        <f>'EstExp 12-20'!H453</f>
        <v>0</v>
      </c>
      <c r="C3604" s="3">
        <f>A3604-B3604</f>
        <v>3599</v>
      </c>
      <c r="E3604" t="b">
        <f ca="1">F3604=B3604</f>
        <v>1</v>
      </c>
      <c r="F3604" cm="1">
        <f t="array" ref="F3604" ca="1">IF(G3604&lt;&gt;"",INDIRECT("'"&amp;G3604&amp;"'!"&amp;H3604),"")</f>
        <v>0</v>
      </c>
      <c r="G3604" s="991" t="s">
        <v>3604</v>
      </c>
      <c r="H3604" t="s">
        <v>4411</v>
      </c>
      <c r="I3604" s="4"/>
      <c r="J3604" s="4"/>
      <c r="K3604" s="4"/>
    </row>
    <row r="3605" spans="1:19" ht="15" customHeight="1" x14ac:dyDescent="0.25">
      <c r="A3605" s="2">
        <v>3600</v>
      </c>
      <c r="D3605" s="3" t="s">
        <v>3572</v>
      </c>
      <c r="F3605" t="str" cm="1">
        <f t="array" ref="F3605" ca="1">IF(G3605&lt;&gt;"",INDIRECT("'"&amp;G3605&amp;"'!"&amp;H3605),"")</f>
        <v/>
      </c>
      <c r="I3605" s="4"/>
      <c r="J3605" s="4"/>
      <c r="K3605" s="4"/>
    </row>
    <row r="3606" spans="1:19" ht="15" customHeight="1" x14ac:dyDescent="0.25">
      <c r="A3606">
        <v>3601</v>
      </c>
      <c r="B3606" s="8">
        <f>'EstExp 12-20'!H442</f>
        <v>0</v>
      </c>
      <c r="C3606" s="3">
        <f>A3606-B3606</f>
        <v>3601</v>
      </c>
      <c r="D3606" s="3" t="s">
        <v>3860</v>
      </c>
      <c r="E3606" t="b">
        <f ca="1">F3606=B3606</f>
        <v>1</v>
      </c>
      <c r="F3606" cm="1">
        <f t="array" ref="F3606" ca="1">IF(G3606&lt;&gt;"",INDIRECT("'"&amp;G3606&amp;"'!"&amp;H3606),"")</f>
        <v>0</v>
      </c>
      <c r="G3606" s="991" t="s">
        <v>3604</v>
      </c>
      <c r="H3606" t="s">
        <v>4412</v>
      </c>
      <c r="I3606" s="4"/>
      <c r="J3606" s="4"/>
      <c r="K3606" s="4"/>
    </row>
    <row r="3607" spans="1:19" ht="15" customHeight="1" x14ac:dyDescent="0.25">
      <c r="A3607">
        <v>3602</v>
      </c>
      <c r="B3607" s="8">
        <f>'EstExp 12-20'!H443</f>
        <v>0</v>
      </c>
      <c r="C3607" s="3">
        <f>A3607-B3607</f>
        <v>3602</v>
      </c>
      <c r="D3607" s="6" t="s">
        <v>3860</v>
      </c>
      <c r="E3607" t="b">
        <f ca="1">F3607=B3607</f>
        <v>1</v>
      </c>
      <c r="F3607" cm="1">
        <f t="array" ref="F3607" ca="1">IF(G3607&lt;&gt;"",INDIRECT("'"&amp;G3607&amp;"'!"&amp;H3607),"")</f>
        <v>0</v>
      </c>
      <c r="G3607" s="991" t="s">
        <v>3604</v>
      </c>
      <c r="H3607" t="s">
        <v>4413</v>
      </c>
      <c r="I3607" s="4"/>
      <c r="J3607" s="4"/>
      <c r="K3607" s="4"/>
    </row>
    <row r="3608" spans="1:19" ht="15" customHeight="1" x14ac:dyDescent="0.25">
      <c r="A3608" s="2">
        <v>3603</v>
      </c>
      <c r="D3608" s="3" t="s">
        <v>3860</v>
      </c>
      <c r="F3608" t="str" cm="1">
        <f t="array" ref="F3608" ca="1">IF(G3608&lt;&gt;"",INDIRECT("'"&amp;G3608&amp;"'!"&amp;H3608),"")</f>
        <v/>
      </c>
      <c r="I3608" s="4"/>
      <c r="J3608" s="4"/>
      <c r="K3608" s="4"/>
    </row>
    <row r="3609" spans="1:19" ht="15" customHeight="1" x14ac:dyDescent="0.25">
      <c r="A3609" s="2">
        <v>3604</v>
      </c>
      <c r="D3609" s="3" t="s">
        <v>3572</v>
      </c>
      <c r="F3609" t="str" cm="1">
        <f t="array" ref="F3609" ca="1">IF(G3609&lt;&gt;"",INDIRECT("'"&amp;G3609&amp;"'!"&amp;H3609),"")</f>
        <v/>
      </c>
      <c r="I3609" s="4"/>
      <c r="J3609" s="4"/>
      <c r="K3609" s="4"/>
    </row>
    <row r="3610" spans="1:19" ht="15" customHeight="1" x14ac:dyDescent="0.25">
      <c r="A3610" s="2">
        <v>3605</v>
      </c>
      <c r="D3610" s="3" t="s">
        <v>3572</v>
      </c>
      <c r="F3610" t="str" cm="1">
        <f t="array" ref="F3610" ca="1">IF(G3610&lt;&gt;"",INDIRECT("'"&amp;G3610&amp;"'!"&amp;H3610),"")</f>
        <v/>
      </c>
      <c r="I3610" s="4"/>
      <c r="J3610" s="4"/>
      <c r="K3610" s="4"/>
    </row>
    <row r="3611" spans="1:19" ht="15" customHeight="1" x14ac:dyDescent="0.25">
      <c r="A3611" s="2">
        <v>3606</v>
      </c>
      <c r="D3611" s="3" t="s">
        <v>3572</v>
      </c>
      <c r="F3611" t="str" cm="1">
        <f t="array" ref="F3611" ca="1">IF(G3611&lt;&gt;"",INDIRECT("'"&amp;G3611&amp;"'!"&amp;H3611),"")</f>
        <v/>
      </c>
    </row>
    <row r="3612" spans="1:19" ht="15" customHeight="1" x14ac:dyDescent="0.25">
      <c r="A3612">
        <v>3607</v>
      </c>
      <c r="B3612" s="7">
        <f>'EstExp 12-20'!K434</f>
        <v>0</v>
      </c>
      <c r="C3612" s="3">
        <f t="shared" ref="C3612:C3620" si="120">A3612-B3612</f>
        <v>3607</v>
      </c>
      <c r="E3612" t="b">
        <f t="shared" ref="E3612:E3620" ca="1" si="121">F3612=B3612</f>
        <v>1</v>
      </c>
      <c r="F3612" cm="1">
        <f t="array" ref="F3612" ca="1">IF(G3612&lt;&gt;"",INDIRECT("'"&amp;G3612&amp;"'!"&amp;H3612),"")</f>
        <v>0</v>
      </c>
      <c r="G3612" s="991" t="s">
        <v>3604</v>
      </c>
      <c r="H3612" t="s">
        <v>4414</v>
      </c>
      <c r="I3612" s="4"/>
      <c r="J3612" s="4"/>
      <c r="K3612" s="4"/>
    </row>
    <row r="3613" spans="1:19" x14ac:dyDescent="0.25">
      <c r="A3613">
        <v>3608</v>
      </c>
      <c r="B3613" s="7">
        <f>'EstExp 12-20'!K435</f>
        <v>0</v>
      </c>
      <c r="C3613" s="3">
        <f t="shared" si="120"/>
        <v>3608</v>
      </c>
      <c r="E3613" t="b">
        <f t="shared" ca="1" si="121"/>
        <v>1</v>
      </c>
      <c r="F3613" cm="1">
        <f t="array" ref="F3613" ca="1">IF(G3613&lt;&gt;"",INDIRECT("'"&amp;G3613&amp;"'!"&amp;H3613),"")</f>
        <v>0</v>
      </c>
      <c r="G3613" s="991" t="s">
        <v>3604</v>
      </c>
      <c r="H3613" t="s">
        <v>4415</v>
      </c>
      <c r="S3613" s="991"/>
    </row>
    <row r="3614" spans="1:19" x14ac:dyDescent="0.25">
      <c r="A3614">
        <v>3609</v>
      </c>
      <c r="B3614" s="7">
        <f>'EstExp 12-20'!K436</f>
        <v>0</v>
      </c>
      <c r="C3614" s="3">
        <f t="shared" si="120"/>
        <v>3609</v>
      </c>
      <c r="E3614" t="b">
        <f t="shared" ca="1" si="121"/>
        <v>1</v>
      </c>
      <c r="F3614" cm="1">
        <f t="array" ref="F3614" ca="1">IF(G3614&lt;&gt;"",INDIRECT("'"&amp;G3614&amp;"'!"&amp;H3614),"")</f>
        <v>0</v>
      </c>
      <c r="G3614" s="991" t="s">
        <v>3604</v>
      </c>
      <c r="H3614" t="s">
        <v>4416</v>
      </c>
      <c r="S3614" s="991"/>
    </row>
    <row r="3615" spans="1:19" ht="15" customHeight="1" x14ac:dyDescent="0.25">
      <c r="A3615">
        <v>3610</v>
      </c>
      <c r="B3615" s="7">
        <f>'EstExp 12-20'!K437</f>
        <v>0</v>
      </c>
      <c r="C3615" s="3">
        <f t="shared" si="120"/>
        <v>3610</v>
      </c>
      <c r="E3615" t="b">
        <f t="shared" ca="1" si="121"/>
        <v>1</v>
      </c>
      <c r="F3615" cm="1">
        <f t="array" ref="F3615" ca="1">IF(G3615&lt;&gt;"",INDIRECT("'"&amp;G3615&amp;"'!"&amp;H3615),"")</f>
        <v>0</v>
      </c>
      <c r="G3615" s="991" t="s">
        <v>3604</v>
      </c>
      <c r="H3615" t="s">
        <v>4417</v>
      </c>
      <c r="I3615" s="4"/>
      <c r="J3615" s="4"/>
      <c r="K3615" s="4"/>
    </row>
    <row r="3616" spans="1:19" ht="15" customHeight="1" x14ac:dyDescent="0.25">
      <c r="A3616">
        <v>3611</v>
      </c>
      <c r="B3616" s="7">
        <f>'EstExp 12-20'!K438</f>
        <v>0</v>
      </c>
      <c r="C3616" s="3">
        <f t="shared" si="120"/>
        <v>3611</v>
      </c>
      <c r="E3616" t="b">
        <f t="shared" ca="1" si="121"/>
        <v>1</v>
      </c>
      <c r="F3616" cm="1">
        <f t="array" ref="F3616" ca="1">IF(G3616&lt;&gt;"",INDIRECT("'"&amp;G3616&amp;"'!"&amp;H3616),"")</f>
        <v>0</v>
      </c>
      <c r="G3616" s="991" t="s">
        <v>3604</v>
      </c>
      <c r="H3616" t="s">
        <v>4418</v>
      </c>
      <c r="I3616" s="4"/>
      <c r="J3616" s="4"/>
      <c r="K3616" s="4"/>
    </row>
    <row r="3617" spans="1:19" ht="15" customHeight="1" x14ac:dyDescent="0.25">
      <c r="A3617">
        <v>3612</v>
      </c>
      <c r="B3617" s="7">
        <f>'EstExp 12-20'!K442</f>
        <v>0</v>
      </c>
      <c r="C3617" s="3">
        <f t="shared" si="120"/>
        <v>3612</v>
      </c>
      <c r="E3617" t="b">
        <f t="shared" ca="1" si="121"/>
        <v>1</v>
      </c>
      <c r="F3617" cm="1">
        <f t="array" ref="F3617" ca="1">IF(G3617&lt;&gt;"",INDIRECT("'"&amp;G3617&amp;"'!"&amp;H3617),"")</f>
        <v>0</v>
      </c>
      <c r="G3617" s="991" t="s">
        <v>3604</v>
      </c>
      <c r="H3617" t="s">
        <v>4419</v>
      </c>
      <c r="I3617" s="4"/>
      <c r="J3617" s="4"/>
      <c r="K3617" s="4"/>
    </row>
    <row r="3618" spans="1:19" ht="15" customHeight="1" x14ac:dyDescent="0.25">
      <c r="A3618">
        <v>3613</v>
      </c>
      <c r="B3618" s="7">
        <f>'EstExp 12-20'!K443</f>
        <v>0</v>
      </c>
      <c r="C3618" s="3">
        <f t="shared" si="120"/>
        <v>3613</v>
      </c>
      <c r="E3618" t="b">
        <f t="shared" ca="1" si="121"/>
        <v>1</v>
      </c>
      <c r="F3618" cm="1">
        <f t="array" ref="F3618" ca="1">IF(G3618&lt;&gt;"",INDIRECT("'"&amp;G3618&amp;"'!"&amp;H3618),"")</f>
        <v>0</v>
      </c>
      <c r="G3618" s="991" t="s">
        <v>3604</v>
      </c>
      <c r="H3618" t="s">
        <v>4420</v>
      </c>
      <c r="I3618" s="4"/>
      <c r="J3618" s="4"/>
      <c r="K3618" s="4"/>
    </row>
    <row r="3619" spans="1:19" ht="15" customHeight="1" x14ac:dyDescent="0.25">
      <c r="A3619">
        <v>3614</v>
      </c>
      <c r="B3619" s="7">
        <f>'EstExp 12-20'!K446</f>
        <v>0</v>
      </c>
      <c r="C3619" s="3">
        <f t="shared" si="120"/>
        <v>3614</v>
      </c>
      <c r="E3619" t="b">
        <f t="shared" ca="1" si="121"/>
        <v>1</v>
      </c>
      <c r="F3619" cm="1">
        <f t="array" ref="F3619" ca="1">IF(G3619&lt;&gt;"",INDIRECT("'"&amp;G3619&amp;"'!"&amp;H3619),"")</f>
        <v>0</v>
      </c>
      <c r="G3619" s="991" t="s">
        <v>3604</v>
      </c>
      <c r="H3619" t="s">
        <v>4421</v>
      </c>
      <c r="I3619" s="4"/>
      <c r="J3619" s="4"/>
      <c r="K3619" s="4"/>
    </row>
    <row r="3620" spans="1:19" x14ac:dyDescent="0.25">
      <c r="A3620">
        <v>3615</v>
      </c>
      <c r="B3620" s="7">
        <f>'EstExp 12-20'!K451</f>
        <v>0</v>
      </c>
      <c r="C3620" s="3">
        <f t="shared" si="120"/>
        <v>3615</v>
      </c>
      <c r="E3620" t="b">
        <f t="shared" ca="1" si="121"/>
        <v>1</v>
      </c>
      <c r="F3620" cm="1">
        <f t="array" ref="F3620" ca="1">IF(G3620&lt;&gt;"",INDIRECT("'"&amp;G3620&amp;"'!"&amp;H3620),"")</f>
        <v>0</v>
      </c>
      <c r="G3620" s="991" t="s">
        <v>3604</v>
      </c>
      <c r="H3620" t="s">
        <v>4422</v>
      </c>
      <c r="S3620" s="991"/>
    </row>
    <row r="3621" spans="1:19" ht="15" customHeight="1" x14ac:dyDescent="0.25">
      <c r="A3621" s="2">
        <v>3616</v>
      </c>
      <c r="D3621" s="3" t="s">
        <v>3572</v>
      </c>
      <c r="F3621" t="str" cm="1">
        <f t="array" ref="F3621" ca="1">IF(G3621&lt;&gt;"",INDIRECT("'"&amp;G3621&amp;"'!"&amp;H3621),"")</f>
        <v/>
      </c>
    </row>
    <row r="3622" spans="1:19" ht="15" customHeight="1" x14ac:dyDescent="0.25">
      <c r="A3622">
        <v>3617</v>
      </c>
      <c r="B3622" s="7">
        <f>'EstExp 12-20'!K453</f>
        <v>0</v>
      </c>
      <c r="C3622" s="3">
        <f>A3622-B3622</f>
        <v>3617</v>
      </c>
      <c r="E3622" t="b">
        <f ca="1">F3622=B3622</f>
        <v>1</v>
      </c>
      <c r="F3622" cm="1">
        <f t="array" ref="F3622" ca="1">IF(G3622&lt;&gt;"",INDIRECT("'"&amp;G3622&amp;"'!"&amp;H3622),"")</f>
        <v>0</v>
      </c>
      <c r="G3622" s="991" t="s">
        <v>3604</v>
      </c>
      <c r="H3622" t="s">
        <v>4423</v>
      </c>
      <c r="I3622" s="4"/>
      <c r="J3622" s="4"/>
      <c r="K3622" s="4"/>
    </row>
    <row r="3623" spans="1:19" ht="15" customHeight="1" x14ac:dyDescent="0.25">
      <c r="A3623" s="2">
        <v>3618</v>
      </c>
      <c r="D3623" s="3" t="s">
        <v>3572</v>
      </c>
      <c r="F3623" t="str" cm="1">
        <f t="array" ref="F3623" ca="1">IF(G3623&lt;&gt;"",INDIRECT("'"&amp;G3623&amp;"'!"&amp;H3623),"")</f>
        <v/>
      </c>
      <c r="I3623" s="4"/>
      <c r="J3623" s="4"/>
      <c r="K3623" s="4"/>
    </row>
    <row r="3624" spans="1:19" ht="15" customHeight="1" x14ac:dyDescent="0.25">
      <c r="A3624" s="2">
        <v>3619</v>
      </c>
      <c r="D3624" s="3" t="s">
        <v>3572</v>
      </c>
      <c r="F3624" t="str" cm="1">
        <f t="array" ref="F3624" ca="1">IF(G3624&lt;&gt;"",INDIRECT("'"&amp;G3624&amp;"'!"&amp;H3624),"")</f>
        <v/>
      </c>
      <c r="I3624" s="4"/>
      <c r="J3624" s="4"/>
      <c r="K3624" s="4"/>
    </row>
    <row r="3625" spans="1:19" ht="15" customHeight="1" x14ac:dyDescent="0.25">
      <c r="A3625">
        <v>3620</v>
      </c>
      <c r="B3625" s="7">
        <f>'EstExp 12-20'!K454</f>
        <v>0</v>
      </c>
      <c r="C3625" s="3">
        <f>A3625-B3625</f>
        <v>3620</v>
      </c>
      <c r="E3625" t="b">
        <f ca="1">F3625=B3625</f>
        <v>1</v>
      </c>
      <c r="F3625" cm="1">
        <f t="array" ref="F3625" ca="1">IF(G3625&lt;&gt;"",INDIRECT("'"&amp;G3625&amp;"'!"&amp;H3625),"")</f>
        <v>0</v>
      </c>
      <c r="G3625" s="991" t="s">
        <v>3604</v>
      </c>
      <c r="H3625" t="s">
        <v>4424</v>
      </c>
      <c r="I3625" s="4"/>
      <c r="J3625" s="4"/>
      <c r="K3625" s="4"/>
    </row>
    <row r="3626" spans="1:19" ht="15" customHeight="1" x14ac:dyDescent="0.25">
      <c r="A3626" s="2">
        <v>3621</v>
      </c>
      <c r="D3626" s="3" t="s">
        <v>3572</v>
      </c>
      <c r="F3626" t="str" cm="1">
        <f t="array" ref="F3626" ca="1">IF(G3626&lt;&gt;"",INDIRECT("'"&amp;G3626&amp;"'!"&amp;H3626),"")</f>
        <v/>
      </c>
      <c r="I3626" s="4"/>
      <c r="J3626" s="4"/>
      <c r="K3626" s="4"/>
    </row>
    <row r="3627" spans="1:19" ht="15" customHeight="1" x14ac:dyDescent="0.25">
      <c r="A3627" s="2">
        <v>3622</v>
      </c>
      <c r="D3627" s="3" t="s">
        <v>3572</v>
      </c>
      <c r="F3627" t="str" cm="1">
        <f t="array" ref="F3627" ca="1">IF(G3627&lt;&gt;"",INDIRECT("'"&amp;G3627&amp;"'!"&amp;H3627),"")</f>
        <v/>
      </c>
      <c r="S3627" s="991"/>
    </row>
    <row r="3628" spans="1:19" ht="15" customHeight="1" x14ac:dyDescent="0.25">
      <c r="A3628" s="2">
        <v>3623</v>
      </c>
      <c r="D3628" s="3" t="s">
        <v>3572</v>
      </c>
      <c r="F3628" t="str" cm="1">
        <f t="array" ref="F3628" ca="1">IF(G3628&lt;&gt;"",INDIRECT("'"&amp;G3628&amp;"'!"&amp;H3628),"")</f>
        <v/>
      </c>
      <c r="I3628" s="4"/>
      <c r="J3628" s="4"/>
      <c r="K3628" s="4"/>
    </row>
    <row r="3629" spans="1:19" ht="15" customHeight="1" x14ac:dyDescent="0.25">
      <c r="A3629" s="2">
        <v>3624</v>
      </c>
      <c r="D3629" s="3" t="s">
        <v>3572</v>
      </c>
      <c r="F3629" t="str" cm="1">
        <f t="array" ref="F3629" ca="1">IF(G3629&lt;&gt;"",INDIRECT("'"&amp;G3629&amp;"'!"&amp;H3629),"")</f>
        <v/>
      </c>
      <c r="I3629" s="4"/>
      <c r="J3629" s="4"/>
      <c r="K3629" s="4"/>
    </row>
    <row r="3630" spans="1:19" ht="15" customHeight="1" x14ac:dyDescent="0.25">
      <c r="A3630" s="2">
        <v>3625</v>
      </c>
      <c r="D3630" s="3" t="s">
        <v>3572</v>
      </c>
      <c r="F3630" t="str" cm="1">
        <f t="array" ref="F3630" ca="1">IF(G3630&lt;&gt;"",INDIRECT("'"&amp;G3630&amp;"'!"&amp;H3630),"")</f>
        <v/>
      </c>
      <c r="S3630" s="991"/>
    </row>
    <row r="3631" spans="1:19" ht="15" customHeight="1" x14ac:dyDescent="0.25">
      <c r="A3631" s="2">
        <v>3626</v>
      </c>
      <c r="D3631" s="3" t="s">
        <v>3572</v>
      </c>
      <c r="F3631" t="str" cm="1">
        <f t="array" ref="F3631" ca="1">IF(G3631&lt;&gt;"",INDIRECT("'"&amp;G3631&amp;"'!"&amp;H3631),"")</f>
        <v/>
      </c>
      <c r="I3631" s="4"/>
      <c r="J3631" s="4"/>
      <c r="K3631" s="4"/>
    </row>
    <row r="3632" spans="1:19" ht="15" customHeight="1" x14ac:dyDescent="0.25">
      <c r="A3632" s="2">
        <v>3627</v>
      </c>
      <c r="D3632" s="3" t="s">
        <v>3572</v>
      </c>
      <c r="F3632" t="str" cm="1">
        <f t="array" ref="F3632" ca="1">IF(G3632&lt;&gt;"",INDIRECT("'"&amp;G3632&amp;"'!"&amp;H3632),"")</f>
        <v/>
      </c>
      <c r="I3632" s="4"/>
      <c r="J3632" s="4"/>
      <c r="K3632" s="4"/>
    </row>
    <row r="3633" spans="1:19" ht="15" customHeight="1" x14ac:dyDescent="0.25">
      <c r="A3633" s="2">
        <v>3628</v>
      </c>
      <c r="D3633" s="3" t="s">
        <v>3572</v>
      </c>
      <c r="F3633" t="str" cm="1">
        <f t="array" ref="F3633" ca="1">IF(G3633&lt;&gt;"",INDIRECT("'"&amp;G3633&amp;"'!"&amp;H3633),"")</f>
        <v/>
      </c>
      <c r="I3633" s="4"/>
      <c r="J3633" s="4"/>
      <c r="K3633" s="4"/>
    </row>
    <row r="3634" spans="1:19" ht="15" customHeight="1" x14ac:dyDescent="0.25">
      <c r="A3634" s="2">
        <v>3629</v>
      </c>
      <c r="D3634" s="3" t="s">
        <v>3572</v>
      </c>
      <c r="F3634" t="str" cm="1">
        <f t="array" ref="F3634" ca="1">IF(G3634&lt;&gt;"",INDIRECT("'"&amp;G3634&amp;"'!"&amp;H3634),"")</f>
        <v/>
      </c>
      <c r="I3634" s="4"/>
      <c r="J3634" s="4"/>
      <c r="K3634" s="4"/>
    </row>
    <row r="3635" spans="1:19" ht="15" customHeight="1" x14ac:dyDescent="0.25">
      <c r="A3635" s="2">
        <v>3630</v>
      </c>
      <c r="D3635" s="3" t="s">
        <v>3572</v>
      </c>
      <c r="F3635" t="str" cm="1">
        <f t="array" ref="F3635" ca="1">IF(G3635&lt;&gt;"",INDIRECT("'"&amp;G3635&amp;"'!"&amp;H3635),"")</f>
        <v/>
      </c>
      <c r="I3635" s="4"/>
      <c r="J3635" s="4"/>
      <c r="K3635" s="4"/>
    </row>
    <row r="3636" spans="1:19" ht="15" customHeight="1" x14ac:dyDescent="0.25">
      <c r="A3636" s="2">
        <v>3631</v>
      </c>
      <c r="D3636" s="3" t="s">
        <v>3572</v>
      </c>
      <c r="F3636" t="str" cm="1">
        <f t="array" ref="F3636" ca="1">IF(G3636&lt;&gt;"",INDIRECT("'"&amp;G3636&amp;"'!"&amp;H3636),"")</f>
        <v/>
      </c>
      <c r="S3636" s="991"/>
    </row>
    <row r="3637" spans="1:19" ht="15" customHeight="1" x14ac:dyDescent="0.25">
      <c r="A3637" s="2">
        <v>3632</v>
      </c>
      <c r="D3637" s="3" t="s">
        <v>3572</v>
      </c>
      <c r="F3637" t="str" cm="1">
        <f t="array" ref="F3637" ca="1">IF(G3637&lt;&gt;"",INDIRECT("'"&amp;G3637&amp;"'!"&amp;H3637),"")</f>
        <v/>
      </c>
      <c r="I3637" s="4"/>
      <c r="J3637" s="4"/>
      <c r="K3637" s="4"/>
    </row>
    <row r="3638" spans="1:19" ht="15" customHeight="1" x14ac:dyDescent="0.25">
      <c r="A3638" s="2">
        <v>3633</v>
      </c>
      <c r="D3638" s="3" t="s">
        <v>3572</v>
      </c>
      <c r="F3638" t="str" cm="1">
        <f t="array" ref="F3638" ca="1">IF(G3638&lt;&gt;"",INDIRECT("'"&amp;G3638&amp;"'!"&amp;H3638),"")</f>
        <v/>
      </c>
      <c r="S3638" s="991"/>
    </row>
    <row r="3639" spans="1:19" ht="15" customHeight="1" x14ac:dyDescent="0.25">
      <c r="A3639" s="2">
        <v>3634</v>
      </c>
      <c r="D3639" s="3" t="s">
        <v>3572</v>
      </c>
      <c r="F3639" t="str" cm="1">
        <f t="array" ref="F3639" ca="1">IF(G3639&lt;&gt;"",INDIRECT("'"&amp;G3639&amp;"'!"&amp;H3639),"")</f>
        <v/>
      </c>
    </row>
    <row r="3640" spans="1:19" ht="15" customHeight="1" x14ac:dyDescent="0.25">
      <c r="A3640" s="2">
        <v>3635</v>
      </c>
      <c r="D3640" s="3" t="s">
        <v>3572</v>
      </c>
      <c r="F3640" t="str" cm="1">
        <f t="array" ref="F3640" ca="1">IF(G3640&lt;&gt;"",INDIRECT("'"&amp;G3640&amp;"'!"&amp;H3640),"")</f>
        <v/>
      </c>
      <c r="I3640" s="4"/>
      <c r="J3640" s="4"/>
      <c r="K3640" s="4"/>
    </row>
    <row r="3641" spans="1:19" ht="15" customHeight="1" x14ac:dyDescent="0.25">
      <c r="A3641" s="2">
        <v>3636</v>
      </c>
      <c r="D3641" s="3" t="s">
        <v>3572</v>
      </c>
      <c r="F3641" t="str" cm="1">
        <f t="array" ref="F3641" ca="1">IF(G3641&lt;&gt;"",INDIRECT("'"&amp;G3641&amp;"'!"&amp;H3641),"")</f>
        <v/>
      </c>
      <c r="S3641" s="991"/>
    </row>
    <row r="3642" spans="1:19" ht="15" customHeight="1" x14ac:dyDescent="0.25">
      <c r="A3642">
        <v>3637</v>
      </c>
      <c r="B3642" s="7">
        <f>'BudgetSum 2-4'!D32</f>
        <v>0</v>
      </c>
      <c r="C3642" s="3">
        <f>A3642-B3642</f>
        <v>3637</v>
      </c>
      <c r="E3642" t="b">
        <f ca="1">F3642=B3642</f>
        <v>1</v>
      </c>
      <c r="F3642" cm="1">
        <f t="array" ref="F3642" ca="1">IF(G3642&lt;&gt;"",INDIRECT("'"&amp;G3642&amp;"'!"&amp;H3642),"")</f>
        <v>0</v>
      </c>
      <c r="G3642" s="991" t="s">
        <v>3508</v>
      </c>
      <c r="H3642" t="s">
        <v>4425</v>
      </c>
      <c r="I3642" s="4"/>
      <c r="J3642" s="4"/>
      <c r="K3642" s="4"/>
    </row>
    <row r="3643" spans="1:19" x14ac:dyDescent="0.25">
      <c r="A3643">
        <v>3638</v>
      </c>
      <c r="B3643" s="7">
        <f>'BudgetSum 2-4'!E33</f>
        <v>0</v>
      </c>
      <c r="C3643" s="3">
        <f>A3643-B3643</f>
        <v>3638</v>
      </c>
      <c r="E3643" t="b">
        <f ca="1">F3643=B3643</f>
        <v>1</v>
      </c>
      <c r="F3643" cm="1">
        <f t="array" ref="F3643" ca="1">IF(G3643&lt;&gt;"",INDIRECT("'"&amp;G3643&amp;"'!"&amp;H3643),"")</f>
        <v>0</v>
      </c>
      <c r="G3643" s="991" t="s">
        <v>3508</v>
      </c>
      <c r="H3643" t="s">
        <v>4426</v>
      </c>
      <c r="S3643" s="991"/>
    </row>
    <row r="3644" spans="1:19" ht="15" customHeight="1" x14ac:dyDescent="0.25">
      <c r="A3644" s="2">
        <v>3639</v>
      </c>
      <c r="D3644" s="3" t="s">
        <v>3572</v>
      </c>
      <c r="F3644" t="str" cm="1">
        <f t="array" ref="F3644" ca="1">IF(G3644&lt;&gt;"",INDIRECT("'"&amp;G3644&amp;"'!"&amp;H3644),"")</f>
        <v/>
      </c>
      <c r="I3644" s="4"/>
      <c r="J3644" s="4"/>
      <c r="K3644" s="4"/>
    </row>
    <row r="3645" spans="1:19" ht="15" customHeight="1" x14ac:dyDescent="0.25">
      <c r="A3645" s="2">
        <v>3640</v>
      </c>
      <c r="D3645" s="3" t="s">
        <v>3572</v>
      </c>
      <c r="F3645" t="str" cm="1">
        <f t="array" ref="F3645" ca="1">IF(G3645&lt;&gt;"",INDIRECT("'"&amp;G3645&amp;"'!"&amp;H3645),"")</f>
        <v/>
      </c>
      <c r="S3645" s="991"/>
    </row>
    <row r="3646" spans="1:19" x14ac:dyDescent="0.25">
      <c r="A3646">
        <v>3641</v>
      </c>
      <c r="B3646" s="7">
        <f>'BudgetSum 2-4'!K55</f>
        <v>0</v>
      </c>
      <c r="C3646" s="3">
        <f>A3646-B3646</f>
        <v>3641</v>
      </c>
      <c r="E3646" t="b">
        <f ca="1">F3646=B3646</f>
        <v>1</v>
      </c>
      <c r="F3646" cm="1">
        <f t="array" ref="F3646" ca="1">IF(G3646&lt;&gt;"",INDIRECT("'"&amp;G3646&amp;"'!"&amp;H3646),"")</f>
        <v>0</v>
      </c>
      <c r="G3646" s="991" t="s">
        <v>3508</v>
      </c>
      <c r="H3646" t="s">
        <v>3881</v>
      </c>
      <c r="S3646" s="991"/>
    </row>
    <row r="3647" spans="1:19" x14ac:dyDescent="0.25">
      <c r="A3647">
        <v>3642</v>
      </c>
      <c r="B3647" s="7">
        <f>'BudgetSum 2-4'!K56</f>
        <v>0</v>
      </c>
      <c r="C3647" s="3">
        <f>A3647-B3647</f>
        <v>3642</v>
      </c>
      <c r="E3647" t="b">
        <f ca="1">F3647=B3647</f>
        <v>1</v>
      </c>
      <c r="F3647" cm="1">
        <f t="array" ref="F3647" ca="1">IF(G3647&lt;&gt;"",INDIRECT("'"&amp;G3647&amp;"'!"&amp;H3647),"")</f>
        <v>0</v>
      </c>
      <c r="G3647" s="991" t="s">
        <v>3508</v>
      </c>
      <c r="H3647" t="s">
        <v>4427</v>
      </c>
      <c r="S3647" s="991"/>
    </row>
    <row r="3648" spans="1:19" ht="15" customHeight="1" x14ac:dyDescent="0.25">
      <c r="A3648" s="2">
        <v>3643</v>
      </c>
      <c r="D3648" s="3" t="s">
        <v>3572</v>
      </c>
      <c r="F3648" t="str" cm="1">
        <f t="array" ref="F3648" ca="1">IF(G3648&lt;&gt;"",INDIRECT("'"&amp;G3648&amp;"'!"&amp;H3648),"")</f>
        <v/>
      </c>
      <c r="I3648" s="4"/>
      <c r="J3648" s="4"/>
      <c r="K3648" s="4"/>
    </row>
    <row r="3649" spans="1:19" ht="15" customHeight="1" x14ac:dyDescent="0.25">
      <c r="A3649" s="2">
        <v>3644</v>
      </c>
      <c r="D3649" s="3" t="s">
        <v>3572</v>
      </c>
      <c r="F3649" t="str" cm="1">
        <f t="array" ref="F3649" ca="1">IF(G3649&lt;&gt;"",INDIRECT("'"&amp;G3649&amp;"'!"&amp;H3649),"")</f>
        <v/>
      </c>
    </row>
    <row r="3650" spans="1:19" ht="15" customHeight="1" x14ac:dyDescent="0.25">
      <c r="A3650" s="2">
        <v>3645</v>
      </c>
      <c r="D3650" s="3" t="s">
        <v>3572</v>
      </c>
      <c r="F3650" t="str" cm="1">
        <f t="array" ref="F3650" ca="1">IF(G3650&lt;&gt;"",INDIRECT("'"&amp;G3650&amp;"'!"&amp;H3650),"")</f>
        <v/>
      </c>
      <c r="S3650" s="991"/>
    </row>
    <row r="3651" spans="1:19" ht="15" customHeight="1" x14ac:dyDescent="0.25">
      <c r="A3651" s="2">
        <v>3646</v>
      </c>
      <c r="D3651" s="3" t="s">
        <v>3572</v>
      </c>
      <c r="F3651" t="str" cm="1">
        <f t="array" ref="F3651" ca="1">IF(G3651&lt;&gt;"",INDIRECT("'"&amp;G3651&amp;"'!"&amp;H3651),"")</f>
        <v/>
      </c>
      <c r="I3651" s="4"/>
      <c r="J3651" s="4"/>
      <c r="K3651" s="4"/>
    </row>
    <row r="3652" spans="1:19" ht="15" customHeight="1" x14ac:dyDescent="0.25">
      <c r="A3652" s="2">
        <v>3647</v>
      </c>
      <c r="D3652" s="3" t="s">
        <v>3572</v>
      </c>
      <c r="F3652" t="str" cm="1">
        <f t="array" ref="F3652" ca="1">IF(G3652&lt;&gt;"",INDIRECT("'"&amp;G3652&amp;"'!"&amp;H3652),"")</f>
        <v/>
      </c>
      <c r="I3652" s="4"/>
      <c r="J3652" s="4"/>
      <c r="K3652" s="4"/>
    </row>
    <row r="3653" spans="1:19" ht="15" customHeight="1" x14ac:dyDescent="0.25">
      <c r="A3653" s="2">
        <v>3648</v>
      </c>
      <c r="D3653" s="3" t="s">
        <v>3572</v>
      </c>
      <c r="F3653" t="str" cm="1">
        <f t="array" ref="F3653" ca="1">IF(G3653&lt;&gt;"",INDIRECT("'"&amp;G3653&amp;"'!"&amp;H3653),"")</f>
        <v/>
      </c>
      <c r="I3653" s="4"/>
      <c r="J3653" s="4"/>
      <c r="K3653" s="4"/>
    </row>
    <row r="3654" spans="1:19" ht="15" customHeight="1" x14ac:dyDescent="0.25">
      <c r="A3654" s="2">
        <v>3649</v>
      </c>
      <c r="D3654" s="3" t="s">
        <v>3572</v>
      </c>
      <c r="F3654" t="str" cm="1">
        <f t="array" ref="F3654" ca="1">IF(G3654&lt;&gt;"",INDIRECT("'"&amp;G3654&amp;"'!"&amp;H3654),"")</f>
        <v/>
      </c>
      <c r="I3654" s="4"/>
      <c r="J3654" s="4"/>
      <c r="K3654" s="4"/>
    </row>
    <row r="3655" spans="1:19" ht="15" customHeight="1" x14ac:dyDescent="0.25">
      <c r="A3655" s="2">
        <v>3650</v>
      </c>
      <c r="D3655" s="3" t="s">
        <v>3572</v>
      </c>
      <c r="F3655" t="str" cm="1">
        <f t="array" ref="F3655" ca="1">IF(G3655&lt;&gt;"",INDIRECT("'"&amp;G3655&amp;"'!"&amp;H3655),"")</f>
        <v/>
      </c>
      <c r="I3655" s="4"/>
      <c r="J3655" s="4"/>
      <c r="K3655" s="4"/>
    </row>
    <row r="3656" spans="1:19" ht="15" customHeight="1" x14ac:dyDescent="0.25">
      <c r="A3656" s="2">
        <v>3651</v>
      </c>
      <c r="D3656" s="3" t="s">
        <v>3572</v>
      </c>
      <c r="F3656" t="str" cm="1">
        <f t="array" ref="F3656" ca="1">IF(G3656&lt;&gt;"",INDIRECT("'"&amp;G3656&amp;"'!"&amp;H3656),"")</f>
        <v/>
      </c>
      <c r="S3656" s="991"/>
    </row>
    <row r="3657" spans="1:19" ht="15" customHeight="1" x14ac:dyDescent="0.25">
      <c r="A3657" s="2">
        <v>3652</v>
      </c>
      <c r="D3657" s="3" t="s">
        <v>3572</v>
      </c>
      <c r="F3657" t="str" cm="1">
        <f t="array" ref="F3657" ca="1">IF(G3657&lt;&gt;"",INDIRECT("'"&amp;G3657&amp;"'!"&amp;H3657),"")</f>
        <v/>
      </c>
      <c r="S3657" s="991"/>
    </row>
    <row r="3658" spans="1:19" ht="15" customHeight="1" x14ac:dyDescent="0.25">
      <c r="A3658" s="2">
        <v>3653</v>
      </c>
      <c r="D3658" s="3" t="s">
        <v>3572</v>
      </c>
      <c r="F3658" t="str" cm="1">
        <f t="array" ref="F3658" ca="1">IF(G3658&lt;&gt;"",INDIRECT("'"&amp;G3658&amp;"'!"&amp;H3658),"")</f>
        <v/>
      </c>
      <c r="S3658" s="991"/>
    </row>
    <row r="3659" spans="1:19" ht="15" customHeight="1" x14ac:dyDescent="0.25">
      <c r="A3659" s="2">
        <v>3654</v>
      </c>
      <c r="D3659" s="3" t="s">
        <v>3572</v>
      </c>
      <c r="F3659" t="str" cm="1">
        <f t="array" ref="F3659" ca="1">IF(G3659&lt;&gt;"",INDIRECT("'"&amp;G3659&amp;"'!"&amp;H3659),"")</f>
        <v/>
      </c>
      <c r="S3659" s="991"/>
    </row>
    <row r="3660" spans="1:19" ht="15" customHeight="1" x14ac:dyDescent="0.25">
      <c r="A3660" s="2">
        <v>3655</v>
      </c>
      <c r="D3660" s="3" t="s">
        <v>3860</v>
      </c>
      <c r="F3660" t="str" cm="1">
        <f t="array" ref="F3660" ca="1">IF(G3660&lt;&gt;"",INDIRECT("'"&amp;G3660&amp;"'!"&amp;H3660),"")</f>
        <v/>
      </c>
      <c r="S3660" s="991"/>
    </row>
    <row r="3661" spans="1:19" x14ac:dyDescent="0.25">
      <c r="A3661">
        <v>3656</v>
      </c>
      <c r="B3661" s="7">
        <f>'EstExp 12-20'!K306</f>
        <v>0</v>
      </c>
      <c r="C3661" s="3">
        <f>A3661-B3661</f>
        <v>3656</v>
      </c>
      <c r="E3661" t="b">
        <f ca="1">F3661=B3661</f>
        <v>1</v>
      </c>
      <c r="F3661" cm="1">
        <f t="array" ref="F3661" ca="1">IF(G3661&lt;&gt;"",INDIRECT("'"&amp;G3661&amp;"'!"&amp;H3661),"")</f>
        <v>0</v>
      </c>
      <c r="G3661" s="991" t="s">
        <v>3604</v>
      </c>
      <c r="H3661" t="s">
        <v>4428</v>
      </c>
      <c r="S3661" s="991"/>
    </row>
    <row r="3662" spans="1:19" x14ac:dyDescent="0.25">
      <c r="A3662">
        <v>3657</v>
      </c>
      <c r="B3662" s="7">
        <f>'BudgetSum 2-4'!K8</f>
        <v>0</v>
      </c>
      <c r="C3662" s="3">
        <f>A3662-B3662</f>
        <v>3657</v>
      </c>
      <c r="E3662" t="b">
        <f ca="1">F3662=B3662</f>
        <v>1</v>
      </c>
      <c r="F3662" cm="1">
        <f t="array" ref="F3662" ca="1">IF(G3662&lt;&gt;"",INDIRECT("'"&amp;G3662&amp;"'!"&amp;H3662),"")</f>
        <v>0</v>
      </c>
      <c r="G3662" s="991" t="s">
        <v>3508</v>
      </c>
      <c r="H3662" t="s">
        <v>4342</v>
      </c>
      <c r="S3662" s="991"/>
    </row>
    <row r="3663" spans="1:19" ht="15" customHeight="1" x14ac:dyDescent="0.25">
      <c r="A3663" s="2">
        <v>3658</v>
      </c>
      <c r="D3663" s="3" t="s">
        <v>3572</v>
      </c>
      <c r="F3663" t="str" cm="1">
        <f t="array" ref="F3663" ca="1">IF(G3663&lt;&gt;"",INDIRECT("'"&amp;G3663&amp;"'!"&amp;H3663),"")</f>
        <v/>
      </c>
      <c r="S3663" s="991"/>
    </row>
    <row r="3664" spans="1:19" ht="15" customHeight="1" x14ac:dyDescent="0.25">
      <c r="A3664" s="2">
        <v>3659</v>
      </c>
      <c r="D3664" s="3" t="s">
        <v>3572</v>
      </c>
      <c r="F3664" t="str" cm="1">
        <f t="array" ref="F3664" ca="1">IF(G3664&lt;&gt;"",INDIRECT("'"&amp;G3664&amp;"'!"&amp;H3664),"")</f>
        <v/>
      </c>
      <c r="S3664" s="991"/>
    </row>
    <row r="3665" spans="1:19" x14ac:dyDescent="0.25">
      <c r="A3665">
        <v>3660</v>
      </c>
      <c r="B3665" s="7">
        <f>'EstExp 12-20'!D280</f>
        <v>0</v>
      </c>
      <c r="C3665" s="3">
        <f>A3665-B3665</f>
        <v>3660</v>
      </c>
      <c r="E3665" t="b">
        <f ca="1">F3665=B3665</f>
        <v>1</v>
      </c>
      <c r="F3665" cm="1">
        <f t="array" ref="F3665" ca="1">IF(G3665&lt;&gt;"",INDIRECT("'"&amp;G3665&amp;"'!"&amp;H3665),"")</f>
        <v>0</v>
      </c>
      <c r="G3665" s="991" t="s">
        <v>3604</v>
      </c>
      <c r="H3665" t="s">
        <v>4429</v>
      </c>
      <c r="S3665" s="991"/>
    </row>
    <row r="3666" spans="1:19" x14ac:dyDescent="0.25">
      <c r="A3666">
        <v>3661</v>
      </c>
      <c r="B3666" s="7">
        <f>'EstExp 12-20'!D282</f>
        <v>0</v>
      </c>
      <c r="C3666" s="3">
        <f>A3666-B3666</f>
        <v>3661</v>
      </c>
      <c r="E3666" t="b">
        <f ca="1">F3666=B3666</f>
        <v>1</v>
      </c>
      <c r="F3666" cm="1">
        <f t="array" ref="F3666" ca="1">IF(G3666&lt;&gt;"",INDIRECT("'"&amp;G3666&amp;"'!"&amp;H3666),"")</f>
        <v>0</v>
      </c>
      <c r="G3666" s="991" t="s">
        <v>3604</v>
      </c>
      <c r="H3666" t="s">
        <v>4430</v>
      </c>
      <c r="S3666" s="991"/>
    </row>
    <row r="3667" spans="1:19" x14ac:dyDescent="0.25">
      <c r="A3667">
        <v>3662</v>
      </c>
      <c r="B3667" s="7">
        <f>'EstExp 12-20'!K280</f>
        <v>0</v>
      </c>
      <c r="C3667" s="3">
        <f>A3667-B3667</f>
        <v>3662</v>
      </c>
      <c r="E3667" t="b">
        <f ca="1">F3667=B3667</f>
        <v>1</v>
      </c>
      <c r="F3667" cm="1">
        <f t="array" ref="F3667" ca="1">IF(G3667&lt;&gt;"",INDIRECT("'"&amp;G3667&amp;"'!"&amp;H3667),"")</f>
        <v>0</v>
      </c>
      <c r="G3667" s="991" t="s">
        <v>3604</v>
      </c>
      <c r="H3667" t="s">
        <v>4431</v>
      </c>
      <c r="S3667" s="991"/>
    </row>
    <row r="3668" spans="1:19" x14ac:dyDescent="0.25">
      <c r="A3668">
        <v>3663</v>
      </c>
      <c r="B3668" s="7">
        <f>'EstExp 12-20'!K282</f>
        <v>0</v>
      </c>
      <c r="C3668" s="3">
        <f>A3668-B3668</f>
        <v>3663</v>
      </c>
      <c r="E3668" t="b">
        <f ca="1">F3668=B3668</f>
        <v>1</v>
      </c>
      <c r="F3668" cm="1">
        <f t="array" ref="F3668" ca="1">IF(G3668&lt;&gt;"",INDIRECT("'"&amp;G3668&amp;"'!"&amp;H3668),"")</f>
        <v>0</v>
      </c>
      <c r="G3668" s="991" t="s">
        <v>3604</v>
      </c>
      <c r="H3668" t="s">
        <v>4432</v>
      </c>
      <c r="S3668" s="991"/>
    </row>
    <row r="3669" spans="1:19" ht="15" customHeight="1" x14ac:dyDescent="0.25">
      <c r="A3669" s="2">
        <v>3664</v>
      </c>
      <c r="D3669" s="3" t="s">
        <v>3572</v>
      </c>
      <c r="F3669" t="str" cm="1">
        <f t="array" ref="F3669" ca="1">IF(G3669&lt;&gt;"",INDIRECT("'"&amp;G3669&amp;"'!"&amp;H3669),"")</f>
        <v/>
      </c>
      <c r="S3669" s="991"/>
    </row>
    <row r="3670" spans="1:19" ht="15" customHeight="1" x14ac:dyDescent="0.25">
      <c r="A3670" s="2">
        <v>3665</v>
      </c>
      <c r="D3670" s="3" t="s">
        <v>3572</v>
      </c>
      <c r="F3670" t="str" cm="1">
        <f t="array" ref="F3670" ca="1">IF(G3670&lt;&gt;"",INDIRECT("'"&amp;G3670&amp;"'!"&amp;H3670),"")</f>
        <v/>
      </c>
      <c r="S3670" s="991"/>
    </row>
    <row r="3671" spans="1:19" ht="15" customHeight="1" x14ac:dyDescent="0.25">
      <c r="A3671" s="2">
        <v>3666</v>
      </c>
      <c r="D3671" s="3" t="s">
        <v>3572</v>
      </c>
      <c r="F3671" t="str" cm="1">
        <f t="array" ref="F3671" ca="1">IF(G3671&lt;&gt;"",INDIRECT("'"&amp;G3671&amp;"'!"&amp;H3671),"")</f>
        <v/>
      </c>
      <c r="S3671" s="991"/>
    </row>
    <row r="3672" spans="1:19" ht="15" customHeight="1" x14ac:dyDescent="0.25">
      <c r="A3672" s="2">
        <v>3667</v>
      </c>
      <c r="D3672" s="3" t="s">
        <v>3572</v>
      </c>
      <c r="F3672" t="str" cm="1">
        <f t="array" ref="F3672" ca="1">IF(G3672&lt;&gt;"",INDIRECT("'"&amp;G3672&amp;"'!"&amp;H3672),"")</f>
        <v/>
      </c>
      <c r="S3672" s="991"/>
    </row>
    <row r="3673" spans="1:19" ht="15" customHeight="1" x14ac:dyDescent="0.25">
      <c r="A3673" s="2">
        <v>3668</v>
      </c>
      <c r="D3673" s="3" t="s">
        <v>3572</v>
      </c>
      <c r="F3673" t="str" cm="1">
        <f t="array" ref="F3673" ca="1">IF(G3673&lt;&gt;"",INDIRECT("'"&amp;G3673&amp;"'!"&amp;H3673),"")</f>
        <v/>
      </c>
      <c r="S3673" s="991"/>
    </row>
    <row r="3674" spans="1:19" ht="15" customHeight="1" x14ac:dyDescent="0.25">
      <c r="A3674" s="2">
        <v>3669</v>
      </c>
      <c r="D3674" s="3" t="s">
        <v>3572</v>
      </c>
      <c r="F3674" t="str" cm="1">
        <f t="array" ref="F3674" ca="1">IF(G3674&lt;&gt;"",INDIRECT("'"&amp;G3674&amp;"'!"&amp;H3674),"")</f>
        <v/>
      </c>
      <c r="S3674" s="991"/>
    </row>
    <row r="3675" spans="1:19" ht="15" customHeight="1" x14ac:dyDescent="0.25">
      <c r="A3675" s="2">
        <v>3670</v>
      </c>
      <c r="D3675" s="3" t="s">
        <v>3572</v>
      </c>
      <c r="F3675" t="str" cm="1">
        <f t="array" ref="F3675" ca="1">IF(G3675&lt;&gt;"",INDIRECT("'"&amp;G3675&amp;"'!"&amp;H3675),"")</f>
        <v/>
      </c>
      <c r="S3675" s="991"/>
    </row>
    <row r="3676" spans="1:19" ht="15" customHeight="1" x14ac:dyDescent="0.25">
      <c r="A3676" s="2">
        <v>3671</v>
      </c>
      <c r="D3676" s="3" t="s">
        <v>3572</v>
      </c>
      <c r="F3676" t="str" cm="1">
        <f t="array" ref="F3676" ca="1">IF(G3676&lt;&gt;"",INDIRECT("'"&amp;G3676&amp;"'!"&amp;H3676),"")</f>
        <v/>
      </c>
      <c r="S3676" s="991"/>
    </row>
    <row r="3677" spans="1:19" ht="15" customHeight="1" x14ac:dyDescent="0.25">
      <c r="A3677" s="2">
        <v>3672</v>
      </c>
      <c r="D3677" s="3" t="s">
        <v>3572</v>
      </c>
      <c r="F3677" t="str" cm="1">
        <f t="array" ref="F3677" ca="1">IF(G3677&lt;&gt;"",INDIRECT("'"&amp;G3677&amp;"'!"&amp;H3677),"")</f>
        <v/>
      </c>
      <c r="S3677" s="991"/>
    </row>
    <row r="3678" spans="1:19" ht="15" customHeight="1" x14ac:dyDescent="0.25">
      <c r="A3678" s="2">
        <v>3673</v>
      </c>
      <c r="D3678" s="3" t="s">
        <v>3572</v>
      </c>
      <c r="F3678" t="str" cm="1">
        <f t="array" ref="F3678" ca="1">IF(G3678&lt;&gt;"",INDIRECT("'"&amp;G3678&amp;"'!"&amp;H3678),"")</f>
        <v/>
      </c>
      <c r="S3678" s="991"/>
    </row>
    <row r="3679" spans="1:19" ht="15" customHeight="1" x14ac:dyDescent="0.25">
      <c r="A3679" s="2">
        <v>3674</v>
      </c>
      <c r="D3679" s="3" t="s">
        <v>3572</v>
      </c>
      <c r="F3679" t="str" cm="1">
        <f t="array" ref="F3679" ca="1">IF(G3679&lt;&gt;"",INDIRECT("'"&amp;G3679&amp;"'!"&amp;H3679),"")</f>
        <v/>
      </c>
      <c r="S3679" s="991"/>
    </row>
    <row r="3680" spans="1:19" ht="15" customHeight="1" x14ac:dyDescent="0.25">
      <c r="A3680" s="2">
        <v>3675</v>
      </c>
      <c r="D3680" s="3" t="s">
        <v>3572</v>
      </c>
      <c r="F3680" t="str" cm="1">
        <f t="array" ref="F3680" ca="1">IF(G3680&lt;&gt;"",INDIRECT("'"&amp;G3680&amp;"'!"&amp;H3680),"")</f>
        <v/>
      </c>
      <c r="S3680" s="991"/>
    </row>
    <row r="3681" spans="1:19" ht="15" customHeight="1" x14ac:dyDescent="0.25">
      <c r="A3681" s="2">
        <v>3676</v>
      </c>
      <c r="D3681" s="3" t="s">
        <v>3572</v>
      </c>
      <c r="F3681" t="str" cm="1">
        <f t="array" ref="F3681" ca="1">IF(G3681&lt;&gt;"",INDIRECT("'"&amp;G3681&amp;"'!"&amp;H3681),"")</f>
        <v/>
      </c>
      <c r="S3681" s="991"/>
    </row>
    <row r="3682" spans="1:19" ht="15" customHeight="1" x14ac:dyDescent="0.25">
      <c r="A3682" s="2">
        <v>3677</v>
      </c>
      <c r="D3682" s="3" t="s">
        <v>3572</v>
      </c>
      <c r="F3682" t="str" cm="1">
        <f t="array" ref="F3682" ca="1">IF(G3682&lt;&gt;"",INDIRECT("'"&amp;G3682&amp;"'!"&amp;H3682),"")</f>
        <v/>
      </c>
      <c r="I3682" s="4"/>
      <c r="J3682" s="4"/>
      <c r="K3682" s="4"/>
    </row>
    <row r="3683" spans="1:19" ht="15" customHeight="1" x14ac:dyDescent="0.25">
      <c r="A3683" s="2">
        <v>3678</v>
      </c>
      <c r="D3683" s="3" t="s">
        <v>3572</v>
      </c>
      <c r="F3683" t="str" cm="1">
        <f t="array" ref="F3683" ca="1">IF(G3683&lt;&gt;"",INDIRECT("'"&amp;G3683&amp;"'!"&amp;H3683),"")</f>
        <v/>
      </c>
      <c r="I3683" s="4"/>
      <c r="J3683" s="4"/>
      <c r="K3683" s="4"/>
    </row>
    <row r="3684" spans="1:19" ht="15" customHeight="1" x14ac:dyDescent="0.25">
      <c r="A3684" s="2">
        <v>3679</v>
      </c>
      <c r="D3684" s="3" t="s">
        <v>3572</v>
      </c>
      <c r="F3684" t="str" cm="1">
        <f t="array" ref="F3684" ca="1">IF(G3684&lt;&gt;"",INDIRECT("'"&amp;G3684&amp;"'!"&amp;H3684),"")</f>
        <v/>
      </c>
      <c r="I3684" s="4"/>
      <c r="J3684" s="4"/>
      <c r="K3684" s="4"/>
    </row>
    <row r="3685" spans="1:19" ht="15" customHeight="1" x14ac:dyDescent="0.25">
      <c r="A3685" s="2">
        <v>3680</v>
      </c>
      <c r="D3685" s="3" t="s">
        <v>3572</v>
      </c>
      <c r="F3685" t="str" cm="1">
        <f t="array" ref="F3685" ca="1">IF(G3685&lt;&gt;"",INDIRECT("'"&amp;G3685&amp;"'!"&amp;H3685),"")</f>
        <v/>
      </c>
      <c r="I3685" s="4"/>
      <c r="J3685" s="4"/>
      <c r="K3685" s="4"/>
    </row>
    <row r="3686" spans="1:19" ht="15" customHeight="1" x14ac:dyDescent="0.25">
      <c r="A3686" s="2">
        <v>3681</v>
      </c>
      <c r="D3686" s="3" t="s">
        <v>3572</v>
      </c>
      <c r="F3686" t="str" cm="1">
        <f t="array" ref="F3686" ca="1">IF(G3686&lt;&gt;"",INDIRECT("'"&amp;G3686&amp;"'!"&amp;H3686),"")</f>
        <v/>
      </c>
      <c r="S3686" s="991"/>
    </row>
    <row r="3687" spans="1:19" ht="15" customHeight="1" x14ac:dyDescent="0.25">
      <c r="A3687" s="2">
        <v>3682</v>
      </c>
      <c r="D3687" s="3" t="s">
        <v>3572</v>
      </c>
      <c r="F3687" t="str" cm="1">
        <f t="array" ref="F3687" ca="1">IF(G3687&lt;&gt;"",INDIRECT("'"&amp;G3687&amp;"'!"&amp;H3687),"")</f>
        <v/>
      </c>
      <c r="I3687" s="4"/>
      <c r="J3687" s="4"/>
      <c r="K3687" s="4"/>
    </row>
    <row r="3688" spans="1:19" ht="15" customHeight="1" x14ac:dyDescent="0.25">
      <c r="A3688" s="2">
        <v>3683</v>
      </c>
      <c r="D3688" s="3" t="s">
        <v>3572</v>
      </c>
      <c r="F3688" t="str" cm="1">
        <f t="array" ref="F3688" ca="1">IF(G3688&lt;&gt;"",INDIRECT("'"&amp;G3688&amp;"'!"&amp;H3688),"")</f>
        <v/>
      </c>
      <c r="I3688" s="4"/>
      <c r="J3688" s="4"/>
      <c r="K3688" s="4"/>
    </row>
    <row r="3689" spans="1:19" ht="15" customHeight="1" x14ac:dyDescent="0.25">
      <c r="A3689" s="2">
        <v>3684</v>
      </c>
      <c r="D3689" s="3" t="s">
        <v>3572</v>
      </c>
      <c r="F3689" t="str" cm="1">
        <f t="array" ref="F3689" ca="1">IF(G3689&lt;&gt;"",INDIRECT("'"&amp;G3689&amp;"'!"&amp;H3689),"")</f>
        <v/>
      </c>
      <c r="I3689" s="4"/>
      <c r="J3689" s="4"/>
      <c r="K3689" s="4"/>
    </row>
    <row r="3690" spans="1:19" ht="15" customHeight="1" x14ac:dyDescent="0.25">
      <c r="A3690" s="2">
        <v>3685</v>
      </c>
      <c r="D3690" s="3" t="s">
        <v>3572</v>
      </c>
      <c r="F3690" t="str" cm="1">
        <f t="array" ref="F3690" ca="1">IF(G3690&lt;&gt;"",INDIRECT("'"&amp;G3690&amp;"'!"&amp;H3690),"")</f>
        <v/>
      </c>
      <c r="I3690" s="4"/>
      <c r="J3690" s="4"/>
      <c r="K3690" s="4"/>
    </row>
    <row r="3691" spans="1:19" ht="15" customHeight="1" x14ac:dyDescent="0.25">
      <c r="A3691" s="2">
        <v>3686</v>
      </c>
      <c r="D3691" s="3" t="s">
        <v>3572</v>
      </c>
      <c r="F3691" t="str" cm="1">
        <f t="array" ref="F3691" ca="1">IF(G3691&lt;&gt;"",INDIRECT("'"&amp;G3691&amp;"'!"&amp;H3691),"")</f>
        <v/>
      </c>
      <c r="I3691" s="4"/>
      <c r="J3691" s="4"/>
      <c r="K3691" s="4"/>
    </row>
    <row r="3692" spans="1:19" ht="15" customHeight="1" x14ac:dyDescent="0.25">
      <c r="A3692" s="2">
        <v>3687</v>
      </c>
      <c r="D3692" s="3" t="s">
        <v>3572</v>
      </c>
      <c r="F3692" t="str" cm="1">
        <f t="array" ref="F3692" ca="1">IF(G3692&lt;&gt;"",INDIRECT("'"&amp;G3692&amp;"'!"&amp;H3692),"")</f>
        <v/>
      </c>
      <c r="S3692" s="991"/>
    </row>
    <row r="3693" spans="1:19" ht="15" customHeight="1" x14ac:dyDescent="0.25">
      <c r="A3693" s="2">
        <v>3688</v>
      </c>
      <c r="D3693" s="3" t="s">
        <v>3572</v>
      </c>
      <c r="F3693" t="str" cm="1">
        <f t="array" ref="F3693" ca="1">IF(G3693&lt;&gt;"",INDIRECT("'"&amp;G3693&amp;"'!"&amp;H3693),"")</f>
        <v/>
      </c>
      <c r="I3693" s="4"/>
      <c r="J3693" s="4"/>
      <c r="K3693" s="4"/>
    </row>
    <row r="3694" spans="1:19" ht="15" customHeight="1" x14ac:dyDescent="0.25">
      <c r="A3694" s="2">
        <v>3689</v>
      </c>
      <c r="D3694" s="3" t="s">
        <v>3572</v>
      </c>
      <c r="F3694" t="str" cm="1">
        <f t="array" ref="F3694" ca="1">IF(G3694&lt;&gt;"",INDIRECT("'"&amp;G3694&amp;"'!"&amp;H3694),"")</f>
        <v/>
      </c>
      <c r="I3694" s="4"/>
      <c r="J3694" s="4"/>
      <c r="K3694" s="4"/>
    </row>
    <row r="3695" spans="1:19" ht="15" customHeight="1" x14ac:dyDescent="0.25">
      <c r="A3695" s="2">
        <v>3690</v>
      </c>
      <c r="D3695" s="3" t="s">
        <v>3572</v>
      </c>
      <c r="F3695" t="str" cm="1">
        <f t="array" ref="F3695" ca="1">IF(G3695&lt;&gt;"",INDIRECT("'"&amp;G3695&amp;"'!"&amp;H3695),"")</f>
        <v/>
      </c>
      <c r="I3695" s="4"/>
      <c r="J3695" s="4"/>
      <c r="K3695" s="4"/>
    </row>
    <row r="3696" spans="1:19" ht="15" customHeight="1" x14ac:dyDescent="0.25">
      <c r="A3696" s="2">
        <v>3691</v>
      </c>
      <c r="D3696" s="3" t="s">
        <v>3572</v>
      </c>
      <c r="F3696" t="str" cm="1">
        <f t="array" ref="F3696" ca="1">IF(G3696&lt;&gt;"",INDIRECT("'"&amp;G3696&amp;"'!"&amp;H3696),"")</f>
        <v/>
      </c>
      <c r="I3696" s="4"/>
      <c r="J3696" s="4"/>
      <c r="K3696" s="4"/>
    </row>
    <row r="3697" spans="1:19" ht="15" customHeight="1" x14ac:dyDescent="0.25">
      <c r="A3697" s="2">
        <v>3692</v>
      </c>
      <c r="D3697" s="3" t="s">
        <v>3572</v>
      </c>
      <c r="F3697" t="str" cm="1">
        <f t="array" ref="F3697" ca="1">IF(G3697&lt;&gt;"",INDIRECT("'"&amp;G3697&amp;"'!"&amp;H3697),"")</f>
        <v/>
      </c>
      <c r="I3697" s="4"/>
      <c r="J3697" s="4"/>
      <c r="K3697" s="4"/>
    </row>
    <row r="3698" spans="1:19" ht="15" customHeight="1" x14ac:dyDescent="0.25">
      <c r="A3698" s="2">
        <v>3693</v>
      </c>
      <c r="D3698" s="3" t="s">
        <v>3572</v>
      </c>
      <c r="F3698" t="str" cm="1">
        <f t="array" ref="F3698" ca="1">IF(G3698&lt;&gt;"",INDIRECT("'"&amp;G3698&amp;"'!"&amp;H3698),"")</f>
        <v/>
      </c>
      <c r="I3698" s="4"/>
      <c r="J3698" s="4"/>
      <c r="K3698" s="4"/>
    </row>
    <row r="3699" spans="1:19" ht="15" customHeight="1" x14ac:dyDescent="0.25">
      <c r="A3699" s="2">
        <v>3694</v>
      </c>
      <c r="D3699" s="3" t="s">
        <v>3572</v>
      </c>
      <c r="F3699" t="str" cm="1">
        <f t="array" ref="F3699" ca="1">IF(G3699&lt;&gt;"",INDIRECT("'"&amp;G3699&amp;"'!"&amp;H3699),"")</f>
        <v/>
      </c>
      <c r="S3699" s="991"/>
    </row>
    <row r="3700" spans="1:19" ht="15" customHeight="1" x14ac:dyDescent="0.25">
      <c r="A3700" s="2">
        <v>3695</v>
      </c>
      <c r="D3700" s="3" t="s">
        <v>3572</v>
      </c>
      <c r="F3700" t="str" cm="1">
        <f t="array" ref="F3700" ca="1">IF(G3700&lt;&gt;"",INDIRECT("'"&amp;G3700&amp;"'!"&amp;H3700),"")</f>
        <v/>
      </c>
      <c r="S3700" s="991"/>
    </row>
    <row r="3701" spans="1:19" ht="15" customHeight="1" x14ac:dyDescent="0.25">
      <c r="A3701" s="2">
        <v>3696</v>
      </c>
      <c r="D3701" s="3" t="s">
        <v>3572</v>
      </c>
      <c r="F3701" t="str" cm="1">
        <f t="array" ref="F3701" ca="1">IF(G3701&lt;&gt;"",INDIRECT("'"&amp;G3701&amp;"'!"&amp;H3701),"")</f>
        <v/>
      </c>
      <c r="S3701" s="991"/>
    </row>
    <row r="3702" spans="1:19" ht="15" customHeight="1" x14ac:dyDescent="0.25">
      <c r="A3702" s="2">
        <v>3697</v>
      </c>
      <c r="D3702" s="3" t="s">
        <v>3572</v>
      </c>
      <c r="F3702" t="str" cm="1">
        <f t="array" ref="F3702" ca="1">IF(G3702&lt;&gt;"",INDIRECT("'"&amp;G3702&amp;"'!"&amp;H3702),"")</f>
        <v/>
      </c>
      <c r="I3702" s="4"/>
      <c r="J3702" s="4"/>
      <c r="K3702" s="4"/>
    </row>
    <row r="3703" spans="1:19" ht="15" customHeight="1" x14ac:dyDescent="0.25">
      <c r="A3703" s="2">
        <v>3698</v>
      </c>
      <c r="D3703" s="3" t="s">
        <v>3572</v>
      </c>
      <c r="F3703" t="str" cm="1">
        <f t="array" ref="F3703" ca="1">IF(G3703&lt;&gt;"",INDIRECT("'"&amp;G3703&amp;"'!"&amp;H3703),"")</f>
        <v/>
      </c>
      <c r="I3703" s="4"/>
      <c r="J3703" s="4"/>
      <c r="K3703" s="4"/>
    </row>
    <row r="3704" spans="1:19" ht="15" customHeight="1" x14ac:dyDescent="0.25">
      <c r="A3704" s="2">
        <v>3699</v>
      </c>
      <c r="D3704" s="3" t="s">
        <v>3572</v>
      </c>
      <c r="F3704" t="str" cm="1">
        <f t="array" ref="F3704" ca="1">IF(G3704&lt;&gt;"",INDIRECT("'"&amp;G3704&amp;"'!"&amp;H3704),"")</f>
        <v/>
      </c>
      <c r="I3704" s="4"/>
      <c r="J3704" s="4"/>
      <c r="K3704" s="4"/>
    </row>
    <row r="3705" spans="1:19" ht="15" customHeight="1" x14ac:dyDescent="0.25">
      <c r="A3705" s="2">
        <v>3700</v>
      </c>
      <c r="D3705" s="3" t="s">
        <v>3572</v>
      </c>
      <c r="F3705" t="str" cm="1">
        <f t="array" ref="F3705" ca="1">IF(G3705&lt;&gt;"",INDIRECT("'"&amp;G3705&amp;"'!"&amp;H3705),"")</f>
        <v/>
      </c>
      <c r="I3705" s="4"/>
      <c r="J3705" s="4"/>
      <c r="K3705" s="4"/>
    </row>
    <row r="3706" spans="1:19" ht="15" customHeight="1" x14ac:dyDescent="0.25">
      <c r="A3706" s="2">
        <v>3701</v>
      </c>
      <c r="D3706" s="3" t="s">
        <v>3572</v>
      </c>
      <c r="F3706" t="str" cm="1">
        <f t="array" ref="F3706" ca="1">IF(G3706&lt;&gt;"",INDIRECT("'"&amp;G3706&amp;"'!"&amp;H3706),"")</f>
        <v/>
      </c>
      <c r="I3706" s="4"/>
      <c r="J3706" s="4"/>
      <c r="K3706" s="4"/>
    </row>
    <row r="3707" spans="1:19" ht="15" customHeight="1" x14ac:dyDescent="0.25">
      <c r="A3707" s="2">
        <v>3702</v>
      </c>
      <c r="D3707" s="3" t="s">
        <v>3572</v>
      </c>
      <c r="F3707" t="str" cm="1">
        <f t="array" ref="F3707" ca="1">IF(G3707&lt;&gt;"",INDIRECT("'"&amp;G3707&amp;"'!"&amp;H3707),"")</f>
        <v/>
      </c>
      <c r="S3707" s="991"/>
    </row>
    <row r="3708" spans="1:19" ht="15" customHeight="1" x14ac:dyDescent="0.25">
      <c r="A3708" s="2">
        <v>3703</v>
      </c>
      <c r="D3708" s="3" t="s">
        <v>3572</v>
      </c>
      <c r="F3708" t="str" cm="1">
        <f t="array" ref="F3708" ca="1">IF(G3708&lt;&gt;"",INDIRECT("'"&amp;G3708&amp;"'!"&amp;H3708),"")</f>
        <v/>
      </c>
      <c r="S3708" s="991"/>
    </row>
    <row r="3709" spans="1:19" ht="15" customHeight="1" x14ac:dyDescent="0.25">
      <c r="A3709" s="2">
        <v>3704</v>
      </c>
      <c r="D3709" s="3" t="s">
        <v>3572</v>
      </c>
      <c r="F3709" t="str" cm="1">
        <f t="array" ref="F3709" ca="1">IF(G3709&lt;&gt;"",INDIRECT("'"&amp;G3709&amp;"'!"&amp;H3709),"")</f>
        <v/>
      </c>
      <c r="S3709" s="991"/>
    </row>
    <row r="3710" spans="1:19" ht="15" customHeight="1" x14ac:dyDescent="0.25">
      <c r="A3710" s="2">
        <v>3705</v>
      </c>
      <c r="D3710" s="3" t="s">
        <v>3572</v>
      </c>
      <c r="F3710" t="str" cm="1">
        <f t="array" ref="F3710" ca="1">IF(G3710&lt;&gt;"",INDIRECT("'"&amp;G3710&amp;"'!"&amp;H3710),"")</f>
        <v/>
      </c>
      <c r="S3710" s="991"/>
    </row>
    <row r="3711" spans="1:19" ht="15" customHeight="1" x14ac:dyDescent="0.25">
      <c r="A3711" s="2">
        <v>3706</v>
      </c>
      <c r="D3711" s="3" t="s">
        <v>3572</v>
      </c>
      <c r="F3711" t="str" cm="1">
        <f t="array" ref="F3711" ca="1">IF(G3711&lt;&gt;"",INDIRECT("'"&amp;G3711&amp;"'!"&amp;H3711),"")</f>
        <v/>
      </c>
      <c r="S3711" s="991"/>
    </row>
    <row r="3712" spans="1:19" ht="15" customHeight="1" x14ac:dyDescent="0.25">
      <c r="A3712" s="2">
        <v>3707</v>
      </c>
      <c r="D3712" s="3" t="s">
        <v>3572</v>
      </c>
      <c r="F3712" t="str" cm="1">
        <f t="array" ref="F3712" ca="1">IF(G3712&lt;&gt;"",INDIRECT("'"&amp;G3712&amp;"'!"&amp;H3712),"")</f>
        <v/>
      </c>
      <c r="S3712" s="991"/>
    </row>
    <row r="3713" spans="1:19" ht="15" customHeight="1" x14ac:dyDescent="0.25">
      <c r="A3713" s="2">
        <v>3708</v>
      </c>
      <c r="D3713" s="3" t="s">
        <v>3572</v>
      </c>
      <c r="F3713" t="str" cm="1">
        <f t="array" ref="F3713" ca="1">IF(G3713&lt;&gt;"",INDIRECT("'"&amp;G3713&amp;"'!"&amp;H3713),"")</f>
        <v/>
      </c>
      <c r="S3713" s="991"/>
    </row>
    <row r="3714" spans="1:19" ht="15" customHeight="1" x14ac:dyDescent="0.25">
      <c r="A3714" s="2">
        <v>3709</v>
      </c>
      <c r="D3714" s="3" t="s">
        <v>3572</v>
      </c>
      <c r="F3714" t="str" cm="1">
        <f t="array" ref="F3714" ca="1">IF(G3714&lt;&gt;"",INDIRECT("'"&amp;G3714&amp;"'!"&amp;H3714),"")</f>
        <v/>
      </c>
      <c r="S3714" s="991"/>
    </row>
    <row r="3715" spans="1:19" ht="15" customHeight="1" x14ac:dyDescent="0.25">
      <c r="A3715" s="2">
        <v>3710</v>
      </c>
      <c r="D3715" s="3" t="s">
        <v>3572</v>
      </c>
      <c r="F3715" t="str" cm="1">
        <f t="array" ref="F3715" ca="1">IF(G3715&lt;&gt;"",INDIRECT("'"&amp;G3715&amp;"'!"&amp;H3715),"")</f>
        <v/>
      </c>
      <c r="S3715" s="991"/>
    </row>
    <row r="3716" spans="1:19" ht="15" customHeight="1" x14ac:dyDescent="0.25">
      <c r="A3716" s="2">
        <v>3711</v>
      </c>
      <c r="D3716" s="3" t="s">
        <v>3572</v>
      </c>
      <c r="F3716" t="str" cm="1">
        <f t="array" ref="F3716" ca="1">IF(G3716&lt;&gt;"",INDIRECT("'"&amp;G3716&amp;"'!"&amp;H3716),"")</f>
        <v/>
      </c>
      <c r="S3716" s="991"/>
    </row>
    <row r="3717" spans="1:19" ht="15" customHeight="1" x14ac:dyDescent="0.25">
      <c r="A3717" s="2">
        <v>3712</v>
      </c>
      <c r="D3717" s="3" t="s">
        <v>3572</v>
      </c>
      <c r="F3717" t="str" cm="1">
        <f t="array" ref="F3717" ca="1">IF(G3717&lt;&gt;"",INDIRECT("'"&amp;G3717&amp;"'!"&amp;H3717),"")</f>
        <v/>
      </c>
      <c r="S3717" s="991"/>
    </row>
    <row r="3718" spans="1:19" ht="15" customHeight="1" x14ac:dyDescent="0.25">
      <c r="A3718" s="2">
        <v>3713</v>
      </c>
      <c r="D3718" s="3" t="s">
        <v>3572</v>
      </c>
      <c r="F3718" t="str" cm="1">
        <f t="array" ref="F3718" ca="1">IF(G3718&lt;&gt;"",INDIRECT("'"&amp;G3718&amp;"'!"&amp;H3718),"")</f>
        <v/>
      </c>
      <c r="S3718" s="991"/>
    </row>
    <row r="3719" spans="1:19" ht="15" customHeight="1" x14ac:dyDescent="0.25">
      <c r="A3719" s="2">
        <v>3714</v>
      </c>
      <c r="D3719" s="3" t="s">
        <v>3572</v>
      </c>
      <c r="F3719" t="str" cm="1">
        <f t="array" ref="F3719" ca="1">IF(G3719&lt;&gt;"",INDIRECT("'"&amp;G3719&amp;"'!"&amp;H3719),"")</f>
        <v/>
      </c>
      <c r="S3719" s="991"/>
    </row>
    <row r="3720" spans="1:19" ht="15" customHeight="1" x14ac:dyDescent="0.25">
      <c r="A3720" s="2">
        <v>3715</v>
      </c>
      <c r="D3720" s="3" t="s">
        <v>3572</v>
      </c>
      <c r="F3720" t="str" cm="1">
        <f t="array" ref="F3720" ca="1">IF(G3720&lt;&gt;"",INDIRECT("'"&amp;G3720&amp;"'!"&amp;H3720),"")</f>
        <v/>
      </c>
      <c r="S3720" s="991"/>
    </row>
    <row r="3721" spans="1:19" ht="15" customHeight="1" x14ac:dyDescent="0.25">
      <c r="A3721" s="2">
        <v>3716</v>
      </c>
      <c r="D3721" s="3" t="s">
        <v>3572</v>
      </c>
      <c r="F3721" t="str" cm="1">
        <f t="array" ref="F3721" ca="1">IF(G3721&lt;&gt;"",INDIRECT("'"&amp;G3721&amp;"'!"&amp;H3721),"")</f>
        <v/>
      </c>
      <c r="I3721" s="4"/>
      <c r="J3721" s="4"/>
      <c r="K3721" s="4"/>
    </row>
    <row r="3722" spans="1:19" ht="15" customHeight="1" x14ac:dyDescent="0.25">
      <c r="A3722" s="2">
        <v>3717</v>
      </c>
      <c r="D3722" s="3" t="s">
        <v>3572</v>
      </c>
      <c r="F3722" t="str" cm="1">
        <f t="array" ref="F3722" ca="1">IF(G3722&lt;&gt;"",INDIRECT("'"&amp;G3722&amp;"'!"&amp;H3722),"")</f>
        <v/>
      </c>
      <c r="S3722" s="991"/>
    </row>
    <row r="3723" spans="1:19" ht="15" customHeight="1" x14ac:dyDescent="0.25">
      <c r="A3723" s="2">
        <v>3718</v>
      </c>
      <c r="D3723" s="3" t="s">
        <v>3572</v>
      </c>
      <c r="F3723" t="str" cm="1">
        <f t="array" ref="F3723" ca="1">IF(G3723&lt;&gt;"",INDIRECT("'"&amp;G3723&amp;"'!"&amp;H3723),"")</f>
        <v/>
      </c>
      <c r="S3723" s="991"/>
    </row>
    <row r="3724" spans="1:19" ht="15" customHeight="1" x14ac:dyDescent="0.25">
      <c r="A3724" s="2">
        <v>3719</v>
      </c>
      <c r="D3724" s="3" t="s">
        <v>3572</v>
      </c>
      <c r="F3724" t="str" cm="1">
        <f t="array" ref="F3724" ca="1">IF(G3724&lt;&gt;"",INDIRECT("'"&amp;G3724&amp;"'!"&amp;H3724),"")</f>
        <v/>
      </c>
      <c r="I3724" s="4"/>
      <c r="J3724" s="4"/>
      <c r="K3724" s="4"/>
    </row>
    <row r="3725" spans="1:19" ht="15" customHeight="1" x14ac:dyDescent="0.25">
      <c r="A3725" s="2">
        <v>3720</v>
      </c>
      <c r="D3725" s="3" t="s">
        <v>3572</v>
      </c>
      <c r="F3725" t="str" cm="1">
        <f t="array" ref="F3725" ca="1">IF(G3725&lt;&gt;"",INDIRECT("'"&amp;G3725&amp;"'!"&amp;H3725),"")</f>
        <v/>
      </c>
      <c r="I3725" s="4"/>
      <c r="J3725" s="4"/>
      <c r="K3725" s="4"/>
    </row>
    <row r="3726" spans="1:19" ht="15" customHeight="1" x14ac:dyDescent="0.25">
      <c r="A3726" s="2">
        <v>3721</v>
      </c>
      <c r="D3726" s="3" t="s">
        <v>3572</v>
      </c>
      <c r="F3726" t="str" cm="1">
        <f t="array" ref="F3726" ca="1">IF(G3726&lt;&gt;"",INDIRECT("'"&amp;G3726&amp;"'!"&amp;H3726),"")</f>
        <v/>
      </c>
      <c r="I3726" s="4"/>
      <c r="J3726" s="4"/>
      <c r="K3726" s="4"/>
    </row>
    <row r="3727" spans="1:19" ht="15" customHeight="1" x14ac:dyDescent="0.25">
      <c r="A3727" s="2">
        <v>3722</v>
      </c>
      <c r="D3727" s="3" t="s">
        <v>3572</v>
      </c>
      <c r="F3727" t="str" cm="1">
        <f t="array" ref="F3727" ca="1">IF(G3727&lt;&gt;"",INDIRECT("'"&amp;G3727&amp;"'!"&amp;H3727),"")</f>
        <v/>
      </c>
      <c r="I3727" s="4"/>
      <c r="J3727" s="4"/>
      <c r="K3727" s="4"/>
    </row>
    <row r="3728" spans="1:19" ht="15" customHeight="1" x14ac:dyDescent="0.25">
      <c r="A3728" s="2">
        <v>3723</v>
      </c>
      <c r="D3728" s="3" t="s">
        <v>3572</v>
      </c>
      <c r="F3728" t="str" cm="1">
        <f t="array" ref="F3728" ca="1">IF(G3728&lt;&gt;"",INDIRECT("'"&amp;G3728&amp;"'!"&amp;H3728),"")</f>
        <v/>
      </c>
      <c r="I3728" s="4"/>
      <c r="J3728" s="4"/>
      <c r="K3728" s="4"/>
    </row>
    <row r="3729" spans="1:19" ht="15" customHeight="1" x14ac:dyDescent="0.25">
      <c r="A3729" s="2">
        <v>3724</v>
      </c>
      <c r="D3729" s="3" t="s">
        <v>3572</v>
      </c>
      <c r="F3729" t="str" cm="1">
        <f t="array" ref="F3729" ca="1">IF(G3729&lt;&gt;"",INDIRECT("'"&amp;G3729&amp;"'!"&amp;H3729),"")</f>
        <v/>
      </c>
      <c r="I3729" s="4"/>
      <c r="J3729" s="4"/>
      <c r="K3729" s="4"/>
    </row>
    <row r="3730" spans="1:19" ht="15" customHeight="1" x14ac:dyDescent="0.25">
      <c r="A3730" s="2">
        <v>3725</v>
      </c>
      <c r="D3730" s="3" t="s">
        <v>3572</v>
      </c>
      <c r="F3730" t="str" cm="1">
        <f t="array" ref="F3730" ca="1">IF(G3730&lt;&gt;"",INDIRECT("'"&amp;G3730&amp;"'!"&amp;H3730),"")</f>
        <v/>
      </c>
      <c r="I3730" s="4"/>
      <c r="J3730" s="4"/>
      <c r="K3730" s="4"/>
    </row>
    <row r="3731" spans="1:19" ht="15" customHeight="1" x14ac:dyDescent="0.25">
      <c r="A3731" s="2">
        <v>3726</v>
      </c>
      <c r="D3731" s="3" t="s">
        <v>3572</v>
      </c>
      <c r="F3731" t="str" cm="1">
        <f t="array" ref="F3731" ca="1">IF(G3731&lt;&gt;"",INDIRECT("'"&amp;G3731&amp;"'!"&amp;H3731),"")</f>
        <v/>
      </c>
      <c r="I3731" s="4"/>
      <c r="J3731" s="4"/>
      <c r="K3731" s="4"/>
    </row>
    <row r="3732" spans="1:19" ht="15" customHeight="1" x14ac:dyDescent="0.25">
      <c r="A3732" s="2">
        <v>3727</v>
      </c>
      <c r="D3732" s="3" t="s">
        <v>3572</v>
      </c>
      <c r="F3732" t="str" cm="1">
        <f t="array" ref="F3732" ca="1">IF(G3732&lt;&gt;"",INDIRECT("'"&amp;G3732&amp;"'!"&amp;H3732),"")</f>
        <v/>
      </c>
      <c r="I3732" s="4"/>
      <c r="J3732" s="4"/>
      <c r="K3732" s="4"/>
    </row>
    <row r="3733" spans="1:19" ht="15" customHeight="1" x14ac:dyDescent="0.25">
      <c r="A3733" s="2">
        <v>3728</v>
      </c>
      <c r="D3733" s="3" t="s">
        <v>3572</v>
      </c>
      <c r="F3733" t="str" cm="1">
        <f t="array" ref="F3733" ca="1">IF(G3733&lt;&gt;"",INDIRECT("'"&amp;G3733&amp;"'!"&amp;H3733),"")</f>
        <v/>
      </c>
      <c r="I3733" s="4"/>
      <c r="J3733" s="4"/>
      <c r="K3733" s="4"/>
    </row>
    <row r="3734" spans="1:19" ht="15" customHeight="1" x14ac:dyDescent="0.25">
      <c r="A3734" s="2">
        <v>3729</v>
      </c>
      <c r="D3734" s="3" t="s">
        <v>3572</v>
      </c>
      <c r="F3734" t="str" cm="1">
        <f t="array" ref="F3734" ca="1">IF(G3734&lt;&gt;"",INDIRECT("'"&amp;G3734&amp;"'!"&amp;H3734),"")</f>
        <v/>
      </c>
      <c r="I3734" s="4"/>
      <c r="J3734" s="4"/>
      <c r="K3734" s="4"/>
    </row>
    <row r="3735" spans="1:19" ht="15" customHeight="1" x14ac:dyDescent="0.25">
      <c r="A3735" s="2">
        <v>3730</v>
      </c>
      <c r="D3735" s="3" t="s">
        <v>3572</v>
      </c>
      <c r="F3735" t="str" cm="1">
        <f t="array" ref="F3735" ca="1">IF(G3735&lt;&gt;"",INDIRECT("'"&amp;G3735&amp;"'!"&amp;H3735),"")</f>
        <v/>
      </c>
      <c r="I3735" s="4"/>
      <c r="J3735" s="4"/>
      <c r="K3735" s="4"/>
    </row>
    <row r="3736" spans="1:19" ht="15" customHeight="1" x14ac:dyDescent="0.25">
      <c r="A3736" s="2">
        <v>3731</v>
      </c>
      <c r="D3736" s="3" t="s">
        <v>3572</v>
      </c>
      <c r="F3736" t="str" cm="1">
        <f t="array" ref="F3736" ca="1">IF(G3736&lt;&gt;"",INDIRECT("'"&amp;G3736&amp;"'!"&amp;H3736),"")</f>
        <v/>
      </c>
      <c r="I3736" s="4"/>
      <c r="J3736" s="4"/>
      <c r="K3736" s="4"/>
    </row>
    <row r="3737" spans="1:19" ht="15" customHeight="1" x14ac:dyDescent="0.25">
      <c r="A3737" s="2">
        <v>3732</v>
      </c>
      <c r="D3737" s="3" t="s">
        <v>3572</v>
      </c>
      <c r="F3737" t="str" cm="1">
        <f t="array" ref="F3737" ca="1">IF(G3737&lt;&gt;"",INDIRECT("'"&amp;G3737&amp;"'!"&amp;H3737),"")</f>
        <v/>
      </c>
      <c r="I3737" s="4"/>
      <c r="J3737" s="4"/>
      <c r="K3737" s="4"/>
    </row>
    <row r="3738" spans="1:19" ht="15" customHeight="1" x14ac:dyDescent="0.25">
      <c r="A3738" s="2">
        <v>3733</v>
      </c>
      <c r="D3738" s="3" t="s">
        <v>3572</v>
      </c>
      <c r="F3738" t="str" cm="1">
        <f t="array" ref="F3738" ca="1">IF(G3738&lt;&gt;"",INDIRECT("'"&amp;G3738&amp;"'!"&amp;H3738),"")</f>
        <v/>
      </c>
      <c r="I3738" s="4"/>
      <c r="J3738" s="4"/>
      <c r="K3738" s="4"/>
    </row>
    <row r="3739" spans="1:19" ht="15" customHeight="1" x14ac:dyDescent="0.25">
      <c r="A3739" s="2">
        <v>3734</v>
      </c>
      <c r="D3739" s="3" t="s">
        <v>3572</v>
      </c>
      <c r="F3739" t="str" cm="1">
        <f t="array" ref="F3739" ca="1">IF(G3739&lt;&gt;"",INDIRECT("'"&amp;G3739&amp;"'!"&amp;H3739),"")</f>
        <v/>
      </c>
      <c r="S3739" s="991"/>
    </row>
    <row r="3740" spans="1:19" ht="15" customHeight="1" x14ac:dyDescent="0.25">
      <c r="A3740" s="2">
        <v>3735</v>
      </c>
      <c r="D3740" s="3" t="s">
        <v>3572</v>
      </c>
      <c r="F3740" t="str" cm="1">
        <f t="array" ref="F3740" ca="1">IF(G3740&lt;&gt;"",INDIRECT("'"&amp;G3740&amp;"'!"&amp;H3740),"")</f>
        <v/>
      </c>
    </row>
    <row r="3741" spans="1:19" ht="15" customHeight="1" x14ac:dyDescent="0.25">
      <c r="A3741" s="2">
        <v>3736</v>
      </c>
      <c r="D3741" s="3" t="s">
        <v>3572</v>
      </c>
      <c r="F3741" t="str" cm="1">
        <f t="array" ref="F3741" ca="1">IF(G3741&lt;&gt;"",INDIRECT("'"&amp;G3741&amp;"'!"&amp;H3741),"")</f>
        <v/>
      </c>
    </row>
    <row r="3742" spans="1:19" ht="15" customHeight="1" x14ac:dyDescent="0.25">
      <c r="A3742" s="2">
        <v>3737</v>
      </c>
      <c r="D3742" s="3" t="s">
        <v>3572</v>
      </c>
      <c r="F3742" t="str" cm="1">
        <f t="array" ref="F3742" ca="1">IF(G3742&lt;&gt;"",INDIRECT("'"&amp;G3742&amp;"'!"&amp;H3742),"")</f>
        <v/>
      </c>
    </row>
    <row r="3743" spans="1:19" ht="15" customHeight="1" x14ac:dyDescent="0.25">
      <c r="A3743" s="2">
        <v>3738</v>
      </c>
      <c r="D3743" s="3" t="s">
        <v>3572</v>
      </c>
      <c r="F3743" t="str" cm="1">
        <f t="array" ref="F3743" ca="1">IF(G3743&lt;&gt;"",INDIRECT("'"&amp;G3743&amp;"'!"&amp;H3743),"")</f>
        <v/>
      </c>
    </row>
    <row r="3744" spans="1:19" ht="15" customHeight="1" x14ac:dyDescent="0.25">
      <c r="A3744" s="2">
        <v>3739</v>
      </c>
      <c r="D3744" s="3" t="s">
        <v>3572</v>
      </c>
      <c r="F3744" t="str" cm="1">
        <f t="array" ref="F3744" ca="1">IF(G3744&lt;&gt;"",INDIRECT("'"&amp;G3744&amp;"'!"&amp;H3744),"")</f>
        <v/>
      </c>
    </row>
    <row r="3745" spans="1:11" ht="15" customHeight="1" x14ac:dyDescent="0.25">
      <c r="A3745" s="2">
        <v>3740</v>
      </c>
      <c r="D3745" s="3" t="s">
        <v>3572</v>
      </c>
      <c r="F3745" t="str" cm="1">
        <f t="array" ref="F3745" ca="1">IF(G3745&lt;&gt;"",INDIRECT("'"&amp;G3745&amp;"'!"&amp;H3745),"")</f>
        <v/>
      </c>
    </row>
    <row r="3746" spans="1:11" ht="15" customHeight="1" x14ac:dyDescent="0.25">
      <c r="A3746" s="2">
        <v>3741</v>
      </c>
      <c r="D3746" s="3" t="s">
        <v>3572</v>
      </c>
      <c r="F3746" t="str" cm="1">
        <f t="array" ref="F3746" ca="1">IF(G3746&lt;&gt;"",INDIRECT("'"&amp;G3746&amp;"'!"&amp;H3746),"")</f>
        <v/>
      </c>
    </row>
    <row r="3747" spans="1:11" ht="15" customHeight="1" x14ac:dyDescent="0.25">
      <c r="A3747" s="2">
        <v>3742</v>
      </c>
      <c r="D3747" s="3" t="s">
        <v>3572</v>
      </c>
      <c r="F3747" t="str" cm="1">
        <f t="array" ref="F3747" ca="1">IF(G3747&lt;&gt;"",INDIRECT("'"&amp;G3747&amp;"'!"&amp;H3747),"")</f>
        <v/>
      </c>
    </row>
    <row r="3748" spans="1:11" ht="15" customHeight="1" x14ac:dyDescent="0.25">
      <c r="A3748" s="2">
        <v>3743</v>
      </c>
      <c r="D3748" s="3" t="s">
        <v>3572</v>
      </c>
      <c r="F3748" t="str" cm="1">
        <f t="array" ref="F3748" ca="1">IF(G3748&lt;&gt;"",INDIRECT("'"&amp;G3748&amp;"'!"&amp;H3748),"")</f>
        <v/>
      </c>
    </row>
    <row r="3749" spans="1:11" ht="15" customHeight="1" x14ac:dyDescent="0.25">
      <c r="A3749" s="2">
        <v>3744</v>
      </c>
      <c r="D3749" s="3" t="s">
        <v>3572</v>
      </c>
      <c r="F3749" t="str" cm="1">
        <f t="array" ref="F3749" ca="1">IF(G3749&lt;&gt;"",INDIRECT("'"&amp;G3749&amp;"'!"&amp;H3749),"")</f>
        <v/>
      </c>
    </row>
    <row r="3750" spans="1:11" ht="15" customHeight="1" x14ac:dyDescent="0.25">
      <c r="A3750" s="2">
        <v>3745</v>
      </c>
      <c r="D3750" s="3" t="s">
        <v>3572</v>
      </c>
      <c r="F3750" t="str" cm="1">
        <f t="array" ref="F3750" ca="1">IF(G3750&lt;&gt;"",INDIRECT("'"&amp;G3750&amp;"'!"&amp;H3750),"")</f>
        <v/>
      </c>
    </row>
    <row r="3751" spans="1:11" ht="15" customHeight="1" x14ac:dyDescent="0.25">
      <c r="A3751" s="2">
        <v>3746</v>
      </c>
      <c r="D3751" s="3" t="s">
        <v>3572</v>
      </c>
      <c r="F3751" t="str" cm="1">
        <f t="array" ref="F3751" ca="1">IF(G3751&lt;&gt;"",INDIRECT("'"&amp;G3751&amp;"'!"&amp;H3751),"")</f>
        <v/>
      </c>
    </row>
    <row r="3752" spans="1:11" ht="15" customHeight="1" x14ac:dyDescent="0.25">
      <c r="A3752" s="2">
        <v>3747</v>
      </c>
      <c r="D3752" s="3" t="s">
        <v>3572</v>
      </c>
      <c r="F3752" t="str" cm="1">
        <f t="array" ref="F3752" ca="1">IF(G3752&lt;&gt;"",INDIRECT("'"&amp;G3752&amp;"'!"&amp;H3752),"")</f>
        <v/>
      </c>
    </row>
    <row r="3753" spans="1:11" ht="15" customHeight="1" x14ac:dyDescent="0.25">
      <c r="A3753" s="2">
        <v>3748</v>
      </c>
      <c r="D3753" s="3" t="s">
        <v>3572</v>
      </c>
      <c r="F3753" t="str" cm="1">
        <f t="array" ref="F3753" ca="1">IF(G3753&lt;&gt;"",INDIRECT("'"&amp;G3753&amp;"'!"&amp;H3753),"")</f>
        <v/>
      </c>
    </row>
    <row r="3754" spans="1:11" ht="15" customHeight="1" x14ac:dyDescent="0.25">
      <c r="A3754" s="2">
        <v>3749</v>
      </c>
      <c r="D3754" s="3" t="s">
        <v>3572</v>
      </c>
      <c r="F3754" t="str" cm="1">
        <f t="array" ref="F3754" ca="1">IF(G3754&lt;&gt;"",INDIRECT("'"&amp;G3754&amp;"'!"&amp;H3754),"")</f>
        <v/>
      </c>
    </row>
    <row r="3755" spans="1:11" ht="15" customHeight="1" x14ac:dyDescent="0.25">
      <c r="A3755" s="2">
        <v>3750</v>
      </c>
      <c r="D3755" s="3" t="s">
        <v>3572</v>
      </c>
      <c r="F3755" t="str" cm="1">
        <f t="array" ref="F3755" ca="1">IF(G3755&lt;&gt;"",INDIRECT("'"&amp;G3755&amp;"'!"&amp;H3755),"")</f>
        <v/>
      </c>
    </row>
    <row r="3756" spans="1:11" ht="15" customHeight="1" x14ac:dyDescent="0.25">
      <c r="A3756" s="2">
        <v>3751</v>
      </c>
      <c r="D3756" s="3" t="s">
        <v>3572</v>
      </c>
      <c r="F3756" t="str" cm="1">
        <f t="array" ref="F3756" ca="1">IF(G3756&lt;&gt;"",INDIRECT("'"&amp;G3756&amp;"'!"&amp;H3756),"")</f>
        <v/>
      </c>
    </row>
    <row r="3757" spans="1:11" ht="15" customHeight="1" x14ac:dyDescent="0.25">
      <c r="A3757" s="2">
        <v>3752</v>
      </c>
      <c r="D3757" s="3" t="s">
        <v>3572</v>
      </c>
      <c r="F3757" t="str" cm="1">
        <f t="array" ref="F3757" ca="1">IF(G3757&lt;&gt;"",INDIRECT("'"&amp;G3757&amp;"'!"&amp;H3757),"")</f>
        <v/>
      </c>
      <c r="I3757" s="4"/>
      <c r="J3757" s="4"/>
      <c r="K3757" s="4"/>
    </row>
    <row r="3758" spans="1:11" ht="15" customHeight="1" x14ac:dyDescent="0.25">
      <c r="A3758" s="2">
        <v>3753</v>
      </c>
      <c r="D3758" s="3" t="s">
        <v>3572</v>
      </c>
      <c r="F3758" t="str" cm="1">
        <f t="array" ref="F3758" ca="1">IF(G3758&lt;&gt;"",INDIRECT("'"&amp;G3758&amp;"'!"&amp;H3758),"")</f>
        <v/>
      </c>
      <c r="I3758" s="4"/>
      <c r="J3758" s="4"/>
      <c r="K3758" s="4"/>
    </row>
    <row r="3759" spans="1:11" ht="15" customHeight="1" x14ac:dyDescent="0.25">
      <c r="A3759" s="2">
        <v>3754</v>
      </c>
      <c r="D3759" s="3" t="s">
        <v>3572</v>
      </c>
      <c r="F3759" t="str" cm="1">
        <f t="array" ref="F3759" ca="1">IF(G3759&lt;&gt;"",INDIRECT("'"&amp;G3759&amp;"'!"&amp;H3759),"")</f>
        <v/>
      </c>
      <c r="I3759" s="4"/>
      <c r="J3759" s="4"/>
      <c r="K3759" s="4"/>
    </row>
    <row r="3760" spans="1:11" ht="15" customHeight="1" x14ac:dyDescent="0.25">
      <c r="A3760" s="2">
        <v>3755</v>
      </c>
      <c r="D3760" s="3" t="s">
        <v>3572</v>
      </c>
      <c r="F3760" t="str" cm="1">
        <f t="array" ref="F3760" ca="1">IF(G3760&lt;&gt;"",INDIRECT("'"&amp;G3760&amp;"'!"&amp;H3760),"")</f>
        <v/>
      </c>
      <c r="I3760" s="4"/>
      <c r="J3760" s="4"/>
      <c r="K3760" s="4"/>
    </row>
    <row r="3761" spans="1:11" ht="15" customHeight="1" x14ac:dyDescent="0.25">
      <c r="A3761" s="2">
        <v>3756</v>
      </c>
      <c r="D3761" s="3" t="s">
        <v>3572</v>
      </c>
      <c r="F3761" t="str" cm="1">
        <f t="array" ref="F3761" ca="1">IF(G3761&lt;&gt;"",INDIRECT("'"&amp;G3761&amp;"'!"&amp;H3761),"")</f>
        <v/>
      </c>
    </row>
    <row r="3762" spans="1:11" ht="15" customHeight="1" x14ac:dyDescent="0.25">
      <c r="A3762" s="2">
        <v>3757</v>
      </c>
      <c r="D3762" s="3" t="s">
        <v>3572</v>
      </c>
      <c r="F3762" t="str" cm="1">
        <f t="array" ref="F3762" ca="1">IF(G3762&lt;&gt;"",INDIRECT("'"&amp;G3762&amp;"'!"&amp;H3762),"")</f>
        <v/>
      </c>
      <c r="I3762" s="4"/>
      <c r="J3762" s="4"/>
      <c r="K3762" s="4"/>
    </row>
    <row r="3763" spans="1:11" ht="15" customHeight="1" x14ac:dyDescent="0.25">
      <c r="A3763" s="2">
        <v>3758</v>
      </c>
      <c r="D3763" s="3" t="s">
        <v>3572</v>
      </c>
      <c r="F3763" t="str" cm="1">
        <f t="array" ref="F3763" ca="1">IF(G3763&lt;&gt;"",INDIRECT("'"&amp;G3763&amp;"'!"&amp;H3763),"")</f>
        <v/>
      </c>
      <c r="I3763" s="4"/>
      <c r="J3763" s="4"/>
      <c r="K3763" s="4"/>
    </row>
    <row r="3764" spans="1:11" ht="15" customHeight="1" x14ac:dyDescent="0.25">
      <c r="A3764" s="2">
        <v>3759</v>
      </c>
      <c r="D3764" s="3" t="s">
        <v>3572</v>
      </c>
      <c r="F3764" t="str" cm="1">
        <f t="array" ref="F3764" ca="1">IF(G3764&lt;&gt;"",INDIRECT("'"&amp;G3764&amp;"'!"&amp;H3764),"")</f>
        <v/>
      </c>
      <c r="I3764" s="4"/>
      <c r="J3764" s="4"/>
      <c r="K3764" s="4"/>
    </row>
    <row r="3765" spans="1:11" ht="15" customHeight="1" x14ac:dyDescent="0.25">
      <c r="A3765" s="2">
        <v>3760</v>
      </c>
      <c r="D3765" s="3" t="s">
        <v>3572</v>
      </c>
      <c r="F3765" t="str" cm="1">
        <f t="array" ref="F3765" ca="1">IF(G3765&lt;&gt;"",INDIRECT("'"&amp;G3765&amp;"'!"&amp;H3765),"")</f>
        <v/>
      </c>
      <c r="I3765" s="4"/>
      <c r="J3765" s="4"/>
      <c r="K3765" s="4"/>
    </row>
    <row r="3766" spans="1:11" ht="15" customHeight="1" x14ac:dyDescent="0.25">
      <c r="A3766" s="2">
        <v>3761</v>
      </c>
      <c r="D3766" s="3" t="s">
        <v>3572</v>
      </c>
      <c r="F3766" t="str" cm="1">
        <f t="array" ref="F3766" ca="1">IF(G3766&lt;&gt;"",INDIRECT("'"&amp;G3766&amp;"'!"&amp;H3766),"")</f>
        <v/>
      </c>
      <c r="I3766" s="4"/>
      <c r="J3766" s="4"/>
      <c r="K3766" s="4"/>
    </row>
    <row r="3767" spans="1:11" ht="15" customHeight="1" x14ac:dyDescent="0.25">
      <c r="A3767" s="2">
        <v>3762</v>
      </c>
      <c r="D3767" s="3" t="s">
        <v>3572</v>
      </c>
      <c r="F3767" t="str" cm="1">
        <f t="array" ref="F3767" ca="1">IF(G3767&lt;&gt;"",INDIRECT("'"&amp;G3767&amp;"'!"&amp;H3767),"")</f>
        <v/>
      </c>
      <c r="I3767" s="4"/>
      <c r="J3767" s="4"/>
      <c r="K3767" s="4"/>
    </row>
    <row r="3768" spans="1:11" ht="15" customHeight="1" x14ac:dyDescent="0.25">
      <c r="A3768" s="2">
        <v>3763</v>
      </c>
      <c r="D3768" s="3" t="s">
        <v>3572</v>
      </c>
      <c r="F3768" t="str" cm="1">
        <f t="array" ref="F3768" ca="1">IF(G3768&lt;&gt;"",INDIRECT("'"&amp;G3768&amp;"'!"&amp;H3768),"")</f>
        <v/>
      </c>
      <c r="I3768" s="4"/>
      <c r="J3768" s="4"/>
      <c r="K3768" s="4"/>
    </row>
    <row r="3769" spans="1:11" ht="15" customHeight="1" x14ac:dyDescent="0.25">
      <c r="A3769" s="2">
        <v>3764</v>
      </c>
      <c r="D3769" s="3" t="s">
        <v>3572</v>
      </c>
      <c r="F3769" t="str" cm="1">
        <f t="array" ref="F3769" ca="1">IF(G3769&lt;&gt;"",INDIRECT("'"&amp;G3769&amp;"'!"&amp;H3769),"")</f>
        <v/>
      </c>
    </row>
    <row r="3770" spans="1:11" ht="15" customHeight="1" x14ac:dyDescent="0.25">
      <c r="A3770" s="2">
        <v>3765</v>
      </c>
      <c r="D3770" s="3" t="s">
        <v>3572</v>
      </c>
      <c r="F3770" t="str" cm="1">
        <f t="array" ref="F3770" ca="1">IF(G3770&lt;&gt;"",INDIRECT("'"&amp;G3770&amp;"'!"&amp;H3770),"")</f>
        <v/>
      </c>
      <c r="I3770" s="4"/>
      <c r="J3770" s="4"/>
      <c r="K3770" s="4"/>
    </row>
    <row r="3771" spans="1:11" ht="15" customHeight="1" x14ac:dyDescent="0.25">
      <c r="A3771" s="2">
        <v>3766</v>
      </c>
      <c r="D3771" s="3" t="s">
        <v>3572</v>
      </c>
      <c r="F3771" t="str" cm="1">
        <f t="array" ref="F3771" ca="1">IF(G3771&lt;&gt;"",INDIRECT("'"&amp;G3771&amp;"'!"&amp;H3771),"")</f>
        <v/>
      </c>
      <c r="I3771" s="4"/>
      <c r="J3771" s="4"/>
      <c r="K3771" s="4"/>
    </row>
    <row r="3772" spans="1:11" ht="15" customHeight="1" x14ac:dyDescent="0.25">
      <c r="A3772" s="2">
        <v>3767</v>
      </c>
      <c r="D3772" s="3" t="s">
        <v>3572</v>
      </c>
      <c r="F3772" t="str" cm="1">
        <f t="array" ref="F3772" ca="1">IF(G3772&lt;&gt;"",INDIRECT("'"&amp;G3772&amp;"'!"&amp;H3772),"")</f>
        <v/>
      </c>
      <c r="I3772" s="4"/>
      <c r="J3772" s="4"/>
      <c r="K3772" s="4"/>
    </row>
    <row r="3773" spans="1:11" ht="15" customHeight="1" x14ac:dyDescent="0.25">
      <c r="A3773" s="2">
        <v>3768</v>
      </c>
      <c r="D3773" s="3" t="s">
        <v>3572</v>
      </c>
      <c r="F3773" t="str" cm="1">
        <f t="array" ref="F3773" ca="1">IF(G3773&lt;&gt;"",INDIRECT("'"&amp;G3773&amp;"'!"&amp;H3773),"")</f>
        <v/>
      </c>
      <c r="I3773" s="4"/>
      <c r="J3773" s="4"/>
      <c r="K3773" s="4"/>
    </row>
    <row r="3774" spans="1:11" ht="15" customHeight="1" x14ac:dyDescent="0.25">
      <c r="A3774" s="2">
        <v>3769</v>
      </c>
      <c r="D3774" s="3" t="s">
        <v>3572</v>
      </c>
      <c r="F3774" t="str" cm="1">
        <f t="array" ref="F3774" ca="1">IF(G3774&lt;&gt;"",INDIRECT("'"&amp;G3774&amp;"'!"&amp;H3774),"")</f>
        <v/>
      </c>
      <c r="I3774" s="4"/>
      <c r="J3774" s="4"/>
      <c r="K3774" s="4"/>
    </row>
    <row r="3775" spans="1:11" ht="15" customHeight="1" x14ac:dyDescent="0.25">
      <c r="A3775" s="2">
        <v>3770</v>
      </c>
      <c r="D3775" s="3" t="s">
        <v>3572</v>
      </c>
      <c r="F3775" t="str" cm="1">
        <f t="array" ref="F3775" ca="1">IF(G3775&lt;&gt;"",INDIRECT("'"&amp;G3775&amp;"'!"&amp;H3775),"")</f>
        <v/>
      </c>
      <c r="I3775" s="4"/>
      <c r="J3775" s="4"/>
      <c r="K3775" s="4"/>
    </row>
    <row r="3776" spans="1:11" ht="15" customHeight="1" x14ac:dyDescent="0.25">
      <c r="A3776" s="2">
        <v>3771</v>
      </c>
      <c r="D3776" s="3" t="s">
        <v>3572</v>
      </c>
      <c r="F3776" t="str" cm="1">
        <f t="array" ref="F3776" ca="1">IF(G3776&lt;&gt;"",INDIRECT("'"&amp;G3776&amp;"'!"&amp;H3776),"")</f>
        <v/>
      </c>
      <c r="I3776" s="4"/>
      <c r="J3776" s="4"/>
      <c r="K3776" s="4"/>
    </row>
    <row r="3777" spans="1:19" ht="15" customHeight="1" x14ac:dyDescent="0.25">
      <c r="A3777" s="2">
        <v>3772</v>
      </c>
      <c r="D3777" s="3" t="s">
        <v>3572</v>
      </c>
      <c r="F3777" t="str" cm="1">
        <f t="array" ref="F3777" ca="1">IF(G3777&lt;&gt;"",INDIRECT("'"&amp;G3777&amp;"'!"&amp;H3777),"")</f>
        <v/>
      </c>
    </row>
    <row r="3778" spans="1:19" ht="15" customHeight="1" x14ac:dyDescent="0.25">
      <c r="A3778" s="2">
        <v>3773</v>
      </c>
      <c r="D3778" s="3" t="s">
        <v>3572</v>
      </c>
      <c r="F3778" t="str" cm="1">
        <f t="array" ref="F3778" ca="1">IF(G3778&lt;&gt;"",INDIRECT("'"&amp;G3778&amp;"'!"&amp;H3778),"")</f>
        <v/>
      </c>
      <c r="S3778" s="991"/>
    </row>
    <row r="3779" spans="1:19" ht="15" customHeight="1" x14ac:dyDescent="0.25">
      <c r="A3779" s="2">
        <v>3774</v>
      </c>
      <c r="D3779" s="3" t="s">
        <v>3572</v>
      </c>
      <c r="F3779" t="str" cm="1">
        <f t="array" ref="F3779" ca="1">IF(G3779&lt;&gt;"",INDIRECT("'"&amp;G3779&amp;"'!"&amp;H3779),"")</f>
        <v/>
      </c>
      <c r="S3779" s="991"/>
    </row>
    <row r="3780" spans="1:19" ht="15" customHeight="1" x14ac:dyDescent="0.25">
      <c r="A3780" s="2">
        <v>3775</v>
      </c>
      <c r="D3780" s="3" t="s">
        <v>3572</v>
      </c>
      <c r="F3780" t="str" cm="1">
        <f t="array" ref="F3780" ca="1">IF(G3780&lt;&gt;"",INDIRECT("'"&amp;G3780&amp;"'!"&amp;H3780),"")</f>
        <v/>
      </c>
      <c r="S3780" s="991"/>
    </row>
    <row r="3781" spans="1:19" ht="15" customHeight="1" x14ac:dyDescent="0.25">
      <c r="A3781" s="2">
        <v>3776</v>
      </c>
      <c r="D3781" s="3" t="s">
        <v>3572</v>
      </c>
      <c r="F3781" t="str" cm="1">
        <f t="array" ref="F3781" ca="1">IF(G3781&lt;&gt;"",INDIRECT("'"&amp;G3781&amp;"'!"&amp;H3781),"")</f>
        <v/>
      </c>
      <c r="S3781" s="991"/>
    </row>
    <row r="3782" spans="1:19" ht="15" customHeight="1" x14ac:dyDescent="0.25">
      <c r="A3782" s="2">
        <v>3777</v>
      </c>
      <c r="D3782" s="3" t="s">
        <v>3572</v>
      </c>
      <c r="F3782" t="str" cm="1">
        <f t="array" ref="F3782" ca="1">IF(G3782&lt;&gt;"",INDIRECT("'"&amp;G3782&amp;"'!"&amp;H3782),"")</f>
        <v/>
      </c>
      <c r="S3782" s="991"/>
    </row>
    <row r="3783" spans="1:19" ht="15" customHeight="1" x14ac:dyDescent="0.25">
      <c r="A3783" s="2">
        <v>3778</v>
      </c>
      <c r="D3783" s="3" t="s">
        <v>3572</v>
      </c>
      <c r="F3783" t="str" cm="1">
        <f t="array" ref="F3783" ca="1">IF(G3783&lt;&gt;"",INDIRECT("'"&amp;G3783&amp;"'!"&amp;H3783),"")</f>
        <v/>
      </c>
      <c r="S3783" s="991"/>
    </row>
    <row r="3784" spans="1:19" ht="15" customHeight="1" x14ac:dyDescent="0.25">
      <c r="A3784" s="2">
        <v>3779</v>
      </c>
      <c r="D3784" s="3" t="s">
        <v>3572</v>
      </c>
      <c r="F3784" t="str" cm="1">
        <f t="array" ref="F3784" ca="1">IF(G3784&lt;&gt;"",INDIRECT("'"&amp;G3784&amp;"'!"&amp;H3784),"")</f>
        <v/>
      </c>
      <c r="S3784" s="991"/>
    </row>
    <row r="3785" spans="1:19" ht="15" customHeight="1" x14ac:dyDescent="0.25">
      <c r="A3785" s="2">
        <v>3780</v>
      </c>
      <c r="D3785" s="3" t="s">
        <v>3572</v>
      </c>
      <c r="F3785" t="str" cm="1">
        <f t="array" ref="F3785" ca="1">IF(G3785&lt;&gt;"",INDIRECT("'"&amp;G3785&amp;"'!"&amp;H3785),"")</f>
        <v/>
      </c>
      <c r="S3785" s="991"/>
    </row>
    <row r="3786" spans="1:19" ht="15" customHeight="1" x14ac:dyDescent="0.25">
      <c r="A3786" s="2">
        <v>3781</v>
      </c>
      <c r="D3786" s="3" t="s">
        <v>3572</v>
      </c>
      <c r="F3786" t="str" cm="1">
        <f t="array" ref="F3786" ca="1">IF(G3786&lt;&gt;"",INDIRECT("'"&amp;G3786&amp;"'!"&amp;H3786),"")</f>
        <v/>
      </c>
      <c r="S3786" s="991"/>
    </row>
    <row r="3787" spans="1:19" ht="15" customHeight="1" x14ac:dyDescent="0.25">
      <c r="A3787" s="2">
        <v>3782</v>
      </c>
      <c r="D3787" s="3" t="s">
        <v>3572</v>
      </c>
      <c r="F3787" t="str" cm="1">
        <f t="array" ref="F3787" ca="1">IF(G3787&lt;&gt;"",INDIRECT("'"&amp;G3787&amp;"'!"&amp;H3787),"")</f>
        <v/>
      </c>
      <c r="S3787" s="991"/>
    </row>
    <row r="3788" spans="1:19" ht="15" customHeight="1" x14ac:dyDescent="0.25">
      <c r="A3788" s="2">
        <v>3783</v>
      </c>
      <c r="D3788" s="3" t="s">
        <v>3572</v>
      </c>
      <c r="F3788" t="str" cm="1">
        <f t="array" ref="F3788" ca="1">IF(G3788&lt;&gt;"",INDIRECT("'"&amp;G3788&amp;"'!"&amp;H3788),"")</f>
        <v/>
      </c>
      <c r="S3788" s="991"/>
    </row>
    <row r="3789" spans="1:19" ht="15" customHeight="1" x14ac:dyDescent="0.25">
      <c r="A3789" s="2">
        <v>3784</v>
      </c>
      <c r="D3789" s="3" t="s">
        <v>3572</v>
      </c>
      <c r="F3789" t="str" cm="1">
        <f t="array" ref="F3789" ca="1">IF(G3789&lt;&gt;"",INDIRECT("'"&amp;G3789&amp;"'!"&amp;H3789),"")</f>
        <v/>
      </c>
      <c r="S3789" s="991"/>
    </row>
    <row r="3790" spans="1:19" ht="15" customHeight="1" x14ac:dyDescent="0.25">
      <c r="A3790" s="2">
        <v>3785</v>
      </c>
      <c r="D3790" s="3" t="s">
        <v>3572</v>
      </c>
      <c r="F3790" t="str" cm="1">
        <f t="array" ref="F3790" ca="1">IF(G3790&lt;&gt;"",INDIRECT("'"&amp;G3790&amp;"'!"&amp;H3790),"")</f>
        <v/>
      </c>
      <c r="S3790" s="991"/>
    </row>
    <row r="3791" spans="1:19" ht="15" customHeight="1" x14ac:dyDescent="0.25">
      <c r="A3791" s="2">
        <v>3786</v>
      </c>
      <c r="D3791" s="3" t="s">
        <v>3572</v>
      </c>
      <c r="F3791" t="str" cm="1">
        <f t="array" ref="F3791" ca="1">IF(G3791&lt;&gt;"",INDIRECT("'"&amp;G3791&amp;"'!"&amp;H3791),"")</f>
        <v/>
      </c>
      <c r="S3791" s="991"/>
    </row>
    <row r="3792" spans="1:19" ht="15" customHeight="1" x14ac:dyDescent="0.25">
      <c r="A3792" s="2">
        <v>3787</v>
      </c>
      <c r="D3792" s="3" t="s">
        <v>3572</v>
      </c>
      <c r="F3792" t="str" cm="1">
        <f t="array" ref="F3792" ca="1">IF(G3792&lt;&gt;"",INDIRECT("'"&amp;G3792&amp;"'!"&amp;H3792),"")</f>
        <v/>
      </c>
      <c r="S3792" s="991"/>
    </row>
    <row r="3793" spans="1:19" ht="15" customHeight="1" x14ac:dyDescent="0.25">
      <c r="A3793" s="2">
        <v>3788</v>
      </c>
      <c r="D3793" s="3" t="s">
        <v>3572</v>
      </c>
      <c r="F3793" t="str" cm="1">
        <f t="array" ref="F3793" ca="1">IF(G3793&lt;&gt;"",INDIRECT("'"&amp;G3793&amp;"'!"&amp;H3793),"")</f>
        <v/>
      </c>
      <c r="S3793" s="991"/>
    </row>
    <row r="3794" spans="1:19" ht="15" customHeight="1" x14ac:dyDescent="0.25">
      <c r="A3794" s="2">
        <v>3789</v>
      </c>
      <c r="D3794" s="3" t="s">
        <v>3572</v>
      </c>
      <c r="F3794" t="str" cm="1">
        <f t="array" ref="F3794" ca="1">IF(G3794&lt;&gt;"",INDIRECT("'"&amp;G3794&amp;"'!"&amp;H3794),"")</f>
        <v/>
      </c>
      <c r="S3794" s="991"/>
    </row>
    <row r="3795" spans="1:19" ht="15" customHeight="1" x14ac:dyDescent="0.25">
      <c r="A3795" s="2">
        <v>3790</v>
      </c>
      <c r="D3795" s="3" t="s">
        <v>3572</v>
      </c>
      <c r="F3795" t="str" cm="1">
        <f t="array" ref="F3795" ca="1">IF(G3795&lt;&gt;"",INDIRECT("'"&amp;G3795&amp;"'!"&amp;H3795),"")</f>
        <v/>
      </c>
      <c r="I3795" s="4"/>
      <c r="J3795" s="4"/>
      <c r="K3795" s="4"/>
    </row>
    <row r="3796" spans="1:19" ht="15" customHeight="1" x14ac:dyDescent="0.25">
      <c r="A3796" s="2">
        <v>3791</v>
      </c>
      <c r="D3796" s="3" t="s">
        <v>3572</v>
      </c>
      <c r="F3796" t="str" cm="1">
        <f t="array" ref="F3796" ca="1">IF(G3796&lt;&gt;"",INDIRECT("'"&amp;G3796&amp;"'!"&amp;H3796),"")</f>
        <v/>
      </c>
      <c r="I3796" s="4"/>
      <c r="J3796" s="4"/>
      <c r="K3796" s="4"/>
    </row>
    <row r="3797" spans="1:19" ht="15" customHeight="1" x14ac:dyDescent="0.25">
      <c r="A3797" s="2">
        <v>3792</v>
      </c>
      <c r="D3797" s="3" t="s">
        <v>3572</v>
      </c>
      <c r="F3797" t="str" cm="1">
        <f t="array" ref="F3797" ca="1">IF(G3797&lt;&gt;"",INDIRECT("'"&amp;G3797&amp;"'!"&amp;H3797),"")</f>
        <v/>
      </c>
      <c r="I3797" s="4"/>
      <c r="J3797" s="4"/>
      <c r="K3797" s="4"/>
    </row>
    <row r="3798" spans="1:19" ht="15" customHeight="1" x14ac:dyDescent="0.25">
      <c r="A3798" s="2">
        <v>3793</v>
      </c>
      <c r="D3798" s="3" t="s">
        <v>3572</v>
      </c>
      <c r="F3798" t="str" cm="1">
        <f t="array" ref="F3798" ca="1">IF(G3798&lt;&gt;"",INDIRECT("'"&amp;G3798&amp;"'!"&amp;H3798),"")</f>
        <v/>
      </c>
      <c r="I3798" s="4"/>
      <c r="J3798" s="4"/>
      <c r="K3798" s="4"/>
    </row>
    <row r="3799" spans="1:19" ht="15" customHeight="1" x14ac:dyDescent="0.25">
      <c r="A3799" s="2">
        <v>3794</v>
      </c>
      <c r="D3799" s="3" t="s">
        <v>3572</v>
      </c>
      <c r="F3799" t="str" cm="1">
        <f t="array" ref="F3799" ca="1">IF(G3799&lt;&gt;"",INDIRECT("'"&amp;G3799&amp;"'!"&amp;H3799),"")</f>
        <v/>
      </c>
      <c r="S3799" s="991"/>
    </row>
    <row r="3800" spans="1:19" ht="15" customHeight="1" x14ac:dyDescent="0.25">
      <c r="A3800" s="2">
        <v>3795</v>
      </c>
      <c r="D3800" s="3" t="s">
        <v>3572</v>
      </c>
      <c r="F3800" t="str" cm="1">
        <f t="array" ref="F3800" ca="1">IF(G3800&lt;&gt;"",INDIRECT("'"&amp;G3800&amp;"'!"&amp;H3800),"")</f>
        <v/>
      </c>
      <c r="I3800" s="4"/>
      <c r="J3800" s="4"/>
      <c r="K3800" s="4"/>
    </row>
    <row r="3801" spans="1:19" ht="15" customHeight="1" x14ac:dyDescent="0.25">
      <c r="A3801" s="2">
        <v>3796</v>
      </c>
      <c r="D3801" s="3" t="s">
        <v>3572</v>
      </c>
      <c r="F3801" t="str" cm="1">
        <f t="array" ref="F3801" ca="1">IF(G3801&lt;&gt;"",INDIRECT("'"&amp;G3801&amp;"'!"&amp;H3801),"")</f>
        <v/>
      </c>
      <c r="I3801" s="4"/>
      <c r="J3801" s="4"/>
      <c r="K3801" s="4"/>
    </row>
    <row r="3802" spans="1:19" ht="15" customHeight="1" x14ac:dyDescent="0.25">
      <c r="A3802" s="2">
        <v>3797</v>
      </c>
      <c r="D3802" s="3" t="s">
        <v>3572</v>
      </c>
      <c r="F3802" t="str" cm="1">
        <f t="array" ref="F3802" ca="1">IF(G3802&lt;&gt;"",INDIRECT("'"&amp;G3802&amp;"'!"&amp;H3802),"")</f>
        <v/>
      </c>
      <c r="I3802" s="4"/>
      <c r="J3802" s="4"/>
      <c r="K3802" s="4"/>
    </row>
    <row r="3803" spans="1:19" ht="15" customHeight="1" x14ac:dyDescent="0.25">
      <c r="A3803" s="2">
        <v>3798</v>
      </c>
      <c r="D3803" s="3" t="s">
        <v>3572</v>
      </c>
      <c r="F3803" t="str" cm="1">
        <f t="array" ref="F3803" ca="1">IF(G3803&lt;&gt;"",INDIRECT("'"&amp;G3803&amp;"'!"&amp;H3803),"")</f>
        <v/>
      </c>
      <c r="I3803" s="4"/>
      <c r="J3803" s="4"/>
      <c r="K3803" s="4"/>
    </row>
    <row r="3804" spans="1:19" ht="15" customHeight="1" x14ac:dyDescent="0.25">
      <c r="A3804" s="2">
        <v>3799</v>
      </c>
      <c r="D3804" s="3" t="s">
        <v>3572</v>
      </c>
      <c r="F3804" t="str" cm="1">
        <f t="array" ref="F3804" ca="1">IF(G3804&lt;&gt;"",INDIRECT("'"&amp;G3804&amp;"'!"&amp;H3804),"")</f>
        <v/>
      </c>
      <c r="I3804" s="4"/>
      <c r="J3804" s="4"/>
      <c r="K3804" s="4"/>
    </row>
    <row r="3805" spans="1:19" ht="15" customHeight="1" x14ac:dyDescent="0.25">
      <c r="A3805" s="2">
        <v>3800</v>
      </c>
      <c r="D3805" s="3" t="s">
        <v>3572</v>
      </c>
      <c r="F3805" t="str" cm="1">
        <f t="array" ref="F3805" ca="1">IF(G3805&lt;&gt;"",INDIRECT("'"&amp;G3805&amp;"'!"&amp;H3805),"")</f>
        <v/>
      </c>
      <c r="I3805" s="4"/>
      <c r="J3805" s="4"/>
      <c r="K3805" s="4"/>
    </row>
    <row r="3806" spans="1:19" ht="15" customHeight="1" x14ac:dyDescent="0.25">
      <c r="A3806" s="2">
        <v>3801</v>
      </c>
      <c r="D3806" s="3" t="s">
        <v>3572</v>
      </c>
      <c r="F3806" t="str" cm="1">
        <f t="array" ref="F3806" ca="1">IF(G3806&lt;&gt;"",INDIRECT("'"&amp;G3806&amp;"'!"&amp;H3806),"")</f>
        <v/>
      </c>
      <c r="I3806" s="4"/>
      <c r="J3806" s="4"/>
      <c r="K3806" s="4"/>
    </row>
    <row r="3807" spans="1:19" ht="15" customHeight="1" x14ac:dyDescent="0.25">
      <c r="A3807" s="2">
        <v>3802</v>
      </c>
      <c r="D3807" s="3" t="s">
        <v>3572</v>
      </c>
      <c r="F3807" t="str" cm="1">
        <f t="array" ref="F3807" ca="1">IF(G3807&lt;&gt;"",INDIRECT("'"&amp;G3807&amp;"'!"&amp;H3807),"")</f>
        <v/>
      </c>
      <c r="S3807" s="991"/>
    </row>
    <row r="3808" spans="1:19" ht="15" customHeight="1" x14ac:dyDescent="0.25">
      <c r="A3808" s="2">
        <v>3803</v>
      </c>
      <c r="D3808" s="3" t="s">
        <v>3572</v>
      </c>
      <c r="F3808" t="str" cm="1">
        <f t="array" ref="F3808" ca="1">IF(G3808&lt;&gt;"",INDIRECT("'"&amp;G3808&amp;"'!"&amp;H3808),"")</f>
        <v/>
      </c>
      <c r="I3808" s="4"/>
      <c r="J3808" s="4"/>
      <c r="K3808" s="4"/>
    </row>
    <row r="3809" spans="1:19" ht="15" customHeight="1" x14ac:dyDescent="0.25">
      <c r="A3809" s="2">
        <v>3804</v>
      </c>
      <c r="D3809" s="3" t="s">
        <v>3572</v>
      </c>
      <c r="F3809" t="str" cm="1">
        <f t="array" ref="F3809" ca="1">IF(G3809&lt;&gt;"",INDIRECT("'"&amp;G3809&amp;"'!"&amp;H3809),"")</f>
        <v/>
      </c>
      <c r="S3809" s="991"/>
    </row>
    <row r="3810" spans="1:19" ht="15" customHeight="1" x14ac:dyDescent="0.25">
      <c r="A3810" s="2">
        <v>3805</v>
      </c>
      <c r="D3810" s="3" t="s">
        <v>3572</v>
      </c>
      <c r="F3810" t="str" cm="1">
        <f t="array" ref="F3810" ca="1">IF(G3810&lt;&gt;"",INDIRECT("'"&amp;G3810&amp;"'!"&amp;H3810),"")</f>
        <v/>
      </c>
      <c r="I3810" s="4"/>
      <c r="J3810" s="4"/>
      <c r="K3810" s="4"/>
    </row>
    <row r="3811" spans="1:19" ht="15" customHeight="1" x14ac:dyDescent="0.25">
      <c r="A3811" s="2">
        <v>3806</v>
      </c>
      <c r="D3811" s="3" t="s">
        <v>3572</v>
      </c>
      <c r="F3811" t="str" cm="1">
        <f t="array" ref="F3811" ca="1">IF(G3811&lt;&gt;"",INDIRECT("'"&amp;G3811&amp;"'!"&amp;H3811),"")</f>
        <v/>
      </c>
      <c r="I3811" s="4"/>
      <c r="J3811" s="4"/>
      <c r="K3811" s="4"/>
    </row>
    <row r="3812" spans="1:19" ht="15" customHeight="1" x14ac:dyDescent="0.25">
      <c r="A3812" s="2">
        <v>3807</v>
      </c>
      <c r="D3812" s="3" t="s">
        <v>3572</v>
      </c>
      <c r="F3812" t="str" cm="1">
        <f t="array" ref="F3812" ca="1">IF(G3812&lt;&gt;"",INDIRECT("'"&amp;G3812&amp;"'!"&amp;H3812),"")</f>
        <v/>
      </c>
      <c r="I3812" s="4"/>
      <c r="J3812" s="4"/>
      <c r="K3812" s="4"/>
    </row>
    <row r="3813" spans="1:19" ht="15" customHeight="1" x14ac:dyDescent="0.25">
      <c r="A3813" s="2">
        <v>3808</v>
      </c>
      <c r="D3813" s="3" t="s">
        <v>3572</v>
      </c>
      <c r="F3813" t="str" cm="1">
        <f t="array" ref="F3813" ca="1">IF(G3813&lt;&gt;"",INDIRECT("'"&amp;G3813&amp;"'!"&amp;H3813),"")</f>
        <v/>
      </c>
      <c r="I3813" s="4"/>
      <c r="J3813" s="4"/>
      <c r="K3813" s="4"/>
    </row>
    <row r="3814" spans="1:19" ht="15" customHeight="1" x14ac:dyDescent="0.25">
      <c r="A3814" s="2">
        <v>3809</v>
      </c>
      <c r="D3814" s="3" t="s">
        <v>3572</v>
      </c>
      <c r="F3814" t="str" cm="1">
        <f t="array" ref="F3814" ca="1">IF(G3814&lt;&gt;"",INDIRECT("'"&amp;G3814&amp;"'!"&amp;H3814),"")</f>
        <v/>
      </c>
      <c r="I3814" s="4"/>
      <c r="J3814" s="4"/>
      <c r="K3814" s="4"/>
    </row>
    <row r="3815" spans="1:19" ht="15" customHeight="1" x14ac:dyDescent="0.25">
      <c r="A3815" s="2">
        <v>3810</v>
      </c>
      <c r="D3815" s="3" t="s">
        <v>3572</v>
      </c>
      <c r="F3815" t="str" cm="1">
        <f t="array" ref="F3815" ca="1">IF(G3815&lt;&gt;"",INDIRECT("'"&amp;G3815&amp;"'!"&amp;H3815),"")</f>
        <v/>
      </c>
      <c r="S3815" s="991"/>
    </row>
    <row r="3816" spans="1:19" ht="15" customHeight="1" x14ac:dyDescent="0.25">
      <c r="A3816" s="2">
        <v>3811</v>
      </c>
      <c r="D3816" s="3" t="s">
        <v>3572</v>
      </c>
      <c r="F3816" t="str" cm="1">
        <f t="array" ref="F3816" ca="1">IF(G3816&lt;&gt;"",INDIRECT("'"&amp;G3816&amp;"'!"&amp;H3816),"")</f>
        <v/>
      </c>
      <c r="S3816" s="991"/>
    </row>
    <row r="3817" spans="1:19" ht="15" customHeight="1" x14ac:dyDescent="0.25">
      <c r="A3817" s="2">
        <v>3812</v>
      </c>
      <c r="D3817" s="3" t="s">
        <v>3572</v>
      </c>
      <c r="F3817" t="str" cm="1">
        <f t="array" ref="F3817" ca="1">IF(G3817&lt;&gt;"",INDIRECT("'"&amp;G3817&amp;"'!"&amp;H3817),"")</f>
        <v/>
      </c>
      <c r="S3817" s="991"/>
    </row>
    <row r="3818" spans="1:19" ht="15" customHeight="1" x14ac:dyDescent="0.25">
      <c r="A3818" s="2">
        <v>3813</v>
      </c>
      <c r="D3818" s="3" t="s">
        <v>3572</v>
      </c>
      <c r="F3818" t="str" cm="1">
        <f t="array" ref="F3818" ca="1">IF(G3818&lt;&gt;"",INDIRECT("'"&amp;G3818&amp;"'!"&amp;H3818),"")</f>
        <v/>
      </c>
      <c r="S3818" s="991"/>
    </row>
    <row r="3819" spans="1:19" ht="15" customHeight="1" x14ac:dyDescent="0.25">
      <c r="A3819" s="2">
        <v>3814</v>
      </c>
      <c r="D3819" s="3" t="s">
        <v>3572</v>
      </c>
      <c r="F3819" t="str" cm="1">
        <f t="array" ref="F3819" ca="1">IF(G3819&lt;&gt;"",INDIRECT("'"&amp;G3819&amp;"'!"&amp;H3819),"")</f>
        <v/>
      </c>
      <c r="S3819" s="991"/>
    </row>
    <row r="3820" spans="1:19" ht="15" customHeight="1" x14ac:dyDescent="0.25">
      <c r="A3820" s="2">
        <v>3815</v>
      </c>
      <c r="D3820" s="3" t="s">
        <v>3572</v>
      </c>
      <c r="F3820" t="str" cm="1">
        <f t="array" ref="F3820" ca="1">IF(G3820&lt;&gt;"",INDIRECT("'"&amp;G3820&amp;"'!"&amp;H3820),"")</f>
        <v/>
      </c>
    </row>
    <row r="3821" spans="1:19" ht="15" customHeight="1" x14ac:dyDescent="0.25">
      <c r="A3821" s="2">
        <v>3816</v>
      </c>
      <c r="D3821" s="3" t="s">
        <v>3572</v>
      </c>
      <c r="F3821" t="str" cm="1">
        <f t="array" ref="F3821" ca="1">IF(G3821&lt;&gt;"",INDIRECT("'"&amp;G3821&amp;"'!"&amp;H3821),"")</f>
        <v/>
      </c>
      <c r="S3821" s="991"/>
    </row>
    <row r="3822" spans="1:19" ht="15" customHeight="1" x14ac:dyDescent="0.25">
      <c r="A3822" s="2">
        <v>3817</v>
      </c>
      <c r="D3822" s="3" t="s">
        <v>3572</v>
      </c>
      <c r="F3822" t="str" cm="1">
        <f t="array" ref="F3822" ca="1">IF(G3822&lt;&gt;"",INDIRECT("'"&amp;G3822&amp;"'!"&amp;H3822),"")</f>
        <v/>
      </c>
      <c r="I3822" s="4"/>
      <c r="J3822" s="4"/>
      <c r="K3822" s="4"/>
    </row>
    <row r="3823" spans="1:19" ht="15" customHeight="1" x14ac:dyDescent="0.25">
      <c r="A3823" s="2">
        <v>3818</v>
      </c>
      <c r="D3823" s="3" t="s">
        <v>3572</v>
      </c>
      <c r="F3823" t="str" cm="1">
        <f t="array" ref="F3823" ca="1">IF(G3823&lt;&gt;"",INDIRECT("'"&amp;G3823&amp;"'!"&amp;H3823),"")</f>
        <v/>
      </c>
      <c r="I3823" s="4"/>
      <c r="J3823" s="4"/>
      <c r="K3823" s="4"/>
    </row>
    <row r="3824" spans="1:19" ht="15" customHeight="1" x14ac:dyDescent="0.25">
      <c r="A3824" s="2">
        <v>3819</v>
      </c>
      <c r="D3824" s="3" t="s">
        <v>3572</v>
      </c>
      <c r="F3824" t="str" cm="1">
        <f t="array" ref="F3824" ca="1">IF(G3824&lt;&gt;"",INDIRECT("'"&amp;G3824&amp;"'!"&amp;H3824),"")</f>
        <v/>
      </c>
      <c r="S3824" s="991"/>
    </row>
    <row r="3825" spans="1:19" ht="15" customHeight="1" x14ac:dyDescent="0.25">
      <c r="A3825" s="2">
        <v>3820</v>
      </c>
      <c r="D3825" s="3" t="s">
        <v>3572</v>
      </c>
      <c r="F3825" t="str" cm="1">
        <f t="array" ref="F3825" ca="1">IF(G3825&lt;&gt;"",INDIRECT("'"&amp;G3825&amp;"'!"&amp;H3825),"")</f>
        <v/>
      </c>
      <c r="S3825" s="991"/>
    </row>
    <row r="3826" spans="1:19" ht="15" customHeight="1" x14ac:dyDescent="0.25">
      <c r="A3826" s="2">
        <v>3821</v>
      </c>
      <c r="D3826" s="3" t="s">
        <v>3572</v>
      </c>
      <c r="F3826" t="str" cm="1">
        <f t="array" ref="F3826" ca="1">IF(G3826&lt;&gt;"",INDIRECT("'"&amp;G3826&amp;"'!"&amp;H3826),"")</f>
        <v/>
      </c>
      <c r="I3826" s="4"/>
      <c r="J3826" s="4"/>
      <c r="K3826" s="4"/>
    </row>
    <row r="3827" spans="1:19" ht="15" customHeight="1" x14ac:dyDescent="0.25">
      <c r="A3827" s="2">
        <v>3822</v>
      </c>
      <c r="D3827" s="3" t="s">
        <v>3572</v>
      </c>
      <c r="F3827" t="str" cm="1">
        <f t="array" ref="F3827" ca="1">IF(G3827&lt;&gt;"",INDIRECT("'"&amp;G3827&amp;"'!"&amp;H3827),"")</f>
        <v/>
      </c>
      <c r="I3827" s="4"/>
      <c r="J3827" s="4"/>
      <c r="K3827" s="4"/>
    </row>
    <row r="3828" spans="1:19" ht="15" customHeight="1" x14ac:dyDescent="0.25">
      <c r="A3828" s="2">
        <v>3823</v>
      </c>
      <c r="D3828" s="3" t="s">
        <v>3572</v>
      </c>
      <c r="F3828" t="str" cm="1">
        <f t="array" ref="F3828" ca="1">IF(G3828&lt;&gt;"",INDIRECT("'"&amp;G3828&amp;"'!"&amp;H3828),"")</f>
        <v/>
      </c>
    </row>
    <row r="3829" spans="1:19" ht="15" customHeight="1" x14ac:dyDescent="0.25">
      <c r="A3829" s="2">
        <v>3824</v>
      </c>
      <c r="D3829" s="3" t="s">
        <v>3572</v>
      </c>
      <c r="F3829" t="str" cm="1">
        <f t="array" ref="F3829" ca="1">IF(G3829&lt;&gt;"",INDIRECT("'"&amp;G3829&amp;"'!"&amp;H3829),"")</f>
        <v/>
      </c>
    </row>
    <row r="3830" spans="1:19" ht="15" customHeight="1" x14ac:dyDescent="0.25">
      <c r="A3830" s="2">
        <v>3825</v>
      </c>
      <c r="D3830" s="3" t="s">
        <v>3572</v>
      </c>
      <c r="F3830" t="str" cm="1">
        <f t="array" ref="F3830" ca="1">IF(G3830&lt;&gt;"",INDIRECT("'"&amp;G3830&amp;"'!"&amp;H3830),"")</f>
        <v/>
      </c>
    </row>
    <row r="3831" spans="1:19" ht="15" customHeight="1" x14ac:dyDescent="0.25">
      <c r="A3831" s="2">
        <v>3826</v>
      </c>
      <c r="D3831" s="3" t="s">
        <v>3572</v>
      </c>
      <c r="F3831" t="str" cm="1">
        <f t="array" ref="F3831" ca="1">IF(G3831&lt;&gt;"",INDIRECT("'"&amp;G3831&amp;"'!"&amp;H3831),"")</f>
        <v/>
      </c>
      <c r="S3831" s="991"/>
    </row>
    <row r="3832" spans="1:19" ht="15" customHeight="1" x14ac:dyDescent="0.25">
      <c r="A3832" s="2">
        <v>3827</v>
      </c>
      <c r="D3832" s="3" t="s">
        <v>3572</v>
      </c>
      <c r="F3832" t="str" cm="1">
        <f t="array" ref="F3832" ca="1">IF(G3832&lt;&gt;"",INDIRECT("'"&amp;G3832&amp;"'!"&amp;H3832),"")</f>
        <v/>
      </c>
      <c r="S3832" s="991"/>
    </row>
    <row r="3833" spans="1:19" ht="15" customHeight="1" x14ac:dyDescent="0.25">
      <c r="A3833" s="2">
        <v>3828</v>
      </c>
      <c r="D3833" s="3" t="s">
        <v>3572</v>
      </c>
      <c r="F3833" t="str" cm="1">
        <f t="array" ref="F3833" ca="1">IF(G3833&lt;&gt;"",INDIRECT("'"&amp;G3833&amp;"'!"&amp;H3833),"")</f>
        <v/>
      </c>
      <c r="S3833" s="991"/>
    </row>
    <row r="3834" spans="1:19" ht="15" customHeight="1" x14ac:dyDescent="0.25">
      <c r="A3834" s="2">
        <v>3829</v>
      </c>
      <c r="D3834" s="3" t="s">
        <v>3572</v>
      </c>
      <c r="F3834" t="str" cm="1">
        <f t="array" ref="F3834" ca="1">IF(G3834&lt;&gt;"",INDIRECT("'"&amp;G3834&amp;"'!"&amp;H3834),"")</f>
        <v/>
      </c>
      <c r="S3834" s="991"/>
    </row>
    <row r="3835" spans="1:19" ht="15" customHeight="1" x14ac:dyDescent="0.25">
      <c r="A3835" s="2">
        <v>3830</v>
      </c>
      <c r="D3835" s="3" t="s">
        <v>3572</v>
      </c>
      <c r="F3835" t="str" cm="1">
        <f t="array" ref="F3835" ca="1">IF(G3835&lt;&gt;"",INDIRECT("'"&amp;G3835&amp;"'!"&amp;H3835),"")</f>
        <v/>
      </c>
      <c r="S3835" s="991"/>
    </row>
    <row r="3836" spans="1:19" ht="15" customHeight="1" x14ac:dyDescent="0.25">
      <c r="A3836" s="2">
        <v>3831</v>
      </c>
      <c r="D3836" s="3" t="s">
        <v>3572</v>
      </c>
      <c r="F3836" t="str" cm="1">
        <f t="array" ref="F3836" ca="1">IF(G3836&lt;&gt;"",INDIRECT("'"&amp;G3836&amp;"'!"&amp;H3836),"")</f>
        <v/>
      </c>
      <c r="S3836" s="991"/>
    </row>
    <row r="3837" spans="1:19" ht="15" customHeight="1" x14ac:dyDescent="0.25">
      <c r="A3837" s="2">
        <v>3832</v>
      </c>
      <c r="D3837" s="3" t="s">
        <v>3572</v>
      </c>
      <c r="F3837" t="str" cm="1">
        <f t="array" ref="F3837" ca="1">IF(G3837&lt;&gt;"",INDIRECT("'"&amp;G3837&amp;"'!"&amp;H3837),"")</f>
        <v/>
      </c>
      <c r="S3837" s="991"/>
    </row>
    <row r="3838" spans="1:19" ht="15" customHeight="1" x14ac:dyDescent="0.25">
      <c r="A3838" s="2">
        <v>3833</v>
      </c>
      <c r="D3838" s="3" t="s">
        <v>3572</v>
      </c>
      <c r="F3838" t="str" cm="1">
        <f t="array" ref="F3838" ca="1">IF(G3838&lt;&gt;"",INDIRECT("'"&amp;G3838&amp;"'!"&amp;H3838),"")</f>
        <v/>
      </c>
      <c r="S3838" s="991"/>
    </row>
    <row r="3839" spans="1:19" ht="15" customHeight="1" x14ac:dyDescent="0.25">
      <c r="A3839" s="2">
        <v>3834</v>
      </c>
      <c r="D3839" s="3" t="s">
        <v>3572</v>
      </c>
      <c r="F3839" t="str" cm="1">
        <f t="array" ref="F3839" ca="1">IF(G3839&lt;&gt;"",INDIRECT("'"&amp;G3839&amp;"'!"&amp;H3839),"")</f>
        <v/>
      </c>
      <c r="S3839" s="991"/>
    </row>
    <row r="3840" spans="1:19" ht="15" customHeight="1" x14ac:dyDescent="0.25">
      <c r="A3840" s="2">
        <v>3835</v>
      </c>
      <c r="D3840" s="3" t="s">
        <v>3572</v>
      </c>
      <c r="F3840" t="str" cm="1">
        <f t="array" ref="F3840" ca="1">IF(G3840&lt;&gt;"",INDIRECT("'"&amp;G3840&amp;"'!"&amp;H3840),"")</f>
        <v/>
      </c>
      <c r="S3840" s="991"/>
    </row>
    <row r="3841" spans="1:19" ht="15" customHeight="1" x14ac:dyDescent="0.25">
      <c r="A3841" s="2">
        <v>3836</v>
      </c>
      <c r="D3841" s="3" t="s">
        <v>3572</v>
      </c>
      <c r="F3841" t="str" cm="1">
        <f t="array" ref="F3841" ca="1">IF(G3841&lt;&gt;"",INDIRECT("'"&amp;G3841&amp;"'!"&amp;H3841),"")</f>
        <v/>
      </c>
    </row>
    <row r="3842" spans="1:19" ht="15" customHeight="1" x14ac:dyDescent="0.25">
      <c r="A3842" s="2">
        <v>3837</v>
      </c>
      <c r="D3842" s="3" t="s">
        <v>3572</v>
      </c>
      <c r="F3842" t="str" cm="1">
        <f t="array" ref="F3842" ca="1">IF(G3842&lt;&gt;"",INDIRECT("'"&amp;G3842&amp;"'!"&amp;H3842),"")</f>
        <v/>
      </c>
      <c r="S3842" s="991"/>
    </row>
    <row r="3843" spans="1:19" ht="15" customHeight="1" x14ac:dyDescent="0.25">
      <c r="A3843" s="2">
        <v>3838</v>
      </c>
      <c r="D3843" s="3" t="s">
        <v>3572</v>
      </c>
      <c r="F3843" t="str" cm="1">
        <f t="array" ref="F3843" ca="1">IF(G3843&lt;&gt;"",INDIRECT("'"&amp;G3843&amp;"'!"&amp;H3843),"")</f>
        <v/>
      </c>
      <c r="S3843" s="991"/>
    </row>
    <row r="3844" spans="1:19" ht="15" customHeight="1" x14ac:dyDescent="0.25">
      <c r="A3844" s="2">
        <v>3839</v>
      </c>
      <c r="D3844" s="3" t="s">
        <v>3572</v>
      </c>
      <c r="F3844" t="str" cm="1">
        <f t="array" ref="F3844" ca="1">IF(G3844&lt;&gt;"",INDIRECT("'"&amp;G3844&amp;"'!"&amp;H3844),"")</f>
        <v/>
      </c>
      <c r="S3844" s="991"/>
    </row>
    <row r="3845" spans="1:19" ht="15" customHeight="1" x14ac:dyDescent="0.25">
      <c r="A3845" s="2">
        <v>3840</v>
      </c>
      <c r="D3845" s="3" t="s">
        <v>3572</v>
      </c>
      <c r="F3845" t="str" cm="1">
        <f t="array" ref="F3845" ca="1">IF(G3845&lt;&gt;"",INDIRECT("'"&amp;G3845&amp;"'!"&amp;H3845),"")</f>
        <v/>
      </c>
      <c r="S3845" s="991"/>
    </row>
    <row r="3846" spans="1:19" ht="15" customHeight="1" x14ac:dyDescent="0.25">
      <c r="A3846" s="2">
        <v>3841</v>
      </c>
      <c r="D3846" s="3" t="s">
        <v>3572</v>
      </c>
      <c r="F3846" t="str" cm="1">
        <f t="array" ref="F3846" ca="1">IF(G3846&lt;&gt;"",INDIRECT("'"&amp;G3846&amp;"'!"&amp;H3846),"")</f>
        <v/>
      </c>
      <c r="S3846" s="991"/>
    </row>
    <row r="3847" spans="1:19" ht="15" customHeight="1" x14ac:dyDescent="0.25">
      <c r="A3847" s="2">
        <v>3842</v>
      </c>
      <c r="D3847" s="3" t="s">
        <v>3572</v>
      </c>
      <c r="F3847" t="str" cm="1">
        <f t="array" ref="F3847" ca="1">IF(G3847&lt;&gt;"",INDIRECT("'"&amp;G3847&amp;"'!"&amp;H3847),"")</f>
        <v/>
      </c>
      <c r="S3847" s="991"/>
    </row>
    <row r="3848" spans="1:19" ht="15" customHeight="1" x14ac:dyDescent="0.25">
      <c r="A3848" s="2">
        <v>3843</v>
      </c>
      <c r="D3848" s="3" t="s">
        <v>3572</v>
      </c>
      <c r="F3848" t="str" cm="1">
        <f t="array" ref="F3848" ca="1">IF(G3848&lt;&gt;"",INDIRECT("'"&amp;G3848&amp;"'!"&amp;H3848),"")</f>
        <v/>
      </c>
      <c r="S3848" s="991"/>
    </row>
    <row r="3849" spans="1:19" ht="15" customHeight="1" x14ac:dyDescent="0.25">
      <c r="A3849" s="2">
        <v>3844</v>
      </c>
      <c r="D3849" s="3" t="s">
        <v>3572</v>
      </c>
      <c r="F3849" t="str" cm="1">
        <f t="array" ref="F3849" ca="1">IF(G3849&lt;&gt;"",INDIRECT("'"&amp;G3849&amp;"'!"&amp;H3849),"")</f>
        <v/>
      </c>
      <c r="S3849" s="991"/>
    </row>
    <row r="3850" spans="1:19" ht="15" customHeight="1" x14ac:dyDescent="0.25">
      <c r="A3850" s="2">
        <v>3845</v>
      </c>
      <c r="D3850" s="3" t="s">
        <v>3572</v>
      </c>
      <c r="F3850" t="str" cm="1">
        <f t="array" ref="F3850" ca="1">IF(G3850&lt;&gt;"",INDIRECT("'"&amp;G3850&amp;"'!"&amp;H3850),"")</f>
        <v/>
      </c>
      <c r="S3850" s="991"/>
    </row>
    <row r="3851" spans="1:19" ht="15" customHeight="1" x14ac:dyDescent="0.25">
      <c r="A3851" s="2">
        <v>3846</v>
      </c>
      <c r="D3851" s="3" t="s">
        <v>3572</v>
      </c>
      <c r="F3851" t="str" cm="1">
        <f t="array" ref="F3851" ca="1">IF(G3851&lt;&gt;"",INDIRECT("'"&amp;G3851&amp;"'!"&amp;H3851),"")</f>
        <v/>
      </c>
      <c r="S3851" s="991"/>
    </row>
    <row r="3852" spans="1:19" ht="15" customHeight="1" x14ac:dyDescent="0.25">
      <c r="A3852" s="2">
        <v>3847</v>
      </c>
      <c r="D3852" s="3" t="s">
        <v>3572</v>
      </c>
      <c r="F3852" t="str" cm="1">
        <f t="array" ref="F3852" ca="1">IF(G3852&lt;&gt;"",INDIRECT("'"&amp;G3852&amp;"'!"&amp;H3852),"")</f>
        <v/>
      </c>
      <c r="S3852" s="991"/>
    </row>
    <row r="3853" spans="1:19" ht="15" customHeight="1" x14ac:dyDescent="0.25">
      <c r="A3853" s="2">
        <v>3848</v>
      </c>
      <c r="D3853" s="3" t="s">
        <v>3572</v>
      </c>
      <c r="F3853" t="str" cm="1">
        <f t="array" ref="F3853" ca="1">IF(G3853&lt;&gt;"",INDIRECT("'"&amp;G3853&amp;"'!"&amp;H3853),"")</f>
        <v/>
      </c>
      <c r="S3853" s="991"/>
    </row>
    <row r="3854" spans="1:19" ht="15" customHeight="1" x14ac:dyDescent="0.25">
      <c r="A3854" s="2">
        <v>3849</v>
      </c>
      <c r="D3854" s="3" t="s">
        <v>3572</v>
      </c>
      <c r="F3854" t="str" cm="1">
        <f t="array" ref="F3854" ca="1">IF(G3854&lt;&gt;"",INDIRECT("'"&amp;G3854&amp;"'!"&amp;H3854),"")</f>
        <v/>
      </c>
      <c r="S3854" s="991"/>
    </row>
    <row r="3855" spans="1:19" ht="15" customHeight="1" x14ac:dyDescent="0.25">
      <c r="A3855" s="2">
        <v>3850</v>
      </c>
      <c r="D3855" s="3" t="s">
        <v>3572</v>
      </c>
      <c r="F3855" t="str" cm="1">
        <f t="array" ref="F3855" ca="1">IF(G3855&lt;&gt;"",INDIRECT("'"&amp;G3855&amp;"'!"&amp;H3855),"")</f>
        <v/>
      </c>
      <c r="S3855" s="991"/>
    </row>
    <row r="3856" spans="1:19" ht="15" customHeight="1" x14ac:dyDescent="0.25">
      <c r="A3856" s="2">
        <v>3851</v>
      </c>
      <c r="D3856" s="3" t="s">
        <v>3572</v>
      </c>
      <c r="F3856" t="str" cm="1">
        <f t="array" ref="F3856" ca="1">IF(G3856&lt;&gt;"",INDIRECT("'"&amp;G3856&amp;"'!"&amp;H3856),"")</f>
        <v/>
      </c>
      <c r="S3856" s="991"/>
    </row>
    <row r="3857" spans="1:19" ht="15" customHeight="1" x14ac:dyDescent="0.25">
      <c r="A3857" s="2">
        <v>3852</v>
      </c>
      <c r="D3857" s="3" t="s">
        <v>3572</v>
      </c>
      <c r="F3857" t="str" cm="1">
        <f t="array" ref="F3857" ca="1">IF(G3857&lt;&gt;"",INDIRECT("'"&amp;G3857&amp;"'!"&amp;H3857),"")</f>
        <v/>
      </c>
      <c r="S3857" s="991"/>
    </row>
    <row r="3858" spans="1:19" ht="15" customHeight="1" x14ac:dyDescent="0.25">
      <c r="A3858" s="2">
        <v>3853</v>
      </c>
      <c r="D3858" s="3" t="s">
        <v>3572</v>
      </c>
      <c r="F3858" t="str" cm="1">
        <f t="array" ref="F3858" ca="1">IF(G3858&lt;&gt;"",INDIRECT("'"&amp;G3858&amp;"'!"&amp;H3858),"")</f>
        <v/>
      </c>
      <c r="S3858" s="991"/>
    </row>
    <row r="3859" spans="1:19" ht="15" customHeight="1" x14ac:dyDescent="0.25">
      <c r="A3859" s="2">
        <v>3854</v>
      </c>
      <c r="D3859" s="3" t="s">
        <v>3572</v>
      </c>
      <c r="F3859" t="str" cm="1">
        <f t="array" ref="F3859" ca="1">IF(G3859&lt;&gt;"",INDIRECT("'"&amp;G3859&amp;"'!"&amp;H3859),"")</f>
        <v/>
      </c>
      <c r="S3859" s="991"/>
    </row>
    <row r="3860" spans="1:19" ht="15" customHeight="1" x14ac:dyDescent="0.25">
      <c r="A3860" s="2">
        <v>3855</v>
      </c>
      <c r="D3860" s="3" t="s">
        <v>3572</v>
      </c>
      <c r="F3860" t="str" cm="1">
        <f t="array" ref="F3860" ca="1">IF(G3860&lt;&gt;"",INDIRECT("'"&amp;G3860&amp;"'!"&amp;H3860),"")</f>
        <v/>
      </c>
      <c r="S3860" s="991"/>
    </row>
    <row r="3861" spans="1:19" ht="15" customHeight="1" x14ac:dyDescent="0.25">
      <c r="A3861" s="2">
        <v>3856</v>
      </c>
      <c r="D3861" s="3" t="s">
        <v>3572</v>
      </c>
      <c r="F3861" t="str" cm="1">
        <f t="array" ref="F3861" ca="1">IF(G3861&lt;&gt;"",INDIRECT("'"&amp;G3861&amp;"'!"&amp;H3861),"")</f>
        <v/>
      </c>
      <c r="S3861" s="991"/>
    </row>
    <row r="3862" spans="1:19" ht="15" customHeight="1" x14ac:dyDescent="0.25">
      <c r="A3862" s="2">
        <v>3857</v>
      </c>
      <c r="D3862" s="3" t="s">
        <v>3572</v>
      </c>
      <c r="F3862" t="str" cm="1">
        <f t="array" ref="F3862" ca="1">IF(G3862&lt;&gt;"",INDIRECT("'"&amp;G3862&amp;"'!"&amp;H3862),"")</f>
        <v/>
      </c>
      <c r="S3862" s="991"/>
    </row>
    <row r="3863" spans="1:19" ht="15" customHeight="1" x14ac:dyDescent="0.25">
      <c r="A3863" s="2">
        <v>3858</v>
      </c>
      <c r="D3863" s="3" t="s">
        <v>3572</v>
      </c>
      <c r="F3863" t="str" cm="1">
        <f t="array" ref="F3863" ca="1">IF(G3863&lt;&gt;"",INDIRECT("'"&amp;G3863&amp;"'!"&amp;H3863),"")</f>
        <v/>
      </c>
      <c r="S3863" s="991"/>
    </row>
    <row r="3864" spans="1:19" ht="15" customHeight="1" x14ac:dyDescent="0.25">
      <c r="A3864" s="2">
        <v>3859</v>
      </c>
      <c r="D3864" s="3" t="s">
        <v>3572</v>
      </c>
      <c r="F3864" t="str" cm="1">
        <f t="array" ref="F3864" ca="1">IF(G3864&lt;&gt;"",INDIRECT("'"&amp;G3864&amp;"'!"&amp;H3864),"")</f>
        <v/>
      </c>
      <c r="S3864" s="991"/>
    </row>
    <row r="3865" spans="1:19" ht="15" customHeight="1" x14ac:dyDescent="0.25">
      <c r="A3865" s="2">
        <v>3860</v>
      </c>
      <c r="D3865" s="3" t="s">
        <v>3572</v>
      </c>
      <c r="F3865" t="str" cm="1">
        <f t="array" ref="F3865" ca="1">IF(G3865&lt;&gt;"",INDIRECT("'"&amp;G3865&amp;"'!"&amp;H3865),"")</f>
        <v/>
      </c>
      <c r="S3865" s="991"/>
    </row>
    <row r="3866" spans="1:19" ht="15" customHeight="1" x14ac:dyDescent="0.25">
      <c r="A3866" s="2">
        <v>3861</v>
      </c>
      <c r="D3866" s="3" t="s">
        <v>3572</v>
      </c>
      <c r="F3866" t="str" cm="1">
        <f t="array" ref="F3866" ca="1">IF(G3866&lt;&gt;"",INDIRECT("'"&amp;G3866&amp;"'!"&amp;H3866),"")</f>
        <v/>
      </c>
      <c r="S3866" s="991"/>
    </row>
    <row r="3867" spans="1:19" ht="15" customHeight="1" x14ac:dyDescent="0.25">
      <c r="A3867" s="2">
        <v>3862</v>
      </c>
      <c r="D3867" s="3" t="s">
        <v>3572</v>
      </c>
      <c r="F3867" t="str" cm="1">
        <f t="array" ref="F3867" ca="1">IF(G3867&lt;&gt;"",INDIRECT("'"&amp;G3867&amp;"'!"&amp;H3867),"")</f>
        <v/>
      </c>
      <c r="S3867" s="991"/>
    </row>
    <row r="3868" spans="1:19" ht="15" customHeight="1" x14ac:dyDescent="0.25">
      <c r="A3868" s="2">
        <v>3863</v>
      </c>
      <c r="D3868" s="3" t="s">
        <v>3572</v>
      </c>
      <c r="F3868" t="str" cm="1">
        <f t="array" ref="F3868" ca="1">IF(G3868&lt;&gt;"",INDIRECT("'"&amp;G3868&amp;"'!"&amp;H3868),"")</f>
        <v/>
      </c>
      <c r="S3868" s="991"/>
    </row>
    <row r="3869" spans="1:19" ht="15" customHeight="1" x14ac:dyDescent="0.25">
      <c r="A3869" s="2">
        <v>3864</v>
      </c>
      <c r="D3869" s="3" t="s">
        <v>3572</v>
      </c>
      <c r="F3869" t="str" cm="1">
        <f t="array" ref="F3869" ca="1">IF(G3869&lt;&gt;"",INDIRECT("'"&amp;G3869&amp;"'!"&amp;H3869),"")</f>
        <v/>
      </c>
      <c r="S3869" s="991"/>
    </row>
    <row r="3870" spans="1:19" ht="15" customHeight="1" x14ac:dyDescent="0.25">
      <c r="A3870" s="2">
        <v>3865</v>
      </c>
      <c r="D3870" s="3" t="s">
        <v>3572</v>
      </c>
      <c r="F3870" t="str" cm="1">
        <f t="array" ref="F3870" ca="1">IF(G3870&lt;&gt;"",INDIRECT("'"&amp;G3870&amp;"'!"&amp;H3870),"")</f>
        <v/>
      </c>
      <c r="S3870" s="991"/>
    </row>
    <row r="3871" spans="1:19" ht="15" customHeight="1" x14ac:dyDescent="0.25">
      <c r="A3871" s="2">
        <v>3866</v>
      </c>
      <c r="D3871" s="3" t="s">
        <v>3572</v>
      </c>
      <c r="F3871" t="str" cm="1">
        <f t="array" ref="F3871" ca="1">IF(G3871&lt;&gt;"",INDIRECT("'"&amp;G3871&amp;"'!"&amp;H3871),"")</f>
        <v/>
      </c>
      <c r="S3871" s="991"/>
    </row>
    <row r="3872" spans="1:19" ht="15" customHeight="1" x14ac:dyDescent="0.25">
      <c r="A3872" s="2">
        <v>3867</v>
      </c>
      <c r="D3872" s="3" t="s">
        <v>3572</v>
      </c>
      <c r="F3872" t="str" cm="1">
        <f t="array" ref="F3872" ca="1">IF(G3872&lt;&gt;"",INDIRECT("'"&amp;G3872&amp;"'!"&amp;H3872),"")</f>
        <v/>
      </c>
      <c r="S3872" s="991"/>
    </row>
    <row r="3873" spans="1:19" ht="15" customHeight="1" x14ac:dyDescent="0.25">
      <c r="A3873" s="2">
        <v>3868</v>
      </c>
      <c r="D3873" s="3" t="s">
        <v>3572</v>
      </c>
      <c r="F3873" t="str" cm="1">
        <f t="array" ref="F3873" ca="1">IF(G3873&lt;&gt;"",INDIRECT("'"&amp;G3873&amp;"'!"&amp;H3873),"")</f>
        <v/>
      </c>
      <c r="S3873" s="991"/>
    </row>
    <row r="3874" spans="1:19" ht="15" customHeight="1" x14ac:dyDescent="0.25">
      <c r="A3874" s="2">
        <v>3869</v>
      </c>
      <c r="D3874" s="3" t="s">
        <v>3572</v>
      </c>
      <c r="F3874" t="str" cm="1">
        <f t="array" ref="F3874" ca="1">IF(G3874&lt;&gt;"",INDIRECT("'"&amp;G3874&amp;"'!"&amp;H3874),"")</f>
        <v/>
      </c>
      <c r="S3874" s="991"/>
    </row>
    <row r="3875" spans="1:19" ht="15" customHeight="1" x14ac:dyDescent="0.25">
      <c r="A3875" s="2">
        <v>3870</v>
      </c>
      <c r="D3875" s="3" t="s">
        <v>3572</v>
      </c>
      <c r="F3875" t="str" cm="1">
        <f t="array" ref="F3875" ca="1">IF(G3875&lt;&gt;"",INDIRECT("'"&amp;G3875&amp;"'!"&amp;H3875),"")</f>
        <v/>
      </c>
      <c r="S3875" s="991"/>
    </row>
    <row r="3876" spans="1:19" ht="15" customHeight="1" x14ac:dyDescent="0.25">
      <c r="A3876" s="2">
        <v>3871</v>
      </c>
      <c r="D3876" s="3" t="s">
        <v>3572</v>
      </c>
      <c r="F3876" t="str" cm="1">
        <f t="array" ref="F3876" ca="1">IF(G3876&lt;&gt;"",INDIRECT("'"&amp;G3876&amp;"'!"&amp;H3876),"")</f>
        <v/>
      </c>
      <c r="S3876" s="991"/>
    </row>
    <row r="3877" spans="1:19" ht="15" customHeight="1" x14ac:dyDescent="0.25">
      <c r="A3877" s="2">
        <v>3872</v>
      </c>
      <c r="D3877" s="3" t="s">
        <v>3572</v>
      </c>
      <c r="F3877" t="str" cm="1">
        <f t="array" ref="F3877" ca="1">IF(G3877&lt;&gt;"",INDIRECT("'"&amp;G3877&amp;"'!"&amp;H3877),"")</f>
        <v/>
      </c>
    </row>
    <row r="3878" spans="1:19" ht="15" customHeight="1" x14ac:dyDescent="0.25">
      <c r="A3878" s="2">
        <v>3873</v>
      </c>
      <c r="D3878" s="3" t="s">
        <v>3572</v>
      </c>
      <c r="F3878" t="str" cm="1">
        <f t="array" ref="F3878" ca="1">IF(G3878&lt;&gt;"",INDIRECT("'"&amp;G3878&amp;"'!"&amp;H3878),"")</f>
        <v/>
      </c>
      <c r="S3878" s="991"/>
    </row>
    <row r="3879" spans="1:19" ht="15" customHeight="1" x14ac:dyDescent="0.25">
      <c r="A3879" s="2">
        <v>3874</v>
      </c>
      <c r="D3879" s="3" t="s">
        <v>3572</v>
      </c>
      <c r="F3879" t="str" cm="1">
        <f t="array" ref="F3879" ca="1">IF(G3879&lt;&gt;"",INDIRECT("'"&amp;G3879&amp;"'!"&amp;H3879),"")</f>
        <v/>
      </c>
      <c r="S3879" s="991"/>
    </row>
    <row r="3880" spans="1:19" ht="15" customHeight="1" x14ac:dyDescent="0.25">
      <c r="A3880" s="2">
        <v>3875</v>
      </c>
      <c r="D3880" s="3" t="s">
        <v>3572</v>
      </c>
      <c r="F3880" t="str" cm="1">
        <f t="array" ref="F3880" ca="1">IF(G3880&lt;&gt;"",INDIRECT("'"&amp;G3880&amp;"'!"&amp;H3880),"")</f>
        <v/>
      </c>
      <c r="S3880" s="991"/>
    </row>
    <row r="3881" spans="1:19" ht="15" customHeight="1" x14ac:dyDescent="0.25">
      <c r="A3881" s="2">
        <v>3876</v>
      </c>
      <c r="D3881" s="3" t="s">
        <v>3572</v>
      </c>
      <c r="F3881" t="str" cm="1">
        <f t="array" ref="F3881" ca="1">IF(G3881&lt;&gt;"",INDIRECT("'"&amp;G3881&amp;"'!"&amp;H3881),"")</f>
        <v/>
      </c>
      <c r="S3881" s="991"/>
    </row>
    <row r="3882" spans="1:19" ht="15" customHeight="1" x14ac:dyDescent="0.25">
      <c r="A3882" s="2">
        <v>3877</v>
      </c>
      <c r="D3882" s="3" t="s">
        <v>3572</v>
      </c>
      <c r="F3882" t="str" cm="1">
        <f t="array" ref="F3882" ca="1">IF(G3882&lt;&gt;"",INDIRECT("'"&amp;G3882&amp;"'!"&amp;H3882),"")</f>
        <v/>
      </c>
      <c r="S3882" s="991"/>
    </row>
    <row r="3883" spans="1:19" ht="15" customHeight="1" x14ac:dyDescent="0.25">
      <c r="A3883" s="2">
        <v>3878</v>
      </c>
      <c r="D3883" s="3" t="s">
        <v>3572</v>
      </c>
      <c r="F3883" t="str" cm="1">
        <f t="array" ref="F3883" ca="1">IF(G3883&lt;&gt;"",INDIRECT("'"&amp;G3883&amp;"'!"&amp;H3883),"")</f>
        <v/>
      </c>
      <c r="S3883" s="991"/>
    </row>
    <row r="3884" spans="1:19" ht="15" customHeight="1" x14ac:dyDescent="0.25">
      <c r="A3884" s="2">
        <v>3879</v>
      </c>
      <c r="D3884" s="3" t="s">
        <v>3572</v>
      </c>
      <c r="F3884" t="str" cm="1">
        <f t="array" ref="F3884" ca="1">IF(G3884&lt;&gt;"",INDIRECT("'"&amp;G3884&amp;"'!"&amp;H3884),"")</f>
        <v/>
      </c>
      <c r="S3884" s="991"/>
    </row>
    <row r="3885" spans="1:19" ht="15" customHeight="1" x14ac:dyDescent="0.25">
      <c r="A3885" s="2">
        <v>3880</v>
      </c>
      <c r="D3885" s="3" t="s">
        <v>3572</v>
      </c>
      <c r="F3885" t="str" cm="1">
        <f t="array" ref="F3885" ca="1">IF(G3885&lt;&gt;"",INDIRECT("'"&amp;G3885&amp;"'!"&amp;H3885),"")</f>
        <v/>
      </c>
      <c r="S3885" s="991"/>
    </row>
    <row r="3886" spans="1:19" ht="15" customHeight="1" x14ac:dyDescent="0.25">
      <c r="A3886" s="2">
        <v>3881</v>
      </c>
      <c r="D3886" s="3" t="s">
        <v>3572</v>
      </c>
      <c r="F3886" t="str" cm="1">
        <f t="array" ref="F3886" ca="1">IF(G3886&lt;&gt;"",INDIRECT("'"&amp;G3886&amp;"'!"&amp;H3886),"")</f>
        <v/>
      </c>
      <c r="S3886" s="991"/>
    </row>
    <row r="3887" spans="1:19" ht="15" customHeight="1" x14ac:dyDescent="0.25">
      <c r="A3887" s="2">
        <v>3882</v>
      </c>
      <c r="D3887" s="3" t="s">
        <v>3572</v>
      </c>
      <c r="F3887" t="str" cm="1">
        <f t="array" ref="F3887" ca="1">IF(G3887&lt;&gt;"",INDIRECT("'"&amp;G3887&amp;"'!"&amp;H3887),"")</f>
        <v/>
      </c>
      <c r="S3887" s="991"/>
    </row>
    <row r="3888" spans="1:19" ht="15" customHeight="1" x14ac:dyDescent="0.25">
      <c r="A3888" s="2">
        <v>3883</v>
      </c>
      <c r="D3888" s="3" t="s">
        <v>3572</v>
      </c>
      <c r="F3888" t="str" cm="1">
        <f t="array" ref="F3888" ca="1">IF(G3888&lt;&gt;"",INDIRECT("'"&amp;G3888&amp;"'!"&amp;H3888),"")</f>
        <v/>
      </c>
      <c r="S3888" s="991"/>
    </row>
    <row r="3889" spans="1:19" ht="15" customHeight="1" x14ac:dyDescent="0.25">
      <c r="A3889" s="2">
        <v>3884</v>
      </c>
      <c r="D3889" s="3" t="s">
        <v>3572</v>
      </c>
      <c r="F3889" t="str" cm="1">
        <f t="array" ref="F3889" ca="1">IF(G3889&lt;&gt;"",INDIRECT("'"&amp;G3889&amp;"'!"&amp;H3889),"")</f>
        <v/>
      </c>
      <c r="S3889" s="991"/>
    </row>
    <row r="3890" spans="1:19" ht="15" customHeight="1" x14ac:dyDescent="0.25">
      <c r="A3890" s="2">
        <v>3885</v>
      </c>
      <c r="D3890" s="3" t="s">
        <v>3572</v>
      </c>
      <c r="F3890" t="str" cm="1">
        <f t="array" ref="F3890" ca="1">IF(G3890&lt;&gt;"",INDIRECT("'"&amp;G3890&amp;"'!"&amp;H3890),"")</f>
        <v/>
      </c>
      <c r="S3890" s="991"/>
    </row>
    <row r="3891" spans="1:19" ht="15" customHeight="1" x14ac:dyDescent="0.25">
      <c r="A3891" s="2">
        <v>3886</v>
      </c>
      <c r="D3891" s="3" t="s">
        <v>3572</v>
      </c>
      <c r="F3891" t="str" cm="1">
        <f t="array" ref="F3891" ca="1">IF(G3891&lt;&gt;"",INDIRECT("'"&amp;G3891&amp;"'!"&amp;H3891),"")</f>
        <v/>
      </c>
      <c r="S3891" s="991"/>
    </row>
    <row r="3892" spans="1:19" ht="15" customHeight="1" x14ac:dyDescent="0.25">
      <c r="A3892" s="2">
        <v>3887</v>
      </c>
      <c r="D3892" s="3" t="s">
        <v>3572</v>
      </c>
      <c r="F3892" t="str" cm="1">
        <f t="array" ref="F3892" ca="1">IF(G3892&lt;&gt;"",INDIRECT("'"&amp;G3892&amp;"'!"&amp;H3892),"")</f>
        <v/>
      </c>
      <c r="S3892" s="991"/>
    </row>
    <row r="3893" spans="1:19" ht="15" customHeight="1" x14ac:dyDescent="0.25">
      <c r="A3893" s="2">
        <v>3888</v>
      </c>
      <c r="D3893" s="3" t="s">
        <v>3572</v>
      </c>
      <c r="F3893" t="str" cm="1">
        <f t="array" ref="F3893" ca="1">IF(G3893&lt;&gt;"",INDIRECT("'"&amp;G3893&amp;"'!"&amp;H3893),"")</f>
        <v/>
      </c>
      <c r="S3893" s="991"/>
    </row>
    <row r="3894" spans="1:19" ht="15" customHeight="1" x14ac:dyDescent="0.25">
      <c r="A3894" s="2">
        <v>3889</v>
      </c>
      <c r="D3894" s="3" t="s">
        <v>3572</v>
      </c>
      <c r="F3894" t="str" cm="1">
        <f t="array" ref="F3894" ca="1">IF(G3894&lt;&gt;"",INDIRECT("'"&amp;G3894&amp;"'!"&amp;H3894),"")</f>
        <v/>
      </c>
      <c r="S3894" s="991"/>
    </row>
    <row r="3895" spans="1:19" ht="15" customHeight="1" x14ac:dyDescent="0.25">
      <c r="A3895" s="2">
        <v>3890</v>
      </c>
      <c r="D3895" s="3" t="s">
        <v>3572</v>
      </c>
      <c r="F3895" t="str" cm="1">
        <f t="array" ref="F3895" ca="1">IF(G3895&lt;&gt;"",INDIRECT("'"&amp;G3895&amp;"'!"&amp;H3895),"")</f>
        <v/>
      </c>
      <c r="S3895" s="991"/>
    </row>
    <row r="3896" spans="1:19" ht="15" customHeight="1" x14ac:dyDescent="0.25">
      <c r="A3896" s="2">
        <v>3891</v>
      </c>
      <c r="D3896" s="3" t="s">
        <v>3572</v>
      </c>
      <c r="F3896" t="str" cm="1">
        <f t="array" ref="F3896" ca="1">IF(G3896&lt;&gt;"",INDIRECT("'"&amp;G3896&amp;"'!"&amp;H3896),"")</f>
        <v/>
      </c>
      <c r="S3896" s="991"/>
    </row>
    <row r="3897" spans="1:19" ht="15" customHeight="1" x14ac:dyDescent="0.25">
      <c r="A3897" s="2">
        <v>3892</v>
      </c>
      <c r="D3897" s="3" t="s">
        <v>3572</v>
      </c>
      <c r="F3897" t="str" cm="1">
        <f t="array" ref="F3897" ca="1">IF(G3897&lt;&gt;"",INDIRECT("'"&amp;G3897&amp;"'!"&amp;H3897),"")</f>
        <v/>
      </c>
      <c r="S3897" s="991"/>
    </row>
    <row r="3898" spans="1:19" ht="15" customHeight="1" x14ac:dyDescent="0.25">
      <c r="A3898" s="2">
        <v>3893</v>
      </c>
      <c r="D3898" s="3" t="s">
        <v>3572</v>
      </c>
      <c r="F3898" t="str" cm="1">
        <f t="array" ref="F3898" ca="1">IF(G3898&lt;&gt;"",INDIRECT("'"&amp;G3898&amp;"'!"&amp;H3898),"")</f>
        <v/>
      </c>
      <c r="S3898" s="991"/>
    </row>
    <row r="3899" spans="1:19" ht="15" customHeight="1" x14ac:dyDescent="0.25">
      <c r="A3899" s="2">
        <v>3894</v>
      </c>
      <c r="D3899" s="3" t="s">
        <v>3572</v>
      </c>
      <c r="F3899" t="str" cm="1">
        <f t="array" ref="F3899" ca="1">IF(G3899&lt;&gt;"",INDIRECT("'"&amp;G3899&amp;"'!"&amp;H3899),"")</f>
        <v/>
      </c>
      <c r="S3899" s="991"/>
    </row>
    <row r="3900" spans="1:19" ht="15" customHeight="1" x14ac:dyDescent="0.25">
      <c r="A3900" s="2">
        <v>3895</v>
      </c>
      <c r="D3900" s="3" t="s">
        <v>3572</v>
      </c>
      <c r="F3900" t="str" cm="1">
        <f t="array" ref="F3900" ca="1">IF(G3900&lt;&gt;"",INDIRECT("'"&amp;G3900&amp;"'!"&amp;H3900),"")</f>
        <v/>
      </c>
      <c r="S3900" s="991"/>
    </row>
    <row r="3901" spans="1:19" ht="15" customHeight="1" x14ac:dyDescent="0.25">
      <c r="A3901" s="2">
        <v>3896</v>
      </c>
      <c r="D3901" s="3" t="s">
        <v>3572</v>
      </c>
      <c r="F3901" t="str" cm="1">
        <f t="array" ref="F3901" ca="1">IF(G3901&lt;&gt;"",INDIRECT("'"&amp;G3901&amp;"'!"&amp;H3901),"")</f>
        <v/>
      </c>
      <c r="S3901" s="991"/>
    </row>
    <row r="3902" spans="1:19" ht="15" customHeight="1" x14ac:dyDescent="0.25">
      <c r="A3902" s="2">
        <v>3897</v>
      </c>
      <c r="D3902" s="3" t="s">
        <v>3572</v>
      </c>
      <c r="F3902" t="str" cm="1">
        <f t="array" ref="F3902" ca="1">IF(G3902&lt;&gt;"",INDIRECT("'"&amp;G3902&amp;"'!"&amp;H3902),"")</f>
        <v/>
      </c>
      <c r="S3902" s="991"/>
    </row>
    <row r="3903" spans="1:19" ht="15" customHeight="1" x14ac:dyDescent="0.25">
      <c r="A3903" s="2">
        <v>3898</v>
      </c>
      <c r="D3903" s="3" t="s">
        <v>3572</v>
      </c>
      <c r="F3903" t="str" cm="1">
        <f t="array" ref="F3903" ca="1">IF(G3903&lt;&gt;"",INDIRECT("'"&amp;G3903&amp;"'!"&amp;H3903),"")</f>
        <v/>
      </c>
      <c r="S3903" s="991"/>
    </row>
    <row r="3904" spans="1:19" ht="15" customHeight="1" x14ac:dyDescent="0.25">
      <c r="A3904" s="2">
        <v>3899</v>
      </c>
      <c r="D3904" s="3" t="s">
        <v>3572</v>
      </c>
      <c r="F3904" t="str" cm="1">
        <f t="array" ref="F3904" ca="1">IF(G3904&lt;&gt;"",INDIRECT("'"&amp;G3904&amp;"'!"&amp;H3904),"")</f>
        <v/>
      </c>
      <c r="S3904" s="991"/>
    </row>
    <row r="3905" spans="1:19" ht="15" customHeight="1" x14ac:dyDescent="0.25">
      <c r="A3905" s="2">
        <v>3900</v>
      </c>
      <c r="D3905" s="3" t="s">
        <v>3572</v>
      </c>
      <c r="F3905" t="str" cm="1">
        <f t="array" ref="F3905" ca="1">IF(G3905&lt;&gt;"",INDIRECT("'"&amp;G3905&amp;"'!"&amp;H3905),"")</f>
        <v/>
      </c>
      <c r="S3905" s="991"/>
    </row>
    <row r="3906" spans="1:19" ht="15" customHeight="1" x14ac:dyDescent="0.25">
      <c r="A3906" s="2">
        <v>3901</v>
      </c>
      <c r="D3906" s="3" t="s">
        <v>3572</v>
      </c>
      <c r="F3906" t="str" cm="1">
        <f t="array" ref="F3906" ca="1">IF(G3906&lt;&gt;"",INDIRECT("'"&amp;G3906&amp;"'!"&amp;H3906),"")</f>
        <v/>
      </c>
      <c r="S3906" s="991"/>
    </row>
    <row r="3907" spans="1:19" ht="15" customHeight="1" x14ac:dyDescent="0.25">
      <c r="A3907" s="2">
        <v>3902</v>
      </c>
      <c r="D3907" s="3" t="s">
        <v>3572</v>
      </c>
      <c r="F3907" t="str" cm="1">
        <f t="array" ref="F3907" ca="1">IF(G3907&lt;&gt;"",INDIRECT("'"&amp;G3907&amp;"'!"&amp;H3907),"")</f>
        <v/>
      </c>
      <c r="S3907" s="991"/>
    </row>
    <row r="3908" spans="1:19" ht="15" customHeight="1" x14ac:dyDescent="0.25">
      <c r="A3908" s="2">
        <v>3903</v>
      </c>
      <c r="D3908" s="3" t="s">
        <v>3572</v>
      </c>
      <c r="F3908" t="str" cm="1">
        <f t="array" ref="F3908" ca="1">IF(G3908&lt;&gt;"",INDIRECT("'"&amp;G3908&amp;"'!"&amp;H3908),"")</f>
        <v/>
      </c>
      <c r="S3908" s="991"/>
    </row>
    <row r="3909" spans="1:19" ht="15" customHeight="1" x14ac:dyDescent="0.25">
      <c r="A3909" s="2">
        <v>3904</v>
      </c>
      <c r="D3909" s="3" t="s">
        <v>3572</v>
      </c>
      <c r="F3909" t="str" cm="1">
        <f t="array" ref="F3909" ca="1">IF(G3909&lt;&gt;"",INDIRECT("'"&amp;G3909&amp;"'!"&amp;H3909),"")</f>
        <v/>
      </c>
      <c r="S3909" s="991"/>
    </row>
    <row r="3910" spans="1:19" ht="15" customHeight="1" x14ac:dyDescent="0.25">
      <c r="A3910" s="2">
        <v>3905</v>
      </c>
      <c r="D3910" s="3" t="s">
        <v>3572</v>
      </c>
      <c r="F3910" t="str" cm="1">
        <f t="array" ref="F3910" ca="1">IF(G3910&lt;&gt;"",INDIRECT("'"&amp;G3910&amp;"'!"&amp;H3910),"")</f>
        <v/>
      </c>
      <c r="S3910" s="991"/>
    </row>
    <row r="3911" spans="1:19" ht="15" customHeight="1" x14ac:dyDescent="0.25">
      <c r="A3911" s="2">
        <v>3906</v>
      </c>
      <c r="D3911" s="3" t="s">
        <v>3572</v>
      </c>
      <c r="F3911" t="str" cm="1">
        <f t="array" ref="F3911" ca="1">IF(G3911&lt;&gt;"",INDIRECT("'"&amp;G3911&amp;"'!"&amp;H3911),"")</f>
        <v/>
      </c>
      <c r="S3911" s="991"/>
    </row>
    <row r="3912" spans="1:19" ht="15" customHeight="1" x14ac:dyDescent="0.25">
      <c r="A3912" s="2">
        <v>3907</v>
      </c>
      <c r="D3912" s="3" t="s">
        <v>3572</v>
      </c>
      <c r="F3912" t="str" cm="1">
        <f t="array" ref="F3912" ca="1">IF(G3912&lt;&gt;"",INDIRECT("'"&amp;G3912&amp;"'!"&amp;H3912),"")</f>
        <v/>
      </c>
      <c r="S3912" s="991"/>
    </row>
    <row r="3913" spans="1:19" ht="15" customHeight="1" x14ac:dyDescent="0.25">
      <c r="A3913" s="2">
        <v>3908</v>
      </c>
      <c r="D3913" s="3" t="s">
        <v>3572</v>
      </c>
      <c r="F3913" t="str" cm="1">
        <f t="array" ref="F3913" ca="1">IF(G3913&lt;&gt;"",INDIRECT("'"&amp;G3913&amp;"'!"&amp;H3913),"")</f>
        <v/>
      </c>
      <c r="S3913" s="991"/>
    </row>
    <row r="3914" spans="1:19" ht="15" customHeight="1" x14ac:dyDescent="0.25">
      <c r="A3914" s="2">
        <v>3909</v>
      </c>
      <c r="D3914" s="3" t="s">
        <v>3572</v>
      </c>
      <c r="F3914" t="str" cm="1">
        <f t="array" ref="F3914" ca="1">IF(G3914&lt;&gt;"",INDIRECT("'"&amp;G3914&amp;"'!"&amp;H3914),"")</f>
        <v/>
      </c>
      <c r="S3914" s="991"/>
    </row>
    <row r="3915" spans="1:19" ht="15" customHeight="1" x14ac:dyDescent="0.25">
      <c r="A3915" s="2">
        <v>3910</v>
      </c>
      <c r="D3915" s="3" t="s">
        <v>3572</v>
      </c>
      <c r="F3915" t="str" cm="1">
        <f t="array" ref="F3915" ca="1">IF(G3915&lt;&gt;"",INDIRECT("'"&amp;G3915&amp;"'!"&amp;H3915),"")</f>
        <v/>
      </c>
      <c r="S3915" s="991"/>
    </row>
    <row r="3916" spans="1:19" ht="15" customHeight="1" x14ac:dyDescent="0.25">
      <c r="A3916" s="2">
        <v>3911</v>
      </c>
      <c r="D3916" s="3" t="s">
        <v>3572</v>
      </c>
      <c r="F3916" t="str" cm="1">
        <f t="array" ref="F3916" ca="1">IF(G3916&lt;&gt;"",INDIRECT("'"&amp;G3916&amp;"'!"&amp;H3916),"")</f>
        <v/>
      </c>
      <c r="S3916" s="991"/>
    </row>
    <row r="3917" spans="1:19" ht="15" customHeight="1" x14ac:dyDescent="0.25">
      <c r="A3917" s="2">
        <v>3912</v>
      </c>
      <c r="D3917" s="3" t="s">
        <v>3572</v>
      </c>
      <c r="F3917" t="str" cm="1">
        <f t="array" ref="F3917" ca="1">IF(G3917&lt;&gt;"",INDIRECT("'"&amp;G3917&amp;"'!"&amp;H3917),"")</f>
        <v/>
      </c>
      <c r="S3917" s="991"/>
    </row>
    <row r="3918" spans="1:19" ht="15" customHeight="1" x14ac:dyDescent="0.25">
      <c r="A3918" s="2">
        <v>3913</v>
      </c>
      <c r="D3918" s="3" t="s">
        <v>3572</v>
      </c>
      <c r="F3918" t="str" cm="1">
        <f t="array" ref="F3918" ca="1">IF(G3918&lt;&gt;"",INDIRECT("'"&amp;G3918&amp;"'!"&amp;H3918),"")</f>
        <v/>
      </c>
      <c r="S3918" s="991"/>
    </row>
    <row r="3919" spans="1:19" ht="15" customHeight="1" x14ac:dyDescent="0.25">
      <c r="A3919" s="2">
        <v>3914</v>
      </c>
      <c r="D3919" s="3" t="s">
        <v>3572</v>
      </c>
      <c r="F3919" t="str" cm="1">
        <f t="array" ref="F3919" ca="1">IF(G3919&lt;&gt;"",INDIRECT("'"&amp;G3919&amp;"'!"&amp;H3919),"")</f>
        <v/>
      </c>
      <c r="S3919" s="991"/>
    </row>
    <row r="3920" spans="1:19" ht="15" customHeight="1" x14ac:dyDescent="0.25">
      <c r="A3920" s="2">
        <v>3915</v>
      </c>
      <c r="D3920" s="3" t="s">
        <v>3572</v>
      </c>
      <c r="F3920" t="str" cm="1">
        <f t="array" ref="F3920" ca="1">IF(G3920&lt;&gt;"",INDIRECT("'"&amp;G3920&amp;"'!"&amp;H3920),"")</f>
        <v/>
      </c>
      <c r="S3920" s="991"/>
    </row>
    <row r="3921" spans="1:19" ht="15" customHeight="1" x14ac:dyDescent="0.25">
      <c r="A3921" s="2">
        <v>3916</v>
      </c>
      <c r="D3921" s="3" t="s">
        <v>3572</v>
      </c>
      <c r="F3921" t="str" cm="1">
        <f t="array" ref="F3921" ca="1">IF(G3921&lt;&gt;"",INDIRECT("'"&amp;G3921&amp;"'!"&amp;H3921),"")</f>
        <v/>
      </c>
      <c r="S3921" s="991"/>
    </row>
    <row r="3922" spans="1:19" ht="15" customHeight="1" x14ac:dyDescent="0.25">
      <c r="A3922" s="2">
        <v>3917</v>
      </c>
      <c r="D3922" s="3" t="s">
        <v>3572</v>
      </c>
      <c r="F3922" t="str" cm="1">
        <f t="array" ref="F3922" ca="1">IF(G3922&lt;&gt;"",INDIRECT("'"&amp;G3922&amp;"'!"&amp;H3922),"")</f>
        <v/>
      </c>
      <c r="S3922" s="991"/>
    </row>
    <row r="3923" spans="1:19" ht="15" customHeight="1" x14ac:dyDescent="0.25">
      <c r="A3923" s="2">
        <v>3918</v>
      </c>
      <c r="D3923" s="3" t="s">
        <v>3572</v>
      </c>
      <c r="F3923" t="str" cm="1">
        <f t="array" ref="F3923" ca="1">IF(G3923&lt;&gt;"",INDIRECT("'"&amp;G3923&amp;"'!"&amp;H3923),"")</f>
        <v/>
      </c>
      <c r="S3923" s="991"/>
    </row>
    <row r="3924" spans="1:19" ht="15" customHeight="1" x14ac:dyDescent="0.25">
      <c r="A3924" s="2">
        <v>3919</v>
      </c>
      <c r="D3924" s="3" t="s">
        <v>3572</v>
      </c>
      <c r="F3924" t="str" cm="1">
        <f t="array" ref="F3924" ca="1">IF(G3924&lt;&gt;"",INDIRECT("'"&amp;G3924&amp;"'!"&amp;H3924),"")</f>
        <v/>
      </c>
      <c r="S3924" s="991"/>
    </row>
    <row r="3925" spans="1:19" ht="15" customHeight="1" x14ac:dyDescent="0.25">
      <c r="A3925" s="2">
        <v>3920</v>
      </c>
      <c r="D3925" s="3" t="s">
        <v>3572</v>
      </c>
      <c r="F3925" t="str" cm="1">
        <f t="array" ref="F3925" ca="1">IF(G3925&lt;&gt;"",INDIRECT("'"&amp;G3925&amp;"'!"&amp;H3925),"")</f>
        <v/>
      </c>
      <c r="S3925" s="991"/>
    </row>
    <row r="3926" spans="1:19" ht="15" customHeight="1" x14ac:dyDescent="0.25">
      <c r="A3926" s="2">
        <v>3921</v>
      </c>
      <c r="D3926" s="3" t="s">
        <v>3572</v>
      </c>
      <c r="F3926" t="str" cm="1">
        <f t="array" ref="F3926" ca="1">IF(G3926&lt;&gt;"",INDIRECT("'"&amp;G3926&amp;"'!"&amp;H3926),"")</f>
        <v/>
      </c>
      <c r="S3926" s="991"/>
    </row>
    <row r="3927" spans="1:19" ht="15" customHeight="1" x14ac:dyDescent="0.25">
      <c r="A3927" s="2">
        <v>3922</v>
      </c>
      <c r="D3927" s="3" t="s">
        <v>3572</v>
      </c>
      <c r="F3927" t="str" cm="1">
        <f t="array" ref="F3927" ca="1">IF(G3927&lt;&gt;"",INDIRECT("'"&amp;G3927&amp;"'!"&amp;H3927),"")</f>
        <v/>
      </c>
      <c r="S3927" s="991"/>
    </row>
    <row r="3928" spans="1:19" ht="15" customHeight="1" x14ac:dyDescent="0.25">
      <c r="A3928" s="2">
        <v>3923</v>
      </c>
      <c r="D3928" s="3" t="s">
        <v>3572</v>
      </c>
      <c r="F3928" t="str" cm="1">
        <f t="array" ref="F3928" ca="1">IF(G3928&lt;&gt;"",INDIRECT("'"&amp;G3928&amp;"'!"&amp;H3928),"")</f>
        <v/>
      </c>
      <c r="S3928" s="991"/>
    </row>
    <row r="3929" spans="1:19" ht="15" customHeight="1" x14ac:dyDescent="0.25">
      <c r="A3929" s="2">
        <v>3924</v>
      </c>
      <c r="D3929" s="3" t="s">
        <v>3572</v>
      </c>
      <c r="F3929" t="str" cm="1">
        <f t="array" ref="F3929" ca="1">IF(G3929&lt;&gt;"",INDIRECT("'"&amp;G3929&amp;"'!"&amp;H3929),"")</f>
        <v/>
      </c>
      <c r="S3929" s="991"/>
    </row>
    <row r="3930" spans="1:19" ht="15" customHeight="1" x14ac:dyDescent="0.25">
      <c r="A3930" s="2">
        <v>3925</v>
      </c>
      <c r="D3930" s="3" t="s">
        <v>3572</v>
      </c>
      <c r="F3930" t="str" cm="1">
        <f t="array" ref="F3930" ca="1">IF(G3930&lt;&gt;"",INDIRECT("'"&amp;G3930&amp;"'!"&amp;H3930),"")</f>
        <v/>
      </c>
      <c r="S3930" s="991"/>
    </row>
    <row r="3931" spans="1:19" ht="15" customHeight="1" x14ac:dyDescent="0.25">
      <c r="A3931" s="2">
        <v>3926</v>
      </c>
      <c r="D3931" s="3" t="s">
        <v>3572</v>
      </c>
      <c r="F3931" t="str" cm="1">
        <f t="array" ref="F3931" ca="1">IF(G3931&lt;&gt;"",INDIRECT("'"&amp;G3931&amp;"'!"&amp;H3931),"")</f>
        <v/>
      </c>
      <c r="S3931" s="991"/>
    </row>
    <row r="3932" spans="1:19" ht="15" customHeight="1" x14ac:dyDescent="0.25">
      <c r="A3932" s="2">
        <v>3927</v>
      </c>
      <c r="D3932" s="3" t="s">
        <v>3572</v>
      </c>
      <c r="F3932" t="str" cm="1">
        <f t="array" ref="F3932" ca="1">IF(G3932&lt;&gt;"",INDIRECT("'"&amp;G3932&amp;"'!"&amp;H3932),"")</f>
        <v/>
      </c>
      <c r="S3932" s="991"/>
    </row>
    <row r="3933" spans="1:19" ht="15" customHeight="1" x14ac:dyDescent="0.25">
      <c r="A3933" s="2">
        <v>3928</v>
      </c>
      <c r="D3933" s="3" t="s">
        <v>3572</v>
      </c>
      <c r="F3933" t="str" cm="1">
        <f t="array" ref="F3933" ca="1">IF(G3933&lt;&gt;"",INDIRECT("'"&amp;G3933&amp;"'!"&amp;H3933),"")</f>
        <v/>
      </c>
      <c r="S3933" s="991"/>
    </row>
    <row r="3934" spans="1:19" ht="15" customHeight="1" x14ac:dyDescent="0.25">
      <c r="A3934" s="2">
        <v>3929</v>
      </c>
      <c r="D3934" s="3" t="s">
        <v>3572</v>
      </c>
      <c r="F3934" t="str" cm="1">
        <f t="array" ref="F3934" ca="1">IF(G3934&lt;&gt;"",INDIRECT("'"&amp;G3934&amp;"'!"&amp;H3934),"")</f>
        <v/>
      </c>
      <c r="S3934" s="991"/>
    </row>
    <row r="3935" spans="1:19" ht="15" customHeight="1" x14ac:dyDescent="0.25">
      <c r="A3935" s="2">
        <v>3930</v>
      </c>
      <c r="D3935" s="3" t="s">
        <v>3572</v>
      </c>
      <c r="F3935" t="str" cm="1">
        <f t="array" ref="F3935" ca="1">IF(G3935&lt;&gt;"",INDIRECT("'"&amp;G3935&amp;"'!"&amp;H3935),"")</f>
        <v/>
      </c>
      <c r="S3935" s="991"/>
    </row>
    <row r="3936" spans="1:19" ht="15" customHeight="1" x14ac:dyDescent="0.25">
      <c r="A3936" s="2">
        <v>3931</v>
      </c>
      <c r="D3936" s="3" t="s">
        <v>3572</v>
      </c>
      <c r="F3936" t="str" cm="1">
        <f t="array" ref="F3936" ca="1">IF(G3936&lt;&gt;"",INDIRECT("'"&amp;G3936&amp;"'!"&amp;H3936),"")</f>
        <v/>
      </c>
      <c r="S3936" s="991"/>
    </row>
    <row r="3937" spans="1:19" ht="15" customHeight="1" x14ac:dyDescent="0.25">
      <c r="A3937" s="2">
        <v>3932</v>
      </c>
      <c r="D3937" s="3" t="s">
        <v>3572</v>
      </c>
      <c r="F3937" t="str" cm="1">
        <f t="array" ref="F3937" ca="1">IF(G3937&lt;&gt;"",INDIRECT("'"&amp;G3937&amp;"'!"&amp;H3937),"")</f>
        <v/>
      </c>
      <c r="S3937" s="991"/>
    </row>
    <row r="3938" spans="1:19" ht="15" customHeight="1" x14ac:dyDescent="0.25">
      <c r="A3938" s="2">
        <v>3933</v>
      </c>
      <c r="D3938" s="3" t="s">
        <v>3572</v>
      </c>
      <c r="F3938" t="str" cm="1">
        <f t="array" ref="F3938" ca="1">IF(G3938&lt;&gt;"",INDIRECT("'"&amp;G3938&amp;"'!"&amp;H3938),"")</f>
        <v/>
      </c>
      <c r="S3938" s="991"/>
    </row>
    <row r="3939" spans="1:19" ht="15" customHeight="1" x14ac:dyDescent="0.25">
      <c r="A3939" s="2">
        <v>3934</v>
      </c>
      <c r="D3939" s="3" t="s">
        <v>3572</v>
      </c>
      <c r="F3939" t="str" cm="1">
        <f t="array" ref="F3939" ca="1">IF(G3939&lt;&gt;"",INDIRECT("'"&amp;G3939&amp;"'!"&amp;H3939),"")</f>
        <v/>
      </c>
      <c r="S3939" s="991"/>
    </row>
    <row r="3940" spans="1:19" ht="15" customHeight="1" x14ac:dyDescent="0.25">
      <c r="A3940" s="2">
        <v>3935</v>
      </c>
      <c r="D3940" s="3" t="s">
        <v>3572</v>
      </c>
      <c r="F3940" t="str" cm="1">
        <f t="array" ref="F3940" ca="1">IF(G3940&lt;&gt;"",INDIRECT("'"&amp;G3940&amp;"'!"&amp;H3940),"")</f>
        <v/>
      </c>
      <c r="S3940" s="991"/>
    </row>
    <row r="3941" spans="1:19" ht="15" customHeight="1" x14ac:dyDescent="0.25">
      <c r="A3941" s="2">
        <v>3936</v>
      </c>
      <c r="D3941" s="3" t="s">
        <v>3572</v>
      </c>
      <c r="F3941" t="str" cm="1">
        <f t="array" ref="F3941" ca="1">IF(G3941&lt;&gt;"",INDIRECT("'"&amp;G3941&amp;"'!"&amp;H3941),"")</f>
        <v/>
      </c>
      <c r="S3941" s="991"/>
    </row>
    <row r="3942" spans="1:19" ht="15" customHeight="1" x14ac:dyDescent="0.25">
      <c r="A3942" s="2">
        <v>3937</v>
      </c>
      <c r="D3942" s="3" t="s">
        <v>3572</v>
      </c>
      <c r="F3942" t="str" cm="1">
        <f t="array" ref="F3942" ca="1">IF(G3942&lt;&gt;"",INDIRECT("'"&amp;G3942&amp;"'!"&amp;H3942),"")</f>
        <v/>
      </c>
      <c r="S3942" s="991"/>
    </row>
    <row r="3943" spans="1:19" ht="15" customHeight="1" x14ac:dyDescent="0.25">
      <c r="A3943" s="2">
        <v>3938</v>
      </c>
      <c r="D3943" s="3" t="s">
        <v>3572</v>
      </c>
      <c r="F3943" t="str" cm="1">
        <f t="array" ref="F3943" ca="1">IF(G3943&lt;&gt;"",INDIRECT("'"&amp;G3943&amp;"'!"&amp;H3943),"")</f>
        <v/>
      </c>
      <c r="S3943" s="991"/>
    </row>
    <row r="3944" spans="1:19" ht="15" customHeight="1" x14ac:dyDescent="0.25">
      <c r="A3944" s="2">
        <v>3939</v>
      </c>
      <c r="D3944" s="3" t="s">
        <v>3572</v>
      </c>
      <c r="F3944" t="str" cm="1">
        <f t="array" ref="F3944" ca="1">IF(G3944&lt;&gt;"",INDIRECT("'"&amp;G3944&amp;"'!"&amp;H3944),"")</f>
        <v/>
      </c>
      <c r="S3944" s="991"/>
    </row>
    <row r="3945" spans="1:19" ht="15" customHeight="1" x14ac:dyDescent="0.25">
      <c r="A3945" s="2">
        <v>3940</v>
      </c>
      <c r="D3945" s="3" t="s">
        <v>3572</v>
      </c>
      <c r="F3945" t="str" cm="1">
        <f t="array" ref="F3945" ca="1">IF(G3945&lt;&gt;"",INDIRECT("'"&amp;G3945&amp;"'!"&amp;H3945),"")</f>
        <v/>
      </c>
      <c r="S3945" s="991"/>
    </row>
    <row r="3946" spans="1:19" ht="15" customHeight="1" x14ac:dyDescent="0.25">
      <c r="A3946" s="2">
        <v>3941</v>
      </c>
      <c r="D3946" s="3" t="s">
        <v>3572</v>
      </c>
      <c r="F3946" t="str" cm="1">
        <f t="array" ref="F3946" ca="1">IF(G3946&lt;&gt;"",INDIRECT("'"&amp;G3946&amp;"'!"&amp;H3946),"")</f>
        <v/>
      </c>
      <c r="S3946" s="991"/>
    </row>
    <row r="3947" spans="1:19" ht="15" customHeight="1" x14ac:dyDescent="0.25">
      <c r="A3947" s="2">
        <v>3942</v>
      </c>
      <c r="D3947" s="3" t="s">
        <v>3572</v>
      </c>
      <c r="F3947" t="str" cm="1">
        <f t="array" ref="F3947" ca="1">IF(G3947&lt;&gt;"",INDIRECT("'"&amp;G3947&amp;"'!"&amp;H3947),"")</f>
        <v/>
      </c>
      <c r="S3947" s="991"/>
    </row>
    <row r="3948" spans="1:19" ht="15" customHeight="1" x14ac:dyDescent="0.25">
      <c r="A3948" s="2">
        <v>3943</v>
      </c>
      <c r="D3948" s="3" t="s">
        <v>3572</v>
      </c>
      <c r="F3948" t="str" cm="1">
        <f t="array" ref="F3948" ca="1">IF(G3948&lt;&gt;"",INDIRECT("'"&amp;G3948&amp;"'!"&amp;H3948),"")</f>
        <v/>
      </c>
      <c r="S3948" s="991"/>
    </row>
    <row r="3949" spans="1:19" ht="15" customHeight="1" x14ac:dyDescent="0.25">
      <c r="A3949" s="2">
        <v>3944</v>
      </c>
      <c r="D3949" s="3" t="s">
        <v>3572</v>
      </c>
      <c r="F3949" t="str" cm="1">
        <f t="array" ref="F3949" ca="1">IF(G3949&lt;&gt;"",INDIRECT("'"&amp;G3949&amp;"'!"&amp;H3949),"")</f>
        <v/>
      </c>
      <c r="S3949" s="991"/>
    </row>
    <row r="3950" spans="1:19" ht="15" customHeight="1" x14ac:dyDescent="0.25">
      <c r="A3950" s="2">
        <v>3945</v>
      </c>
      <c r="D3950" s="3" t="s">
        <v>3572</v>
      </c>
      <c r="F3950" t="str" cm="1">
        <f t="array" ref="F3950" ca="1">IF(G3950&lt;&gt;"",INDIRECT("'"&amp;G3950&amp;"'!"&amp;H3950),"")</f>
        <v/>
      </c>
      <c r="S3950" s="991"/>
    </row>
    <row r="3951" spans="1:19" ht="15" customHeight="1" x14ac:dyDescent="0.25">
      <c r="A3951" s="2">
        <v>3946</v>
      </c>
      <c r="D3951" s="3" t="s">
        <v>3572</v>
      </c>
      <c r="F3951" t="str" cm="1">
        <f t="array" ref="F3951" ca="1">IF(G3951&lt;&gt;"",INDIRECT("'"&amp;G3951&amp;"'!"&amp;H3951),"")</f>
        <v/>
      </c>
      <c r="S3951" s="991"/>
    </row>
    <row r="3952" spans="1:19" ht="15" customHeight="1" x14ac:dyDescent="0.25">
      <c r="A3952" s="2">
        <v>3947</v>
      </c>
      <c r="D3952" s="3" t="s">
        <v>3572</v>
      </c>
      <c r="F3952" t="str" cm="1">
        <f t="array" ref="F3952" ca="1">IF(G3952&lt;&gt;"",INDIRECT("'"&amp;G3952&amp;"'!"&amp;H3952),"")</f>
        <v/>
      </c>
      <c r="S3952" s="991"/>
    </row>
    <row r="3953" spans="1:19" ht="15" customHeight="1" x14ac:dyDescent="0.25">
      <c r="A3953" s="2">
        <v>3948</v>
      </c>
      <c r="D3953" s="3" t="s">
        <v>3572</v>
      </c>
      <c r="F3953" t="str" cm="1">
        <f t="array" ref="F3953" ca="1">IF(G3953&lt;&gt;"",INDIRECT("'"&amp;G3953&amp;"'!"&amp;H3953),"")</f>
        <v/>
      </c>
      <c r="S3953" s="991"/>
    </row>
    <row r="3954" spans="1:19" ht="15" customHeight="1" x14ac:dyDescent="0.25">
      <c r="A3954" s="2">
        <v>3949</v>
      </c>
      <c r="D3954" s="3" t="s">
        <v>3572</v>
      </c>
      <c r="F3954" t="str" cm="1">
        <f t="array" ref="F3954" ca="1">IF(G3954&lt;&gt;"",INDIRECT("'"&amp;G3954&amp;"'!"&amp;H3954),"")</f>
        <v/>
      </c>
      <c r="S3954" s="991"/>
    </row>
    <row r="3955" spans="1:19" ht="15" customHeight="1" x14ac:dyDescent="0.25">
      <c r="A3955" s="2">
        <v>3950</v>
      </c>
      <c r="D3955" s="3" t="s">
        <v>3572</v>
      </c>
      <c r="F3955" t="str" cm="1">
        <f t="array" ref="F3955" ca="1">IF(G3955&lt;&gt;"",INDIRECT("'"&amp;G3955&amp;"'!"&amp;H3955),"")</f>
        <v/>
      </c>
      <c r="S3955" s="991"/>
    </row>
    <row r="3956" spans="1:19" ht="15" customHeight="1" x14ac:dyDescent="0.25">
      <c r="A3956" s="2">
        <v>3951</v>
      </c>
      <c r="D3956" s="3" t="s">
        <v>3572</v>
      </c>
      <c r="F3956" t="str" cm="1">
        <f t="array" ref="F3956" ca="1">IF(G3956&lt;&gt;"",INDIRECT("'"&amp;G3956&amp;"'!"&amp;H3956),"")</f>
        <v/>
      </c>
      <c r="S3956" s="991"/>
    </row>
    <row r="3957" spans="1:19" ht="15" customHeight="1" x14ac:dyDescent="0.25">
      <c r="A3957" s="2">
        <v>3952</v>
      </c>
      <c r="D3957" s="3" t="s">
        <v>3572</v>
      </c>
      <c r="F3957" t="str" cm="1">
        <f t="array" ref="F3957" ca="1">IF(G3957&lt;&gt;"",INDIRECT("'"&amp;G3957&amp;"'!"&amp;H3957),"")</f>
        <v/>
      </c>
      <c r="S3957" s="991"/>
    </row>
    <row r="3958" spans="1:19" ht="15" customHeight="1" x14ac:dyDescent="0.25">
      <c r="A3958" s="2">
        <v>3953</v>
      </c>
      <c r="D3958" s="3" t="s">
        <v>3572</v>
      </c>
      <c r="F3958" t="str" cm="1">
        <f t="array" ref="F3958" ca="1">IF(G3958&lt;&gt;"",INDIRECT("'"&amp;G3958&amp;"'!"&amp;H3958),"")</f>
        <v/>
      </c>
      <c r="S3958" s="991"/>
    </row>
    <row r="3959" spans="1:19" ht="15" customHeight="1" x14ac:dyDescent="0.25">
      <c r="A3959" s="2">
        <v>3954</v>
      </c>
      <c r="D3959" s="3" t="s">
        <v>3572</v>
      </c>
      <c r="F3959" t="str" cm="1">
        <f t="array" ref="F3959" ca="1">IF(G3959&lt;&gt;"",INDIRECT("'"&amp;G3959&amp;"'!"&amp;H3959),"")</f>
        <v/>
      </c>
      <c r="S3959" s="991"/>
    </row>
    <row r="3960" spans="1:19" ht="15" customHeight="1" x14ac:dyDescent="0.25">
      <c r="A3960" s="2">
        <v>3955</v>
      </c>
      <c r="D3960" s="3" t="s">
        <v>3572</v>
      </c>
      <c r="F3960" t="str" cm="1">
        <f t="array" ref="F3960" ca="1">IF(G3960&lt;&gt;"",INDIRECT("'"&amp;G3960&amp;"'!"&amp;H3960),"")</f>
        <v/>
      </c>
      <c r="S3960" s="991"/>
    </row>
    <row r="3961" spans="1:19" ht="15" customHeight="1" x14ac:dyDescent="0.25">
      <c r="A3961" s="2">
        <v>3956</v>
      </c>
      <c r="D3961" s="3" t="s">
        <v>3572</v>
      </c>
      <c r="F3961" t="str" cm="1">
        <f t="array" ref="F3961" ca="1">IF(G3961&lt;&gt;"",INDIRECT("'"&amp;G3961&amp;"'!"&amp;H3961),"")</f>
        <v/>
      </c>
      <c r="S3961" s="991"/>
    </row>
    <row r="3962" spans="1:19" ht="15" customHeight="1" x14ac:dyDescent="0.25">
      <c r="A3962" s="2">
        <v>3957</v>
      </c>
      <c r="D3962" s="3" t="s">
        <v>3572</v>
      </c>
      <c r="F3962" t="str" cm="1">
        <f t="array" ref="F3962" ca="1">IF(G3962&lt;&gt;"",INDIRECT("'"&amp;G3962&amp;"'!"&amp;H3962),"")</f>
        <v/>
      </c>
      <c r="S3962" s="991"/>
    </row>
    <row r="3963" spans="1:19" ht="15" customHeight="1" x14ac:dyDescent="0.25">
      <c r="A3963" s="2">
        <v>3958</v>
      </c>
      <c r="D3963" s="3" t="s">
        <v>3572</v>
      </c>
      <c r="F3963" t="str" cm="1">
        <f t="array" ref="F3963" ca="1">IF(G3963&lt;&gt;"",INDIRECT("'"&amp;G3963&amp;"'!"&amp;H3963),"")</f>
        <v/>
      </c>
      <c r="S3963" s="991"/>
    </row>
    <row r="3964" spans="1:19" ht="15" customHeight="1" x14ac:dyDescent="0.25">
      <c r="A3964" s="2">
        <v>3959</v>
      </c>
      <c r="D3964" s="3" t="s">
        <v>3572</v>
      </c>
      <c r="F3964" t="str" cm="1">
        <f t="array" ref="F3964" ca="1">IF(G3964&lt;&gt;"",INDIRECT("'"&amp;G3964&amp;"'!"&amp;H3964),"")</f>
        <v/>
      </c>
      <c r="S3964" s="991"/>
    </row>
    <row r="3965" spans="1:19" ht="15" customHeight="1" x14ac:dyDescent="0.25">
      <c r="A3965" s="2">
        <v>3960</v>
      </c>
      <c r="D3965" s="3" t="s">
        <v>3572</v>
      </c>
      <c r="F3965" t="str" cm="1">
        <f t="array" ref="F3965" ca="1">IF(G3965&lt;&gt;"",INDIRECT("'"&amp;G3965&amp;"'!"&amp;H3965),"")</f>
        <v/>
      </c>
      <c r="S3965" s="991"/>
    </row>
    <row r="3966" spans="1:19" ht="15" customHeight="1" x14ac:dyDescent="0.25">
      <c r="A3966" s="2">
        <v>3961</v>
      </c>
      <c r="D3966" s="3" t="s">
        <v>3572</v>
      </c>
      <c r="F3966" t="str" cm="1">
        <f t="array" ref="F3966" ca="1">IF(G3966&lt;&gt;"",INDIRECT("'"&amp;G3966&amp;"'!"&amp;H3966),"")</f>
        <v/>
      </c>
      <c r="S3966" s="991"/>
    </row>
    <row r="3967" spans="1:19" ht="15" customHeight="1" x14ac:dyDescent="0.25">
      <c r="A3967" s="2">
        <v>3962</v>
      </c>
      <c r="D3967" s="3" t="s">
        <v>3572</v>
      </c>
      <c r="F3967" t="str" cm="1">
        <f t="array" ref="F3967" ca="1">IF(G3967&lt;&gt;"",INDIRECT("'"&amp;G3967&amp;"'!"&amp;H3967),"")</f>
        <v/>
      </c>
      <c r="S3967" s="991"/>
    </row>
    <row r="3968" spans="1:19" ht="15" customHeight="1" x14ac:dyDescent="0.25">
      <c r="A3968" s="2">
        <v>3963</v>
      </c>
      <c r="D3968" s="3" t="s">
        <v>3572</v>
      </c>
      <c r="F3968" t="str" cm="1">
        <f t="array" ref="F3968" ca="1">IF(G3968&lt;&gt;"",INDIRECT("'"&amp;G3968&amp;"'!"&amp;H3968),"")</f>
        <v/>
      </c>
      <c r="S3968" s="991"/>
    </row>
    <row r="3969" spans="1:19" ht="15" customHeight="1" x14ac:dyDescent="0.25">
      <c r="A3969" s="2">
        <v>3964</v>
      </c>
      <c r="D3969" s="3" t="s">
        <v>3572</v>
      </c>
      <c r="F3969" t="str" cm="1">
        <f t="array" ref="F3969" ca="1">IF(G3969&lt;&gt;"",INDIRECT("'"&amp;G3969&amp;"'!"&amp;H3969),"")</f>
        <v/>
      </c>
      <c r="S3969" s="991"/>
    </row>
    <row r="3970" spans="1:19" ht="15" customHeight="1" x14ac:dyDescent="0.25">
      <c r="A3970" s="2">
        <v>3965</v>
      </c>
      <c r="D3970" s="3" t="s">
        <v>3572</v>
      </c>
      <c r="F3970" t="str" cm="1">
        <f t="array" ref="F3970" ca="1">IF(G3970&lt;&gt;"",INDIRECT("'"&amp;G3970&amp;"'!"&amp;H3970),"")</f>
        <v/>
      </c>
      <c r="S3970" s="991"/>
    </row>
    <row r="3971" spans="1:19" ht="15" customHeight="1" x14ac:dyDescent="0.25">
      <c r="A3971" s="2">
        <v>3966</v>
      </c>
      <c r="D3971" s="3" t="s">
        <v>3572</v>
      </c>
      <c r="F3971" t="str" cm="1">
        <f t="array" ref="F3971" ca="1">IF(G3971&lt;&gt;"",INDIRECT("'"&amp;G3971&amp;"'!"&amp;H3971),"")</f>
        <v/>
      </c>
      <c r="S3971" s="991"/>
    </row>
    <row r="3972" spans="1:19" ht="15" customHeight="1" x14ac:dyDescent="0.25">
      <c r="A3972" s="2">
        <v>3967</v>
      </c>
      <c r="D3972" s="3" t="s">
        <v>3572</v>
      </c>
      <c r="F3972" t="str" cm="1">
        <f t="array" ref="F3972" ca="1">IF(G3972&lt;&gt;"",INDIRECT("'"&amp;G3972&amp;"'!"&amp;H3972),"")</f>
        <v/>
      </c>
      <c r="S3972" s="991"/>
    </row>
    <row r="3973" spans="1:19" ht="15" customHeight="1" x14ac:dyDescent="0.25">
      <c r="A3973" s="2">
        <v>3968</v>
      </c>
      <c r="D3973" s="3" t="s">
        <v>3572</v>
      </c>
      <c r="F3973" t="str" cm="1">
        <f t="array" ref="F3973" ca="1">IF(G3973&lt;&gt;"",INDIRECT("'"&amp;G3973&amp;"'!"&amp;H3973),"")</f>
        <v/>
      </c>
      <c r="S3973" s="991"/>
    </row>
    <row r="3974" spans="1:19" ht="15" customHeight="1" x14ac:dyDescent="0.25">
      <c r="A3974" s="2">
        <v>3969</v>
      </c>
      <c r="D3974" s="3" t="s">
        <v>3572</v>
      </c>
      <c r="F3974" t="str" cm="1">
        <f t="array" ref="F3974" ca="1">IF(G3974&lt;&gt;"",INDIRECT("'"&amp;G3974&amp;"'!"&amp;H3974),"")</f>
        <v/>
      </c>
      <c r="S3974" s="991"/>
    </row>
    <row r="3975" spans="1:19" ht="15" customHeight="1" x14ac:dyDescent="0.25">
      <c r="A3975" s="2">
        <v>3970</v>
      </c>
      <c r="D3975" s="3" t="s">
        <v>3572</v>
      </c>
      <c r="F3975" t="str" cm="1">
        <f t="array" ref="F3975" ca="1">IF(G3975&lt;&gt;"",INDIRECT("'"&amp;G3975&amp;"'!"&amp;H3975),"")</f>
        <v/>
      </c>
      <c r="S3975" s="991"/>
    </row>
    <row r="3976" spans="1:19" ht="15" customHeight="1" x14ac:dyDescent="0.25">
      <c r="A3976" s="2">
        <v>3971</v>
      </c>
      <c r="D3976" s="3" t="s">
        <v>3572</v>
      </c>
      <c r="F3976" t="str" cm="1">
        <f t="array" ref="F3976" ca="1">IF(G3976&lt;&gt;"",INDIRECT("'"&amp;G3976&amp;"'!"&amp;H3976),"")</f>
        <v/>
      </c>
    </row>
    <row r="3977" spans="1:19" ht="15" customHeight="1" x14ac:dyDescent="0.25">
      <c r="A3977" s="2">
        <v>3972</v>
      </c>
      <c r="D3977" s="3" t="s">
        <v>3572</v>
      </c>
      <c r="F3977" t="str" cm="1">
        <f t="array" ref="F3977" ca="1">IF(G3977&lt;&gt;"",INDIRECT("'"&amp;G3977&amp;"'!"&amp;H3977),"")</f>
        <v/>
      </c>
      <c r="S3977" s="991"/>
    </row>
    <row r="3978" spans="1:19" ht="15" customHeight="1" x14ac:dyDescent="0.25">
      <c r="A3978" s="2">
        <v>3973</v>
      </c>
      <c r="D3978" s="3" t="s">
        <v>3572</v>
      </c>
      <c r="F3978" t="str" cm="1">
        <f t="array" ref="F3978" ca="1">IF(G3978&lt;&gt;"",INDIRECT("'"&amp;G3978&amp;"'!"&amp;H3978),"")</f>
        <v/>
      </c>
      <c r="S3978" s="991"/>
    </row>
    <row r="3979" spans="1:19" ht="15" customHeight="1" x14ac:dyDescent="0.25">
      <c r="A3979" s="2">
        <v>3974</v>
      </c>
      <c r="D3979" s="3" t="s">
        <v>3572</v>
      </c>
      <c r="F3979" t="str" cm="1">
        <f t="array" ref="F3979" ca="1">IF(G3979&lt;&gt;"",INDIRECT("'"&amp;G3979&amp;"'!"&amp;H3979),"")</f>
        <v/>
      </c>
      <c r="S3979" s="991"/>
    </row>
    <row r="3980" spans="1:19" ht="15" customHeight="1" x14ac:dyDescent="0.25">
      <c r="A3980" s="2">
        <v>3975</v>
      </c>
      <c r="D3980" s="3" t="s">
        <v>3572</v>
      </c>
      <c r="F3980" t="str" cm="1">
        <f t="array" ref="F3980" ca="1">IF(G3980&lt;&gt;"",INDIRECT("'"&amp;G3980&amp;"'!"&amp;H3980),"")</f>
        <v/>
      </c>
      <c r="S3980" s="991"/>
    </row>
    <row r="3981" spans="1:19" ht="15" customHeight="1" x14ac:dyDescent="0.25">
      <c r="A3981" s="2">
        <v>3976</v>
      </c>
      <c r="D3981" s="3" t="s">
        <v>3572</v>
      </c>
      <c r="F3981" t="str" cm="1">
        <f t="array" ref="F3981" ca="1">IF(G3981&lt;&gt;"",INDIRECT("'"&amp;G3981&amp;"'!"&amp;H3981),"")</f>
        <v/>
      </c>
      <c r="S3981" s="991"/>
    </row>
    <row r="3982" spans="1:19" ht="15" customHeight="1" x14ac:dyDescent="0.25">
      <c r="A3982" s="2">
        <v>3977</v>
      </c>
      <c r="D3982" s="3" t="s">
        <v>3572</v>
      </c>
      <c r="F3982" t="str" cm="1">
        <f t="array" ref="F3982" ca="1">IF(G3982&lt;&gt;"",INDIRECT("'"&amp;G3982&amp;"'!"&amp;H3982),"")</f>
        <v/>
      </c>
      <c r="S3982" s="991"/>
    </row>
    <row r="3983" spans="1:19" ht="15" customHeight="1" x14ac:dyDescent="0.25">
      <c r="A3983" s="2">
        <v>3978</v>
      </c>
      <c r="D3983" s="3" t="s">
        <v>3572</v>
      </c>
      <c r="F3983" t="str" cm="1">
        <f t="array" ref="F3983" ca="1">IF(G3983&lt;&gt;"",INDIRECT("'"&amp;G3983&amp;"'!"&amp;H3983),"")</f>
        <v/>
      </c>
      <c r="S3983" s="991"/>
    </row>
    <row r="3984" spans="1:19" ht="15" customHeight="1" x14ac:dyDescent="0.25">
      <c r="A3984" s="2">
        <v>3979</v>
      </c>
      <c r="D3984" s="3" t="s">
        <v>3572</v>
      </c>
      <c r="F3984" t="str" cm="1">
        <f t="array" ref="F3984" ca="1">IF(G3984&lt;&gt;"",INDIRECT("'"&amp;G3984&amp;"'!"&amp;H3984),"")</f>
        <v/>
      </c>
      <c r="S3984" s="991"/>
    </row>
    <row r="3985" spans="1:19" ht="15" customHeight="1" x14ac:dyDescent="0.25">
      <c r="A3985" s="2">
        <v>3980</v>
      </c>
      <c r="D3985" s="3" t="s">
        <v>3572</v>
      </c>
      <c r="F3985" t="str" cm="1">
        <f t="array" ref="F3985" ca="1">IF(G3985&lt;&gt;"",INDIRECT("'"&amp;G3985&amp;"'!"&amp;H3985),"")</f>
        <v/>
      </c>
      <c r="S3985" s="991"/>
    </row>
    <row r="3986" spans="1:19" ht="15" customHeight="1" x14ac:dyDescent="0.25">
      <c r="A3986" s="2">
        <v>3981</v>
      </c>
      <c r="D3986" s="3" t="s">
        <v>3572</v>
      </c>
      <c r="F3986" t="str" cm="1">
        <f t="array" ref="F3986" ca="1">IF(G3986&lt;&gt;"",INDIRECT("'"&amp;G3986&amp;"'!"&amp;H3986),"")</f>
        <v/>
      </c>
      <c r="S3986" s="991"/>
    </row>
    <row r="3987" spans="1:19" ht="15" customHeight="1" x14ac:dyDescent="0.25">
      <c r="A3987" s="2">
        <v>3982</v>
      </c>
      <c r="D3987" s="3" t="s">
        <v>3572</v>
      </c>
      <c r="F3987" t="str" cm="1">
        <f t="array" ref="F3987" ca="1">IF(G3987&lt;&gt;"",INDIRECT("'"&amp;G3987&amp;"'!"&amp;H3987),"")</f>
        <v/>
      </c>
      <c r="S3987" s="991"/>
    </row>
    <row r="3988" spans="1:19" ht="15" customHeight="1" x14ac:dyDescent="0.25">
      <c r="A3988" s="2">
        <v>3983</v>
      </c>
      <c r="D3988" s="3" t="s">
        <v>3572</v>
      </c>
      <c r="F3988" t="str" cm="1">
        <f t="array" ref="F3988" ca="1">IF(G3988&lt;&gt;"",INDIRECT("'"&amp;G3988&amp;"'!"&amp;H3988),"")</f>
        <v/>
      </c>
      <c r="S3988" s="991"/>
    </row>
    <row r="3989" spans="1:19" ht="15" customHeight="1" x14ac:dyDescent="0.25">
      <c r="A3989" s="2">
        <v>3984</v>
      </c>
      <c r="D3989" s="3" t="s">
        <v>3572</v>
      </c>
      <c r="F3989" t="str" cm="1">
        <f t="array" ref="F3989" ca="1">IF(G3989&lt;&gt;"",INDIRECT("'"&amp;G3989&amp;"'!"&amp;H3989),"")</f>
        <v/>
      </c>
      <c r="S3989" s="991"/>
    </row>
    <row r="3990" spans="1:19" ht="15" customHeight="1" x14ac:dyDescent="0.25">
      <c r="A3990" s="2">
        <v>3985</v>
      </c>
      <c r="D3990" s="3" t="s">
        <v>3572</v>
      </c>
      <c r="F3990" t="str" cm="1">
        <f t="array" ref="F3990" ca="1">IF(G3990&lt;&gt;"",INDIRECT("'"&amp;G3990&amp;"'!"&amp;H3990),"")</f>
        <v/>
      </c>
      <c r="S3990" s="991"/>
    </row>
    <row r="3991" spans="1:19" ht="15" customHeight="1" x14ac:dyDescent="0.25">
      <c r="A3991" s="2">
        <v>3986</v>
      </c>
      <c r="D3991" s="3" t="s">
        <v>3572</v>
      </c>
      <c r="F3991" t="str" cm="1">
        <f t="array" ref="F3991" ca="1">IF(G3991&lt;&gt;"",INDIRECT("'"&amp;G3991&amp;"'!"&amp;H3991),"")</f>
        <v/>
      </c>
      <c r="S3991" s="991"/>
    </row>
    <row r="3992" spans="1:19" ht="15" customHeight="1" x14ac:dyDescent="0.25">
      <c r="A3992" s="2">
        <v>3987</v>
      </c>
      <c r="D3992" s="3" t="s">
        <v>3572</v>
      </c>
      <c r="F3992" t="str" cm="1">
        <f t="array" ref="F3992" ca="1">IF(G3992&lt;&gt;"",INDIRECT("'"&amp;G3992&amp;"'!"&amp;H3992),"")</f>
        <v/>
      </c>
      <c r="S3992" s="991"/>
    </row>
    <row r="3993" spans="1:19" ht="15" customHeight="1" x14ac:dyDescent="0.25">
      <c r="A3993" s="2">
        <v>3988</v>
      </c>
      <c r="D3993" s="3" t="s">
        <v>3572</v>
      </c>
      <c r="F3993" t="str" cm="1">
        <f t="array" ref="F3993" ca="1">IF(G3993&lt;&gt;"",INDIRECT("'"&amp;G3993&amp;"'!"&amp;H3993),"")</f>
        <v/>
      </c>
      <c r="S3993" s="991"/>
    </row>
    <row r="3994" spans="1:19" ht="15" customHeight="1" x14ac:dyDescent="0.25">
      <c r="A3994" s="2">
        <v>3989</v>
      </c>
      <c r="D3994" s="3" t="s">
        <v>3572</v>
      </c>
      <c r="F3994" t="str" cm="1">
        <f t="array" ref="F3994" ca="1">IF(G3994&lt;&gt;"",INDIRECT("'"&amp;G3994&amp;"'!"&amp;H3994),"")</f>
        <v/>
      </c>
      <c r="S3994" s="991"/>
    </row>
    <row r="3995" spans="1:19" ht="15" customHeight="1" x14ac:dyDescent="0.25">
      <c r="A3995" s="2">
        <v>3990</v>
      </c>
      <c r="D3995" s="3" t="s">
        <v>3572</v>
      </c>
      <c r="F3995" t="str" cm="1">
        <f t="array" ref="F3995" ca="1">IF(G3995&lt;&gt;"",INDIRECT("'"&amp;G3995&amp;"'!"&amp;H3995),"")</f>
        <v/>
      </c>
      <c r="S3995" s="991"/>
    </row>
    <row r="3996" spans="1:19" ht="15" customHeight="1" x14ac:dyDescent="0.25">
      <c r="A3996" s="2">
        <v>3991</v>
      </c>
      <c r="D3996" s="3" t="s">
        <v>3572</v>
      </c>
      <c r="F3996" t="str" cm="1">
        <f t="array" ref="F3996" ca="1">IF(G3996&lt;&gt;"",INDIRECT("'"&amp;G3996&amp;"'!"&amp;H3996),"")</f>
        <v/>
      </c>
      <c r="S3996" s="991"/>
    </row>
    <row r="3997" spans="1:19" ht="15" customHeight="1" x14ac:dyDescent="0.25">
      <c r="A3997" s="2">
        <v>3992</v>
      </c>
      <c r="D3997" s="3" t="s">
        <v>3572</v>
      </c>
      <c r="F3997" t="str" cm="1">
        <f t="array" ref="F3997" ca="1">IF(G3997&lt;&gt;"",INDIRECT("'"&amp;G3997&amp;"'!"&amp;H3997),"")</f>
        <v/>
      </c>
      <c r="S3997" s="991"/>
    </row>
    <row r="3998" spans="1:19" ht="15" customHeight="1" x14ac:dyDescent="0.25">
      <c r="A3998" s="2">
        <v>3993</v>
      </c>
      <c r="D3998" s="3" t="s">
        <v>3572</v>
      </c>
      <c r="F3998" t="str" cm="1">
        <f t="array" ref="F3998" ca="1">IF(G3998&lt;&gt;"",INDIRECT("'"&amp;G3998&amp;"'!"&amp;H3998),"")</f>
        <v/>
      </c>
      <c r="S3998" s="991"/>
    </row>
    <row r="3999" spans="1:19" ht="15" customHeight="1" x14ac:dyDescent="0.25">
      <c r="A3999" s="2">
        <v>3994</v>
      </c>
      <c r="D3999" s="3" t="s">
        <v>3572</v>
      </c>
      <c r="F3999" t="str" cm="1">
        <f t="array" ref="F3999" ca="1">IF(G3999&lt;&gt;"",INDIRECT("'"&amp;G3999&amp;"'!"&amp;H3999),"")</f>
        <v/>
      </c>
      <c r="S3999" s="991"/>
    </row>
    <row r="4000" spans="1:19" ht="15" customHeight="1" x14ac:dyDescent="0.25">
      <c r="A4000" s="2">
        <v>3995</v>
      </c>
      <c r="D4000" s="3" t="s">
        <v>3572</v>
      </c>
      <c r="F4000" t="str" cm="1">
        <f t="array" ref="F4000" ca="1">IF(G4000&lt;&gt;"",INDIRECT("'"&amp;G4000&amp;"'!"&amp;H4000),"")</f>
        <v/>
      </c>
      <c r="S4000" s="991"/>
    </row>
    <row r="4001" spans="1:19" ht="15" customHeight="1" x14ac:dyDescent="0.25">
      <c r="A4001" s="2">
        <v>3996</v>
      </c>
      <c r="D4001" s="3" t="s">
        <v>3572</v>
      </c>
      <c r="F4001" t="str" cm="1">
        <f t="array" ref="F4001" ca="1">IF(G4001&lt;&gt;"",INDIRECT("'"&amp;G4001&amp;"'!"&amp;H4001),"")</f>
        <v/>
      </c>
      <c r="S4001" s="991"/>
    </row>
    <row r="4002" spans="1:19" ht="15" customHeight="1" x14ac:dyDescent="0.25">
      <c r="A4002" s="2">
        <v>3997</v>
      </c>
      <c r="D4002" s="3" t="s">
        <v>3572</v>
      </c>
      <c r="F4002" t="str" cm="1">
        <f t="array" ref="F4002" ca="1">IF(G4002&lt;&gt;"",INDIRECT("'"&amp;G4002&amp;"'!"&amp;H4002),"")</f>
        <v/>
      </c>
      <c r="S4002" s="991"/>
    </row>
    <row r="4003" spans="1:19" ht="15" customHeight="1" x14ac:dyDescent="0.25">
      <c r="A4003" s="2">
        <v>3998</v>
      </c>
      <c r="D4003" s="3" t="s">
        <v>3572</v>
      </c>
      <c r="F4003" t="str" cm="1">
        <f t="array" ref="F4003" ca="1">IF(G4003&lt;&gt;"",INDIRECT("'"&amp;G4003&amp;"'!"&amp;H4003),"")</f>
        <v/>
      </c>
      <c r="S4003" s="991"/>
    </row>
    <row r="4004" spans="1:19" ht="15" customHeight="1" x14ac:dyDescent="0.25">
      <c r="A4004" s="2">
        <v>3999</v>
      </c>
      <c r="D4004" s="3" t="s">
        <v>3572</v>
      </c>
      <c r="F4004" t="str" cm="1">
        <f t="array" ref="F4004" ca="1">IF(G4004&lt;&gt;"",INDIRECT("'"&amp;G4004&amp;"'!"&amp;H4004),"")</f>
        <v/>
      </c>
    </row>
    <row r="4005" spans="1:19" ht="15" customHeight="1" x14ac:dyDescent="0.25">
      <c r="A4005" s="2">
        <v>4000</v>
      </c>
      <c r="D4005" s="3" t="s">
        <v>3572</v>
      </c>
      <c r="F4005" t="str" cm="1">
        <f t="array" ref="F4005" ca="1">IF(G4005&lt;&gt;"",INDIRECT("'"&amp;G4005&amp;"'!"&amp;H4005),"")</f>
        <v/>
      </c>
    </row>
    <row r="4006" spans="1:19" ht="15" customHeight="1" x14ac:dyDescent="0.25">
      <c r="A4006" s="2">
        <v>4001</v>
      </c>
      <c r="D4006" s="3" t="s">
        <v>3572</v>
      </c>
      <c r="F4006" t="str" cm="1">
        <f t="array" ref="F4006" ca="1">IF(G4006&lt;&gt;"",INDIRECT("'"&amp;G4006&amp;"'!"&amp;H4006),"")</f>
        <v/>
      </c>
    </row>
    <row r="4007" spans="1:19" ht="15" customHeight="1" x14ac:dyDescent="0.25">
      <c r="A4007" s="2">
        <v>4002</v>
      </c>
      <c r="D4007" s="3" t="s">
        <v>3572</v>
      </c>
      <c r="F4007" t="str" cm="1">
        <f t="array" ref="F4007" ca="1">IF(G4007&lt;&gt;"",INDIRECT("'"&amp;G4007&amp;"'!"&amp;H4007),"")</f>
        <v/>
      </c>
    </row>
    <row r="4008" spans="1:19" ht="15" customHeight="1" x14ac:dyDescent="0.25">
      <c r="A4008" s="2">
        <v>4003</v>
      </c>
      <c r="D4008" s="3" t="s">
        <v>3572</v>
      </c>
      <c r="F4008" t="str" cm="1">
        <f t="array" ref="F4008" ca="1">IF(G4008&lt;&gt;"",INDIRECT("'"&amp;G4008&amp;"'!"&amp;H4008),"")</f>
        <v/>
      </c>
    </row>
    <row r="4009" spans="1:19" ht="15" customHeight="1" x14ac:dyDescent="0.25">
      <c r="A4009" s="2">
        <v>4004</v>
      </c>
      <c r="D4009" s="3" t="s">
        <v>3572</v>
      </c>
      <c r="F4009" t="str" cm="1">
        <f t="array" ref="F4009" ca="1">IF(G4009&lt;&gt;"",INDIRECT("'"&amp;G4009&amp;"'!"&amp;H4009),"")</f>
        <v/>
      </c>
    </row>
    <row r="4010" spans="1:19" ht="15" customHeight="1" x14ac:dyDescent="0.25">
      <c r="A4010" s="2">
        <v>4005</v>
      </c>
      <c r="D4010" s="3" t="s">
        <v>3572</v>
      </c>
      <c r="F4010" t="str" cm="1">
        <f t="array" ref="F4010" ca="1">IF(G4010&lt;&gt;"",INDIRECT("'"&amp;G4010&amp;"'!"&amp;H4010),"")</f>
        <v/>
      </c>
      <c r="S4010" s="991"/>
    </row>
    <row r="4011" spans="1:19" ht="15" customHeight="1" x14ac:dyDescent="0.25">
      <c r="A4011" s="2">
        <v>4006</v>
      </c>
      <c r="D4011" s="3" t="s">
        <v>3572</v>
      </c>
      <c r="F4011" t="str" cm="1">
        <f t="array" ref="F4011" ca="1">IF(G4011&lt;&gt;"",INDIRECT("'"&amp;G4011&amp;"'!"&amp;H4011),"")</f>
        <v/>
      </c>
      <c r="S4011" s="991"/>
    </row>
    <row r="4012" spans="1:19" ht="15" customHeight="1" x14ac:dyDescent="0.25">
      <c r="A4012" s="2">
        <v>4007</v>
      </c>
      <c r="D4012" s="3" t="s">
        <v>3572</v>
      </c>
      <c r="F4012" t="str" cm="1">
        <f t="array" ref="F4012" ca="1">IF(G4012&lt;&gt;"",INDIRECT("'"&amp;G4012&amp;"'!"&amp;H4012),"")</f>
        <v/>
      </c>
      <c r="S4012" s="991"/>
    </row>
    <row r="4013" spans="1:19" ht="15" customHeight="1" x14ac:dyDescent="0.25">
      <c r="A4013" s="2">
        <v>4008</v>
      </c>
      <c r="D4013" s="3" t="s">
        <v>3572</v>
      </c>
      <c r="F4013" t="str" cm="1">
        <f t="array" ref="F4013" ca="1">IF(G4013&lt;&gt;"",INDIRECT("'"&amp;G4013&amp;"'!"&amp;H4013),"")</f>
        <v/>
      </c>
      <c r="S4013" s="991"/>
    </row>
    <row r="4014" spans="1:19" ht="15" customHeight="1" x14ac:dyDescent="0.25">
      <c r="A4014" s="2">
        <v>4009</v>
      </c>
      <c r="D4014" s="3" t="s">
        <v>3572</v>
      </c>
      <c r="F4014" t="str" cm="1">
        <f t="array" ref="F4014" ca="1">IF(G4014&lt;&gt;"",INDIRECT("'"&amp;G4014&amp;"'!"&amp;H4014),"")</f>
        <v/>
      </c>
      <c r="S4014" s="991"/>
    </row>
    <row r="4015" spans="1:19" ht="15" customHeight="1" x14ac:dyDescent="0.25">
      <c r="A4015" s="2">
        <v>4010</v>
      </c>
      <c r="D4015" s="3" t="s">
        <v>3572</v>
      </c>
      <c r="F4015" t="str" cm="1">
        <f t="array" ref="F4015" ca="1">IF(G4015&lt;&gt;"",INDIRECT("'"&amp;G4015&amp;"'!"&amp;H4015),"")</f>
        <v/>
      </c>
      <c r="S4015" s="991"/>
    </row>
    <row r="4016" spans="1:19" ht="15" customHeight="1" x14ac:dyDescent="0.25">
      <c r="A4016" s="2">
        <v>4011</v>
      </c>
      <c r="D4016" s="3" t="s">
        <v>3572</v>
      </c>
      <c r="F4016" t="str" cm="1">
        <f t="array" ref="F4016" ca="1">IF(G4016&lt;&gt;"",INDIRECT("'"&amp;G4016&amp;"'!"&amp;H4016),"")</f>
        <v/>
      </c>
      <c r="S4016" s="991"/>
    </row>
    <row r="4017" spans="1:19" ht="15" customHeight="1" x14ac:dyDescent="0.25">
      <c r="A4017" s="2">
        <v>4012</v>
      </c>
      <c r="D4017" s="3" t="s">
        <v>3572</v>
      </c>
      <c r="F4017" t="str" cm="1">
        <f t="array" ref="F4017" ca="1">IF(G4017&lt;&gt;"",INDIRECT("'"&amp;G4017&amp;"'!"&amp;H4017),"")</f>
        <v/>
      </c>
      <c r="S4017" s="991"/>
    </row>
    <row r="4018" spans="1:19" x14ac:dyDescent="0.25">
      <c r="A4018">
        <v>4013</v>
      </c>
      <c r="B4018" s="7">
        <f>'EstExp 12-20'!C124</f>
        <v>0</v>
      </c>
      <c r="C4018" s="3">
        <f t="shared" ref="C4018:C4031" si="122">A4018-B4018</f>
        <v>4013</v>
      </c>
      <c r="E4018" t="b">
        <f t="shared" ref="E4018:E4031" ca="1" si="123">F4018=B4018</f>
        <v>1</v>
      </c>
      <c r="F4018" cm="1">
        <f t="array" ref="F4018" ca="1">IF(G4018&lt;&gt;"",INDIRECT("'"&amp;G4018&amp;"'!"&amp;H4018),"")</f>
        <v>0</v>
      </c>
      <c r="G4018" s="991" t="s">
        <v>3604</v>
      </c>
      <c r="H4018" t="s">
        <v>4433</v>
      </c>
      <c r="S4018" s="991"/>
    </row>
    <row r="4019" spans="1:19" x14ac:dyDescent="0.25">
      <c r="A4019">
        <v>4014</v>
      </c>
      <c r="B4019" s="7">
        <f>'EstExp 12-20'!D124</f>
        <v>0</v>
      </c>
      <c r="C4019" s="3">
        <f t="shared" si="122"/>
        <v>4014</v>
      </c>
      <c r="E4019" t="b">
        <f t="shared" ca="1" si="123"/>
        <v>1</v>
      </c>
      <c r="F4019" cm="1">
        <f t="array" ref="F4019" ca="1">IF(G4019&lt;&gt;"",INDIRECT("'"&amp;G4019&amp;"'!"&amp;H4019),"")</f>
        <v>0</v>
      </c>
      <c r="G4019" s="991" t="s">
        <v>3604</v>
      </c>
      <c r="H4019" t="s">
        <v>4434</v>
      </c>
      <c r="S4019" s="991"/>
    </row>
    <row r="4020" spans="1:19" x14ac:dyDescent="0.25">
      <c r="A4020">
        <v>4015</v>
      </c>
      <c r="B4020" s="7">
        <f>'EstExp 12-20'!E124</f>
        <v>0</v>
      </c>
      <c r="C4020" s="3">
        <f t="shared" si="122"/>
        <v>4015</v>
      </c>
      <c r="E4020" t="b">
        <f t="shared" ca="1" si="123"/>
        <v>1</v>
      </c>
      <c r="F4020" cm="1">
        <f t="array" ref="F4020" ca="1">IF(G4020&lt;&gt;"",INDIRECT("'"&amp;G4020&amp;"'!"&amp;H4020),"")</f>
        <v>0</v>
      </c>
      <c r="G4020" s="991" t="s">
        <v>3604</v>
      </c>
      <c r="H4020" t="s">
        <v>4435</v>
      </c>
      <c r="S4020" s="991"/>
    </row>
    <row r="4021" spans="1:19" x14ac:dyDescent="0.25">
      <c r="A4021">
        <v>4016</v>
      </c>
      <c r="B4021" s="7">
        <f>'EstExp 12-20'!F124</f>
        <v>0</v>
      </c>
      <c r="C4021" s="3">
        <f t="shared" si="122"/>
        <v>4016</v>
      </c>
      <c r="E4021" t="b">
        <f t="shared" ca="1" si="123"/>
        <v>1</v>
      </c>
      <c r="F4021" cm="1">
        <f t="array" ref="F4021" ca="1">IF(G4021&lt;&gt;"",INDIRECT("'"&amp;G4021&amp;"'!"&amp;H4021),"")</f>
        <v>0</v>
      </c>
      <c r="G4021" s="991" t="s">
        <v>3604</v>
      </c>
      <c r="H4021" t="s">
        <v>4436</v>
      </c>
      <c r="S4021" s="991"/>
    </row>
    <row r="4022" spans="1:19" x14ac:dyDescent="0.25">
      <c r="A4022">
        <v>4017</v>
      </c>
      <c r="B4022" s="7">
        <f>'EstExp 12-20'!G124</f>
        <v>0</v>
      </c>
      <c r="C4022" s="3">
        <f t="shared" si="122"/>
        <v>4017</v>
      </c>
      <c r="E4022" t="b">
        <f t="shared" ca="1" si="123"/>
        <v>1</v>
      </c>
      <c r="F4022" cm="1">
        <f t="array" ref="F4022" ca="1">IF(G4022&lt;&gt;"",INDIRECT("'"&amp;G4022&amp;"'!"&amp;H4022),"")</f>
        <v>0</v>
      </c>
      <c r="G4022" s="991" t="s">
        <v>3604</v>
      </c>
      <c r="H4022" t="s">
        <v>4437</v>
      </c>
      <c r="S4022" s="991"/>
    </row>
    <row r="4023" spans="1:19" x14ac:dyDescent="0.25">
      <c r="A4023">
        <v>4018</v>
      </c>
      <c r="B4023" s="7">
        <f>'EstExp 12-20'!H124</f>
        <v>0</v>
      </c>
      <c r="C4023" s="3">
        <f t="shared" si="122"/>
        <v>4018</v>
      </c>
      <c r="E4023" t="b">
        <f t="shared" ca="1" si="123"/>
        <v>1</v>
      </c>
      <c r="F4023" cm="1">
        <f t="array" ref="F4023" ca="1">IF(G4023&lt;&gt;"",INDIRECT("'"&amp;G4023&amp;"'!"&amp;H4023),"")</f>
        <v>0</v>
      </c>
      <c r="G4023" s="991" t="s">
        <v>3604</v>
      </c>
      <c r="H4023" t="s">
        <v>4438</v>
      </c>
      <c r="S4023" s="991"/>
    </row>
    <row r="4024" spans="1:19" x14ac:dyDescent="0.25">
      <c r="A4024">
        <v>4019</v>
      </c>
      <c r="B4024" s="7">
        <f>'EstExp 12-20'!K124</f>
        <v>0</v>
      </c>
      <c r="C4024" s="3">
        <f t="shared" si="122"/>
        <v>4019</v>
      </c>
      <c r="E4024" t="b">
        <f t="shared" ca="1" si="123"/>
        <v>1</v>
      </c>
      <c r="F4024" cm="1">
        <f t="array" ref="F4024" ca="1">IF(G4024&lt;&gt;"",INDIRECT("'"&amp;G4024&amp;"'!"&amp;H4024),"")</f>
        <v>0</v>
      </c>
      <c r="G4024" s="991" t="s">
        <v>3604</v>
      </c>
      <c r="H4024" t="s">
        <v>4439</v>
      </c>
      <c r="S4024" s="991"/>
    </row>
    <row r="4025" spans="1:19" x14ac:dyDescent="0.25">
      <c r="A4025">
        <v>4020</v>
      </c>
      <c r="B4025" s="7">
        <f>'EstExp 12-20'!C184</f>
        <v>0</v>
      </c>
      <c r="C4025" s="3">
        <f t="shared" si="122"/>
        <v>4020</v>
      </c>
      <c r="E4025" t="b">
        <f t="shared" ca="1" si="123"/>
        <v>1</v>
      </c>
      <c r="F4025" cm="1">
        <f t="array" ref="F4025" ca="1">IF(G4025&lt;&gt;"",INDIRECT("'"&amp;G4025&amp;"'!"&amp;H4025),"")</f>
        <v>0</v>
      </c>
      <c r="G4025" s="991" t="s">
        <v>3604</v>
      </c>
      <c r="H4025" t="s">
        <v>4440</v>
      </c>
      <c r="S4025" s="991"/>
    </row>
    <row r="4026" spans="1:19" x14ac:dyDescent="0.25">
      <c r="A4026">
        <v>4021</v>
      </c>
      <c r="B4026" s="7">
        <f>'EstExp 12-20'!D184</f>
        <v>0</v>
      </c>
      <c r="C4026" s="3">
        <f t="shared" si="122"/>
        <v>4021</v>
      </c>
      <c r="E4026" t="b">
        <f t="shared" ca="1" si="123"/>
        <v>1</v>
      </c>
      <c r="F4026" cm="1">
        <f t="array" ref="F4026" ca="1">IF(G4026&lt;&gt;"",INDIRECT("'"&amp;G4026&amp;"'!"&amp;H4026),"")</f>
        <v>0</v>
      </c>
      <c r="G4026" s="991" t="s">
        <v>3604</v>
      </c>
      <c r="H4026" t="s">
        <v>4441</v>
      </c>
      <c r="S4026" s="991"/>
    </row>
    <row r="4027" spans="1:19" x14ac:dyDescent="0.25">
      <c r="A4027">
        <v>4022</v>
      </c>
      <c r="B4027" s="7">
        <f>'EstExp 12-20'!E184</f>
        <v>0</v>
      </c>
      <c r="C4027" s="3">
        <f t="shared" si="122"/>
        <v>4022</v>
      </c>
      <c r="E4027" t="b">
        <f t="shared" ca="1" si="123"/>
        <v>1</v>
      </c>
      <c r="F4027" cm="1">
        <f t="array" ref="F4027" ca="1">IF(G4027&lt;&gt;"",INDIRECT("'"&amp;G4027&amp;"'!"&amp;H4027),"")</f>
        <v>0</v>
      </c>
      <c r="G4027" s="991" t="s">
        <v>3604</v>
      </c>
      <c r="H4027" t="s">
        <v>4442</v>
      </c>
      <c r="S4027" s="991"/>
    </row>
    <row r="4028" spans="1:19" x14ac:dyDescent="0.25">
      <c r="A4028">
        <v>4023</v>
      </c>
      <c r="B4028" s="7">
        <f>'EstExp 12-20'!F184</f>
        <v>0</v>
      </c>
      <c r="C4028" s="3">
        <f t="shared" si="122"/>
        <v>4023</v>
      </c>
      <c r="E4028" t="b">
        <f t="shared" ca="1" si="123"/>
        <v>1</v>
      </c>
      <c r="F4028" cm="1">
        <f t="array" ref="F4028" ca="1">IF(G4028&lt;&gt;"",INDIRECT("'"&amp;G4028&amp;"'!"&amp;H4028),"")</f>
        <v>0</v>
      </c>
      <c r="G4028" s="991" t="s">
        <v>3604</v>
      </c>
      <c r="H4028" t="s">
        <v>4443</v>
      </c>
      <c r="S4028" s="991"/>
    </row>
    <row r="4029" spans="1:19" x14ac:dyDescent="0.25">
      <c r="A4029">
        <v>4024</v>
      </c>
      <c r="B4029" s="7">
        <f>'EstExp 12-20'!G184</f>
        <v>0</v>
      </c>
      <c r="C4029" s="3">
        <f t="shared" si="122"/>
        <v>4024</v>
      </c>
      <c r="E4029" t="b">
        <f t="shared" ca="1" si="123"/>
        <v>1</v>
      </c>
      <c r="F4029" cm="1">
        <f t="array" ref="F4029" ca="1">IF(G4029&lt;&gt;"",INDIRECT("'"&amp;G4029&amp;"'!"&amp;H4029),"")</f>
        <v>0</v>
      </c>
      <c r="G4029" s="991" t="s">
        <v>3604</v>
      </c>
      <c r="H4029" t="s">
        <v>4444</v>
      </c>
      <c r="S4029" s="991"/>
    </row>
    <row r="4030" spans="1:19" x14ac:dyDescent="0.25">
      <c r="A4030">
        <v>4025</v>
      </c>
      <c r="B4030" s="7">
        <f>'EstExp 12-20'!H184</f>
        <v>0</v>
      </c>
      <c r="C4030" s="3">
        <f t="shared" si="122"/>
        <v>4025</v>
      </c>
      <c r="E4030" t="b">
        <f t="shared" ca="1" si="123"/>
        <v>1</v>
      </c>
      <c r="F4030" cm="1">
        <f t="array" ref="F4030" ca="1">IF(G4030&lt;&gt;"",INDIRECT("'"&amp;G4030&amp;"'!"&amp;H4030),"")</f>
        <v>0</v>
      </c>
      <c r="G4030" s="991" t="s">
        <v>3604</v>
      </c>
      <c r="H4030" t="s">
        <v>4445</v>
      </c>
      <c r="S4030" s="991"/>
    </row>
    <row r="4031" spans="1:19" x14ac:dyDescent="0.25">
      <c r="A4031">
        <v>4026</v>
      </c>
      <c r="B4031" s="7">
        <f>'EstExp 12-20'!K184</f>
        <v>0</v>
      </c>
      <c r="C4031" s="3">
        <f t="shared" si="122"/>
        <v>4026</v>
      </c>
      <c r="E4031" t="b">
        <f t="shared" ca="1" si="123"/>
        <v>1</v>
      </c>
      <c r="F4031" cm="1">
        <f t="array" ref="F4031" ca="1">IF(G4031&lt;&gt;"",INDIRECT("'"&amp;G4031&amp;"'!"&amp;H4031),"")</f>
        <v>0</v>
      </c>
      <c r="G4031" s="991" t="s">
        <v>3604</v>
      </c>
      <c r="H4031" t="s">
        <v>4446</v>
      </c>
      <c r="S4031" s="991"/>
    </row>
    <row r="4032" spans="1:19" ht="15" customHeight="1" x14ac:dyDescent="0.25">
      <c r="A4032" s="2">
        <v>4027</v>
      </c>
      <c r="D4032" s="3" t="s">
        <v>3572</v>
      </c>
      <c r="F4032" t="str" cm="1">
        <f t="array" ref="F4032" ca="1">IF(G4032&lt;&gt;"",INDIRECT("'"&amp;G4032&amp;"'!"&amp;H4032),"")</f>
        <v/>
      </c>
      <c r="S4032" s="991"/>
    </row>
    <row r="4033" spans="1:19" ht="15" customHeight="1" x14ac:dyDescent="0.25">
      <c r="A4033" s="2">
        <v>4028</v>
      </c>
      <c r="D4033" s="3" t="s">
        <v>3572</v>
      </c>
      <c r="F4033" t="str" cm="1">
        <f t="array" ref="F4033" ca="1">IF(G4033&lt;&gt;"",INDIRECT("'"&amp;G4033&amp;"'!"&amp;H4033),"")</f>
        <v/>
      </c>
      <c r="S4033" s="991"/>
    </row>
    <row r="4034" spans="1:19" ht="15" customHeight="1" x14ac:dyDescent="0.25">
      <c r="A4034" s="2">
        <v>4029</v>
      </c>
      <c r="D4034" s="3" t="s">
        <v>3572</v>
      </c>
      <c r="F4034" t="str" cm="1">
        <f t="array" ref="F4034" ca="1">IF(G4034&lt;&gt;"",INDIRECT("'"&amp;G4034&amp;"'!"&amp;H4034),"")</f>
        <v/>
      </c>
      <c r="S4034" s="991"/>
    </row>
    <row r="4035" spans="1:19" ht="15" customHeight="1" x14ac:dyDescent="0.25">
      <c r="A4035" s="2">
        <v>4030</v>
      </c>
      <c r="D4035" s="3" t="s">
        <v>3572</v>
      </c>
      <c r="F4035" t="str" cm="1">
        <f t="array" ref="F4035" ca="1">IF(G4035&lt;&gt;"",INDIRECT("'"&amp;G4035&amp;"'!"&amp;H4035),"")</f>
        <v/>
      </c>
      <c r="S4035" s="991"/>
    </row>
    <row r="4036" spans="1:19" ht="15" customHeight="1" x14ac:dyDescent="0.25">
      <c r="A4036" s="2">
        <v>4031</v>
      </c>
      <c r="D4036" s="3" t="s">
        <v>3572</v>
      </c>
      <c r="F4036" t="str" cm="1">
        <f t="array" ref="F4036" ca="1">IF(G4036&lt;&gt;"",INDIRECT("'"&amp;G4036&amp;"'!"&amp;H4036),"")</f>
        <v/>
      </c>
      <c r="S4036" s="991"/>
    </row>
    <row r="4037" spans="1:19" ht="15" customHeight="1" x14ac:dyDescent="0.25">
      <c r="A4037" s="2">
        <v>4032</v>
      </c>
      <c r="D4037" s="3" t="s">
        <v>3572</v>
      </c>
      <c r="F4037" t="str" cm="1">
        <f t="array" ref="F4037" ca="1">IF(G4037&lt;&gt;"",INDIRECT("'"&amp;G4037&amp;"'!"&amp;H4037),"")</f>
        <v/>
      </c>
      <c r="S4037" s="991"/>
    </row>
    <row r="4038" spans="1:19" ht="15" customHeight="1" x14ac:dyDescent="0.25">
      <c r="A4038" s="2">
        <v>4033</v>
      </c>
      <c r="D4038" s="3" t="s">
        <v>3572</v>
      </c>
      <c r="F4038" t="str" cm="1">
        <f t="array" ref="F4038" ca="1">IF(G4038&lt;&gt;"",INDIRECT("'"&amp;G4038&amp;"'!"&amp;H4038),"")</f>
        <v/>
      </c>
      <c r="S4038" s="991"/>
    </row>
    <row r="4039" spans="1:19" ht="15" customHeight="1" x14ac:dyDescent="0.25">
      <c r="A4039" s="2">
        <v>4034</v>
      </c>
      <c r="D4039" s="3" t="s">
        <v>3572</v>
      </c>
      <c r="F4039" t="str" cm="1">
        <f t="array" ref="F4039" ca="1">IF(G4039&lt;&gt;"",INDIRECT("'"&amp;G4039&amp;"'!"&amp;H4039),"")</f>
        <v/>
      </c>
      <c r="S4039" s="991"/>
    </row>
    <row r="4040" spans="1:19" ht="15" customHeight="1" x14ac:dyDescent="0.25">
      <c r="A4040" s="2">
        <v>4035</v>
      </c>
      <c r="D4040" s="3" t="s">
        <v>3860</v>
      </c>
      <c r="F4040" t="str" cm="1">
        <f t="array" ref="F4040" ca="1">IF(G4040&lt;&gt;"",INDIRECT("'"&amp;G4040&amp;"'!"&amp;H4040),"")</f>
        <v/>
      </c>
      <c r="S4040" s="991"/>
    </row>
    <row r="4041" spans="1:19" ht="15" customHeight="1" x14ac:dyDescent="0.25">
      <c r="A4041" s="2">
        <v>4036</v>
      </c>
      <c r="D4041" s="3" t="s">
        <v>3860</v>
      </c>
      <c r="F4041" t="str" cm="1">
        <f t="array" ref="F4041" ca="1">IF(G4041&lt;&gt;"",INDIRECT("'"&amp;G4041&amp;"'!"&amp;H4041),"")</f>
        <v/>
      </c>
      <c r="S4041" s="991"/>
    </row>
    <row r="4042" spans="1:19" ht="15" customHeight="1" x14ac:dyDescent="0.25">
      <c r="A4042" s="2">
        <v>4037</v>
      </c>
      <c r="D4042" s="3" t="s">
        <v>3860</v>
      </c>
      <c r="F4042" t="str" cm="1">
        <f t="array" ref="F4042" ca="1">IF(G4042&lt;&gt;"",INDIRECT("'"&amp;G4042&amp;"'!"&amp;H4042),"")</f>
        <v/>
      </c>
      <c r="S4042" s="991"/>
    </row>
    <row r="4043" spans="1:19" x14ac:dyDescent="0.25">
      <c r="A4043">
        <v>4038</v>
      </c>
      <c r="B4043" s="7">
        <f>'EstExp 12-20'!K304</f>
        <v>0</v>
      </c>
      <c r="C4043" s="3">
        <f>A4043-B4043</f>
        <v>4038</v>
      </c>
      <c r="E4043" t="b">
        <f ca="1">F4043=B4043</f>
        <v>1</v>
      </c>
      <c r="F4043" cm="1">
        <f t="array" ref="F4043" ca="1">IF(G4043&lt;&gt;"",INDIRECT("'"&amp;G4043&amp;"'!"&amp;H4043),"")</f>
        <v>0</v>
      </c>
      <c r="G4043" s="991" t="s">
        <v>3604</v>
      </c>
      <c r="H4043" t="s">
        <v>4447</v>
      </c>
      <c r="S4043" s="991"/>
    </row>
    <row r="4044" spans="1:19" x14ac:dyDescent="0.25">
      <c r="A4044">
        <v>4039</v>
      </c>
      <c r="B4044" s="7">
        <f>'EstExp 12-20'!K305</f>
        <v>0</v>
      </c>
      <c r="C4044" s="3">
        <f>A4044-B4044</f>
        <v>4039</v>
      </c>
      <c r="E4044" t="b">
        <f ca="1">F4044=B4044</f>
        <v>1</v>
      </c>
      <c r="F4044" cm="1">
        <f t="array" ref="F4044" ca="1">IF(G4044&lt;&gt;"",INDIRECT("'"&amp;G4044&amp;"'!"&amp;H4044),"")</f>
        <v>0</v>
      </c>
      <c r="G4044" s="991" t="s">
        <v>3604</v>
      </c>
      <c r="H4044" t="s">
        <v>4448</v>
      </c>
      <c r="S4044" s="991"/>
    </row>
    <row r="4045" spans="1:19" ht="15" customHeight="1" x14ac:dyDescent="0.25">
      <c r="A4045" s="2">
        <v>4040</v>
      </c>
      <c r="D4045" s="3" t="s">
        <v>4449</v>
      </c>
      <c r="F4045" t="str" cm="1">
        <f t="array" ref="F4045" ca="1">IF(G4045&lt;&gt;"",INDIRECT("'"&amp;G4045&amp;"'!"&amp;H4045),"")</f>
        <v/>
      </c>
      <c r="S4045" s="991"/>
    </row>
    <row r="4046" spans="1:19" ht="15" customHeight="1" x14ac:dyDescent="0.25">
      <c r="A4046" s="2">
        <v>4041</v>
      </c>
      <c r="D4046" s="3" t="s">
        <v>3860</v>
      </c>
      <c r="F4046" t="str" cm="1">
        <f t="array" ref="F4046" ca="1">IF(G4046&lt;&gt;"",INDIRECT("'"&amp;G4046&amp;"'!"&amp;H4046),"")</f>
        <v/>
      </c>
      <c r="S4046" s="991"/>
    </row>
    <row r="4047" spans="1:19" ht="15" customHeight="1" x14ac:dyDescent="0.25">
      <c r="A4047" s="2">
        <v>4042</v>
      </c>
      <c r="D4047" s="3" t="s">
        <v>3572</v>
      </c>
      <c r="F4047" t="str" cm="1">
        <f t="array" ref="F4047" ca="1">IF(G4047&lt;&gt;"",INDIRECT("'"&amp;G4047&amp;"'!"&amp;H4047),"")</f>
        <v/>
      </c>
      <c r="S4047" s="991"/>
    </row>
    <row r="4048" spans="1:19" ht="15" customHeight="1" x14ac:dyDescent="0.25">
      <c r="A4048" s="2">
        <v>4043</v>
      </c>
      <c r="D4048" s="3" t="s">
        <v>3572</v>
      </c>
      <c r="F4048" t="str" cm="1">
        <f t="array" ref="F4048" ca="1">IF(G4048&lt;&gt;"",INDIRECT("'"&amp;G4048&amp;"'!"&amp;H4048),"")</f>
        <v/>
      </c>
    </row>
    <row r="4049" spans="1:19" ht="15" customHeight="1" x14ac:dyDescent="0.25">
      <c r="A4049" s="2">
        <v>4044</v>
      </c>
      <c r="D4049" s="3" t="s">
        <v>3572</v>
      </c>
      <c r="F4049" t="str" cm="1">
        <f t="array" ref="F4049" ca="1">IF(G4049&lt;&gt;"",INDIRECT("'"&amp;G4049&amp;"'!"&amp;H4049),"")</f>
        <v/>
      </c>
    </row>
    <row r="4050" spans="1:19" ht="15" customHeight="1" x14ac:dyDescent="0.25">
      <c r="A4050" s="2">
        <v>4045</v>
      </c>
      <c r="D4050" s="3" t="s">
        <v>3572</v>
      </c>
      <c r="F4050" t="str" cm="1">
        <f t="array" ref="F4050" ca="1">IF(G4050&lt;&gt;"",INDIRECT("'"&amp;G4050&amp;"'!"&amp;H4050),"")</f>
        <v/>
      </c>
    </row>
    <row r="4051" spans="1:19" ht="15" customHeight="1" x14ac:dyDescent="0.25">
      <c r="A4051" s="2">
        <v>4046</v>
      </c>
      <c r="D4051" s="3" t="s">
        <v>3572</v>
      </c>
      <c r="F4051" t="str" cm="1">
        <f t="array" ref="F4051" ca="1">IF(G4051&lt;&gt;"",INDIRECT("'"&amp;G4051&amp;"'!"&amp;H4051),"")</f>
        <v/>
      </c>
      <c r="S4051" s="991"/>
    </row>
    <row r="4052" spans="1:19" ht="15" customHeight="1" x14ac:dyDescent="0.25">
      <c r="A4052" s="2">
        <v>4047</v>
      </c>
      <c r="D4052" s="3" t="s">
        <v>3572</v>
      </c>
      <c r="F4052" t="str" cm="1">
        <f t="array" ref="F4052" ca="1">IF(G4052&lt;&gt;"",INDIRECT("'"&amp;G4052&amp;"'!"&amp;H4052),"")</f>
        <v/>
      </c>
      <c r="S4052" s="991"/>
    </row>
    <row r="4053" spans="1:19" ht="15" customHeight="1" x14ac:dyDescent="0.25">
      <c r="A4053" s="2">
        <v>4048</v>
      </c>
      <c r="D4053" s="3" t="s">
        <v>3572</v>
      </c>
      <c r="F4053" t="str" cm="1">
        <f t="array" ref="F4053" ca="1">IF(G4053&lt;&gt;"",INDIRECT("'"&amp;G4053&amp;"'!"&amp;H4053),"")</f>
        <v/>
      </c>
      <c r="S4053" s="991"/>
    </row>
    <row r="4054" spans="1:19" ht="15" customHeight="1" x14ac:dyDescent="0.25">
      <c r="A4054" s="2">
        <v>4049</v>
      </c>
      <c r="D4054" s="3" t="s">
        <v>3572</v>
      </c>
      <c r="F4054" t="str" cm="1">
        <f t="array" ref="F4054" ca="1">IF(G4054&lt;&gt;"",INDIRECT("'"&amp;G4054&amp;"'!"&amp;H4054),"")</f>
        <v/>
      </c>
      <c r="S4054" s="991"/>
    </row>
    <row r="4055" spans="1:19" ht="15" customHeight="1" x14ac:dyDescent="0.25">
      <c r="A4055" s="2">
        <v>4050</v>
      </c>
      <c r="D4055" s="3" t="s">
        <v>3572</v>
      </c>
      <c r="F4055" t="str" cm="1">
        <f t="array" ref="F4055" ca="1">IF(G4055&lt;&gt;"",INDIRECT("'"&amp;G4055&amp;"'!"&amp;H4055),"")</f>
        <v/>
      </c>
      <c r="S4055" s="991"/>
    </row>
    <row r="4056" spans="1:19" ht="15" customHeight="1" x14ac:dyDescent="0.25">
      <c r="A4056" s="2">
        <v>4051</v>
      </c>
      <c r="D4056" s="3" t="s">
        <v>3572</v>
      </c>
      <c r="F4056" t="str" cm="1">
        <f t="array" ref="F4056" ca="1">IF(G4056&lt;&gt;"",INDIRECT("'"&amp;G4056&amp;"'!"&amp;H4056),"")</f>
        <v/>
      </c>
      <c r="S4056" s="991"/>
    </row>
    <row r="4057" spans="1:19" x14ac:dyDescent="0.25">
      <c r="A4057">
        <v>4052</v>
      </c>
      <c r="B4057" s="7">
        <f>'BudgetSum 2-4'!C10</f>
        <v>0</v>
      </c>
      <c r="C4057" s="3">
        <f t="shared" ref="C4057:C4062" si="124">A4057-B4057</f>
        <v>4052</v>
      </c>
      <c r="E4057" t="b">
        <f t="shared" ref="E4057:E4062" ca="1" si="125">F4057=B4057</f>
        <v>1</v>
      </c>
      <c r="F4057" cm="1">
        <f t="array" ref="F4057" ca="1">IF(G4057&lt;&gt;"",INDIRECT("'"&amp;G4057&amp;"'!"&amp;H4057),"")</f>
        <v>0</v>
      </c>
      <c r="G4057" s="991" t="s">
        <v>3508</v>
      </c>
      <c r="H4057" t="s">
        <v>3519</v>
      </c>
      <c r="S4057" s="991"/>
    </row>
    <row r="4058" spans="1:19" x14ac:dyDescent="0.25">
      <c r="A4058">
        <v>4053</v>
      </c>
      <c r="B4058" s="7">
        <f>'BudgetSum 2-4'!D10</f>
        <v>0</v>
      </c>
      <c r="C4058" s="3">
        <f t="shared" si="124"/>
        <v>4053</v>
      </c>
      <c r="E4058" t="b">
        <f t="shared" ca="1" si="125"/>
        <v>1</v>
      </c>
      <c r="F4058" cm="1">
        <f t="array" ref="F4058" ca="1">IF(G4058&lt;&gt;"",INDIRECT("'"&amp;G4058&amp;"'!"&amp;H4058),"")</f>
        <v>0</v>
      </c>
      <c r="G4058" s="991" t="s">
        <v>3508</v>
      </c>
      <c r="H4058" t="s">
        <v>3533</v>
      </c>
      <c r="S4058" s="991"/>
    </row>
    <row r="4059" spans="1:19" x14ac:dyDescent="0.25">
      <c r="A4059">
        <v>4054</v>
      </c>
      <c r="B4059" s="7">
        <f>'BudgetSum 2-4'!E10</f>
        <v>0</v>
      </c>
      <c r="C4059" s="3">
        <f t="shared" si="124"/>
        <v>4054</v>
      </c>
      <c r="E4059" t="b">
        <f t="shared" ca="1" si="125"/>
        <v>1</v>
      </c>
      <c r="F4059" cm="1">
        <f t="array" ref="F4059" ca="1">IF(G4059&lt;&gt;"",INDIRECT("'"&amp;G4059&amp;"'!"&amp;H4059),"")</f>
        <v>0</v>
      </c>
      <c r="G4059" s="991" t="s">
        <v>3508</v>
      </c>
      <c r="H4059" t="s">
        <v>3544</v>
      </c>
      <c r="S4059" s="991"/>
    </row>
    <row r="4060" spans="1:19" ht="15" customHeight="1" x14ac:dyDescent="0.25">
      <c r="A4060">
        <v>4055</v>
      </c>
      <c r="B4060" s="7">
        <f>'BudgetSum 2-4'!F10</f>
        <v>0</v>
      </c>
      <c r="C4060" s="3">
        <f t="shared" si="124"/>
        <v>4055</v>
      </c>
      <c r="E4060" t="b">
        <f t="shared" ca="1" si="125"/>
        <v>1</v>
      </c>
      <c r="F4060" cm="1">
        <f t="array" ref="F4060" ca="1">IF(G4060&lt;&gt;"",INDIRECT("'"&amp;G4060&amp;"'!"&amp;H4060),"")</f>
        <v>0</v>
      </c>
      <c r="G4060" s="991" t="s">
        <v>3508</v>
      </c>
      <c r="H4060" t="s">
        <v>3555</v>
      </c>
      <c r="I4060" s="4"/>
      <c r="J4060" s="4"/>
      <c r="K4060" s="4"/>
    </row>
    <row r="4061" spans="1:19" x14ac:dyDescent="0.25">
      <c r="A4061">
        <v>4056</v>
      </c>
      <c r="B4061" s="7">
        <f>'BudgetSum 2-4'!G10</f>
        <v>0</v>
      </c>
      <c r="C4061" s="3">
        <f t="shared" si="124"/>
        <v>4056</v>
      </c>
      <c r="E4061" t="b">
        <f t="shared" ca="1" si="125"/>
        <v>1</v>
      </c>
      <c r="F4061" cm="1">
        <f t="array" ref="F4061" ca="1">IF(G4061&lt;&gt;"",INDIRECT("'"&amp;G4061&amp;"'!"&amp;H4061),"")</f>
        <v>0</v>
      </c>
      <c r="G4061" s="991" t="s">
        <v>3508</v>
      </c>
      <c r="H4061" t="s">
        <v>3566</v>
      </c>
      <c r="S4061" s="991"/>
    </row>
    <row r="4062" spans="1:19" x14ac:dyDescent="0.25">
      <c r="A4062">
        <v>4057</v>
      </c>
      <c r="B4062" s="7">
        <f>'BudgetSum 2-4'!H10</f>
        <v>0</v>
      </c>
      <c r="C4062" s="3">
        <f t="shared" si="124"/>
        <v>4057</v>
      </c>
      <c r="E4062" t="b">
        <f t="shared" ca="1" si="125"/>
        <v>1</v>
      </c>
      <c r="F4062" cm="1">
        <f t="array" ref="F4062" ca="1">IF(G4062&lt;&gt;"",INDIRECT("'"&amp;G4062&amp;"'!"&amp;H4062),"")</f>
        <v>0</v>
      </c>
      <c r="G4062" s="991" t="s">
        <v>3508</v>
      </c>
      <c r="H4062" t="s">
        <v>3577</v>
      </c>
      <c r="S4062" s="991"/>
    </row>
    <row r="4063" spans="1:19" ht="15" customHeight="1" x14ac:dyDescent="0.25">
      <c r="A4063" s="2">
        <v>4058</v>
      </c>
      <c r="D4063" s="3" t="s">
        <v>3572</v>
      </c>
      <c r="F4063" t="str" cm="1">
        <f t="array" ref="F4063" ca="1">IF(G4063&lt;&gt;"",INDIRECT("'"&amp;G4063&amp;"'!"&amp;H4063),"")</f>
        <v/>
      </c>
      <c r="S4063" s="991"/>
    </row>
    <row r="4064" spans="1:19" ht="15" customHeight="1" x14ac:dyDescent="0.25">
      <c r="A4064" s="2">
        <v>4059</v>
      </c>
      <c r="D4064" s="3" t="s">
        <v>3572</v>
      </c>
      <c r="F4064" t="str" cm="1">
        <f t="array" ref="F4064" ca="1">IF(G4064&lt;&gt;"",INDIRECT("'"&amp;G4064&amp;"'!"&amp;H4064),"")</f>
        <v/>
      </c>
      <c r="S4064" s="991"/>
    </row>
    <row r="4065" spans="1:19" x14ac:dyDescent="0.25">
      <c r="A4065">
        <v>4060</v>
      </c>
      <c r="B4065" s="7">
        <f>'BudgetSum 2-4'!K10</f>
        <v>0</v>
      </c>
      <c r="C4065" s="3">
        <f t="shared" ref="C4065:C4072" si="126">A4065-B4065</f>
        <v>4060</v>
      </c>
      <c r="E4065" t="b">
        <f t="shared" ref="E4065:E4072" ca="1" si="127">F4065=B4065</f>
        <v>1</v>
      </c>
      <c r="F4065" cm="1">
        <f t="array" ref="F4065" ca="1">IF(G4065&lt;&gt;"",INDIRECT("'"&amp;G4065&amp;"'!"&amp;H4065),"")</f>
        <v>0</v>
      </c>
      <c r="G4065" s="991" t="s">
        <v>3508</v>
      </c>
      <c r="H4065" t="s">
        <v>3595</v>
      </c>
      <c r="S4065" s="991"/>
    </row>
    <row r="4066" spans="1:19" x14ac:dyDescent="0.25">
      <c r="A4066">
        <v>4061</v>
      </c>
      <c r="B4066" s="7">
        <f>'BudgetSum 2-4'!C11</f>
        <v>1316034</v>
      </c>
      <c r="C4066" s="3">
        <f t="shared" si="126"/>
        <v>-1311973</v>
      </c>
      <c r="E4066" t="b">
        <f t="shared" ca="1" si="127"/>
        <v>1</v>
      </c>
      <c r="F4066" cm="1">
        <f t="array" ref="F4066" ca="1">IF(G4066&lt;&gt;"",INDIRECT("'"&amp;G4066&amp;"'!"&amp;H4066),"")</f>
        <v>1316034</v>
      </c>
      <c r="G4066" s="991" t="s">
        <v>3508</v>
      </c>
      <c r="H4066" t="s">
        <v>3520</v>
      </c>
      <c r="S4066" s="991"/>
    </row>
    <row r="4067" spans="1:19" x14ac:dyDescent="0.25">
      <c r="A4067">
        <v>4062</v>
      </c>
      <c r="B4067" s="7">
        <f>'BudgetSum 2-4'!D11</f>
        <v>0</v>
      </c>
      <c r="C4067" s="3">
        <f t="shared" si="126"/>
        <v>4062</v>
      </c>
      <c r="E4067" t="b">
        <f t="shared" ca="1" si="127"/>
        <v>1</v>
      </c>
      <c r="F4067" cm="1">
        <f t="array" ref="F4067" ca="1">IF(G4067&lt;&gt;"",INDIRECT("'"&amp;G4067&amp;"'!"&amp;H4067),"")</f>
        <v>0</v>
      </c>
      <c r="G4067" s="991" t="s">
        <v>3508</v>
      </c>
      <c r="H4067" t="s">
        <v>3534</v>
      </c>
      <c r="S4067" s="991"/>
    </row>
    <row r="4068" spans="1:19" ht="15" customHeight="1" x14ac:dyDescent="0.25">
      <c r="A4068">
        <v>4063</v>
      </c>
      <c r="B4068" s="7">
        <f>'BudgetSum 2-4'!E11</f>
        <v>0</v>
      </c>
      <c r="C4068" s="3">
        <f t="shared" si="126"/>
        <v>4063</v>
      </c>
      <c r="E4068" t="b">
        <f t="shared" ca="1" si="127"/>
        <v>1</v>
      </c>
      <c r="F4068" cm="1">
        <f t="array" ref="F4068" ca="1">IF(G4068&lt;&gt;"",INDIRECT("'"&amp;G4068&amp;"'!"&amp;H4068),"")</f>
        <v>0</v>
      </c>
      <c r="G4068" s="991" t="s">
        <v>3508</v>
      </c>
      <c r="H4068" t="s">
        <v>3545</v>
      </c>
      <c r="I4068" s="4"/>
      <c r="J4068" s="4"/>
      <c r="K4068" s="4"/>
    </row>
    <row r="4069" spans="1:19" x14ac:dyDescent="0.25">
      <c r="A4069">
        <v>4064</v>
      </c>
      <c r="B4069" s="7">
        <f>'BudgetSum 2-4'!F11</f>
        <v>0</v>
      </c>
      <c r="C4069" s="3">
        <f t="shared" si="126"/>
        <v>4064</v>
      </c>
      <c r="E4069" t="b">
        <f t="shared" ca="1" si="127"/>
        <v>1</v>
      </c>
      <c r="F4069" cm="1">
        <f t="array" ref="F4069" ca="1">IF(G4069&lt;&gt;"",INDIRECT("'"&amp;G4069&amp;"'!"&amp;H4069),"")</f>
        <v>0</v>
      </c>
      <c r="G4069" s="991" t="s">
        <v>3508</v>
      </c>
      <c r="H4069" t="s">
        <v>3556</v>
      </c>
      <c r="S4069" s="991"/>
    </row>
    <row r="4070" spans="1:19" ht="15" customHeight="1" x14ac:dyDescent="0.25">
      <c r="A4070">
        <v>4065</v>
      </c>
      <c r="B4070" s="7">
        <f>'BudgetSum 2-4'!G11</f>
        <v>0</v>
      </c>
      <c r="C4070" s="3">
        <f t="shared" si="126"/>
        <v>4065</v>
      </c>
      <c r="E4070" t="b">
        <f t="shared" ca="1" si="127"/>
        <v>1</v>
      </c>
      <c r="F4070" cm="1">
        <f t="array" ref="F4070" ca="1">IF(G4070&lt;&gt;"",INDIRECT("'"&amp;G4070&amp;"'!"&amp;H4070),"")</f>
        <v>0</v>
      </c>
      <c r="G4070" s="991" t="s">
        <v>3508</v>
      </c>
      <c r="H4070" t="s">
        <v>3567</v>
      </c>
      <c r="I4070" s="4"/>
      <c r="J4070" s="4"/>
      <c r="K4070" s="4"/>
    </row>
    <row r="4071" spans="1:19" x14ac:dyDescent="0.25">
      <c r="A4071">
        <v>4066</v>
      </c>
      <c r="B4071" s="7">
        <f>'BudgetSum 2-4'!H11</f>
        <v>0</v>
      </c>
      <c r="C4071" s="3">
        <f t="shared" si="126"/>
        <v>4066</v>
      </c>
      <c r="E4071" t="b">
        <f t="shared" ca="1" si="127"/>
        <v>1</v>
      </c>
      <c r="F4071" cm="1">
        <f t="array" ref="F4071" ca="1">IF(G4071&lt;&gt;"",INDIRECT("'"&amp;G4071&amp;"'!"&amp;H4071),"")</f>
        <v>0</v>
      </c>
      <c r="G4071" s="991" t="s">
        <v>3508</v>
      </c>
      <c r="H4071" t="s">
        <v>3578</v>
      </c>
      <c r="S4071" s="991"/>
    </row>
    <row r="4072" spans="1:19" x14ac:dyDescent="0.25">
      <c r="A4072">
        <v>4067</v>
      </c>
      <c r="B4072" s="7">
        <f>'BudgetSum 2-4'!I11</f>
        <v>0</v>
      </c>
      <c r="C4072" s="3">
        <f t="shared" si="126"/>
        <v>4067</v>
      </c>
      <c r="E4072" t="b">
        <f t="shared" ca="1" si="127"/>
        <v>1</v>
      </c>
      <c r="F4072" cm="1">
        <f t="array" ref="F4072" ca="1">IF(G4072&lt;&gt;"",INDIRECT("'"&amp;G4072&amp;"'!"&amp;H4072),"")</f>
        <v>0</v>
      </c>
      <c r="G4072" s="991" t="s">
        <v>3508</v>
      </c>
      <c r="H4072" t="s">
        <v>3587</v>
      </c>
      <c r="S4072" s="991"/>
    </row>
    <row r="4073" spans="1:19" ht="15" customHeight="1" x14ac:dyDescent="0.25">
      <c r="A4073" s="2">
        <v>4068</v>
      </c>
      <c r="D4073" s="3" t="s">
        <v>3860</v>
      </c>
      <c r="F4073" t="str" cm="1">
        <f t="array" ref="F4073" ca="1">IF(G4073&lt;&gt;"",INDIRECT("'"&amp;G4073&amp;"'!"&amp;H4073),"")</f>
        <v/>
      </c>
      <c r="S4073" s="991"/>
    </row>
    <row r="4074" spans="1:19" x14ac:dyDescent="0.25">
      <c r="A4074">
        <v>4069</v>
      </c>
      <c r="B4074" s="7">
        <f>'BudgetSum 2-4'!K11</f>
        <v>0</v>
      </c>
      <c r="C4074" s="3">
        <f t="shared" ref="C4074:C4085" si="128">A4074-B4074</f>
        <v>4069</v>
      </c>
      <c r="E4074" t="b">
        <f t="shared" ref="E4074:E4085" ca="1" si="129">F4074=B4074</f>
        <v>1</v>
      </c>
      <c r="F4074" cm="1">
        <f t="array" ref="F4074" ca="1">IF(G4074&lt;&gt;"",INDIRECT("'"&amp;G4074&amp;"'!"&amp;H4074),"")</f>
        <v>0</v>
      </c>
      <c r="G4074" s="991" t="s">
        <v>3508</v>
      </c>
      <c r="H4074" t="s">
        <v>3596</v>
      </c>
      <c r="S4074" s="991"/>
    </row>
    <row r="4075" spans="1:19" x14ac:dyDescent="0.25">
      <c r="A4075">
        <v>4070</v>
      </c>
      <c r="B4075" s="7">
        <f>'BudgetSum 2-4'!C20</f>
        <v>0</v>
      </c>
      <c r="C4075" s="3">
        <f t="shared" si="128"/>
        <v>4070</v>
      </c>
      <c r="E4075" t="b">
        <f t="shared" ca="1" si="129"/>
        <v>1</v>
      </c>
      <c r="F4075" cm="1">
        <f t="array" ref="F4075" ca="1">IF(G4075&lt;&gt;"",INDIRECT("'"&amp;G4075&amp;"'!"&amp;H4075),"")</f>
        <v>0</v>
      </c>
      <c r="G4075" s="991" t="s">
        <v>3508</v>
      </c>
      <c r="H4075" t="s">
        <v>3529</v>
      </c>
      <c r="S4075" s="991"/>
    </row>
    <row r="4076" spans="1:19" x14ac:dyDescent="0.25">
      <c r="A4076">
        <v>4071</v>
      </c>
      <c r="B4076" s="7">
        <f>'BudgetSum 2-4'!D20</f>
        <v>0</v>
      </c>
      <c r="C4076" s="3">
        <f t="shared" si="128"/>
        <v>4071</v>
      </c>
      <c r="E4076" t="b">
        <f t="shared" ca="1" si="129"/>
        <v>1</v>
      </c>
      <c r="F4076" cm="1">
        <f t="array" ref="F4076" ca="1">IF(G4076&lt;&gt;"",INDIRECT("'"&amp;G4076&amp;"'!"&amp;H4076),"")</f>
        <v>0</v>
      </c>
      <c r="G4076" s="991" t="s">
        <v>3508</v>
      </c>
      <c r="H4076" t="s">
        <v>3541</v>
      </c>
      <c r="S4076" s="991"/>
    </row>
    <row r="4077" spans="1:19" x14ac:dyDescent="0.25">
      <c r="A4077">
        <v>4072</v>
      </c>
      <c r="B4077" s="7">
        <f>'BudgetSum 2-4'!F20</f>
        <v>0</v>
      </c>
      <c r="C4077" s="3">
        <f t="shared" si="128"/>
        <v>4072</v>
      </c>
      <c r="E4077" t="b">
        <f t="shared" ca="1" si="129"/>
        <v>1</v>
      </c>
      <c r="F4077" cm="1">
        <f t="array" ref="F4077" ca="1">IF(G4077&lt;&gt;"",INDIRECT("'"&amp;G4077&amp;"'!"&amp;H4077),"")</f>
        <v>0</v>
      </c>
      <c r="G4077" s="991" t="s">
        <v>3508</v>
      </c>
      <c r="H4077" t="s">
        <v>3563</v>
      </c>
      <c r="S4077" s="991"/>
    </row>
    <row r="4078" spans="1:19" x14ac:dyDescent="0.25">
      <c r="A4078">
        <v>4073</v>
      </c>
      <c r="B4078" s="7">
        <f>'BudgetSum 2-4'!H20</f>
        <v>0</v>
      </c>
      <c r="C4078" s="3">
        <f t="shared" si="128"/>
        <v>4073</v>
      </c>
      <c r="E4078" t="b">
        <f t="shared" ca="1" si="129"/>
        <v>1</v>
      </c>
      <c r="F4078" cm="1">
        <f t="array" ref="F4078" ca="1">IF(G4078&lt;&gt;"",INDIRECT("'"&amp;G4078&amp;"'!"&amp;H4078),"")</f>
        <v>0</v>
      </c>
      <c r="G4078" s="991" t="s">
        <v>3508</v>
      </c>
      <c r="H4078" t="s">
        <v>3582</v>
      </c>
      <c r="S4078" s="991"/>
    </row>
    <row r="4079" spans="1:19" ht="15" customHeight="1" x14ac:dyDescent="0.25">
      <c r="A4079">
        <v>4074</v>
      </c>
      <c r="B4079" s="7">
        <f>'BudgetSum 2-4'!K20</f>
        <v>0</v>
      </c>
      <c r="C4079" s="3">
        <f t="shared" si="128"/>
        <v>4074</v>
      </c>
      <c r="E4079" t="b">
        <f t="shared" ca="1" si="129"/>
        <v>1</v>
      </c>
      <c r="F4079" cm="1">
        <f t="array" ref="F4079" ca="1">IF(G4079&lt;&gt;"",INDIRECT("'"&amp;G4079&amp;"'!"&amp;H4079),"")</f>
        <v>0</v>
      </c>
      <c r="G4079" s="991" t="s">
        <v>3508</v>
      </c>
      <c r="H4079" t="s">
        <v>3602</v>
      </c>
    </row>
    <row r="4080" spans="1:19" x14ac:dyDescent="0.25">
      <c r="A4080">
        <v>4075</v>
      </c>
      <c r="B4080" s="7">
        <f>'BudgetSum 2-4'!C21</f>
        <v>1283998</v>
      </c>
      <c r="C4080" s="3">
        <f t="shared" si="128"/>
        <v>-1279923</v>
      </c>
      <c r="E4080" t="b">
        <f t="shared" ca="1" si="129"/>
        <v>1</v>
      </c>
      <c r="F4080" cm="1">
        <f t="array" ref="F4080" ca="1">IF(G4080&lt;&gt;"",INDIRECT("'"&amp;G4080&amp;"'!"&amp;H4080),"")</f>
        <v>1283998</v>
      </c>
      <c r="G4080" s="991" t="s">
        <v>3508</v>
      </c>
      <c r="H4080" t="s">
        <v>3530</v>
      </c>
      <c r="S4080" s="991"/>
    </row>
    <row r="4081" spans="1:19" ht="15" customHeight="1" x14ac:dyDescent="0.25">
      <c r="A4081">
        <v>4076</v>
      </c>
      <c r="B4081" s="7">
        <f>'BudgetSum 2-4'!D21</f>
        <v>0</v>
      </c>
      <c r="C4081" s="3">
        <f t="shared" si="128"/>
        <v>4076</v>
      </c>
      <c r="E4081" t="b">
        <f t="shared" ca="1" si="129"/>
        <v>1</v>
      </c>
      <c r="F4081" cm="1">
        <f t="array" ref="F4081" ca="1">IF(G4081&lt;&gt;"",INDIRECT("'"&amp;G4081&amp;"'!"&amp;H4081),"")</f>
        <v>0</v>
      </c>
      <c r="G4081" s="991" t="s">
        <v>3508</v>
      </c>
      <c r="H4081" t="s">
        <v>3542</v>
      </c>
      <c r="I4081" s="4"/>
      <c r="J4081" s="4"/>
      <c r="K4081" s="4"/>
    </row>
    <row r="4082" spans="1:19" x14ac:dyDescent="0.25">
      <c r="A4082">
        <v>4077</v>
      </c>
      <c r="B4082" s="7">
        <f>'BudgetSum 2-4'!E21</f>
        <v>0</v>
      </c>
      <c r="C4082" s="3">
        <f t="shared" si="128"/>
        <v>4077</v>
      </c>
      <c r="E4082" t="b">
        <f t="shared" ca="1" si="129"/>
        <v>1</v>
      </c>
      <c r="F4082" cm="1">
        <f t="array" ref="F4082" ca="1">IF(G4082&lt;&gt;"",INDIRECT("'"&amp;G4082&amp;"'!"&amp;H4082),"")</f>
        <v>0</v>
      </c>
      <c r="G4082" s="991" t="s">
        <v>3508</v>
      </c>
      <c r="H4082" t="s">
        <v>3552</v>
      </c>
      <c r="S4082" s="991"/>
    </row>
    <row r="4083" spans="1:19" x14ac:dyDescent="0.25">
      <c r="A4083">
        <v>4078</v>
      </c>
      <c r="B4083" s="7">
        <f>'BudgetSum 2-4'!F21</f>
        <v>0</v>
      </c>
      <c r="C4083" s="3">
        <f t="shared" si="128"/>
        <v>4078</v>
      </c>
      <c r="E4083" t="b">
        <f t="shared" ca="1" si="129"/>
        <v>1</v>
      </c>
      <c r="F4083" cm="1">
        <f t="array" ref="F4083" ca="1">IF(G4083&lt;&gt;"",INDIRECT("'"&amp;G4083&amp;"'!"&amp;H4083),"")</f>
        <v>0</v>
      </c>
      <c r="G4083" s="991" t="s">
        <v>3508</v>
      </c>
      <c r="H4083" t="s">
        <v>3564</v>
      </c>
      <c r="S4083" s="991"/>
    </row>
    <row r="4084" spans="1:19" x14ac:dyDescent="0.25">
      <c r="A4084">
        <v>4079</v>
      </c>
      <c r="B4084" s="7">
        <f>'BudgetSum 2-4'!G21</f>
        <v>0</v>
      </c>
      <c r="C4084" s="3">
        <f t="shared" si="128"/>
        <v>4079</v>
      </c>
      <c r="E4084" t="b">
        <f t="shared" ca="1" si="129"/>
        <v>1</v>
      </c>
      <c r="F4084" cm="1">
        <f t="array" ref="F4084" ca="1">IF(G4084&lt;&gt;"",INDIRECT("'"&amp;G4084&amp;"'!"&amp;H4084),"")</f>
        <v>0</v>
      </c>
      <c r="G4084" s="991" t="s">
        <v>3508</v>
      </c>
      <c r="H4084" t="s">
        <v>3575</v>
      </c>
      <c r="S4084" s="991"/>
    </row>
    <row r="4085" spans="1:19" ht="15" customHeight="1" x14ac:dyDescent="0.25">
      <c r="A4085">
        <v>4080</v>
      </c>
      <c r="B4085" s="7">
        <f>'BudgetSum 2-4'!H21</f>
        <v>0</v>
      </c>
      <c r="C4085" s="3">
        <f t="shared" si="128"/>
        <v>4080</v>
      </c>
      <c r="E4085" t="b">
        <f t="shared" ca="1" si="129"/>
        <v>1</v>
      </c>
      <c r="F4085" cm="1">
        <f t="array" ref="F4085" ca="1">IF(G4085&lt;&gt;"",INDIRECT("'"&amp;G4085&amp;"'!"&amp;H4085),"")</f>
        <v>0</v>
      </c>
      <c r="G4085" s="991" t="s">
        <v>3508</v>
      </c>
      <c r="H4085" t="s">
        <v>3583</v>
      </c>
      <c r="I4085" s="4"/>
      <c r="J4085" s="4"/>
      <c r="K4085" s="4"/>
    </row>
    <row r="4086" spans="1:19" ht="15" customHeight="1" x14ac:dyDescent="0.25">
      <c r="A4086" s="2">
        <v>4081</v>
      </c>
      <c r="D4086" s="3" t="s">
        <v>3572</v>
      </c>
      <c r="F4086" t="str" cm="1">
        <f t="array" ref="F4086" ca="1">IF(G4086&lt;&gt;"",INDIRECT("'"&amp;G4086&amp;"'!"&amp;H4086),"")</f>
        <v/>
      </c>
      <c r="S4086" s="991"/>
    </row>
    <row r="4087" spans="1:19" ht="15" customHeight="1" x14ac:dyDescent="0.25">
      <c r="A4087" s="2">
        <v>4082</v>
      </c>
      <c r="D4087" s="3" t="s">
        <v>3860</v>
      </c>
      <c r="F4087" t="str" cm="1">
        <f t="array" ref="F4087" ca="1">IF(G4087&lt;&gt;"",INDIRECT("'"&amp;G4087&amp;"'!"&amp;H4087),"")</f>
        <v/>
      </c>
      <c r="S4087" s="991"/>
    </row>
    <row r="4088" spans="1:19" ht="15" customHeight="1" x14ac:dyDescent="0.25">
      <c r="A4088">
        <v>4083</v>
      </c>
      <c r="B4088" s="7">
        <f>'BudgetSum 2-4'!K21</f>
        <v>0</v>
      </c>
      <c r="C4088" s="3">
        <f>A4088-B4088</f>
        <v>4083</v>
      </c>
      <c r="E4088" t="b">
        <f ca="1">F4088=B4088</f>
        <v>1</v>
      </c>
      <c r="F4088" cm="1">
        <f t="array" ref="F4088" ca="1">IF(G4088&lt;&gt;"",INDIRECT("'"&amp;G4088&amp;"'!"&amp;H4088),"")</f>
        <v>0</v>
      </c>
      <c r="G4088" s="991" t="s">
        <v>3508</v>
      </c>
      <c r="H4088" t="s">
        <v>3603</v>
      </c>
      <c r="I4088" s="4"/>
      <c r="J4088" s="4"/>
      <c r="K4088" s="4"/>
    </row>
    <row r="4089" spans="1:19" ht="15" customHeight="1" x14ac:dyDescent="0.25">
      <c r="A4089" s="2">
        <v>4084</v>
      </c>
      <c r="D4089" s="3" t="s">
        <v>3860</v>
      </c>
      <c r="F4089" t="str" cm="1">
        <f t="array" ref="F4089" ca="1">IF(G4089&lt;&gt;"",INDIRECT("'"&amp;G4089&amp;"'!"&amp;H4089),"")</f>
        <v/>
      </c>
      <c r="S4089" s="991"/>
    </row>
    <row r="4090" spans="1:19" ht="15" customHeight="1" x14ac:dyDescent="0.25">
      <c r="A4090" s="2">
        <v>4085</v>
      </c>
      <c r="D4090" s="3" t="s">
        <v>3572</v>
      </c>
      <c r="F4090" t="str" cm="1">
        <f t="array" ref="F4090" ca="1">IF(G4090&lt;&gt;"",INDIRECT("'"&amp;G4090&amp;"'!"&amp;H4090),"")</f>
        <v/>
      </c>
      <c r="S4090" s="991"/>
    </row>
    <row r="4091" spans="1:19" ht="15" customHeight="1" x14ac:dyDescent="0.25">
      <c r="A4091" s="2">
        <v>4086</v>
      </c>
      <c r="D4091" s="3" t="s">
        <v>3572</v>
      </c>
      <c r="F4091" t="str" cm="1">
        <f t="array" ref="F4091" ca="1">IF(G4091&lt;&gt;"",INDIRECT("'"&amp;G4091&amp;"'!"&amp;H4091),"")</f>
        <v/>
      </c>
      <c r="S4091" s="991"/>
    </row>
    <row r="4092" spans="1:19" ht="15" customHeight="1" x14ac:dyDescent="0.25">
      <c r="A4092" s="2">
        <v>4087</v>
      </c>
      <c r="D4092" s="3" t="s">
        <v>3572</v>
      </c>
      <c r="F4092" t="str" cm="1">
        <f t="array" ref="F4092" ca="1">IF(G4092&lt;&gt;"",INDIRECT("'"&amp;G4092&amp;"'!"&amp;H4092),"")</f>
        <v/>
      </c>
      <c r="S4092" s="991"/>
    </row>
    <row r="4093" spans="1:19" ht="15" customHeight="1" x14ac:dyDescent="0.25">
      <c r="A4093" s="2">
        <v>4088</v>
      </c>
      <c r="D4093" s="3" t="s">
        <v>3572</v>
      </c>
      <c r="F4093" t="str" cm="1">
        <f t="array" ref="F4093" ca="1">IF(G4093&lt;&gt;"",INDIRECT("'"&amp;G4093&amp;"'!"&amp;H4093),"")</f>
        <v/>
      </c>
      <c r="S4093" s="991"/>
    </row>
    <row r="4094" spans="1:19" ht="15" customHeight="1" x14ac:dyDescent="0.25">
      <c r="A4094" s="2">
        <v>4089</v>
      </c>
      <c r="D4094" s="3" t="s">
        <v>3860</v>
      </c>
      <c r="F4094" t="str" cm="1">
        <f t="array" ref="F4094" ca="1">IF(G4094&lt;&gt;"",INDIRECT("'"&amp;G4094&amp;"'!"&amp;H4094),"")</f>
        <v/>
      </c>
      <c r="S4094" s="991"/>
    </row>
    <row r="4095" spans="1:19" ht="15" customHeight="1" x14ac:dyDescent="0.25">
      <c r="A4095" s="2">
        <v>4090</v>
      </c>
      <c r="D4095" s="3" t="s">
        <v>3860</v>
      </c>
      <c r="F4095" t="str" cm="1">
        <f t="array" ref="F4095" ca="1">IF(G4095&lt;&gt;"",INDIRECT("'"&amp;G4095&amp;"'!"&amp;H4095),"")</f>
        <v/>
      </c>
      <c r="S4095" s="991"/>
    </row>
    <row r="4096" spans="1:19" ht="15" customHeight="1" x14ac:dyDescent="0.25">
      <c r="A4096" s="2">
        <v>4091</v>
      </c>
      <c r="D4096" s="3" t="s">
        <v>3572</v>
      </c>
      <c r="F4096" t="str" cm="1">
        <f t="array" ref="F4096" ca="1">IF(G4096&lt;&gt;"",INDIRECT("'"&amp;G4096&amp;"'!"&amp;H4096),"")</f>
        <v/>
      </c>
      <c r="S4096" s="991"/>
    </row>
    <row r="4097" spans="1:19" ht="15" customHeight="1" x14ac:dyDescent="0.25">
      <c r="A4097" s="2">
        <v>4092</v>
      </c>
      <c r="D4097" s="3" t="s">
        <v>3572</v>
      </c>
      <c r="F4097" t="str" cm="1">
        <f t="array" ref="F4097" ca="1">IF(G4097&lt;&gt;"",INDIRECT("'"&amp;G4097&amp;"'!"&amp;H4097),"")</f>
        <v/>
      </c>
      <c r="S4097" s="991"/>
    </row>
    <row r="4098" spans="1:19" ht="15" customHeight="1" x14ac:dyDescent="0.25">
      <c r="A4098" s="2">
        <v>4093</v>
      </c>
      <c r="D4098" s="3" t="s">
        <v>3572</v>
      </c>
      <c r="F4098" t="str" cm="1">
        <f t="array" ref="F4098" ca="1">IF(G4098&lt;&gt;"",INDIRECT("'"&amp;G4098&amp;"'!"&amp;H4098),"")</f>
        <v/>
      </c>
      <c r="S4098" s="991"/>
    </row>
    <row r="4099" spans="1:19" ht="15" customHeight="1" x14ac:dyDescent="0.25">
      <c r="A4099" s="2">
        <v>4094</v>
      </c>
      <c r="D4099" s="3" t="s">
        <v>3572</v>
      </c>
      <c r="F4099" t="str" cm="1">
        <f t="array" ref="F4099" ca="1">IF(G4099&lt;&gt;"",INDIRECT("'"&amp;G4099&amp;"'!"&amp;H4099),"")</f>
        <v/>
      </c>
      <c r="S4099" s="991"/>
    </row>
    <row r="4100" spans="1:19" ht="15" customHeight="1" x14ac:dyDescent="0.25">
      <c r="A4100">
        <v>4095</v>
      </c>
      <c r="B4100" s="7">
        <f>'EstExp 12-20'!H208</f>
        <v>0</v>
      </c>
      <c r="C4100" s="3">
        <f>A4100-B4100</f>
        <v>4095</v>
      </c>
      <c r="E4100" t="b">
        <f ca="1">F4100=B4100</f>
        <v>1</v>
      </c>
      <c r="F4100" cm="1">
        <f t="array" ref="F4100" ca="1">IF(G4100&lt;&gt;"",INDIRECT("'"&amp;G4100&amp;"'!"&amp;H4100),"")</f>
        <v>0</v>
      </c>
      <c r="G4100" s="991" t="s">
        <v>3604</v>
      </c>
      <c r="H4100" t="s">
        <v>4450</v>
      </c>
      <c r="I4100" s="4"/>
      <c r="J4100" s="4"/>
      <c r="K4100" s="4"/>
    </row>
    <row r="4101" spans="1:19" ht="15" customHeight="1" x14ac:dyDescent="0.25">
      <c r="A4101">
        <v>4096</v>
      </c>
      <c r="B4101" s="7">
        <f>'EstExp 12-20'!K208</f>
        <v>0</v>
      </c>
      <c r="C4101" s="3">
        <f>A4101-B4101</f>
        <v>4096</v>
      </c>
      <c r="E4101" t="b">
        <f ca="1">F4101=B4101</f>
        <v>1</v>
      </c>
      <c r="F4101" cm="1">
        <f t="array" ref="F4101" ca="1">IF(G4101&lt;&gt;"",INDIRECT("'"&amp;G4101&amp;"'!"&amp;H4101),"")</f>
        <v>0</v>
      </c>
      <c r="G4101" s="991" t="s">
        <v>3604</v>
      </c>
      <c r="H4101" t="s">
        <v>4451</v>
      </c>
      <c r="I4101" s="4"/>
      <c r="J4101" s="4"/>
      <c r="K4101" s="4"/>
    </row>
    <row r="4102" spans="1:19" ht="15" customHeight="1" x14ac:dyDescent="0.25">
      <c r="A4102" s="2">
        <v>4097</v>
      </c>
      <c r="D4102" s="3" t="s">
        <v>3572</v>
      </c>
      <c r="F4102" t="str" cm="1">
        <f t="array" ref="F4102" ca="1">IF(G4102&lt;&gt;"",INDIRECT("'"&amp;G4102&amp;"'!"&amp;H4102),"")</f>
        <v/>
      </c>
      <c r="S4102" s="991"/>
    </row>
    <row r="4103" spans="1:19" ht="15" customHeight="1" x14ac:dyDescent="0.25">
      <c r="A4103" s="2">
        <v>4098</v>
      </c>
      <c r="D4103" s="3" t="s">
        <v>3572</v>
      </c>
      <c r="F4103" t="str" cm="1">
        <f t="array" ref="F4103" ca="1">IF(G4103&lt;&gt;"",INDIRECT("'"&amp;G4103&amp;"'!"&amp;H4103),"")</f>
        <v/>
      </c>
      <c r="S4103" s="991"/>
    </row>
    <row r="4104" spans="1:19" ht="15" customHeight="1" x14ac:dyDescent="0.25">
      <c r="A4104" s="2">
        <v>4099</v>
      </c>
      <c r="D4104" s="3" t="s">
        <v>3572</v>
      </c>
      <c r="F4104" t="str" cm="1">
        <f t="array" ref="F4104" ca="1">IF(G4104&lt;&gt;"",INDIRECT("'"&amp;G4104&amp;"'!"&amp;H4104),"")</f>
        <v/>
      </c>
      <c r="S4104" s="991"/>
    </row>
    <row r="4105" spans="1:19" ht="15" customHeight="1" x14ac:dyDescent="0.25">
      <c r="A4105" s="2">
        <v>4100</v>
      </c>
      <c r="D4105" s="3" t="s">
        <v>3860</v>
      </c>
      <c r="F4105" t="str" cm="1">
        <f t="array" ref="F4105" ca="1">IF(G4105&lt;&gt;"",INDIRECT("'"&amp;G4105&amp;"'!"&amp;H4105),"")</f>
        <v/>
      </c>
      <c r="S4105" s="991"/>
    </row>
    <row r="4106" spans="1:19" ht="15" customHeight="1" x14ac:dyDescent="0.25">
      <c r="A4106" s="2">
        <v>4101</v>
      </c>
      <c r="D4106" s="3" t="s">
        <v>3860</v>
      </c>
      <c r="F4106" t="str" cm="1">
        <f t="array" ref="F4106" ca="1">IF(G4106&lt;&gt;"",INDIRECT("'"&amp;G4106&amp;"'!"&amp;H4106),"")</f>
        <v/>
      </c>
      <c r="S4106" s="991"/>
    </row>
    <row r="4107" spans="1:19" ht="15" customHeight="1" x14ac:dyDescent="0.25">
      <c r="A4107" s="2">
        <v>4102</v>
      </c>
      <c r="D4107" s="3" t="s">
        <v>3860</v>
      </c>
      <c r="F4107" t="str" cm="1">
        <f t="array" ref="F4107" ca="1">IF(G4107&lt;&gt;"",INDIRECT("'"&amp;G4107&amp;"'!"&amp;H4107),"")</f>
        <v/>
      </c>
      <c r="S4107" s="991"/>
    </row>
    <row r="4108" spans="1:19" ht="15" customHeight="1" x14ac:dyDescent="0.25">
      <c r="A4108" s="2">
        <v>4103</v>
      </c>
      <c r="D4108" s="3" t="s">
        <v>3572</v>
      </c>
      <c r="F4108" t="str" cm="1">
        <f t="array" ref="F4108" ca="1">IF(G4108&lt;&gt;"",INDIRECT("'"&amp;G4108&amp;"'!"&amp;H4108),"")</f>
        <v/>
      </c>
      <c r="S4108" s="991"/>
    </row>
    <row r="4109" spans="1:19" ht="15" customHeight="1" x14ac:dyDescent="0.25">
      <c r="A4109">
        <v>4104</v>
      </c>
      <c r="B4109" s="7">
        <f>'EstExp 12-20'!D281</f>
        <v>0</v>
      </c>
      <c r="C4109" s="3">
        <f>A4109-B4109</f>
        <v>4104</v>
      </c>
      <c r="E4109" t="b">
        <f ca="1">F4109=B4109</f>
        <v>1</v>
      </c>
      <c r="F4109" cm="1">
        <f t="array" ref="F4109" ca="1">IF(G4109&lt;&gt;"",INDIRECT("'"&amp;G4109&amp;"'!"&amp;H4109),"")</f>
        <v>0</v>
      </c>
      <c r="G4109" s="991" t="s">
        <v>3604</v>
      </c>
      <c r="H4109" t="s">
        <v>4452</v>
      </c>
      <c r="I4109" s="4"/>
      <c r="J4109" s="4"/>
      <c r="K4109" s="4"/>
    </row>
    <row r="4110" spans="1:19" ht="15" customHeight="1" x14ac:dyDescent="0.25">
      <c r="A4110">
        <v>4105</v>
      </c>
      <c r="B4110" s="7">
        <f>'EstExp 12-20'!K281</f>
        <v>0</v>
      </c>
      <c r="C4110" s="3">
        <f>A4110-B4110</f>
        <v>4105</v>
      </c>
      <c r="E4110" t="b">
        <f ca="1">F4110=B4110</f>
        <v>1</v>
      </c>
      <c r="F4110" cm="1">
        <f t="array" ref="F4110" ca="1">IF(G4110&lt;&gt;"",INDIRECT("'"&amp;G4110&amp;"'!"&amp;H4110),"")</f>
        <v>0</v>
      </c>
      <c r="G4110" s="991" t="s">
        <v>3604</v>
      </c>
      <c r="H4110" t="s">
        <v>4453</v>
      </c>
      <c r="I4110" s="4"/>
      <c r="J4110" s="4"/>
      <c r="K4110" s="4"/>
    </row>
    <row r="4111" spans="1:19" ht="15" customHeight="1" x14ac:dyDescent="0.25">
      <c r="A4111" s="2">
        <v>4106</v>
      </c>
      <c r="D4111" s="3" t="s">
        <v>3572</v>
      </c>
      <c r="F4111" t="str" cm="1">
        <f t="array" ref="F4111" ca="1">IF(G4111&lt;&gt;"",INDIRECT("'"&amp;G4111&amp;"'!"&amp;H4111),"")</f>
        <v/>
      </c>
      <c r="S4111" s="991"/>
    </row>
    <row r="4112" spans="1:19" ht="15" customHeight="1" x14ac:dyDescent="0.25">
      <c r="A4112" s="2">
        <v>4107</v>
      </c>
      <c r="D4112" s="3" t="s">
        <v>3572</v>
      </c>
      <c r="F4112" t="str" cm="1">
        <f t="array" ref="F4112" ca="1">IF(G4112&lt;&gt;"",INDIRECT("'"&amp;G4112&amp;"'!"&amp;H4112),"")</f>
        <v/>
      </c>
      <c r="S4112" s="991"/>
    </row>
    <row r="4113" spans="1:19" ht="15" customHeight="1" x14ac:dyDescent="0.25">
      <c r="A4113" s="2">
        <v>4108</v>
      </c>
      <c r="D4113" s="3" t="s">
        <v>3572</v>
      </c>
      <c r="F4113" t="str" cm="1">
        <f t="array" ref="F4113" ca="1">IF(G4113&lt;&gt;"",INDIRECT("'"&amp;G4113&amp;"'!"&amp;H4113),"")</f>
        <v/>
      </c>
      <c r="S4113" s="991"/>
    </row>
    <row r="4114" spans="1:19" ht="15" customHeight="1" x14ac:dyDescent="0.25">
      <c r="A4114" s="2">
        <v>4109</v>
      </c>
      <c r="D4114" s="3" t="s">
        <v>3860</v>
      </c>
      <c r="F4114" t="str" cm="1">
        <f t="array" ref="F4114" ca="1">IF(G4114&lt;&gt;"",INDIRECT("'"&amp;G4114&amp;"'!"&amp;H4114),"")</f>
        <v/>
      </c>
      <c r="S4114" s="991"/>
    </row>
    <row r="4115" spans="1:19" ht="15" customHeight="1" x14ac:dyDescent="0.25">
      <c r="A4115" s="2">
        <v>4110</v>
      </c>
      <c r="D4115" s="3" t="s">
        <v>3572</v>
      </c>
      <c r="F4115" t="str" cm="1">
        <f t="array" ref="F4115" ca="1">IF(G4115&lt;&gt;"",INDIRECT("'"&amp;G4115&amp;"'!"&amp;H4115),"")</f>
        <v/>
      </c>
      <c r="S4115" s="991"/>
    </row>
    <row r="4116" spans="1:19" ht="15" customHeight="1" x14ac:dyDescent="0.25">
      <c r="A4116" s="2">
        <v>4111</v>
      </c>
      <c r="D4116" s="3" t="s">
        <v>3572</v>
      </c>
      <c r="F4116" t="str" cm="1">
        <f t="array" ref="F4116" ca="1">IF(G4116&lt;&gt;"",INDIRECT("'"&amp;G4116&amp;"'!"&amp;H4116),"")</f>
        <v/>
      </c>
      <c r="S4116" s="991"/>
    </row>
    <row r="4117" spans="1:19" ht="15" customHeight="1" x14ac:dyDescent="0.25">
      <c r="A4117" s="2">
        <v>4112</v>
      </c>
      <c r="D4117" s="3" t="s">
        <v>3572</v>
      </c>
      <c r="F4117" t="str" cm="1">
        <f t="array" ref="F4117" ca="1">IF(G4117&lt;&gt;"",INDIRECT("'"&amp;G4117&amp;"'!"&amp;H4117),"")</f>
        <v/>
      </c>
      <c r="S4117" s="991"/>
    </row>
    <row r="4118" spans="1:19" ht="15" customHeight="1" x14ac:dyDescent="0.25">
      <c r="A4118" s="2">
        <v>4113</v>
      </c>
      <c r="D4118" s="3" t="s">
        <v>3572</v>
      </c>
      <c r="F4118" t="str" cm="1">
        <f t="array" ref="F4118" ca="1">IF(G4118&lt;&gt;"",INDIRECT("'"&amp;G4118&amp;"'!"&amp;H4118),"")</f>
        <v/>
      </c>
      <c r="S4118" s="991"/>
    </row>
    <row r="4119" spans="1:19" ht="15" customHeight="1" x14ac:dyDescent="0.25">
      <c r="A4119">
        <v>4114</v>
      </c>
      <c r="B4119" s="7">
        <f>'BudgetSum 2-4'!E20</f>
        <v>0</v>
      </c>
      <c r="C4119" s="3">
        <f>A4119-B4119</f>
        <v>4114</v>
      </c>
      <c r="E4119" t="b">
        <f ca="1">F4119=B4119</f>
        <v>1</v>
      </c>
      <c r="F4119" cm="1">
        <f t="array" ref="F4119" ca="1">IF(G4119&lt;&gt;"",INDIRECT("'"&amp;G4119&amp;"'!"&amp;H4119),"")</f>
        <v>0</v>
      </c>
      <c r="G4119" s="991" t="s">
        <v>3508</v>
      </c>
      <c r="H4119" t="s">
        <v>3551</v>
      </c>
      <c r="I4119" s="4"/>
      <c r="J4119" s="4"/>
      <c r="K4119" s="4"/>
    </row>
    <row r="4120" spans="1:19" ht="15" customHeight="1" x14ac:dyDescent="0.25">
      <c r="A4120">
        <v>4115</v>
      </c>
      <c r="B4120" s="7">
        <f>'BudgetSum 2-4'!G20</f>
        <v>0</v>
      </c>
      <c r="C4120" s="3">
        <f>A4120-B4120</f>
        <v>4115</v>
      </c>
      <c r="E4120" t="b">
        <f ca="1">F4120=B4120</f>
        <v>1</v>
      </c>
      <c r="F4120" cm="1">
        <f t="array" ref="F4120" ca="1">IF(G4120&lt;&gt;"",INDIRECT("'"&amp;G4120&amp;"'!"&amp;H4120),"")</f>
        <v>0</v>
      </c>
      <c r="G4120" s="991" t="s">
        <v>3508</v>
      </c>
      <c r="H4120" t="s">
        <v>3574</v>
      </c>
      <c r="I4120" s="4"/>
      <c r="J4120" s="4"/>
      <c r="K4120" s="4"/>
    </row>
    <row r="4121" spans="1:19" ht="15" customHeight="1" x14ac:dyDescent="0.25">
      <c r="A4121" s="2">
        <v>4116</v>
      </c>
      <c r="D4121" s="3" t="s">
        <v>3572</v>
      </c>
      <c r="F4121" t="str" cm="1">
        <f t="array" ref="F4121" ca="1">IF(G4121&lt;&gt;"",INDIRECT("'"&amp;G4121&amp;"'!"&amp;H4121),"")</f>
        <v/>
      </c>
      <c r="S4121" s="991"/>
    </row>
    <row r="4122" spans="1:19" ht="15" customHeight="1" x14ac:dyDescent="0.25">
      <c r="A4122" s="2">
        <v>4117</v>
      </c>
      <c r="D4122" s="3" t="s">
        <v>3860</v>
      </c>
      <c r="F4122" t="str" cm="1">
        <f t="array" ref="F4122" ca="1">IF(G4122&lt;&gt;"",INDIRECT("'"&amp;G4122&amp;"'!"&amp;H4122),"")</f>
        <v/>
      </c>
      <c r="S4122" s="991"/>
    </row>
    <row r="4123" spans="1:19" ht="15" customHeight="1" x14ac:dyDescent="0.25">
      <c r="A4123">
        <v>4118</v>
      </c>
      <c r="B4123" s="7">
        <f>'EstRev 6-11'!D156</f>
        <v>0</v>
      </c>
      <c r="C4123" s="3">
        <f>A4123-B4123</f>
        <v>4118</v>
      </c>
      <c r="E4123" t="b">
        <f ca="1">F4123=B4123</f>
        <v>1</v>
      </c>
      <c r="F4123" cm="1">
        <f t="array" ref="F4123" ca="1">IF(G4123&lt;&gt;"",INDIRECT("'"&amp;G4123&amp;"'!"&amp;H4123),"")</f>
        <v>0</v>
      </c>
      <c r="G4123" s="991" t="s">
        <v>4454</v>
      </c>
      <c r="H4123" t="s">
        <v>4455</v>
      </c>
      <c r="I4123" s="4"/>
      <c r="J4123" s="4"/>
      <c r="K4123" s="4"/>
    </row>
    <row r="4124" spans="1:19" ht="15" customHeight="1" x14ac:dyDescent="0.25">
      <c r="A4124">
        <v>4119</v>
      </c>
      <c r="B4124" s="7">
        <f>'EstRev 6-11'!F156</f>
        <v>0</v>
      </c>
      <c r="C4124" s="3">
        <f>A4124-B4124</f>
        <v>4119</v>
      </c>
      <c r="E4124" t="b">
        <f ca="1">F4124=B4124</f>
        <v>1</v>
      </c>
      <c r="F4124" cm="1">
        <f t="array" ref="F4124" ca="1">IF(G4124&lt;&gt;"",INDIRECT("'"&amp;G4124&amp;"'!"&amp;H4124),"")</f>
        <v>0</v>
      </c>
      <c r="G4124" s="991" t="s">
        <v>4454</v>
      </c>
      <c r="H4124" t="s">
        <v>4456</v>
      </c>
      <c r="I4124" s="4"/>
      <c r="J4124" s="4"/>
      <c r="K4124" s="4"/>
    </row>
    <row r="4125" spans="1:19" ht="15" customHeight="1" x14ac:dyDescent="0.25">
      <c r="A4125">
        <v>4120</v>
      </c>
      <c r="B4125" s="7">
        <f>'EstRev 6-11'!G156</f>
        <v>0</v>
      </c>
      <c r="C4125" s="3">
        <f>A4125-B4125</f>
        <v>4120</v>
      </c>
      <c r="E4125" t="b">
        <f ca="1">F4125=B4125</f>
        <v>1</v>
      </c>
      <c r="F4125" cm="1">
        <f t="array" ref="F4125" ca="1">IF(G4125&lt;&gt;"",INDIRECT("'"&amp;G4125&amp;"'!"&amp;H4125),"")</f>
        <v>0</v>
      </c>
      <c r="G4125" s="991" t="s">
        <v>4454</v>
      </c>
      <c r="H4125" t="s">
        <v>4457</v>
      </c>
      <c r="I4125" s="4"/>
      <c r="J4125" s="4"/>
      <c r="K4125" s="4"/>
    </row>
    <row r="4126" spans="1:19" ht="15" customHeight="1" x14ac:dyDescent="0.25">
      <c r="A4126" s="2">
        <v>4121</v>
      </c>
      <c r="D4126" s="3" t="s">
        <v>3572</v>
      </c>
      <c r="F4126" t="str" cm="1">
        <f t="array" ref="F4126" ca="1">IF(G4126&lt;&gt;"",INDIRECT("'"&amp;G4126&amp;"'!"&amp;H4126),"")</f>
        <v/>
      </c>
      <c r="S4126" s="991"/>
    </row>
    <row r="4127" spans="1:19" ht="15" customHeight="1" x14ac:dyDescent="0.25">
      <c r="A4127" s="2">
        <v>4122</v>
      </c>
      <c r="D4127" s="3" t="s">
        <v>3572</v>
      </c>
      <c r="F4127" t="str" cm="1">
        <f t="array" ref="F4127" ca="1">IF(G4127&lt;&gt;"",INDIRECT("'"&amp;G4127&amp;"'!"&amp;H4127),"")</f>
        <v/>
      </c>
      <c r="S4127" s="991"/>
    </row>
    <row r="4128" spans="1:19" ht="15" customHeight="1" x14ac:dyDescent="0.25">
      <c r="A4128" s="2">
        <v>4123</v>
      </c>
      <c r="D4128" s="3" t="s">
        <v>3572</v>
      </c>
      <c r="F4128" t="str" cm="1">
        <f t="array" ref="F4128" ca="1">IF(G4128&lt;&gt;"",INDIRECT("'"&amp;G4128&amp;"'!"&amp;H4128),"")</f>
        <v/>
      </c>
      <c r="S4128" s="991"/>
    </row>
    <row r="4129" spans="1:19" ht="15" customHeight="1" x14ac:dyDescent="0.25">
      <c r="A4129" s="2">
        <v>4124</v>
      </c>
      <c r="D4129" s="3" t="s">
        <v>3572</v>
      </c>
      <c r="F4129" t="str" cm="1">
        <f t="array" ref="F4129" ca="1">IF(G4129&lt;&gt;"",INDIRECT("'"&amp;G4129&amp;"'!"&amp;H4129),"")</f>
        <v/>
      </c>
      <c r="S4129" s="991"/>
    </row>
    <row r="4130" spans="1:19" ht="15" customHeight="1" x14ac:dyDescent="0.25">
      <c r="A4130" s="2">
        <v>4125</v>
      </c>
      <c r="D4130" s="3" t="s">
        <v>3572</v>
      </c>
      <c r="F4130" t="str" cm="1">
        <f t="array" ref="F4130" ca="1">IF(G4130&lt;&gt;"",INDIRECT("'"&amp;G4130&amp;"'!"&amp;H4130),"")</f>
        <v/>
      </c>
      <c r="S4130" s="991"/>
    </row>
    <row r="4131" spans="1:19" ht="15" customHeight="1" x14ac:dyDescent="0.25">
      <c r="A4131" s="2">
        <v>4126</v>
      </c>
      <c r="D4131" s="3" t="s">
        <v>3572</v>
      </c>
      <c r="F4131" t="str" cm="1">
        <f t="array" ref="F4131" ca="1">IF(G4131&lt;&gt;"",INDIRECT("'"&amp;G4131&amp;"'!"&amp;H4131),"")</f>
        <v/>
      </c>
      <c r="S4131" s="991"/>
    </row>
    <row r="4132" spans="1:19" ht="15" customHeight="1" x14ac:dyDescent="0.25">
      <c r="A4132" s="2">
        <v>4127</v>
      </c>
      <c r="D4132" s="3" t="s">
        <v>3572</v>
      </c>
      <c r="F4132" t="str" cm="1">
        <f t="array" ref="F4132" ca="1">IF(G4132&lt;&gt;"",INDIRECT("'"&amp;G4132&amp;"'!"&amp;H4132),"")</f>
        <v/>
      </c>
      <c r="S4132" s="991"/>
    </row>
    <row r="4133" spans="1:19" ht="15" customHeight="1" x14ac:dyDescent="0.25">
      <c r="A4133">
        <v>4128</v>
      </c>
      <c r="B4133" s="7">
        <f>'EstRev 6-11'!C232</f>
        <v>0</v>
      </c>
      <c r="C4133" s="3">
        <f>A4133-B4133</f>
        <v>4128</v>
      </c>
      <c r="E4133" t="b">
        <f ca="1">F4133=B4133</f>
        <v>1</v>
      </c>
      <c r="F4133" cm="1">
        <f t="array" ref="F4133" ca="1">IF(G4133&lt;&gt;"",INDIRECT("'"&amp;G4133&amp;"'!"&amp;H4133),"")</f>
        <v>0</v>
      </c>
      <c r="G4133" s="991" t="s">
        <v>4454</v>
      </c>
      <c r="H4133" t="s">
        <v>4458</v>
      </c>
      <c r="I4133" s="4"/>
      <c r="J4133" s="4"/>
      <c r="K4133" s="4"/>
    </row>
    <row r="4134" spans="1:19" ht="15" customHeight="1" x14ac:dyDescent="0.25">
      <c r="A4134">
        <v>4129</v>
      </c>
      <c r="B4134" s="7">
        <f>'EstRev 6-11'!D232</f>
        <v>0</v>
      </c>
      <c r="C4134" s="3">
        <f>A4134-B4134</f>
        <v>4129</v>
      </c>
      <c r="E4134" t="b">
        <f ca="1">F4134=B4134</f>
        <v>1</v>
      </c>
      <c r="F4134" cm="1">
        <f t="array" ref="F4134" ca="1">IF(G4134&lt;&gt;"",INDIRECT("'"&amp;G4134&amp;"'!"&amp;H4134),"")</f>
        <v>0</v>
      </c>
      <c r="G4134" s="991" t="s">
        <v>4454</v>
      </c>
      <c r="H4134" t="s">
        <v>4345</v>
      </c>
      <c r="I4134" s="4"/>
      <c r="J4134" s="4"/>
      <c r="K4134" s="4"/>
    </row>
    <row r="4135" spans="1:19" ht="15" customHeight="1" x14ac:dyDescent="0.25">
      <c r="A4135">
        <v>4130</v>
      </c>
      <c r="B4135" s="7">
        <f>'EstRev 6-11'!F232</f>
        <v>0</v>
      </c>
      <c r="C4135" s="3">
        <f>A4135-B4135</f>
        <v>4130</v>
      </c>
      <c r="E4135" t="b">
        <f ca="1">F4135=B4135</f>
        <v>1</v>
      </c>
      <c r="F4135" cm="1">
        <f t="array" ref="F4135" ca="1">IF(G4135&lt;&gt;"",INDIRECT("'"&amp;G4135&amp;"'!"&amp;H4135),"")</f>
        <v>0</v>
      </c>
      <c r="G4135" s="991" t="s">
        <v>4454</v>
      </c>
      <c r="H4135" t="s">
        <v>4459</v>
      </c>
      <c r="I4135" s="4"/>
      <c r="J4135" s="4"/>
      <c r="K4135" s="4"/>
    </row>
    <row r="4136" spans="1:19" ht="15" customHeight="1" x14ac:dyDescent="0.25">
      <c r="A4136">
        <v>4131</v>
      </c>
      <c r="B4136" s="7">
        <f>'EstRev 6-11'!G232</f>
        <v>0</v>
      </c>
      <c r="C4136" s="3">
        <f>A4136-B4136</f>
        <v>4131</v>
      </c>
      <c r="E4136" t="b">
        <f ca="1">F4136=B4136</f>
        <v>1</v>
      </c>
      <c r="F4136" cm="1">
        <f t="array" ref="F4136" ca="1">IF(G4136&lt;&gt;"",INDIRECT("'"&amp;G4136&amp;"'!"&amp;H4136),"")</f>
        <v>0</v>
      </c>
      <c r="G4136" s="991" t="s">
        <v>4454</v>
      </c>
      <c r="H4136" t="s">
        <v>4460</v>
      </c>
      <c r="I4136" s="4"/>
      <c r="J4136" s="4"/>
      <c r="K4136" s="4"/>
    </row>
    <row r="4137" spans="1:19" ht="15" customHeight="1" x14ac:dyDescent="0.25">
      <c r="A4137" s="2">
        <v>4132</v>
      </c>
      <c r="D4137" s="3" t="s">
        <v>3572</v>
      </c>
      <c r="F4137" t="str" cm="1">
        <f t="array" ref="F4137" ca="1">IF(G4137&lt;&gt;"",INDIRECT("'"&amp;G4137&amp;"'!"&amp;H4137),"")</f>
        <v/>
      </c>
      <c r="S4137" s="991"/>
    </row>
    <row r="4138" spans="1:19" ht="15" customHeight="1" x14ac:dyDescent="0.25">
      <c r="A4138" s="2">
        <v>4133</v>
      </c>
      <c r="D4138" s="3" t="s">
        <v>3572</v>
      </c>
      <c r="F4138" t="str" cm="1">
        <f t="array" ref="F4138" ca="1">IF(G4138&lt;&gt;"",INDIRECT("'"&amp;G4138&amp;"'!"&amp;H4138),"")</f>
        <v/>
      </c>
      <c r="S4138" s="991"/>
    </row>
    <row r="4139" spans="1:19" ht="15" customHeight="1" x14ac:dyDescent="0.25">
      <c r="A4139" s="2">
        <v>4134</v>
      </c>
      <c r="D4139" s="3" t="s">
        <v>3572</v>
      </c>
      <c r="F4139" t="str" cm="1">
        <f t="array" ref="F4139" ca="1">IF(G4139&lt;&gt;"",INDIRECT("'"&amp;G4139&amp;"'!"&amp;H4139),"")</f>
        <v/>
      </c>
      <c r="S4139" s="991"/>
    </row>
    <row r="4140" spans="1:19" ht="15" customHeight="1" x14ac:dyDescent="0.25">
      <c r="A4140" s="2">
        <v>4135</v>
      </c>
      <c r="D4140" s="3" t="s">
        <v>3572</v>
      </c>
      <c r="F4140" t="str" cm="1">
        <f t="array" ref="F4140" ca="1">IF(G4140&lt;&gt;"",INDIRECT("'"&amp;G4140&amp;"'!"&amp;H4140),"")</f>
        <v/>
      </c>
      <c r="S4140" s="991"/>
    </row>
    <row r="4141" spans="1:19" ht="15" customHeight="1" x14ac:dyDescent="0.25">
      <c r="A4141" s="2">
        <v>4136</v>
      </c>
      <c r="D4141" s="3" t="s">
        <v>3860</v>
      </c>
      <c r="F4141" t="str" cm="1">
        <f t="array" ref="F4141" ca="1">IF(G4141&lt;&gt;"",INDIRECT("'"&amp;G4141&amp;"'!"&amp;H4141),"")</f>
        <v/>
      </c>
      <c r="S4141" s="991"/>
    </row>
    <row r="4142" spans="1:19" ht="15" customHeight="1" x14ac:dyDescent="0.25">
      <c r="A4142" s="2">
        <v>4137</v>
      </c>
      <c r="D4142" s="3" t="s">
        <v>3860</v>
      </c>
      <c r="F4142" t="str" cm="1">
        <f t="array" ref="F4142" ca="1">IF(G4142&lt;&gt;"",INDIRECT("'"&amp;G4142&amp;"'!"&amp;H4142),"")</f>
        <v/>
      </c>
      <c r="S4142" s="991"/>
    </row>
    <row r="4143" spans="1:19" ht="15" customHeight="1" x14ac:dyDescent="0.25">
      <c r="A4143">
        <v>4138</v>
      </c>
      <c r="B4143" s="7">
        <f>'EstExp 12-20'!E138</f>
        <v>0</v>
      </c>
      <c r="C4143" s="3">
        <f>A4143-B4143</f>
        <v>4138</v>
      </c>
      <c r="E4143" t="b">
        <f ca="1">F4143=B4143</f>
        <v>1</v>
      </c>
      <c r="F4143" cm="1">
        <f t="array" ref="F4143" ca="1">IF(G4143&lt;&gt;"",INDIRECT("'"&amp;G4143&amp;"'!"&amp;H4143),"")</f>
        <v>0</v>
      </c>
      <c r="G4143" s="991" t="s">
        <v>3604</v>
      </c>
      <c r="H4143" t="s">
        <v>4461</v>
      </c>
      <c r="I4143" s="4"/>
      <c r="J4143" s="4"/>
      <c r="K4143" s="4"/>
    </row>
    <row r="4144" spans="1:19" ht="15" customHeight="1" x14ac:dyDescent="0.25">
      <c r="A4144">
        <v>4139</v>
      </c>
      <c r="B4144" s="7">
        <f>'EstExp 12-20'!E139</f>
        <v>0</v>
      </c>
      <c r="C4144" s="3">
        <f>A4144-B4144</f>
        <v>4139</v>
      </c>
      <c r="E4144" t="b">
        <f ca="1">F4144=B4144</f>
        <v>1</v>
      </c>
      <c r="F4144" cm="1">
        <f t="array" ref="F4144" ca="1">IF(G4144&lt;&gt;"",INDIRECT("'"&amp;G4144&amp;"'!"&amp;H4144),"")</f>
        <v>0</v>
      </c>
      <c r="G4144" s="991" t="s">
        <v>3604</v>
      </c>
      <c r="H4144" t="s">
        <v>4462</v>
      </c>
      <c r="I4144" s="4"/>
      <c r="J4144" s="4"/>
      <c r="K4144" s="4"/>
    </row>
    <row r="4145" spans="1:19" ht="15" customHeight="1" x14ac:dyDescent="0.25">
      <c r="A4145">
        <v>4140</v>
      </c>
      <c r="B4145" s="7">
        <f>'EstExp 12-20'!E140</f>
        <v>0</v>
      </c>
      <c r="C4145" s="3">
        <f>A4145-B4145</f>
        <v>4140</v>
      </c>
      <c r="E4145" t="b">
        <f ca="1">F4145=B4145</f>
        <v>1</v>
      </c>
      <c r="F4145" cm="1">
        <f t="array" ref="F4145" ca="1">IF(G4145&lt;&gt;"",INDIRECT("'"&amp;G4145&amp;"'!"&amp;H4145),"")</f>
        <v>0</v>
      </c>
      <c r="G4145" s="991" t="s">
        <v>3604</v>
      </c>
      <c r="H4145" t="s">
        <v>4463</v>
      </c>
      <c r="I4145" s="4"/>
      <c r="J4145" s="4"/>
      <c r="K4145" s="4"/>
    </row>
    <row r="4146" spans="1:19" ht="15" customHeight="1" x14ac:dyDescent="0.25">
      <c r="A4146">
        <v>4141</v>
      </c>
      <c r="B4146" s="7">
        <f>'EstExp 12-20'!E141</f>
        <v>0</v>
      </c>
      <c r="C4146" s="3">
        <f>A4146-B4146</f>
        <v>4141</v>
      </c>
      <c r="E4146" t="b">
        <f ca="1">F4146=B4146</f>
        <v>1</v>
      </c>
      <c r="F4146" cm="1">
        <f t="array" ref="F4146" ca="1">IF(G4146&lt;&gt;"",INDIRECT("'"&amp;G4146&amp;"'!"&amp;H4146),"")</f>
        <v>0</v>
      </c>
      <c r="G4146" s="991" t="s">
        <v>3604</v>
      </c>
      <c r="H4146" t="s">
        <v>4464</v>
      </c>
      <c r="I4146" s="4"/>
      <c r="J4146" s="4"/>
      <c r="K4146" s="4"/>
    </row>
    <row r="4147" spans="1:19" ht="15" customHeight="1" x14ac:dyDescent="0.25">
      <c r="A4147">
        <v>4142</v>
      </c>
      <c r="B4147" s="7">
        <f>'EstExp 12-20'!E143</f>
        <v>0</v>
      </c>
      <c r="C4147" s="3">
        <f>A4147-B4147</f>
        <v>4142</v>
      </c>
      <c r="E4147" t="b">
        <f ca="1">F4147=B4147</f>
        <v>1</v>
      </c>
      <c r="F4147" cm="1">
        <f t="array" ref="F4147" ca="1">IF(G4147&lt;&gt;"",INDIRECT("'"&amp;G4147&amp;"'!"&amp;H4147),"")</f>
        <v>0</v>
      </c>
      <c r="G4147" s="991" t="s">
        <v>3604</v>
      </c>
      <c r="H4147" t="s">
        <v>4465</v>
      </c>
      <c r="I4147" s="4"/>
      <c r="J4147" s="4"/>
      <c r="K4147" s="4"/>
    </row>
    <row r="4148" spans="1:19" ht="15" customHeight="1" x14ac:dyDescent="0.25">
      <c r="A4148" s="2">
        <v>4143</v>
      </c>
      <c r="D4148" s="3" t="s">
        <v>3860</v>
      </c>
      <c r="F4148" t="str" cm="1">
        <f t="array" ref="F4148" ca="1">IF(G4148&lt;&gt;"",INDIRECT("'"&amp;G4148&amp;"'!"&amp;H4148),"")</f>
        <v/>
      </c>
      <c r="S4148" s="991"/>
    </row>
    <row r="4149" spans="1:19" ht="15" customHeight="1" x14ac:dyDescent="0.25">
      <c r="A4149" s="2">
        <v>4144</v>
      </c>
      <c r="D4149" s="3" t="s">
        <v>3860</v>
      </c>
      <c r="F4149" t="str" cm="1">
        <f t="array" ref="F4149" ca="1">IF(G4149&lt;&gt;"",INDIRECT("'"&amp;G4149&amp;"'!"&amp;H4149),"")</f>
        <v/>
      </c>
      <c r="S4149" s="991"/>
    </row>
    <row r="4150" spans="1:19" ht="15" customHeight="1" x14ac:dyDescent="0.25">
      <c r="A4150" s="2">
        <v>4145</v>
      </c>
      <c r="D4150" s="3" t="s">
        <v>3860</v>
      </c>
      <c r="F4150" t="str" cm="1">
        <f t="array" ref="F4150" ca="1">IF(G4150&lt;&gt;"",INDIRECT("'"&amp;G4150&amp;"'!"&amp;H4150),"")</f>
        <v/>
      </c>
      <c r="S4150" s="991"/>
    </row>
    <row r="4151" spans="1:19" ht="15" customHeight="1" x14ac:dyDescent="0.25">
      <c r="A4151" s="2">
        <v>4146</v>
      </c>
      <c r="D4151" s="3" t="s">
        <v>3860</v>
      </c>
      <c r="F4151" t="str" cm="1">
        <f t="array" ref="F4151" ca="1">IF(G4151&lt;&gt;"",INDIRECT("'"&amp;G4151&amp;"'!"&amp;H4151),"")</f>
        <v/>
      </c>
      <c r="S4151" s="991"/>
    </row>
    <row r="4152" spans="1:19" ht="15" customHeight="1" x14ac:dyDescent="0.25">
      <c r="A4152" s="2">
        <v>4147</v>
      </c>
      <c r="D4152" s="3" t="s">
        <v>3860</v>
      </c>
      <c r="F4152" t="str" cm="1">
        <f t="array" ref="F4152" ca="1">IF(G4152&lt;&gt;"",INDIRECT("'"&amp;G4152&amp;"'!"&amp;H4152),"")</f>
        <v/>
      </c>
      <c r="S4152" s="991"/>
    </row>
    <row r="4153" spans="1:19" ht="15" customHeight="1" x14ac:dyDescent="0.25">
      <c r="A4153" s="2">
        <v>4148</v>
      </c>
      <c r="D4153" s="3" t="s">
        <v>3860</v>
      </c>
      <c r="F4153" t="str" cm="1">
        <f t="array" ref="F4153" ca="1">IF(G4153&lt;&gt;"",INDIRECT("'"&amp;G4153&amp;"'!"&amp;H4153),"")</f>
        <v/>
      </c>
      <c r="S4153" s="991"/>
    </row>
    <row r="4154" spans="1:19" ht="15" customHeight="1" x14ac:dyDescent="0.25">
      <c r="A4154">
        <v>4149</v>
      </c>
      <c r="B4154" s="7">
        <f>'EstExp 12-20'!H210</f>
        <v>0</v>
      </c>
      <c r="C4154" s="3">
        <f>A4154-B4154</f>
        <v>4149</v>
      </c>
      <c r="E4154" t="b">
        <f ca="1">F4154=B4154</f>
        <v>1</v>
      </c>
      <c r="F4154" cm="1">
        <f t="array" ref="F4154" ca="1">IF(G4154&lt;&gt;"",INDIRECT("'"&amp;G4154&amp;"'!"&amp;H4154),"")</f>
        <v>0</v>
      </c>
      <c r="G4154" s="991" t="s">
        <v>3604</v>
      </c>
      <c r="H4154" t="s">
        <v>4466</v>
      </c>
      <c r="I4154" s="4"/>
      <c r="J4154" s="4"/>
      <c r="K4154" s="4"/>
    </row>
    <row r="4155" spans="1:19" ht="15" customHeight="1" x14ac:dyDescent="0.25">
      <c r="A4155">
        <v>4150</v>
      </c>
      <c r="B4155" s="7">
        <f>'EstExp 12-20'!K210</f>
        <v>0</v>
      </c>
      <c r="C4155" s="3">
        <f>A4155-B4155</f>
        <v>4150</v>
      </c>
      <c r="E4155" t="b">
        <f ca="1">F4155=B4155</f>
        <v>1</v>
      </c>
      <c r="F4155" cm="1">
        <f t="array" ref="F4155" ca="1">IF(G4155&lt;&gt;"",INDIRECT("'"&amp;G4155&amp;"'!"&amp;H4155),"")</f>
        <v>0</v>
      </c>
      <c r="G4155" s="991" t="s">
        <v>3604</v>
      </c>
      <c r="H4155" t="s">
        <v>4467</v>
      </c>
      <c r="I4155" s="4"/>
      <c r="J4155" s="4"/>
      <c r="K4155" s="4"/>
    </row>
    <row r="4156" spans="1:19" ht="15" customHeight="1" x14ac:dyDescent="0.25">
      <c r="A4156" s="2">
        <v>4151</v>
      </c>
      <c r="D4156" s="3" t="s">
        <v>3860</v>
      </c>
      <c r="F4156" t="str" cm="1">
        <f t="array" ref="F4156" ca="1">IF(G4156&lt;&gt;"",INDIRECT("'"&amp;G4156&amp;"'!"&amp;H4156),"")</f>
        <v/>
      </c>
      <c r="S4156" s="991"/>
    </row>
    <row r="4157" spans="1:19" ht="15" customHeight="1" x14ac:dyDescent="0.25">
      <c r="A4157" s="2">
        <v>4152</v>
      </c>
      <c r="D4157" s="3" t="s">
        <v>3860</v>
      </c>
      <c r="F4157" t="str" cm="1">
        <f t="array" ref="F4157" ca="1">IF(G4157&lt;&gt;"",INDIRECT("'"&amp;G4157&amp;"'!"&amp;H4157),"")</f>
        <v/>
      </c>
      <c r="S4157" s="991"/>
    </row>
    <row r="4158" spans="1:19" ht="15" customHeight="1" x14ac:dyDescent="0.25">
      <c r="A4158" s="2">
        <v>4153</v>
      </c>
      <c r="D4158" s="3" t="s">
        <v>3860</v>
      </c>
      <c r="F4158" t="str" cm="1">
        <f t="array" ref="F4158" ca="1">IF(G4158&lt;&gt;"",INDIRECT("'"&amp;G4158&amp;"'!"&amp;H4158),"")</f>
        <v/>
      </c>
      <c r="S4158" s="991"/>
    </row>
    <row r="4159" spans="1:19" ht="15" customHeight="1" x14ac:dyDescent="0.25">
      <c r="A4159">
        <v>4154</v>
      </c>
      <c r="B4159" s="7">
        <f>'EstRev 6-11'!I163</f>
        <v>0</v>
      </c>
      <c r="C4159" s="3">
        <f>A4159-B4159</f>
        <v>4154</v>
      </c>
      <c r="E4159" t="b">
        <f ca="1">F4159=B4159</f>
        <v>1</v>
      </c>
      <c r="F4159" cm="1">
        <f t="array" ref="F4159" ca="1">IF(G4159&lt;&gt;"",INDIRECT("'"&amp;G4159&amp;"'!"&amp;H4159),"")</f>
        <v>0</v>
      </c>
      <c r="G4159" s="991" t="s">
        <v>4454</v>
      </c>
      <c r="H4159" t="s">
        <v>4468</v>
      </c>
      <c r="I4159" s="4"/>
      <c r="J4159" s="4"/>
      <c r="K4159" s="4"/>
    </row>
    <row r="4160" spans="1:19" ht="15" customHeight="1" x14ac:dyDescent="0.25">
      <c r="A4160">
        <v>4155</v>
      </c>
      <c r="B4160" s="7">
        <f>'EstRev 6-11'!I165</f>
        <v>0</v>
      </c>
      <c r="C4160" s="3">
        <f>A4160-B4160</f>
        <v>4155</v>
      </c>
      <c r="E4160" t="b">
        <f ca="1">F4160=B4160</f>
        <v>1</v>
      </c>
      <c r="F4160" cm="1">
        <f t="array" ref="F4160" ca="1">IF(G4160&lt;&gt;"",INDIRECT("'"&amp;G4160&amp;"'!"&amp;H4160),"")</f>
        <v>0</v>
      </c>
      <c r="G4160" s="991" t="s">
        <v>4454</v>
      </c>
      <c r="H4160" t="s">
        <v>4469</v>
      </c>
      <c r="I4160" s="4"/>
      <c r="J4160" s="4"/>
      <c r="K4160" s="4"/>
    </row>
    <row r="4161" spans="1:19" ht="15" customHeight="1" x14ac:dyDescent="0.25">
      <c r="A4161">
        <v>4156</v>
      </c>
      <c r="B4161" s="7">
        <f>'BudgetSum 2-4'!E38</f>
        <v>0</v>
      </c>
      <c r="C4161" s="3">
        <f>A4161-B4161</f>
        <v>4156</v>
      </c>
      <c r="E4161" t="b">
        <f ca="1">F4161=B4161</f>
        <v>1</v>
      </c>
      <c r="F4161" cm="1">
        <f t="array" ref="F4161" ca="1">IF(G4161&lt;&gt;"",INDIRECT("'"&amp;G4161&amp;"'!"&amp;H4161),"")</f>
        <v>0</v>
      </c>
      <c r="G4161" s="991" t="s">
        <v>3508</v>
      </c>
      <c r="H4161" t="s">
        <v>3712</v>
      </c>
      <c r="I4161" s="4"/>
      <c r="J4161" s="4"/>
      <c r="K4161" s="4"/>
    </row>
    <row r="4162" spans="1:19" ht="15" customHeight="1" x14ac:dyDescent="0.25">
      <c r="A4162" s="2">
        <v>4157</v>
      </c>
      <c r="D4162" s="3" t="s">
        <v>3860</v>
      </c>
      <c r="F4162" t="str" cm="1">
        <f t="array" ref="F4162" ca="1">IF(G4162&lt;&gt;"",INDIRECT("'"&amp;G4162&amp;"'!"&amp;H4162),"")</f>
        <v/>
      </c>
      <c r="S4162" s="991"/>
    </row>
    <row r="4163" spans="1:19" ht="15" customHeight="1" x14ac:dyDescent="0.25">
      <c r="A4163" s="2">
        <v>4158</v>
      </c>
      <c r="D4163" s="3" t="s">
        <v>3860</v>
      </c>
      <c r="F4163" t="str" cm="1">
        <f t="array" ref="F4163" ca="1">IF(G4163&lt;&gt;"",INDIRECT("'"&amp;G4163&amp;"'!"&amp;H4163),"")</f>
        <v/>
      </c>
      <c r="S4163" s="991"/>
    </row>
    <row r="4164" spans="1:19" ht="15" customHeight="1" x14ac:dyDescent="0.25">
      <c r="A4164" s="2">
        <v>4159</v>
      </c>
      <c r="D4164" s="3" t="s">
        <v>3572</v>
      </c>
      <c r="F4164" t="str" cm="1">
        <f t="array" ref="F4164" ca="1">IF(G4164&lt;&gt;"",INDIRECT("'"&amp;G4164&amp;"'!"&amp;H4164),"")</f>
        <v/>
      </c>
      <c r="S4164" s="991"/>
    </row>
    <row r="4165" spans="1:19" ht="15" customHeight="1" x14ac:dyDescent="0.25">
      <c r="A4165" s="2">
        <v>4160</v>
      </c>
      <c r="D4165" s="3" t="s">
        <v>3572</v>
      </c>
      <c r="F4165" t="str" cm="1">
        <f t="array" ref="F4165" ca="1">IF(G4165&lt;&gt;"",INDIRECT("'"&amp;G4165&amp;"'!"&amp;H4165),"")</f>
        <v/>
      </c>
      <c r="S4165" s="991"/>
    </row>
    <row r="4166" spans="1:19" ht="15" customHeight="1" x14ac:dyDescent="0.25">
      <c r="A4166" s="2">
        <v>4161</v>
      </c>
      <c r="D4166" s="3" t="s">
        <v>3572</v>
      </c>
      <c r="F4166" t="str" cm="1">
        <f t="array" ref="F4166" ca="1">IF(G4166&lt;&gt;"",INDIRECT("'"&amp;G4166&amp;"'!"&amp;H4166),"")</f>
        <v/>
      </c>
      <c r="S4166" s="991"/>
    </row>
    <row r="4167" spans="1:19" ht="15" customHeight="1" x14ac:dyDescent="0.25">
      <c r="A4167" s="2">
        <v>4162</v>
      </c>
      <c r="D4167" s="3" t="s">
        <v>3572</v>
      </c>
      <c r="F4167" t="str" cm="1">
        <f t="array" ref="F4167" ca="1">IF(G4167&lt;&gt;"",INDIRECT("'"&amp;G4167&amp;"'!"&amp;H4167),"")</f>
        <v/>
      </c>
      <c r="S4167" s="991"/>
    </row>
    <row r="4168" spans="1:19" ht="15" customHeight="1" x14ac:dyDescent="0.25">
      <c r="A4168" s="2">
        <v>4163</v>
      </c>
      <c r="D4168" s="3" t="s">
        <v>3572</v>
      </c>
      <c r="F4168" t="str" cm="1">
        <f t="array" ref="F4168" ca="1">IF(G4168&lt;&gt;"",INDIRECT("'"&amp;G4168&amp;"'!"&amp;H4168),"")</f>
        <v/>
      </c>
      <c r="S4168" s="991"/>
    </row>
    <row r="4169" spans="1:19" ht="15" customHeight="1" x14ac:dyDescent="0.25">
      <c r="A4169" s="2">
        <v>4164</v>
      </c>
      <c r="D4169" s="3" t="s">
        <v>3572</v>
      </c>
      <c r="F4169" t="str" cm="1">
        <f t="array" ref="F4169" ca="1">IF(G4169&lt;&gt;"",INDIRECT("'"&amp;G4169&amp;"'!"&amp;H4169),"")</f>
        <v/>
      </c>
      <c r="S4169" s="991"/>
    </row>
    <row r="4170" spans="1:19" ht="15" customHeight="1" x14ac:dyDescent="0.25">
      <c r="A4170" s="2">
        <v>4165</v>
      </c>
      <c r="D4170" s="3" t="s">
        <v>3572</v>
      </c>
      <c r="F4170" t="str" cm="1">
        <f t="array" ref="F4170" ca="1">IF(G4170&lt;&gt;"",INDIRECT("'"&amp;G4170&amp;"'!"&amp;H4170),"")</f>
        <v/>
      </c>
      <c r="S4170" s="991"/>
    </row>
    <row r="4171" spans="1:19" ht="15" customHeight="1" x14ac:dyDescent="0.25">
      <c r="A4171">
        <v>4166</v>
      </c>
      <c r="B4171" s="7">
        <f>'EstRev 6-11'!C139</f>
        <v>0</v>
      </c>
      <c r="C4171" s="3">
        <f>A4171-B4171</f>
        <v>4166</v>
      </c>
      <c r="E4171" t="b">
        <f ca="1">F4171=B4171</f>
        <v>1</v>
      </c>
      <c r="F4171" cm="1">
        <f t="array" ref="F4171" ca="1">IF(G4171&lt;&gt;"",INDIRECT("'"&amp;G4171&amp;"'!"&amp;H4171),"")</f>
        <v>0</v>
      </c>
      <c r="G4171" s="991" t="s">
        <v>4454</v>
      </c>
      <c r="H4171" t="s">
        <v>4470</v>
      </c>
      <c r="I4171" s="4"/>
      <c r="J4171" s="4"/>
      <c r="K4171" s="4"/>
    </row>
    <row r="4172" spans="1:19" ht="15" customHeight="1" x14ac:dyDescent="0.25">
      <c r="A4172">
        <v>4167</v>
      </c>
      <c r="B4172" s="7">
        <f>'EstRev 6-11'!D139</f>
        <v>0</v>
      </c>
      <c r="C4172" s="3">
        <f>A4172-B4172</f>
        <v>4167</v>
      </c>
      <c r="E4172" t="b">
        <f ca="1">F4172=B4172</f>
        <v>1</v>
      </c>
      <c r="F4172" cm="1">
        <f t="array" ref="F4172" ca="1">IF(G4172&lt;&gt;"",INDIRECT("'"&amp;G4172&amp;"'!"&amp;H4172),"")</f>
        <v>0</v>
      </c>
      <c r="G4172" s="991" t="s">
        <v>4454</v>
      </c>
      <c r="H4172" t="s">
        <v>4471</v>
      </c>
      <c r="I4172" s="4"/>
      <c r="J4172" s="4"/>
      <c r="K4172" s="4"/>
    </row>
    <row r="4173" spans="1:19" ht="15" customHeight="1" x14ac:dyDescent="0.25">
      <c r="A4173" s="2">
        <v>4168</v>
      </c>
      <c r="D4173" s="3" t="s">
        <v>3860</v>
      </c>
      <c r="F4173" t="str" cm="1">
        <f t="array" ref="F4173" ca="1">IF(G4173&lt;&gt;"",INDIRECT("'"&amp;G4173&amp;"'!"&amp;H4173),"")</f>
        <v/>
      </c>
      <c r="S4173" s="991"/>
    </row>
    <row r="4174" spans="1:19" ht="15" customHeight="1" x14ac:dyDescent="0.25">
      <c r="A4174">
        <v>4169</v>
      </c>
      <c r="B4174" s="7">
        <f>'EstRev 6-11'!G139</f>
        <v>0</v>
      </c>
      <c r="C4174" s="3">
        <f>A4174-B4174</f>
        <v>4169</v>
      </c>
      <c r="E4174" t="b">
        <f ca="1">F4174=B4174</f>
        <v>1</v>
      </c>
      <c r="F4174" cm="1">
        <f t="array" ref="F4174" ca="1">IF(G4174&lt;&gt;"",INDIRECT("'"&amp;G4174&amp;"'!"&amp;H4174),"")</f>
        <v>0</v>
      </c>
      <c r="G4174" s="991" t="s">
        <v>4454</v>
      </c>
      <c r="H4174" t="s">
        <v>4472</v>
      </c>
      <c r="I4174" s="4"/>
      <c r="J4174" s="4"/>
      <c r="K4174" s="4"/>
    </row>
    <row r="4175" spans="1:19" ht="15" customHeight="1" x14ac:dyDescent="0.25">
      <c r="A4175" s="2">
        <v>4170</v>
      </c>
      <c r="D4175" s="3" t="s">
        <v>3572</v>
      </c>
      <c r="F4175" t="str" cm="1">
        <f t="array" ref="F4175" ca="1">IF(G4175&lt;&gt;"",INDIRECT("'"&amp;G4175&amp;"'!"&amp;H4175),"")</f>
        <v/>
      </c>
      <c r="S4175" s="991"/>
    </row>
    <row r="4176" spans="1:19" ht="15" customHeight="1" x14ac:dyDescent="0.25">
      <c r="A4176" s="2">
        <v>4171</v>
      </c>
      <c r="D4176" s="3" t="s">
        <v>3572</v>
      </c>
      <c r="F4176" t="str" cm="1">
        <f t="array" ref="F4176" ca="1">IF(G4176&lt;&gt;"",INDIRECT("'"&amp;G4176&amp;"'!"&amp;H4176),"")</f>
        <v/>
      </c>
      <c r="S4176" s="991"/>
    </row>
    <row r="4177" spans="1:19" ht="15" customHeight="1" x14ac:dyDescent="0.25">
      <c r="A4177" s="2">
        <v>4172</v>
      </c>
      <c r="D4177" s="3" t="s">
        <v>3572</v>
      </c>
      <c r="F4177" t="str" cm="1">
        <f t="array" ref="F4177" ca="1">IF(G4177&lt;&gt;"",INDIRECT("'"&amp;G4177&amp;"'!"&amp;H4177),"")</f>
        <v/>
      </c>
      <c r="S4177" s="991"/>
    </row>
    <row r="4178" spans="1:19" ht="15" customHeight="1" x14ac:dyDescent="0.25">
      <c r="A4178" s="2">
        <v>4173</v>
      </c>
      <c r="D4178" s="3" t="s">
        <v>3572</v>
      </c>
      <c r="F4178" t="str" cm="1">
        <f t="array" ref="F4178" ca="1">IF(G4178&lt;&gt;"",INDIRECT("'"&amp;G4178&amp;"'!"&amp;H4178),"")</f>
        <v/>
      </c>
      <c r="S4178" s="991"/>
    </row>
    <row r="4179" spans="1:19" ht="15" customHeight="1" x14ac:dyDescent="0.25">
      <c r="A4179" s="2">
        <v>4174</v>
      </c>
      <c r="D4179" s="3" t="s">
        <v>3572</v>
      </c>
      <c r="F4179" t="str" cm="1">
        <f t="array" ref="F4179" ca="1">IF(G4179&lt;&gt;"",INDIRECT("'"&amp;G4179&amp;"'!"&amp;H4179),"")</f>
        <v/>
      </c>
      <c r="S4179" s="991"/>
    </row>
    <row r="4180" spans="1:19" ht="15" customHeight="1" x14ac:dyDescent="0.25">
      <c r="A4180" s="2">
        <v>4175</v>
      </c>
      <c r="D4180" s="3" t="s">
        <v>3572</v>
      </c>
      <c r="F4180" t="str" cm="1">
        <f t="array" ref="F4180" ca="1">IF(G4180&lt;&gt;"",INDIRECT("'"&amp;G4180&amp;"'!"&amp;H4180),"")</f>
        <v/>
      </c>
      <c r="S4180" s="991"/>
    </row>
    <row r="4181" spans="1:19" ht="15" customHeight="1" x14ac:dyDescent="0.25">
      <c r="A4181" s="2">
        <v>4176</v>
      </c>
      <c r="D4181" s="3" t="s">
        <v>3572</v>
      </c>
      <c r="F4181" t="str" cm="1">
        <f t="array" ref="F4181" ca="1">IF(G4181&lt;&gt;"",INDIRECT("'"&amp;G4181&amp;"'!"&amp;H4181),"")</f>
        <v/>
      </c>
      <c r="S4181" s="991"/>
    </row>
    <row r="4182" spans="1:19" ht="15" customHeight="1" x14ac:dyDescent="0.25">
      <c r="A4182" s="2">
        <v>4177</v>
      </c>
      <c r="D4182" s="3" t="s">
        <v>3572</v>
      </c>
      <c r="F4182" t="str" cm="1">
        <f t="array" ref="F4182" ca="1">IF(G4182&lt;&gt;"",INDIRECT("'"&amp;G4182&amp;"'!"&amp;H4182),"")</f>
        <v/>
      </c>
      <c r="S4182" s="991"/>
    </row>
    <row r="4183" spans="1:19" ht="15" customHeight="1" x14ac:dyDescent="0.25">
      <c r="A4183" s="2">
        <v>4178</v>
      </c>
      <c r="D4183" s="3" t="s">
        <v>3572</v>
      </c>
      <c r="F4183" t="str" cm="1">
        <f t="array" ref="F4183" ca="1">IF(G4183&lt;&gt;"",INDIRECT("'"&amp;G4183&amp;"'!"&amp;H4183),"")</f>
        <v/>
      </c>
      <c r="S4183" s="991"/>
    </row>
    <row r="4184" spans="1:19" ht="15" customHeight="1" x14ac:dyDescent="0.25">
      <c r="A4184" s="2">
        <v>4179</v>
      </c>
      <c r="D4184" s="3" t="s">
        <v>3572</v>
      </c>
      <c r="F4184" t="str" cm="1">
        <f t="array" ref="F4184" ca="1">IF(G4184&lt;&gt;"",INDIRECT("'"&amp;G4184&amp;"'!"&amp;H4184),"")</f>
        <v/>
      </c>
      <c r="S4184" s="991"/>
    </row>
    <row r="4185" spans="1:19" ht="15" customHeight="1" x14ac:dyDescent="0.25">
      <c r="A4185" s="2">
        <v>4180</v>
      </c>
      <c r="D4185" s="3" t="s">
        <v>3572</v>
      </c>
      <c r="F4185" t="str" cm="1">
        <f t="array" ref="F4185" ca="1">IF(G4185&lt;&gt;"",INDIRECT("'"&amp;G4185&amp;"'!"&amp;H4185),"")</f>
        <v/>
      </c>
      <c r="S4185" s="991"/>
    </row>
    <row r="4186" spans="1:19" ht="15" customHeight="1" x14ac:dyDescent="0.25">
      <c r="A4186" s="2">
        <v>4181</v>
      </c>
      <c r="D4186" s="3" t="s">
        <v>3572</v>
      </c>
      <c r="F4186" t="str" cm="1">
        <f t="array" ref="F4186" ca="1">IF(G4186&lt;&gt;"",INDIRECT("'"&amp;G4186&amp;"'!"&amp;H4186),"")</f>
        <v/>
      </c>
      <c r="S4186" s="991"/>
    </row>
    <row r="4187" spans="1:19" ht="15" customHeight="1" x14ac:dyDescent="0.25">
      <c r="A4187" s="2">
        <v>4182</v>
      </c>
      <c r="D4187" s="3" t="s">
        <v>3572</v>
      </c>
      <c r="F4187" t="str" cm="1">
        <f t="array" ref="F4187" ca="1">IF(G4187&lt;&gt;"",INDIRECT("'"&amp;G4187&amp;"'!"&amp;H4187),"")</f>
        <v/>
      </c>
      <c r="S4187" s="991"/>
    </row>
    <row r="4188" spans="1:19" ht="15" customHeight="1" x14ac:dyDescent="0.25">
      <c r="A4188" s="2">
        <v>4183</v>
      </c>
      <c r="D4188" s="3" t="s">
        <v>3572</v>
      </c>
      <c r="F4188" t="str" cm="1">
        <f t="array" ref="F4188" ca="1">IF(G4188&lt;&gt;"",INDIRECT("'"&amp;G4188&amp;"'!"&amp;H4188),"")</f>
        <v/>
      </c>
      <c r="S4188" s="991"/>
    </row>
    <row r="4189" spans="1:19" ht="15" customHeight="1" x14ac:dyDescent="0.25">
      <c r="A4189" s="2">
        <v>4184</v>
      </c>
      <c r="D4189" s="3" t="s">
        <v>3572</v>
      </c>
      <c r="F4189" t="str" cm="1">
        <f t="array" ref="F4189" ca="1">IF(G4189&lt;&gt;"",INDIRECT("'"&amp;G4189&amp;"'!"&amp;H4189),"")</f>
        <v/>
      </c>
      <c r="S4189" s="991"/>
    </row>
    <row r="4190" spans="1:19" ht="15" customHeight="1" x14ac:dyDescent="0.25">
      <c r="A4190" s="2">
        <v>4185</v>
      </c>
      <c r="D4190" s="3" t="s">
        <v>3572</v>
      </c>
      <c r="F4190" t="str" cm="1">
        <f t="array" ref="F4190" ca="1">IF(G4190&lt;&gt;"",INDIRECT("'"&amp;G4190&amp;"'!"&amp;H4190),"")</f>
        <v/>
      </c>
      <c r="S4190" s="991"/>
    </row>
    <row r="4191" spans="1:19" ht="15" customHeight="1" x14ac:dyDescent="0.25">
      <c r="A4191" s="2">
        <v>4186</v>
      </c>
      <c r="D4191" s="3" t="s">
        <v>3572</v>
      </c>
      <c r="F4191" t="str" cm="1">
        <f t="array" ref="F4191" ca="1">IF(G4191&lt;&gt;"",INDIRECT("'"&amp;G4191&amp;"'!"&amp;H4191),"")</f>
        <v/>
      </c>
      <c r="S4191" s="991"/>
    </row>
    <row r="4192" spans="1:19" ht="15" customHeight="1" x14ac:dyDescent="0.25">
      <c r="A4192" s="2">
        <v>4187</v>
      </c>
      <c r="D4192" s="3" t="s">
        <v>3572</v>
      </c>
      <c r="F4192" t="str" cm="1">
        <f t="array" ref="F4192" ca="1">IF(G4192&lt;&gt;"",INDIRECT("'"&amp;G4192&amp;"'!"&amp;H4192),"")</f>
        <v/>
      </c>
      <c r="S4192" s="991"/>
    </row>
    <row r="4193" spans="1:19" ht="15" customHeight="1" x14ac:dyDescent="0.25">
      <c r="A4193" s="2">
        <v>4188</v>
      </c>
      <c r="D4193" s="3" t="s">
        <v>3572</v>
      </c>
      <c r="F4193" t="str" cm="1">
        <f t="array" ref="F4193" ca="1">IF(G4193&lt;&gt;"",INDIRECT("'"&amp;G4193&amp;"'!"&amp;H4193),"")</f>
        <v/>
      </c>
      <c r="S4193" s="991"/>
    </row>
    <row r="4194" spans="1:19" ht="15" customHeight="1" x14ac:dyDescent="0.25">
      <c r="A4194" s="2">
        <v>4189</v>
      </c>
      <c r="D4194" s="3" t="s">
        <v>3572</v>
      </c>
      <c r="F4194" t="str" cm="1">
        <f t="array" ref="F4194" ca="1">IF(G4194&lt;&gt;"",INDIRECT("'"&amp;G4194&amp;"'!"&amp;H4194),"")</f>
        <v/>
      </c>
      <c r="S4194" s="991"/>
    </row>
    <row r="4195" spans="1:19" ht="15" customHeight="1" x14ac:dyDescent="0.25">
      <c r="A4195" s="2">
        <v>4190</v>
      </c>
      <c r="D4195" s="3" t="s">
        <v>3860</v>
      </c>
      <c r="F4195" t="str" cm="1">
        <f t="array" ref="F4195" ca="1">IF(G4195&lt;&gt;"",INDIRECT("'"&amp;G4195&amp;"'!"&amp;H4195),"")</f>
        <v/>
      </c>
      <c r="S4195" s="991"/>
    </row>
    <row r="4196" spans="1:19" ht="15" customHeight="1" x14ac:dyDescent="0.25">
      <c r="A4196" s="2">
        <v>4191</v>
      </c>
      <c r="D4196" s="3" t="s">
        <v>3860</v>
      </c>
      <c r="F4196" t="str" cm="1">
        <f t="array" ref="F4196" ca="1">IF(G4196&lt;&gt;"",INDIRECT("'"&amp;G4196&amp;"'!"&amp;H4196),"")</f>
        <v/>
      </c>
      <c r="S4196" s="991"/>
    </row>
    <row r="4197" spans="1:19" ht="15" customHeight="1" x14ac:dyDescent="0.25">
      <c r="A4197" s="2">
        <v>4192</v>
      </c>
      <c r="D4197" s="3" t="s">
        <v>3860</v>
      </c>
      <c r="F4197" t="str" cm="1">
        <f t="array" ref="F4197" ca="1">IF(G4197&lt;&gt;"",INDIRECT("'"&amp;G4197&amp;"'!"&amp;H4197),"")</f>
        <v/>
      </c>
      <c r="S4197" s="991"/>
    </row>
    <row r="4198" spans="1:19" ht="15" customHeight="1" x14ac:dyDescent="0.25">
      <c r="A4198" s="2">
        <v>4193</v>
      </c>
      <c r="D4198" s="3" t="s">
        <v>3860</v>
      </c>
      <c r="F4198" t="str" cm="1">
        <f t="array" ref="F4198" ca="1">IF(G4198&lt;&gt;"",INDIRECT("'"&amp;G4198&amp;"'!"&amp;H4198),"")</f>
        <v/>
      </c>
      <c r="S4198" s="991"/>
    </row>
    <row r="4199" spans="1:19" ht="15" customHeight="1" x14ac:dyDescent="0.25">
      <c r="A4199" s="2">
        <v>4194</v>
      </c>
      <c r="D4199" s="3" t="s">
        <v>3860</v>
      </c>
      <c r="F4199" t="str" cm="1">
        <f t="array" ref="F4199" ca="1">IF(G4199&lt;&gt;"",INDIRECT("'"&amp;G4199&amp;"'!"&amp;H4199),"")</f>
        <v/>
      </c>
      <c r="S4199" s="991"/>
    </row>
    <row r="4200" spans="1:19" ht="15" customHeight="1" x14ac:dyDescent="0.25">
      <c r="A4200" s="2">
        <v>4195</v>
      </c>
      <c r="D4200" s="3" t="s">
        <v>3860</v>
      </c>
      <c r="F4200" t="str" cm="1">
        <f t="array" ref="F4200" ca="1">IF(G4200&lt;&gt;"",INDIRECT("'"&amp;G4200&amp;"'!"&amp;H4200),"")</f>
        <v/>
      </c>
      <c r="S4200" s="991"/>
    </row>
    <row r="4201" spans="1:19" ht="15" customHeight="1" x14ac:dyDescent="0.25">
      <c r="A4201" s="2">
        <v>4196</v>
      </c>
      <c r="D4201" s="3" t="s">
        <v>3860</v>
      </c>
      <c r="F4201" t="str" cm="1">
        <f t="array" ref="F4201" ca="1">IF(G4201&lt;&gt;"",INDIRECT("'"&amp;G4201&amp;"'!"&amp;H4201),"")</f>
        <v/>
      </c>
      <c r="S4201" s="991"/>
    </row>
    <row r="4202" spans="1:19" ht="15" customHeight="1" x14ac:dyDescent="0.25">
      <c r="A4202" s="2">
        <v>4197</v>
      </c>
      <c r="D4202" s="3" t="s">
        <v>3572</v>
      </c>
      <c r="F4202" t="str" cm="1">
        <f t="array" ref="F4202" ca="1">IF(G4202&lt;&gt;"",INDIRECT("'"&amp;G4202&amp;"'!"&amp;H4202),"")</f>
        <v/>
      </c>
      <c r="S4202" s="991"/>
    </row>
    <row r="4203" spans="1:19" ht="15" customHeight="1" x14ac:dyDescent="0.25">
      <c r="A4203" s="2">
        <v>4198</v>
      </c>
      <c r="D4203" s="3" t="s">
        <v>3572</v>
      </c>
      <c r="F4203" t="str" cm="1">
        <f t="array" ref="F4203" ca="1">IF(G4203&lt;&gt;"",INDIRECT("'"&amp;G4203&amp;"'!"&amp;H4203),"")</f>
        <v/>
      </c>
      <c r="S4203" s="991"/>
    </row>
    <row r="4204" spans="1:19" ht="15" customHeight="1" x14ac:dyDescent="0.25">
      <c r="A4204" s="2">
        <v>4199</v>
      </c>
      <c r="D4204" s="3" t="s">
        <v>3572</v>
      </c>
      <c r="F4204" t="str" cm="1">
        <f t="array" ref="F4204" ca="1">IF(G4204&lt;&gt;"",INDIRECT("'"&amp;G4204&amp;"'!"&amp;H4204),"")</f>
        <v/>
      </c>
      <c r="S4204" s="991"/>
    </row>
    <row r="4205" spans="1:19" ht="15" customHeight="1" x14ac:dyDescent="0.25">
      <c r="A4205" s="2">
        <v>4200</v>
      </c>
      <c r="D4205" s="3" t="s">
        <v>3572</v>
      </c>
      <c r="F4205" t="str" cm="1">
        <f t="array" ref="F4205" ca="1">IF(G4205&lt;&gt;"",INDIRECT("'"&amp;G4205&amp;"'!"&amp;H4205),"")</f>
        <v/>
      </c>
      <c r="S4205" s="991"/>
    </row>
    <row r="4206" spans="1:19" ht="15" customHeight="1" x14ac:dyDescent="0.25">
      <c r="A4206" s="2">
        <v>4201</v>
      </c>
      <c r="D4206" s="3" t="s">
        <v>3860</v>
      </c>
      <c r="F4206" t="str" cm="1">
        <f t="array" ref="F4206" ca="1">IF(G4206&lt;&gt;"",INDIRECT("'"&amp;G4206&amp;"'!"&amp;H4206),"")</f>
        <v/>
      </c>
      <c r="S4206" s="991"/>
    </row>
    <row r="4207" spans="1:19" ht="15" customHeight="1" x14ac:dyDescent="0.25">
      <c r="A4207" s="2">
        <v>4202</v>
      </c>
      <c r="D4207" s="3" t="s">
        <v>3860</v>
      </c>
      <c r="F4207" t="str" cm="1">
        <f t="array" ref="F4207" ca="1">IF(G4207&lt;&gt;"",INDIRECT("'"&amp;G4207&amp;"'!"&amp;H4207),"")</f>
        <v/>
      </c>
      <c r="S4207" s="991"/>
    </row>
    <row r="4208" spans="1:19" ht="15" customHeight="1" x14ac:dyDescent="0.25">
      <c r="A4208" s="2">
        <v>4203</v>
      </c>
      <c r="D4208" s="3" t="s">
        <v>3572</v>
      </c>
      <c r="F4208" t="str" cm="1">
        <f t="array" ref="F4208" ca="1">IF(G4208&lt;&gt;"",INDIRECT("'"&amp;G4208&amp;"'!"&amp;H4208),"")</f>
        <v/>
      </c>
      <c r="S4208" s="991"/>
    </row>
    <row r="4209" spans="1:19" ht="15" customHeight="1" x14ac:dyDescent="0.25">
      <c r="A4209" s="2">
        <v>4204</v>
      </c>
      <c r="D4209" s="3" t="s">
        <v>3572</v>
      </c>
      <c r="F4209" t="str" cm="1">
        <f t="array" ref="F4209" ca="1">IF(G4209&lt;&gt;"",INDIRECT("'"&amp;G4209&amp;"'!"&amp;H4209),"")</f>
        <v/>
      </c>
      <c r="S4209" s="991"/>
    </row>
    <row r="4210" spans="1:19" ht="15" customHeight="1" x14ac:dyDescent="0.25">
      <c r="A4210" s="2">
        <v>4205</v>
      </c>
      <c r="D4210" s="3" t="s">
        <v>3572</v>
      </c>
      <c r="F4210" t="str" cm="1">
        <f t="array" ref="F4210" ca="1">IF(G4210&lt;&gt;"",INDIRECT("'"&amp;G4210&amp;"'!"&amp;H4210),"")</f>
        <v/>
      </c>
      <c r="S4210" s="991"/>
    </row>
    <row r="4211" spans="1:19" ht="15" customHeight="1" x14ac:dyDescent="0.25">
      <c r="A4211" s="2">
        <v>4206</v>
      </c>
      <c r="D4211" s="3" t="s">
        <v>3572</v>
      </c>
      <c r="F4211" t="str" cm="1">
        <f t="array" ref="F4211" ca="1">IF(G4211&lt;&gt;"",INDIRECT("'"&amp;G4211&amp;"'!"&amp;H4211),"")</f>
        <v/>
      </c>
      <c r="S4211" s="991"/>
    </row>
    <row r="4212" spans="1:19" ht="15" customHeight="1" x14ac:dyDescent="0.25">
      <c r="A4212" s="2">
        <v>4207</v>
      </c>
      <c r="D4212" s="3" t="s">
        <v>3572</v>
      </c>
      <c r="F4212" t="str" cm="1">
        <f t="array" ref="F4212" ca="1">IF(G4212&lt;&gt;"",INDIRECT("'"&amp;G4212&amp;"'!"&amp;H4212),"")</f>
        <v/>
      </c>
      <c r="S4212" s="991"/>
    </row>
    <row r="4213" spans="1:19" ht="15" customHeight="1" x14ac:dyDescent="0.25">
      <c r="A4213" s="2">
        <v>4208</v>
      </c>
      <c r="D4213" s="3" t="s">
        <v>3572</v>
      </c>
      <c r="F4213" t="str" cm="1">
        <f t="array" ref="F4213" ca="1">IF(G4213&lt;&gt;"",INDIRECT("'"&amp;G4213&amp;"'!"&amp;H4213),"")</f>
        <v/>
      </c>
      <c r="S4213" s="991"/>
    </row>
    <row r="4214" spans="1:19" ht="15" customHeight="1" x14ac:dyDescent="0.25">
      <c r="A4214" s="2">
        <v>4209</v>
      </c>
      <c r="D4214" s="3" t="s">
        <v>3572</v>
      </c>
      <c r="F4214" t="str" cm="1">
        <f t="array" ref="F4214" ca="1">IF(G4214&lt;&gt;"",INDIRECT("'"&amp;G4214&amp;"'!"&amp;H4214),"")</f>
        <v/>
      </c>
      <c r="S4214" s="991"/>
    </row>
    <row r="4215" spans="1:19" ht="15" customHeight="1" x14ac:dyDescent="0.25">
      <c r="A4215" s="2">
        <v>4210</v>
      </c>
      <c r="D4215" s="3" t="s">
        <v>3572</v>
      </c>
      <c r="F4215" t="str" cm="1">
        <f t="array" ref="F4215" ca="1">IF(G4215&lt;&gt;"",INDIRECT("'"&amp;G4215&amp;"'!"&amp;H4215),"")</f>
        <v/>
      </c>
      <c r="S4215" s="991"/>
    </row>
    <row r="4216" spans="1:19" ht="15" customHeight="1" x14ac:dyDescent="0.25">
      <c r="A4216" s="2">
        <v>4211</v>
      </c>
      <c r="D4216" s="3" t="s">
        <v>3572</v>
      </c>
      <c r="F4216" t="str" cm="1">
        <f t="array" ref="F4216" ca="1">IF(G4216&lt;&gt;"",INDIRECT("'"&amp;G4216&amp;"'!"&amp;H4216),"")</f>
        <v/>
      </c>
      <c r="S4216" s="991"/>
    </row>
    <row r="4217" spans="1:19" ht="15" customHeight="1" x14ac:dyDescent="0.25">
      <c r="A4217" s="2">
        <v>4212</v>
      </c>
      <c r="D4217" s="3" t="s">
        <v>3572</v>
      </c>
      <c r="F4217" t="str" cm="1">
        <f t="array" ref="F4217" ca="1">IF(G4217&lt;&gt;"",INDIRECT("'"&amp;G4217&amp;"'!"&amp;H4217),"")</f>
        <v/>
      </c>
      <c r="S4217" s="991"/>
    </row>
    <row r="4218" spans="1:19" ht="15" customHeight="1" x14ac:dyDescent="0.25">
      <c r="A4218" s="2">
        <v>4213</v>
      </c>
      <c r="D4218" s="3" t="s">
        <v>3572</v>
      </c>
      <c r="F4218" t="str" cm="1">
        <f t="array" ref="F4218" ca="1">IF(G4218&lt;&gt;"",INDIRECT("'"&amp;G4218&amp;"'!"&amp;H4218),"")</f>
        <v/>
      </c>
      <c r="S4218" s="991"/>
    </row>
    <row r="4219" spans="1:19" ht="15" customHeight="1" x14ac:dyDescent="0.25">
      <c r="A4219" s="2">
        <v>4214</v>
      </c>
      <c r="D4219" s="3" t="s">
        <v>3572</v>
      </c>
      <c r="F4219" t="str" cm="1">
        <f t="array" ref="F4219" ca="1">IF(G4219&lt;&gt;"",INDIRECT("'"&amp;G4219&amp;"'!"&amp;H4219),"")</f>
        <v/>
      </c>
      <c r="S4219" s="991"/>
    </row>
    <row r="4220" spans="1:19" ht="15" customHeight="1" x14ac:dyDescent="0.25">
      <c r="A4220" s="2">
        <v>4215</v>
      </c>
      <c r="D4220" s="3" t="s">
        <v>3572</v>
      </c>
      <c r="F4220" t="str" cm="1">
        <f t="array" ref="F4220" ca="1">IF(G4220&lt;&gt;"",INDIRECT("'"&amp;G4220&amp;"'!"&amp;H4220),"")</f>
        <v/>
      </c>
      <c r="S4220" s="991"/>
    </row>
    <row r="4221" spans="1:19" ht="15" customHeight="1" x14ac:dyDescent="0.25">
      <c r="A4221" s="2">
        <v>4216</v>
      </c>
      <c r="D4221" s="3" t="s">
        <v>3572</v>
      </c>
      <c r="F4221" t="str" cm="1">
        <f t="array" ref="F4221" ca="1">IF(G4221&lt;&gt;"",INDIRECT("'"&amp;G4221&amp;"'!"&amp;H4221),"")</f>
        <v/>
      </c>
      <c r="S4221" s="991"/>
    </row>
    <row r="4222" spans="1:19" ht="15" customHeight="1" x14ac:dyDescent="0.25">
      <c r="A4222" s="2">
        <v>4217</v>
      </c>
      <c r="D4222" s="3" t="s">
        <v>3572</v>
      </c>
      <c r="F4222" t="str" cm="1">
        <f t="array" ref="F4222" ca="1">IF(G4222&lt;&gt;"",INDIRECT("'"&amp;G4222&amp;"'!"&amp;H4222),"")</f>
        <v/>
      </c>
      <c r="S4222" s="991"/>
    </row>
    <row r="4223" spans="1:19" ht="15" customHeight="1" x14ac:dyDescent="0.25">
      <c r="A4223" s="2">
        <v>4218</v>
      </c>
      <c r="D4223" s="3" t="s">
        <v>3572</v>
      </c>
      <c r="F4223" t="str" cm="1">
        <f t="array" ref="F4223" ca="1">IF(G4223&lt;&gt;"",INDIRECT("'"&amp;G4223&amp;"'!"&amp;H4223),"")</f>
        <v/>
      </c>
      <c r="S4223" s="991"/>
    </row>
    <row r="4224" spans="1:19" ht="15" customHeight="1" x14ac:dyDescent="0.25">
      <c r="A4224" s="2">
        <v>4219</v>
      </c>
      <c r="D4224" s="3" t="s">
        <v>3572</v>
      </c>
      <c r="F4224" t="str" cm="1">
        <f t="array" ref="F4224" ca="1">IF(G4224&lt;&gt;"",INDIRECT("'"&amp;G4224&amp;"'!"&amp;H4224),"")</f>
        <v/>
      </c>
      <c r="S4224" s="991"/>
    </row>
    <row r="4225" spans="1:19" ht="15" customHeight="1" x14ac:dyDescent="0.25">
      <c r="A4225" s="2">
        <v>4220</v>
      </c>
      <c r="D4225" s="3" t="s">
        <v>3572</v>
      </c>
      <c r="F4225" t="str" cm="1">
        <f t="array" ref="F4225" ca="1">IF(G4225&lt;&gt;"",INDIRECT("'"&amp;G4225&amp;"'!"&amp;H4225),"")</f>
        <v/>
      </c>
      <c r="S4225" s="991"/>
    </row>
    <row r="4226" spans="1:19" ht="15" customHeight="1" x14ac:dyDescent="0.25">
      <c r="A4226" s="2">
        <v>4221</v>
      </c>
      <c r="D4226" s="3" t="s">
        <v>3572</v>
      </c>
      <c r="F4226" t="str" cm="1">
        <f t="array" ref="F4226" ca="1">IF(G4226&lt;&gt;"",INDIRECT("'"&amp;G4226&amp;"'!"&amp;H4226),"")</f>
        <v/>
      </c>
      <c r="S4226" s="991"/>
    </row>
    <row r="4227" spans="1:19" ht="15" customHeight="1" x14ac:dyDescent="0.25">
      <c r="A4227" s="2">
        <v>4222</v>
      </c>
      <c r="D4227" s="3" t="s">
        <v>3572</v>
      </c>
      <c r="F4227" t="str" cm="1">
        <f t="array" ref="F4227" ca="1">IF(G4227&lt;&gt;"",INDIRECT("'"&amp;G4227&amp;"'!"&amp;H4227),"")</f>
        <v/>
      </c>
      <c r="S4227" s="991"/>
    </row>
    <row r="4228" spans="1:19" ht="15" customHeight="1" x14ac:dyDescent="0.25">
      <c r="A4228" s="2">
        <v>4223</v>
      </c>
      <c r="D4228" s="3" t="s">
        <v>3572</v>
      </c>
      <c r="F4228" t="str" cm="1">
        <f t="array" ref="F4228" ca="1">IF(G4228&lt;&gt;"",INDIRECT("'"&amp;G4228&amp;"'!"&amp;H4228),"")</f>
        <v/>
      </c>
      <c r="S4228" s="991"/>
    </row>
    <row r="4229" spans="1:19" ht="15" customHeight="1" x14ac:dyDescent="0.25">
      <c r="A4229" s="2">
        <v>4224</v>
      </c>
      <c r="D4229" s="3" t="s">
        <v>3572</v>
      </c>
      <c r="F4229" t="str" cm="1">
        <f t="array" ref="F4229" ca="1">IF(G4229&lt;&gt;"",INDIRECT("'"&amp;G4229&amp;"'!"&amp;H4229),"")</f>
        <v/>
      </c>
      <c r="S4229" s="991"/>
    </row>
    <row r="4230" spans="1:19" ht="15" customHeight="1" x14ac:dyDescent="0.25">
      <c r="A4230" s="2">
        <v>4225</v>
      </c>
      <c r="D4230" s="3" t="s">
        <v>3572</v>
      </c>
      <c r="F4230" t="str" cm="1">
        <f t="array" ref="F4230" ca="1">IF(G4230&lt;&gt;"",INDIRECT("'"&amp;G4230&amp;"'!"&amp;H4230),"")</f>
        <v/>
      </c>
      <c r="S4230" s="991"/>
    </row>
    <row r="4231" spans="1:19" ht="15" customHeight="1" x14ac:dyDescent="0.25">
      <c r="A4231" s="2">
        <v>4226</v>
      </c>
      <c r="D4231" s="3" t="s">
        <v>3572</v>
      </c>
      <c r="F4231" t="str" cm="1">
        <f t="array" ref="F4231" ca="1">IF(G4231&lt;&gt;"",INDIRECT("'"&amp;G4231&amp;"'!"&amp;H4231),"")</f>
        <v/>
      </c>
      <c r="S4231" s="991"/>
    </row>
    <row r="4232" spans="1:19" ht="15" customHeight="1" x14ac:dyDescent="0.25">
      <c r="A4232" s="2">
        <v>4227</v>
      </c>
      <c r="D4232" s="3" t="s">
        <v>3572</v>
      </c>
      <c r="F4232" t="str" cm="1">
        <f t="array" ref="F4232" ca="1">IF(G4232&lt;&gt;"",INDIRECT("'"&amp;G4232&amp;"'!"&amp;H4232),"")</f>
        <v/>
      </c>
      <c r="S4232" s="991"/>
    </row>
    <row r="4233" spans="1:19" ht="15" customHeight="1" x14ac:dyDescent="0.25">
      <c r="A4233" s="2">
        <v>4228</v>
      </c>
      <c r="D4233" s="3" t="s">
        <v>3572</v>
      </c>
      <c r="F4233" t="str" cm="1">
        <f t="array" ref="F4233" ca="1">IF(G4233&lt;&gt;"",INDIRECT("'"&amp;G4233&amp;"'!"&amp;H4233),"")</f>
        <v/>
      </c>
      <c r="S4233" s="991"/>
    </row>
    <row r="4234" spans="1:19" ht="15" customHeight="1" x14ac:dyDescent="0.25">
      <c r="A4234" s="2">
        <v>4229</v>
      </c>
      <c r="D4234" s="3" t="s">
        <v>3572</v>
      </c>
      <c r="F4234" t="str" cm="1">
        <f t="array" ref="F4234" ca="1">IF(G4234&lt;&gt;"",INDIRECT("'"&amp;G4234&amp;"'!"&amp;H4234),"")</f>
        <v/>
      </c>
      <c r="S4234" s="991"/>
    </row>
    <row r="4235" spans="1:19" ht="15" customHeight="1" x14ac:dyDescent="0.25">
      <c r="A4235" s="2">
        <v>4230</v>
      </c>
      <c r="D4235" s="3" t="s">
        <v>3572</v>
      </c>
      <c r="F4235" t="str" cm="1">
        <f t="array" ref="F4235" ca="1">IF(G4235&lt;&gt;"",INDIRECT("'"&amp;G4235&amp;"'!"&amp;H4235),"")</f>
        <v/>
      </c>
      <c r="S4235" s="991"/>
    </row>
    <row r="4236" spans="1:19" ht="15" customHeight="1" x14ac:dyDescent="0.25">
      <c r="A4236" s="2">
        <v>4231</v>
      </c>
      <c r="D4236" s="3" t="s">
        <v>3572</v>
      </c>
      <c r="F4236" t="str" cm="1">
        <f t="array" ref="F4236" ca="1">IF(G4236&lt;&gt;"",INDIRECT("'"&amp;G4236&amp;"'!"&amp;H4236),"")</f>
        <v/>
      </c>
      <c r="S4236" s="991"/>
    </row>
    <row r="4237" spans="1:19" ht="15" customHeight="1" x14ac:dyDescent="0.25">
      <c r="A4237" s="2">
        <v>4232</v>
      </c>
      <c r="D4237" s="3" t="s">
        <v>3572</v>
      </c>
      <c r="F4237" t="str" cm="1">
        <f t="array" ref="F4237" ca="1">IF(G4237&lt;&gt;"",INDIRECT("'"&amp;G4237&amp;"'!"&amp;H4237),"")</f>
        <v/>
      </c>
      <c r="S4237" s="991"/>
    </row>
    <row r="4238" spans="1:19" ht="15" customHeight="1" x14ac:dyDescent="0.25">
      <c r="A4238" s="2">
        <v>4233</v>
      </c>
      <c r="D4238" s="3" t="s">
        <v>3572</v>
      </c>
      <c r="F4238" t="str" cm="1">
        <f t="array" ref="F4238" ca="1">IF(G4238&lt;&gt;"",INDIRECT("'"&amp;G4238&amp;"'!"&amp;H4238),"")</f>
        <v/>
      </c>
      <c r="S4238" s="991"/>
    </row>
    <row r="4239" spans="1:19" ht="15" customHeight="1" x14ac:dyDescent="0.25">
      <c r="A4239" s="2">
        <v>4234</v>
      </c>
      <c r="D4239" s="3" t="s">
        <v>3572</v>
      </c>
      <c r="F4239" t="str" cm="1">
        <f t="array" ref="F4239" ca="1">IF(G4239&lt;&gt;"",INDIRECT("'"&amp;G4239&amp;"'!"&amp;H4239),"")</f>
        <v/>
      </c>
      <c r="S4239" s="991"/>
    </row>
    <row r="4240" spans="1:19" ht="15" customHeight="1" x14ac:dyDescent="0.25">
      <c r="A4240" s="2">
        <v>4235</v>
      </c>
      <c r="D4240" s="3" t="s">
        <v>3572</v>
      </c>
      <c r="F4240" t="str" cm="1">
        <f t="array" ref="F4240" ca="1">IF(G4240&lt;&gt;"",INDIRECT("'"&amp;G4240&amp;"'!"&amp;H4240),"")</f>
        <v/>
      </c>
      <c r="S4240" s="991"/>
    </row>
    <row r="4241" spans="1:19" ht="15" customHeight="1" x14ac:dyDescent="0.25">
      <c r="A4241" s="2">
        <v>4236</v>
      </c>
      <c r="D4241" s="3" t="s">
        <v>3572</v>
      </c>
      <c r="F4241" t="str" cm="1">
        <f t="array" ref="F4241" ca="1">IF(G4241&lt;&gt;"",INDIRECT("'"&amp;G4241&amp;"'!"&amp;H4241),"")</f>
        <v/>
      </c>
      <c r="S4241" s="991"/>
    </row>
    <row r="4242" spans="1:19" ht="15" customHeight="1" x14ac:dyDescent="0.25">
      <c r="A4242" s="2">
        <v>4237</v>
      </c>
      <c r="D4242" s="3" t="s">
        <v>3572</v>
      </c>
      <c r="F4242" t="str" cm="1">
        <f t="array" ref="F4242" ca="1">IF(G4242&lt;&gt;"",INDIRECT("'"&amp;G4242&amp;"'!"&amp;H4242),"")</f>
        <v/>
      </c>
      <c r="S4242" s="991"/>
    </row>
    <row r="4243" spans="1:19" ht="15" customHeight="1" x14ac:dyDescent="0.25">
      <c r="A4243" s="2">
        <v>4238</v>
      </c>
      <c r="D4243" s="3" t="s">
        <v>3572</v>
      </c>
      <c r="F4243" t="str" cm="1">
        <f t="array" ref="F4243" ca="1">IF(G4243&lt;&gt;"",INDIRECT("'"&amp;G4243&amp;"'!"&amp;H4243),"")</f>
        <v/>
      </c>
      <c r="S4243" s="991"/>
    </row>
    <row r="4244" spans="1:19" ht="15" customHeight="1" x14ac:dyDescent="0.25">
      <c r="A4244" s="2">
        <v>4239</v>
      </c>
      <c r="D4244" s="3" t="s">
        <v>3572</v>
      </c>
      <c r="F4244" t="str" cm="1">
        <f t="array" ref="F4244" ca="1">IF(G4244&lt;&gt;"",INDIRECT("'"&amp;G4244&amp;"'!"&amp;H4244),"")</f>
        <v/>
      </c>
      <c r="S4244" s="991"/>
    </row>
    <row r="4245" spans="1:19" ht="15" customHeight="1" x14ac:dyDescent="0.25">
      <c r="A4245" s="2">
        <v>4240</v>
      </c>
      <c r="D4245" s="3" t="s">
        <v>3572</v>
      </c>
      <c r="F4245" t="str" cm="1">
        <f t="array" ref="F4245" ca="1">IF(G4245&lt;&gt;"",INDIRECT("'"&amp;G4245&amp;"'!"&amp;H4245),"")</f>
        <v/>
      </c>
      <c r="S4245" s="991"/>
    </row>
    <row r="4246" spans="1:19" ht="15" customHeight="1" x14ac:dyDescent="0.25">
      <c r="A4246" s="2">
        <v>4241</v>
      </c>
      <c r="D4246" s="3" t="s">
        <v>3572</v>
      </c>
      <c r="F4246" t="str" cm="1">
        <f t="array" ref="F4246" ca="1">IF(G4246&lt;&gt;"",INDIRECT("'"&amp;G4246&amp;"'!"&amp;H4246),"")</f>
        <v/>
      </c>
      <c r="S4246" s="991"/>
    </row>
    <row r="4247" spans="1:19" ht="15" customHeight="1" x14ac:dyDescent="0.25">
      <c r="A4247" s="2">
        <v>4242</v>
      </c>
      <c r="D4247" s="3" t="s">
        <v>3572</v>
      </c>
      <c r="F4247" t="str" cm="1">
        <f t="array" ref="F4247" ca="1">IF(G4247&lt;&gt;"",INDIRECT("'"&amp;G4247&amp;"'!"&amp;H4247),"")</f>
        <v/>
      </c>
      <c r="S4247" s="991"/>
    </row>
    <row r="4248" spans="1:19" ht="15" customHeight="1" x14ac:dyDescent="0.25">
      <c r="A4248" s="2">
        <v>4243</v>
      </c>
      <c r="D4248" s="3" t="s">
        <v>3572</v>
      </c>
      <c r="F4248" t="str" cm="1">
        <f t="array" ref="F4248" ca="1">IF(G4248&lt;&gt;"",INDIRECT("'"&amp;G4248&amp;"'!"&amp;H4248),"")</f>
        <v/>
      </c>
      <c r="S4248" s="991"/>
    </row>
    <row r="4249" spans="1:19" ht="15" customHeight="1" x14ac:dyDescent="0.25">
      <c r="A4249" s="2">
        <v>4244</v>
      </c>
      <c r="D4249" s="3" t="s">
        <v>3572</v>
      </c>
      <c r="F4249" t="str" cm="1">
        <f t="array" ref="F4249" ca="1">IF(G4249&lt;&gt;"",INDIRECT("'"&amp;G4249&amp;"'!"&amp;H4249),"")</f>
        <v/>
      </c>
      <c r="S4249" s="991"/>
    </row>
    <row r="4250" spans="1:19" ht="15" customHeight="1" x14ac:dyDescent="0.25">
      <c r="A4250" s="2">
        <v>4245</v>
      </c>
      <c r="D4250" s="3" t="s">
        <v>3572</v>
      </c>
      <c r="F4250" t="str" cm="1">
        <f t="array" ref="F4250" ca="1">IF(G4250&lt;&gt;"",INDIRECT("'"&amp;G4250&amp;"'!"&amp;H4250),"")</f>
        <v/>
      </c>
      <c r="S4250" s="991"/>
    </row>
    <row r="4251" spans="1:19" ht="15" customHeight="1" x14ac:dyDescent="0.25">
      <c r="A4251" s="2">
        <v>4246</v>
      </c>
      <c r="D4251" s="3" t="s">
        <v>3572</v>
      </c>
      <c r="F4251" t="str" cm="1">
        <f t="array" ref="F4251" ca="1">IF(G4251&lt;&gt;"",INDIRECT("'"&amp;G4251&amp;"'!"&amp;H4251),"")</f>
        <v/>
      </c>
      <c r="S4251" s="991"/>
    </row>
    <row r="4252" spans="1:19" ht="15" customHeight="1" x14ac:dyDescent="0.25">
      <c r="A4252" s="2">
        <v>4247</v>
      </c>
      <c r="D4252" s="3" t="s">
        <v>3572</v>
      </c>
      <c r="F4252" t="str" cm="1">
        <f t="array" ref="F4252" ca="1">IF(G4252&lt;&gt;"",INDIRECT("'"&amp;G4252&amp;"'!"&amp;H4252),"")</f>
        <v/>
      </c>
      <c r="S4252" s="991"/>
    </row>
    <row r="4253" spans="1:19" ht="15" customHeight="1" x14ac:dyDescent="0.25">
      <c r="A4253">
        <v>4248</v>
      </c>
      <c r="B4253" s="7">
        <f>'EstRev 6-11'!C130</f>
        <v>0</v>
      </c>
      <c r="C4253" s="3">
        <f t="shared" ref="C4253:C4262" si="130">A4253-B4253</f>
        <v>4248</v>
      </c>
      <c r="E4253" t="b">
        <f t="shared" ref="E4253:E4262" ca="1" si="131">F4253=B4253</f>
        <v>1</v>
      </c>
      <c r="F4253" cm="1">
        <f t="array" ref="F4253" ca="1">IF(G4253&lt;&gt;"",INDIRECT("'"&amp;G4253&amp;"'!"&amp;H4253),"")</f>
        <v>0</v>
      </c>
      <c r="G4253" s="991" t="s">
        <v>4454</v>
      </c>
      <c r="H4253" t="s">
        <v>4473</v>
      </c>
      <c r="I4253" s="4"/>
      <c r="J4253" s="4"/>
      <c r="K4253" s="4"/>
    </row>
    <row r="4254" spans="1:19" ht="15" customHeight="1" x14ac:dyDescent="0.25">
      <c r="A4254">
        <v>4249</v>
      </c>
      <c r="B4254" s="7">
        <f>'EstRev 6-11'!D130</f>
        <v>0</v>
      </c>
      <c r="C4254" s="3">
        <f t="shared" si="130"/>
        <v>4249</v>
      </c>
      <c r="E4254" t="b">
        <f t="shared" ca="1" si="131"/>
        <v>1</v>
      </c>
      <c r="F4254" cm="1">
        <f t="array" ref="F4254" ca="1">IF(G4254&lt;&gt;"",INDIRECT("'"&amp;G4254&amp;"'!"&amp;H4254),"")</f>
        <v>0</v>
      </c>
      <c r="G4254" s="991" t="s">
        <v>4454</v>
      </c>
      <c r="H4254" t="s">
        <v>4474</v>
      </c>
      <c r="I4254" s="4"/>
      <c r="J4254" s="4"/>
      <c r="K4254" s="4"/>
    </row>
    <row r="4255" spans="1:19" ht="15" customHeight="1" x14ac:dyDescent="0.25">
      <c r="A4255">
        <v>4250</v>
      </c>
      <c r="B4255" s="7">
        <f>'EstRev 6-11'!F130</f>
        <v>0</v>
      </c>
      <c r="C4255" s="3">
        <f t="shared" si="130"/>
        <v>4250</v>
      </c>
      <c r="E4255" t="b">
        <f t="shared" ca="1" si="131"/>
        <v>1</v>
      </c>
      <c r="F4255" cm="1">
        <f t="array" ref="F4255" ca="1">IF(G4255&lt;&gt;"",INDIRECT("'"&amp;G4255&amp;"'!"&amp;H4255),"")</f>
        <v>0</v>
      </c>
      <c r="G4255" s="991" t="s">
        <v>4454</v>
      </c>
      <c r="H4255" t="s">
        <v>4475</v>
      </c>
      <c r="I4255" s="4"/>
      <c r="J4255" s="4"/>
      <c r="K4255" s="4"/>
    </row>
    <row r="4256" spans="1:19" ht="15" customHeight="1" x14ac:dyDescent="0.25">
      <c r="A4256">
        <v>4251</v>
      </c>
      <c r="B4256" s="7">
        <f>'EstRev 6-11'!C145</f>
        <v>0</v>
      </c>
      <c r="C4256" s="3">
        <f t="shared" si="130"/>
        <v>4251</v>
      </c>
      <c r="E4256" t="b">
        <f t="shared" ca="1" si="131"/>
        <v>1</v>
      </c>
      <c r="F4256" cm="1">
        <f t="array" ref="F4256" ca="1">IF(G4256&lt;&gt;"",INDIRECT("'"&amp;G4256&amp;"'!"&amp;H4256),"")</f>
        <v>0</v>
      </c>
      <c r="G4256" s="991" t="s">
        <v>4454</v>
      </c>
      <c r="H4256" t="s">
        <v>4476</v>
      </c>
      <c r="I4256" s="4"/>
      <c r="J4256" s="4"/>
      <c r="K4256" s="4"/>
    </row>
    <row r="4257" spans="1:19" ht="15" customHeight="1" x14ac:dyDescent="0.25">
      <c r="A4257">
        <v>4252</v>
      </c>
      <c r="B4257" s="7">
        <f>'EstRev 6-11'!D145</f>
        <v>0</v>
      </c>
      <c r="C4257" s="3">
        <f t="shared" si="130"/>
        <v>4252</v>
      </c>
      <c r="E4257" t="b">
        <f t="shared" ca="1" si="131"/>
        <v>1</v>
      </c>
      <c r="F4257" cm="1">
        <f t="array" ref="F4257" ca="1">IF(G4257&lt;&gt;"",INDIRECT("'"&amp;G4257&amp;"'!"&amp;H4257),"")</f>
        <v>0</v>
      </c>
      <c r="G4257" s="991" t="s">
        <v>4454</v>
      </c>
      <c r="H4257" t="s">
        <v>4477</v>
      </c>
      <c r="I4257" s="4"/>
      <c r="J4257" s="4"/>
      <c r="K4257" s="4"/>
    </row>
    <row r="4258" spans="1:19" ht="15" customHeight="1" x14ac:dyDescent="0.25">
      <c r="A4258">
        <v>4253</v>
      </c>
      <c r="B4258" s="7">
        <f>'EstRev 6-11'!C149</f>
        <v>0</v>
      </c>
      <c r="C4258" s="3">
        <f t="shared" si="130"/>
        <v>4253</v>
      </c>
      <c r="E4258" t="b">
        <f t="shared" ca="1" si="131"/>
        <v>1</v>
      </c>
      <c r="F4258" cm="1">
        <f t="array" ref="F4258" ca="1">IF(G4258&lt;&gt;"",INDIRECT("'"&amp;G4258&amp;"'!"&amp;H4258),"")</f>
        <v>0</v>
      </c>
      <c r="G4258" s="991" t="s">
        <v>4454</v>
      </c>
      <c r="H4258" t="s">
        <v>4478</v>
      </c>
      <c r="I4258" s="4"/>
      <c r="J4258" s="4"/>
      <c r="K4258" s="4"/>
    </row>
    <row r="4259" spans="1:19" ht="15" customHeight="1" x14ac:dyDescent="0.25">
      <c r="A4259">
        <v>4254</v>
      </c>
      <c r="B4259" s="7">
        <f>'EstRev 6-11'!D149</f>
        <v>0</v>
      </c>
      <c r="C4259" s="3">
        <f t="shared" si="130"/>
        <v>4254</v>
      </c>
      <c r="E4259" t="b">
        <f t="shared" ca="1" si="131"/>
        <v>1</v>
      </c>
      <c r="F4259" cm="1">
        <f t="array" ref="F4259" ca="1">IF(G4259&lt;&gt;"",INDIRECT("'"&amp;G4259&amp;"'!"&amp;H4259),"")</f>
        <v>0</v>
      </c>
      <c r="G4259" s="991" t="s">
        <v>4454</v>
      </c>
      <c r="H4259" t="s">
        <v>4479</v>
      </c>
      <c r="I4259" s="4"/>
      <c r="J4259" s="4"/>
      <c r="K4259" s="4"/>
    </row>
    <row r="4260" spans="1:19" ht="15" customHeight="1" x14ac:dyDescent="0.25">
      <c r="A4260">
        <v>4255</v>
      </c>
      <c r="B4260" s="7">
        <f>'EstRev 6-11'!F149</f>
        <v>0</v>
      </c>
      <c r="C4260" s="3">
        <f t="shared" si="130"/>
        <v>4255</v>
      </c>
      <c r="E4260" t="b">
        <f t="shared" ca="1" si="131"/>
        <v>1</v>
      </c>
      <c r="F4260" cm="1">
        <f t="array" ref="F4260" ca="1">IF(G4260&lt;&gt;"",INDIRECT("'"&amp;G4260&amp;"'!"&amp;H4260),"")</f>
        <v>0</v>
      </c>
      <c r="G4260" s="991" t="s">
        <v>4454</v>
      </c>
      <c r="H4260" t="s">
        <v>4480</v>
      </c>
      <c r="I4260" s="4"/>
      <c r="J4260" s="4"/>
      <c r="K4260" s="4"/>
    </row>
    <row r="4261" spans="1:19" ht="15" customHeight="1" x14ac:dyDescent="0.25">
      <c r="A4261">
        <v>4256</v>
      </c>
      <c r="B4261" s="7">
        <f>'EstRev 6-11'!C159</f>
        <v>0</v>
      </c>
      <c r="C4261" s="3">
        <f t="shared" si="130"/>
        <v>4256</v>
      </c>
      <c r="E4261" t="b">
        <f t="shared" ca="1" si="131"/>
        <v>1</v>
      </c>
      <c r="F4261" cm="1">
        <f t="array" ref="F4261" ca="1">IF(G4261&lt;&gt;"",INDIRECT("'"&amp;G4261&amp;"'!"&amp;H4261),"")</f>
        <v>0</v>
      </c>
      <c r="G4261" s="991" t="s">
        <v>4454</v>
      </c>
      <c r="H4261" t="s">
        <v>4481</v>
      </c>
      <c r="I4261" s="4"/>
      <c r="J4261" s="4"/>
      <c r="K4261" s="4"/>
    </row>
    <row r="4262" spans="1:19" ht="15" customHeight="1" x14ac:dyDescent="0.25">
      <c r="A4262">
        <v>4257</v>
      </c>
      <c r="B4262" s="7">
        <f>'EstRev 6-11'!F159</f>
        <v>0</v>
      </c>
      <c r="C4262" s="3">
        <f t="shared" si="130"/>
        <v>4257</v>
      </c>
      <c r="E4262" t="b">
        <f t="shared" ca="1" si="131"/>
        <v>1</v>
      </c>
      <c r="F4262" cm="1">
        <f t="array" ref="F4262" ca="1">IF(G4262&lt;&gt;"",INDIRECT("'"&amp;G4262&amp;"'!"&amp;H4262),"")</f>
        <v>0</v>
      </c>
      <c r="G4262" s="991" t="s">
        <v>4454</v>
      </c>
      <c r="H4262" t="s">
        <v>4482</v>
      </c>
      <c r="I4262" s="4"/>
      <c r="J4262" s="4"/>
      <c r="K4262" s="4"/>
    </row>
    <row r="4263" spans="1:19" ht="15" customHeight="1" x14ac:dyDescent="0.25">
      <c r="A4263" s="2">
        <v>4258</v>
      </c>
      <c r="D4263" s="3" t="s">
        <v>3572</v>
      </c>
      <c r="F4263" t="str" cm="1">
        <f t="array" ref="F4263" ca="1">IF(G4263&lt;&gt;"",INDIRECT("'"&amp;G4263&amp;"'!"&amp;H4263),"")</f>
        <v/>
      </c>
      <c r="S4263" s="991"/>
    </row>
    <row r="4264" spans="1:19" ht="15" customHeight="1" x14ac:dyDescent="0.25">
      <c r="A4264" s="2">
        <v>4259</v>
      </c>
      <c r="D4264" s="3" t="s">
        <v>3572</v>
      </c>
      <c r="F4264" t="str" cm="1">
        <f t="array" ref="F4264" ca="1">IF(G4264&lt;&gt;"",INDIRECT("'"&amp;G4264&amp;"'!"&amp;H4264),"")</f>
        <v/>
      </c>
      <c r="S4264" s="991"/>
    </row>
    <row r="4265" spans="1:19" ht="15" customHeight="1" x14ac:dyDescent="0.25">
      <c r="A4265">
        <v>4260</v>
      </c>
      <c r="B4265" s="7">
        <f>'EstRev 6-11'!C160</f>
        <v>0</v>
      </c>
      <c r="C4265" s="3">
        <f>A4265-B4265</f>
        <v>4260</v>
      </c>
      <c r="E4265" t="b">
        <f ca="1">F4265=B4265</f>
        <v>1</v>
      </c>
      <c r="F4265" cm="1">
        <f t="array" ref="F4265" ca="1">IF(G4265&lt;&gt;"",INDIRECT("'"&amp;G4265&amp;"'!"&amp;H4265),"")</f>
        <v>0</v>
      </c>
      <c r="G4265" s="991" t="s">
        <v>4454</v>
      </c>
      <c r="H4265" t="s">
        <v>4483</v>
      </c>
      <c r="I4265" s="4"/>
      <c r="J4265" s="4"/>
      <c r="K4265" s="4"/>
    </row>
    <row r="4266" spans="1:19" ht="15" customHeight="1" x14ac:dyDescent="0.25">
      <c r="A4266">
        <v>4261</v>
      </c>
      <c r="B4266" s="7">
        <f>'EstRev 6-11'!F160</f>
        <v>0</v>
      </c>
      <c r="C4266" s="3">
        <f>A4266-B4266</f>
        <v>4261</v>
      </c>
      <c r="E4266" t="b">
        <f ca="1">F4266=B4266</f>
        <v>1</v>
      </c>
      <c r="F4266" cm="1">
        <f t="array" ref="F4266" ca="1">IF(G4266&lt;&gt;"",INDIRECT("'"&amp;G4266&amp;"'!"&amp;H4266),"")</f>
        <v>0</v>
      </c>
      <c r="G4266" s="991" t="s">
        <v>4454</v>
      </c>
      <c r="H4266" t="s">
        <v>4484</v>
      </c>
      <c r="I4266" s="4"/>
      <c r="J4266" s="4"/>
      <c r="K4266" s="4"/>
    </row>
    <row r="4267" spans="1:19" ht="15" customHeight="1" x14ac:dyDescent="0.25">
      <c r="A4267" s="2">
        <v>4262</v>
      </c>
      <c r="D4267" s="3" t="s">
        <v>3860</v>
      </c>
      <c r="F4267" t="str" cm="1">
        <f t="array" ref="F4267" ca="1">IF(G4267&lt;&gt;"",INDIRECT("'"&amp;G4267&amp;"'!"&amp;H4267),"")</f>
        <v/>
      </c>
      <c r="S4267" s="991"/>
    </row>
    <row r="4268" spans="1:19" ht="15" customHeight="1" x14ac:dyDescent="0.25">
      <c r="A4268" s="2">
        <v>4263</v>
      </c>
      <c r="D4268" s="3" t="s">
        <v>3860</v>
      </c>
      <c r="F4268" t="str" cm="1">
        <f t="array" ref="F4268" ca="1">IF(G4268&lt;&gt;"",INDIRECT("'"&amp;G4268&amp;"'!"&amp;H4268),"")</f>
        <v/>
      </c>
      <c r="S4268" s="991"/>
    </row>
    <row r="4269" spans="1:19" ht="15" customHeight="1" x14ac:dyDescent="0.25">
      <c r="A4269" s="2">
        <v>4264</v>
      </c>
      <c r="D4269" s="3" t="s">
        <v>3572</v>
      </c>
      <c r="F4269" t="str" cm="1">
        <f t="array" ref="F4269" ca="1">IF(G4269&lt;&gt;"",INDIRECT("'"&amp;G4269&amp;"'!"&amp;H4269),"")</f>
        <v/>
      </c>
      <c r="S4269" s="991"/>
    </row>
    <row r="4270" spans="1:19" ht="15" customHeight="1" x14ac:dyDescent="0.25">
      <c r="A4270" s="2">
        <v>4265</v>
      </c>
      <c r="D4270" s="3" t="s">
        <v>3572</v>
      </c>
      <c r="F4270" t="str" cm="1">
        <f t="array" ref="F4270" ca="1">IF(G4270&lt;&gt;"",INDIRECT("'"&amp;G4270&amp;"'!"&amp;H4270),"")</f>
        <v/>
      </c>
      <c r="S4270" s="991"/>
    </row>
    <row r="4271" spans="1:19" ht="15" customHeight="1" x14ac:dyDescent="0.25">
      <c r="A4271">
        <v>4266</v>
      </c>
      <c r="B4271" s="7">
        <f>'EstRev 6-11'!D161</f>
        <v>0</v>
      </c>
      <c r="C4271" s="3">
        <f t="shared" ref="C4271:C4290" si="132">A4271-B4271</f>
        <v>4266</v>
      </c>
      <c r="E4271" t="b">
        <f t="shared" ref="E4271:E4290" ca="1" si="133">F4271=B4271</f>
        <v>1</v>
      </c>
      <c r="F4271" cm="1">
        <f t="array" ref="F4271" ca="1">IF(G4271&lt;&gt;"",INDIRECT("'"&amp;G4271&amp;"'!"&amp;H4271),"")</f>
        <v>0</v>
      </c>
      <c r="G4271" s="991" t="s">
        <v>4454</v>
      </c>
      <c r="H4271" t="s">
        <v>4485</v>
      </c>
      <c r="I4271" s="4"/>
      <c r="J4271" s="4"/>
      <c r="K4271" s="4"/>
    </row>
    <row r="4272" spans="1:19" ht="15" customHeight="1" x14ac:dyDescent="0.25">
      <c r="A4272">
        <v>4267</v>
      </c>
      <c r="B4272" s="7">
        <f>'EstRev 6-11'!H161</f>
        <v>0</v>
      </c>
      <c r="C4272" s="3">
        <f t="shared" si="132"/>
        <v>4267</v>
      </c>
      <c r="E4272" t="b">
        <f t="shared" ca="1" si="133"/>
        <v>1</v>
      </c>
      <c r="F4272" cm="1">
        <f t="array" ref="F4272" ca="1">IF(G4272&lt;&gt;"",INDIRECT("'"&amp;G4272&amp;"'!"&amp;H4272),"")</f>
        <v>0</v>
      </c>
      <c r="G4272" s="991" t="s">
        <v>4454</v>
      </c>
      <c r="H4272" t="s">
        <v>4486</v>
      </c>
      <c r="I4272" s="4"/>
      <c r="J4272" s="4"/>
      <c r="K4272" s="4"/>
    </row>
    <row r="4273" spans="1:11" ht="15" customHeight="1" x14ac:dyDescent="0.25">
      <c r="A4273">
        <v>4268</v>
      </c>
      <c r="B4273" s="7">
        <f>'EstRev 6-11'!D162</f>
        <v>0</v>
      </c>
      <c r="C4273" s="3">
        <f t="shared" si="132"/>
        <v>4268</v>
      </c>
      <c r="E4273" t="b">
        <f t="shared" ca="1" si="133"/>
        <v>1</v>
      </c>
      <c r="F4273" cm="1">
        <f t="array" ref="F4273" ca="1">IF(G4273&lt;&gt;"",INDIRECT("'"&amp;G4273&amp;"'!"&amp;H4273),"")</f>
        <v>0</v>
      </c>
      <c r="G4273" s="991" t="s">
        <v>4454</v>
      </c>
      <c r="H4273" t="s">
        <v>4487</v>
      </c>
      <c r="I4273" s="4"/>
      <c r="J4273" s="4"/>
      <c r="K4273" s="4"/>
    </row>
    <row r="4274" spans="1:11" ht="15" customHeight="1" x14ac:dyDescent="0.25">
      <c r="A4274">
        <v>4269</v>
      </c>
      <c r="B4274" s="7">
        <f>'EstRev 6-11'!K162</f>
        <v>0</v>
      </c>
      <c r="C4274" s="3">
        <f t="shared" si="132"/>
        <v>4269</v>
      </c>
      <c r="E4274" t="b">
        <f t="shared" ca="1" si="133"/>
        <v>1</v>
      </c>
      <c r="F4274" cm="1">
        <f t="array" ref="F4274" ca="1">IF(G4274&lt;&gt;"",INDIRECT("'"&amp;G4274&amp;"'!"&amp;H4274),"")</f>
        <v>0</v>
      </c>
      <c r="G4274" s="991" t="s">
        <v>4454</v>
      </c>
      <c r="H4274" t="s">
        <v>4488</v>
      </c>
      <c r="I4274" s="4"/>
      <c r="J4274" s="4"/>
      <c r="K4274" s="4"/>
    </row>
    <row r="4275" spans="1:11" ht="15" customHeight="1" x14ac:dyDescent="0.25">
      <c r="A4275">
        <v>4270</v>
      </c>
      <c r="B4275" s="7">
        <f>'EstRev 6-11'!C192</f>
        <v>0</v>
      </c>
      <c r="C4275" s="3">
        <f t="shared" si="132"/>
        <v>4270</v>
      </c>
      <c r="E4275" t="b">
        <f t="shared" ca="1" si="133"/>
        <v>1</v>
      </c>
      <c r="F4275" cm="1">
        <f t="array" ref="F4275" ca="1">IF(G4275&lt;&gt;"",INDIRECT("'"&amp;G4275&amp;"'!"&amp;H4275),"")</f>
        <v>0</v>
      </c>
      <c r="G4275" s="991" t="s">
        <v>4454</v>
      </c>
      <c r="H4275" t="s">
        <v>4489</v>
      </c>
      <c r="I4275" s="4"/>
      <c r="J4275" s="4"/>
      <c r="K4275" s="4"/>
    </row>
    <row r="4276" spans="1:11" ht="15" customHeight="1" x14ac:dyDescent="0.25">
      <c r="A4276">
        <v>4271</v>
      </c>
      <c r="B4276" s="7">
        <f>'EstRev 6-11'!C198</f>
        <v>0</v>
      </c>
      <c r="C4276" s="3">
        <f t="shared" si="132"/>
        <v>4271</v>
      </c>
      <c r="E4276" t="b">
        <f t="shared" ca="1" si="133"/>
        <v>1</v>
      </c>
      <c r="F4276" cm="1">
        <f t="array" ref="F4276" ca="1">IF(G4276&lt;&gt;"",INDIRECT("'"&amp;G4276&amp;"'!"&amp;H4276),"")</f>
        <v>0</v>
      </c>
      <c r="G4276" s="991" t="s">
        <v>4454</v>
      </c>
      <c r="H4276" t="s">
        <v>4490</v>
      </c>
      <c r="I4276" s="4"/>
      <c r="J4276" s="4"/>
      <c r="K4276" s="4"/>
    </row>
    <row r="4277" spans="1:11" ht="15" customHeight="1" x14ac:dyDescent="0.25">
      <c r="A4277">
        <v>4272</v>
      </c>
      <c r="B4277" s="7">
        <f>'EstRev 6-11'!D198</f>
        <v>0</v>
      </c>
      <c r="C4277" s="3">
        <f t="shared" si="132"/>
        <v>4272</v>
      </c>
      <c r="E4277" t="b">
        <f t="shared" ca="1" si="133"/>
        <v>1</v>
      </c>
      <c r="F4277" cm="1">
        <f t="array" ref="F4277" ca="1">IF(G4277&lt;&gt;"",INDIRECT("'"&amp;G4277&amp;"'!"&amp;H4277),"")</f>
        <v>0</v>
      </c>
      <c r="G4277" s="991" t="s">
        <v>4454</v>
      </c>
      <c r="H4277" t="s">
        <v>4491</v>
      </c>
      <c r="I4277" s="4"/>
      <c r="J4277" s="4"/>
      <c r="K4277" s="4"/>
    </row>
    <row r="4278" spans="1:11" ht="15" customHeight="1" x14ac:dyDescent="0.25">
      <c r="A4278">
        <v>4273</v>
      </c>
      <c r="B4278" s="7">
        <f>'EstRev 6-11'!F198</f>
        <v>0</v>
      </c>
      <c r="C4278" s="3">
        <f t="shared" si="132"/>
        <v>4273</v>
      </c>
      <c r="E4278" t="b">
        <f t="shared" ca="1" si="133"/>
        <v>1</v>
      </c>
      <c r="F4278" cm="1">
        <f t="array" ref="F4278" ca="1">IF(G4278&lt;&gt;"",INDIRECT("'"&amp;G4278&amp;"'!"&amp;H4278),"")</f>
        <v>0</v>
      </c>
      <c r="G4278" s="991" t="s">
        <v>4454</v>
      </c>
      <c r="H4278" t="s">
        <v>4492</v>
      </c>
      <c r="I4278" s="4"/>
      <c r="J4278" s="4"/>
      <c r="K4278" s="4"/>
    </row>
    <row r="4279" spans="1:11" ht="15" customHeight="1" x14ac:dyDescent="0.25">
      <c r="A4279">
        <v>4274</v>
      </c>
      <c r="B4279" s="7">
        <f>'EstRev 6-11'!G198</f>
        <v>0</v>
      </c>
      <c r="C4279" s="3">
        <f t="shared" si="132"/>
        <v>4274</v>
      </c>
      <c r="E4279" t="b">
        <f t="shared" ca="1" si="133"/>
        <v>1</v>
      </c>
      <c r="F4279" cm="1">
        <f t="array" ref="F4279" ca="1">IF(G4279&lt;&gt;"",INDIRECT("'"&amp;G4279&amp;"'!"&amp;H4279),"")</f>
        <v>0</v>
      </c>
      <c r="G4279" s="991" t="s">
        <v>4454</v>
      </c>
      <c r="H4279" t="s">
        <v>4493</v>
      </c>
      <c r="I4279" s="4"/>
      <c r="J4279" s="4"/>
      <c r="K4279" s="4"/>
    </row>
    <row r="4280" spans="1:11" ht="15" customHeight="1" x14ac:dyDescent="0.25">
      <c r="A4280">
        <v>4275</v>
      </c>
      <c r="B4280" s="7">
        <f>'EstRev 6-11'!C204</f>
        <v>0</v>
      </c>
      <c r="C4280" s="3">
        <f t="shared" si="132"/>
        <v>4275</v>
      </c>
      <c r="E4280" t="b">
        <f t="shared" ca="1" si="133"/>
        <v>1</v>
      </c>
      <c r="F4280" cm="1">
        <f t="array" ref="F4280" ca="1">IF(G4280&lt;&gt;"",INDIRECT("'"&amp;G4280&amp;"'!"&amp;H4280),"")</f>
        <v>0</v>
      </c>
      <c r="G4280" s="991" t="s">
        <v>4454</v>
      </c>
      <c r="H4280" t="s">
        <v>4494</v>
      </c>
      <c r="I4280" s="4"/>
      <c r="J4280" s="4"/>
      <c r="K4280" s="4"/>
    </row>
    <row r="4281" spans="1:11" ht="15" customHeight="1" x14ac:dyDescent="0.25">
      <c r="A4281">
        <v>4276</v>
      </c>
      <c r="B4281" s="7">
        <f>'EstRev 6-11'!D204</f>
        <v>0</v>
      </c>
      <c r="C4281" s="3">
        <f t="shared" si="132"/>
        <v>4276</v>
      </c>
      <c r="E4281" t="b">
        <f t="shared" ca="1" si="133"/>
        <v>1</v>
      </c>
      <c r="F4281" cm="1">
        <f t="array" ref="F4281" ca="1">IF(G4281&lt;&gt;"",INDIRECT("'"&amp;G4281&amp;"'!"&amp;H4281),"")</f>
        <v>0</v>
      </c>
      <c r="G4281" s="991" t="s">
        <v>4454</v>
      </c>
      <c r="H4281" t="s">
        <v>4495</v>
      </c>
      <c r="I4281" s="4"/>
      <c r="J4281" s="4"/>
      <c r="K4281" s="4"/>
    </row>
    <row r="4282" spans="1:11" ht="15" customHeight="1" x14ac:dyDescent="0.25">
      <c r="A4282">
        <v>4277</v>
      </c>
      <c r="B4282" s="7">
        <f>'EstRev 6-11'!F204</f>
        <v>0</v>
      </c>
      <c r="C4282" s="3">
        <f t="shared" si="132"/>
        <v>4277</v>
      </c>
      <c r="E4282" t="b">
        <f t="shared" ca="1" si="133"/>
        <v>1</v>
      </c>
      <c r="F4282" cm="1">
        <f t="array" ref="F4282" ca="1">IF(G4282&lt;&gt;"",INDIRECT("'"&amp;G4282&amp;"'!"&amp;H4282),"")</f>
        <v>0</v>
      </c>
      <c r="G4282" s="991" t="s">
        <v>4454</v>
      </c>
      <c r="H4282" t="s">
        <v>4496</v>
      </c>
      <c r="I4282" s="4"/>
      <c r="J4282" s="4"/>
      <c r="K4282" s="4"/>
    </row>
    <row r="4283" spans="1:11" ht="15" customHeight="1" x14ac:dyDescent="0.25">
      <c r="A4283">
        <v>4278</v>
      </c>
      <c r="B4283" s="7">
        <f>'EstRev 6-11'!G204</f>
        <v>0</v>
      </c>
      <c r="C4283" s="3">
        <f t="shared" si="132"/>
        <v>4278</v>
      </c>
      <c r="E4283" t="b">
        <f t="shared" ca="1" si="133"/>
        <v>1</v>
      </c>
      <c r="F4283" cm="1">
        <f t="array" ref="F4283" ca="1">IF(G4283&lt;&gt;"",INDIRECT("'"&amp;G4283&amp;"'!"&amp;H4283),"")</f>
        <v>0</v>
      </c>
      <c r="G4283" s="991" t="s">
        <v>4454</v>
      </c>
      <c r="H4283" t="s">
        <v>4497</v>
      </c>
      <c r="I4283" s="4"/>
      <c r="J4283" s="4"/>
      <c r="K4283" s="4"/>
    </row>
    <row r="4284" spans="1:11" ht="15" customHeight="1" x14ac:dyDescent="0.25">
      <c r="A4284">
        <v>4279</v>
      </c>
      <c r="B4284" s="7">
        <f>'EstRev 6-11'!C212</f>
        <v>0</v>
      </c>
      <c r="C4284" s="3">
        <f t="shared" si="132"/>
        <v>4279</v>
      </c>
      <c r="E4284" t="b">
        <f t="shared" ca="1" si="133"/>
        <v>1</v>
      </c>
      <c r="F4284" cm="1">
        <f t="array" ref="F4284" ca="1">IF(G4284&lt;&gt;"",INDIRECT("'"&amp;G4284&amp;"'!"&amp;H4284),"")</f>
        <v>0</v>
      </c>
      <c r="G4284" s="991" t="s">
        <v>4454</v>
      </c>
      <c r="H4284" t="s">
        <v>4498</v>
      </c>
      <c r="I4284" s="4"/>
      <c r="J4284" s="4"/>
      <c r="K4284" s="4"/>
    </row>
    <row r="4285" spans="1:11" ht="15" customHeight="1" x14ac:dyDescent="0.25">
      <c r="A4285">
        <v>4280</v>
      </c>
      <c r="B4285" s="7">
        <f>'EstRev 6-11'!D212</f>
        <v>0</v>
      </c>
      <c r="C4285" s="3">
        <f t="shared" si="132"/>
        <v>4280</v>
      </c>
      <c r="E4285" t="b">
        <f t="shared" ca="1" si="133"/>
        <v>1</v>
      </c>
      <c r="F4285" cm="1">
        <f t="array" ref="F4285" ca="1">IF(G4285&lt;&gt;"",INDIRECT("'"&amp;G4285&amp;"'!"&amp;H4285),"")</f>
        <v>0</v>
      </c>
      <c r="G4285" s="991" t="s">
        <v>4454</v>
      </c>
      <c r="H4285" t="s">
        <v>4499</v>
      </c>
      <c r="I4285" s="4"/>
      <c r="J4285" s="4"/>
      <c r="K4285" s="4"/>
    </row>
    <row r="4286" spans="1:11" ht="15" customHeight="1" x14ac:dyDescent="0.25">
      <c r="A4286">
        <v>4281</v>
      </c>
      <c r="B4286" s="7">
        <f>'EstRev 6-11'!F212</f>
        <v>0</v>
      </c>
      <c r="C4286" s="3">
        <f t="shared" si="132"/>
        <v>4281</v>
      </c>
      <c r="E4286" t="b">
        <f t="shared" ca="1" si="133"/>
        <v>1</v>
      </c>
      <c r="F4286" cm="1">
        <f t="array" ref="F4286" ca="1">IF(G4286&lt;&gt;"",INDIRECT("'"&amp;G4286&amp;"'!"&amp;H4286),"")</f>
        <v>0</v>
      </c>
      <c r="G4286" s="991" t="s">
        <v>4454</v>
      </c>
      <c r="H4286" t="s">
        <v>4500</v>
      </c>
      <c r="I4286" s="4"/>
      <c r="J4286" s="4"/>
      <c r="K4286" s="4"/>
    </row>
    <row r="4287" spans="1:11" ht="15" customHeight="1" x14ac:dyDescent="0.25">
      <c r="A4287">
        <v>4282</v>
      </c>
      <c r="B4287" s="7">
        <f>'EstRev 6-11'!G212</f>
        <v>0</v>
      </c>
      <c r="C4287" s="3">
        <f t="shared" si="132"/>
        <v>4282</v>
      </c>
      <c r="E4287" t="b">
        <f t="shared" ca="1" si="133"/>
        <v>1</v>
      </c>
      <c r="F4287" cm="1">
        <f t="array" ref="F4287" ca="1">IF(G4287&lt;&gt;"",INDIRECT("'"&amp;G4287&amp;"'!"&amp;H4287),"")</f>
        <v>0</v>
      </c>
      <c r="G4287" s="991" t="s">
        <v>4454</v>
      </c>
      <c r="H4287" t="s">
        <v>4501</v>
      </c>
      <c r="I4287" s="4"/>
      <c r="J4287" s="4"/>
      <c r="K4287" s="4"/>
    </row>
    <row r="4288" spans="1:11" ht="15" customHeight="1" x14ac:dyDescent="0.25">
      <c r="A4288">
        <v>4283</v>
      </c>
      <c r="B4288" s="7">
        <f>'EstRev 6-11'!C216</f>
        <v>0</v>
      </c>
      <c r="C4288" s="3">
        <f t="shared" si="132"/>
        <v>4283</v>
      </c>
      <c r="E4288" t="b">
        <f t="shared" ca="1" si="133"/>
        <v>1</v>
      </c>
      <c r="F4288" cm="1">
        <f t="array" ref="F4288" ca="1">IF(G4288&lt;&gt;"",INDIRECT("'"&amp;G4288&amp;"'!"&amp;H4288),"")</f>
        <v>0</v>
      </c>
      <c r="G4288" s="991" t="s">
        <v>4454</v>
      </c>
      <c r="H4288" t="s">
        <v>4502</v>
      </c>
      <c r="I4288" s="4"/>
      <c r="J4288" s="4"/>
      <c r="K4288" s="4"/>
    </row>
    <row r="4289" spans="1:19" ht="15" customHeight="1" x14ac:dyDescent="0.25">
      <c r="A4289">
        <v>4284</v>
      </c>
      <c r="B4289" s="7">
        <f>'EstRev 6-11'!D216</f>
        <v>0</v>
      </c>
      <c r="C4289" s="3">
        <f t="shared" si="132"/>
        <v>4284</v>
      </c>
      <c r="E4289" t="b">
        <f t="shared" ca="1" si="133"/>
        <v>1</v>
      </c>
      <c r="F4289" cm="1">
        <f t="array" ref="F4289" ca="1">IF(G4289&lt;&gt;"",INDIRECT("'"&amp;G4289&amp;"'!"&amp;H4289),"")</f>
        <v>0</v>
      </c>
      <c r="G4289" s="991" t="s">
        <v>4454</v>
      </c>
      <c r="H4289" t="s">
        <v>4503</v>
      </c>
      <c r="I4289" s="4"/>
      <c r="J4289" s="4"/>
      <c r="K4289" s="4"/>
    </row>
    <row r="4290" spans="1:19" ht="15" customHeight="1" x14ac:dyDescent="0.25">
      <c r="A4290">
        <v>4285</v>
      </c>
      <c r="B4290" s="7">
        <f>'EstRev 6-11'!G216</f>
        <v>0</v>
      </c>
      <c r="C4290" s="3">
        <f t="shared" si="132"/>
        <v>4285</v>
      </c>
      <c r="E4290" t="b">
        <f t="shared" ca="1" si="133"/>
        <v>1</v>
      </c>
      <c r="F4290" cm="1">
        <f t="array" ref="F4290" ca="1">IF(G4290&lt;&gt;"",INDIRECT("'"&amp;G4290&amp;"'!"&amp;H4290),"")</f>
        <v>0</v>
      </c>
      <c r="G4290" s="991" t="s">
        <v>4454</v>
      </c>
      <c r="H4290" t="s">
        <v>4504</v>
      </c>
      <c r="I4290" s="4"/>
      <c r="J4290" s="4"/>
      <c r="K4290" s="4"/>
    </row>
    <row r="4291" spans="1:19" ht="15" customHeight="1" x14ac:dyDescent="0.25">
      <c r="A4291" s="2">
        <v>4286</v>
      </c>
      <c r="D4291" s="3" t="s">
        <v>3572</v>
      </c>
      <c r="F4291" t="str" cm="1">
        <f t="array" ref="F4291" ca="1">IF(G4291&lt;&gt;"",INDIRECT("'"&amp;G4291&amp;"'!"&amp;H4291),"")</f>
        <v/>
      </c>
      <c r="S4291" s="991"/>
    </row>
    <row r="4292" spans="1:19" ht="15" customHeight="1" x14ac:dyDescent="0.25">
      <c r="A4292" s="2">
        <v>4287</v>
      </c>
      <c r="D4292" s="3" t="s">
        <v>3572</v>
      </c>
      <c r="F4292" t="str" cm="1">
        <f t="array" ref="F4292" ca="1">IF(G4292&lt;&gt;"",INDIRECT("'"&amp;G4292&amp;"'!"&amp;H4292),"")</f>
        <v/>
      </c>
      <c r="S4292" s="991"/>
    </row>
    <row r="4293" spans="1:19" ht="15" customHeight="1" x14ac:dyDescent="0.25">
      <c r="A4293" s="2">
        <v>4288</v>
      </c>
      <c r="D4293" s="3" t="s">
        <v>3572</v>
      </c>
      <c r="F4293" t="str" cm="1">
        <f t="array" ref="F4293" ca="1">IF(G4293&lt;&gt;"",INDIRECT("'"&amp;G4293&amp;"'!"&amp;H4293),"")</f>
        <v/>
      </c>
      <c r="S4293" s="991"/>
    </row>
    <row r="4294" spans="1:19" ht="15" customHeight="1" x14ac:dyDescent="0.25">
      <c r="A4294" s="2">
        <v>4289</v>
      </c>
      <c r="D4294" s="3" t="s">
        <v>3572</v>
      </c>
      <c r="F4294" t="str" cm="1">
        <f t="array" ref="F4294" ca="1">IF(G4294&lt;&gt;"",INDIRECT("'"&amp;G4294&amp;"'!"&amp;H4294),"")</f>
        <v/>
      </c>
      <c r="S4294" s="991"/>
    </row>
    <row r="4295" spans="1:19" ht="15" customHeight="1" x14ac:dyDescent="0.25">
      <c r="A4295">
        <v>4290</v>
      </c>
      <c r="B4295" s="7">
        <f>'EstRev 6-11'!C142</f>
        <v>0</v>
      </c>
      <c r="C4295" s="3">
        <f t="shared" ref="C4295:C4310" si="134">A4295-B4295</f>
        <v>4290</v>
      </c>
      <c r="E4295" t="b">
        <f t="shared" ref="E4295:E4310" ca="1" si="135">F4295=B4295</f>
        <v>1</v>
      </c>
      <c r="F4295" cm="1">
        <f t="array" ref="F4295" ca="1">IF(G4295&lt;&gt;"",INDIRECT("'"&amp;G4295&amp;"'!"&amp;H4295),"")</f>
        <v>0</v>
      </c>
      <c r="G4295" s="991" t="s">
        <v>4454</v>
      </c>
      <c r="H4295" t="s">
        <v>4505</v>
      </c>
      <c r="I4295" s="4"/>
      <c r="J4295" s="4"/>
      <c r="K4295" s="4"/>
    </row>
    <row r="4296" spans="1:19" ht="15" customHeight="1" x14ac:dyDescent="0.25">
      <c r="A4296">
        <v>4291</v>
      </c>
      <c r="B4296" s="7">
        <f>'EstRev 6-11'!D142</f>
        <v>0</v>
      </c>
      <c r="C4296" s="3">
        <f t="shared" si="134"/>
        <v>4291</v>
      </c>
      <c r="E4296" t="b">
        <f t="shared" ca="1" si="135"/>
        <v>1</v>
      </c>
      <c r="F4296" cm="1">
        <f t="array" ref="F4296" ca="1">IF(G4296&lt;&gt;"",INDIRECT("'"&amp;G4296&amp;"'!"&amp;H4296),"")</f>
        <v>0</v>
      </c>
      <c r="G4296" s="991" t="s">
        <v>4454</v>
      </c>
      <c r="H4296" t="s">
        <v>4506</v>
      </c>
      <c r="I4296" s="4"/>
      <c r="J4296" s="4"/>
      <c r="K4296" s="4"/>
    </row>
    <row r="4297" spans="1:19" ht="15" customHeight="1" x14ac:dyDescent="0.25">
      <c r="A4297">
        <v>4292</v>
      </c>
      <c r="B4297" s="7">
        <f>'EstRev 6-11'!G142</f>
        <v>0</v>
      </c>
      <c r="C4297" s="3">
        <f t="shared" si="134"/>
        <v>4292</v>
      </c>
      <c r="E4297" t="b">
        <f t="shared" ca="1" si="135"/>
        <v>1</v>
      </c>
      <c r="F4297" cm="1">
        <f t="array" ref="F4297" ca="1">IF(G4297&lt;&gt;"",INDIRECT("'"&amp;G4297&amp;"'!"&amp;H4297),"")</f>
        <v>0</v>
      </c>
      <c r="G4297" s="991" t="s">
        <v>4454</v>
      </c>
      <c r="H4297" t="s">
        <v>4507</v>
      </c>
      <c r="I4297" s="4"/>
      <c r="J4297" s="4"/>
      <c r="K4297" s="4"/>
    </row>
    <row r="4298" spans="1:19" ht="15" customHeight="1" x14ac:dyDescent="0.25">
      <c r="A4298">
        <v>4293</v>
      </c>
      <c r="B4298" s="7">
        <f>'EstRev 6-11'!F145</f>
        <v>0</v>
      </c>
      <c r="C4298" s="3">
        <f t="shared" si="134"/>
        <v>4293</v>
      </c>
      <c r="E4298" t="b">
        <f t="shared" ca="1" si="135"/>
        <v>1</v>
      </c>
      <c r="F4298" cm="1">
        <f t="array" ref="F4298" ca="1">IF(G4298&lt;&gt;"",INDIRECT("'"&amp;G4298&amp;"'!"&amp;H4298),"")</f>
        <v>0</v>
      </c>
      <c r="G4298" s="991" t="s">
        <v>4454</v>
      </c>
      <c r="H4298" t="s">
        <v>4508</v>
      </c>
      <c r="I4298" s="4"/>
      <c r="J4298" s="4"/>
      <c r="K4298" s="4"/>
    </row>
    <row r="4299" spans="1:19" ht="15" customHeight="1" x14ac:dyDescent="0.25">
      <c r="A4299">
        <v>4294</v>
      </c>
      <c r="B4299" s="7">
        <f>'EstRev 6-11'!G145</f>
        <v>0</v>
      </c>
      <c r="C4299" s="3">
        <f t="shared" si="134"/>
        <v>4294</v>
      </c>
      <c r="E4299" t="b">
        <f t="shared" ca="1" si="135"/>
        <v>1</v>
      </c>
      <c r="F4299" cm="1">
        <f t="array" ref="F4299" ca="1">IF(G4299&lt;&gt;"",INDIRECT("'"&amp;G4299&amp;"'!"&amp;H4299),"")</f>
        <v>0</v>
      </c>
      <c r="G4299" s="991" t="s">
        <v>4454</v>
      </c>
      <c r="H4299" t="s">
        <v>4509</v>
      </c>
      <c r="I4299" s="4"/>
      <c r="J4299" s="4"/>
      <c r="K4299" s="4"/>
    </row>
    <row r="4300" spans="1:19" x14ac:dyDescent="0.25">
      <c r="A4300">
        <v>4295</v>
      </c>
      <c r="B4300" s="7">
        <f>'EstRev 6-11'!G149</f>
        <v>0</v>
      </c>
      <c r="C4300" s="3">
        <f t="shared" si="134"/>
        <v>4295</v>
      </c>
      <c r="E4300" t="b">
        <f t="shared" ca="1" si="135"/>
        <v>1</v>
      </c>
      <c r="F4300" cm="1">
        <f t="array" ref="F4300" ca="1">IF(G4300&lt;&gt;"",INDIRECT("'"&amp;G4300&amp;"'!"&amp;H4300),"")</f>
        <v>0</v>
      </c>
      <c r="G4300" s="991" t="s">
        <v>4454</v>
      </c>
      <c r="H4300" t="s">
        <v>4510</v>
      </c>
      <c r="S4300" s="991"/>
    </row>
    <row r="4301" spans="1:19" x14ac:dyDescent="0.25">
      <c r="A4301">
        <v>4296</v>
      </c>
      <c r="B4301" s="7">
        <f>'EstRev 6-11'!G150</f>
        <v>0</v>
      </c>
      <c r="C4301" s="3">
        <f t="shared" si="134"/>
        <v>4296</v>
      </c>
      <c r="E4301" t="b">
        <f t="shared" ca="1" si="135"/>
        <v>1</v>
      </c>
      <c r="F4301" cm="1">
        <f t="array" ref="F4301" ca="1">IF(G4301&lt;&gt;"",INDIRECT("'"&amp;G4301&amp;"'!"&amp;H4301),"")</f>
        <v>0</v>
      </c>
      <c r="G4301" s="991" t="s">
        <v>4454</v>
      </c>
      <c r="H4301" t="s">
        <v>4511</v>
      </c>
      <c r="S4301" s="991"/>
    </row>
    <row r="4302" spans="1:19" x14ac:dyDescent="0.25">
      <c r="A4302">
        <v>4297</v>
      </c>
      <c r="B4302" s="7">
        <f>'EstRev 6-11'!C235</f>
        <v>0</v>
      </c>
      <c r="C4302" s="3">
        <f t="shared" si="134"/>
        <v>4297</v>
      </c>
      <c r="E4302" t="b">
        <f t="shared" ca="1" si="135"/>
        <v>1</v>
      </c>
      <c r="F4302" cm="1">
        <f t="array" ref="F4302" ca="1">IF(G4302&lt;&gt;"",INDIRECT("'"&amp;G4302&amp;"'!"&amp;H4302),"")</f>
        <v>0</v>
      </c>
      <c r="G4302" s="991" t="s">
        <v>4454</v>
      </c>
      <c r="H4302" t="s">
        <v>4512</v>
      </c>
      <c r="S4302" s="991"/>
    </row>
    <row r="4303" spans="1:19" ht="15" customHeight="1" x14ac:dyDescent="0.25">
      <c r="A4303">
        <v>4298</v>
      </c>
      <c r="B4303" s="7">
        <f>'EstRev 6-11'!D235</f>
        <v>0</v>
      </c>
      <c r="C4303" s="3">
        <f t="shared" si="134"/>
        <v>4298</v>
      </c>
      <c r="E4303" t="b">
        <f t="shared" ca="1" si="135"/>
        <v>1</v>
      </c>
      <c r="F4303" cm="1">
        <f t="array" ref="F4303" ca="1">IF(G4303&lt;&gt;"",INDIRECT("'"&amp;G4303&amp;"'!"&amp;H4303),"")</f>
        <v>0</v>
      </c>
      <c r="G4303" s="991" t="s">
        <v>4454</v>
      </c>
      <c r="H4303" t="s">
        <v>4513</v>
      </c>
      <c r="I4303" s="4"/>
      <c r="J4303" s="4"/>
      <c r="K4303" s="4"/>
    </row>
    <row r="4304" spans="1:19" x14ac:dyDescent="0.25">
      <c r="A4304">
        <v>4299</v>
      </c>
      <c r="B4304" s="7">
        <f>'EstRev 6-11'!F235</f>
        <v>0</v>
      </c>
      <c r="C4304" s="3">
        <f t="shared" si="134"/>
        <v>4299</v>
      </c>
      <c r="E4304" t="b">
        <f t="shared" ca="1" si="135"/>
        <v>1</v>
      </c>
      <c r="F4304" cm="1">
        <f t="array" ref="F4304" ca="1">IF(G4304&lt;&gt;"",INDIRECT("'"&amp;G4304&amp;"'!"&amp;H4304),"")</f>
        <v>0</v>
      </c>
      <c r="G4304" s="991" t="s">
        <v>4454</v>
      </c>
      <c r="H4304" t="s">
        <v>4514</v>
      </c>
      <c r="S4304" s="991"/>
    </row>
    <row r="4305" spans="1:19" x14ac:dyDescent="0.25">
      <c r="A4305">
        <v>4300</v>
      </c>
      <c r="B4305" s="7">
        <f>'EstRev 6-11'!G235</f>
        <v>0</v>
      </c>
      <c r="C4305" s="3">
        <f t="shared" si="134"/>
        <v>4300</v>
      </c>
      <c r="E4305" t="b">
        <f t="shared" ca="1" si="135"/>
        <v>1</v>
      </c>
      <c r="F4305" cm="1">
        <f t="array" ref="F4305" ca="1">IF(G4305&lt;&gt;"",INDIRECT("'"&amp;G4305&amp;"'!"&amp;H4305),"")</f>
        <v>0</v>
      </c>
      <c r="G4305" s="991" t="s">
        <v>4454</v>
      </c>
      <c r="H4305" t="s">
        <v>4515</v>
      </c>
      <c r="S4305" s="991"/>
    </row>
    <row r="4306" spans="1:19" x14ac:dyDescent="0.25">
      <c r="A4306">
        <v>4301</v>
      </c>
      <c r="B4306" s="7">
        <f>'EstRev 6-11'!C236</f>
        <v>0</v>
      </c>
      <c r="C4306" s="3">
        <f t="shared" si="134"/>
        <v>4301</v>
      </c>
      <c r="E4306" t="b">
        <f t="shared" ca="1" si="135"/>
        <v>1</v>
      </c>
      <c r="F4306" cm="1">
        <f t="array" ref="F4306" ca="1">IF(G4306&lt;&gt;"",INDIRECT("'"&amp;G4306&amp;"'!"&amp;H4306),"")</f>
        <v>0</v>
      </c>
      <c r="G4306" s="991" t="s">
        <v>4454</v>
      </c>
      <c r="H4306" t="s">
        <v>4516</v>
      </c>
      <c r="S4306" s="991"/>
    </row>
    <row r="4307" spans="1:19" x14ac:dyDescent="0.25">
      <c r="A4307">
        <v>4302</v>
      </c>
      <c r="B4307" s="7">
        <f>'EstRev 6-11'!I164</f>
        <v>0</v>
      </c>
      <c r="C4307" s="3">
        <f t="shared" si="134"/>
        <v>4302</v>
      </c>
      <c r="E4307" t="b">
        <f t="shared" ca="1" si="135"/>
        <v>1</v>
      </c>
      <c r="F4307" cm="1">
        <f t="array" ref="F4307" ca="1">IF(G4307&lt;&gt;"",INDIRECT("'"&amp;G4307&amp;"'!"&amp;H4307),"")</f>
        <v>0</v>
      </c>
      <c r="G4307" s="991" t="s">
        <v>4454</v>
      </c>
      <c r="H4307" t="s">
        <v>4517</v>
      </c>
      <c r="S4307" s="991"/>
    </row>
    <row r="4308" spans="1:19" x14ac:dyDescent="0.25">
      <c r="A4308">
        <v>4303</v>
      </c>
      <c r="B4308" s="7">
        <f>'EstRev 6-11'!E168</f>
        <v>0</v>
      </c>
      <c r="C4308" s="3">
        <f t="shared" si="134"/>
        <v>4303</v>
      </c>
      <c r="E4308" t="b">
        <f t="shared" ca="1" si="135"/>
        <v>1</v>
      </c>
      <c r="F4308" cm="1">
        <f t="array" ref="F4308" ca="1">IF(G4308&lt;&gt;"",INDIRECT("'"&amp;G4308&amp;"'!"&amp;H4308),"")</f>
        <v>0</v>
      </c>
      <c r="G4308" s="991" t="s">
        <v>4454</v>
      </c>
      <c r="H4308" t="s">
        <v>4518</v>
      </c>
      <c r="S4308" s="991"/>
    </row>
    <row r="4309" spans="1:19" x14ac:dyDescent="0.25">
      <c r="A4309">
        <v>4304</v>
      </c>
      <c r="B4309" s="7">
        <f>'EstRev 6-11'!H168</f>
        <v>0</v>
      </c>
      <c r="C4309" s="3">
        <f t="shared" si="134"/>
        <v>4304</v>
      </c>
      <c r="E4309" t="b">
        <f t="shared" ca="1" si="135"/>
        <v>1</v>
      </c>
      <c r="F4309" cm="1">
        <f t="array" ref="F4309" ca="1">IF(G4309&lt;&gt;"",INDIRECT("'"&amp;G4309&amp;"'!"&amp;H4309),"")</f>
        <v>0</v>
      </c>
      <c r="G4309" s="991" t="s">
        <v>4454</v>
      </c>
      <c r="H4309" t="s">
        <v>3974</v>
      </c>
      <c r="S4309" s="991"/>
    </row>
    <row r="4310" spans="1:19" x14ac:dyDescent="0.25">
      <c r="A4310">
        <v>4305</v>
      </c>
      <c r="B4310" s="7">
        <f>'EstRev 6-11'!I168</f>
        <v>0</v>
      </c>
      <c r="C4310" s="3">
        <f t="shared" si="134"/>
        <v>4305</v>
      </c>
      <c r="E4310" t="b">
        <f t="shared" ca="1" si="135"/>
        <v>1</v>
      </c>
      <c r="F4310" cm="1">
        <f t="array" ref="F4310" ca="1">IF(G4310&lt;&gt;"",INDIRECT("'"&amp;G4310&amp;"'!"&amp;H4310),"")</f>
        <v>0</v>
      </c>
      <c r="G4310" s="991" t="s">
        <v>4454</v>
      </c>
      <c r="H4310" t="s">
        <v>4519</v>
      </c>
      <c r="S4310" s="991"/>
    </row>
    <row r="4311" spans="1:19" ht="15" customHeight="1" x14ac:dyDescent="0.25">
      <c r="A4311" s="2">
        <v>4306</v>
      </c>
      <c r="D4311" s="3" t="s">
        <v>3860</v>
      </c>
      <c r="F4311" t="str" cm="1">
        <f t="array" ref="F4311" ca="1">IF(G4311&lt;&gt;"",INDIRECT("'"&amp;G4311&amp;"'!"&amp;H4311),"")</f>
        <v/>
      </c>
      <c r="S4311" s="991"/>
    </row>
    <row r="4312" spans="1:19" ht="15" customHeight="1" x14ac:dyDescent="0.25">
      <c r="A4312">
        <v>4307</v>
      </c>
      <c r="B4312" s="7">
        <f>'EstRev 6-11'!K168</f>
        <v>0</v>
      </c>
      <c r="C4312" s="3">
        <f>A4312-B4312</f>
        <v>4307</v>
      </c>
      <c r="E4312" t="b">
        <f ca="1">F4312=B4312</f>
        <v>1</v>
      </c>
      <c r="F4312" cm="1">
        <f t="array" ref="F4312" ca="1">IF(G4312&lt;&gt;"",INDIRECT("'"&amp;G4312&amp;"'!"&amp;H4312),"")</f>
        <v>0</v>
      </c>
      <c r="G4312" s="991" t="s">
        <v>4454</v>
      </c>
      <c r="H4312" t="s">
        <v>3984</v>
      </c>
      <c r="I4312" s="4"/>
      <c r="J4312" s="4"/>
      <c r="K4312" s="4"/>
    </row>
    <row r="4313" spans="1:19" x14ac:dyDescent="0.25">
      <c r="A4313">
        <v>4308</v>
      </c>
      <c r="B4313" s="7">
        <f>'EstRev 6-11'!E169</f>
        <v>0</v>
      </c>
      <c r="C4313" s="3">
        <f>A4313-B4313</f>
        <v>4308</v>
      </c>
      <c r="E4313" t="b">
        <f ca="1">F4313=B4313</f>
        <v>1</v>
      </c>
      <c r="F4313" cm="1">
        <f t="array" ref="F4313" ca="1">IF(G4313&lt;&gt;"",INDIRECT("'"&amp;G4313&amp;"'!"&amp;H4313),"")</f>
        <v>0</v>
      </c>
      <c r="G4313" s="991" t="s">
        <v>4454</v>
      </c>
      <c r="H4313" t="s">
        <v>4520</v>
      </c>
      <c r="S4313" s="991"/>
    </row>
    <row r="4314" spans="1:19" x14ac:dyDescent="0.25">
      <c r="A4314">
        <v>4309</v>
      </c>
      <c r="B4314" s="7">
        <f>'EstRev 6-11'!I169</f>
        <v>0</v>
      </c>
      <c r="C4314" s="3">
        <f>A4314-B4314</f>
        <v>4309</v>
      </c>
      <c r="E4314" t="b">
        <f ca="1">F4314=B4314</f>
        <v>1</v>
      </c>
      <c r="F4314" cm="1">
        <f t="array" ref="F4314" ca="1">IF(G4314&lt;&gt;"",INDIRECT("'"&amp;G4314&amp;"'!"&amp;H4314),"")</f>
        <v>0</v>
      </c>
      <c r="G4314" s="991" t="s">
        <v>4454</v>
      </c>
      <c r="H4314" t="s">
        <v>4521</v>
      </c>
      <c r="S4314" s="991"/>
    </row>
    <row r="4315" spans="1:19" ht="15" customHeight="1" x14ac:dyDescent="0.25">
      <c r="A4315" s="2">
        <v>4310</v>
      </c>
      <c r="D4315" s="3" t="s">
        <v>3860</v>
      </c>
      <c r="F4315" t="str" cm="1">
        <f t="array" ref="F4315" ca="1">IF(G4315&lt;&gt;"",INDIRECT("'"&amp;G4315&amp;"'!"&amp;H4315),"")</f>
        <v/>
      </c>
      <c r="S4315" s="991"/>
    </row>
    <row r="4316" spans="1:19" x14ac:dyDescent="0.25">
      <c r="A4316">
        <v>4311</v>
      </c>
      <c r="B4316" s="7">
        <f>'EstRev 6-11'!E170</f>
        <v>0</v>
      </c>
      <c r="C4316" s="3">
        <f>A4316-B4316</f>
        <v>4311</v>
      </c>
      <c r="E4316" t="b">
        <f ca="1">F4316=B4316</f>
        <v>1</v>
      </c>
      <c r="F4316" cm="1">
        <f t="array" ref="F4316" ca="1">IF(G4316&lt;&gt;"",INDIRECT("'"&amp;G4316&amp;"'!"&amp;H4316),"")</f>
        <v>0</v>
      </c>
      <c r="G4316" s="991" t="s">
        <v>4454</v>
      </c>
      <c r="H4316" t="s">
        <v>4522</v>
      </c>
      <c r="S4316" s="991"/>
    </row>
    <row r="4317" spans="1:19" x14ac:dyDescent="0.25">
      <c r="A4317">
        <v>4312</v>
      </c>
      <c r="B4317" s="7">
        <f>'EstRev 6-11'!I170</f>
        <v>0</v>
      </c>
      <c r="C4317" s="3">
        <f>A4317-B4317</f>
        <v>4312</v>
      </c>
      <c r="E4317" t="b">
        <f ca="1">F4317=B4317</f>
        <v>1</v>
      </c>
      <c r="F4317" cm="1">
        <f t="array" ref="F4317" ca="1">IF(G4317&lt;&gt;"",INDIRECT("'"&amp;G4317&amp;"'!"&amp;H4317),"")</f>
        <v>0</v>
      </c>
      <c r="G4317" s="991" t="s">
        <v>4454</v>
      </c>
      <c r="H4317" t="s">
        <v>4523</v>
      </c>
      <c r="S4317" s="991"/>
    </row>
    <row r="4318" spans="1:19" ht="15" customHeight="1" x14ac:dyDescent="0.25">
      <c r="A4318" s="2">
        <v>4313</v>
      </c>
      <c r="D4318" s="3" t="s">
        <v>3860</v>
      </c>
      <c r="F4318" t="str" cm="1">
        <f t="array" ref="F4318" ca="1">IF(G4318&lt;&gt;"",INDIRECT("'"&amp;G4318&amp;"'!"&amp;H4318),"")</f>
        <v/>
      </c>
      <c r="S4318" s="991"/>
    </row>
    <row r="4319" spans="1:19" x14ac:dyDescent="0.25">
      <c r="A4319">
        <v>4314</v>
      </c>
      <c r="B4319" s="7">
        <f>'EstRev 6-11'!C180</f>
        <v>0</v>
      </c>
      <c r="C4319" s="3">
        <f t="shared" ref="C4319:C4326" si="136">A4319-B4319</f>
        <v>4314</v>
      </c>
      <c r="E4319" t="b">
        <f t="shared" ref="E4319:E4326" ca="1" si="137">F4319=B4319</f>
        <v>1</v>
      </c>
      <c r="F4319" cm="1">
        <f t="array" ref="F4319" ca="1">IF(G4319&lt;&gt;"",INDIRECT("'"&amp;G4319&amp;"'!"&amp;H4319),"")</f>
        <v>0</v>
      </c>
      <c r="G4319" s="991" t="s">
        <v>4454</v>
      </c>
      <c r="H4319" t="s">
        <v>4524</v>
      </c>
      <c r="S4319" s="991"/>
    </row>
    <row r="4320" spans="1:19" x14ac:dyDescent="0.25">
      <c r="A4320">
        <v>4315</v>
      </c>
      <c r="B4320" s="7">
        <f>'EstRev 6-11'!D180</f>
        <v>0</v>
      </c>
      <c r="C4320" s="3">
        <f t="shared" si="136"/>
        <v>4315</v>
      </c>
      <c r="E4320" t="b">
        <f t="shared" ca="1" si="137"/>
        <v>1</v>
      </c>
      <c r="F4320" cm="1">
        <f t="array" ref="F4320" ca="1">IF(G4320&lt;&gt;"",INDIRECT("'"&amp;G4320&amp;"'!"&amp;H4320),"")</f>
        <v>0</v>
      </c>
      <c r="G4320" s="991" t="s">
        <v>4454</v>
      </c>
      <c r="H4320" t="s">
        <v>4525</v>
      </c>
      <c r="S4320" s="991"/>
    </row>
    <row r="4321" spans="1:19" x14ac:dyDescent="0.25">
      <c r="A4321">
        <v>4316</v>
      </c>
      <c r="B4321" s="7">
        <f>'EstRev 6-11'!F180</f>
        <v>0</v>
      </c>
      <c r="C4321" s="3">
        <f t="shared" si="136"/>
        <v>4316</v>
      </c>
      <c r="E4321" t="b">
        <f t="shared" ca="1" si="137"/>
        <v>1</v>
      </c>
      <c r="F4321" cm="1">
        <f t="array" ref="F4321" ca="1">IF(G4321&lt;&gt;"",INDIRECT("'"&amp;G4321&amp;"'!"&amp;H4321),"")</f>
        <v>0</v>
      </c>
      <c r="G4321" s="991" t="s">
        <v>4454</v>
      </c>
      <c r="H4321" t="s">
        <v>4526</v>
      </c>
      <c r="S4321" s="991"/>
    </row>
    <row r="4322" spans="1:19" ht="15" customHeight="1" x14ac:dyDescent="0.25">
      <c r="A4322">
        <v>4317</v>
      </c>
      <c r="B4322" s="7">
        <f>'EstRev 6-11'!G180</f>
        <v>0</v>
      </c>
      <c r="C4322" s="3">
        <f t="shared" si="136"/>
        <v>4317</v>
      </c>
      <c r="E4322" t="b">
        <f t="shared" ca="1" si="137"/>
        <v>1</v>
      </c>
      <c r="F4322" cm="1">
        <f t="array" ref="F4322" ca="1">IF(G4322&lt;&gt;"",INDIRECT("'"&amp;G4322&amp;"'!"&amp;H4322),"")</f>
        <v>0</v>
      </c>
      <c r="G4322" s="991" t="s">
        <v>4454</v>
      </c>
      <c r="H4322" t="s">
        <v>4527</v>
      </c>
      <c r="I4322" s="4"/>
      <c r="J4322" s="4"/>
      <c r="K4322" s="4"/>
    </row>
    <row r="4323" spans="1:19" x14ac:dyDescent="0.25">
      <c r="A4323">
        <v>4318</v>
      </c>
      <c r="B4323" s="7">
        <f>'EstRev 6-11'!C181</f>
        <v>0</v>
      </c>
      <c r="C4323" s="3">
        <f t="shared" si="136"/>
        <v>4318</v>
      </c>
      <c r="E4323" t="b">
        <f t="shared" ca="1" si="137"/>
        <v>1</v>
      </c>
      <c r="F4323" cm="1">
        <f t="array" ref="F4323" ca="1">IF(G4323&lt;&gt;"",INDIRECT("'"&amp;G4323&amp;"'!"&amp;H4323),"")</f>
        <v>0</v>
      </c>
      <c r="G4323" s="991" t="s">
        <v>4454</v>
      </c>
      <c r="H4323" t="s">
        <v>4528</v>
      </c>
      <c r="S4323" s="991"/>
    </row>
    <row r="4324" spans="1:19" x14ac:dyDescent="0.25">
      <c r="A4324">
        <v>4319</v>
      </c>
      <c r="B4324" s="7">
        <f>'EstRev 6-11'!D181</f>
        <v>0</v>
      </c>
      <c r="C4324" s="3">
        <f t="shared" si="136"/>
        <v>4319</v>
      </c>
      <c r="E4324" t="b">
        <f t="shared" ca="1" si="137"/>
        <v>1</v>
      </c>
      <c r="F4324" cm="1">
        <f t="array" ref="F4324" ca="1">IF(G4324&lt;&gt;"",INDIRECT("'"&amp;G4324&amp;"'!"&amp;H4324),"")</f>
        <v>0</v>
      </c>
      <c r="G4324" s="991" t="s">
        <v>4454</v>
      </c>
      <c r="H4324" t="s">
        <v>4529</v>
      </c>
      <c r="S4324" s="991"/>
    </row>
    <row r="4325" spans="1:19" x14ac:dyDescent="0.25">
      <c r="A4325">
        <v>4320</v>
      </c>
      <c r="B4325" s="7">
        <f>'EstRev 6-11'!F181</f>
        <v>0</v>
      </c>
      <c r="C4325" s="3">
        <f t="shared" si="136"/>
        <v>4320</v>
      </c>
      <c r="E4325" t="b">
        <f t="shared" ca="1" si="137"/>
        <v>1</v>
      </c>
      <c r="F4325" cm="1">
        <f t="array" ref="F4325" ca="1">IF(G4325&lt;&gt;"",INDIRECT("'"&amp;G4325&amp;"'!"&amp;H4325),"")</f>
        <v>0</v>
      </c>
      <c r="G4325" s="991" t="s">
        <v>4454</v>
      </c>
      <c r="H4325" t="s">
        <v>4530</v>
      </c>
      <c r="S4325" s="991"/>
    </row>
    <row r="4326" spans="1:19" x14ac:dyDescent="0.25">
      <c r="A4326">
        <v>4321</v>
      </c>
      <c r="B4326" s="7">
        <f>'EstRev 6-11'!G181</f>
        <v>0</v>
      </c>
      <c r="C4326" s="3">
        <f t="shared" si="136"/>
        <v>4321</v>
      </c>
      <c r="E4326" t="b">
        <f t="shared" ca="1" si="137"/>
        <v>1</v>
      </c>
      <c r="F4326" cm="1">
        <f t="array" ref="F4326" ca="1">IF(G4326&lt;&gt;"",INDIRECT("'"&amp;G4326&amp;"'!"&amp;H4326),"")</f>
        <v>0</v>
      </c>
      <c r="G4326" s="991" t="s">
        <v>4454</v>
      </c>
      <c r="H4326" t="s">
        <v>4531</v>
      </c>
      <c r="S4326" s="991"/>
    </row>
    <row r="4327" spans="1:19" ht="15" customHeight="1" x14ac:dyDescent="0.25">
      <c r="A4327" s="2">
        <v>4322</v>
      </c>
      <c r="D4327" s="3" t="s">
        <v>3860</v>
      </c>
      <c r="F4327" t="str" cm="1">
        <f t="array" ref="F4327" ca="1">IF(G4327&lt;&gt;"",INDIRECT("'"&amp;G4327&amp;"'!"&amp;H4327),"")</f>
        <v/>
      </c>
      <c r="S4327" s="991"/>
    </row>
    <row r="4328" spans="1:19" ht="15" customHeight="1" x14ac:dyDescent="0.25">
      <c r="A4328" s="2">
        <v>4323</v>
      </c>
      <c r="D4328" s="3" t="s">
        <v>3860</v>
      </c>
      <c r="F4328" t="str" cm="1">
        <f t="array" ref="F4328" ca="1">IF(G4328&lt;&gt;"",INDIRECT("'"&amp;G4328&amp;"'!"&amp;H4328),"")</f>
        <v/>
      </c>
      <c r="S4328" s="991"/>
    </row>
    <row r="4329" spans="1:19" ht="15" customHeight="1" x14ac:dyDescent="0.25">
      <c r="A4329" s="2">
        <v>4324</v>
      </c>
      <c r="D4329" s="3" t="s">
        <v>3860</v>
      </c>
      <c r="F4329" t="str" cm="1">
        <f t="array" ref="F4329" ca="1">IF(G4329&lt;&gt;"",INDIRECT("'"&amp;G4329&amp;"'!"&amp;H4329),"")</f>
        <v/>
      </c>
      <c r="S4329" s="991"/>
    </row>
    <row r="4330" spans="1:19" ht="15" customHeight="1" x14ac:dyDescent="0.25">
      <c r="A4330" s="2">
        <v>4325</v>
      </c>
      <c r="D4330" s="3" t="s">
        <v>3860</v>
      </c>
      <c r="F4330" t="str" cm="1">
        <f t="array" ref="F4330" ca="1">IF(G4330&lt;&gt;"",INDIRECT("'"&amp;G4330&amp;"'!"&amp;H4330),"")</f>
        <v/>
      </c>
      <c r="S4330" s="991"/>
    </row>
    <row r="4331" spans="1:19" ht="15" customHeight="1" x14ac:dyDescent="0.25">
      <c r="A4331" s="2">
        <v>4326</v>
      </c>
      <c r="D4331" s="3" t="s">
        <v>3860</v>
      </c>
      <c r="F4331" t="str" cm="1">
        <f t="array" ref="F4331" ca="1">IF(G4331&lt;&gt;"",INDIRECT("'"&amp;G4331&amp;"'!"&amp;H4331),"")</f>
        <v/>
      </c>
      <c r="S4331" s="991"/>
    </row>
    <row r="4332" spans="1:19" ht="15" customHeight="1" x14ac:dyDescent="0.25">
      <c r="A4332" s="2">
        <v>4327</v>
      </c>
      <c r="D4332" s="3" t="s">
        <v>3860</v>
      </c>
      <c r="F4332" t="str" cm="1">
        <f t="array" ref="F4332" ca="1">IF(G4332&lt;&gt;"",INDIRECT("'"&amp;G4332&amp;"'!"&amp;H4332),"")</f>
        <v/>
      </c>
      <c r="S4332" s="991"/>
    </row>
    <row r="4333" spans="1:19" ht="15" customHeight="1" x14ac:dyDescent="0.25">
      <c r="A4333" s="2">
        <v>4328</v>
      </c>
      <c r="D4333" s="3" t="s">
        <v>3860</v>
      </c>
      <c r="F4333" t="str" cm="1">
        <f t="array" ref="F4333" ca="1">IF(G4333&lt;&gt;"",INDIRECT("'"&amp;G4333&amp;"'!"&amp;H4333),"")</f>
        <v/>
      </c>
      <c r="S4333" s="991"/>
    </row>
    <row r="4334" spans="1:19" ht="15" customHeight="1" x14ac:dyDescent="0.25">
      <c r="A4334" s="2">
        <v>4329</v>
      </c>
      <c r="D4334" s="3" t="s">
        <v>3860</v>
      </c>
      <c r="F4334" t="str" cm="1">
        <f t="array" ref="F4334" ca="1">IF(G4334&lt;&gt;"",INDIRECT("'"&amp;G4334&amp;"'!"&amp;H4334),"")</f>
        <v/>
      </c>
      <c r="S4334" s="991"/>
    </row>
    <row r="4335" spans="1:19" x14ac:dyDescent="0.25">
      <c r="A4335">
        <v>4330</v>
      </c>
      <c r="B4335" s="7">
        <f>'EstRev 6-11'!C182</f>
        <v>0</v>
      </c>
      <c r="C4335" s="3">
        <f t="shared" ref="C4335:C4342" si="138">A4335-B4335</f>
        <v>4330</v>
      </c>
      <c r="E4335" t="b">
        <f t="shared" ref="E4335:E4342" ca="1" si="139">F4335=B4335</f>
        <v>1</v>
      </c>
      <c r="F4335" cm="1">
        <f t="array" ref="F4335" ca="1">IF(G4335&lt;&gt;"",INDIRECT("'"&amp;G4335&amp;"'!"&amp;H4335),"")</f>
        <v>0</v>
      </c>
      <c r="G4335" s="991" t="s">
        <v>4454</v>
      </c>
      <c r="H4335" t="s">
        <v>4532</v>
      </c>
      <c r="S4335" s="991"/>
    </row>
    <row r="4336" spans="1:19" x14ac:dyDescent="0.25">
      <c r="A4336">
        <v>4331</v>
      </c>
      <c r="B4336" s="7">
        <f>'EstRev 6-11'!D182</f>
        <v>0</v>
      </c>
      <c r="C4336" s="3">
        <f t="shared" si="138"/>
        <v>4331</v>
      </c>
      <c r="E4336" t="b">
        <f t="shared" ca="1" si="139"/>
        <v>1</v>
      </c>
      <c r="F4336" cm="1">
        <f t="array" ref="F4336" ca="1">IF(G4336&lt;&gt;"",INDIRECT("'"&amp;G4336&amp;"'!"&amp;H4336),"")</f>
        <v>0</v>
      </c>
      <c r="G4336" s="991" t="s">
        <v>4454</v>
      </c>
      <c r="H4336" t="s">
        <v>4533</v>
      </c>
      <c r="S4336" s="991"/>
    </row>
    <row r="4337" spans="1:19" x14ac:dyDescent="0.25">
      <c r="A4337">
        <v>4332</v>
      </c>
      <c r="B4337" s="7">
        <f>'EstRev 6-11'!F182</f>
        <v>0</v>
      </c>
      <c r="C4337" s="3">
        <f t="shared" si="138"/>
        <v>4332</v>
      </c>
      <c r="E4337" t="b">
        <f t="shared" ca="1" si="139"/>
        <v>1</v>
      </c>
      <c r="F4337" cm="1">
        <f t="array" ref="F4337" ca="1">IF(G4337&lt;&gt;"",INDIRECT("'"&amp;G4337&amp;"'!"&amp;H4337),"")</f>
        <v>0</v>
      </c>
      <c r="G4337" s="991" t="s">
        <v>4454</v>
      </c>
      <c r="H4337" t="s">
        <v>4534</v>
      </c>
      <c r="S4337" s="991"/>
    </row>
    <row r="4338" spans="1:19" ht="15" customHeight="1" x14ac:dyDescent="0.25">
      <c r="A4338">
        <v>4333</v>
      </c>
      <c r="B4338" s="7">
        <f>'EstRev 6-11'!G182</f>
        <v>0</v>
      </c>
      <c r="C4338" s="3">
        <f t="shared" si="138"/>
        <v>4333</v>
      </c>
      <c r="E4338" t="b">
        <f t="shared" ca="1" si="139"/>
        <v>1</v>
      </c>
      <c r="F4338" cm="1">
        <f t="array" ref="F4338" ca="1">IF(G4338&lt;&gt;"",INDIRECT("'"&amp;G4338&amp;"'!"&amp;H4338),"")</f>
        <v>0</v>
      </c>
      <c r="G4338" s="991" t="s">
        <v>4454</v>
      </c>
      <c r="H4338" t="s">
        <v>4535</v>
      </c>
      <c r="I4338" s="4"/>
      <c r="J4338" s="4"/>
      <c r="K4338" s="4"/>
    </row>
    <row r="4339" spans="1:19" x14ac:dyDescent="0.25">
      <c r="A4339">
        <v>4334</v>
      </c>
      <c r="B4339" s="7">
        <f>'EstRev 6-11'!C183</f>
        <v>0</v>
      </c>
      <c r="C4339" s="3">
        <f t="shared" si="138"/>
        <v>4334</v>
      </c>
      <c r="E4339" t="b">
        <f t="shared" ca="1" si="139"/>
        <v>1</v>
      </c>
      <c r="F4339" cm="1">
        <f t="array" ref="F4339" ca="1">IF(G4339&lt;&gt;"",INDIRECT("'"&amp;G4339&amp;"'!"&amp;H4339),"")</f>
        <v>0</v>
      </c>
      <c r="G4339" s="991" t="s">
        <v>4454</v>
      </c>
      <c r="H4339" t="s">
        <v>4536</v>
      </c>
      <c r="S4339" s="991"/>
    </row>
    <row r="4340" spans="1:19" x14ac:dyDescent="0.25">
      <c r="A4340">
        <v>4335</v>
      </c>
      <c r="B4340" s="7">
        <f>'EstRev 6-11'!D183</f>
        <v>0</v>
      </c>
      <c r="C4340" s="3">
        <f t="shared" si="138"/>
        <v>4335</v>
      </c>
      <c r="E4340" t="b">
        <f t="shared" ca="1" si="139"/>
        <v>1</v>
      </c>
      <c r="F4340" cm="1">
        <f t="array" ref="F4340" ca="1">IF(G4340&lt;&gt;"",INDIRECT("'"&amp;G4340&amp;"'!"&amp;H4340),"")</f>
        <v>0</v>
      </c>
      <c r="G4340" s="991" t="s">
        <v>4454</v>
      </c>
      <c r="H4340" t="s">
        <v>4537</v>
      </c>
      <c r="S4340" s="991"/>
    </row>
    <row r="4341" spans="1:19" x14ac:dyDescent="0.25">
      <c r="A4341">
        <v>4336</v>
      </c>
      <c r="B4341" s="7">
        <f>'EstRev 6-11'!F183</f>
        <v>0</v>
      </c>
      <c r="C4341" s="3">
        <f t="shared" si="138"/>
        <v>4336</v>
      </c>
      <c r="E4341" t="b">
        <f t="shared" ca="1" si="139"/>
        <v>1</v>
      </c>
      <c r="F4341" cm="1">
        <f t="array" ref="F4341" ca="1">IF(G4341&lt;&gt;"",INDIRECT("'"&amp;G4341&amp;"'!"&amp;H4341),"")</f>
        <v>0</v>
      </c>
      <c r="G4341" s="991" t="s">
        <v>4454</v>
      </c>
      <c r="H4341" t="s">
        <v>4538</v>
      </c>
      <c r="S4341" s="991"/>
    </row>
    <row r="4342" spans="1:19" x14ac:dyDescent="0.25">
      <c r="A4342">
        <v>4337</v>
      </c>
      <c r="B4342" s="7">
        <f>'EstRev 6-11'!G183</f>
        <v>0</v>
      </c>
      <c r="C4342" s="3">
        <f t="shared" si="138"/>
        <v>4337</v>
      </c>
      <c r="E4342" t="b">
        <f t="shared" ca="1" si="139"/>
        <v>1</v>
      </c>
      <c r="F4342" cm="1">
        <f t="array" ref="F4342" ca="1">IF(G4342&lt;&gt;"",INDIRECT("'"&amp;G4342&amp;"'!"&amp;H4342),"")</f>
        <v>0</v>
      </c>
      <c r="G4342" s="991" t="s">
        <v>4454</v>
      </c>
      <c r="H4342" t="s">
        <v>4539</v>
      </c>
      <c r="S4342" s="991"/>
    </row>
    <row r="4343" spans="1:19" ht="15" customHeight="1" x14ac:dyDescent="0.25">
      <c r="A4343" s="2">
        <v>4338</v>
      </c>
      <c r="D4343" s="3" t="s">
        <v>4540</v>
      </c>
      <c r="F4343" t="str" cm="1">
        <f t="array" ref="F4343" ca="1">IF(G4343&lt;&gt;"",INDIRECT("'"&amp;G4343&amp;"'!"&amp;H4343),"")</f>
        <v/>
      </c>
      <c r="S4343" s="991"/>
    </row>
    <row r="4344" spans="1:19" ht="15" customHeight="1" x14ac:dyDescent="0.25">
      <c r="A4344" s="2">
        <v>4339</v>
      </c>
      <c r="D4344" s="3" t="s">
        <v>4540</v>
      </c>
      <c r="F4344" t="str" cm="1">
        <f t="array" ref="F4344" ca="1">IF(G4344&lt;&gt;"",INDIRECT("'"&amp;G4344&amp;"'!"&amp;H4344),"")</f>
        <v/>
      </c>
      <c r="S4344" s="991"/>
    </row>
    <row r="4345" spans="1:19" ht="15" customHeight="1" x14ac:dyDescent="0.25">
      <c r="A4345" s="2">
        <v>4340</v>
      </c>
      <c r="D4345" s="3" t="s">
        <v>4540</v>
      </c>
      <c r="F4345" t="str" cm="1">
        <f t="array" ref="F4345" ca="1">IF(G4345&lt;&gt;"",INDIRECT("'"&amp;G4345&amp;"'!"&amp;H4345),"")</f>
        <v/>
      </c>
      <c r="S4345" s="991"/>
    </row>
    <row r="4346" spans="1:19" ht="15" customHeight="1" x14ac:dyDescent="0.25">
      <c r="A4346" s="2">
        <v>4341</v>
      </c>
      <c r="D4346" s="3" t="s">
        <v>4540</v>
      </c>
      <c r="F4346" t="str" cm="1">
        <f t="array" ref="F4346" ca="1">IF(G4346&lt;&gt;"",INDIRECT("'"&amp;G4346&amp;"'!"&amp;H4346),"")</f>
        <v/>
      </c>
      <c r="S4346" s="991"/>
    </row>
    <row r="4347" spans="1:19" ht="15" customHeight="1" x14ac:dyDescent="0.25">
      <c r="A4347" s="2">
        <v>4342</v>
      </c>
      <c r="D4347" s="3" t="s">
        <v>3860</v>
      </c>
      <c r="F4347" t="str" cm="1">
        <f t="array" ref="F4347" ca="1">IF(G4347&lt;&gt;"",INDIRECT("'"&amp;G4347&amp;"'!"&amp;H4347),"")</f>
        <v/>
      </c>
      <c r="S4347" s="991"/>
    </row>
    <row r="4348" spans="1:19" ht="15" customHeight="1" x14ac:dyDescent="0.25">
      <c r="A4348" s="2">
        <v>4343</v>
      </c>
      <c r="D4348" s="3" t="s">
        <v>3860</v>
      </c>
      <c r="F4348" t="str" cm="1">
        <f t="array" ref="F4348" ca="1">IF(G4348&lt;&gt;"",INDIRECT("'"&amp;G4348&amp;"'!"&amp;H4348),"")</f>
        <v/>
      </c>
      <c r="S4348" s="991"/>
    </row>
    <row r="4349" spans="1:19" ht="15" customHeight="1" x14ac:dyDescent="0.25">
      <c r="A4349" s="2">
        <v>4344</v>
      </c>
      <c r="D4349" s="3" t="s">
        <v>3860</v>
      </c>
      <c r="F4349" t="str" cm="1">
        <f t="array" ref="F4349" ca="1">IF(G4349&lt;&gt;"",INDIRECT("'"&amp;G4349&amp;"'!"&amp;H4349),"")</f>
        <v/>
      </c>
      <c r="S4349" s="991"/>
    </row>
    <row r="4350" spans="1:19" ht="15" customHeight="1" x14ac:dyDescent="0.25">
      <c r="A4350" s="2">
        <v>4345</v>
      </c>
      <c r="D4350" s="3" t="s">
        <v>3860</v>
      </c>
      <c r="F4350" t="str" cm="1">
        <f t="array" ref="F4350" ca="1">IF(G4350&lt;&gt;"",INDIRECT("'"&amp;G4350&amp;"'!"&amp;H4350),"")</f>
        <v/>
      </c>
      <c r="S4350" s="991"/>
    </row>
    <row r="4351" spans="1:19" x14ac:dyDescent="0.25">
      <c r="A4351">
        <v>4346</v>
      </c>
      <c r="B4351" s="7">
        <f>'EstRev 6-11'!C203</f>
        <v>0</v>
      </c>
      <c r="C4351" s="3">
        <f t="shared" ref="C4351:C4365" si="140">A4351-B4351</f>
        <v>4346</v>
      </c>
      <c r="E4351" t="b">
        <f t="shared" ref="E4351:E4365" ca="1" si="141">F4351=B4351</f>
        <v>1</v>
      </c>
      <c r="F4351" cm="1">
        <f t="array" ref="F4351" ca="1">IF(G4351&lt;&gt;"",INDIRECT("'"&amp;G4351&amp;"'!"&amp;H4351),"")</f>
        <v>0</v>
      </c>
      <c r="G4351" s="991" t="s">
        <v>4454</v>
      </c>
      <c r="H4351" t="s">
        <v>4541</v>
      </c>
      <c r="S4351" s="991"/>
    </row>
    <row r="4352" spans="1:19" x14ac:dyDescent="0.25">
      <c r="A4352">
        <v>4347</v>
      </c>
      <c r="B4352" s="7">
        <f>'EstRev 6-11'!D203</f>
        <v>0</v>
      </c>
      <c r="C4352" s="3">
        <f t="shared" si="140"/>
        <v>4347</v>
      </c>
      <c r="E4352" t="b">
        <f t="shared" ca="1" si="141"/>
        <v>1</v>
      </c>
      <c r="F4352" cm="1">
        <f t="array" ref="F4352" ca="1">IF(G4352&lt;&gt;"",INDIRECT("'"&amp;G4352&amp;"'!"&amp;H4352),"")</f>
        <v>0</v>
      </c>
      <c r="G4352" s="991" t="s">
        <v>4454</v>
      </c>
      <c r="H4352" t="s">
        <v>4542</v>
      </c>
      <c r="S4352" s="991"/>
    </row>
    <row r="4353" spans="1:19" x14ac:dyDescent="0.25">
      <c r="A4353">
        <v>4348</v>
      </c>
      <c r="B4353" s="7">
        <f>'EstRev 6-11'!F203</f>
        <v>0</v>
      </c>
      <c r="C4353" s="3">
        <f t="shared" si="140"/>
        <v>4348</v>
      </c>
      <c r="E4353" t="b">
        <f t="shared" ca="1" si="141"/>
        <v>1</v>
      </c>
      <c r="F4353" cm="1">
        <f t="array" ref="F4353" ca="1">IF(G4353&lt;&gt;"",INDIRECT("'"&amp;G4353&amp;"'!"&amp;H4353),"")</f>
        <v>0</v>
      </c>
      <c r="G4353" s="991" t="s">
        <v>4454</v>
      </c>
      <c r="H4353" t="s">
        <v>4543</v>
      </c>
      <c r="S4353" s="991"/>
    </row>
    <row r="4354" spans="1:19" x14ac:dyDescent="0.25">
      <c r="A4354">
        <v>4349</v>
      </c>
      <c r="B4354" s="7">
        <f>'EstRev 6-11'!G203</f>
        <v>0</v>
      </c>
      <c r="C4354" s="3">
        <f t="shared" si="140"/>
        <v>4349</v>
      </c>
      <c r="E4354" t="b">
        <f t="shared" ca="1" si="141"/>
        <v>1</v>
      </c>
      <c r="F4354" cm="1">
        <f t="array" ref="F4354" ca="1">IF(G4354&lt;&gt;"",INDIRECT("'"&amp;G4354&amp;"'!"&amp;H4354),"")</f>
        <v>0</v>
      </c>
      <c r="G4354" s="991" t="s">
        <v>4454</v>
      </c>
      <c r="H4354" t="s">
        <v>4544</v>
      </c>
      <c r="S4354" s="991"/>
    </row>
    <row r="4355" spans="1:19" ht="15" customHeight="1" x14ac:dyDescent="0.25">
      <c r="A4355">
        <v>4350</v>
      </c>
      <c r="B4355" s="7">
        <f>'EstRev 6-11'!C205</f>
        <v>0</v>
      </c>
      <c r="C4355" s="3">
        <f t="shared" si="140"/>
        <v>4350</v>
      </c>
      <c r="E4355" t="b">
        <f t="shared" ca="1" si="141"/>
        <v>1</v>
      </c>
      <c r="F4355" cm="1">
        <f t="array" ref="F4355" ca="1">IF(G4355&lt;&gt;"",INDIRECT("'"&amp;G4355&amp;"'!"&amp;H4355),"")</f>
        <v>0</v>
      </c>
      <c r="G4355" s="991" t="s">
        <v>4454</v>
      </c>
      <c r="H4355" t="s">
        <v>4545</v>
      </c>
      <c r="I4355" s="4"/>
      <c r="J4355" s="4"/>
      <c r="K4355" s="4"/>
    </row>
    <row r="4356" spans="1:19" x14ac:dyDescent="0.25">
      <c r="A4356">
        <v>4351</v>
      </c>
      <c r="B4356" s="7">
        <f>'EstRev 6-11'!D205</f>
        <v>0</v>
      </c>
      <c r="C4356" s="3">
        <f t="shared" si="140"/>
        <v>4351</v>
      </c>
      <c r="E4356" t="b">
        <f t="shared" ca="1" si="141"/>
        <v>1</v>
      </c>
      <c r="F4356" cm="1">
        <f t="array" ref="F4356" ca="1">IF(G4356&lt;&gt;"",INDIRECT("'"&amp;G4356&amp;"'!"&amp;H4356),"")</f>
        <v>0</v>
      </c>
      <c r="G4356" s="991" t="s">
        <v>4454</v>
      </c>
      <c r="H4356" t="s">
        <v>4546</v>
      </c>
      <c r="S4356" s="991"/>
    </row>
    <row r="4357" spans="1:19" x14ac:dyDescent="0.25">
      <c r="A4357">
        <v>4352</v>
      </c>
      <c r="B4357" s="7">
        <f>'EstRev 6-11'!F205</f>
        <v>0</v>
      </c>
      <c r="C4357" s="3">
        <f t="shared" si="140"/>
        <v>4352</v>
      </c>
      <c r="E4357" t="b">
        <f t="shared" ca="1" si="141"/>
        <v>1</v>
      </c>
      <c r="F4357" cm="1">
        <f t="array" ref="F4357" ca="1">IF(G4357&lt;&gt;"",INDIRECT("'"&amp;G4357&amp;"'!"&amp;H4357),"")</f>
        <v>0</v>
      </c>
      <c r="G4357" s="991" t="s">
        <v>4454</v>
      </c>
      <c r="H4357" t="s">
        <v>4547</v>
      </c>
      <c r="S4357" s="991"/>
    </row>
    <row r="4358" spans="1:19" x14ac:dyDescent="0.25">
      <c r="A4358">
        <v>4353</v>
      </c>
      <c r="B4358" s="7">
        <f>'EstRev 6-11'!G205</f>
        <v>0</v>
      </c>
      <c r="C4358" s="3">
        <f t="shared" si="140"/>
        <v>4353</v>
      </c>
      <c r="E4358" t="b">
        <f t="shared" ca="1" si="141"/>
        <v>1</v>
      </c>
      <c r="F4358" cm="1">
        <f t="array" ref="F4358" ca="1">IF(G4358&lt;&gt;"",INDIRECT("'"&amp;G4358&amp;"'!"&amp;H4358),"")</f>
        <v>0</v>
      </c>
      <c r="G4358" s="991" t="s">
        <v>4454</v>
      </c>
      <c r="H4358" t="s">
        <v>4548</v>
      </c>
      <c r="S4358" s="991"/>
    </row>
    <row r="4359" spans="1:19" x14ac:dyDescent="0.25">
      <c r="A4359">
        <v>4354</v>
      </c>
      <c r="B4359" s="7">
        <f>'EstRev 6-11'!C227</f>
        <v>0</v>
      </c>
      <c r="C4359" s="3">
        <f t="shared" si="140"/>
        <v>4354</v>
      </c>
      <c r="E4359" t="b">
        <f t="shared" ca="1" si="141"/>
        <v>1</v>
      </c>
      <c r="F4359" cm="1">
        <f t="array" ref="F4359" ca="1">IF(G4359&lt;&gt;"",INDIRECT("'"&amp;G4359&amp;"'!"&amp;H4359),"")</f>
        <v>0</v>
      </c>
      <c r="G4359" s="991" t="s">
        <v>4454</v>
      </c>
      <c r="H4359" t="s">
        <v>4549</v>
      </c>
      <c r="S4359" s="991"/>
    </row>
    <row r="4360" spans="1:19" x14ac:dyDescent="0.25">
      <c r="A4360">
        <v>4355</v>
      </c>
      <c r="B4360" s="7">
        <f>'EstRev 6-11'!F227</f>
        <v>0</v>
      </c>
      <c r="C4360" s="3">
        <f t="shared" si="140"/>
        <v>4355</v>
      </c>
      <c r="E4360" t="b">
        <f t="shared" ca="1" si="141"/>
        <v>1</v>
      </c>
      <c r="F4360" cm="1">
        <f t="array" ref="F4360" ca="1">IF(G4360&lt;&gt;"",INDIRECT("'"&amp;G4360&amp;"'!"&amp;H4360),"")</f>
        <v>0</v>
      </c>
      <c r="G4360" s="991" t="s">
        <v>4454</v>
      </c>
      <c r="H4360" t="s">
        <v>4550</v>
      </c>
      <c r="S4360" s="991"/>
    </row>
    <row r="4361" spans="1:19" x14ac:dyDescent="0.25">
      <c r="A4361">
        <v>4356</v>
      </c>
      <c r="B4361" s="7">
        <f>'EstRev 6-11'!G227</f>
        <v>0</v>
      </c>
      <c r="C4361" s="3">
        <f t="shared" si="140"/>
        <v>4356</v>
      </c>
      <c r="E4361" t="b">
        <f t="shared" ca="1" si="141"/>
        <v>1</v>
      </c>
      <c r="F4361" cm="1">
        <f t="array" ref="F4361" ca="1">IF(G4361&lt;&gt;"",INDIRECT("'"&amp;G4361&amp;"'!"&amp;H4361),"")</f>
        <v>0</v>
      </c>
      <c r="G4361" s="991" t="s">
        <v>4454</v>
      </c>
      <c r="H4361" t="s">
        <v>4551</v>
      </c>
      <c r="S4361" s="991"/>
    </row>
    <row r="4362" spans="1:19" x14ac:dyDescent="0.25">
      <c r="A4362">
        <v>4357</v>
      </c>
      <c r="B4362" s="7">
        <f>'EstRev 6-11'!C230</f>
        <v>0</v>
      </c>
      <c r="C4362" s="3">
        <f t="shared" si="140"/>
        <v>4357</v>
      </c>
      <c r="E4362" t="b">
        <f t="shared" ca="1" si="141"/>
        <v>1</v>
      </c>
      <c r="F4362" cm="1">
        <f t="array" ref="F4362" ca="1">IF(G4362&lt;&gt;"",INDIRECT("'"&amp;G4362&amp;"'!"&amp;H4362),"")</f>
        <v>0</v>
      </c>
      <c r="G4362" s="991" t="s">
        <v>4454</v>
      </c>
      <c r="H4362" t="s">
        <v>4552</v>
      </c>
      <c r="S4362" s="991"/>
    </row>
    <row r="4363" spans="1:19" ht="15" customHeight="1" x14ac:dyDescent="0.25">
      <c r="A4363">
        <v>4358</v>
      </c>
      <c r="B4363" s="7">
        <f>'EstRev 6-11'!D230</f>
        <v>0</v>
      </c>
      <c r="C4363" s="3">
        <f t="shared" si="140"/>
        <v>4358</v>
      </c>
      <c r="E4363" t="b">
        <f t="shared" ca="1" si="141"/>
        <v>1</v>
      </c>
      <c r="F4363" cm="1">
        <f t="array" ref="F4363" ca="1">IF(G4363&lt;&gt;"",INDIRECT("'"&amp;G4363&amp;"'!"&amp;H4363),"")</f>
        <v>0</v>
      </c>
      <c r="G4363" s="991" t="s">
        <v>4454</v>
      </c>
      <c r="H4363" t="s">
        <v>4553</v>
      </c>
      <c r="I4363" s="4"/>
      <c r="J4363" s="4"/>
      <c r="K4363" s="4"/>
    </row>
    <row r="4364" spans="1:19" x14ac:dyDescent="0.25">
      <c r="A4364">
        <v>4359</v>
      </c>
      <c r="B4364" s="7">
        <f>'EstRev 6-11'!F230</f>
        <v>0</v>
      </c>
      <c r="C4364" s="3">
        <f t="shared" si="140"/>
        <v>4359</v>
      </c>
      <c r="E4364" t="b">
        <f t="shared" ca="1" si="141"/>
        <v>1</v>
      </c>
      <c r="F4364" cm="1">
        <f t="array" ref="F4364" ca="1">IF(G4364&lt;&gt;"",INDIRECT("'"&amp;G4364&amp;"'!"&amp;H4364),"")</f>
        <v>0</v>
      </c>
      <c r="G4364" s="991" t="s">
        <v>4454</v>
      </c>
      <c r="H4364" t="s">
        <v>4554</v>
      </c>
      <c r="S4364" s="991"/>
    </row>
    <row r="4365" spans="1:19" x14ac:dyDescent="0.25">
      <c r="A4365">
        <v>4360</v>
      </c>
      <c r="B4365" s="7">
        <f>'EstRev 6-11'!G230</f>
        <v>0</v>
      </c>
      <c r="C4365" s="3">
        <f t="shared" si="140"/>
        <v>4360</v>
      </c>
      <c r="E4365" t="b">
        <f t="shared" ca="1" si="141"/>
        <v>1</v>
      </c>
      <c r="F4365" cm="1">
        <f t="array" ref="F4365" ca="1">IF(G4365&lt;&gt;"",INDIRECT("'"&amp;G4365&amp;"'!"&amp;H4365),"")</f>
        <v>0</v>
      </c>
      <c r="G4365" s="991" t="s">
        <v>4454</v>
      </c>
      <c r="H4365" t="s">
        <v>4555</v>
      </c>
      <c r="S4365" s="991"/>
    </row>
    <row r="4366" spans="1:19" ht="15" customHeight="1" x14ac:dyDescent="0.25">
      <c r="A4366" s="2">
        <v>4361</v>
      </c>
      <c r="D4366" s="3" t="s">
        <v>3860</v>
      </c>
      <c r="F4366" t="str" cm="1">
        <f t="array" ref="F4366" ca="1">IF(G4366&lt;&gt;"",INDIRECT("'"&amp;G4366&amp;"'!"&amp;H4366),"")</f>
        <v/>
      </c>
      <c r="S4366" s="991"/>
    </row>
    <row r="4367" spans="1:19" ht="15" customHeight="1" x14ac:dyDescent="0.25">
      <c r="A4367" s="2">
        <v>4362</v>
      </c>
      <c r="D4367" s="3" t="s">
        <v>3860</v>
      </c>
      <c r="F4367" t="str" cm="1">
        <f t="array" ref="F4367" ca="1">IF(G4367&lt;&gt;"",INDIRECT("'"&amp;G4367&amp;"'!"&amp;H4367),"")</f>
        <v/>
      </c>
      <c r="S4367" s="991"/>
    </row>
    <row r="4368" spans="1:19" ht="15" customHeight="1" x14ac:dyDescent="0.25">
      <c r="A4368" s="2">
        <v>4363</v>
      </c>
      <c r="D4368" s="3" t="s">
        <v>3860</v>
      </c>
      <c r="F4368" t="str" cm="1">
        <f t="array" ref="F4368" ca="1">IF(G4368&lt;&gt;"",INDIRECT("'"&amp;G4368&amp;"'!"&amp;H4368),"")</f>
        <v/>
      </c>
      <c r="S4368" s="991"/>
    </row>
    <row r="4369" spans="1:19" ht="15" customHeight="1" x14ac:dyDescent="0.25">
      <c r="A4369" s="2">
        <v>4364</v>
      </c>
      <c r="D4369" s="3" t="s">
        <v>3860</v>
      </c>
      <c r="F4369" t="str" cm="1">
        <f t="array" ref="F4369" ca="1">IF(G4369&lt;&gt;"",INDIRECT("'"&amp;G4369&amp;"'!"&amp;H4369),"")</f>
        <v/>
      </c>
      <c r="S4369" s="991"/>
    </row>
    <row r="4370" spans="1:19" ht="15" customHeight="1" x14ac:dyDescent="0.25">
      <c r="A4370" s="2">
        <v>4365</v>
      </c>
      <c r="D4370" s="3" t="s">
        <v>3860</v>
      </c>
      <c r="F4370" t="str" cm="1">
        <f t="array" ref="F4370" ca="1">IF(G4370&lt;&gt;"",INDIRECT("'"&amp;G4370&amp;"'!"&amp;H4370),"")</f>
        <v/>
      </c>
      <c r="S4370" s="991"/>
    </row>
    <row r="4371" spans="1:19" ht="15" customHeight="1" x14ac:dyDescent="0.25">
      <c r="A4371" s="2">
        <v>4366</v>
      </c>
      <c r="D4371" s="3" t="s">
        <v>3860</v>
      </c>
      <c r="F4371" t="str" cm="1">
        <f t="array" ref="F4371" ca="1">IF(G4371&lt;&gt;"",INDIRECT("'"&amp;G4371&amp;"'!"&amp;H4371),"")</f>
        <v/>
      </c>
      <c r="S4371" s="991"/>
    </row>
    <row r="4372" spans="1:19" ht="15" customHeight="1" x14ac:dyDescent="0.25">
      <c r="A4372" s="2">
        <v>4367</v>
      </c>
      <c r="D4372" s="3" t="s">
        <v>3860</v>
      </c>
      <c r="F4372" t="str" cm="1">
        <f t="array" ref="F4372" ca="1">IF(G4372&lt;&gt;"",INDIRECT("'"&amp;G4372&amp;"'!"&amp;H4372),"")</f>
        <v/>
      </c>
      <c r="S4372" s="991"/>
    </row>
    <row r="4373" spans="1:19" ht="15" customHeight="1" x14ac:dyDescent="0.25">
      <c r="A4373" s="2">
        <v>4368</v>
      </c>
      <c r="D4373" s="3" t="s">
        <v>3860</v>
      </c>
      <c r="F4373" t="str" cm="1">
        <f t="array" ref="F4373" ca="1">IF(G4373&lt;&gt;"",INDIRECT("'"&amp;G4373&amp;"'!"&amp;H4373),"")</f>
        <v/>
      </c>
      <c r="S4373" s="991"/>
    </row>
    <row r="4374" spans="1:19" ht="15" customHeight="1" x14ac:dyDescent="0.25">
      <c r="A4374" s="2">
        <v>4369</v>
      </c>
      <c r="D4374" s="3" t="s">
        <v>3860</v>
      </c>
      <c r="F4374" t="str" cm="1">
        <f t="array" ref="F4374" ca="1">IF(G4374&lt;&gt;"",INDIRECT("'"&amp;G4374&amp;"'!"&amp;H4374),"")</f>
        <v/>
      </c>
      <c r="S4374" s="991"/>
    </row>
    <row r="4375" spans="1:19" ht="15" customHeight="1" x14ac:dyDescent="0.25">
      <c r="A4375" s="2">
        <v>4370</v>
      </c>
      <c r="D4375" s="3" t="s">
        <v>3860</v>
      </c>
      <c r="F4375" t="str" cm="1">
        <f t="array" ref="F4375" ca="1">IF(G4375&lt;&gt;"",INDIRECT("'"&amp;G4375&amp;"'!"&amp;H4375),"")</f>
        <v/>
      </c>
      <c r="S4375" s="991"/>
    </row>
    <row r="4376" spans="1:19" ht="15" customHeight="1" x14ac:dyDescent="0.25">
      <c r="A4376" s="2">
        <v>4371</v>
      </c>
      <c r="D4376" s="3" t="s">
        <v>3860</v>
      </c>
      <c r="F4376" t="str" cm="1">
        <f t="array" ref="F4376" ca="1">IF(G4376&lt;&gt;"",INDIRECT("'"&amp;G4376&amp;"'!"&amp;H4376),"")</f>
        <v/>
      </c>
      <c r="S4376" s="991"/>
    </row>
    <row r="4377" spans="1:19" ht="15" customHeight="1" x14ac:dyDescent="0.25">
      <c r="A4377" s="2">
        <v>4372</v>
      </c>
      <c r="D4377" s="3" t="s">
        <v>3860</v>
      </c>
      <c r="F4377" t="str" cm="1">
        <f t="array" ref="F4377" ca="1">IF(G4377&lt;&gt;"",INDIRECT("'"&amp;G4377&amp;"'!"&amp;H4377),"")</f>
        <v/>
      </c>
      <c r="S4377" s="991"/>
    </row>
    <row r="4378" spans="1:19" x14ac:dyDescent="0.25">
      <c r="A4378">
        <v>4373</v>
      </c>
      <c r="B4378" s="7">
        <f>'EstRev 6-11'!E239</f>
        <v>0</v>
      </c>
      <c r="C4378" s="3">
        <f>A4378-B4378</f>
        <v>4373</v>
      </c>
      <c r="E4378" t="b">
        <f ca="1">F4378=B4378</f>
        <v>1</v>
      </c>
      <c r="F4378" cm="1">
        <f t="array" ref="F4378" ca="1">IF(G4378&lt;&gt;"",INDIRECT("'"&amp;G4378&amp;"'!"&amp;H4378),"")</f>
        <v>0</v>
      </c>
      <c r="G4378" s="991" t="s">
        <v>4454</v>
      </c>
      <c r="H4378" t="s">
        <v>4556</v>
      </c>
      <c r="S4378" s="991"/>
    </row>
    <row r="4379" spans="1:19" x14ac:dyDescent="0.25">
      <c r="A4379">
        <v>4374</v>
      </c>
      <c r="B4379" s="7">
        <f>'EstRev 6-11'!I239</f>
        <v>0</v>
      </c>
      <c r="C4379" s="3">
        <f>A4379-B4379</f>
        <v>4374</v>
      </c>
      <c r="E4379" t="b">
        <f ca="1">F4379=B4379</f>
        <v>1</v>
      </c>
      <c r="F4379" cm="1">
        <f t="array" ref="F4379" ca="1">IF(G4379&lt;&gt;"",INDIRECT("'"&amp;G4379&amp;"'!"&amp;H4379),"")</f>
        <v>0</v>
      </c>
      <c r="G4379" s="991" t="s">
        <v>4454</v>
      </c>
      <c r="H4379" t="s">
        <v>4557</v>
      </c>
      <c r="S4379" s="991"/>
    </row>
    <row r="4380" spans="1:19" ht="15" customHeight="1" x14ac:dyDescent="0.25">
      <c r="A4380" s="2">
        <v>4375</v>
      </c>
      <c r="D4380" s="3" t="s">
        <v>3860</v>
      </c>
      <c r="F4380" t="str" cm="1">
        <f t="array" ref="F4380" ca="1">IF(G4380&lt;&gt;"",INDIRECT("'"&amp;G4380&amp;"'!"&amp;H4380),"")</f>
        <v/>
      </c>
      <c r="S4380" s="991"/>
    </row>
    <row r="4381" spans="1:19" ht="15" customHeight="1" x14ac:dyDescent="0.25">
      <c r="A4381" s="2">
        <v>4376</v>
      </c>
      <c r="D4381" s="3" t="s">
        <v>3572</v>
      </c>
      <c r="F4381" t="str" cm="1">
        <f t="array" ref="F4381" ca="1">IF(G4381&lt;&gt;"",INDIRECT("'"&amp;G4381&amp;"'!"&amp;H4381),"")</f>
        <v/>
      </c>
      <c r="S4381" s="991"/>
    </row>
    <row r="4382" spans="1:19" ht="15" customHeight="1" x14ac:dyDescent="0.25">
      <c r="A4382" s="2">
        <v>4377</v>
      </c>
      <c r="D4382" s="3" t="s">
        <v>3860</v>
      </c>
      <c r="F4382" t="str" cm="1">
        <f t="array" ref="F4382" ca="1">IF(G4382&lt;&gt;"",INDIRECT("'"&amp;G4382&amp;"'!"&amp;H4382),"")</f>
        <v/>
      </c>
      <c r="S4382" s="991"/>
    </row>
    <row r="4383" spans="1:19" ht="15" customHeight="1" x14ac:dyDescent="0.25">
      <c r="A4383" s="2">
        <v>4378</v>
      </c>
      <c r="D4383" s="3" t="s">
        <v>3860</v>
      </c>
      <c r="F4383" t="str" cm="1">
        <f t="array" ref="F4383" ca="1">IF(G4383&lt;&gt;"",INDIRECT("'"&amp;G4383&amp;"'!"&amp;H4383),"")</f>
        <v/>
      </c>
      <c r="S4383" s="991"/>
    </row>
    <row r="4384" spans="1:19" ht="15" customHeight="1" x14ac:dyDescent="0.25">
      <c r="A4384" s="2">
        <v>4379</v>
      </c>
      <c r="D4384" s="3" t="s">
        <v>3860</v>
      </c>
      <c r="F4384" t="str" cm="1">
        <f t="array" ref="F4384" ca="1">IF(G4384&lt;&gt;"",INDIRECT("'"&amp;G4384&amp;"'!"&amp;H4384),"")</f>
        <v/>
      </c>
      <c r="S4384" s="991"/>
    </row>
    <row r="4385" spans="1:19" x14ac:dyDescent="0.25">
      <c r="A4385">
        <v>4380</v>
      </c>
      <c r="B4385" s="7">
        <f>'EstRev 6-11'!H238</f>
        <v>0</v>
      </c>
      <c r="C4385" s="3">
        <f>A4385-B4385</f>
        <v>4380</v>
      </c>
      <c r="E4385" t="b">
        <f ca="1">F4385=B4385</f>
        <v>1</v>
      </c>
      <c r="F4385" cm="1">
        <f t="array" ref="F4385" ca="1">IF(G4385&lt;&gt;"",INDIRECT("'"&amp;G4385&amp;"'!"&amp;H4385),"")</f>
        <v>0</v>
      </c>
      <c r="G4385" s="991" t="s">
        <v>4454</v>
      </c>
      <c r="H4385" t="s">
        <v>4558</v>
      </c>
      <c r="S4385" s="991"/>
    </row>
    <row r="4386" spans="1:19" x14ac:dyDescent="0.25">
      <c r="A4386">
        <v>4381</v>
      </c>
      <c r="B4386" s="7">
        <f>'EstRev 6-11'!K238</f>
        <v>0</v>
      </c>
      <c r="C4386" s="3">
        <f>A4386-B4386</f>
        <v>4381</v>
      </c>
      <c r="E4386" t="b">
        <f ca="1">F4386=B4386</f>
        <v>1</v>
      </c>
      <c r="F4386" cm="1">
        <f t="array" ref="F4386" ca="1">IF(G4386&lt;&gt;"",INDIRECT("'"&amp;G4386&amp;"'!"&amp;H4386),"")</f>
        <v>0</v>
      </c>
      <c r="G4386" s="991" t="s">
        <v>4454</v>
      </c>
      <c r="H4386" t="s">
        <v>4088</v>
      </c>
      <c r="S4386" s="991"/>
    </row>
    <row r="4387" spans="1:19" x14ac:dyDescent="0.25">
      <c r="A4387">
        <v>4382</v>
      </c>
      <c r="B4387" s="7">
        <f>'BudgetSum 2-4'!E8</f>
        <v>0</v>
      </c>
      <c r="C4387" s="3">
        <f>A4387-B4387</f>
        <v>4382</v>
      </c>
      <c r="E4387" t="b">
        <f ca="1">F4387=B4387</f>
        <v>1</v>
      </c>
      <c r="F4387" cm="1">
        <f t="array" ref="F4387" ca="1">IF(G4387&lt;&gt;"",INDIRECT("'"&amp;G4387&amp;"'!"&amp;H4387),"")</f>
        <v>0</v>
      </c>
      <c r="G4387" s="991" t="s">
        <v>3508</v>
      </c>
      <c r="H4387" t="s">
        <v>4341</v>
      </c>
      <c r="S4387" s="991"/>
    </row>
    <row r="4388" spans="1:19" ht="15" customHeight="1" x14ac:dyDescent="0.25">
      <c r="A4388">
        <v>4383</v>
      </c>
      <c r="B4388" s="7">
        <f>'BudgetSum 2-4'!I8</f>
        <v>0</v>
      </c>
      <c r="C4388" s="3">
        <f>A4388-B4388</f>
        <v>4383</v>
      </c>
      <c r="E4388" t="b">
        <f ca="1">F4388=B4388</f>
        <v>1</v>
      </c>
      <c r="F4388" cm="1">
        <f t="array" ref="F4388" ca="1">IF(G4388&lt;&gt;"",INDIRECT("'"&amp;G4388&amp;"'!"&amp;H4388),"")</f>
        <v>0</v>
      </c>
      <c r="G4388" s="991" t="s">
        <v>3508</v>
      </c>
      <c r="H4388" t="s">
        <v>4559</v>
      </c>
      <c r="I4388" s="4"/>
      <c r="J4388" s="4"/>
      <c r="K4388" s="4"/>
    </row>
    <row r="4389" spans="1:19" ht="15" customHeight="1" x14ac:dyDescent="0.25">
      <c r="A4389" s="2">
        <v>4384</v>
      </c>
      <c r="D4389" s="3" t="s">
        <v>3860</v>
      </c>
      <c r="F4389" t="str" cm="1">
        <f t="array" ref="F4389" ca="1">IF(G4389&lt;&gt;"",INDIRECT("'"&amp;G4389&amp;"'!"&amp;H4389),"")</f>
        <v/>
      </c>
      <c r="S4389" s="991"/>
    </row>
    <row r="4390" spans="1:19" x14ac:dyDescent="0.25">
      <c r="A4390">
        <v>4385</v>
      </c>
      <c r="B4390" s="7">
        <f>'EstRev 6-11'!D236</f>
        <v>0</v>
      </c>
      <c r="C4390" s="3">
        <f>A4390-B4390</f>
        <v>4385</v>
      </c>
      <c r="E4390" t="b">
        <f ca="1">F4390=B4390</f>
        <v>1</v>
      </c>
      <c r="F4390" cm="1">
        <f t="array" ref="F4390" ca="1">IF(G4390&lt;&gt;"",INDIRECT("'"&amp;G4390&amp;"'!"&amp;H4390),"")</f>
        <v>0</v>
      </c>
      <c r="G4390" s="991" t="s">
        <v>4454</v>
      </c>
      <c r="H4390" t="s">
        <v>4039</v>
      </c>
      <c r="S4390" s="991"/>
    </row>
    <row r="4391" spans="1:19" x14ac:dyDescent="0.25">
      <c r="A4391">
        <v>4386</v>
      </c>
      <c r="B4391" s="7">
        <f>'EstRev 6-11'!F236</f>
        <v>0</v>
      </c>
      <c r="C4391" s="3">
        <f>A4391-B4391</f>
        <v>4386</v>
      </c>
      <c r="E4391" t="b">
        <f ca="1">F4391=B4391</f>
        <v>1</v>
      </c>
      <c r="F4391" cm="1">
        <f t="array" ref="F4391" ca="1">IF(G4391&lt;&gt;"",INDIRECT("'"&amp;G4391&amp;"'!"&amp;H4391),"")</f>
        <v>0</v>
      </c>
      <c r="G4391" s="991" t="s">
        <v>4454</v>
      </c>
      <c r="H4391" t="s">
        <v>4560</v>
      </c>
      <c r="S4391" s="991"/>
    </row>
    <row r="4392" spans="1:19" x14ac:dyDescent="0.25">
      <c r="A4392">
        <v>4387</v>
      </c>
      <c r="B4392" s="7">
        <f>'EstRev 6-11'!G236</f>
        <v>0</v>
      </c>
      <c r="C4392" s="3">
        <f>A4392-B4392</f>
        <v>4387</v>
      </c>
      <c r="E4392" t="b">
        <f ca="1">F4392=B4392</f>
        <v>1</v>
      </c>
      <c r="F4392" cm="1">
        <f t="array" ref="F4392" ca="1">IF(G4392&lt;&gt;"",INDIRECT("'"&amp;G4392&amp;"'!"&amp;H4392),"")</f>
        <v>0</v>
      </c>
      <c r="G4392" s="991" t="s">
        <v>4454</v>
      </c>
      <c r="H4392" t="s">
        <v>4561</v>
      </c>
      <c r="S4392" s="991"/>
    </row>
    <row r="4393" spans="1:19" ht="15" customHeight="1" x14ac:dyDescent="0.25">
      <c r="A4393" s="2">
        <v>4388</v>
      </c>
      <c r="D4393" s="3" t="s">
        <v>3572</v>
      </c>
      <c r="F4393" t="str" cm="1">
        <f t="array" ref="F4393" ca="1">IF(G4393&lt;&gt;"",INDIRECT("'"&amp;G4393&amp;"'!"&amp;H4393),"")</f>
        <v/>
      </c>
      <c r="S4393" s="991"/>
    </row>
    <row r="4394" spans="1:19" ht="15" customHeight="1" x14ac:dyDescent="0.25">
      <c r="A4394" s="2">
        <v>4389</v>
      </c>
      <c r="D4394" s="3" t="s">
        <v>3572</v>
      </c>
      <c r="F4394" t="str" cm="1">
        <f t="array" ref="F4394" ca="1">IF(G4394&lt;&gt;"",INDIRECT("'"&amp;G4394&amp;"'!"&amp;H4394),"")</f>
        <v/>
      </c>
      <c r="S4394" s="991"/>
    </row>
    <row r="4395" spans="1:19" ht="15" customHeight="1" x14ac:dyDescent="0.25">
      <c r="A4395" s="2">
        <v>4390</v>
      </c>
      <c r="D4395" s="3" t="s">
        <v>3572</v>
      </c>
      <c r="F4395" t="str" cm="1">
        <f t="array" ref="F4395" ca="1">IF(G4395&lt;&gt;"",INDIRECT("'"&amp;G4395&amp;"'!"&amp;H4395),"")</f>
        <v/>
      </c>
      <c r="S4395" s="991"/>
    </row>
    <row r="4396" spans="1:19" ht="15" customHeight="1" x14ac:dyDescent="0.25">
      <c r="A4396" s="2">
        <v>4391</v>
      </c>
      <c r="D4396" s="3" t="s">
        <v>3572</v>
      </c>
      <c r="F4396" t="str" cm="1">
        <f t="array" ref="F4396" ca="1">IF(G4396&lt;&gt;"",INDIRECT("'"&amp;G4396&amp;"'!"&amp;H4396),"")</f>
        <v/>
      </c>
      <c r="S4396" s="991"/>
    </row>
    <row r="4397" spans="1:19" ht="15" customHeight="1" x14ac:dyDescent="0.25">
      <c r="A4397" s="2">
        <v>4392</v>
      </c>
      <c r="D4397" s="3" t="s">
        <v>3572</v>
      </c>
      <c r="F4397" t="str" cm="1">
        <f t="array" ref="F4397" ca="1">IF(G4397&lt;&gt;"",INDIRECT("'"&amp;G4397&amp;"'!"&amp;H4397),"")</f>
        <v/>
      </c>
      <c r="S4397" s="991"/>
    </row>
    <row r="4398" spans="1:19" ht="15" customHeight="1" x14ac:dyDescent="0.25">
      <c r="A4398" s="2">
        <v>4393</v>
      </c>
      <c r="D4398" s="3" t="s">
        <v>3572</v>
      </c>
      <c r="F4398" t="str" cm="1">
        <f t="array" ref="F4398" ca="1">IF(G4398&lt;&gt;"",INDIRECT("'"&amp;G4398&amp;"'!"&amp;H4398),"")</f>
        <v/>
      </c>
      <c r="S4398" s="991"/>
    </row>
    <row r="4399" spans="1:19" ht="15" customHeight="1" x14ac:dyDescent="0.25">
      <c r="A4399" s="2">
        <v>4394</v>
      </c>
      <c r="D4399" s="3" t="s">
        <v>3572</v>
      </c>
      <c r="F4399" t="str" cm="1">
        <f t="array" ref="F4399" ca="1">IF(G4399&lt;&gt;"",INDIRECT("'"&amp;G4399&amp;"'!"&amp;H4399),"")</f>
        <v/>
      </c>
      <c r="S4399" s="991"/>
    </row>
    <row r="4400" spans="1:19" ht="15" customHeight="1" x14ac:dyDescent="0.25">
      <c r="A4400" s="2">
        <v>4395</v>
      </c>
      <c r="D4400" s="3" t="s">
        <v>3572</v>
      </c>
      <c r="F4400" t="str" cm="1">
        <f t="array" ref="F4400" ca="1">IF(G4400&lt;&gt;"",INDIRECT("'"&amp;G4400&amp;"'!"&amp;H4400),"")</f>
        <v/>
      </c>
      <c r="S4400" s="991"/>
    </row>
    <row r="4401" spans="1:19" ht="15" customHeight="1" x14ac:dyDescent="0.25">
      <c r="A4401" s="2">
        <v>4396</v>
      </c>
      <c r="D4401" s="3" t="s">
        <v>3572</v>
      </c>
      <c r="F4401" t="str" cm="1">
        <f t="array" ref="F4401" ca="1">IF(G4401&lt;&gt;"",INDIRECT("'"&amp;G4401&amp;"'!"&amp;H4401),"")</f>
        <v/>
      </c>
      <c r="S4401" s="991"/>
    </row>
    <row r="4402" spans="1:19" ht="15" customHeight="1" x14ac:dyDescent="0.25">
      <c r="A4402" s="2">
        <v>4397</v>
      </c>
      <c r="D4402" s="3" t="s">
        <v>3572</v>
      </c>
      <c r="F4402" t="str" cm="1">
        <f t="array" ref="F4402" ca="1">IF(G4402&lt;&gt;"",INDIRECT("'"&amp;G4402&amp;"'!"&amp;H4402),"")</f>
        <v/>
      </c>
      <c r="S4402" s="991"/>
    </row>
    <row r="4403" spans="1:19" ht="15" customHeight="1" x14ac:dyDescent="0.25">
      <c r="A4403" s="2">
        <v>4398</v>
      </c>
      <c r="D4403" s="3" t="s">
        <v>3572</v>
      </c>
      <c r="F4403" t="str" cm="1">
        <f t="array" ref="F4403" ca="1">IF(G4403&lt;&gt;"",INDIRECT("'"&amp;G4403&amp;"'!"&amp;H4403),"")</f>
        <v/>
      </c>
    </row>
    <row r="4404" spans="1:19" ht="15" customHeight="1" x14ac:dyDescent="0.25">
      <c r="A4404" s="2">
        <v>4399</v>
      </c>
      <c r="D4404" s="3" t="s">
        <v>3572</v>
      </c>
      <c r="F4404" t="str" cm="1">
        <f t="array" ref="F4404" ca="1">IF(G4404&lt;&gt;"",INDIRECT("'"&amp;G4404&amp;"'!"&amp;H4404),"")</f>
        <v/>
      </c>
    </row>
    <row r="4405" spans="1:19" ht="15" customHeight="1" x14ac:dyDescent="0.25">
      <c r="A4405" s="2">
        <v>4400</v>
      </c>
      <c r="D4405" s="3" t="s">
        <v>3572</v>
      </c>
      <c r="F4405" t="str" cm="1">
        <f t="array" ref="F4405" ca="1">IF(G4405&lt;&gt;"",INDIRECT("'"&amp;G4405&amp;"'!"&amp;H4405),"")</f>
        <v/>
      </c>
    </row>
    <row r="4406" spans="1:19" ht="15" customHeight="1" x14ac:dyDescent="0.25">
      <c r="A4406" s="2">
        <v>4401</v>
      </c>
      <c r="D4406" s="3" t="s">
        <v>3572</v>
      </c>
      <c r="F4406" t="str" cm="1">
        <f t="array" ref="F4406" ca="1">IF(G4406&lt;&gt;"",INDIRECT("'"&amp;G4406&amp;"'!"&amp;H4406),"")</f>
        <v/>
      </c>
    </row>
    <row r="4407" spans="1:19" ht="15" customHeight="1" x14ac:dyDescent="0.25">
      <c r="A4407" s="2">
        <v>4402</v>
      </c>
      <c r="D4407" s="3" t="s">
        <v>3572</v>
      </c>
      <c r="F4407" t="str" cm="1">
        <f t="array" ref="F4407" ca="1">IF(G4407&lt;&gt;"",INDIRECT("'"&amp;G4407&amp;"'!"&amp;H4407),"")</f>
        <v/>
      </c>
      <c r="S4407" s="991"/>
    </row>
    <row r="4408" spans="1:19" ht="15" customHeight="1" x14ac:dyDescent="0.25">
      <c r="A4408" s="2">
        <v>4403</v>
      </c>
      <c r="D4408" s="3" t="s">
        <v>3572</v>
      </c>
      <c r="F4408" t="str" cm="1">
        <f t="array" ref="F4408" ca="1">IF(G4408&lt;&gt;"",INDIRECT("'"&amp;G4408&amp;"'!"&amp;H4408),"")</f>
        <v/>
      </c>
      <c r="S4408" s="991"/>
    </row>
    <row r="4409" spans="1:19" ht="15" customHeight="1" x14ac:dyDescent="0.25">
      <c r="A4409" s="2">
        <v>4404</v>
      </c>
      <c r="D4409" s="3" t="s">
        <v>3572</v>
      </c>
      <c r="F4409" t="str" cm="1">
        <f t="array" ref="F4409" ca="1">IF(G4409&lt;&gt;"",INDIRECT("'"&amp;G4409&amp;"'!"&amp;H4409),"")</f>
        <v/>
      </c>
      <c r="S4409" s="991"/>
    </row>
    <row r="4410" spans="1:19" ht="15" customHeight="1" x14ac:dyDescent="0.25">
      <c r="A4410" s="2">
        <v>4405</v>
      </c>
      <c r="D4410" s="3" t="s">
        <v>3572</v>
      </c>
      <c r="F4410" t="str" cm="1">
        <f t="array" ref="F4410" ca="1">IF(G4410&lt;&gt;"",INDIRECT("'"&amp;G4410&amp;"'!"&amp;H4410),"")</f>
        <v/>
      </c>
      <c r="S4410" s="991"/>
    </row>
    <row r="4411" spans="1:19" ht="15" customHeight="1" x14ac:dyDescent="0.25">
      <c r="A4411" s="2">
        <v>4406</v>
      </c>
      <c r="D4411" s="3" t="s">
        <v>3572</v>
      </c>
      <c r="F4411" t="str" cm="1">
        <f t="array" ref="F4411" ca="1">IF(G4411&lt;&gt;"",INDIRECT("'"&amp;G4411&amp;"'!"&amp;H4411),"")</f>
        <v/>
      </c>
      <c r="S4411" s="991"/>
    </row>
    <row r="4412" spans="1:19" ht="15" customHeight="1" x14ac:dyDescent="0.25">
      <c r="A4412" s="2">
        <v>4407</v>
      </c>
      <c r="D4412" s="3" t="s">
        <v>3572</v>
      </c>
      <c r="F4412" t="str" cm="1">
        <f t="array" ref="F4412" ca="1">IF(G4412&lt;&gt;"",INDIRECT("'"&amp;G4412&amp;"'!"&amp;H4412),"")</f>
        <v/>
      </c>
      <c r="S4412" s="991"/>
    </row>
    <row r="4413" spans="1:19" ht="15" customHeight="1" x14ac:dyDescent="0.25">
      <c r="A4413" s="2">
        <v>4408</v>
      </c>
      <c r="D4413" s="3" t="s">
        <v>3572</v>
      </c>
      <c r="F4413" t="str" cm="1">
        <f t="array" ref="F4413" ca="1">IF(G4413&lt;&gt;"",INDIRECT("'"&amp;G4413&amp;"'!"&amp;H4413),"")</f>
        <v/>
      </c>
      <c r="S4413" s="991"/>
    </row>
    <row r="4414" spans="1:19" ht="15" customHeight="1" x14ac:dyDescent="0.25">
      <c r="A4414" s="2">
        <v>4409</v>
      </c>
      <c r="D4414" s="3" t="s">
        <v>3572</v>
      </c>
      <c r="F4414" t="str" cm="1">
        <f t="array" ref="F4414" ca="1">IF(G4414&lt;&gt;"",INDIRECT("'"&amp;G4414&amp;"'!"&amp;H4414),"")</f>
        <v/>
      </c>
      <c r="S4414" s="991"/>
    </row>
    <row r="4415" spans="1:19" ht="15" customHeight="1" x14ac:dyDescent="0.25">
      <c r="A4415" s="2">
        <v>4410</v>
      </c>
      <c r="D4415" s="3" t="s">
        <v>3572</v>
      </c>
      <c r="F4415" t="str" cm="1">
        <f t="array" ref="F4415" ca="1">IF(G4415&lt;&gt;"",INDIRECT("'"&amp;G4415&amp;"'!"&amp;H4415),"")</f>
        <v/>
      </c>
      <c r="S4415" s="991"/>
    </row>
    <row r="4416" spans="1:19" ht="15" customHeight="1" x14ac:dyDescent="0.25">
      <c r="A4416" s="2">
        <v>4411</v>
      </c>
      <c r="D4416" s="3" t="s">
        <v>3572</v>
      </c>
      <c r="F4416" t="str" cm="1">
        <f t="array" ref="F4416" ca="1">IF(G4416&lt;&gt;"",INDIRECT("'"&amp;G4416&amp;"'!"&amp;H4416),"")</f>
        <v/>
      </c>
      <c r="S4416" s="991"/>
    </row>
    <row r="4417" spans="1:19" ht="15" customHeight="1" x14ac:dyDescent="0.25">
      <c r="A4417" s="2">
        <v>4412</v>
      </c>
      <c r="D4417" s="3" t="s">
        <v>3572</v>
      </c>
      <c r="F4417" t="str" cm="1">
        <f t="array" ref="F4417" ca="1">IF(G4417&lt;&gt;"",INDIRECT("'"&amp;G4417&amp;"'!"&amp;H4417),"")</f>
        <v/>
      </c>
      <c r="S4417" s="991"/>
    </row>
    <row r="4418" spans="1:19" ht="15" customHeight="1" x14ac:dyDescent="0.25">
      <c r="A4418" s="2">
        <v>4413</v>
      </c>
      <c r="D4418" s="3" t="s">
        <v>3572</v>
      </c>
      <c r="F4418" t="str" cm="1">
        <f t="array" ref="F4418" ca="1">IF(G4418&lt;&gt;"",INDIRECT("'"&amp;G4418&amp;"'!"&amp;H4418),"")</f>
        <v/>
      </c>
      <c r="S4418" s="991"/>
    </row>
    <row r="4419" spans="1:19" ht="15" customHeight="1" x14ac:dyDescent="0.25">
      <c r="A4419" s="2">
        <v>4414</v>
      </c>
      <c r="D4419" s="3" t="s">
        <v>3572</v>
      </c>
      <c r="F4419" t="str" cm="1">
        <f t="array" ref="F4419" ca="1">IF(G4419&lt;&gt;"",INDIRECT("'"&amp;G4419&amp;"'!"&amp;H4419),"")</f>
        <v/>
      </c>
      <c r="S4419" s="991"/>
    </row>
    <row r="4420" spans="1:19" ht="15" customHeight="1" x14ac:dyDescent="0.25">
      <c r="A4420" s="2">
        <v>4415</v>
      </c>
      <c r="D4420" s="3" t="s">
        <v>3572</v>
      </c>
      <c r="F4420" t="str" cm="1">
        <f t="array" ref="F4420" ca="1">IF(G4420&lt;&gt;"",INDIRECT("'"&amp;G4420&amp;"'!"&amp;H4420),"")</f>
        <v/>
      </c>
      <c r="S4420" s="991"/>
    </row>
    <row r="4421" spans="1:19" ht="15" customHeight="1" x14ac:dyDescent="0.25">
      <c r="A4421" s="2">
        <v>4416</v>
      </c>
      <c r="D4421" s="3" t="s">
        <v>3572</v>
      </c>
      <c r="F4421" t="str" cm="1">
        <f t="array" ref="F4421" ca="1">IF(G4421&lt;&gt;"",INDIRECT("'"&amp;G4421&amp;"'!"&amp;H4421),"")</f>
        <v/>
      </c>
      <c r="S4421" s="991"/>
    </row>
    <row r="4422" spans="1:19" ht="15" customHeight="1" x14ac:dyDescent="0.25">
      <c r="A4422" s="2">
        <v>4417</v>
      </c>
      <c r="D4422" s="3" t="s">
        <v>3572</v>
      </c>
      <c r="F4422" t="str" cm="1">
        <f t="array" ref="F4422" ca="1">IF(G4422&lt;&gt;"",INDIRECT("'"&amp;G4422&amp;"'!"&amp;H4422),"")</f>
        <v/>
      </c>
      <c r="S4422" s="991"/>
    </row>
    <row r="4423" spans="1:19" ht="15" customHeight="1" x14ac:dyDescent="0.25">
      <c r="A4423" s="2">
        <v>4418</v>
      </c>
      <c r="D4423" s="3" t="s">
        <v>3572</v>
      </c>
      <c r="F4423" t="str" cm="1">
        <f t="array" ref="F4423" ca="1">IF(G4423&lt;&gt;"",INDIRECT("'"&amp;G4423&amp;"'!"&amp;H4423),"")</f>
        <v/>
      </c>
      <c r="S4423" s="991"/>
    </row>
    <row r="4424" spans="1:19" ht="15" customHeight="1" x14ac:dyDescent="0.25">
      <c r="A4424" s="2">
        <v>4419</v>
      </c>
      <c r="D4424" s="3" t="s">
        <v>3572</v>
      </c>
      <c r="F4424" t="str" cm="1">
        <f t="array" ref="F4424" ca="1">IF(G4424&lt;&gt;"",INDIRECT("'"&amp;G4424&amp;"'!"&amp;H4424),"")</f>
        <v/>
      </c>
      <c r="S4424" s="991"/>
    </row>
    <row r="4425" spans="1:19" ht="15" customHeight="1" x14ac:dyDescent="0.25">
      <c r="A4425" s="2">
        <v>4420</v>
      </c>
      <c r="D4425" s="3" t="s">
        <v>3572</v>
      </c>
      <c r="F4425" t="str" cm="1">
        <f t="array" ref="F4425" ca="1">IF(G4425&lt;&gt;"",INDIRECT("'"&amp;G4425&amp;"'!"&amp;H4425),"")</f>
        <v/>
      </c>
      <c r="S4425" s="991"/>
    </row>
    <row r="4426" spans="1:19" ht="15" customHeight="1" x14ac:dyDescent="0.25">
      <c r="A4426" s="2">
        <v>4421</v>
      </c>
      <c r="D4426" s="3" t="s">
        <v>3572</v>
      </c>
      <c r="F4426" t="str" cm="1">
        <f t="array" ref="F4426" ca="1">IF(G4426&lt;&gt;"",INDIRECT("'"&amp;G4426&amp;"'!"&amp;H4426),"")</f>
        <v/>
      </c>
      <c r="S4426" s="991"/>
    </row>
    <row r="4427" spans="1:19" ht="15" customHeight="1" x14ac:dyDescent="0.25">
      <c r="A4427" s="2">
        <v>4422</v>
      </c>
      <c r="D4427" s="3" t="s">
        <v>3572</v>
      </c>
      <c r="F4427" t="str" cm="1">
        <f t="array" ref="F4427" ca="1">IF(G4427&lt;&gt;"",INDIRECT("'"&amp;G4427&amp;"'!"&amp;H4427),"")</f>
        <v/>
      </c>
    </row>
    <row r="4428" spans="1:19" ht="15" customHeight="1" x14ac:dyDescent="0.25">
      <c r="A4428" s="2">
        <v>4423</v>
      </c>
      <c r="D4428" s="3" t="s">
        <v>3572</v>
      </c>
      <c r="F4428" t="str" cm="1">
        <f t="array" ref="F4428" ca="1">IF(G4428&lt;&gt;"",INDIRECT("'"&amp;G4428&amp;"'!"&amp;H4428),"")</f>
        <v/>
      </c>
    </row>
    <row r="4429" spans="1:19" ht="15" customHeight="1" x14ac:dyDescent="0.25">
      <c r="A4429" s="2">
        <v>4424</v>
      </c>
      <c r="D4429" s="3" t="s">
        <v>3572</v>
      </c>
      <c r="F4429" t="str" cm="1">
        <f t="array" ref="F4429" ca="1">IF(G4429&lt;&gt;"",INDIRECT("'"&amp;G4429&amp;"'!"&amp;H4429),"")</f>
        <v/>
      </c>
      <c r="S4429" s="991"/>
    </row>
    <row r="4430" spans="1:19" ht="15" customHeight="1" x14ac:dyDescent="0.25">
      <c r="A4430" s="2">
        <v>4425</v>
      </c>
      <c r="D4430" s="3" t="s">
        <v>3572</v>
      </c>
      <c r="F4430" t="str" cm="1">
        <f t="array" ref="F4430" ca="1">IF(G4430&lt;&gt;"",INDIRECT("'"&amp;G4430&amp;"'!"&amp;H4430),"")</f>
        <v/>
      </c>
      <c r="S4430" s="991"/>
    </row>
    <row r="4431" spans="1:19" ht="15" customHeight="1" x14ac:dyDescent="0.25">
      <c r="A4431" s="2">
        <v>4426</v>
      </c>
      <c r="D4431" s="3" t="s">
        <v>3572</v>
      </c>
      <c r="F4431" t="str" cm="1">
        <f t="array" ref="F4431" ca="1">IF(G4431&lt;&gt;"",INDIRECT("'"&amp;G4431&amp;"'!"&amp;H4431),"")</f>
        <v/>
      </c>
    </row>
    <row r="4432" spans="1:19" ht="15" customHeight="1" x14ac:dyDescent="0.25">
      <c r="A4432" s="2">
        <v>4427</v>
      </c>
      <c r="D4432" s="3" t="s">
        <v>3572</v>
      </c>
      <c r="F4432" t="str" cm="1">
        <f t="array" ref="F4432" ca="1">IF(G4432&lt;&gt;"",INDIRECT("'"&amp;G4432&amp;"'!"&amp;H4432),"")</f>
        <v/>
      </c>
    </row>
    <row r="4433" spans="1:19" ht="15" customHeight="1" x14ac:dyDescent="0.25">
      <c r="A4433" s="2">
        <v>4428</v>
      </c>
      <c r="D4433" s="3" t="s">
        <v>3572</v>
      </c>
      <c r="F4433" t="str" cm="1">
        <f t="array" ref="F4433" ca="1">IF(G4433&lt;&gt;"",INDIRECT("'"&amp;G4433&amp;"'!"&amp;H4433),"")</f>
        <v/>
      </c>
    </row>
    <row r="4434" spans="1:19" ht="15" customHeight="1" x14ac:dyDescent="0.25">
      <c r="A4434" s="2">
        <v>4429</v>
      </c>
      <c r="D4434" s="3" t="s">
        <v>3572</v>
      </c>
      <c r="F4434" t="str" cm="1">
        <f t="array" ref="F4434" ca="1">IF(G4434&lt;&gt;"",INDIRECT("'"&amp;G4434&amp;"'!"&amp;H4434),"")</f>
        <v/>
      </c>
    </row>
    <row r="4435" spans="1:19" ht="15" customHeight="1" x14ac:dyDescent="0.25">
      <c r="A4435" s="2">
        <v>4430</v>
      </c>
      <c r="D4435" s="3" t="s">
        <v>3572</v>
      </c>
      <c r="F4435" t="str" cm="1">
        <f t="array" ref="F4435" ca="1">IF(G4435&lt;&gt;"",INDIRECT("'"&amp;G4435&amp;"'!"&amp;H4435),"")</f>
        <v/>
      </c>
    </row>
    <row r="4436" spans="1:19" ht="15" customHeight="1" x14ac:dyDescent="0.25">
      <c r="A4436" s="2">
        <v>4431</v>
      </c>
      <c r="D4436" s="3" t="s">
        <v>3572</v>
      </c>
      <c r="F4436" t="str" cm="1">
        <f t="array" ref="F4436" ca="1">IF(G4436&lt;&gt;"",INDIRECT("'"&amp;G4436&amp;"'!"&amp;H4436),"")</f>
        <v/>
      </c>
    </row>
    <row r="4437" spans="1:19" ht="15" customHeight="1" x14ac:dyDescent="0.25">
      <c r="A4437" s="2">
        <v>4432</v>
      </c>
      <c r="D4437" s="3" t="s">
        <v>3572</v>
      </c>
      <c r="F4437" t="str" cm="1">
        <f t="array" ref="F4437" ca="1">IF(G4437&lt;&gt;"",INDIRECT("'"&amp;G4437&amp;"'!"&amp;H4437),"")</f>
        <v/>
      </c>
      <c r="S4437" s="991"/>
    </row>
    <row r="4438" spans="1:19" ht="15" customHeight="1" x14ac:dyDescent="0.25">
      <c r="A4438" s="2">
        <v>4433</v>
      </c>
      <c r="D4438" s="3" t="s">
        <v>3572</v>
      </c>
      <c r="F4438" t="str" cm="1">
        <f t="array" ref="F4438" ca="1">IF(G4438&lt;&gt;"",INDIRECT("'"&amp;G4438&amp;"'!"&amp;H4438),"")</f>
        <v/>
      </c>
      <c r="S4438" s="991"/>
    </row>
    <row r="4439" spans="1:19" ht="15" customHeight="1" x14ac:dyDescent="0.25">
      <c r="A4439" s="2">
        <v>4434</v>
      </c>
      <c r="D4439" s="3" t="s">
        <v>3572</v>
      </c>
      <c r="F4439" t="str" cm="1">
        <f t="array" ref="F4439" ca="1">IF(G4439&lt;&gt;"",INDIRECT("'"&amp;G4439&amp;"'!"&amp;H4439),"")</f>
        <v/>
      </c>
    </row>
    <row r="4440" spans="1:19" ht="15" customHeight="1" x14ac:dyDescent="0.25">
      <c r="A4440" s="2">
        <v>4435</v>
      </c>
      <c r="D4440" s="3" t="s">
        <v>3572</v>
      </c>
      <c r="F4440" t="str" cm="1">
        <f t="array" ref="F4440" ca="1">IF(G4440&lt;&gt;"",INDIRECT("'"&amp;G4440&amp;"'!"&amp;H4440),"")</f>
        <v/>
      </c>
    </row>
    <row r="4441" spans="1:19" ht="15" customHeight="1" x14ac:dyDescent="0.25">
      <c r="A4441" s="2">
        <v>4436</v>
      </c>
      <c r="D4441" s="3" t="s">
        <v>3572</v>
      </c>
      <c r="F4441" t="str" cm="1">
        <f t="array" ref="F4441" ca="1">IF(G4441&lt;&gt;"",INDIRECT("'"&amp;G4441&amp;"'!"&amp;H4441),"")</f>
        <v/>
      </c>
    </row>
    <row r="4442" spans="1:19" ht="15" customHeight="1" x14ac:dyDescent="0.25">
      <c r="A4442" s="2">
        <v>4437</v>
      </c>
      <c r="D4442" s="3" t="s">
        <v>3572</v>
      </c>
      <c r="F4442" t="str" cm="1">
        <f t="array" ref="F4442" ca="1">IF(G4442&lt;&gt;"",INDIRECT("'"&amp;G4442&amp;"'!"&amp;H4442),"")</f>
        <v/>
      </c>
    </row>
    <row r="4443" spans="1:19" ht="15" customHeight="1" x14ac:dyDescent="0.25">
      <c r="A4443" s="2">
        <v>4438</v>
      </c>
      <c r="D4443" s="3" t="s">
        <v>3572</v>
      </c>
      <c r="F4443" t="str" cm="1">
        <f t="array" ref="F4443" ca="1">IF(G4443&lt;&gt;"",INDIRECT("'"&amp;G4443&amp;"'!"&amp;H4443),"")</f>
        <v/>
      </c>
    </row>
    <row r="4444" spans="1:19" ht="15" customHeight="1" x14ac:dyDescent="0.25">
      <c r="A4444" s="2">
        <v>4439</v>
      </c>
      <c r="D4444" s="3" t="s">
        <v>3572</v>
      </c>
      <c r="F4444" t="str" cm="1">
        <f t="array" ref="F4444" ca="1">IF(G4444&lt;&gt;"",INDIRECT("'"&amp;G4444&amp;"'!"&amp;H4444),"")</f>
        <v/>
      </c>
    </row>
    <row r="4445" spans="1:19" ht="15" customHeight="1" x14ac:dyDescent="0.25">
      <c r="A4445" s="2">
        <v>4440</v>
      </c>
      <c r="D4445" s="3" t="s">
        <v>3572</v>
      </c>
      <c r="F4445" t="str" cm="1">
        <f t="array" ref="F4445" ca="1">IF(G4445&lt;&gt;"",INDIRECT("'"&amp;G4445&amp;"'!"&amp;H4445),"")</f>
        <v/>
      </c>
    </row>
    <row r="4446" spans="1:19" ht="15" customHeight="1" x14ac:dyDescent="0.25">
      <c r="A4446" s="2">
        <v>4441</v>
      </c>
      <c r="D4446" s="3" t="s">
        <v>3572</v>
      </c>
      <c r="F4446" t="str" cm="1">
        <f t="array" ref="F4446" ca="1">IF(G4446&lt;&gt;"",INDIRECT("'"&amp;G4446&amp;"'!"&amp;H4446),"")</f>
        <v/>
      </c>
    </row>
    <row r="4447" spans="1:19" ht="15" customHeight="1" x14ac:dyDescent="0.25">
      <c r="A4447" s="2">
        <v>4442</v>
      </c>
      <c r="D4447" s="3" t="s">
        <v>3572</v>
      </c>
      <c r="F4447" t="str" cm="1">
        <f t="array" ref="F4447" ca="1">IF(G4447&lt;&gt;"",INDIRECT("'"&amp;G4447&amp;"'!"&amp;H4447),"")</f>
        <v/>
      </c>
      <c r="S4447" s="991"/>
    </row>
    <row r="4448" spans="1:19" ht="15" customHeight="1" x14ac:dyDescent="0.25">
      <c r="A4448" s="2">
        <v>4443</v>
      </c>
      <c r="D4448" s="3" t="s">
        <v>3572</v>
      </c>
      <c r="F4448" t="str" cm="1">
        <f t="array" ref="F4448" ca="1">IF(G4448&lt;&gt;"",INDIRECT("'"&amp;G4448&amp;"'!"&amp;H4448),"")</f>
        <v/>
      </c>
      <c r="S4448" s="991"/>
    </row>
    <row r="4449" spans="1:19" ht="15" customHeight="1" x14ac:dyDescent="0.25">
      <c r="A4449" s="2">
        <v>4444</v>
      </c>
      <c r="D4449" s="3" t="s">
        <v>3572</v>
      </c>
      <c r="F4449" t="str" cm="1">
        <f t="array" ref="F4449" ca="1">IF(G4449&lt;&gt;"",INDIRECT("'"&amp;G4449&amp;"'!"&amp;H4449),"")</f>
        <v/>
      </c>
      <c r="S4449" s="991"/>
    </row>
    <row r="4450" spans="1:19" ht="15" customHeight="1" x14ac:dyDescent="0.25">
      <c r="A4450" s="2">
        <v>4445</v>
      </c>
      <c r="D4450" s="3" t="s">
        <v>3572</v>
      </c>
      <c r="F4450" t="str" cm="1">
        <f t="array" ref="F4450" ca="1">IF(G4450&lt;&gt;"",INDIRECT("'"&amp;G4450&amp;"'!"&amp;H4450),"")</f>
        <v/>
      </c>
      <c r="S4450" s="991"/>
    </row>
    <row r="4451" spans="1:19" ht="15" customHeight="1" x14ac:dyDescent="0.25">
      <c r="A4451" s="2">
        <v>4446</v>
      </c>
      <c r="D4451" s="3" t="s">
        <v>3572</v>
      </c>
      <c r="F4451" t="str" cm="1">
        <f t="array" ref="F4451" ca="1">IF(G4451&lt;&gt;"",INDIRECT("'"&amp;G4451&amp;"'!"&amp;H4451),"")</f>
        <v/>
      </c>
    </row>
    <row r="4452" spans="1:19" ht="15" customHeight="1" x14ac:dyDescent="0.25">
      <c r="A4452" s="2">
        <v>4447</v>
      </c>
      <c r="D4452" s="3" t="s">
        <v>3572</v>
      </c>
      <c r="F4452" t="str" cm="1">
        <f t="array" ref="F4452" ca="1">IF(G4452&lt;&gt;"",INDIRECT("'"&amp;G4452&amp;"'!"&amp;H4452),"")</f>
        <v/>
      </c>
    </row>
    <row r="4453" spans="1:19" ht="15" customHeight="1" x14ac:dyDescent="0.25">
      <c r="A4453" s="2">
        <v>4448</v>
      </c>
      <c r="D4453" s="3" t="s">
        <v>3572</v>
      </c>
      <c r="F4453" t="str" cm="1">
        <f t="array" ref="F4453" ca="1">IF(G4453&lt;&gt;"",INDIRECT("'"&amp;G4453&amp;"'!"&amp;H4453),"")</f>
        <v/>
      </c>
    </row>
    <row r="4454" spans="1:19" ht="15" customHeight="1" x14ac:dyDescent="0.25">
      <c r="A4454" s="2">
        <v>4449</v>
      </c>
      <c r="D4454" s="3" t="s">
        <v>3572</v>
      </c>
      <c r="F4454" t="str" cm="1">
        <f t="array" ref="F4454" ca="1">IF(G4454&lt;&gt;"",INDIRECT("'"&amp;G4454&amp;"'!"&amp;H4454),"")</f>
        <v/>
      </c>
    </row>
    <row r="4455" spans="1:19" ht="15" customHeight="1" x14ac:dyDescent="0.25">
      <c r="A4455" s="2">
        <v>4450</v>
      </c>
      <c r="D4455" s="3" t="s">
        <v>3572</v>
      </c>
      <c r="F4455" t="str" cm="1">
        <f t="array" ref="F4455" ca="1">IF(G4455&lt;&gt;"",INDIRECT("'"&amp;G4455&amp;"'!"&amp;H4455),"")</f>
        <v/>
      </c>
    </row>
    <row r="4456" spans="1:19" ht="15" customHeight="1" x14ac:dyDescent="0.25">
      <c r="A4456" s="2">
        <v>4451</v>
      </c>
      <c r="D4456" s="3" t="s">
        <v>3572</v>
      </c>
      <c r="F4456" t="str" cm="1">
        <f t="array" ref="F4456" ca="1">IF(G4456&lt;&gt;"",INDIRECT("'"&amp;G4456&amp;"'!"&amp;H4456),"")</f>
        <v/>
      </c>
    </row>
    <row r="4457" spans="1:19" ht="15" customHeight="1" x14ac:dyDescent="0.25">
      <c r="A4457" s="2">
        <v>4452</v>
      </c>
      <c r="D4457" s="3" t="s">
        <v>3572</v>
      </c>
      <c r="F4457" t="str" cm="1">
        <f t="array" ref="F4457" ca="1">IF(G4457&lt;&gt;"",INDIRECT("'"&amp;G4457&amp;"'!"&amp;H4457),"")</f>
        <v/>
      </c>
    </row>
    <row r="4458" spans="1:19" ht="15" customHeight="1" x14ac:dyDescent="0.25">
      <c r="A4458" s="2">
        <v>4453</v>
      </c>
      <c r="D4458" s="3" t="s">
        <v>3572</v>
      </c>
      <c r="F4458" t="str" cm="1">
        <f t="array" ref="F4458" ca="1">IF(G4458&lt;&gt;"",INDIRECT("'"&amp;G4458&amp;"'!"&amp;H4458),"")</f>
        <v/>
      </c>
    </row>
    <row r="4459" spans="1:19" ht="15" customHeight="1" x14ac:dyDescent="0.25">
      <c r="A4459" s="2">
        <v>4454</v>
      </c>
      <c r="D4459" s="3" t="s">
        <v>3572</v>
      </c>
      <c r="F4459" t="str" cm="1">
        <f t="array" ref="F4459" ca="1">IF(G4459&lt;&gt;"",INDIRECT("'"&amp;G4459&amp;"'!"&amp;H4459),"")</f>
        <v/>
      </c>
    </row>
    <row r="4460" spans="1:19" ht="15" customHeight="1" x14ac:dyDescent="0.25">
      <c r="A4460" s="2">
        <v>4455</v>
      </c>
      <c r="D4460" s="3" t="s">
        <v>3572</v>
      </c>
      <c r="F4460" t="str" cm="1">
        <f t="array" ref="F4460" ca="1">IF(G4460&lt;&gt;"",INDIRECT("'"&amp;G4460&amp;"'!"&amp;H4460),"")</f>
        <v/>
      </c>
    </row>
    <row r="4461" spans="1:19" ht="15" customHeight="1" x14ac:dyDescent="0.25">
      <c r="A4461" s="2">
        <v>4456</v>
      </c>
      <c r="D4461" s="3" t="s">
        <v>3572</v>
      </c>
      <c r="F4461" t="str" cm="1">
        <f t="array" ref="F4461" ca="1">IF(G4461&lt;&gt;"",INDIRECT("'"&amp;G4461&amp;"'!"&amp;H4461),"")</f>
        <v/>
      </c>
    </row>
    <row r="4462" spans="1:19" ht="15" customHeight="1" x14ac:dyDescent="0.25">
      <c r="A4462" s="2">
        <v>4457</v>
      </c>
      <c r="D4462" s="3" t="s">
        <v>3572</v>
      </c>
      <c r="F4462" t="str" cm="1">
        <f t="array" ref="F4462" ca="1">IF(G4462&lt;&gt;"",INDIRECT("'"&amp;G4462&amp;"'!"&amp;H4462),"")</f>
        <v/>
      </c>
    </row>
    <row r="4463" spans="1:19" ht="15" customHeight="1" x14ac:dyDescent="0.25">
      <c r="A4463" s="2">
        <v>4458</v>
      </c>
      <c r="D4463" s="3" t="s">
        <v>3572</v>
      </c>
      <c r="F4463" t="str" cm="1">
        <f t="array" ref="F4463" ca="1">IF(G4463&lt;&gt;"",INDIRECT("'"&amp;G4463&amp;"'!"&amp;H4463),"")</f>
        <v/>
      </c>
    </row>
    <row r="4464" spans="1:19" ht="15" customHeight="1" x14ac:dyDescent="0.25">
      <c r="A4464" s="2">
        <v>4459</v>
      </c>
      <c r="D4464" s="3" t="s">
        <v>3572</v>
      </c>
      <c r="F4464" t="str" cm="1">
        <f t="array" ref="F4464" ca="1">IF(G4464&lt;&gt;"",INDIRECT("'"&amp;G4464&amp;"'!"&amp;H4464),"")</f>
        <v/>
      </c>
    </row>
    <row r="4465" spans="1:19" ht="15" customHeight="1" x14ac:dyDescent="0.25">
      <c r="A4465" s="2">
        <v>4460</v>
      </c>
      <c r="D4465" s="3" t="s">
        <v>3572</v>
      </c>
      <c r="F4465" t="str" cm="1">
        <f t="array" ref="F4465" ca="1">IF(G4465&lt;&gt;"",INDIRECT("'"&amp;G4465&amp;"'!"&amp;H4465),"")</f>
        <v/>
      </c>
    </row>
    <row r="4466" spans="1:19" ht="15" customHeight="1" x14ac:dyDescent="0.25">
      <c r="A4466" s="2">
        <v>4461</v>
      </c>
      <c r="D4466" s="3" t="s">
        <v>3572</v>
      </c>
      <c r="F4466" t="str" cm="1">
        <f t="array" ref="F4466" ca="1">IF(G4466&lt;&gt;"",INDIRECT("'"&amp;G4466&amp;"'!"&amp;H4466),"")</f>
        <v/>
      </c>
    </row>
    <row r="4467" spans="1:19" ht="15" customHeight="1" x14ac:dyDescent="0.25">
      <c r="A4467" s="2">
        <v>4462</v>
      </c>
      <c r="D4467" s="3" t="s">
        <v>3572</v>
      </c>
      <c r="F4467" t="str" cm="1">
        <f t="array" ref="F4467" ca="1">IF(G4467&lt;&gt;"",INDIRECT("'"&amp;G4467&amp;"'!"&amp;H4467),"")</f>
        <v/>
      </c>
    </row>
    <row r="4468" spans="1:19" ht="15" customHeight="1" x14ac:dyDescent="0.25">
      <c r="A4468" s="2">
        <v>4463</v>
      </c>
      <c r="D4468" s="3" t="s">
        <v>3572</v>
      </c>
      <c r="F4468" t="str" cm="1">
        <f t="array" ref="F4468" ca="1">IF(G4468&lt;&gt;"",INDIRECT("'"&amp;G4468&amp;"'!"&amp;H4468),"")</f>
        <v/>
      </c>
    </row>
    <row r="4469" spans="1:19" ht="15" customHeight="1" x14ac:dyDescent="0.25">
      <c r="A4469" s="2">
        <v>4464</v>
      </c>
      <c r="D4469" s="3" t="s">
        <v>3572</v>
      </c>
      <c r="F4469" t="str" cm="1">
        <f t="array" ref="F4469" ca="1">IF(G4469&lt;&gt;"",INDIRECT("'"&amp;G4469&amp;"'!"&amp;H4469),"")</f>
        <v/>
      </c>
    </row>
    <row r="4470" spans="1:19" ht="15" customHeight="1" x14ac:dyDescent="0.25">
      <c r="A4470" s="2">
        <v>4465</v>
      </c>
      <c r="D4470" s="3" t="s">
        <v>3572</v>
      </c>
      <c r="F4470" t="str" cm="1">
        <f t="array" ref="F4470" ca="1">IF(G4470&lt;&gt;"",INDIRECT("'"&amp;G4470&amp;"'!"&amp;H4470),"")</f>
        <v/>
      </c>
    </row>
    <row r="4471" spans="1:19" ht="15" customHeight="1" x14ac:dyDescent="0.25">
      <c r="A4471" s="2">
        <v>4466</v>
      </c>
      <c r="D4471" s="3" t="s">
        <v>3572</v>
      </c>
      <c r="F4471" t="str" cm="1">
        <f t="array" ref="F4471" ca="1">IF(G4471&lt;&gt;"",INDIRECT("'"&amp;G4471&amp;"'!"&amp;H4471),"")</f>
        <v/>
      </c>
    </row>
    <row r="4472" spans="1:19" ht="15" customHeight="1" x14ac:dyDescent="0.25">
      <c r="A4472" s="2">
        <v>4467</v>
      </c>
      <c r="D4472" s="3" t="s">
        <v>3572</v>
      </c>
      <c r="F4472" t="str" cm="1">
        <f t="array" ref="F4472" ca="1">IF(G4472&lt;&gt;"",INDIRECT("'"&amp;G4472&amp;"'!"&amp;H4472),"")</f>
        <v/>
      </c>
    </row>
    <row r="4473" spans="1:19" ht="15" customHeight="1" x14ac:dyDescent="0.25">
      <c r="A4473" s="2">
        <v>4468</v>
      </c>
      <c r="D4473" s="3" t="s">
        <v>3572</v>
      </c>
      <c r="F4473" t="str" cm="1">
        <f t="array" ref="F4473" ca="1">IF(G4473&lt;&gt;"",INDIRECT("'"&amp;G4473&amp;"'!"&amp;H4473),"")</f>
        <v/>
      </c>
      <c r="S4473" s="991"/>
    </row>
    <row r="4474" spans="1:19" ht="15" customHeight="1" x14ac:dyDescent="0.25">
      <c r="A4474" s="2">
        <v>4469</v>
      </c>
      <c r="D4474" s="3" t="s">
        <v>3572</v>
      </c>
      <c r="F4474" t="str" cm="1">
        <f t="array" ref="F4474" ca="1">IF(G4474&lt;&gt;"",INDIRECT("'"&amp;G4474&amp;"'!"&amp;H4474),"")</f>
        <v/>
      </c>
    </row>
    <row r="4475" spans="1:19" ht="15" customHeight="1" x14ac:dyDescent="0.25">
      <c r="A4475" s="2">
        <v>4470</v>
      </c>
      <c r="D4475" s="3" t="s">
        <v>3572</v>
      </c>
      <c r="F4475" t="str" cm="1">
        <f t="array" ref="F4475" ca="1">IF(G4475&lt;&gt;"",INDIRECT("'"&amp;G4475&amp;"'!"&amp;H4475),"")</f>
        <v/>
      </c>
      <c r="S4475" s="991"/>
    </row>
    <row r="4476" spans="1:19" ht="15" customHeight="1" x14ac:dyDescent="0.25">
      <c r="A4476" s="2">
        <v>4471</v>
      </c>
      <c r="D4476" s="3" t="s">
        <v>3572</v>
      </c>
      <c r="F4476" t="str" cm="1">
        <f t="array" ref="F4476" ca="1">IF(G4476&lt;&gt;"",INDIRECT("'"&amp;G4476&amp;"'!"&amp;H4476),"")</f>
        <v/>
      </c>
    </row>
    <row r="4477" spans="1:19" ht="15" customHeight="1" x14ac:dyDescent="0.25">
      <c r="A4477" s="2">
        <v>4472</v>
      </c>
      <c r="D4477" s="3" t="s">
        <v>3572</v>
      </c>
      <c r="F4477" t="str" cm="1">
        <f t="array" ref="F4477" ca="1">IF(G4477&lt;&gt;"",INDIRECT("'"&amp;G4477&amp;"'!"&amp;H4477),"")</f>
        <v/>
      </c>
      <c r="S4477" s="991"/>
    </row>
    <row r="4478" spans="1:19" ht="15" customHeight="1" x14ac:dyDescent="0.25">
      <c r="A4478" s="2">
        <v>4473</v>
      </c>
      <c r="D4478" s="3" t="s">
        <v>3572</v>
      </c>
      <c r="F4478" t="str" cm="1">
        <f t="array" ref="F4478" ca="1">IF(G4478&lt;&gt;"",INDIRECT("'"&amp;G4478&amp;"'!"&amp;H4478),"")</f>
        <v/>
      </c>
    </row>
    <row r="4479" spans="1:19" ht="15" customHeight="1" x14ac:dyDescent="0.25">
      <c r="A4479" s="2">
        <v>4474</v>
      </c>
      <c r="D4479" s="3" t="s">
        <v>3572</v>
      </c>
      <c r="F4479" t="str" cm="1">
        <f t="array" ref="F4479" ca="1">IF(G4479&lt;&gt;"",INDIRECT("'"&amp;G4479&amp;"'!"&amp;H4479),"")</f>
        <v/>
      </c>
    </row>
    <row r="4480" spans="1:19" ht="15" customHeight="1" x14ac:dyDescent="0.25">
      <c r="A4480" s="2">
        <v>4475</v>
      </c>
      <c r="D4480" s="3" t="s">
        <v>3572</v>
      </c>
      <c r="F4480" t="str" cm="1">
        <f t="array" ref="F4480" ca="1">IF(G4480&lt;&gt;"",INDIRECT("'"&amp;G4480&amp;"'!"&amp;H4480),"")</f>
        <v/>
      </c>
    </row>
    <row r="4481" spans="1:19" ht="15" customHeight="1" x14ac:dyDescent="0.25">
      <c r="A4481" s="2">
        <v>4476</v>
      </c>
      <c r="D4481" s="3" t="s">
        <v>3572</v>
      </c>
      <c r="F4481" t="str" cm="1">
        <f t="array" ref="F4481" ca="1">IF(G4481&lt;&gt;"",INDIRECT("'"&amp;G4481&amp;"'!"&amp;H4481),"")</f>
        <v/>
      </c>
    </row>
    <row r="4482" spans="1:19" ht="15" customHeight="1" x14ac:dyDescent="0.25">
      <c r="A4482" s="2">
        <v>4477</v>
      </c>
      <c r="D4482" s="3" t="s">
        <v>3572</v>
      </c>
      <c r="F4482" t="str" cm="1">
        <f t="array" ref="F4482" ca="1">IF(G4482&lt;&gt;"",INDIRECT("'"&amp;G4482&amp;"'!"&amp;H4482),"")</f>
        <v/>
      </c>
      <c r="S4482" s="991"/>
    </row>
    <row r="4483" spans="1:19" ht="15" customHeight="1" x14ac:dyDescent="0.25">
      <c r="A4483" s="2">
        <v>4478</v>
      </c>
      <c r="D4483" s="3" t="s">
        <v>3572</v>
      </c>
      <c r="F4483" t="str" cm="1">
        <f t="array" ref="F4483" ca="1">IF(G4483&lt;&gt;"",INDIRECT("'"&amp;G4483&amp;"'!"&amp;H4483),"")</f>
        <v/>
      </c>
      <c r="S4483" s="991"/>
    </row>
    <row r="4484" spans="1:19" ht="15" customHeight="1" x14ac:dyDescent="0.25">
      <c r="A4484" s="2">
        <v>4479</v>
      </c>
      <c r="D4484" s="3" t="s">
        <v>3572</v>
      </c>
      <c r="F4484" t="str" cm="1">
        <f t="array" ref="F4484" ca="1">IF(G4484&lt;&gt;"",INDIRECT("'"&amp;G4484&amp;"'!"&amp;H4484),"")</f>
        <v/>
      </c>
      <c r="S4484" s="991"/>
    </row>
    <row r="4485" spans="1:19" ht="15" customHeight="1" x14ac:dyDescent="0.25">
      <c r="A4485" s="2">
        <v>4480</v>
      </c>
      <c r="D4485" s="3" t="s">
        <v>3572</v>
      </c>
      <c r="F4485" t="str" cm="1">
        <f t="array" ref="F4485" ca="1">IF(G4485&lt;&gt;"",INDIRECT("'"&amp;G4485&amp;"'!"&amp;H4485),"")</f>
        <v/>
      </c>
      <c r="S4485" s="991"/>
    </row>
    <row r="4486" spans="1:19" ht="15" customHeight="1" x14ac:dyDescent="0.25">
      <c r="A4486" s="2">
        <v>4481</v>
      </c>
      <c r="D4486" s="3" t="s">
        <v>3572</v>
      </c>
      <c r="F4486" t="str" cm="1">
        <f t="array" ref="F4486" ca="1">IF(G4486&lt;&gt;"",INDIRECT("'"&amp;G4486&amp;"'!"&amp;H4486),"")</f>
        <v/>
      </c>
      <c r="S4486" s="991"/>
    </row>
    <row r="4487" spans="1:19" ht="15" customHeight="1" x14ac:dyDescent="0.25">
      <c r="A4487" s="2">
        <v>4482</v>
      </c>
      <c r="D4487" s="3" t="s">
        <v>3572</v>
      </c>
      <c r="F4487" t="str" cm="1">
        <f t="array" ref="F4487" ca="1">IF(G4487&lt;&gt;"",INDIRECT("'"&amp;G4487&amp;"'!"&amp;H4487),"")</f>
        <v/>
      </c>
      <c r="S4487" s="991"/>
    </row>
    <row r="4488" spans="1:19" ht="15" customHeight="1" x14ac:dyDescent="0.25">
      <c r="A4488" s="2">
        <v>4483</v>
      </c>
      <c r="D4488" s="3" t="s">
        <v>3572</v>
      </c>
      <c r="F4488" t="str" cm="1">
        <f t="array" ref="F4488" ca="1">IF(G4488&lt;&gt;"",INDIRECT("'"&amp;G4488&amp;"'!"&amp;H4488),"")</f>
        <v/>
      </c>
    </row>
    <row r="4489" spans="1:19" ht="15" customHeight="1" x14ac:dyDescent="0.25">
      <c r="A4489" s="2">
        <v>4484</v>
      </c>
      <c r="D4489" s="3" t="s">
        <v>3572</v>
      </c>
      <c r="F4489" t="str" cm="1">
        <f t="array" ref="F4489" ca="1">IF(G4489&lt;&gt;"",INDIRECT("'"&amp;G4489&amp;"'!"&amp;H4489),"")</f>
        <v/>
      </c>
    </row>
    <row r="4490" spans="1:19" ht="15" customHeight="1" x14ac:dyDescent="0.25">
      <c r="A4490" s="2">
        <v>4485</v>
      </c>
      <c r="D4490" s="3" t="s">
        <v>3572</v>
      </c>
      <c r="F4490" t="str" cm="1">
        <f t="array" ref="F4490" ca="1">IF(G4490&lt;&gt;"",INDIRECT("'"&amp;G4490&amp;"'!"&amp;H4490),"")</f>
        <v/>
      </c>
      <c r="S4490" s="991"/>
    </row>
    <row r="4491" spans="1:19" ht="15" customHeight="1" x14ac:dyDescent="0.25">
      <c r="A4491" s="2">
        <v>4486</v>
      </c>
      <c r="D4491" s="3" t="s">
        <v>3572</v>
      </c>
      <c r="F4491" t="str" cm="1">
        <f t="array" ref="F4491" ca="1">IF(G4491&lt;&gt;"",INDIRECT("'"&amp;G4491&amp;"'!"&amp;H4491),"")</f>
        <v/>
      </c>
      <c r="S4491" s="991"/>
    </row>
    <row r="4492" spans="1:19" ht="15" customHeight="1" x14ac:dyDescent="0.25">
      <c r="A4492" s="2">
        <v>4487</v>
      </c>
      <c r="D4492" s="3" t="s">
        <v>3572</v>
      </c>
      <c r="F4492" t="str" cm="1">
        <f t="array" ref="F4492" ca="1">IF(G4492&lt;&gt;"",INDIRECT("'"&amp;G4492&amp;"'!"&amp;H4492),"")</f>
        <v/>
      </c>
      <c r="S4492" s="991"/>
    </row>
    <row r="4493" spans="1:19" ht="15" customHeight="1" x14ac:dyDescent="0.25">
      <c r="A4493" s="2">
        <v>4488</v>
      </c>
      <c r="D4493" s="3" t="s">
        <v>3572</v>
      </c>
      <c r="F4493" t="str" cm="1">
        <f t="array" ref="F4493" ca="1">IF(G4493&lt;&gt;"",INDIRECT("'"&amp;G4493&amp;"'!"&amp;H4493),"")</f>
        <v/>
      </c>
    </row>
    <row r="4494" spans="1:19" ht="15" customHeight="1" x14ac:dyDescent="0.25">
      <c r="A4494" s="2">
        <v>4489</v>
      </c>
      <c r="D4494" s="3" t="s">
        <v>3572</v>
      </c>
      <c r="F4494" t="str" cm="1">
        <f t="array" ref="F4494" ca="1">IF(G4494&lt;&gt;"",INDIRECT("'"&amp;G4494&amp;"'!"&amp;H4494),"")</f>
        <v/>
      </c>
      <c r="S4494" s="991"/>
    </row>
    <row r="4495" spans="1:19" ht="15" customHeight="1" x14ac:dyDescent="0.25">
      <c r="A4495" s="2">
        <v>4490</v>
      </c>
      <c r="D4495" s="3" t="s">
        <v>3572</v>
      </c>
      <c r="F4495" t="str" cm="1">
        <f t="array" ref="F4495" ca="1">IF(G4495&lt;&gt;"",INDIRECT("'"&amp;G4495&amp;"'!"&amp;H4495),"")</f>
        <v/>
      </c>
      <c r="S4495" s="991"/>
    </row>
    <row r="4496" spans="1:19" ht="15" customHeight="1" x14ac:dyDescent="0.25">
      <c r="A4496" s="2">
        <v>4491</v>
      </c>
      <c r="D4496" s="3" t="s">
        <v>3572</v>
      </c>
      <c r="F4496" t="str" cm="1">
        <f t="array" ref="F4496" ca="1">IF(G4496&lt;&gt;"",INDIRECT("'"&amp;G4496&amp;"'!"&amp;H4496),"")</f>
        <v/>
      </c>
      <c r="S4496" s="991"/>
    </row>
    <row r="4497" spans="1:19" ht="15" customHeight="1" x14ac:dyDescent="0.25">
      <c r="A4497" s="2">
        <v>4492</v>
      </c>
      <c r="D4497" s="3" t="s">
        <v>3572</v>
      </c>
      <c r="F4497" t="str" cm="1">
        <f t="array" ref="F4497" ca="1">IF(G4497&lt;&gt;"",INDIRECT("'"&amp;G4497&amp;"'!"&amp;H4497),"")</f>
        <v/>
      </c>
      <c r="S4497" s="991"/>
    </row>
    <row r="4498" spans="1:19" ht="15" customHeight="1" x14ac:dyDescent="0.25">
      <c r="A4498" s="2">
        <v>4493</v>
      </c>
      <c r="D4498" s="3" t="s">
        <v>3572</v>
      </c>
      <c r="F4498" t="str" cm="1">
        <f t="array" ref="F4498" ca="1">IF(G4498&lt;&gt;"",INDIRECT("'"&amp;G4498&amp;"'!"&amp;H4498),"")</f>
        <v/>
      </c>
      <c r="S4498" s="991"/>
    </row>
    <row r="4499" spans="1:19" ht="15" customHeight="1" x14ac:dyDescent="0.25">
      <c r="A4499" s="2">
        <v>4494</v>
      </c>
      <c r="D4499" s="3" t="s">
        <v>3572</v>
      </c>
      <c r="F4499" t="str" cm="1">
        <f t="array" ref="F4499" ca="1">IF(G4499&lt;&gt;"",INDIRECT("'"&amp;G4499&amp;"'!"&amp;H4499),"")</f>
        <v/>
      </c>
      <c r="S4499" s="991"/>
    </row>
    <row r="4500" spans="1:19" ht="15" customHeight="1" x14ac:dyDescent="0.25">
      <c r="A4500" s="2">
        <v>4495</v>
      </c>
      <c r="D4500" s="3" t="s">
        <v>3572</v>
      </c>
      <c r="F4500" t="str" cm="1">
        <f t="array" ref="F4500" ca="1">IF(G4500&lt;&gt;"",INDIRECT("'"&amp;G4500&amp;"'!"&amp;H4500),"")</f>
        <v/>
      </c>
      <c r="S4500" s="991"/>
    </row>
    <row r="4501" spans="1:19" ht="15" customHeight="1" x14ac:dyDescent="0.25">
      <c r="A4501" s="2">
        <v>4496</v>
      </c>
      <c r="D4501" s="3" t="s">
        <v>3572</v>
      </c>
      <c r="F4501" t="str" cm="1">
        <f t="array" ref="F4501" ca="1">IF(G4501&lt;&gt;"",INDIRECT("'"&amp;G4501&amp;"'!"&amp;H4501),"")</f>
        <v/>
      </c>
    </row>
    <row r="4502" spans="1:19" ht="15" customHeight="1" x14ac:dyDescent="0.25">
      <c r="A4502" s="2">
        <v>4497</v>
      </c>
      <c r="D4502" s="3" t="s">
        <v>3572</v>
      </c>
      <c r="F4502" t="str" cm="1">
        <f t="array" ref="F4502" ca="1">IF(G4502&lt;&gt;"",INDIRECT("'"&amp;G4502&amp;"'!"&amp;H4502),"")</f>
        <v/>
      </c>
      <c r="S4502" s="991"/>
    </row>
    <row r="4503" spans="1:19" ht="15" customHeight="1" x14ac:dyDescent="0.25">
      <c r="A4503" s="2">
        <v>4498</v>
      </c>
      <c r="D4503" s="3" t="s">
        <v>3572</v>
      </c>
      <c r="F4503" t="str" cm="1">
        <f t="array" ref="F4503" ca="1">IF(G4503&lt;&gt;"",INDIRECT("'"&amp;G4503&amp;"'!"&amp;H4503),"")</f>
        <v/>
      </c>
    </row>
    <row r="4504" spans="1:19" ht="15" customHeight="1" x14ac:dyDescent="0.25">
      <c r="A4504" s="2">
        <v>4499</v>
      </c>
      <c r="D4504" s="3" t="s">
        <v>3572</v>
      </c>
      <c r="F4504" t="str" cm="1">
        <f t="array" ref="F4504" ca="1">IF(G4504&lt;&gt;"",INDIRECT("'"&amp;G4504&amp;"'!"&amp;H4504),"")</f>
        <v/>
      </c>
    </row>
    <row r="4505" spans="1:19" ht="15" customHeight="1" x14ac:dyDescent="0.25">
      <c r="A4505" s="2">
        <v>4500</v>
      </c>
      <c r="D4505" s="3" t="s">
        <v>3572</v>
      </c>
      <c r="F4505" t="str" cm="1">
        <f t="array" ref="F4505" ca="1">IF(G4505&lt;&gt;"",INDIRECT("'"&amp;G4505&amp;"'!"&amp;H4505),"")</f>
        <v/>
      </c>
    </row>
    <row r="4506" spans="1:19" ht="15" customHeight="1" x14ac:dyDescent="0.25">
      <c r="A4506" s="2">
        <v>4501</v>
      </c>
      <c r="D4506" s="3" t="s">
        <v>3572</v>
      </c>
      <c r="F4506" t="str" cm="1">
        <f t="array" ref="F4506" ca="1">IF(G4506&lt;&gt;"",INDIRECT("'"&amp;G4506&amp;"'!"&amp;H4506),"")</f>
        <v/>
      </c>
    </row>
    <row r="4507" spans="1:19" ht="15" customHeight="1" x14ac:dyDescent="0.25">
      <c r="A4507" s="2">
        <v>4502</v>
      </c>
      <c r="D4507" s="3" t="s">
        <v>3572</v>
      </c>
      <c r="F4507" t="str" cm="1">
        <f t="array" ref="F4507" ca="1">IF(G4507&lt;&gt;"",INDIRECT("'"&amp;G4507&amp;"'!"&amp;H4507),"")</f>
        <v/>
      </c>
    </row>
    <row r="4508" spans="1:19" ht="15" customHeight="1" x14ac:dyDescent="0.25">
      <c r="A4508" s="2">
        <v>4503</v>
      </c>
      <c r="D4508" s="3" t="s">
        <v>3572</v>
      </c>
      <c r="F4508" t="str" cm="1">
        <f t="array" ref="F4508" ca="1">IF(G4508&lt;&gt;"",INDIRECT("'"&amp;G4508&amp;"'!"&amp;H4508),"")</f>
        <v/>
      </c>
    </row>
    <row r="4509" spans="1:19" ht="15" customHeight="1" x14ac:dyDescent="0.25">
      <c r="A4509" s="2">
        <v>4504</v>
      </c>
      <c r="D4509" s="3" t="s">
        <v>3572</v>
      </c>
      <c r="F4509" t="str" cm="1">
        <f t="array" ref="F4509" ca="1">IF(G4509&lt;&gt;"",INDIRECT("'"&amp;G4509&amp;"'!"&amp;H4509),"")</f>
        <v/>
      </c>
    </row>
    <row r="4510" spans="1:19" ht="15" customHeight="1" x14ac:dyDescent="0.25">
      <c r="A4510" s="2">
        <v>4505</v>
      </c>
      <c r="D4510" s="3" t="s">
        <v>3572</v>
      </c>
      <c r="F4510" t="str" cm="1">
        <f t="array" ref="F4510" ca="1">IF(G4510&lt;&gt;"",INDIRECT("'"&amp;G4510&amp;"'!"&amp;H4510),"")</f>
        <v/>
      </c>
    </row>
    <row r="4511" spans="1:19" ht="15" customHeight="1" x14ac:dyDescent="0.25">
      <c r="A4511" s="2">
        <v>4506</v>
      </c>
      <c r="D4511" s="3" t="s">
        <v>3572</v>
      </c>
      <c r="F4511" t="str" cm="1">
        <f t="array" ref="F4511" ca="1">IF(G4511&lt;&gt;"",INDIRECT("'"&amp;G4511&amp;"'!"&amp;H4511),"")</f>
        <v/>
      </c>
    </row>
    <row r="4512" spans="1:19" ht="15" customHeight="1" x14ac:dyDescent="0.25">
      <c r="A4512" s="2">
        <v>4507</v>
      </c>
      <c r="D4512" s="3" t="s">
        <v>3572</v>
      </c>
      <c r="F4512" t="str" cm="1">
        <f t="array" ref="F4512" ca="1">IF(G4512&lt;&gt;"",INDIRECT("'"&amp;G4512&amp;"'!"&amp;H4512),"")</f>
        <v/>
      </c>
    </row>
    <row r="4513" spans="1:6" ht="15" customHeight="1" x14ac:dyDescent="0.25">
      <c r="A4513" s="2">
        <v>4508</v>
      </c>
      <c r="D4513" s="3" t="s">
        <v>3572</v>
      </c>
      <c r="F4513" t="str" cm="1">
        <f t="array" ref="F4513" ca="1">IF(G4513&lt;&gt;"",INDIRECT("'"&amp;G4513&amp;"'!"&amp;H4513),"")</f>
        <v/>
      </c>
    </row>
    <row r="4514" spans="1:6" ht="15" customHeight="1" x14ac:dyDescent="0.25">
      <c r="A4514" s="2">
        <v>4509</v>
      </c>
      <c r="D4514" s="3" t="s">
        <v>3572</v>
      </c>
      <c r="F4514" t="str" cm="1">
        <f t="array" ref="F4514" ca="1">IF(G4514&lt;&gt;"",INDIRECT("'"&amp;G4514&amp;"'!"&amp;H4514),"")</f>
        <v/>
      </c>
    </row>
    <row r="4515" spans="1:6" ht="15" customHeight="1" x14ac:dyDescent="0.25">
      <c r="A4515" s="2">
        <v>4510</v>
      </c>
      <c r="D4515" s="3" t="s">
        <v>3572</v>
      </c>
      <c r="F4515" t="str" cm="1">
        <f t="array" ref="F4515" ca="1">IF(G4515&lt;&gt;"",INDIRECT("'"&amp;G4515&amp;"'!"&amp;H4515),"")</f>
        <v/>
      </c>
    </row>
    <row r="4516" spans="1:6" ht="15" customHeight="1" x14ac:dyDescent="0.25">
      <c r="A4516" s="2">
        <v>4511</v>
      </c>
      <c r="D4516" s="3" t="s">
        <v>3572</v>
      </c>
      <c r="F4516" t="str" cm="1">
        <f t="array" ref="F4516" ca="1">IF(G4516&lt;&gt;"",INDIRECT("'"&amp;G4516&amp;"'!"&amp;H4516),"")</f>
        <v/>
      </c>
    </row>
    <row r="4517" spans="1:6" ht="15" customHeight="1" x14ac:dyDescent="0.25">
      <c r="A4517" s="2">
        <v>4512</v>
      </c>
      <c r="D4517" s="3" t="s">
        <v>3572</v>
      </c>
      <c r="F4517" t="str" cm="1">
        <f t="array" ref="F4517" ca="1">IF(G4517&lt;&gt;"",INDIRECT("'"&amp;G4517&amp;"'!"&amp;H4517),"")</f>
        <v/>
      </c>
    </row>
    <row r="4518" spans="1:6" ht="15" customHeight="1" x14ac:dyDescent="0.25">
      <c r="A4518" s="2">
        <v>4513</v>
      </c>
      <c r="D4518" s="3" t="s">
        <v>3572</v>
      </c>
      <c r="F4518" t="str" cm="1">
        <f t="array" ref="F4518" ca="1">IF(G4518&lt;&gt;"",INDIRECT("'"&amp;G4518&amp;"'!"&amp;H4518),"")</f>
        <v/>
      </c>
    </row>
    <row r="4519" spans="1:6" ht="15" customHeight="1" x14ac:dyDescent="0.25">
      <c r="A4519" s="2">
        <v>4514</v>
      </c>
      <c r="D4519" s="3" t="s">
        <v>3572</v>
      </c>
      <c r="F4519" t="str" cm="1">
        <f t="array" ref="F4519" ca="1">IF(G4519&lt;&gt;"",INDIRECT("'"&amp;G4519&amp;"'!"&amp;H4519),"")</f>
        <v/>
      </c>
    </row>
    <row r="4520" spans="1:6" ht="15" customHeight="1" x14ac:dyDescent="0.25">
      <c r="A4520" s="2">
        <v>4515</v>
      </c>
      <c r="D4520" s="3" t="s">
        <v>3572</v>
      </c>
      <c r="F4520" t="str" cm="1">
        <f t="array" ref="F4520" ca="1">IF(G4520&lt;&gt;"",INDIRECT("'"&amp;G4520&amp;"'!"&amp;H4520),"")</f>
        <v/>
      </c>
    </row>
    <row r="4521" spans="1:6" ht="15" customHeight="1" x14ac:dyDescent="0.25">
      <c r="A4521" s="2">
        <v>4516</v>
      </c>
      <c r="D4521" s="3" t="s">
        <v>3572</v>
      </c>
      <c r="F4521" t="str" cm="1">
        <f t="array" ref="F4521" ca="1">IF(G4521&lt;&gt;"",INDIRECT("'"&amp;G4521&amp;"'!"&amp;H4521),"")</f>
        <v/>
      </c>
    </row>
    <row r="4522" spans="1:6" ht="15" customHeight="1" x14ac:dyDescent="0.25">
      <c r="A4522" s="2">
        <v>4517</v>
      </c>
      <c r="D4522" s="3" t="s">
        <v>3572</v>
      </c>
      <c r="F4522" t="str" cm="1">
        <f t="array" ref="F4522" ca="1">IF(G4522&lt;&gt;"",INDIRECT("'"&amp;G4522&amp;"'!"&amp;H4522),"")</f>
        <v/>
      </c>
    </row>
    <row r="4523" spans="1:6" ht="15" customHeight="1" x14ac:dyDescent="0.25">
      <c r="A4523" s="2">
        <v>4518</v>
      </c>
      <c r="D4523" s="3" t="s">
        <v>3572</v>
      </c>
      <c r="F4523" t="str" cm="1">
        <f t="array" ref="F4523" ca="1">IF(G4523&lt;&gt;"",INDIRECT("'"&amp;G4523&amp;"'!"&amp;H4523),"")</f>
        <v/>
      </c>
    </row>
    <row r="4524" spans="1:6" ht="15" customHeight="1" x14ac:dyDescent="0.25">
      <c r="A4524" s="2">
        <v>4519</v>
      </c>
      <c r="D4524" s="3" t="s">
        <v>3572</v>
      </c>
      <c r="F4524" t="str" cm="1">
        <f t="array" ref="F4524" ca="1">IF(G4524&lt;&gt;"",INDIRECT("'"&amp;G4524&amp;"'!"&amp;H4524),"")</f>
        <v/>
      </c>
    </row>
    <row r="4525" spans="1:6" ht="15" customHeight="1" x14ac:dyDescent="0.25">
      <c r="A4525" s="2">
        <v>4520</v>
      </c>
      <c r="D4525" s="3" t="s">
        <v>3572</v>
      </c>
      <c r="F4525" t="str" cm="1">
        <f t="array" ref="F4525" ca="1">IF(G4525&lt;&gt;"",INDIRECT("'"&amp;G4525&amp;"'!"&amp;H4525),"")</f>
        <v/>
      </c>
    </row>
    <row r="4526" spans="1:6" ht="15" customHeight="1" x14ac:dyDescent="0.25">
      <c r="A4526" s="2">
        <v>4521</v>
      </c>
      <c r="D4526" s="3" t="s">
        <v>3572</v>
      </c>
      <c r="F4526" t="str" cm="1">
        <f t="array" ref="F4526" ca="1">IF(G4526&lt;&gt;"",INDIRECT("'"&amp;G4526&amp;"'!"&amp;H4526),"")</f>
        <v/>
      </c>
    </row>
    <row r="4527" spans="1:6" ht="15" customHeight="1" x14ac:dyDescent="0.25">
      <c r="A4527" s="2">
        <v>4522</v>
      </c>
      <c r="D4527" s="3" t="s">
        <v>3572</v>
      </c>
      <c r="F4527" t="str" cm="1">
        <f t="array" ref="F4527" ca="1">IF(G4527&lt;&gt;"",INDIRECT("'"&amp;G4527&amp;"'!"&amp;H4527),"")</f>
        <v/>
      </c>
    </row>
    <row r="4528" spans="1:6" ht="15" customHeight="1" x14ac:dyDescent="0.25">
      <c r="A4528" s="2">
        <v>4523</v>
      </c>
      <c r="D4528" s="3" t="s">
        <v>3572</v>
      </c>
      <c r="F4528" t="str" cm="1">
        <f t="array" ref="F4528" ca="1">IF(G4528&lt;&gt;"",INDIRECT("'"&amp;G4528&amp;"'!"&amp;H4528),"")</f>
        <v/>
      </c>
    </row>
    <row r="4529" spans="1:19" ht="15" customHeight="1" x14ac:dyDescent="0.25">
      <c r="A4529" s="2">
        <v>4524</v>
      </c>
      <c r="D4529" s="3" t="s">
        <v>3572</v>
      </c>
      <c r="F4529" t="str" cm="1">
        <f t="array" ref="F4529" ca="1">IF(G4529&lt;&gt;"",INDIRECT("'"&amp;G4529&amp;"'!"&amp;H4529),"")</f>
        <v/>
      </c>
    </row>
    <row r="4530" spans="1:19" ht="15" customHeight="1" x14ac:dyDescent="0.25">
      <c r="A4530" s="2">
        <v>4525</v>
      </c>
      <c r="D4530" s="3" t="s">
        <v>3572</v>
      </c>
      <c r="F4530" t="str" cm="1">
        <f t="array" ref="F4530" ca="1">IF(G4530&lt;&gt;"",INDIRECT("'"&amp;G4530&amp;"'!"&amp;H4530),"")</f>
        <v/>
      </c>
      <c r="S4530" s="991"/>
    </row>
    <row r="4531" spans="1:19" ht="15" customHeight="1" x14ac:dyDescent="0.25">
      <c r="A4531" s="2">
        <v>4526</v>
      </c>
      <c r="D4531" s="3" t="s">
        <v>3572</v>
      </c>
      <c r="F4531" t="str" cm="1">
        <f t="array" ref="F4531" ca="1">IF(G4531&lt;&gt;"",INDIRECT("'"&amp;G4531&amp;"'!"&amp;H4531),"")</f>
        <v/>
      </c>
      <c r="S4531" s="991"/>
    </row>
    <row r="4532" spans="1:19" ht="15" customHeight="1" x14ac:dyDescent="0.25">
      <c r="A4532" s="2">
        <v>4527</v>
      </c>
      <c r="D4532" s="3" t="s">
        <v>3572</v>
      </c>
      <c r="F4532" t="str" cm="1">
        <f t="array" ref="F4532" ca="1">IF(G4532&lt;&gt;"",INDIRECT("'"&amp;G4532&amp;"'!"&amp;H4532),"")</f>
        <v/>
      </c>
      <c r="S4532" s="991"/>
    </row>
    <row r="4533" spans="1:19" ht="15" customHeight="1" x14ac:dyDescent="0.25">
      <c r="A4533" s="2">
        <v>4528</v>
      </c>
      <c r="D4533" s="3" t="s">
        <v>3572</v>
      </c>
      <c r="F4533" t="str" cm="1">
        <f t="array" ref="F4533" ca="1">IF(G4533&lt;&gt;"",INDIRECT("'"&amp;G4533&amp;"'!"&amp;H4533),"")</f>
        <v/>
      </c>
      <c r="S4533" s="991"/>
    </row>
    <row r="4534" spans="1:19" ht="15" customHeight="1" x14ac:dyDescent="0.25">
      <c r="A4534" s="2">
        <v>4529</v>
      </c>
      <c r="D4534" s="3" t="s">
        <v>3572</v>
      </c>
      <c r="F4534" t="str" cm="1">
        <f t="array" ref="F4534" ca="1">IF(G4534&lt;&gt;"",INDIRECT("'"&amp;G4534&amp;"'!"&amp;H4534),"")</f>
        <v/>
      </c>
      <c r="S4534" s="991"/>
    </row>
    <row r="4535" spans="1:19" ht="15" customHeight="1" x14ac:dyDescent="0.25">
      <c r="A4535" s="2">
        <v>4530</v>
      </c>
      <c r="D4535" s="3" t="s">
        <v>3572</v>
      </c>
      <c r="F4535" t="str" cm="1">
        <f t="array" ref="F4535" ca="1">IF(G4535&lt;&gt;"",INDIRECT("'"&amp;G4535&amp;"'!"&amp;H4535),"")</f>
        <v/>
      </c>
      <c r="S4535" s="991"/>
    </row>
    <row r="4536" spans="1:19" ht="15" customHeight="1" x14ac:dyDescent="0.25">
      <c r="A4536" s="2">
        <v>4531</v>
      </c>
      <c r="D4536" s="3" t="s">
        <v>3572</v>
      </c>
      <c r="F4536" t="str" cm="1">
        <f t="array" ref="F4536" ca="1">IF(G4536&lt;&gt;"",INDIRECT("'"&amp;G4536&amp;"'!"&amp;H4536),"")</f>
        <v/>
      </c>
      <c r="S4536" s="991"/>
    </row>
    <row r="4537" spans="1:19" ht="15" customHeight="1" x14ac:dyDescent="0.25">
      <c r="A4537" s="2">
        <v>4532</v>
      </c>
      <c r="D4537" s="3" t="s">
        <v>3572</v>
      </c>
      <c r="F4537" t="str" cm="1">
        <f t="array" ref="F4537" ca="1">IF(G4537&lt;&gt;"",INDIRECT("'"&amp;G4537&amp;"'!"&amp;H4537),"")</f>
        <v/>
      </c>
    </row>
    <row r="4538" spans="1:19" ht="15" customHeight="1" x14ac:dyDescent="0.25">
      <c r="A4538" s="2">
        <v>4533</v>
      </c>
      <c r="D4538" s="3" t="s">
        <v>3572</v>
      </c>
      <c r="F4538" t="str" cm="1">
        <f t="array" ref="F4538" ca="1">IF(G4538&lt;&gt;"",INDIRECT("'"&amp;G4538&amp;"'!"&amp;H4538),"")</f>
        <v/>
      </c>
      <c r="S4538" s="991"/>
    </row>
    <row r="4539" spans="1:19" ht="15" customHeight="1" x14ac:dyDescent="0.25">
      <c r="A4539" s="2">
        <v>4534</v>
      </c>
      <c r="D4539" s="3" t="s">
        <v>3572</v>
      </c>
      <c r="F4539" t="str" cm="1">
        <f t="array" ref="F4539" ca="1">IF(G4539&lt;&gt;"",INDIRECT("'"&amp;G4539&amp;"'!"&amp;H4539),"")</f>
        <v/>
      </c>
    </row>
    <row r="4540" spans="1:19" ht="15" customHeight="1" x14ac:dyDescent="0.25">
      <c r="A4540" s="2">
        <v>4535</v>
      </c>
      <c r="D4540" s="3" t="s">
        <v>3572</v>
      </c>
      <c r="F4540" t="str" cm="1">
        <f t="array" ref="F4540" ca="1">IF(G4540&lt;&gt;"",INDIRECT("'"&amp;G4540&amp;"'!"&amp;H4540),"")</f>
        <v/>
      </c>
    </row>
    <row r="4541" spans="1:19" ht="15" customHeight="1" x14ac:dyDescent="0.25">
      <c r="A4541" s="2">
        <v>4536</v>
      </c>
      <c r="D4541" s="3" t="s">
        <v>3572</v>
      </c>
      <c r="F4541" t="str" cm="1">
        <f t="array" ref="F4541" ca="1">IF(G4541&lt;&gt;"",INDIRECT("'"&amp;G4541&amp;"'!"&amp;H4541),"")</f>
        <v/>
      </c>
    </row>
    <row r="4542" spans="1:19" ht="15" customHeight="1" x14ac:dyDescent="0.25">
      <c r="A4542" s="2">
        <v>4537</v>
      </c>
      <c r="D4542" s="3" t="s">
        <v>3572</v>
      </c>
      <c r="F4542" t="str" cm="1">
        <f t="array" ref="F4542" ca="1">IF(G4542&lt;&gt;"",INDIRECT("'"&amp;G4542&amp;"'!"&amp;H4542),"")</f>
        <v/>
      </c>
    </row>
    <row r="4543" spans="1:19" ht="15" customHeight="1" x14ac:dyDescent="0.25">
      <c r="A4543" s="2">
        <v>4538</v>
      </c>
      <c r="D4543" s="3" t="s">
        <v>3572</v>
      </c>
      <c r="F4543" t="str" cm="1">
        <f t="array" ref="F4543" ca="1">IF(G4543&lt;&gt;"",INDIRECT("'"&amp;G4543&amp;"'!"&amp;H4543),"")</f>
        <v/>
      </c>
    </row>
    <row r="4544" spans="1:19" ht="15" customHeight="1" x14ac:dyDescent="0.25">
      <c r="A4544" s="2">
        <v>4539</v>
      </c>
      <c r="D4544" s="3" t="s">
        <v>3572</v>
      </c>
      <c r="F4544" t="str" cm="1">
        <f t="array" ref="F4544" ca="1">IF(G4544&lt;&gt;"",INDIRECT("'"&amp;G4544&amp;"'!"&amp;H4544),"")</f>
        <v/>
      </c>
    </row>
    <row r="4545" spans="1:6" ht="15" customHeight="1" x14ac:dyDescent="0.25">
      <c r="A4545" s="2">
        <v>4540</v>
      </c>
      <c r="D4545" s="3" t="s">
        <v>3572</v>
      </c>
      <c r="F4545" t="str" cm="1">
        <f t="array" ref="F4545" ca="1">IF(G4545&lt;&gt;"",INDIRECT("'"&amp;G4545&amp;"'!"&amp;H4545),"")</f>
        <v/>
      </c>
    </row>
    <row r="4546" spans="1:6" ht="15" customHeight="1" x14ac:dyDescent="0.25">
      <c r="A4546" s="2">
        <v>4541</v>
      </c>
      <c r="D4546" s="3" t="s">
        <v>3572</v>
      </c>
      <c r="F4546" t="str" cm="1">
        <f t="array" ref="F4546" ca="1">IF(G4546&lt;&gt;"",INDIRECT("'"&amp;G4546&amp;"'!"&amp;H4546),"")</f>
        <v/>
      </c>
    </row>
    <row r="4547" spans="1:6" ht="15" customHeight="1" x14ac:dyDescent="0.25">
      <c r="A4547" s="2">
        <v>4542</v>
      </c>
      <c r="D4547" s="3" t="s">
        <v>3572</v>
      </c>
      <c r="F4547" t="str" cm="1">
        <f t="array" ref="F4547" ca="1">IF(G4547&lt;&gt;"",INDIRECT("'"&amp;G4547&amp;"'!"&amp;H4547),"")</f>
        <v/>
      </c>
    </row>
    <row r="4548" spans="1:6" ht="15" customHeight="1" x14ac:dyDescent="0.25">
      <c r="A4548" s="2">
        <v>4543</v>
      </c>
      <c r="D4548" s="3" t="s">
        <v>3572</v>
      </c>
      <c r="F4548" t="str" cm="1">
        <f t="array" ref="F4548" ca="1">IF(G4548&lt;&gt;"",INDIRECT("'"&amp;G4548&amp;"'!"&amp;H4548),"")</f>
        <v/>
      </c>
    </row>
    <row r="4549" spans="1:6" ht="15" customHeight="1" x14ac:dyDescent="0.25">
      <c r="A4549" s="2">
        <v>4544</v>
      </c>
      <c r="D4549" s="3" t="s">
        <v>3572</v>
      </c>
      <c r="F4549" t="str" cm="1">
        <f t="array" ref="F4549" ca="1">IF(G4549&lt;&gt;"",INDIRECT("'"&amp;G4549&amp;"'!"&amp;H4549),"")</f>
        <v/>
      </c>
    </row>
    <row r="4550" spans="1:6" ht="15" customHeight="1" x14ac:dyDescent="0.25">
      <c r="A4550" s="2">
        <v>4545</v>
      </c>
      <c r="D4550" s="3" t="s">
        <v>3572</v>
      </c>
      <c r="F4550" t="str" cm="1">
        <f t="array" ref="F4550" ca="1">IF(G4550&lt;&gt;"",INDIRECT("'"&amp;G4550&amp;"'!"&amp;H4550),"")</f>
        <v/>
      </c>
    </row>
    <row r="4551" spans="1:6" ht="15" customHeight="1" x14ac:dyDescent="0.25">
      <c r="A4551" s="2">
        <v>4546</v>
      </c>
      <c r="D4551" s="3" t="s">
        <v>3572</v>
      </c>
      <c r="F4551" t="str" cm="1">
        <f t="array" ref="F4551" ca="1">IF(G4551&lt;&gt;"",INDIRECT("'"&amp;G4551&amp;"'!"&amp;H4551),"")</f>
        <v/>
      </c>
    </row>
    <row r="4552" spans="1:6" ht="15" customHeight="1" x14ac:dyDescent="0.25">
      <c r="A4552" s="2">
        <v>4547</v>
      </c>
      <c r="D4552" s="3" t="s">
        <v>3572</v>
      </c>
      <c r="F4552" t="str" cm="1">
        <f t="array" ref="F4552" ca="1">IF(G4552&lt;&gt;"",INDIRECT("'"&amp;G4552&amp;"'!"&amp;H4552),"")</f>
        <v/>
      </c>
    </row>
    <row r="4553" spans="1:6" ht="15" customHeight="1" x14ac:dyDescent="0.25">
      <c r="A4553" s="2">
        <v>4548</v>
      </c>
      <c r="D4553" s="3" t="s">
        <v>3572</v>
      </c>
      <c r="F4553" t="str" cm="1">
        <f t="array" ref="F4553" ca="1">IF(G4553&lt;&gt;"",INDIRECT("'"&amp;G4553&amp;"'!"&amp;H4553),"")</f>
        <v/>
      </c>
    </row>
    <row r="4554" spans="1:6" ht="15" customHeight="1" x14ac:dyDescent="0.25">
      <c r="A4554" s="2">
        <v>4549</v>
      </c>
      <c r="D4554" s="3" t="s">
        <v>3572</v>
      </c>
      <c r="F4554" t="str" cm="1">
        <f t="array" ref="F4554" ca="1">IF(G4554&lt;&gt;"",INDIRECT("'"&amp;G4554&amp;"'!"&amp;H4554),"")</f>
        <v/>
      </c>
    </row>
    <row r="4555" spans="1:6" ht="15" customHeight="1" x14ac:dyDescent="0.25">
      <c r="A4555" s="2">
        <v>4550</v>
      </c>
      <c r="D4555" s="3" t="s">
        <v>3572</v>
      </c>
      <c r="F4555" t="str" cm="1">
        <f t="array" ref="F4555" ca="1">IF(G4555&lt;&gt;"",INDIRECT("'"&amp;G4555&amp;"'!"&amp;H4555),"")</f>
        <v/>
      </c>
    </row>
    <row r="4556" spans="1:6" ht="15" customHeight="1" x14ac:dyDescent="0.25">
      <c r="A4556" s="2">
        <v>4551</v>
      </c>
      <c r="D4556" s="3" t="s">
        <v>3572</v>
      </c>
      <c r="F4556" t="str" cm="1">
        <f t="array" ref="F4556" ca="1">IF(G4556&lt;&gt;"",INDIRECT("'"&amp;G4556&amp;"'!"&amp;H4556),"")</f>
        <v/>
      </c>
    </row>
    <row r="4557" spans="1:6" ht="15" customHeight="1" x14ac:dyDescent="0.25">
      <c r="A4557" s="2">
        <v>4552</v>
      </c>
      <c r="D4557" s="3" t="s">
        <v>3572</v>
      </c>
      <c r="F4557" t="str" cm="1">
        <f t="array" ref="F4557" ca="1">IF(G4557&lt;&gt;"",INDIRECT("'"&amp;G4557&amp;"'!"&amp;H4557),"")</f>
        <v/>
      </c>
    </row>
    <row r="4558" spans="1:6" ht="15" customHeight="1" x14ac:dyDescent="0.25">
      <c r="A4558" s="2">
        <v>4553</v>
      </c>
      <c r="D4558" s="3" t="s">
        <v>3572</v>
      </c>
      <c r="F4558" t="str" cm="1">
        <f t="array" ref="F4558" ca="1">IF(G4558&lt;&gt;"",INDIRECT("'"&amp;G4558&amp;"'!"&amp;H4558),"")</f>
        <v/>
      </c>
    </row>
    <row r="4559" spans="1:6" ht="15" customHeight="1" x14ac:dyDescent="0.25">
      <c r="A4559" s="2">
        <v>4554</v>
      </c>
      <c r="D4559" s="3" t="s">
        <v>3572</v>
      </c>
      <c r="F4559" t="str" cm="1">
        <f t="array" ref="F4559" ca="1">IF(G4559&lt;&gt;"",INDIRECT("'"&amp;G4559&amp;"'!"&amp;H4559),"")</f>
        <v/>
      </c>
    </row>
    <row r="4560" spans="1:6" ht="15" customHeight="1" x14ac:dyDescent="0.25">
      <c r="A4560" s="2">
        <v>4555</v>
      </c>
      <c r="D4560" s="3" t="s">
        <v>3572</v>
      </c>
      <c r="F4560" t="str" cm="1">
        <f t="array" ref="F4560" ca="1">IF(G4560&lt;&gt;"",INDIRECT("'"&amp;G4560&amp;"'!"&amp;H4560),"")</f>
        <v/>
      </c>
    </row>
    <row r="4561" spans="1:19" ht="15" customHeight="1" x14ac:dyDescent="0.25">
      <c r="A4561" s="2">
        <v>4556</v>
      </c>
      <c r="D4561" s="3" t="s">
        <v>3572</v>
      </c>
      <c r="F4561" t="str" cm="1">
        <f t="array" ref="F4561" ca="1">IF(G4561&lt;&gt;"",INDIRECT("'"&amp;G4561&amp;"'!"&amp;H4561),"")</f>
        <v/>
      </c>
    </row>
    <row r="4562" spans="1:19" ht="15" customHeight="1" x14ac:dyDescent="0.25">
      <c r="A4562" s="2">
        <v>4557</v>
      </c>
      <c r="D4562" s="3" t="s">
        <v>3572</v>
      </c>
      <c r="F4562" t="str" cm="1">
        <f t="array" ref="F4562" ca="1">IF(G4562&lt;&gt;"",INDIRECT("'"&amp;G4562&amp;"'!"&amp;H4562),"")</f>
        <v/>
      </c>
    </row>
    <row r="4563" spans="1:19" ht="15" customHeight="1" x14ac:dyDescent="0.25">
      <c r="A4563" s="2">
        <v>4558</v>
      </c>
      <c r="D4563" s="3" t="s">
        <v>3572</v>
      </c>
      <c r="F4563" t="str" cm="1">
        <f t="array" ref="F4563" ca="1">IF(G4563&lt;&gt;"",INDIRECT("'"&amp;G4563&amp;"'!"&amp;H4563),"")</f>
        <v/>
      </c>
    </row>
    <row r="4564" spans="1:19" ht="15" customHeight="1" x14ac:dyDescent="0.25">
      <c r="A4564" s="2">
        <v>4559</v>
      </c>
      <c r="D4564" s="3" t="s">
        <v>3572</v>
      </c>
      <c r="F4564" t="str" cm="1">
        <f t="array" ref="F4564" ca="1">IF(G4564&lt;&gt;"",INDIRECT("'"&amp;G4564&amp;"'!"&amp;H4564),"")</f>
        <v/>
      </c>
    </row>
    <row r="4565" spans="1:19" ht="15" customHeight="1" x14ac:dyDescent="0.25">
      <c r="A4565" s="2">
        <v>4560</v>
      </c>
      <c r="D4565" s="3" t="s">
        <v>3572</v>
      </c>
      <c r="F4565" t="str" cm="1">
        <f t="array" ref="F4565" ca="1">IF(G4565&lt;&gt;"",INDIRECT("'"&amp;G4565&amp;"'!"&amp;H4565),"")</f>
        <v/>
      </c>
    </row>
    <row r="4566" spans="1:19" ht="15" customHeight="1" x14ac:dyDescent="0.25">
      <c r="A4566" s="2">
        <v>4561</v>
      </c>
      <c r="D4566" s="3" t="s">
        <v>3572</v>
      </c>
      <c r="F4566" t="str" cm="1">
        <f t="array" ref="F4566" ca="1">IF(G4566&lt;&gt;"",INDIRECT("'"&amp;G4566&amp;"'!"&amp;H4566),"")</f>
        <v/>
      </c>
    </row>
    <row r="4567" spans="1:19" ht="15" customHeight="1" x14ac:dyDescent="0.25">
      <c r="A4567" s="2">
        <v>4562</v>
      </c>
      <c r="D4567" s="3" t="s">
        <v>3572</v>
      </c>
      <c r="F4567" t="str" cm="1">
        <f t="array" ref="F4567" ca="1">IF(G4567&lt;&gt;"",INDIRECT("'"&amp;G4567&amp;"'!"&amp;H4567),"")</f>
        <v/>
      </c>
    </row>
    <row r="4568" spans="1:19" ht="15" customHeight="1" x14ac:dyDescent="0.25">
      <c r="A4568" s="2">
        <v>4563</v>
      </c>
      <c r="D4568" s="3" t="s">
        <v>3572</v>
      </c>
      <c r="F4568" t="str" cm="1">
        <f t="array" ref="F4568" ca="1">IF(G4568&lt;&gt;"",INDIRECT("'"&amp;G4568&amp;"'!"&amp;H4568),"")</f>
        <v/>
      </c>
    </row>
    <row r="4569" spans="1:19" ht="15" customHeight="1" x14ac:dyDescent="0.25">
      <c r="A4569" s="2">
        <v>4564</v>
      </c>
      <c r="D4569" s="3" t="s">
        <v>3572</v>
      </c>
      <c r="F4569" t="str" cm="1">
        <f t="array" ref="F4569" ca="1">IF(G4569&lt;&gt;"",INDIRECT("'"&amp;G4569&amp;"'!"&amp;H4569),"")</f>
        <v/>
      </c>
    </row>
    <row r="4570" spans="1:19" ht="15" customHeight="1" x14ac:dyDescent="0.25">
      <c r="A4570" s="2">
        <v>4565</v>
      </c>
      <c r="D4570" s="3" t="s">
        <v>3572</v>
      </c>
      <c r="F4570" t="str" cm="1">
        <f t="array" ref="F4570" ca="1">IF(G4570&lt;&gt;"",INDIRECT("'"&amp;G4570&amp;"'!"&amp;H4570),"")</f>
        <v/>
      </c>
    </row>
    <row r="4571" spans="1:19" ht="15" customHeight="1" x14ac:dyDescent="0.25">
      <c r="A4571" s="2">
        <v>4566</v>
      </c>
      <c r="D4571" s="3" t="s">
        <v>3572</v>
      </c>
      <c r="F4571" t="str" cm="1">
        <f t="array" ref="F4571" ca="1">IF(G4571&lt;&gt;"",INDIRECT("'"&amp;G4571&amp;"'!"&amp;H4571),"")</f>
        <v/>
      </c>
    </row>
    <row r="4572" spans="1:19" ht="15" customHeight="1" x14ac:dyDescent="0.25">
      <c r="A4572" s="2">
        <v>4567</v>
      </c>
      <c r="D4572" s="3" t="s">
        <v>3572</v>
      </c>
      <c r="F4572" t="str" cm="1">
        <f t="array" ref="F4572" ca="1">IF(G4572&lt;&gt;"",INDIRECT("'"&amp;G4572&amp;"'!"&amp;H4572),"")</f>
        <v/>
      </c>
    </row>
    <row r="4573" spans="1:19" ht="15" customHeight="1" x14ac:dyDescent="0.25">
      <c r="A4573" s="2">
        <v>4568</v>
      </c>
      <c r="D4573" s="3" t="s">
        <v>3572</v>
      </c>
      <c r="F4573" t="str" cm="1">
        <f t="array" ref="F4573" ca="1">IF(G4573&lt;&gt;"",INDIRECT("'"&amp;G4573&amp;"'!"&amp;H4573),"")</f>
        <v/>
      </c>
    </row>
    <row r="4574" spans="1:19" ht="15" customHeight="1" x14ac:dyDescent="0.25">
      <c r="A4574" s="2">
        <v>4569</v>
      </c>
      <c r="D4574" s="3" t="s">
        <v>3572</v>
      </c>
      <c r="F4574" t="str" cm="1">
        <f t="array" ref="F4574" ca="1">IF(G4574&lt;&gt;"",INDIRECT("'"&amp;G4574&amp;"'!"&amp;H4574),"")</f>
        <v/>
      </c>
    </row>
    <row r="4575" spans="1:19" ht="15" customHeight="1" x14ac:dyDescent="0.25">
      <c r="A4575" s="2">
        <v>4570</v>
      </c>
      <c r="D4575" s="3" t="s">
        <v>3572</v>
      </c>
      <c r="F4575" t="str" cm="1">
        <f t="array" ref="F4575" ca="1">IF(G4575&lt;&gt;"",INDIRECT("'"&amp;G4575&amp;"'!"&amp;H4575),"")</f>
        <v/>
      </c>
      <c r="S4575" s="991"/>
    </row>
    <row r="4576" spans="1:19" ht="15" customHeight="1" x14ac:dyDescent="0.25">
      <c r="A4576" s="2">
        <v>4571</v>
      </c>
      <c r="D4576" s="3" t="s">
        <v>3572</v>
      </c>
      <c r="F4576" t="str" cm="1">
        <f t="array" ref="F4576" ca="1">IF(G4576&lt;&gt;"",INDIRECT("'"&amp;G4576&amp;"'!"&amp;H4576),"")</f>
        <v/>
      </c>
      <c r="S4576" s="991"/>
    </row>
    <row r="4577" spans="1:19" ht="15" customHeight="1" x14ac:dyDescent="0.25">
      <c r="A4577" s="2">
        <v>4572</v>
      </c>
      <c r="D4577" s="3" t="s">
        <v>3572</v>
      </c>
      <c r="F4577" t="str" cm="1">
        <f t="array" ref="F4577" ca="1">IF(G4577&lt;&gt;"",INDIRECT("'"&amp;G4577&amp;"'!"&amp;H4577),"")</f>
        <v/>
      </c>
      <c r="S4577" s="991"/>
    </row>
    <row r="4578" spans="1:19" ht="15" customHeight="1" x14ac:dyDescent="0.25">
      <c r="A4578" s="2">
        <v>4573</v>
      </c>
      <c r="D4578" s="3" t="s">
        <v>3572</v>
      </c>
      <c r="F4578" t="str" cm="1">
        <f t="array" ref="F4578" ca="1">IF(G4578&lt;&gt;"",INDIRECT("'"&amp;G4578&amp;"'!"&amp;H4578),"")</f>
        <v/>
      </c>
      <c r="S4578" s="991"/>
    </row>
    <row r="4579" spans="1:19" ht="15" customHeight="1" x14ac:dyDescent="0.25">
      <c r="A4579" s="2">
        <v>4574</v>
      </c>
      <c r="D4579" s="3" t="s">
        <v>3572</v>
      </c>
      <c r="F4579" t="str" cm="1">
        <f t="array" ref="F4579" ca="1">IF(G4579&lt;&gt;"",INDIRECT("'"&amp;G4579&amp;"'!"&amp;H4579),"")</f>
        <v/>
      </c>
      <c r="S4579" s="991"/>
    </row>
    <row r="4580" spans="1:19" ht="15" customHeight="1" x14ac:dyDescent="0.25">
      <c r="A4580" s="2">
        <v>4575</v>
      </c>
      <c r="D4580" s="3" t="s">
        <v>3572</v>
      </c>
      <c r="F4580" t="str" cm="1">
        <f t="array" ref="F4580" ca="1">IF(G4580&lt;&gt;"",INDIRECT("'"&amp;G4580&amp;"'!"&amp;H4580),"")</f>
        <v/>
      </c>
      <c r="S4580" s="991"/>
    </row>
    <row r="4581" spans="1:19" ht="15" customHeight="1" x14ac:dyDescent="0.25">
      <c r="A4581" s="2">
        <v>4576</v>
      </c>
      <c r="D4581" s="3" t="s">
        <v>3572</v>
      </c>
      <c r="F4581" t="str" cm="1">
        <f t="array" ref="F4581" ca="1">IF(G4581&lt;&gt;"",INDIRECT("'"&amp;G4581&amp;"'!"&amp;H4581),"")</f>
        <v/>
      </c>
      <c r="S4581" s="991"/>
    </row>
    <row r="4582" spans="1:19" ht="15" customHeight="1" x14ac:dyDescent="0.25">
      <c r="A4582" s="2">
        <v>4577</v>
      </c>
      <c r="D4582" s="3" t="s">
        <v>3572</v>
      </c>
      <c r="F4582" t="str" cm="1">
        <f t="array" ref="F4582" ca="1">IF(G4582&lt;&gt;"",INDIRECT("'"&amp;G4582&amp;"'!"&amp;H4582),"")</f>
        <v/>
      </c>
    </row>
    <row r="4583" spans="1:19" ht="15" customHeight="1" x14ac:dyDescent="0.25">
      <c r="A4583" s="2">
        <v>4578</v>
      </c>
      <c r="D4583" s="3" t="s">
        <v>3572</v>
      </c>
      <c r="F4583" t="str" cm="1">
        <f t="array" ref="F4583" ca="1">IF(G4583&lt;&gt;"",INDIRECT("'"&amp;G4583&amp;"'!"&amp;H4583),"")</f>
        <v/>
      </c>
      <c r="S4583" s="991"/>
    </row>
    <row r="4584" spans="1:19" ht="15" customHeight="1" x14ac:dyDescent="0.25">
      <c r="A4584" s="2">
        <v>4579</v>
      </c>
      <c r="D4584" s="3" t="s">
        <v>3572</v>
      </c>
      <c r="F4584" t="str" cm="1">
        <f t="array" ref="F4584" ca="1">IF(G4584&lt;&gt;"",INDIRECT("'"&amp;G4584&amp;"'!"&amp;H4584),"")</f>
        <v/>
      </c>
      <c r="S4584" s="991"/>
    </row>
    <row r="4585" spans="1:19" ht="15" customHeight="1" x14ac:dyDescent="0.25">
      <c r="A4585" s="2">
        <v>4580</v>
      </c>
      <c r="D4585" s="3" t="s">
        <v>3572</v>
      </c>
      <c r="F4585" t="str" cm="1">
        <f t="array" ref="F4585" ca="1">IF(G4585&lt;&gt;"",INDIRECT("'"&amp;G4585&amp;"'!"&amp;H4585),"")</f>
        <v/>
      </c>
      <c r="S4585" s="991"/>
    </row>
    <row r="4586" spans="1:19" ht="15" customHeight="1" x14ac:dyDescent="0.25">
      <c r="A4586" s="2">
        <v>4581</v>
      </c>
      <c r="D4586" s="3" t="s">
        <v>3572</v>
      </c>
      <c r="F4586" t="str" cm="1">
        <f t="array" ref="F4586" ca="1">IF(G4586&lt;&gt;"",INDIRECT("'"&amp;G4586&amp;"'!"&amp;H4586),"")</f>
        <v/>
      </c>
      <c r="S4586" s="991"/>
    </row>
    <row r="4587" spans="1:19" ht="15" customHeight="1" x14ac:dyDescent="0.25">
      <c r="A4587" s="2">
        <v>4582</v>
      </c>
      <c r="D4587" s="3" t="s">
        <v>3572</v>
      </c>
      <c r="F4587" t="str" cm="1">
        <f t="array" ref="F4587" ca="1">IF(G4587&lt;&gt;"",INDIRECT("'"&amp;G4587&amp;"'!"&amp;H4587),"")</f>
        <v/>
      </c>
      <c r="S4587" s="991"/>
    </row>
    <row r="4588" spans="1:19" ht="15" customHeight="1" x14ac:dyDescent="0.25">
      <c r="A4588" s="2">
        <v>4583</v>
      </c>
      <c r="D4588" s="3" t="s">
        <v>3572</v>
      </c>
      <c r="F4588" t="str" cm="1">
        <f t="array" ref="F4588" ca="1">IF(G4588&lt;&gt;"",INDIRECT("'"&amp;G4588&amp;"'!"&amp;H4588),"")</f>
        <v/>
      </c>
      <c r="S4588" s="991"/>
    </row>
    <row r="4589" spans="1:19" ht="15" customHeight="1" x14ac:dyDescent="0.25">
      <c r="A4589" s="2">
        <v>4584</v>
      </c>
      <c r="D4589" s="3" t="s">
        <v>3572</v>
      </c>
      <c r="F4589" t="str" cm="1">
        <f t="array" ref="F4589" ca="1">IF(G4589&lt;&gt;"",INDIRECT("'"&amp;G4589&amp;"'!"&amp;H4589),"")</f>
        <v/>
      </c>
      <c r="S4589" s="991"/>
    </row>
    <row r="4590" spans="1:19" ht="15" customHeight="1" x14ac:dyDescent="0.25">
      <c r="A4590" s="2">
        <v>4585</v>
      </c>
      <c r="D4590" s="3" t="s">
        <v>3572</v>
      </c>
      <c r="F4590" t="str" cm="1">
        <f t="array" ref="F4590" ca="1">IF(G4590&lt;&gt;"",INDIRECT("'"&amp;G4590&amp;"'!"&amp;H4590),"")</f>
        <v/>
      </c>
      <c r="S4590" s="991"/>
    </row>
    <row r="4591" spans="1:19" ht="15" customHeight="1" x14ac:dyDescent="0.25">
      <c r="A4591" s="2">
        <v>4586</v>
      </c>
      <c r="D4591" s="3" t="s">
        <v>3572</v>
      </c>
      <c r="F4591" t="str" cm="1">
        <f t="array" ref="F4591" ca="1">IF(G4591&lt;&gt;"",INDIRECT("'"&amp;G4591&amp;"'!"&amp;H4591),"")</f>
        <v/>
      </c>
      <c r="S4591" s="991"/>
    </row>
    <row r="4592" spans="1:19" ht="15" customHeight="1" x14ac:dyDescent="0.25">
      <c r="A4592" s="2">
        <v>4587</v>
      </c>
      <c r="D4592" s="3" t="s">
        <v>3572</v>
      </c>
      <c r="F4592" t="str" cm="1">
        <f t="array" ref="F4592" ca="1">IF(G4592&lt;&gt;"",INDIRECT("'"&amp;G4592&amp;"'!"&amp;H4592),"")</f>
        <v/>
      </c>
      <c r="S4592" s="991"/>
    </row>
    <row r="4593" spans="1:19" ht="15" customHeight="1" x14ac:dyDescent="0.25">
      <c r="A4593" s="2">
        <v>4588</v>
      </c>
      <c r="D4593" s="3" t="s">
        <v>3572</v>
      </c>
      <c r="F4593" t="str" cm="1">
        <f t="array" ref="F4593" ca="1">IF(G4593&lt;&gt;"",INDIRECT("'"&amp;G4593&amp;"'!"&amp;H4593),"")</f>
        <v/>
      </c>
    </row>
    <row r="4594" spans="1:19" ht="15" customHeight="1" x14ac:dyDescent="0.25">
      <c r="A4594" s="2">
        <v>4589</v>
      </c>
      <c r="D4594" s="3" t="s">
        <v>3572</v>
      </c>
      <c r="F4594" t="str" cm="1">
        <f t="array" ref="F4594" ca="1">IF(G4594&lt;&gt;"",INDIRECT("'"&amp;G4594&amp;"'!"&amp;H4594),"")</f>
        <v/>
      </c>
      <c r="S4594" s="991"/>
    </row>
    <row r="4595" spans="1:19" ht="15" customHeight="1" x14ac:dyDescent="0.25">
      <c r="A4595" s="2">
        <v>4590</v>
      </c>
      <c r="D4595" s="3" t="s">
        <v>3572</v>
      </c>
      <c r="F4595" t="str" cm="1">
        <f t="array" ref="F4595" ca="1">IF(G4595&lt;&gt;"",INDIRECT("'"&amp;G4595&amp;"'!"&amp;H4595),"")</f>
        <v/>
      </c>
    </row>
    <row r="4596" spans="1:19" ht="15" customHeight="1" x14ac:dyDescent="0.25">
      <c r="A4596" s="2">
        <v>4591</v>
      </c>
      <c r="D4596" s="3" t="s">
        <v>3572</v>
      </c>
      <c r="F4596" t="str" cm="1">
        <f t="array" ref="F4596" ca="1">IF(G4596&lt;&gt;"",INDIRECT("'"&amp;G4596&amp;"'!"&amp;H4596),"")</f>
        <v/>
      </c>
      <c r="S4596" s="991"/>
    </row>
    <row r="4597" spans="1:19" ht="15" customHeight="1" x14ac:dyDescent="0.25">
      <c r="A4597" s="2">
        <v>4592</v>
      </c>
      <c r="D4597" s="3" t="s">
        <v>3572</v>
      </c>
      <c r="F4597" t="str" cm="1">
        <f t="array" ref="F4597" ca="1">IF(G4597&lt;&gt;"",INDIRECT("'"&amp;G4597&amp;"'!"&amp;H4597),"")</f>
        <v/>
      </c>
    </row>
    <row r="4598" spans="1:19" ht="15" customHeight="1" x14ac:dyDescent="0.25">
      <c r="A4598" s="2">
        <v>4593</v>
      </c>
      <c r="D4598" s="3" t="s">
        <v>3572</v>
      </c>
      <c r="F4598" t="str" cm="1">
        <f t="array" ref="F4598" ca="1">IF(G4598&lt;&gt;"",INDIRECT("'"&amp;G4598&amp;"'!"&amp;H4598),"")</f>
        <v/>
      </c>
      <c r="S4598" s="991"/>
    </row>
    <row r="4599" spans="1:19" ht="15" customHeight="1" x14ac:dyDescent="0.25">
      <c r="A4599" s="2">
        <v>4594</v>
      </c>
      <c r="D4599" s="3" t="s">
        <v>3572</v>
      </c>
      <c r="F4599" t="str" cm="1">
        <f t="array" ref="F4599" ca="1">IF(G4599&lt;&gt;"",INDIRECT("'"&amp;G4599&amp;"'!"&amp;H4599),"")</f>
        <v/>
      </c>
    </row>
    <row r="4600" spans="1:19" ht="15" customHeight="1" x14ac:dyDescent="0.25">
      <c r="A4600" s="2">
        <v>4595</v>
      </c>
      <c r="D4600" s="3" t="s">
        <v>3572</v>
      </c>
      <c r="F4600" t="str" cm="1">
        <f t="array" ref="F4600" ca="1">IF(G4600&lt;&gt;"",INDIRECT("'"&amp;G4600&amp;"'!"&amp;H4600),"")</f>
        <v/>
      </c>
      <c r="S4600" s="991"/>
    </row>
    <row r="4601" spans="1:19" ht="15" customHeight="1" x14ac:dyDescent="0.25">
      <c r="A4601" s="2">
        <v>4596</v>
      </c>
      <c r="D4601" s="3" t="s">
        <v>3572</v>
      </c>
      <c r="F4601" t="str" cm="1">
        <f t="array" ref="F4601" ca="1">IF(G4601&lt;&gt;"",INDIRECT("'"&amp;G4601&amp;"'!"&amp;H4601),"")</f>
        <v/>
      </c>
    </row>
    <row r="4602" spans="1:19" ht="15" customHeight="1" x14ac:dyDescent="0.25">
      <c r="A4602" s="2">
        <v>4597</v>
      </c>
      <c r="D4602" s="3" t="s">
        <v>3572</v>
      </c>
      <c r="F4602" t="str" cm="1">
        <f t="array" ref="F4602" ca="1">IF(G4602&lt;&gt;"",INDIRECT("'"&amp;G4602&amp;"'!"&amp;H4602),"")</f>
        <v/>
      </c>
      <c r="S4602" s="991"/>
    </row>
    <row r="4603" spans="1:19" ht="15" customHeight="1" x14ac:dyDescent="0.25">
      <c r="A4603" s="2">
        <v>4598</v>
      </c>
      <c r="D4603" s="3" t="s">
        <v>3572</v>
      </c>
      <c r="F4603" t="str" cm="1">
        <f t="array" ref="F4603" ca="1">IF(G4603&lt;&gt;"",INDIRECT("'"&amp;G4603&amp;"'!"&amp;H4603),"")</f>
        <v/>
      </c>
    </row>
    <row r="4604" spans="1:19" ht="15" customHeight="1" x14ac:dyDescent="0.25">
      <c r="A4604" s="2">
        <v>4599</v>
      </c>
      <c r="D4604" s="3" t="s">
        <v>3572</v>
      </c>
      <c r="F4604" t="str" cm="1">
        <f t="array" ref="F4604" ca="1">IF(G4604&lt;&gt;"",INDIRECT("'"&amp;G4604&amp;"'!"&amp;H4604),"")</f>
        <v/>
      </c>
      <c r="S4604" s="991"/>
    </row>
    <row r="4605" spans="1:19" ht="15" customHeight="1" x14ac:dyDescent="0.25">
      <c r="A4605" s="2">
        <v>4600</v>
      </c>
      <c r="D4605" s="3" t="s">
        <v>3572</v>
      </c>
      <c r="F4605" t="str" cm="1">
        <f t="array" ref="F4605" ca="1">IF(G4605&lt;&gt;"",INDIRECT("'"&amp;G4605&amp;"'!"&amp;H4605),"")</f>
        <v/>
      </c>
      <c r="S4605" s="991"/>
    </row>
    <row r="4606" spans="1:19" ht="15" customHeight="1" x14ac:dyDescent="0.25">
      <c r="A4606" s="2">
        <v>4601</v>
      </c>
      <c r="D4606" s="3" t="s">
        <v>3572</v>
      </c>
      <c r="F4606" t="str" cm="1">
        <f t="array" ref="F4606" ca="1">IF(G4606&lt;&gt;"",INDIRECT("'"&amp;G4606&amp;"'!"&amp;H4606),"")</f>
        <v/>
      </c>
      <c r="S4606" s="991"/>
    </row>
    <row r="4607" spans="1:19" ht="15" customHeight="1" x14ac:dyDescent="0.25">
      <c r="A4607" s="2">
        <v>4602</v>
      </c>
      <c r="D4607" s="3" t="s">
        <v>3572</v>
      </c>
      <c r="F4607" t="str" cm="1">
        <f t="array" ref="F4607" ca="1">IF(G4607&lt;&gt;"",INDIRECT("'"&amp;G4607&amp;"'!"&amp;H4607),"")</f>
        <v/>
      </c>
    </row>
    <row r="4608" spans="1:19" ht="15" customHeight="1" x14ac:dyDescent="0.25">
      <c r="A4608" s="2">
        <v>4603</v>
      </c>
      <c r="D4608" s="3" t="s">
        <v>3572</v>
      </c>
      <c r="F4608" t="str" cm="1">
        <f t="array" ref="F4608" ca="1">IF(G4608&lt;&gt;"",INDIRECT("'"&amp;G4608&amp;"'!"&amp;H4608),"")</f>
        <v/>
      </c>
      <c r="S4608" s="991"/>
    </row>
    <row r="4609" spans="1:19" ht="15" customHeight="1" x14ac:dyDescent="0.25">
      <c r="A4609" s="2">
        <v>4604</v>
      </c>
      <c r="D4609" s="3" t="s">
        <v>3572</v>
      </c>
      <c r="F4609" t="str" cm="1">
        <f t="array" ref="F4609" ca="1">IF(G4609&lt;&gt;"",INDIRECT("'"&amp;G4609&amp;"'!"&amp;H4609),"")</f>
        <v/>
      </c>
      <c r="S4609" s="991"/>
    </row>
    <row r="4610" spans="1:19" ht="15" customHeight="1" x14ac:dyDescent="0.25">
      <c r="A4610" s="2">
        <v>4605</v>
      </c>
      <c r="D4610" s="3" t="s">
        <v>3572</v>
      </c>
      <c r="F4610" t="str" cm="1">
        <f t="array" ref="F4610" ca="1">IF(G4610&lt;&gt;"",INDIRECT("'"&amp;G4610&amp;"'!"&amp;H4610),"")</f>
        <v/>
      </c>
    </row>
    <row r="4611" spans="1:19" ht="15" customHeight="1" x14ac:dyDescent="0.25">
      <c r="A4611" s="2">
        <v>4606</v>
      </c>
      <c r="D4611" s="3" t="s">
        <v>3572</v>
      </c>
      <c r="F4611" t="str" cm="1">
        <f t="array" ref="F4611" ca="1">IF(G4611&lt;&gt;"",INDIRECT("'"&amp;G4611&amp;"'!"&amp;H4611),"")</f>
        <v/>
      </c>
    </row>
    <row r="4612" spans="1:19" ht="15" customHeight="1" x14ac:dyDescent="0.25">
      <c r="A4612" s="2">
        <v>4607</v>
      </c>
      <c r="D4612" s="3" t="s">
        <v>3572</v>
      </c>
      <c r="F4612" t="str" cm="1">
        <f t="array" ref="F4612" ca="1">IF(G4612&lt;&gt;"",INDIRECT("'"&amp;G4612&amp;"'!"&amp;H4612),"")</f>
        <v/>
      </c>
    </row>
    <row r="4613" spans="1:19" ht="15" customHeight="1" x14ac:dyDescent="0.25">
      <c r="A4613" s="2">
        <v>4608</v>
      </c>
      <c r="D4613" s="3" t="s">
        <v>3572</v>
      </c>
      <c r="F4613" t="str" cm="1">
        <f t="array" ref="F4613" ca="1">IF(G4613&lt;&gt;"",INDIRECT("'"&amp;G4613&amp;"'!"&amp;H4613),"")</f>
        <v/>
      </c>
    </row>
    <row r="4614" spans="1:19" ht="15" customHeight="1" x14ac:dyDescent="0.25">
      <c r="A4614" s="2">
        <v>4609</v>
      </c>
      <c r="D4614" s="3" t="s">
        <v>3572</v>
      </c>
      <c r="F4614" t="str" cm="1">
        <f t="array" ref="F4614" ca="1">IF(G4614&lt;&gt;"",INDIRECT("'"&amp;G4614&amp;"'!"&amp;H4614),"")</f>
        <v/>
      </c>
    </row>
    <row r="4615" spans="1:19" ht="15" customHeight="1" x14ac:dyDescent="0.25">
      <c r="A4615" s="2">
        <v>4610</v>
      </c>
      <c r="D4615" s="3" t="s">
        <v>3572</v>
      </c>
      <c r="F4615" t="str" cm="1">
        <f t="array" ref="F4615" ca="1">IF(G4615&lt;&gt;"",INDIRECT("'"&amp;G4615&amp;"'!"&amp;H4615),"")</f>
        <v/>
      </c>
      <c r="S4615" s="991"/>
    </row>
    <row r="4616" spans="1:19" ht="15" customHeight="1" x14ac:dyDescent="0.25">
      <c r="A4616" s="2">
        <v>4611</v>
      </c>
      <c r="D4616" s="3" t="s">
        <v>3572</v>
      </c>
      <c r="F4616" t="str" cm="1">
        <f t="array" ref="F4616" ca="1">IF(G4616&lt;&gt;"",INDIRECT("'"&amp;G4616&amp;"'!"&amp;H4616),"")</f>
        <v/>
      </c>
      <c r="S4616" s="991"/>
    </row>
    <row r="4617" spans="1:19" ht="15" customHeight="1" x14ac:dyDescent="0.25">
      <c r="A4617" s="2">
        <v>4612</v>
      </c>
      <c r="D4617" s="3" t="s">
        <v>3572</v>
      </c>
      <c r="F4617" t="str" cm="1">
        <f t="array" ref="F4617" ca="1">IF(G4617&lt;&gt;"",INDIRECT("'"&amp;G4617&amp;"'!"&amp;H4617),"")</f>
        <v/>
      </c>
      <c r="S4617" s="991"/>
    </row>
    <row r="4618" spans="1:19" ht="15" customHeight="1" x14ac:dyDescent="0.25">
      <c r="A4618" s="2">
        <v>4613</v>
      </c>
      <c r="D4618" s="3" t="s">
        <v>3572</v>
      </c>
      <c r="F4618" t="str" cm="1">
        <f t="array" ref="F4618" ca="1">IF(G4618&lt;&gt;"",INDIRECT("'"&amp;G4618&amp;"'!"&amp;H4618),"")</f>
        <v/>
      </c>
      <c r="S4618" s="991"/>
    </row>
    <row r="4619" spans="1:19" ht="15" customHeight="1" x14ac:dyDescent="0.25">
      <c r="A4619" s="2">
        <v>4614</v>
      </c>
      <c r="D4619" s="3" t="s">
        <v>3572</v>
      </c>
      <c r="F4619" t="str" cm="1">
        <f t="array" ref="F4619" ca="1">IF(G4619&lt;&gt;"",INDIRECT("'"&amp;G4619&amp;"'!"&amp;H4619),"")</f>
        <v/>
      </c>
      <c r="S4619" s="991"/>
    </row>
    <row r="4620" spans="1:19" ht="15" customHeight="1" x14ac:dyDescent="0.25">
      <c r="A4620" s="2">
        <v>4615</v>
      </c>
      <c r="D4620" s="3" t="s">
        <v>3572</v>
      </c>
      <c r="F4620" t="str" cm="1">
        <f t="array" ref="F4620" ca="1">IF(G4620&lt;&gt;"",INDIRECT("'"&amp;G4620&amp;"'!"&amp;H4620),"")</f>
        <v/>
      </c>
      <c r="S4620" s="991"/>
    </row>
    <row r="4621" spans="1:19" ht="15" customHeight="1" x14ac:dyDescent="0.25">
      <c r="A4621" s="2">
        <v>4616</v>
      </c>
      <c r="D4621" s="3" t="s">
        <v>3572</v>
      </c>
      <c r="F4621" t="str" cm="1">
        <f t="array" ref="F4621" ca="1">IF(G4621&lt;&gt;"",INDIRECT("'"&amp;G4621&amp;"'!"&amp;H4621),"")</f>
        <v/>
      </c>
      <c r="S4621" s="991"/>
    </row>
    <row r="4622" spans="1:19" ht="15" customHeight="1" x14ac:dyDescent="0.25">
      <c r="A4622" s="2">
        <v>4617</v>
      </c>
      <c r="D4622" s="3" t="s">
        <v>3572</v>
      </c>
      <c r="F4622" t="str" cm="1">
        <f t="array" ref="F4622" ca="1">IF(G4622&lt;&gt;"",INDIRECT("'"&amp;G4622&amp;"'!"&amp;H4622),"")</f>
        <v/>
      </c>
      <c r="S4622" s="991"/>
    </row>
    <row r="4623" spans="1:19" ht="15" customHeight="1" x14ac:dyDescent="0.25">
      <c r="A4623" s="2">
        <v>4618</v>
      </c>
      <c r="D4623" s="3" t="s">
        <v>3572</v>
      </c>
      <c r="F4623" t="str" cm="1">
        <f t="array" ref="F4623" ca="1">IF(G4623&lt;&gt;"",INDIRECT("'"&amp;G4623&amp;"'!"&amp;H4623),"")</f>
        <v/>
      </c>
      <c r="S4623" s="991"/>
    </row>
    <row r="4624" spans="1:19" ht="15" customHeight="1" x14ac:dyDescent="0.25">
      <c r="A4624" s="2">
        <v>4619</v>
      </c>
      <c r="D4624" s="3" t="s">
        <v>3572</v>
      </c>
      <c r="F4624" t="str" cm="1">
        <f t="array" ref="F4624" ca="1">IF(G4624&lt;&gt;"",INDIRECT("'"&amp;G4624&amp;"'!"&amp;H4624),"")</f>
        <v/>
      </c>
      <c r="S4624" s="991"/>
    </row>
    <row r="4625" spans="1:19" ht="15" customHeight="1" x14ac:dyDescent="0.25">
      <c r="A4625" s="2">
        <v>4620</v>
      </c>
      <c r="D4625" s="3" t="s">
        <v>3572</v>
      </c>
      <c r="F4625" t="str" cm="1">
        <f t="array" ref="F4625" ca="1">IF(G4625&lt;&gt;"",INDIRECT("'"&amp;G4625&amp;"'!"&amp;H4625),"")</f>
        <v/>
      </c>
      <c r="S4625" s="991"/>
    </row>
    <row r="4626" spans="1:19" ht="15" customHeight="1" x14ac:dyDescent="0.25">
      <c r="A4626" s="2">
        <v>4621</v>
      </c>
      <c r="D4626" s="3" t="s">
        <v>3572</v>
      </c>
      <c r="F4626" t="str" cm="1">
        <f t="array" ref="F4626" ca="1">IF(G4626&lt;&gt;"",INDIRECT("'"&amp;G4626&amp;"'!"&amp;H4626),"")</f>
        <v/>
      </c>
      <c r="S4626" s="991"/>
    </row>
    <row r="4627" spans="1:19" ht="15" customHeight="1" x14ac:dyDescent="0.25">
      <c r="A4627" s="2">
        <v>4622</v>
      </c>
      <c r="D4627" s="3" t="s">
        <v>3572</v>
      </c>
      <c r="F4627" t="str" cm="1">
        <f t="array" ref="F4627" ca="1">IF(G4627&lt;&gt;"",INDIRECT("'"&amp;G4627&amp;"'!"&amp;H4627),"")</f>
        <v/>
      </c>
      <c r="S4627" s="991"/>
    </row>
    <row r="4628" spans="1:19" ht="15" customHeight="1" x14ac:dyDescent="0.25">
      <c r="A4628" s="2">
        <v>4623</v>
      </c>
      <c r="D4628" s="3" t="s">
        <v>3572</v>
      </c>
      <c r="F4628" t="str" cm="1">
        <f t="array" ref="F4628" ca="1">IF(G4628&lt;&gt;"",INDIRECT("'"&amp;G4628&amp;"'!"&amp;H4628),"")</f>
        <v/>
      </c>
    </row>
    <row r="4629" spans="1:19" ht="15" customHeight="1" x14ac:dyDescent="0.25">
      <c r="A4629" s="2">
        <v>4624</v>
      </c>
      <c r="D4629" s="3" t="s">
        <v>3572</v>
      </c>
      <c r="F4629" t="str" cm="1">
        <f t="array" ref="F4629" ca="1">IF(G4629&lt;&gt;"",INDIRECT("'"&amp;G4629&amp;"'!"&amp;H4629),"")</f>
        <v/>
      </c>
    </row>
    <row r="4630" spans="1:19" ht="15" customHeight="1" x14ac:dyDescent="0.25">
      <c r="A4630" s="2">
        <v>4625</v>
      </c>
      <c r="D4630" s="3" t="s">
        <v>3572</v>
      </c>
      <c r="F4630" t="str" cm="1">
        <f t="array" ref="F4630" ca="1">IF(G4630&lt;&gt;"",INDIRECT("'"&amp;G4630&amp;"'!"&amp;H4630),"")</f>
        <v/>
      </c>
      <c r="S4630" s="991"/>
    </row>
    <row r="4631" spans="1:19" ht="15" customHeight="1" x14ac:dyDescent="0.25">
      <c r="A4631" s="2">
        <v>4626</v>
      </c>
      <c r="D4631" s="3" t="s">
        <v>3572</v>
      </c>
      <c r="F4631" t="str" cm="1">
        <f t="array" ref="F4631" ca="1">IF(G4631&lt;&gt;"",INDIRECT("'"&amp;G4631&amp;"'!"&amp;H4631),"")</f>
        <v/>
      </c>
    </row>
    <row r="4632" spans="1:19" ht="15" customHeight="1" x14ac:dyDescent="0.25">
      <c r="A4632" s="2">
        <v>4627</v>
      </c>
      <c r="D4632" s="3" t="s">
        <v>3572</v>
      </c>
      <c r="F4632" t="str" cm="1">
        <f t="array" ref="F4632" ca="1">IF(G4632&lt;&gt;"",INDIRECT("'"&amp;G4632&amp;"'!"&amp;H4632),"")</f>
        <v/>
      </c>
    </row>
    <row r="4633" spans="1:19" ht="15" customHeight="1" x14ac:dyDescent="0.25">
      <c r="A4633" s="2">
        <v>4628</v>
      </c>
      <c r="D4633" s="3" t="s">
        <v>3572</v>
      </c>
      <c r="F4633" t="str" cm="1">
        <f t="array" ref="F4633" ca="1">IF(G4633&lt;&gt;"",INDIRECT("'"&amp;G4633&amp;"'!"&amp;H4633),"")</f>
        <v/>
      </c>
      <c r="S4633" s="991"/>
    </row>
    <row r="4634" spans="1:19" ht="15" customHeight="1" x14ac:dyDescent="0.25">
      <c r="A4634" s="2">
        <v>4629</v>
      </c>
      <c r="D4634" s="3" t="s">
        <v>3572</v>
      </c>
      <c r="F4634" t="str" cm="1">
        <f t="array" ref="F4634" ca="1">IF(G4634&lt;&gt;"",INDIRECT("'"&amp;G4634&amp;"'!"&amp;H4634),"")</f>
        <v/>
      </c>
    </row>
    <row r="4635" spans="1:19" ht="15" customHeight="1" x14ac:dyDescent="0.25">
      <c r="A4635" s="2">
        <v>4630</v>
      </c>
      <c r="D4635" s="3" t="s">
        <v>3572</v>
      </c>
      <c r="F4635" t="str" cm="1">
        <f t="array" ref="F4635" ca="1">IF(G4635&lt;&gt;"",INDIRECT("'"&amp;G4635&amp;"'!"&amp;H4635),"")</f>
        <v/>
      </c>
    </row>
    <row r="4636" spans="1:19" ht="15" customHeight="1" x14ac:dyDescent="0.25">
      <c r="A4636" s="2">
        <v>4631</v>
      </c>
      <c r="D4636" s="3" t="s">
        <v>3572</v>
      </c>
      <c r="F4636" t="str" cm="1">
        <f t="array" ref="F4636" ca="1">IF(G4636&lt;&gt;"",INDIRECT("'"&amp;G4636&amp;"'!"&amp;H4636),"")</f>
        <v/>
      </c>
    </row>
    <row r="4637" spans="1:19" ht="15" customHeight="1" x14ac:dyDescent="0.25">
      <c r="A4637" s="2">
        <v>4632</v>
      </c>
      <c r="D4637" s="3" t="s">
        <v>3572</v>
      </c>
      <c r="F4637" t="str" cm="1">
        <f t="array" ref="F4637" ca="1">IF(G4637&lt;&gt;"",INDIRECT("'"&amp;G4637&amp;"'!"&amp;H4637),"")</f>
        <v/>
      </c>
      <c r="S4637" s="991"/>
    </row>
    <row r="4638" spans="1:19" ht="15" customHeight="1" x14ac:dyDescent="0.25">
      <c r="A4638" s="2">
        <v>4633</v>
      </c>
      <c r="D4638" s="3" t="s">
        <v>3572</v>
      </c>
      <c r="F4638" t="str" cm="1">
        <f t="array" ref="F4638" ca="1">IF(G4638&lt;&gt;"",INDIRECT("'"&amp;G4638&amp;"'!"&amp;H4638),"")</f>
        <v/>
      </c>
      <c r="S4638" s="991"/>
    </row>
    <row r="4639" spans="1:19" ht="15" customHeight="1" x14ac:dyDescent="0.25">
      <c r="A4639" s="2">
        <v>4634</v>
      </c>
      <c r="D4639" s="3" t="s">
        <v>3572</v>
      </c>
      <c r="F4639" t="str" cm="1">
        <f t="array" ref="F4639" ca="1">IF(G4639&lt;&gt;"",INDIRECT("'"&amp;G4639&amp;"'!"&amp;H4639),"")</f>
        <v/>
      </c>
      <c r="S4639" s="991"/>
    </row>
    <row r="4640" spans="1:19" ht="15" customHeight="1" x14ac:dyDescent="0.25">
      <c r="A4640" s="2">
        <v>4635</v>
      </c>
      <c r="D4640" s="3" t="s">
        <v>3572</v>
      </c>
      <c r="F4640" t="str" cm="1">
        <f t="array" ref="F4640" ca="1">IF(G4640&lt;&gt;"",INDIRECT("'"&amp;G4640&amp;"'!"&amp;H4640),"")</f>
        <v/>
      </c>
      <c r="S4640" s="991"/>
    </row>
    <row r="4641" spans="1:19" ht="15" customHeight="1" x14ac:dyDescent="0.25">
      <c r="A4641" s="2">
        <v>4636</v>
      </c>
      <c r="D4641" s="3" t="s">
        <v>3572</v>
      </c>
      <c r="F4641" t="str" cm="1">
        <f t="array" ref="F4641" ca="1">IF(G4641&lt;&gt;"",INDIRECT("'"&amp;G4641&amp;"'!"&amp;H4641),"")</f>
        <v/>
      </c>
      <c r="S4641" s="991"/>
    </row>
    <row r="4642" spans="1:19" ht="15" customHeight="1" x14ac:dyDescent="0.25">
      <c r="A4642" s="2">
        <v>4637</v>
      </c>
      <c r="D4642" s="3" t="s">
        <v>3572</v>
      </c>
      <c r="F4642" t="str" cm="1">
        <f t="array" ref="F4642" ca="1">IF(G4642&lt;&gt;"",INDIRECT("'"&amp;G4642&amp;"'!"&amp;H4642),"")</f>
        <v/>
      </c>
      <c r="S4642" s="991"/>
    </row>
    <row r="4643" spans="1:19" ht="15" customHeight="1" x14ac:dyDescent="0.25">
      <c r="A4643" s="2">
        <v>4638</v>
      </c>
      <c r="D4643" s="3" t="s">
        <v>3572</v>
      </c>
      <c r="F4643" t="str" cm="1">
        <f t="array" ref="F4643" ca="1">IF(G4643&lt;&gt;"",INDIRECT("'"&amp;G4643&amp;"'!"&amp;H4643),"")</f>
        <v/>
      </c>
      <c r="S4643" s="991"/>
    </row>
    <row r="4644" spans="1:19" ht="15" customHeight="1" x14ac:dyDescent="0.25">
      <c r="A4644" s="2">
        <v>4639</v>
      </c>
      <c r="D4644" s="3" t="s">
        <v>3572</v>
      </c>
      <c r="F4644" t="str" cm="1">
        <f t="array" ref="F4644" ca="1">IF(G4644&lt;&gt;"",INDIRECT("'"&amp;G4644&amp;"'!"&amp;H4644),"")</f>
        <v/>
      </c>
      <c r="S4644" s="991"/>
    </row>
    <row r="4645" spans="1:19" ht="15" customHeight="1" x14ac:dyDescent="0.25">
      <c r="A4645" s="2">
        <v>4640</v>
      </c>
      <c r="D4645" s="3" t="s">
        <v>3572</v>
      </c>
      <c r="F4645" t="str" cm="1">
        <f t="array" ref="F4645" ca="1">IF(G4645&lt;&gt;"",INDIRECT("'"&amp;G4645&amp;"'!"&amp;H4645),"")</f>
        <v/>
      </c>
      <c r="S4645" s="991"/>
    </row>
    <row r="4646" spans="1:19" ht="15" customHeight="1" x14ac:dyDescent="0.25">
      <c r="A4646" s="2">
        <v>4641</v>
      </c>
      <c r="D4646" s="3" t="s">
        <v>3572</v>
      </c>
      <c r="F4646" t="str" cm="1">
        <f t="array" ref="F4646" ca="1">IF(G4646&lt;&gt;"",INDIRECT("'"&amp;G4646&amp;"'!"&amp;H4646),"")</f>
        <v/>
      </c>
      <c r="S4646" s="991"/>
    </row>
    <row r="4647" spans="1:19" ht="15" customHeight="1" x14ac:dyDescent="0.25">
      <c r="A4647" s="2">
        <v>4642</v>
      </c>
      <c r="D4647" s="3" t="s">
        <v>3572</v>
      </c>
      <c r="F4647" t="str" cm="1">
        <f t="array" ref="F4647" ca="1">IF(G4647&lt;&gt;"",INDIRECT("'"&amp;G4647&amp;"'!"&amp;H4647),"")</f>
        <v/>
      </c>
      <c r="S4647" s="991"/>
    </row>
    <row r="4648" spans="1:19" ht="15" customHeight="1" x14ac:dyDescent="0.25">
      <c r="A4648" s="2">
        <v>4643</v>
      </c>
      <c r="D4648" s="3" t="s">
        <v>3572</v>
      </c>
      <c r="F4648" t="str" cm="1">
        <f t="array" ref="F4648" ca="1">IF(G4648&lt;&gt;"",INDIRECT("'"&amp;G4648&amp;"'!"&amp;H4648),"")</f>
        <v/>
      </c>
      <c r="S4648" s="991"/>
    </row>
    <row r="4649" spans="1:19" ht="15" customHeight="1" x14ac:dyDescent="0.25">
      <c r="A4649" s="2">
        <v>4644</v>
      </c>
      <c r="D4649" s="3" t="s">
        <v>3572</v>
      </c>
      <c r="F4649" t="str" cm="1">
        <f t="array" ref="F4649" ca="1">IF(G4649&lt;&gt;"",INDIRECT("'"&amp;G4649&amp;"'!"&amp;H4649),"")</f>
        <v/>
      </c>
      <c r="S4649" s="991"/>
    </row>
    <row r="4650" spans="1:19" ht="15" customHeight="1" x14ac:dyDescent="0.25">
      <c r="A4650" s="2">
        <v>4645</v>
      </c>
      <c r="D4650" s="3" t="s">
        <v>3572</v>
      </c>
      <c r="F4650" t="str" cm="1">
        <f t="array" ref="F4650" ca="1">IF(G4650&lt;&gt;"",INDIRECT("'"&amp;G4650&amp;"'!"&amp;H4650),"")</f>
        <v/>
      </c>
      <c r="S4650" s="991"/>
    </row>
    <row r="4651" spans="1:19" ht="15" customHeight="1" x14ac:dyDescent="0.25">
      <c r="A4651" s="2">
        <v>4646</v>
      </c>
      <c r="D4651" s="3" t="s">
        <v>3572</v>
      </c>
      <c r="F4651" t="str" cm="1">
        <f t="array" ref="F4651" ca="1">IF(G4651&lt;&gt;"",INDIRECT("'"&amp;G4651&amp;"'!"&amp;H4651),"")</f>
        <v/>
      </c>
      <c r="S4651" s="991"/>
    </row>
    <row r="4652" spans="1:19" ht="15" customHeight="1" x14ac:dyDescent="0.25">
      <c r="A4652" s="2">
        <v>4647</v>
      </c>
      <c r="D4652" s="3" t="s">
        <v>3572</v>
      </c>
      <c r="F4652" t="str" cm="1">
        <f t="array" ref="F4652" ca="1">IF(G4652&lt;&gt;"",INDIRECT("'"&amp;G4652&amp;"'!"&amp;H4652),"")</f>
        <v/>
      </c>
      <c r="S4652" s="991"/>
    </row>
    <row r="4653" spans="1:19" ht="15" customHeight="1" x14ac:dyDescent="0.25">
      <c r="A4653" s="2">
        <v>4648</v>
      </c>
      <c r="D4653" s="3" t="s">
        <v>3572</v>
      </c>
      <c r="F4653" t="str" cm="1">
        <f t="array" ref="F4653" ca="1">IF(G4653&lt;&gt;"",INDIRECT("'"&amp;G4653&amp;"'!"&amp;H4653),"")</f>
        <v/>
      </c>
      <c r="S4653" s="991"/>
    </row>
    <row r="4654" spans="1:19" ht="15" customHeight="1" x14ac:dyDescent="0.25">
      <c r="A4654" s="2">
        <v>4649</v>
      </c>
      <c r="D4654" s="3" t="s">
        <v>3572</v>
      </c>
      <c r="F4654" t="str" cm="1">
        <f t="array" ref="F4654" ca="1">IF(G4654&lt;&gt;"",INDIRECT("'"&amp;G4654&amp;"'!"&amp;H4654),"")</f>
        <v/>
      </c>
      <c r="S4654" s="991"/>
    </row>
    <row r="4655" spans="1:19" ht="15" customHeight="1" x14ac:dyDescent="0.25">
      <c r="A4655" s="2">
        <v>4650</v>
      </c>
      <c r="D4655" s="3" t="s">
        <v>3572</v>
      </c>
      <c r="F4655" t="str" cm="1">
        <f t="array" ref="F4655" ca="1">IF(G4655&lt;&gt;"",INDIRECT("'"&amp;G4655&amp;"'!"&amp;H4655),"")</f>
        <v/>
      </c>
      <c r="S4655" s="991"/>
    </row>
    <row r="4656" spans="1:19" ht="15" customHeight="1" x14ac:dyDescent="0.25">
      <c r="A4656" s="2">
        <v>4651</v>
      </c>
      <c r="D4656" s="3" t="s">
        <v>3572</v>
      </c>
      <c r="F4656" t="str" cm="1">
        <f t="array" ref="F4656" ca="1">IF(G4656&lt;&gt;"",INDIRECT("'"&amp;G4656&amp;"'!"&amp;H4656),"")</f>
        <v/>
      </c>
      <c r="S4656" s="991"/>
    </row>
    <row r="4657" spans="1:19" ht="15" customHeight="1" x14ac:dyDescent="0.25">
      <c r="A4657" s="2">
        <v>4652</v>
      </c>
      <c r="D4657" s="3" t="s">
        <v>3572</v>
      </c>
      <c r="F4657" t="str" cm="1">
        <f t="array" ref="F4657" ca="1">IF(G4657&lt;&gt;"",INDIRECT("'"&amp;G4657&amp;"'!"&amp;H4657),"")</f>
        <v/>
      </c>
      <c r="S4657" s="991"/>
    </row>
    <row r="4658" spans="1:19" ht="15" customHeight="1" x14ac:dyDescent="0.25">
      <c r="A4658" s="2">
        <v>4653</v>
      </c>
      <c r="D4658" s="3" t="s">
        <v>3572</v>
      </c>
      <c r="F4658" t="str" cm="1">
        <f t="array" ref="F4658" ca="1">IF(G4658&lt;&gt;"",INDIRECT("'"&amp;G4658&amp;"'!"&amp;H4658),"")</f>
        <v/>
      </c>
    </row>
    <row r="4659" spans="1:19" ht="15" customHeight="1" x14ac:dyDescent="0.25">
      <c r="A4659" s="2">
        <v>4654</v>
      </c>
      <c r="D4659" s="3" t="s">
        <v>3572</v>
      </c>
      <c r="F4659" t="str" cm="1">
        <f t="array" ref="F4659" ca="1">IF(G4659&lt;&gt;"",INDIRECT("'"&amp;G4659&amp;"'!"&amp;H4659),"")</f>
        <v/>
      </c>
    </row>
    <row r="4660" spans="1:19" ht="15" customHeight="1" x14ac:dyDescent="0.25">
      <c r="A4660" s="2">
        <v>4655</v>
      </c>
      <c r="D4660" s="3" t="s">
        <v>3572</v>
      </c>
      <c r="F4660" t="str" cm="1">
        <f t="array" ref="F4660" ca="1">IF(G4660&lt;&gt;"",INDIRECT("'"&amp;G4660&amp;"'!"&amp;H4660),"")</f>
        <v/>
      </c>
    </row>
    <row r="4661" spans="1:19" ht="15" customHeight="1" x14ac:dyDescent="0.25">
      <c r="A4661" s="2">
        <v>4656</v>
      </c>
      <c r="D4661" s="3" t="s">
        <v>3572</v>
      </c>
      <c r="F4661" t="str" cm="1">
        <f t="array" ref="F4661" ca="1">IF(G4661&lt;&gt;"",INDIRECT("'"&amp;G4661&amp;"'!"&amp;H4661),"")</f>
        <v/>
      </c>
    </row>
    <row r="4662" spans="1:19" ht="15" customHeight="1" x14ac:dyDescent="0.25">
      <c r="A4662" s="2">
        <v>4657</v>
      </c>
      <c r="D4662" s="3" t="s">
        <v>3572</v>
      </c>
      <c r="F4662" t="str" cm="1">
        <f t="array" ref="F4662" ca="1">IF(G4662&lt;&gt;"",INDIRECT("'"&amp;G4662&amp;"'!"&amp;H4662),"")</f>
        <v/>
      </c>
    </row>
    <row r="4663" spans="1:19" ht="15" customHeight="1" x14ac:dyDescent="0.25">
      <c r="A4663" s="2">
        <v>4658</v>
      </c>
      <c r="D4663" s="3" t="s">
        <v>3572</v>
      </c>
      <c r="F4663" t="str" cm="1">
        <f t="array" ref="F4663" ca="1">IF(G4663&lt;&gt;"",INDIRECT("'"&amp;G4663&amp;"'!"&amp;H4663),"")</f>
        <v/>
      </c>
    </row>
    <row r="4664" spans="1:19" ht="15" customHeight="1" x14ac:dyDescent="0.25">
      <c r="A4664" s="2">
        <v>4659</v>
      </c>
      <c r="D4664" s="3" t="s">
        <v>3572</v>
      </c>
      <c r="F4664" t="str" cm="1">
        <f t="array" ref="F4664" ca="1">IF(G4664&lt;&gt;"",INDIRECT("'"&amp;G4664&amp;"'!"&amp;H4664),"")</f>
        <v/>
      </c>
    </row>
    <row r="4665" spans="1:19" ht="15" customHeight="1" x14ac:dyDescent="0.25">
      <c r="A4665" s="2">
        <v>4660</v>
      </c>
      <c r="D4665" s="3" t="s">
        <v>3572</v>
      </c>
      <c r="F4665" t="str" cm="1">
        <f t="array" ref="F4665" ca="1">IF(G4665&lt;&gt;"",INDIRECT("'"&amp;G4665&amp;"'!"&amp;H4665),"")</f>
        <v/>
      </c>
    </row>
    <row r="4666" spans="1:19" ht="15" customHeight="1" x14ac:dyDescent="0.25">
      <c r="A4666" s="2">
        <v>4661</v>
      </c>
      <c r="D4666" s="3" t="s">
        <v>3572</v>
      </c>
      <c r="F4666" t="str" cm="1">
        <f t="array" ref="F4666" ca="1">IF(G4666&lt;&gt;"",INDIRECT("'"&amp;G4666&amp;"'!"&amp;H4666),"")</f>
        <v/>
      </c>
    </row>
    <row r="4667" spans="1:19" ht="15" customHeight="1" x14ac:dyDescent="0.25">
      <c r="A4667" s="2">
        <v>4662</v>
      </c>
      <c r="D4667" s="3" t="s">
        <v>3572</v>
      </c>
      <c r="F4667" t="str" cm="1">
        <f t="array" ref="F4667" ca="1">IF(G4667&lt;&gt;"",INDIRECT("'"&amp;G4667&amp;"'!"&amp;H4667),"")</f>
        <v/>
      </c>
    </row>
    <row r="4668" spans="1:19" ht="15" customHeight="1" x14ac:dyDescent="0.25">
      <c r="A4668" s="2">
        <v>4663</v>
      </c>
      <c r="D4668" s="3" t="s">
        <v>3572</v>
      </c>
      <c r="F4668" t="str" cm="1">
        <f t="array" ref="F4668" ca="1">IF(G4668&lt;&gt;"",INDIRECT("'"&amp;G4668&amp;"'!"&amp;H4668),"")</f>
        <v/>
      </c>
    </row>
    <row r="4669" spans="1:19" ht="15" customHeight="1" x14ac:dyDescent="0.25">
      <c r="A4669" s="2">
        <v>4664</v>
      </c>
      <c r="D4669" s="3" t="s">
        <v>3572</v>
      </c>
      <c r="F4669" t="str" cm="1">
        <f t="array" ref="F4669" ca="1">IF(G4669&lt;&gt;"",INDIRECT("'"&amp;G4669&amp;"'!"&amp;H4669),"")</f>
        <v/>
      </c>
    </row>
    <row r="4670" spans="1:19" ht="15" customHeight="1" x14ac:dyDescent="0.25">
      <c r="A4670" s="2">
        <v>4665</v>
      </c>
      <c r="D4670" s="3" t="s">
        <v>3572</v>
      </c>
      <c r="F4670" t="str" cm="1">
        <f t="array" ref="F4670" ca="1">IF(G4670&lt;&gt;"",INDIRECT("'"&amp;G4670&amp;"'!"&amp;H4670),"")</f>
        <v/>
      </c>
    </row>
    <row r="4671" spans="1:19" ht="15" customHeight="1" x14ac:dyDescent="0.25">
      <c r="A4671" s="2">
        <v>4666</v>
      </c>
      <c r="D4671" s="3" t="s">
        <v>3572</v>
      </c>
      <c r="F4671" t="str" cm="1">
        <f t="array" ref="F4671" ca="1">IF(G4671&lt;&gt;"",INDIRECT("'"&amp;G4671&amp;"'!"&amp;H4671),"")</f>
        <v/>
      </c>
    </row>
    <row r="4672" spans="1:19" ht="15" customHeight="1" x14ac:dyDescent="0.25">
      <c r="A4672" s="2">
        <v>4667</v>
      </c>
      <c r="D4672" s="3" t="s">
        <v>3572</v>
      </c>
      <c r="F4672" t="str" cm="1">
        <f t="array" ref="F4672" ca="1">IF(G4672&lt;&gt;"",INDIRECT("'"&amp;G4672&amp;"'!"&amp;H4672),"")</f>
        <v/>
      </c>
    </row>
    <row r="4673" spans="1:19" ht="15" customHeight="1" x14ac:dyDescent="0.25">
      <c r="A4673" s="2">
        <v>4668</v>
      </c>
      <c r="D4673" s="3" t="s">
        <v>3572</v>
      </c>
      <c r="F4673" t="str" cm="1">
        <f t="array" ref="F4673" ca="1">IF(G4673&lt;&gt;"",INDIRECT("'"&amp;G4673&amp;"'!"&amp;H4673),"")</f>
        <v/>
      </c>
    </row>
    <row r="4674" spans="1:19" ht="15" customHeight="1" x14ac:dyDescent="0.25">
      <c r="A4674" s="2">
        <v>4669</v>
      </c>
      <c r="D4674" s="3" t="s">
        <v>3572</v>
      </c>
      <c r="F4674" t="str" cm="1">
        <f t="array" ref="F4674" ca="1">IF(G4674&lt;&gt;"",INDIRECT("'"&amp;G4674&amp;"'!"&amp;H4674),"")</f>
        <v/>
      </c>
    </row>
    <row r="4675" spans="1:19" ht="15" customHeight="1" x14ac:dyDescent="0.25">
      <c r="A4675" s="2">
        <v>4670</v>
      </c>
      <c r="D4675" s="3" t="s">
        <v>3572</v>
      </c>
      <c r="F4675" t="str" cm="1">
        <f t="array" ref="F4675" ca="1">IF(G4675&lt;&gt;"",INDIRECT("'"&amp;G4675&amp;"'!"&amp;H4675),"")</f>
        <v/>
      </c>
    </row>
    <row r="4676" spans="1:19" ht="15" customHeight="1" x14ac:dyDescent="0.25">
      <c r="A4676" s="2">
        <v>4671</v>
      </c>
      <c r="D4676" s="3" t="s">
        <v>3572</v>
      </c>
      <c r="F4676" t="str" cm="1">
        <f t="array" ref="F4676" ca="1">IF(G4676&lt;&gt;"",INDIRECT("'"&amp;G4676&amp;"'!"&amp;H4676),"")</f>
        <v/>
      </c>
      <c r="S4676" s="991"/>
    </row>
    <row r="4677" spans="1:19" ht="15" customHeight="1" x14ac:dyDescent="0.25">
      <c r="A4677" s="2">
        <v>4672</v>
      </c>
      <c r="D4677" s="3" t="s">
        <v>3572</v>
      </c>
      <c r="F4677" t="str" cm="1">
        <f t="array" ref="F4677" ca="1">IF(G4677&lt;&gt;"",INDIRECT("'"&amp;G4677&amp;"'!"&amp;H4677),"")</f>
        <v/>
      </c>
      <c r="S4677" s="991"/>
    </row>
    <row r="4678" spans="1:19" ht="15" customHeight="1" x14ac:dyDescent="0.25">
      <c r="A4678" s="2">
        <v>4673</v>
      </c>
      <c r="D4678" s="3" t="s">
        <v>3572</v>
      </c>
      <c r="F4678" t="str" cm="1">
        <f t="array" ref="F4678" ca="1">IF(G4678&lt;&gt;"",INDIRECT("'"&amp;G4678&amp;"'!"&amp;H4678),"")</f>
        <v/>
      </c>
      <c r="S4678" s="991"/>
    </row>
    <row r="4679" spans="1:19" ht="15" customHeight="1" x14ac:dyDescent="0.25">
      <c r="A4679" s="2">
        <v>4674</v>
      </c>
      <c r="D4679" s="3" t="s">
        <v>3572</v>
      </c>
      <c r="F4679" t="str" cm="1">
        <f t="array" ref="F4679" ca="1">IF(G4679&lt;&gt;"",INDIRECT("'"&amp;G4679&amp;"'!"&amp;H4679),"")</f>
        <v/>
      </c>
      <c r="S4679" s="991"/>
    </row>
    <row r="4680" spans="1:19" ht="15" customHeight="1" x14ac:dyDescent="0.25">
      <c r="A4680" s="2">
        <v>4675</v>
      </c>
      <c r="D4680" s="3" t="s">
        <v>3572</v>
      </c>
      <c r="F4680" t="str" cm="1">
        <f t="array" ref="F4680" ca="1">IF(G4680&lt;&gt;"",INDIRECT("'"&amp;G4680&amp;"'!"&amp;H4680),"")</f>
        <v/>
      </c>
    </row>
    <row r="4681" spans="1:19" ht="15" customHeight="1" x14ac:dyDescent="0.25">
      <c r="A4681" s="2">
        <v>4676</v>
      </c>
      <c r="D4681" s="3" t="s">
        <v>3572</v>
      </c>
      <c r="F4681" t="str" cm="1">
        <f t="array" ref="F4681" ca="1">IF(G4681&lt;&gt;"",INDIRECT("'"&amp;G4681&amp;"'!"&amp;H4681),"")</f>
        <v/>
      </c>
    </row>
    <row r="4682" spans="1:19" ht="15" customHeight="1" x14ac:dyDescent="0.25">
      <c r="A4682" s="2">
        <v>4677</v>
      </c>
      <c r="D4682" s="3" t="s">
        <v>3572</v>
      </c>
      <c r="F4682" t="str" cm="1">
        <f t="array" ref="F4682" ca="1">IF(G4682&lt;&gt;"",INDIRECT("'"&amp;G4682&amp;"'!"&amp;H4682),"")</f>
        <v/>
      </c>
    </row>
    <row r="4683" spans="1:19" ht="15" customHeight="1" x14ac:dyDescent="0.25">
      <c r="A4683" s="2">
        <v>4678</v>
      </c>
      <c r="D4683" s="3" t="s">
        <v>3572</v>
      </c>
      <c r="F4683" t="str" cm="1">
        <f t="array" ref="F4683" ca="1">IF(G4683&lt;&gt;"",INDIRECT("'"&amp;G4683&amp;"'!"&amp;H4683),"")</f>
        <v/>
      </c>
    </row>
    <row r="4684" spans="1:19" ht="15" customHeight="1" x14ac:dyDescent="0.25">
      <c r="A4684" s="2">
        <v>4679</v>
      </c>
      <c r="D4684" s="3" t="s">
        <v>3572</v>
      </c>
      <c r="F4684" t="str" cm="1">
        <f t="array" ref="F4684" ca="1">IF(G4684&lt;&gt;"",INDIRECT("'"&amp;G4684&amp;"'!"&amp;H4684),"")</f>
        <v/>
      </c>
    </row>
    <row r="4685" spans="1:19" ht="15" customHeight="1" x14ac:dyDescent="0.25">
      <c r="A4685" s="2">
        <v>4680</v>
      </c>
      <c r="D4685" s="3" t="s">
        <v>3572</v>
      </c>
      <c r="F4685" t="str" cm="1">
        <f t="array" ref="F4685" ca="1">IF(G4685&lt;&gt;"",INDIRECT("'"&amp;G4685&amp;"'!"&amp;H4685),"")</f>
        <v/>
      </c>
    </row>
    <row r="4686" spans="1:19" ht="15" customHeight="1" x14ac:dyDescent="0.25">
      <c r="A4686" s="2">
        <v>4681</v>
      </c>
      <c r="D4686" s="3" t="s">
        <v>3572</v>
      </c>
      <c r="F4686" t="str" cm="1">
        <f t="array" ref="F4686" ca="1">IF(G4686&lt;&gt;"",INDIRECT("'"&amp;G4686&amp;"'!"&amp;H4686),"")</f>
        <v/>
      </c>
    </row>
    <row r="4687" spans="1:19" ht="15" customHeight="1" x14ac:dyDescent="0.25">
      <c r="A4687" s="2">
        <v>4682</v>
      </c>
      <c r="D4687" s="3" t="s">
        <v>3572</v>
      </c>
      <c r="F4687" t="str" cm="1">
        <f t="array" ref="F4687" ca="1">IF(G4687&lt;&gt;"",INDIRECT("'"&amp;G4687&amp;"'!"&amp;H4687),"")</f>
        <v/>
      </c>
    </row>
    <row r="4688" spans="1:19" ht="15" customHeight="1" x14ac:dyDescent="0.25">
      <c r="A4688" s="2">
        <v>4683</v>
      </c>
      <c r="D4688" s="3" t="s">
        <v>3572</v>
      </c>
      <c r="F4688" t="str" cm="1">
        <f t="array" ref="F4688" ca="1">IF(G4688&lt;&gt;"",INDIRECT("'"&amp;G4688&amp;"'!"&amp;H4688),"")</f>
        <v/>
      </c>
    </row>
    <row r="4689" spans="1:19" ht="15" customHeight="1" x14ac:dyDescent="0.25">
      <c r="A4689" s="2">
        <v>4684</v>
      </c>
      <c r="D4689" s="3" t="s">
        <v>3572</v>
      </c>
      <c r="F4689" t="str" cm="1">
        <f t="array" ref="F4689" ca="1">IF(G4689&lt;&gt;"",INDIRECT("'"&amp;G4689&amp;"'!"&amp;H4689),"")</f>
        <v/>
      </c>
    </row>
    <row r="4690" spans="1:19" ht="15" customHeight="1" x14ac:dyDescent="0.25">
      <c r="A4690" s="2">
        <v>4685</v>
      </c>
      <c r="D4690" s="3" t="s">
        <v>3572</v>
      </c>
      <c r="F4690" t="str" cm="1">
        <f t="array" ref="F4690" ca="1">IF(G4690&lt;&gt;"",INDIRECT("'"&amp;G4690&amp;"'!"&amp;H4690),"")</f>
        <v/>
      </c>
    </row>
    <row r="4691" spans="1:19" ht="15" customHeight="1" x14ac:dyDescent="0.25">
      <c r="A4691" s="2">
        <v>4686</v>
      </c>
      <c r="D4691" s="3" t="s">
        <v>3572</v>
      </c>
      <c r="F4691" t="str" cm="1">
        <f t="array" ref="F4691" ca="1">IF(G4691&lt;&gt;"",INDIRECT("'"&amp;G4691&amp;"'!"&amp;H4691),"")</f>
        <v/>
      </c>
    </row>
    <row r="4692" spans="1:19" ht="15" customHeight="1" x14ac:dyDescent="0.25">
      <c r="A4692" s="2">
        <v>4687</v>
      </c>
      <c r="D4692" s="3" t="s">
        <v>3572</v>
      </c>
      <c r="F4692" t="str" cm="1">
        <f t="array" ref="F4692" ca="1">IF(G4692&lt;&gt;"",INDIRECT("'"&amp;G4692&amp;"'!"&amp;H4692),"")</f>
        <v/>
      </c>
    </row>
    <row r="4693" spans="1:19" ht="15" customHeight="1" x14ac:dyDescent="0.25">
      <c r="A4693" s="2">
        <v>4688</v>
      </c>
      <c r="D4693" s="3" t="s">
        <v>3572</v>
      </c>
      <c r="F4693" t="str" cm="1">
        <f t="array" ref="F4693" ca="1">IF(G4693&lt;&gt;"",INDIRECT("'"&amp;G4693&amp;"'!"&amp;H4693),"")</f>
        <v/>
      </c>
    </row>
    <row r="4694" spans="1:19" ht="15" customHeight="1" x14ac:dyDescent="0.25">
      <c r="A4694" s="2">
        <v>4689</v>
      </c>
      <c r="D4694" s="3" t="s">
        <v>3572</v>
      </c>
      <c r="F4694" t="str" cm="1">
        <f t="array" ref="F4694" ca="1">IF(G4694&lt;&gt;"",INDIRECT("'"&amp;G4694&amp;"'!"&amp;H4694),"")</f>
        <v/>
      </c>
      <c r="S4694" s="991"/>
    </row>
    <row r="4695" spans="1:19" ht="15" customHeight="1" x14ac:dyDescent="0.25">
      <c r="A4695" s="2">
        <v>4690</v>
      </c>
      <c r="D4695" s="3" t="s">
        <v>3572</v>
      </c>
      <c r="F4695" t="str" cm="1">
        <f t="array" ref="F4695" ca="1">IF(G4695&lt;&gt;"",INDIRECT("'"&amp;G4695&amp;"'!"&amp;H4695),"")</f>
        <v/>
      </c>
      <c r="S4695" s="991"/>
    </row>
    <row r="4696" spans="1:19" ht="15" customHeight="1" x14ac:dyDescent="0.25">
      <c r="A4696" s="2">
        <v>4691</v>
      </c>
      <c r="D4696" s="3" t="s">
        <v>3572</v>
      </c>
      <c r="F4696" t="str" cm="1">
        <f t="array" ref="F4696" ca="1">IF(G4696&lt;&gt;"",INDIRECT("'"&amp;G4696&amp;"'!"&amp;H4696),"")</f>
        <v/>
      </c>
      <c r="S4696" s="991"/>
    </row>
    <row r="4697" spans="1:19" ht="15" customHeight="1" x14ac:dyDescent="0.25">
      <c r="A4697" s="2">
        <v>4692</v>
      </c>
      <c r="D4697" s="3" t="s">
        <v>3572</v>
      </c>
      <c r="F4697" t="str" cm="1">
        <f t="array" ref="F4697" ca="1">IF(G4697&lt;&gt;"",INDIRECT("'"&amp;G4697&amp;"'!"&amp;H4697),"")</f>
        <v/>
      </c>
      <c r="S4697" s="991"/>
    </row>
    <row r="4698" spans="1:19" ht="15" customHeight="1" x14ac:dyDescent="0.25">
      <c r="A4698" s="2">
        <v>4693</v>
      </c>
      <c r="D4698" s="3" t="s">
        <v>3572</v>
      </c>
      <c r="F4698" t="str" cm="1">
        <f t="array" ref="F4698" ca="1">IF(G4698&lt;&gt;"",INDIRECT("'"&amp;G4698&amp;"'!"&amp;H4698),"")</f>
        <v/>
      </c>
    </row>
    <row r="4699" spans="1:19" ht="15" customHeight="1" x14ac:dyDescent="0.25">
      <c r="A4699" s="2">
        <v>4694</v>
      </c>
      <c r="D4699" s="3" t="s">
        <v>3572</v>
      </c>
      <c r="F4699" t="str" cm="1">
        <f t="array" ref="F4699" ca="1">IF(G4699&lt;&gt;"",INDIRECT("'"&amp;G4699&amp;"'!"&amp;H4699),"")</f>
        <v/>
      </c>
    </row>
    <row r="4700" spans="1:19" ht="15" customHeight="1" x14ac:dyDescent="0.25">
      <c r="A4700" s="2">
        <v>4695</v>
      </c>
      <c r="D4700" s="3" t="s">
        <v>3572</v>
      </c>
      <c r="F4700" t="str" cm="1">
        <f t="array" ref="F4700" ca="1">IF(G4700&lt;&gt;"",INDIRECT("'"&amp;G4700&amp;"'!"&amp;H4700),"")</f>
        <v/>
      </c>
    </row>
    <row r="4701" spans="1:19" ht="15" customHeight="1" x14ac:dyDescent="0.25">
      <c r="A4701" s="2">
        <v>4696</v>
      </c>
      <c r="D4701" s="3" t="s">
        <v>3572</v>
      </c>
      <c r="F4701" t="str" cm="1">
        <f t="array" ref="F4701" ca="1">IF(G4701&lt;&gt;"",INDIRECT("'"&amp;G4701&amp;"'!"&amp;H4701),"")</f>
        <v/>
      </c>
    </row>
    <row r="4702" spans="1:19" ht="15" customHeight="1" x14ac:dyDescent="0.25">
      <c r="A4702" s="2">
        <v>4697</v>
      </c>
      <c r="D4702" s="3" t="s">
        <v>3572</v>
      </c>
      <c r="F4702" t="str" cm="1">
        <f t="array" ref="F4702" ca="1">IF(G4702&lt;&gt;"",INDIRECT("'"&amp;G4702&amp;"'!"&amp;H4702),"")</f>
        <v/>
      </c>
    </row>
    <row r="4703" spans="1:19" ht="15" customHeight="1" x14ac:dyDescent="0.25">
      <c r="A4703" s="2">
        <v>4698</v>
      </c>
      <c r="D4703" s="3" t="s">
        <v>3572</v>
      </c>
      <c r="F4703" t="str" cm="1">
        <f t="array" ref="F4703" ca="1">IF(G4703&lt;&gt;"",INDIRECT("'"&amp;G4703&amp;"'!"&amp;H4703),"")</f>
        <v/>
      </c>
    </row>
    <row r="4704" spans="1:19" ht="15" customHeight="1" x14ac:dyDescent="0.25">
      <c r="A4704" s="2">
        <v>4699</v>
      </c>
      <c r="D4704" s="3" t="s">
        <v>3572</v>
      </c>
      <c r="F4704" t="str" cm="1">
        <f t="array" ref="F4704" ca="1">IF(G4704&lt;&gt;"",INDIRECT("'"&amp;G4704&amp;"'!"&amp;H4704),"")</f>
        <v/>
      </c>
    </row>
    <row r="4705" spans="1:19" x14ac:dyDescent="0.25">
      <c r="A4705">
        <v>4700</v>
      </c>
      <c r="B4705" s="7">
        <f>'EstRev 6-11'!C107</f>
        <v>0</v>
      </c>
      <c r="C4705" s="3">
        <f>A4705-B4705</f>
        <v>4700</v>
      </c>
      <c r="E4705" t="b">
        <f ca="1">F4705=B4705</f>
        <v>1</v>
      </c>
      <c r="F4705" cm="1">
        <f t="array" ref="F4705" ca="1">IF(G4705&lt;&gt;"",INDIRECT("'"&amp;G4705&amp;"'!"&amp;H4705),"")</f>
        <v>0</v>
      </c>
      <c r="G4705" s="991" t="s">
        <v>4454</v>
      </c>
      <c r="H4705" t="s">
        <v>4562</v>
      </c>
      <c r="S4705" s="991"/>
    </row>
    <row r="4706" spans="1:19" ht="15" customHeight="1" x14ac:dyDescent="0.25">
      <c r="A4706" s="2">
        <v>4701</v>
      </c>
      <c r="D4706" s="3" t="s">
        <v>3572</v>
      </c>
      <c r="F4706" t="str" cm="1">
        <f t="array" ref="F4706" ca="1">IF(G4706&lt;&gt;"",INDIRECT("'"&amp;G4706&amp;"'!"&amp;H4706),"")</f>
        <v/>
      </c>
    </row>
    <row r="4707" spans="1:19" ht="15" customHeight="1" x14ac:dyDescent="0.25">
      <c r="A4707" s="2">
        <v>4702</v>
      </c>
      <c r="D4707" s="3" t="s">
        <v>3572</v>
      </c>
      <c r="F4707" t="str" cm="1">
        <f t="array" ref="F4707" ca="1">IF(G4707&lt;&gt;"",INDIRECT("'"&amp;G4707&amp;"'!"&amp;H4707),"")</f>
        <v/>
      </c>
    </row>
    <row r="4708" spans="1:19" ht="15" customHeight="1" x14ac:dyDescent="0.25">
      <c r="A4708" s="2">
        <v>4703</v>
      </c>
      <c r="D4708" s="3" t="s">
        <v>3572</v>
      </c>
      <c r="F4708" t="str" cm="1">
        <f t="array" ref="F4708" ca="1">IF(G4708&lt;&gt;"",INDIRECT("'"&amp;G4708&amp;"'!"&amp;H4708),"")</f>
        <v/>
      </c>
    </row>
    <row r="4709" spans="1:19" ht="15" customHeight="1" x14ac:dyDescent="0.25">
      <c r="A4709" s="2">
        <v>4704</v>
      </c>
      <c r="D4709" s="3" t="s">
        <v>3572</v>
      </c>
      <c r="F4709" t="str" cm="1">
        <f t="array" ref="F4709" ca="1">IF(G4709&lt;&gt;"",INDIRECT("'"&amp;G4709&amp;"'!"&amp;H4709),"")</f>
        <v/>
      </c>
    </row>
    <row r="4710" spans="1:19" ht="15" customHeight="1" x14ac:dyDescent="0.25">
      <c r="A4710" s="2">
        <v>4705</v>
      </c>
      <c r="D4710" s="3" t="s">
        <v>3572</v>
      </c>
      <c r="F4710" t="str" cm="1">
        <f t="array" ref="F4710" ca="1">IF(G4710&lt;&gt;"",INDIRECT("'"&amp;G4710&amp;"'!"&amp;H4710),"")</f>
        <v/>
      </c>
      <c r="S4710" s="991"/>
    </row>
    <row r="4711" spans="1:19" ht="15" customHeight="1" x14ac:dyDescent="0.25">
      <c r="A4711" s="2">
        <v>4706</v>
      </c>
      <c r="D4711" s="3" t="s">
        <v>3525</v>
      </c>
      <c r="F4711" t="str" cm="1">
        <f t="array" ref="F4711" ca="1">IF(G4711&lt;&gt;"",INDIRECT("'"&amp;G4711&amp;"'!"&amp;H4711),"")</f>
        <v/>
      </c>
    </row>
    <row r="4712" spans="1:19" ht="15" customHeight="1" x14ac:dyDescent="0.25">
      <c r="A4712" s="2">
        <v>4707</v>
      </c>
      <c r="D4712" s="3" t="s">
        <v>3525</v>
      </c>
      <c r="F4712" t="str" cm="1">
        <f t="array" ref="F4712" ca="1">IF(G4712&lt;&gt;"",INDIRECT("'"&amp;G4712&amp;"'!"&amp;H4712),"")</f>
        <v/>
      </c>
    </row>
    <row r="4713" spans="1:19" ht="15" customHeight="1" x14ac:dyDescent="0.25">
      <c r="A4713" s="2">
        <v>4708</v>
      </c>
      <c r="D4713" s="3" t="s">
        <v>3525</v>
      </c>
      <c r="F4713" t="str" cm="1">
        <f t="array" ref="F4713" ca="1">IF(G4713&lt;&gt;"",INDIRECT("'"&amp;G4713&amp;"'!"&amp;H4713),"")</f>
        <v/>
      </c>
    </row>
    <row r="4714" spans="1:19" ht="15" customHeight="1" x14ac:dyDescent="0.25">
      <c r="A4714" s="2">
        <v>4709</v>
      </c>
      <c r="D4714" s="3" t="s">
        <v>3525</v>
      </c>
      <c r="F4714" t="str" cm="1">
        <f t="array" ref="F4714" ca="1">IF(G4714&lt;&gt;"",INDIRECT("'"&amp;G4714&amp;"'!"&amp;H4714),"")</f>
        <v/>
      </c>
    </row>
    <row r="4715" spans="1:19" x14ac:dyDescent="0.25">
      <c r="A4715">
        <v>4710</v>
      </c>
      <c r="B4715" s="7">
        <f>'EstRev 6-11'!G135</f>
        <v>0</v>
      </c>
      <c r="C4715" s="3">
        <f>A4715-B4715</f>
        <v>4710</v>
      </c>
      <c r="E4715" t="b">
        <f ca="1">F4715=B4715</f>
        <v>1</v>
      </c>
      <c r="F4715" cm="1">
        <f t="array" ref="F4715" ca="1">IF(G4715&lt;&gt;"",INDIRECT("'"&amp;G4715&amp;"'!"&amp;H4715),"")</f>
        <v>0</v>
      </c>
      <c r="G4715" s="991" t="s">
        <v>4454</v>
      </c>
      <c r="H4715" t="s">
        <v>4563</v>
      </c>
      <c r="S4715" s="991"/>
    </row>
    <row r="4716" spans="1:19" ht="15" customHeight="1" x14ac:dyDescent="0.25">
      <c r="A4716" s="2">
        <v>4711</v>
      </c>
      <c r="D4716" s="3" t="s">
        <v>3572</v>
      </c>
      <c r="F4716" t="str" cm="1">
        <f t="array" ref="F4716" ca="1">IF(G4716&lt;&gt;"",INDIRECT("'"&amp;G4716&amp;"'!"&amp;H4716),"")</f>
        <v/>
      </c>
    </row>
    <row r="4717" spans="1:19" ht="15" customHeight="1" x14ac:dyDescent="0.25">
      <c r="A4717" s="2">
        <v>4712</v>
      </c>
      <c r="D4717" s="3" t="s">
        <v>3572</v>
      </c>
      <c r="F4717" t="str" cm="1">
        <f t="array" ref="F4717" ca="1">IF(G4717&lt;&gt;"",INDIRECT("'"&amp;G4717&amp;"'!"&amp;H4717),"")</f>
        <v/>
      </c>
    </row>
    <row r="4718" spans="1:19" ht="15" customHeight="1" x14ac:dyDescent="0.25">
      <c r="A4718" s="2">
        <v>4713</v>
      </c>
      <c r="D4718" s="3" t="s">
        <v>3572</v>
      </c>
      <c r="F4718" t="str" cm="1">
        <f t="array" ref="F4718" ca="1">IF(G4718&lt;&gt;"",INDIRECT("'"&amp;G4718&amp;"'!"&amp;H4718),"")</f>
        <v/>
      </c>
    </row>
    <row r="4719" spans="1:19" ht="15" customHeight="1" x14ac:dyDescent="0.25">
      <c r="A4719" s="2">
        <v>4714</v>
      </c>
      <c r="D4719" s="3" t="s">
        <v>3572</v>
      </c>
      <c r="F4719" t="str" cm="1">
        <f t="array" ref="F4719" ca="1">IF(G4719&lt;&gt;"",INDIRECT("'"&amp;G4719&amp;"'!"&amp;H4719),"")</f>
        <v/>
      </c>
    </row>
    <row r="4720" spans="1:19" ht="15" customHeight="1" x14ac:dyDescent="0.25">
      <c r="A4720" s="2">
        <v>4715</v>
      </c>
      <c r="D4720" s="3" t="s">
        <v>3572</v>
      </c>
      <c r="F4720" t="str" cm="1">
        <f t="array" ref="F4720" ca="1">IF(G4720&lt;&gt;"",INDIRECT("'"&amp;G4720&amp;"'!"&amp;H4720),"")</f>
        <v/>
      </c>
    </row>
    <row r="4721" spans="1:19" ht="15" customHeight="1" x14ac:dyDescent="0.25">
      <c r="A4721" s="2">
        <v>4716</v>
      </c>
      <c r="D4721" s="3" t="s">
        <v>3572</v>
      </c>
      <c r="F4721" t="str" cm="1">
        <f t="array" ref="F4721" ca="1">IF(G4721&lt;&gt;"",INDIRECT("'"&amp;G4721&amp;"'!"&amp;H4721),"")</f>
        <v/>
      </c>
    </row>
    <row r="4722" spans="1:19" ht="15" customHeight="1" x14ac:dyDescent="0.25">
      <c r="A4722" s="2">
        <v>4717</v>
      </c>
      <c r="D4722" s="3" t="s">
        <v>3572</v>
      </c>
      <c r="F4722" t="str" cm="1">
        <f t="array" ref="F4722" ca="1">IF(G4722&lt;&gt;"",INDIRECT("'"&amp;G4722&amp;"'!"&amp;H4722),"")</f>
        <v/>
      </c>
    </row>
    <row r="4723" spans="1:19" ht="15" customHeight="1" x14ac:dyDescent="0.25">
      <c r="A4723" s="2">
        <v>4718</v>
      </c>
      <c r="D4723" s="3" t="s">
        <v>3572</v>
      </c>
      <c r="F4723" t="str" cm="1">
        <f t="array" ref="F4723" ca="1">IF(G4723&lt;&gt;"",INDIRECT("'"&amp;G4723&amp;"'!"&amp;H4723),"")</f>
        <v/>
      </c>
    </row>
    <row r="4724" spans="1:19" ht="15" customHeight="1" x14ac:dyDescent="0.25">
      <c r="A4724" s="2">
        <v>4719</v>
      </c>
      <c r="D4724" s="3" t="s">
        <v>3572</v>
      </c>
      <c r="F4724" t="str" cm="1">
        <f t="array" ref="F4724" ca="1">IF(G4724&lt;&gt;"",INDIRECT("'"&amp;G4724&amp;"'!"&amp;H4724),"")</f>
        <v/>
      </c>
    </row>
    <row r="4725" spans="1:19" ht="15" customHeight="1" x14ac:dyDescent="0.25">
      <c r="A4725" s="2">
        <v>4720</v>
      </c>
      <c r="D4725" s="3" t="s">
        <v>3572</v>
      </c>
      <c r="F4725" t="str" cm="1">
        <f t="array" ref="F4725" ca="1">IF(G4725&lt;&gt;"",INDIRECT("'"&amp;G4725&amp;"'!"&amp;H4725),"")</f>
        <v/>
      </c>
    </row>
    <row r="4726" spans="1:19" ht="15" customHeight="1" x14ac:dyDescent="0.25">
      <c r="A4726" s="2">
        <v>4721</v>
      </c>
      <c r="D4726" s="3" t="s">
        <v>3572</v>
      </c>
      <c r="F4726" t="str" cm="1">
        <f t="array" ref="F4726" ca="1">IF(G4726&lt;&gt;"",INDIRECT("'"&amp;G4726&amp;"'!"&amp;H4726),"")</f>
        <v/>
      </c>
    </row>
    <row r="4727" spans="1:19" ht="15" customHeight="1" x14ac:dyDescent="0.25">
      <c r="A4727" s="2">
        <v>4722</v>
      </c>
      <c r="D4727" s="3" t="s">
        <v>3572</v>
      </c>
      <c r="F4727" t="str" cm="1">
        <f t="array" ref="F4727" ca="1">IF(G4727&lt;&gt;"",INDIRECT("'"&amp;G4727&amp;"'!"&amp;H4727),"")</f>
        <v/>
      </c>
      <c r="S4727" s="991"/>
    </row>
    <row r="4728" spans="1:19" ht="15" customHeight="1" x14ac:dyDescent="0.25">
      <c r="A4728" s="2">
        <v>4723</v>
      </c>
      <c r="D4728" s="3" t="s">
        <v>3572</v>
      </c>
      <c r="F4728" t="str" cm="1">
        <f t="array" ref="F4728" ca="1">IF(G4728&lt;&gt;"",INDIRECT("'"&amp;G4728&amp;"'!"&amp;H4728),"")</f>
        <v/>
      </c>
      <c r="S4728" s="991"/>
    </row>
    <row r="4729" spans="1:19" ht="15" customHeight="1" x14ac:dyDescent="0.25">
      <c r="A4729" s="2">
        <v>4724</v>
      </c>
      <c r="D4729" s="3" t="s">
        <v>3572</v>
      </c>
      <c r="F4729" t="str" cm="1">
        <f t="array" ref="F4729" ca="1">IF(G4729&lt;&gt;"",INDIRECT("'"&amp;G4729&amp;"'!"&amp;H4729),"")</f>
        <v/>
      </c>
      <c r="S4729" s="991"/>
    </row>
    <row r="4730" spans="1:19" ht="15" customHeight="1" x14ac:dyDescent="0.25">
      <c r="A4730" s="2">
        <v>4725</v>
      </c>
      <c r="D4730" s="3" t="s">
        <v>3572</v>
      </c>
      <c r="F4730" t="str" cm="1">
        <f t="array" ref="F4730" ca="1">IF(G4730&lt;&gt;"",INDIRECT("'"&amp;G4730&amp;"'!"&amp;H4730),"")</f>
        <v/>
      </c>
      <c r="S4730" s="991"/>
    </row>
    <row r="4731" spans="1:19" ht="15" customHeight="1" x14ac:dyDescent="0.25">
      <c r="A4731" s="2">
        <v>4726</v>
      </c>
      <c r="D4731" s="3" t="s">
        <v>3572</v>
      </c>
      <c r="F4731" t="str" cm="1">
        <f t="array" ref="F4731" ca="1">IF(G4731&lt;&gt;"",INDIRECT("'"&amp;G4731&amp;"'!"&amp;H4731),"")</f>
        <v/>
      </c>
    </row>
    <row r="4732" spans="1:19" ht="15" customHeight="1" x14ac:dyDescent="0.25">
      <c r="A4732" s="2">
        <v>4727</v>
      </c>
      <c r="D4732" s="3" t="s">
        <v>3572</v>
      </c>
      <c r="F4732" t="str" cm="1">
        <f t="array" ref="F4732" ca="1">IF(G4732&lt;&gt;"",INDIRECT("'"&amp;G4732&amp;"'!"&amp;H4732),"")</f>
        <v/>
      </c>
    </row>
    <row r="4733" spans="1:19" ht="15" customHeight="1" x14ac:dyDescent="0.25">
      <c r="A4733" s="2">
        <v>4728</v>
      </c>
      <c r="D4733" s="3" t="s">
        <v>3572</v>
      </c>
      <c r="F4733" t="str" cm="1">
        <f t="array" ref="F4733" ca="1">IF(G4733&lt;&gt;"",INDIRECT("'"&amp;G4733&amp;"'!"&amp;H4733),"")</f>
        <v/>
      </c>
    </row>
    <row r="4734" spans="1:19" ht="15" customHeight="1" x14ac:dyDescent="0.25">
      <c r="A4734" s="2">
        <v>4729</v>
      </c>
      <c r="D4734" s="3" t="s">
        <v>3525</v>
      </c>
      <c r="F4734" t="str" cm="1">
        <f t="array" ref="F4734" ca="1">IF(G4734&lt;&gt;"",INDIRECT("'"&amp;G4734&amp;"'!"&amp;H4734),"")</f>
        <v/>
      </c>
    </row>
    <row r="4735" spans="1:19" ht="15" customHeight="1" x14ac:dyDescent="0.25">
      <c r="A4735" s="2">
        <v>4730</v>
      </c>
      <c r="D4735" s="3" t="s">
        <v>3525</v>
      </c>
      <c r="F4735" t="str" cm="1">
        <f t="array" ref="F4735" ca="1">IF(G4735&lt;&gt;"",INDIRECT("'"&amp;G4735&amp;"'!"&amp;H4735),"")</f>
        <v/>
      </c>
    </row>
    <row r="4736" spans="1:19" x14ac:dyDescent="0.25">
      <c r="A4736">
        <v>4731</v>
      </c>
      <c r="B4736" s="7">
        <f>'EstRev 6-11'!C163</f>
        <v>19796</v>
      </c>
      <c r="C4736" s="3">
        <f t="shared" ref="C4736:C4741" si="142">A4736-B4736</f>
        <v>-15065</v>
      </c>
      <c r="E4736" t="b">
        <f t="shared" ref="E4736:E4741" ca="1" si="143">F4736=B4736</f>
        <v>1</v>
      </c>
      <c r="F4736" cm="1">
        <f t="array" ref="F4736" ca="1">IF(G4736&lt;&gt;"",INDIRECT("'"&amp;G4736&amp;"'!"&amp;H4736),"")</f>
        <v>19796</v>
      </c>
      <c r="G4736" s="991" t="s">
        <v>4454</v>
      </c>
      <c r="H4736" t="s">
        <v>4564</v>
      </c>
      <c r="S4736" s="991"/>
    </row>
    <row r="4737" spans="1:19" ht="15" customHeight="1" x14ac:dyDescent="0.25">
      <c r="A4737">
        <v>4732</v>
      </c>
      <c r="B4737" s="7">
        <f>'EstRev 6-11'!D163</f>
        <v>0</v>
      </c>
      <c r="C4737" s="3">
        <f t="shared" si="142"/>
        <v>4732</v>
      </c>
      <c r="E4737" t="b">
        <f t="shared" ca="1" si="143"/>
        <v>1</v>
      </c>
      <c r="F4737" cm="1">
        <f t="array" ref="F4737" ca="1">IF(G4737&lt;&gt;"",INDIRECT("'"&amp;G4737&amp;"'!"&amp;H4737),"")</f>
        <v>0</v>
      </c>
      <c r="G4737" s="991" t="s">
        <v>4454</v>
      </c>
      <c r="H4737" t="s">
        <v>4565</v>
      </c>
      <c r="I4737" s="4"/>
      <c r="J4737" s="4"/>
      <c r="K4737" s="4"/>
    </row>
    <row r="4738" spans="1:19" x14ac:dyDescent="0.25">
      <c r="A4738">
        <v>4733</v>
      </c>
      <c r="B4738" s="7">
        <f>'EstRev 6-11'!E163</f>
        <v>0</v>
      </c>
      <c r="C4738" s="3">
        <f t="shared" si="142"/>
        <v>4733</v>
      </c>
      <c r="E4738" t="b">
        <f t="shared" ca="1" si="143"/>
        <v>1</v>
      </c>
      <c r="F4738" cm="1">
        <f t="array" ref="F4738" ca="1">IF(G4738&lt;&gt;"",INDIRECT("'"&amp;G4738&amp;"'!"&amp;H4738),"")</f>
        <v>0</v>
      </c>
      <c r="G4738" s="991" t="s">
        <v>4454</v>
      </c>
      <c r="H4738" t="s">
        <v>4566</v>
      </c>
      <c r="S4738" s="991"/>
    </row>
    <row r="4739" spans="1:19" x14ac:dyDescent="0.25">
      <c r="A4739">
        <v>4734</v>
      </c>
      <c r="B4739" s="7">
        <f>'EstRev 6-11'!F163</f>
        <v>0</v>
      </c>
      <c r="C4739" s="3">
        <f t="shared" si="142"/>
        <v>4734</v>
      </c>
      <c r="E4739" t="b">
        <f t="shared" ca="1" si="143"/>
        <v>1</v>
      </c>
      <c r="F4739" cm="1">
        <f t="array" ref="F4739" ca="1">IF(G4739&lt;&gt;"",INDIRECT("'"&amp;G4739&amp;"'!"&amp;H4739),"")</f>
        <v>0</v>
      </c>
      <c r="G4739" s="991" t="s">
        <v>4454</v>
      </c>
      <c r="H4739" t="s">
        <v>4567</v>
      </c>
      <c r="S4739" s="991"/>
    </row>
    <row r="4740" spans="1:19" x14ac:dyDescent="0.25">
      <c r="A4740">
        <v>4735</v>
      </c>
      <c r="B4740" s="7">
        <f>'EstRev 6-11'!G163</f>
        <v>0</v>
      </c>
      <c r="C4740" s="3">
        <f t="shared" si="142"/>
        <v>4735</v>
      </c>
      <c r="E4740" t="b">
        <f t="shared" ca="1" si="143"/>
        <v>1</v>
      </c>
      <c r="F4740" cm="1">
        <f t="array" ref="F4740" ca="1">IF(G4740&lt;&gt;"",INDIRECT("'"&amp;G4740&amp;"'!"&amp;H4740),"")</f>
        <v>0</v>
      </c>
      <c r="G4740" s="991" t="s">
        <v>4454</v>
      </c>
      <c r="H4740" t="s">
        <v>4568</v>
      </c>
      <c r="S4740" s="991"/>
    </row>
    <row r="4741" spans="1:19" x14ac:dyDescent="0.25">
      <c r="A4741">
        <v>4736</v>
      </c>
      <c r="B4741" s="7">
        <f>'EstRev 6-11'!H163</f>
        <v>0</v>
      </c>
      <c r="C4741" s="3">
        <f t="shared" si="142"/>
        <v>4736</v>
      </c>
      <c r="E4741" t="b">
        <f t="shared" ca="1" si="143"/>
        <v>1</v>
      </c>
      <c r="F4741" cm="1">
        <f t="array" ref="F4741" ca="1">IF(G4741&lt;&gt;"",INDIRECT("'"&amp;G4741&amp;"'!"&amp;H4741),"")</f>
        <v>0</v>
      </c>
      <c r="G4741" s="991" t="s">
        <v>4454</v>
      </c>
      <c r="H4741" t="s">
        <v>4569</v>
      </c>
      <c r="S4741" s="991"/>
    </row>
    <row r="4742" spans="1:19" ht="15" customHeight="1" x14ac:dyDescent="0.25">
      <c r="A4742" s="2">
        <v>4737</v>
      </c>
      <c r="D4742" s="3" t="s">
        <v>3525</v>
      </c>
      <c r="F4742" t="str" cm="1">
        <f t="array" ref="F4742" ca="1">IF(G4742&lt;&gt;"",INDIRECT("'"&amp;G4742&amp;"'!"&amp;H4742),"")</f>
        <v/>
      </c>
    </row>
    <row r="4743" spans="1:19" x14ac:dyDescent="0.25">
      <c r="A4743">
        <v>4738</v>
      </c>
      <c r="B4743" s="7">
        <f>'EstRev 6-11'!K163</f>
        <v>0</v>
      </c>
      <c r="C4743" s="3">
        <f>A4743-B4743</f>
        <v>4738</v>
      </c>
      <c r="E4743" t="b">
        <f ca="1">F4743=B4743</f>
        <v>1</v>
      </c>
      <c r="F4743" cm="1">
        <f t="array" ref="F4743" ca="1">IF(G4743&lt;&gt;"",INDIRECT("'"&amp;G4743&amp;"'!"&amp;H4743),"")</f>
        <v>0</v>
      </c>
      <c r="G4743" s="991" t="s">
        <v>4454</v>
      </c>
      <c r="H4743" t="s">
        <v>4570</v>
      </c>
      <c r="S4743" s="991"/>
    </row>
    <row r="4744" spans="1:19" ht="15" customHeight="1" x14ac:dyDescent="0.25">
      <c r="A4744" s="2">
        <v>4739</v>
      </c>
      <c r="D4744" s="3" t="s">
        <v>3525</v>
      </c>
      <c r="F4744" t="str" cm="1">
        <f t="array" ref="F4744" ca="1">IF(G4744&lt;&gt;"",INDIRECT("'"&amp;G4744&amp;"'!"&amp;H4744),"")</f>
        <v/>
      </c>
    </row>
    <row r="4745" spans="1:19" x14ac:dyDescent="0.25">
      <c r="A4745">
        <v>4740</v>
      </c>
      <c r="B4745" s="7">
        <f>'EstRev 6-11'!C174</f>
        <v>0</v>
      </c>
      <c r="C4745" s="3">
        <f>A4745-B4745</f>
        <v>4740</v>
      </c>
      <c r="E4745" t="b">
        <f ca="1">F4745=B4745</f>
        <v>1</v>
      </c>
      <c r="F4745" cm="1">
        <f t="array" ref="F4745" ca="1">IF(G4745&lt;&gt;"",INDIRECT("'"&amp;G4745&amp;"'!"&amp;H4745),"")</f>
        <v>0</v>
      </c>
      <c r="G4745" s="991" t="s">
        <v>4454</v>
      </c>
      <c r="H4745" t="s">
        <v>4571</v>
      </c>
      <c r="S4745" s="991"/>
    </row>
    <row r="4746" spans="1:19" x14ac:dyDescent="0.25">
      <c r="A4746">
        <v>4741</v>
      </c>
      <c r="B4746" s="7">
        <f>'EstRev 6-11'!D174</f>
        <v>0</v>
      </c>
      <c r="C4746" s="3">
        <f>A4746-B4746</f>
        <v>4741</v>
      </c>
      <c r="E4746" t="b">
        <f ca="1">F4746=B4746</f>
        <v>1</v>
      </c>
      <c r="F4746" cm="1">
        <f t="array" ref="F4746" ca="1">IF(G4746&lt;&gt;"",INDIRECT("'"&amp;G4746&amp;"'!"&amp;H4746),"")</f>
        <v>0</v>
      </c>
      <c r="G4746" s="991" t="s">
        <v>4454</v>
      </c>
      <c r="H4746" t="s">
        <v>4572</v>
      </c>
      <c r="S4746" s="991"/>
    </row>
    <row r="4747" spans="1:19" ht="15" customHeight="1" x14ac:dyDescent="0.25">
      <c r="A4747" s="2">
        <v>4742</v>
      </c>
      <c r="D4747" s="3" t="s">
        <v>3572</v>
      </c>
      <c r="F4747" t="str" cm="1">
        <f t="array" ref="F4747" ca="1">IF(G4747&lt;&gt;"",INDIRECT("'"&amp;G4747&amp;"'!"&amp;H4747),"")</f>
        <v/>
      </c>
    </row>
    <row r="4748" spans="1:19" ht="15" customHeight="1" x14ac:dyDescent="0.25">
      <c r="A4748">
        <v>4743</v>
      </c>
      <c r="B4748" s="7">
        <f>'EstRev 6-11'!F174</f>
        <v>0</v>
      </c>
      <c r="C4748" s="3">
        <f>A4748-B4748</f>
        <v>4743</v>
      </c>
      <c r="E4748" t="b">
        <f ca="1">F4748=B4748</f>
        <v>1</v>
      </c>
      <c r="F4748" cm="1">
        <f t="array" ref="F4748" ca="1">IF(G4748&lt;&gt;"",INDIRECT("'"&amp;G4748&amp;"'!"&amp;H4748),"")</f>
        <v>0</v>
      </c>
      <c r="G4748" s="991" t="s">
        <v>4454</v>
      </c>
      <c r="H4748" t="s">
        <v>4573</v>
      </c>
      <c r="I4748" s="4"/>
      <c r="J4748" s="4"/>
      <c r="K4748" s="4"/>
    </row>
    <row r="4749" spans="1:19" x14ac:dyDescent="0.25">
      <c r="A4749">
        <v>4744</v>
      </c>
      <c r="B4749" s="7">
        <f>'EstRev 6-11'!C175</f>
        <v>0</v>
      </c>
      <c r="C4749" s="3">
        <f>A4749-B4749</f>
        <v>4744</v>
      </c>
      <c r="E4749" t="b">
        <f ca="1">F4749=B4749</f>
        <v>1</v>
      </c>
      <c r="F4749" cm="1">
        <f t="array" ref="F4749" ca="1">IF(G4749&lt;&gt;"",INDIRECT("'"&amp;G4749&amp;"'!"&amp;H4749),"")</f>
        <v>0</v>
      </c>
      <c r="G4749" s="991" t="s">
        <v>4454</v>
      </c>
      <c r="H4749" t="s">
        <v>4574</v>
      </c>
      <c r="S4749" s="991"/>
    </row>
    <row r="4750" spans="1:19" x14ac:dyDescent="0.25">
      <c r="A4750">
        <v>4745</v>
      </c>
      <c r="B4750" s="7">
        <f>'EstRev 6-11'!D175</f>
        <v>0</v>
      </c>
      <c r="C4750" s="3">
        <f>A4750-B4750</f>
        <v>4745</v>
      </c>
      <c r="E4750" t="b">
        <f ca="1">F4750=B4750</f>
        <v>1</v>
      </c>
      <c r="F4750" cm="1">
        <f t="array" ref="F4750" ca="1">IF(G4750&lt;&gt;"",INDIRECT("'"&amp;G4750&amp;"'!"&amp;H4750),"")</f>
        <v>0</v>
      </c>
      <c r="G4750" s="991" t="s">
        <v>4454</v>
      </c>
      <c r="H4750" t="s">
        <v>4575</v>
      </c>
      <c r="S4750" s="991"/>
    </row>
    <row r="4751" spans="1:19" ht="15" customHeight="1" x14ac:dyDescent="0.25">
      <c r="A4751" s="2">
        <v>4746</v>
      </c>
      <c r="D4751" s="3" t="s">
        <v>3572</v>
      </c>
      <c r="F4751" t="str" cm="1">
        <f t="array" ref="F4751" ca="1">IF(G4751&lt;&gt;"",INDIRECT("'"&amp;G4751&amp;"'!"&amp;H4751),"")</f>
        <v/>
      </c>
    </row>
    <row r="4752" spans="1:19" x14ac:dyDescent="0.25">
      <c r="A4752">
        <v>4747</v>
      </c>
      <c r="B4752" s="7">
        <f>'EstRev 6-11'!F175</f>
        <v>0</v>
      </c>
      <c r="C4752" s="3">
        <f>A4752-B4752</f>
        <v>4747</v>
      </c>
      <c r="D4752" s="4"/>
      <c r="E4752" t="b">
        <f ca="1">F4752=B4752</f>
        <v>1</v>
      </c>
      <c r="F4752" cm="1">
        <f t="array" ref="F4752" ca="1">IF(G4752&lt;&gt;"",INDIRECT("'"&amp;G4752&amp;"'!"&amp;H4752),"")</f>
        <v>0</v>
      </c>
      <c r="G4752" s="991" t="s">
        <v>4454</v>
      </c>
      <c r="H4752" t="s">
        <v>4576</v>
      </c>
      <c r="S4752" s="991"/>
    </row>
    <row r="4753" spans="1:19" ht="15" customHeight="1" x14ac:dyDescent="0.25">
      <c r="A4753" s="2">
        <v>4748</v>
      </c>
      <c r="D4753" s="3" t="s">
        <v>3572</v>
      </c>
      <c r="F4753" t="str" cm="1">
        <f t="array" ref="F4753" ca="1">IF(G4753&lt;&gt;"",INDIRECT("'"&amp;G4753&amp;"'!"&amp;H4753),"")</f>
        <v/>
      </c>
    </row>
    <row r="4754" spans="1:19" ht="15" customHeight="1" x14ac:dyDescent="0.25">
      <c r="A4754">
        <v>4749</v>
      </c>
      <c r="B4754" s="7">
        <f>'EstRev 6-11'!G174</f>
        <v>0</v>
      </c>
      <c r="C4754" s="3">
        <f>A4754-B4754</f>
        <v>4749</v>
      </c>
      <c r="E4754" t="b">
        <f ca="1">F4754=B4754</f>
        <v>1</v>
      </c>
      <c r="F4754" cm="1">
        <f t="array" ref="F4754" ca="1">IF(G4754&lt;&gt;"",INDIRECT("'"&amp;G4754&amp;"'!"&amp;H4754),"")</f>
        <v>0</v>
      </c>
      <c r="G4754" s="991" t="s">
        <v>4454</v>
      </c>
      <c r="H4754" t="s">
        <v>4577</v>
      </c>
      <c r="I4754" s="4"/>
      <c r="J4754" s="4"/>
      <c r="K4754" s="4"/>
    </row>
    <row r="4755" spans="1:19" ht="15" customHeight="1" x14ac:dyDescent="0.25">
      <c r="A4755">
        <v>4750</v>
      </c>
      <c r="B4755" s="7">
        <f>'EstRev 6-11'!H174</f>
        <v>0</v>
      </c>
      <c r="C4755" s="3">
        <f>A4755-B4755</f>
        <v>4750</v>
      </c>
      <c r="E4755" t="b">
        <f ca="1">F4755=B4755</f>
        <v>1</v>
      </c>
      <c r="F4755" cm="1">
        <f t="array" ref="F4755" ca="1">IF(G4755&lt;&gt;"",INDIRECT("'"&amp;G4755&amp;"'!"&amp;H4755),"")</f>
        <v>0</v>
      </c>
      <c r="G4755" s="991" t="s">
        <v>4454</v>
      </c>
      <c r="H4755" t="s">
        <v>3978</v>
      </c>
      <c r="I4755" s="4"/>
      <c r="J4755" s="4"/>
      <c r="K4755" s="4"/>
    </row>
    <row r="4756" spans="1:19" ht="15" customHeight="1" x14ac:dyDescent="0.25">
      <c r="A4756" s="2">
        <v>4751</v>
      </c>
      <c r="D4756" s="3" t="s">
        <v>3572</v>
      </c>
      <c r="F4756" t="str" cm="1">
        <f t="array" ref="F4756" ca="1">IF(G4756&lt;&gt;"",INDIRECT("'"&amp;G4756&amp;"'!"&amp;H4756),"")</f>
        <v/>
      </c>
    </row>
    <row r="4757" spans="1:19" ht="15" customHeight="1" x14ac:dyDescent="0.25">
      <c r="A4757">
        <v>4752</v>
      </c>
      <c r="B4757" s="7">
        <f>'EstRev 6-11'!G175</f>
        <v>0</v>
      </c>
      <c r="C4757" s="3">
        <f>A4757-B4757</f>
        <v>4752</v>
      </c>
      <c r="E4757" t="b">
        <f ca="1">F4757=B4757</f>
        <v>1</v>
      </c>
      <c r="F4757" cm="1">
        <f t="array" ref="F4757" ca="1">IF(G4757&lt;&gt;"",INDIRECT("'"&amp;G4757&amp;"'!"&amp;H4757),"")</f>
        <v>0</v>
      </c>
      <c r="G4757" s="991" t="s">
        <v>4454</v>
      </c>
      <c r="H4757" t="s">
        <v>4578</v>
      </c>
      <c r="I4757" s="4"/>
      <c r="J4757" s="4"/>
      <c r="K4757" s="4"/>
    </row>
    <row r="4758" spans="1:19" ht="15" customHeight="1" x14ac:dyDescent="0.25">
      <c r="A4758">
        <v>4753</v>
      </c>
      <c r="B4758" s="7">
        <f>'EstRev 6-11'!H175</f>
        <v>0</v>
      </c>
      <c r="C4758" s="3">
        <f>A4758-B4758</f>
        <v>4753</v>
      </c>
      <c r="E4758" t="b">
        <f ca="1">F4758=B4758</f>
        <v>1</v>
      </c>
      <c r="F4758" cm="1">
        <f t="array" ref="F4758" ca="1">IF(G4758&lt;&gt;"",INDIRECT("'"&amp;G4758&amp;"'!"&amp;H4758),"")</f>
        <v>0</v>
      </c>
      <c r="G4758" s="991" t="s">
        <v>4454</v>
      </c>
      <c r="H4758" t="s">
        <v>3979</v>
      </c>
      <c r="I4758" s="4"/>
      <c r="J4758" s="4"/>
      <c r="K4758" s="4"/>
    </row>
    <row r="4759" spans="1:19" ht="15" customHeight="1" x14ac:dyDescent="0.25">
      <c r="A4759" s="2">
        <v>4754</v>
      </c>
      <c r="D4759" s="3" t="s">
        <v>3572</v>
      </c>
      <c r="F4759" t="str" cm="1">
        <f t="array" ref="F4759" ca="1">IF(G4759&lt;&gt;"",INDIRECT("'"&amp;G4759&amp;"'!"&amp;H4759),"")</f>
        <v/>
      </c>
      <c r="S4759" s="991"/>
    </row>
    <row r="4760" spans="1:19" ht="15" customHeight="1" x14ac:dyDescent="0.25">
      <c r="A4760">
        <v>4755</v>
      </c>
      <c r="B4760" s="7">
        <f>'EstRev 6-11'!K175</f>
        <v>0</v>
      </c>
      <c r="C4760" s="3">
        <f>A4760-B4760</f>
        <v>4755</v>
      </c>
      <c r="E4760" t="b">
        <f ca="1">F4760=B4760</f>
        <v>1</v>
      </c>
      <c r="F4760" cm="1">
        <f t="array" ref="F4760" ca="1">IF(G4760&lt;&gt;"",INDIRECT("'"&amp;G4760&amp;"'!"&amp;H4760),"")</f>
        <v>0</v>
      </c>
      <c r="G4760" s="991" t="s">
        <v>4454</v>
      </c>
      <c r="H4760" t="s">
        <v>3989</v>
      </c>
      <c r="I4760" s="4"/>
      <c r="J4760" s="4"/>
      <c r="K4760" s="4"/>
    </row>
    <row r="4761" spans="1:19" ht="15" customHeight="1" x14ac:dyDescent="0.25">
      <c r="A4761" s="2">
        <v>4756</v>
      </c>
      <c r="D4761" s="3" t="s">
        <v>3572</v>
      </c>
      <c r="F4761" t="str" cm="1">
        <f t="array" ref="F4761" ca="1">IF(G4761&lt;&gt;"",INDIRECT("'"&amp;G4761&amp;"'!"&amp;H4761),"")</f>
        <v/>
      </c>
    </row>
    <row r="4762" spans="1:19" ht="15" customHeight="1" x14ac:dyDescent="0.25">
      <c r="A4762" s="2">
        <v>4757</v>
      </c>
      <c r="D4762" s="3" t="s">
        <v>3572</v>
      </c>
      <c r="F4762" t="str" cm="1">
        <f t="array" ref="F4762" ca="1">IF(G4762&lt;&gt;"",INDIRECT("'"&amp;G4762&amp;"'!"&amp;H4762),"")</f>
        <v/>
      </c>
    </row>
    <row r="4763" spans="1:19" ht="15" customHeight="1" x14ac:dyDescent="0.25">
      <c r="A4763" s="2">
        <v>4758</v>
      </c>
      <c r="D4763" s="3" t="s">
        <v>3572</v>
      </c>
      <c r="F4763" t="str" cm="1">
        <f t="array" ref="F4763" ca="1">IF(G4763&lt;&gt;"",INDIRECT("'"&amp;G4763&amp;"'!"&amp;H4763),"")</f>
        <v/>
      </c>
    </row>
    <row r="4764" spans="1:19" ht="15" customHeight="1" x14ac:dyDescent="0.25">
      <c r="A4764" s="2">
        <v>4759</v>
      </c>
      <c r="D4764" s="3" t="s">
        <v>3572</v>
      </c>
      <c r="F4764" t="str" cm="1">
        <f t="array" ref="F4764" ca="1">IF(G4764&lt;&gt;"",INDIRECT("'"&amp;G4764&amp;"'!"&amp;H4764),"")</f>
        <v/>
      </c>
    </row>
    <row r="4765" spans="1:19" ht="15" customHeight="1" x14ac:dyDescent="0.25">
      <c r="A4765" s="2">
        <v>4760</v>
      </c>
      <c r="D4765" s="3" t="s">
        <v>3572</v>
      </c>
      <c r="F4765" t="str" cm="1">
        <f t="array" ref="F4765" ca="1">IF(G4765&lt;&gt;"",INDIRECT("'"&amp;G4765&amp;"'!"&amp;H4765),"")</f>
        <v/>
      </c>
    </row>
    <row r="4766" spans="1:19" ht="15" customHeight="1" x14ac:dyDescent="0.25">
      <c r="A4766" s="2">
        <v>4761</v>
      </c>
      <c r="D4766" s="3" t="s">
        <v>3572</v>
      </c>
      <c r="F4766" t="str" cm="1">
        <f t="array" ref="F4766" ca="1">IF(G4766&lt;&gt;"",INDIRECT("'"&amp;G4766&amp;"'!"&amp;H4766),"")</f>
        <v/>
      </c>
    </row>
    <row r="4767" spans="1:19" ht="15" customHeight="1" x14ac:dyDescent="0.25">
      <c r="A4767" s="2">
        <v>4762</v>
      </c>
      <c r="D4767" s="3" t="s">
        <v>3572</v>
      </c>
      <c r="F4767" t="str" cm="1">
        <f t="array" ref="F4767" ca="1">IF(G4767&lt;&gt;"",INDIRECT("'"&amp;G4767&amp;"'!"&amp;H4767),"")</f>
        <v/>
      </c>
    </row>
    <row r="4768" spans="1:19" ht="15" customHeight="1" x14ac:dyDescent="0.25">
      <c r="A4768" s="2">
        <v>4763</v>
      </c>
      <c r="D4768" s="3" t="s">
        <v>3572</v>
      </c>
      <c r="F4768" t="str" cm="1">
        <f t="array" ref="F4768" ca="1">IF(G4768&lt;&gt;"",INDIRECT("'"&amp;G4768&amp;"'!"&amp;H4768),"")</f>
        <v/>
      </c>
    </row>
    <row r="4769" spans="1:19" ht="15" customHeight="1" x14ac:dyDescent="0.25">
      <c r="A4769" s="2">
        <v>4764</v>
      </c>
      <c r="D4769" s="3" t="s">
        <v>3572</v>
      </c>
      <c r="F4769" t="str" cm="1">
        <f t="array" ref="F4769" ca="1">IF(G4769&lt;&gt;"",INDIRECT("'"&amp;G4769&amp;"'!"&amp;H4769),"")</f>
        <v/>
      </c>
    </row>
    <row r="4770" spans="1:19" ht="15" customHeight="1" x14ac:dyDescent="0.25">
      <c r="A4770" s="2">
        <v>4765</v>
      </c>
      <c r="D4770" s="3" t="s">
        <v>3572</v>
      </c>
      <c r="F4770" t="str" cm="1">
        <f t="array" ref="F4770" ca="1">IF(G4770&lt;&gt;"",INDIRECT("'"&amp;G4770&amp;"'!"&amp;H4770),"")</f>
        <v/>
      </c>
    </row>
    <row r="4771" spans="1:19" ht="15" customHeight="1" x14ac:dyDescent="0.25">
      <c r="A4771" s="2">
        <v>4766</v>
      </c>
      <c r="D4771" s="3" t="s">
        <v>3572</v>
      </c>
      <c r="F4771" t="str" cm="1">
        <f t="array" ref="F4771" ca="1">IF(G4771&lt;&gt;"",INDIRECT("'"&amp;G4771&amp;"'!"&amp;H4771),"")</f>
        <v/>
      </c>
    </row>
    <row r="4772" spans="1:19" ht="15" customHeight="1" x14ac:dyDescent="0.25">
      <c r="A4772" s="2">
        <v>4767</v>
      </c>
      <c r="D4772" s="3" t="s">
        <v>3572</v>
      </c>
      <c r="F4772" t="str" cm="1">
        <f t="array" ref="F4772" ca="1">IF(G4772&lt;&gt;"",INDIRECT("'"&amp;G4772&amp;"'!"&amp;H4772),"")</f>
        <v/>
      </c>
    </row>
    <row r="4773" spans="1:19" ht="15" customHeight="1" x14ac:dyDescent="0.25">
      <c r="A4773" s="2">
        <v>4768</v>
      </c>
      <c r="D4773" s="3" t="s">
        <v>3572</v>
      </c>
      <c r="F4773" t="str" cm="1">
        <f t="array" ref="F4773" ca="1">IF(G4773&lt;&gt;"",INDIRECT("'"&amp;G4773&amp;"'!"&amp;H4773),"")</f>
        <v/>
      </c>
    </row>
    <row r="4774" spans="1:19" ht="15" customHeight="1" x14ac:dyDescent="0.25">
      <c r="A4774" s="2">
        <v>4769</v>
      </c>
      <c r="D4774" s="3" t="s">
        <v>3572</v>
      </c>
      <c r="F4774" t="str" cm="1">
        <f t="array" ref="F4774" ca="1">IF(G4774&lt;&gt;"",INDIRECT("'"&amp;G4774&amp;"'!"&amp;H4774),"")</f>
        <v/>
      </c>
    </row>
    <row r="4775" spans="1:19" ht="15" customHeight="1" x14ac:dyDescent="0.25">
      <c r="A4775" s="2">
        <v>4770</v>
      </c>
      <c r="D4775" s="3" t="s">
        <v>3525</v>
      </c>
      <c r="F4775" t="str" cm="1">
        <f t="array" ref="F4775" ca="1">IF(G4775&lt;&gt;"",INDIRECT("'"&amp;G4775&amp;"'!"&amp;H4775),"")</f>
        <v/>
      </c>
      <c r="S4775" s="991"/>
    </row>
    <row r="4776" spans="1:19" ht="15" customHeight="1" x14ac:dyDescent="0.25">
      <c r="A4776" s="2">
        <v>4771</v>
      </c>
      <c r="D4776" s="3" t="s">
        <v>3525</v>
      </c>
      <c r="F4776" t="str" cm="1">
        <f t="array" ref="F4776" ca="1">IF(G4776&lt;&gt;"",INDIRECT("'"&amp;G4776&amp;"'!"&amp;H4776),"")</f>
        <v/>
      </c>
      <c r="S4776" s="991"/>
    </row>
    <row r="4777" spans="1:19" ht="15" customHeight="1" x14ac:dyDescent="0.25">
      <c r="A4777" s="2">
        <v>4772</v>
      </c>
      <c r="D4777" s="3" t="s">
        <v>3525</v>
      </c>
      <c r="F4777" t="str" cm="1">
        <f t="array" ref="F4777" ca="1">IF(G4777&lt;&gt;"",INDIRECT("'"&amp;G4777&amp;"'!"&amp;H4777),"")</f>
        <v/>
      </c>
      <c r="S4777" s="991"/>
    </row>
    <row r="4778" spans="1:19" ht="15" customHeight="1" x14ac:dyDescent="0.25">
      <c r="A4778" s="2">
        <v>4773</v>
      </c>
      <c r="D4778" s="3" t="s">
        <v>3572</v>
      </c>
      <c r="F4778" t="str" cm="1">
        <f t="array" ref="F4778" ca="1">IF(G4778&lt;&gt;"",INDIRECT("'"&amp;G4778&amp;"'!"&amp;H4778),"")</f>
        <v/>
      </c>
      <c r="S4778" s="991"/>
    </row>
    <row r="4779" spans="1:19" ht="15" customHeight="1" x14ac:dyDescent="0.25">
      <c r="A4779" s="2">
        <v>4774</v>
      </c>
      <c r="D4779" s="3" t="s">
        <v>3572</v>
      </c>
      <c r="F4779" t="str" cm="1">
        <f t="array" ref="F4779" ca="1">IF(G4779&lt;&gt;"",INDIRECT("'"&amp;G4779&amp;"'!"&amp;H4779),"")</f>
        <v/>
      </c>
    </row>
    <row r="4780" spans="1:19" ht="15" customHeight="1" x14ac:dyDescent="0.25">
      <c r="A4780" s="2">
        <v>4775</v>
      </c>
      <c r="D4780" s="3" t="s">
        <v>3572</v>
      </c>
      <c r="F4780" t="str" cm="1">
        <f t="array" ref="F4780" ca="1">IF(G4780&lt;&gt;"",INDIRECT("'"&amp;G4780&amp;"'!"&amp;H4780),"")</f>
        <v/>
      </c>
    </row>
    <row r="4781" spans="1:19" ht="15" customHeight="1" x14ac:dyDescent="0.25">
      <c r="A4781" s="2">
        <v>4776</v>
      </c>
      <c r="D4781" s="3" t="s">
        <v>3572</v>
      </c>
      <c r="F4781" t="str" cm="1">
        <f t="array" ref="F4781" ca="1">IF(G4781&lt;&gt;"",INDIRECT("'"&amp;G4781&amp;"'!"&amp;H4781),"")</f>
        <v/>
      </c>
    </row>
    <row r="4782" spans="1:19" ht="15" customHeight="1" x14ac:dyDescent="0.25">
      <c r="A4782" s="2">
        <v>4777</v>
      </c>
      <c r="D4782" s="3" t="s">
        <v>3572</v>
      </c>
      <c r="F4782" t="str" cm="1">
        <f t="array" ref="F4782" ca="1">IF(G4782&lt;&gt;"",INDIRECT("'"&amp;G4782&amp;"'!"&amp;H4782),"")</f>
        <v/>
      </c>
    </row>
    <row r="4783" spans="1:19" ht="15" customHeight="1" x14ac:dyDescent="0.25">
      <c r="A4783" s="2">
        <v>4778</v>
      </c>
      <c r="D4783" s="3" t="s">
        <v>3572</v>
      </c>
      <c r="F4783" t="str" cm="1">
        <f t="array" ref="F4783" ca="1">IF(G4783&lt;&gt;"",INDIRECT("'"&amp;G4783&amp;"'!"&amp;H4783),"")</f>
        <v/>
      </c>
    </row>
    <row r="4784" spans="1:19" ht="15" customHeight="1" x14ac:dyDescent="0.25">
      <c r="A4784" s="2">
        <v>4779</v>
      </c>
      <c r="D4784" s="3" t="s">
        <v>3572</v>
      </c>
      <c r="F4784" t="str" cm="1">
        <f t="array" ref="F4784" ca="1">IF(G4784&lt;&gt;"",INDIRECT("'"&amp;G4784&amp;"'!"&amp;H4784),"")</f>
        <v/>
      </c>
    </row>
    <row r="4785" spans="1:19" ht="15" customHeight="1" x14ac:dyDescent="0.25">
      <c r="A4785" s="2">
        <v>4780</v>
      </c>
      <c r="D4785" s="3" t="s">
        <v>3572</v>
      </c>
      <c r="F4785" t="str" cm="1">
        <f t="array" ref="F4785" ca="1">IF(G4785&lt;&gt;"",INDIRECT("'"&amp;G4785&amp;"'!"&amp;H4785),"")</f>
        <v/>
      </c>
    </row>
    <row r="4786" spans="1:19" ht="15" customHeight="1" x14ac:dyDescent="0.25">
      <c r="A4786" s="2">
        <v>4781</v>
      </c>
      <c r="D4786" s="3" t="s">
        <v>3572</v>
      </c>
      <c r="F4786" t="str" cm="1">
        <f t="array" ref="F4786" ca="1">IF(G4786&lt;&gt;"",INDIRECT("'"&amp;G4786&amp;"'!"&amp;H4786),"")</f>
        <v/>
      </c>
    </row>
    <row r="4787" spans="1:19" ht="15" customHeight="1" x14ac:dyDescent="0.25">
      <c r="A4787" s="2">
        <v>4782</v>
      </c>
      <c r="D4787" s="3" t="s">
        <v>3572</v>
      </c>
      <c r="F4787" t="str" cm="1">
        <f t="array" ref="F4787" ca="1">IF(G4787&lt;&gt;"",INDIRECT("'"&amp;G4787&amp;"'!"&amp;H4787),"")</f>
        <v/>
      </c>
    </row>
    <row r="4788" spans="1:19" ht="15" customHeight="1" x14ac:dyDescent="0.25">
      <c r="A4788" s="2">
        <v>4783</v>
      </c>
      <c r="D4788" s="3" t="s">
        <v>3572</v>
      </c>
      <c r="F4788" t="str" cm="1">
        <f t="array" ref="F4788" ca="1">IF(G4788&lt;&gt;"",INDIRECT("'"&amp;G4788&amp;"'!"&amp;H4788),"")</f>
        <v/>
      </c>
    </row>
    <row r="4789" spans="1:19" ht="15" customHeight="1" x14ac:dyDescent="0.25">
      <c r="A4789" s="2">
        <v>4784</v>
      </c>
      <c r="D4789" s="3" t="s">
        <v>3572</v>
      </c>
      <c r="F4789" t="str" cm="1">
        <f t="array" ref="F4789" ca="1">IF(G4789&lt;&gt;"",INDIRECT("'"&amp;G4789&amp;"'!"&amp;H4789),"")</f>
        <v/>
      </c>
    </row>
    <row r="4790" spans="1:19" ht="15" customHeight="1" x14ac:dyDescent="0.25">
      <c r="A4790" s="2">
        <v>4785</v>
      </c>
      <c r="D4790" s="3" t="s">
        <v>3525</v>
      </c>
      <c r="F4790" t="str" cm="1">
        <f t="array" ref="F4790" ca="1">IF(G4790&lt;&gt;"",INDIRECT("'"&amp;G4790&amp;"'!"&amp;H4790),"")</f>
        <v/>
      </c>
      <c r="S4790" s="991"/>
    </row>
    <row r="4791" spans="1:19" ht="15" customHeight="1" x14ac:dyDescent="0.25">
      <c r="A4791" s="2">
        <v>4786</v>
      </c>
      <c r="D4791" s="3" t="s">
        <v>3525</v>
      </c>
      <c r="F4791" t="str" cm="1">
        <f t="array" ref="F4791" ca="1">IF(G4791&lt;&gt;"",INDIRECT("'"&amp;G4791&amp;"'!"&amp;H4791),"")</f>
        <v/>
      </c>
    </row>
    <row r="4792" spans="1:19" ht="15" customHeight="1" x14ac:dyDescent="0.25">
      <c r="A4792" s="2">
        <v>4787</v>
      </c>
      <c r="D4792" s="3" t="s">
        <v>3525</v>
      </c>
      <c r="F4792" t="str" cm="1">
        <f t="array" ref="F4792" ca="1">IF(G4792&lt;&gt;"",INDIRECT("'"&amp;G4792&amp;"'!"&amp;H4792),"")</f>
        <v/>
      </c>
    </row>
    <row r="4793" spans="1:19" ht="15" customHeight="1" x14ac:dyDescent="0.25">
      <c r="A4793" s="2">
        <v>4788</v>
      </c>
      <c r="D4793" s="3" t="s">
        <v>3572</v>
      </c>
      <c r="F4793" t="str" cm="1">
        <f t="array" ref="F4793" ca="1">IF(G4793&lt;&gt;"",INDIRECT("'"&amp;G4793&amp;"'!"&amp;H4793),"")</f>
        <v/>
      </c>
    </row>
    <row r="4794" spans="1:19" ht="15" customHeight="1" x14ac:dyDescent="0.25">
      <c r="A4794" s="2">
        <v>4789</v>
      </c>
      <c r="D4794" s="3" t="s">
        <v>3572</v>
      </c>
      <c r="F4794" t="str" cm="1">
        <f t="array" ref="F4794" ca="1">IF(G4794&lt;&gt;"",INDIRECT("'"&amp;G4794&amp;"'!"&amp;H4794),"")</f>
        <v/>
      </c>
    </row>
    <row r="4795" spans="1:19" ht="15" customHeight="1" x14ac:dyDescent="0.25">
      <c r="A4795" s="2">
        <v>4790</v>
      </c>
      <c r="D4795" s="3" t="s">
        <v>3572</v>
      </c>
      <c r="F4795" t="str" cm="1">
        <f t="array" ref="F4795" ca="1">IF(G4795&lt;&gt;"",INDIRECT("'"&amp;G4795&amp;"'!"&amp;H4795),"")</f>
        <v/>
      </c>
    </row>
    <row r="4796" spans="1:19" ht="15" customHeight="1" x14ac:dyDescent="0.25">
      <c r="A4796">
        <v>4791</v>
      </c>
      <c r="B4796" s="7">
        <f>'EstRev 6-11'!C237</f>
        <v>0</v>
      </c>
      <c r="C4796" s="3">
        <f>A4796-B4796</f>
        <v>4791</v>
      </c>
      <c r="E4796" t="b">
        <f ca="1">F4796=B4796</f>
        <v>1</v>
      </c>
      <c r="F4796" cm="1">
        <f t="array" ref="F4796" ca="1">IF(G4796&lt;&gt;"",INDIRECT("'"&amp;G4796&amp;"'!"&amp;H4796),"")</f>
        <v>0</v>
      </c>
      <c r="G4796" s="991" t="s">
        <v>4454</v>
      </c>
      <c r="H4796" t="s">
        <v>4579</v>
      </c>
      <c r="I4796" s="4"/>
      <c r="J4796" s="4"/>
      <c r="K4796" s="4"/>
    </row>
    <row r="4797" spans="1:19" ht="15" customHeight="1" x14ac:dyDescent="0.25">
      <c r="A4797">
        <v>4792</v>
      </c>
      <c r="B4797" s="7">
        <f>'EstRev 6-11'!D237</f>
        <v>0</v>
      </c>
      <c r="C4797" s="3">
        <f>A4797-B4797</f>
        <v>4792</v>
      </c>
      <c r="E4797" t="b">
        <f ca="1">F4797=B4797</f>
        <v>1</v>
      </c>
      <c r="F4797" cm="1">
        <f t="array" ref="F4797" ca="1">IF(G4797&lt;&gt;"",INDIRECT("'"&amp;G4797&amp;"'!"&amp;H4797),"")</f>
        <v>0</v>
      </c>
      <c r="G4797" s="991" t="s">
        <v>4454</v>
      </c>
      <c r="H4797" t="s">
        <v>4040</v>
      </c>
      <c r="I4797" s="4"/>
      <c r="J4797" s="4"/>
      <c r="K4797" s="4"/>
    </row>
    <row r="4798" spans="1:19" ht="15" customHeight="1" x14ac:dyDescent="0.25">
      <c r="A4798" s="2">
        <v>4793</v>
      </c>
      <c r="D4798" s="3" t="s">
        <v>3572</v>
      </c>
      <c r="F4798" t="str" cm="1">
        <f t="array" ref="F4798" ca="1">IF(G4798&lt;&gt;"",INDIRECT("'"&amp;G4798&amp;"'!"&amp;H4798),"")</f>
        <v/>
      </c>
    </row>
    <row r="4799" spans="1:19" ht="15" customHeight="1" x14ac:dyDescent="0.25">
      <c r="A4799">
        <v>4794</v>
      </c>
      <c r="B4799" s="7">
        <f>'EstRev 6-11'!F237</f>
        <v>0</v>
      </c>
      <c r="C4799" s="3">
        <f>A4799-B4799</f>
        <v>4794</v>
      </c>
      <c r="E4799" t="b">
        <f ca="1">F4799=B4799</f>
        <v>1</v>
      </c>
      <c r="F4799" cm="1">
        <f t="array" ref="F4799" ca="1">IF(G4799&lt;&gt;"",INDIRECT("'"&amp;G4799&amp;"'!"&amp;H4799),"")</f>
        <v>0</v>
      </c>
      <c r="G4799" s="991" t="s">
        <v>4454</v>
      </c>
      <c r="H4799" t="s">
        <v>4580</v>
      </c>
      <c r="I4799" s="4"/>
      <c r="J4799" s="4"/>
      <c r="K4799" s="4"/>
    </row>
    <row r="4800" spans="1:19" ht="15" customHeight="1" x14ac:dyDescent="0.25">
      <c r="A4800" s="2">
        <v>4795</v>
      </c>
      <c r="D4800" s="3" t="s">
        <v>3572</v>
      </c>
      <c r="F4800" t="str" cm="1">
        <f t="array" ref="F4800" ca="1">IF(G4800&lt;&gt;"",INDIRECT("'"&amp;G4800&amp;"'!"&amp;H4800),"")</f>
        <v/>
      </c>
    </row>
    <row r="4801" spans="1:19" ht="15" customHeight="1" x14ac:dyDescent="0.25">
      <c r="A4801" s="2">
        <v>4796</v>
      </c>
      <c r="D4801" s="3" t="s">
        <v>3525</v>
      </c>
      <c r="F4801" t="str" cm="1">
        <f t="array" ref="F4801" ca="1">IF(G4801&lt;&gt;"",INDIRECT("'"&amp;G4801&amp;"'!"&amp;H4801),"")</f>
        <v/>
      </c>
    </row>
    <row r="4802" spans="1:19" ht="15" customHeight="1" x14ac:dyDescent="0.25">
      <c r="A4802" s="2">
        <v>4797</v>
      </c>
      <c r="D4802" s="3" t="s">
        <v>3572</v>
      </c>
      <c r="F4802" t="str" cm="1">
        <f t="array" ref="F4802" ca="1">IF(G4802&lt;&gt;"",INDIRECT("'"&amp;G4802&amp;"'!"&amp;H4802),"")</f>
        <v/>
      </c>
    </row>
    <row r="4803" spans="1:19" ht="15" customHeight="1" x14ac:dyDescent="0.25">
      <c r="A4803" s="2">
        <v>4798</v>
      </c>
      <c r="D4803" s="3" t="s">
        <v>3572</v>
      </c>
      <c r="F4803" t="str" cm="1">
        <f t="array" ref="F4803" ca="1">IF(G4803&lt;&gt;"",INDIRECT("'"&amp;G4803&amp;"'!"&amp;H4803),"")</f>
        <v/>
      </c>
    </row>
    <row r="4804" spans="1:19" ht="15" customHeight="1" x14ac:dyDescent="0.25">
      <c r="A4804" s="2">
        <v>4799</v>
      </c>
      <c r="D4804" s="3" t="s">
        <v>3572</v>
      </c>
      <c r="F4804" t="str" cm="1">
        <f t="array" ref="F4804" ca="1">IF(G4804&lt;&gt;"",INDIRECT("'"&amp;G4804&amp;"'!"&amp;H4804),"")</f>
        <v/>
      </c>
    </row>
    <row r="4805" spans="1:19" ht="15" customHeight="1" x14ac:dyDescent="0.25">
      <c r="A4805" s="2">
        <v>4800</v>
      </c>
      <c r="D4805" s="3" t="s">
        <v>3572</v>
      </c>
      <c r="F4805" t="str" cm="1">
        <f t="array" ref="F4805" ca="1">IF(G4805&lt;&gt;"",INDIRECT("'"&amp;G4805&amp;"'!"&amp;H4805),"")</f>
        <v/>
      </c>
    </row>
    <row r="4806" spans="1:19" ht="15" customHeight="1" x14ac:dyDescent="0.25">
      <c r="A4806" s="2">
        <v>4801</v>
      </c>
      <c r="D4806" s="3" t="s">
        <v>3860</v>
      </c>
      <c r="F4806" t="str" cm="1">
        <f t="array" ref="F4806" ca="1">IF(G4806&lt;&gt;"",INDIRECT("'"&amp;G4806&amp;"'!"&amp;H4806),"")</f>
        <v/>
      </c>
    </row>
    <row r="4807" spans="1:19" ht="15" customHeight="1" x14ac:dyDescent="0.25">
      <c r="A4807" s="2">
        <v>4802</v>
      </c>
      <c r="D4807" s="3" t="s">
        <v>3572</v>
      </c>
      <c r="F4807" t="str" cm="1">
        <f t="array" ref="F4807" ca="1">IF(G4807&lt;&gt;"",INDIRECT("'"&amp;G4807&amp;"'!"&amp;H4807),"")</f>
        <v/>
      </c>
    </row>
    <row r="4808" spans="1:19" ht="15" customHeight="1" x14ac:dyDescent="0.25">
      <c r="A4808">
        <v>4803</v>
      </c>
      <c r="B4808" s="7">
        <f>'EstRev 6-11'!G237</f>
        <v>0</v>
      </c>
      <c r="C4808" s="3">
        <f>A4808-B4808</f>
        <v>4803</v>
      </c>
      <c r="E4808" t="b">
        <f ca="1">F4808=B4808</f>
        <v>1</v>
      </c>
      <c r="F4808" cm="1">
        <f t="array" ref="F4808" ca="1">IF(G4808&lt;&gt;"",INDIRECT("'"&amp;G4808&amp;"'!"&amp;H4808),"")</f>
        <v>0</v>
      </c>
      <c r="G4808" s="991" t="s">
        <v>4454</v>
      </c>
      <c r="H4808" t="s">
        <v>4581</v>
      </c>
      <c r="I4808" s="4"/>
      <c r="J4808" s="4"/>
      <c r="K4808" s="4"/>
    </row>
    <row r="4809" spans="1:19" ht="15" customHeight="1" x14ac:dyDescent="0.25">
      <c r="A4809">
        <v>4804</v>
      </c>
      <c r="B4809" s="7">
        <f>'EstRev 6-11'!H237</f>
        <v>0</v>
      </c>
      <c r="C4809" s="3">
        <f>A4809-B4809</f>
        <v>4804</v>
      </c>
      <c r="E4809" t="b">
        <f ca="1">F4809=B4809</f>
        <v>1</v>
      </c>
      <c r="F4809" cm="1">
        <f t="array" ref="F4809" ca="1">IF(G4809&lt;&gt;"",INDIRECT("'"&amp;G4809&amp;"'!"&amp;H4809),"")</f>
        <v>0</v>
      </c>
      <c r="G4809" s="991" t="s">
        <v>4454</v>
      </c>
      <c r="H4809" t="s">
        <v>4582</v>
      </c>
      <c r="I4809" s="4"/>
      <c r="J4809" s="4"/>
      <c r="K4809" s="4"/>
    </row>
    <row r="4810" spans="1:19" ht="15" customHeight="1" x14ac:dyDescent="0.25">
      <c r="A4810" s="2">
        <v>4805</v>
      </c>
      <c r="D4810" s="3" t="s">
        <v>3572</v>
      </c>
      <c r="F4810" t="str" cm="1">
        <f t="array" ref="F4810" ca="1">IF(G4810&lt;&gt;"",INDIRECT("'"&amp;G4810&amp;"'!"&amp;H4810),"")</f>
        <v/>
      </c>
      <c r="S4810" s="991"/>
    </row>
    <row r="4811" spans="1:19" ht="15" customHeight="1" x14ac:dyDescent="0.25">
      <c r="A4811" s="2">
        <v>4806</v>
      </c>
      <c r="D4811" s="3" t="s">
        <v>3572</v>
      </c>
      <c r="F4811" t="str" cm="1">
        <f t="array" ref="F4811" ca="1">IF(G4811&lt;&gt;"",INDIRECT("'"&amp;G4811&amp;"'!"&amp;H4811),"")</f>
        <v/>
      </c>
      <c r="S4811" s="991"/>
    </row>
    <row r="4812" spans="1:19" ht="15" customHeight="1" x14ac:dyDescent="0.25">
      <c r="A4812">
        <v>4807</v>
      </c>
      <c r="B4812" s="7">
        <f>'EstRev 6-11'!K237</f>
        <v>0</v>
      </c>
      <c r="C4812" s="3">
        <f>A4812-B4812</f>
        <v>4807</v>
      </c>
      <c r="E4812" t="b">
        <f ca="1">F4812=B4812</f>
        <v>1</v>
      </c>
      <c r="F4812" cm="1">
        <f t="array" ref="F4812" ca="1">IF(G4812&lt;&gt;"",INDIRECT("'"&amp;G4812&amp;"'!"&amp;H4812),"")</f>
        <v>0</v>
      </c>
      <c r="G4812" s="991" t="s">
        <v>4454</v>
      </c>
      <c r="H4812" t="s">
        <v>4087</v>
      </c>
      <c r="I4812" s="4"/>
      <c r="J4812" s="4"/>
      <c r="K4812" s="4"/>
    </row>
    <row r="4813" spans="1:19" ht="15" customHeight="1" x14ac:dyDescent="0.25">
      <c r="A4813" s="2">
        <v>4808</v>
      </c>
      <c r="D4813" s="3" t="s">
        <v>3572</v>
      </c>
      <c r="F4813" t="str" cm="1">
        <f t="array" ref="F4813" ca="1">IF(G4813&lt;&gt;"",INDIRECT("'"&amp;G4813&amp;"'!"&amp;H4813),"")</f>
        <v/>
      </c>
      <c r="S4813" s="991"/>
    </row>
    <row r="4814" spans="1:19" ht="15" customHeight="1" x14ac:dyDescent="0.25">
      <c r="A4814" s="2">
        <v>4809</v>
      </c>
      <c r="D4814" s="3" t="s">
        <v>3572</v>
      </c>
      <c r="F4814" t="str" cm="1">
        <f t="array" ref="F4814" ca="1">IF(G4814&lt;&gt;"",INDIRECT("'"&amp;G4814&amp;"'!"&amp;H4814),"")</f>
        <v/>
      </c>
      <c r="S4814" s="991"/>
    </row>
    <row r="4815" spans="1:19" ht="15" customHeight="1" x14ac:dyDescent="0.25">
      <c r="A4815" s="2">
        <v>4810</v>
      </c>
      <c r="D4815" s="3" t="s">
        <v>3572</v>
      </c>
      <c r="F4815" t="str" cm="1">
        <f t="array" ref="F4815" ca="1">IF(G4815&lt;&gt;"",INDIRECT("'"&amp;G4815&amp;"'!"&amp;H4815),"")</f>
        <v/>
      </c>
    </row>
    <row r="4816" spans="1:19" ht="15" customHeight="1" x14ac:dyDescent="0.25">
      <c r="A4816" s="2">
        <v>4811</v>
      </c>
      <c r="D4816" s="3" t="s">
        <v>3525</v>
      </c>
      <c r="F4816" t="str" cm="1">
        <f t="array" ref="F4816" ca="1">IF(G4816&lt;&gt;"",INDIRECT("'"&amp;G4816&amp;"'!"&amp;H4816),"")</f>
        <v/>
      </c>
    </row>
    <row r="4817" spans="1:19" ht="15" customHeight="1" x14ac:dyDescent="0.25">
      <c r="A4817" s="2">
        <v>4812</v>
      </c>
      <c r="D4817" s="3" t="s">
        <v>3572</v>
      </c>
      <c r="F4817" t="str" cm="1">
        <f t="array" ref="F4817" ca="1">IF(G4817&lt;&gt;"",INDIRECT("'"&amp;G4817&amp;"'!"&amp;H4817),"")</f>
        <v/>
      </c>
    </row>
    <row r="4818" spans="1:19" ht="15" customHeight="1" x14ac:dyDescent="0.25">
      <c r="A4818" s="2">
        <v>4813</v>
      </c>
      <c r="D4818" s="3" t="s">
        <v>4540</v>
      </c>
      <c r="F4818" t="str" cm="1">
        <f t="array" ref="F4818" ca="1">IF(G4818&lt;&gt;"",INDIRECT("'"&amp;G4818&amp;"'!"&amp;H4818),"")</f>
        <v/>
      </c>
    </row>
    <row r="4819" spans="1:19" ht="15" customHeight="1" x14ac:dyDescent="0.25">
      <c r="A4819" s="2">
        <v>4814</v>
      </c>
      <c r="D4819" s="3" t="s">
        <v>4540</v>
      </c>
      <c r="F4819" t="str" cm="1">
        <f t="array" ref="F4819" ca="1">IF(G4819&lt;&gt;"",INDIRECT("'"&amp;G4819&amp;"'!"&amp;H4819),"")</f>
        <v/>
      </c>
    </row>
    <row r="4820" spans="1:19" ht="15" customHeight="1" x14ac:dyDescent="0.25">
      <c r="A4820" s="2">
        <v>4815</v>
      </c>
      <c r="D4820" s="3" t="s">
        <v>4540</v>
      </c>
      <c r="F4820" t="str" cm="1">
        <f t="array" ref="F4820" ca="1">IF(G4820&lt;&gt;"",INDIRECT("'"&amp;G4820&amp;"'!"&amp;H4820),"")</f>
        <v/>
      </c>
    </row>
    <row r="4821" spans="1:19" ht="15" customHeight="1" x14ac:dyDescent="0.25">
      <c r="A4821" s="2">
        <v>4816</v>
      </c>
      <c r="D4821" s="3" t="s">
        <v>4540</v>
      </c>
      <c r="F4821" t="str" cm="1">
        <f t="array" ref="F4821" ca="1">IF(G4821&lt;&gt;"",INDIRECT("'"&amp;G4821&amp;"'!"&amp;H4821),"")</f>
        <v/>
      </c>
    </row>
    <row r="4822" spans="1:19" ht="15" customHeight="1" x14ac:dyDescent="0.25">
      <c r="A4822" s="2">
        <v>4817</v>
      </c>
      <c r="D4822" s="3" t="s">
        <v>4540</v>
      </c>
      <c r="F4822" t="str" cm="1">
        <f t="array" ref="F4822" ca="1">IF(G4822&lt;&gt;"",INDIRECT("'"&amp;G4822&amp;"'!"&amp;H4822),"")</f>
        <v/>
      </c>
    </row>
    <row r="4823" spans="1:19" ht="15" customHeight="1" x14ac:dyDescent="0.25">
      <c r="A4823" s="2">
        <v>4818</v>
      </c>
      <c r="D4823" s="3" t="s">
        <v>4540</v>
      </c>
      <c r="F4823" t="str" cm="1">
        <f t="array" ref="F4823" ca="1">IF(G4823&lt;&gt;"",INDIRECT("'"&amp;G4823&amp;"'!"&amp;H4823),"")</f>
        <v/>
      </c>
    </row>
    <row r="4824" spans="1:19" ht="15" customHeight="1" x14ac:dyDescent="0.25">
      <c r="A4824" s="2">
        <v>4819</v>
      </c>
      <c r="D4824" s="3" t="s">
        <v>3525</v>
      </c>
      <c r="F4824" t="str" cm="1">
        <f t="array" ref="F4824" ca="1">IF(G4824&lt;&gt;"",INDIRECT("'"&amp;G4824&amp;"'!"&amp;H4824),"")</f>
        <v/>
      </c>
    </row>
    <row r="4825" spans="1:19" ht="15" customHeight="1" x14ac:dyDescent="0.25">
      <c r="A4825" s="2">
        <v>4820</v>
      </c>
      <c r="D4825" s="3" t="s">
        <v>4540</v>
      </c>
      <c r="F4825" t="str" cm="1">
        <f t="array" ref="F4825" ca="1">IF(G4825&lt;&gt;"",INDIRECT("'"&amp;G4825&amp;"'!"&amp;H4825),"")</f>
        <v/>
      </c>
    </row>
    <row r="4826" spans="1:19" ht="15" customHeight="1" x14ac:dyDescent="0.25">
      <c r="A4826">
        <v>4821</v>
      </c>
      <c r="B4826" s="7">
        <f>'EstRev 6-11'!C123</f>
        <v>0</v>
      </c>
      <c r="C4826" s="3">
        <f t="shared" ref="C4826:C4831" si="144">A4826-B4826</f>
        <v>4821</v>
      </c>
      <c r="E4826" t="b">
        <f t="shared" ref="E4826:E4831" ca="1" si="145">F4826=B4826</f>
        <v>1</v>
      </c>
      <c r="F4826" cm="1">
        <f t="array" ref="F4826" ca="1">IF(G4826&lt;&gt;"",INDIRECT("'"&amp;G4826&amp;"'!"&amp;H4826),"")</f>
        <v>0</v>
      </c>
      <c r="G4826" s="991" t="s">
        <v>4454</v>
      </c>
      <c r="H4826" t="s">
        <v>4583</v>
      </c>
      <c r="I4826" s="4"/>
      <c r="J4826" s="4"/>
      <c r="K4826" s="4"/>
    </row>
    <row r="4827" spans="1:19" ht="15" customHeight="1" x14ac:dyDescent="0.25">
      <c r="A4827">
        <v>4822</v>
      </c>
      <c r="B4827" s="7">
        <f>'EstRev 6-11'!D123</f>
        <v>0</v>
      </c>
      <c r="C4827" s="3">
        <f t="shared" si="144"/>
        <v>4822</v>
      </c>
      <c r="E4827" t="b">
        <f t="shared" ca="1" si="145"/>
        <v>1</v>
      </c>
      <c r="F4827" cm="1">
        <f t="array" ref="F4827" ca="1">IF(G4827&lt;&gt;"",INDIRECT("'"&amp;G4827&amp;"'!"&amp;H4827),"")</f>
        <v>0</v>
      </c>
      <c r="G4827" s="991" t="s">
        <v>4454</v>
      </c>
      <c r="H4827" t="s">
        <v>4584</v>
      </c>
      <c r="I4827" s="4"/>
      <c r="J4827" s="4"/>
      <c r="K4827" s="4"/>
    </row>
    <row r="4828" spans="1:19" ht="15" customHeight="1" x14ac:dyDescent="0.25">
      <c r="A4828">
        <v>4823</v>
      </c>
      <c r="B4828" s="7">
        <f>'EstRev 6-11'!E123</f>
        <v>0</v>
      </c>
      <c r="C4828" s="3">
        <f t="shared" si="144"/>
        <v>4823</v>
      </c>
      <c r="E4828" t="b">
        <f t="shared" ca="1" si="145"/>
        <v>1</v>
      </c>
      <c r="F4828" cm="1">
        <f t="array" ref="F4828" ca="1">IF(G4828&lt;&gt;"",INDIRECT("'"&amp;G4828&amp;"'!"&amp;H4828),"")</f>
        <v>0</v>
      </c>
      <c r="G4828" s="991" t="s">
        <v>4454</v>
      </c>
      <c r="H4828" t="s">
        <v>4585</v>
      </c>
      <c r="I4828" s="4"/>
      <c r="J4828" s="4"/>
      <c r="K4828" s="4"/>
    </row>
    <row r="4829" spans="1:19" ht="15" customHeight="1" x14ac:dyDescent="0.25">
      <c r="A4829">
        <v>4824</v>
      </c>
      <c r="B4829" s="7">
        <f>'EstRev 6-11'!F123</f>
        <v>0</v>
      </c>
      <c r="C4829" s="3">
        <f t="shared" si="144"/>
        <v>4824</v>
      </c>
      <c r="E4829" t="b">
        <f t="shared" ca="1" si="145"/>
        <v>1</v>
      </c>
      <c r="F4829" cm="1">
        <f t="array" ref="F4829" ca="1">IF(G4829&lt;&gt;"",INDIRECT("'"&amp;G4829&amp;"'!"&amp;H4829),"")</f>
        <v>0</v>
      </c>
      <c r="G4829" s="991" t="s">
        <v>4454</v>
      </c>
      <c r="H4829" t="s">
        <v>4586</v>
      </c>
      <c r="I4829" s="4"/>
      <c r="J4829" s="4"/>
      <c r="K4829" s="4"/>
    </row>
    <row r="4830" spans="1:19" ht="15" customHeight="1" x14ac:dyDescent="0.25">
      <c r="A4830">
        <v>4825</v>
      </c>
      <c r="B4830" s="7">
        <f>'EstRev 6-11'!G123</f>
        <v>0</v>
      </c>
      <c r="C4830" s="3">
        <f t="shared" si="144"/>
        <v>4825</v>
      </c>
      <c r="E4830" t="b">
        <f t="shared" ca="1" si="145"/>
        <v>1</v>
      </c>
      <c r="F4830" cm="1">
        <f t="array" ref="F4830" ca="1">IF(G4830&lt;&gt;"",INDIRECT("'"&amp;G4830&amp;"'!"&amp;H4830),"")</f>
        <v>0</v>
      </c>
      <c r="G4830" s="991" t="s">
        <v>4454</v>
      </c>
      <c r="H4830" t="s">
        <v>4587</v>
      </c>
      <c r="I4830" s="4"/>
      <c r="J4830" s="4"/>
      <c r="K4830" s="4"/>
    </row>
    <row r="4831" spans="1:19" ht="15" customHeight="1" x14ac:dyDescent="0.25">
      <c r="A4831">
        <v>4826</v>
      </c>
      <c r="B4831" s="7">
        <f>'EstRev 6-11'!H123</f>
        <v>0</v>
      </c>
      <c r="C4831" s="3">
        <f t="shared" si="144"/>
        <v>4826</v>
      </c>
      <c r="E4831" t="b">
        <f t="shared" ca="1" si="145"/>
        <v>1</v>
      </c>
      <c r="F4831" cm="1">
        <f t="array" ref="F4831" ca="1">IF(G4831&lt;&gt;"",INDIRECT("'"&amp;G4831&amp;"'!"&amp;H4831),"")</f>
        <v>0</v>
      </c>
      <c r="G4831" s="991" t="s">
        <v>4454</v>
      </c>
      <c r="H4831" t="s">
        <v>4588</v>
      </c>
      <c r="I4831" s="4"/>
      <c r="J4831" s="4"/>
      <c r="K4831" s="4"/>
    </row>
    <row r="4832" spans="1:19" ht="15" customHeight="1" x14ac:dyDescent="0.25">
      <c r="A4832" s="2">
        <v>4827</v>
      </c>
      <c r="D4832" s="3" t="s">
        <v>3525</v>
      </c>
      <c r="F4832" t="str" cm="1">
        <f t="array" ref="F4832" ca="1">IF(G4832&lt;&gt;"",INDIRECT("'"&amp;G4832&amp;"'!"&amp;H4832),"")</f>
        <v/>
      </c>
      <c r="S4832" s="991"/>
    </row>
    <row r="4833" spans="1:19" x14ac:dyDescent="0.25">
      <c r="A4833">
        <v>4828</v>
      </c>
      <c r="B4833" s="7">
        <f>'EstRev 6-11'!K123</f>
        <v>0</v>
      </c>
      <c r="C4833" s="3">
        <f>A4833-B4833</f>
        <v>4828</v>
      </c>
      <c r="E4833" t="b">
        <f ca="1">F4833=B4833</f>
        <v>1</v>
      </c>
      <c r="F4833" cm="1">
        <f t="array" ref="F4833" ca="1">IF(G4833&lt;&gt;"",INDIRECT("'"&amp;G4833&amp;"'!"&amp;H4833),"")</f>
        <v>0</v>
      </c>
      <c r="G4833" s="991" t="s">
        <v>4454</v>
      </c>
      <c r="H4833" t="s">
        <v>4589</v>
      </c>
      <c r="S4833" s="991"/>
    </row>
    <row r="4834" spans="1:19" ht="15" customHeight="1" x14ac:dyDescent="0.25">
      <c r="A4834" s="2">
        <v>4829</v>
      </c>
      <c r="D4834" s="3" t="s">
        <v>3572</v>
      </c>
      <c r="F4834" t="str" cm="1">
        <f t="array" ref="F4834" ca="1">IF(G4834&lt;&gt;"",INDIRECT("'"&amp;G4834&amp;"'!"&amp;H4834),"")</f>
        <v/>
      </c>
    </row>
    <row r="4835" spans="1:19" ht="15" customHeight="1" x14ac:dyDescent="0.25">
      <c r="A4835" s="2">
        <v>4830</v>
      </c>
      <c r="D4835" s="3" t="s">
        <v>3572</v>
      </c>
      <c r="F4835" t="str" cm="1">
        <f t="array" ref="F4835" ca="1">IF(G4835&lt;&gt;"",INDIRECT("'"&amp;G4835&amp;"'!"&amp;H4835),"")</f>
        <v/>
      </c>
    </row>
    <row r="4836" spans="1:19" ht="15" customHeight="1" x14ac:dyDescent="0.25">
      <c r="A4836" s="2">
        <v>4831</v>
      </c>
      <c r="D4836" s="3" t="s">
        <v>3572</v>
      </c>
      <c r="F4836" t="str" cm="1">
        <f t="array" ref="F4836" ca="1">IF(G4836&lt;&gt;"",INDIRECT("'"&amp;G4836&amp;"'!"&amp;H4836),"")</f>
        <v/>
      </c>
    </row>
    <row r="4837" spans="1:19" ht="15" customHeight="1" x14ac:dyDescent="0.25">
      <c r="A4837" s="2">
        <v>4832</v>
      </c>
      <c r="D4837" s="3" t="s">
        <v>3572</v>
      </c>
      <c r="F4837" t="str" cm="1">
        <f t="array" ref="F4837" ca="1">IF(G4837&lt;&gt;"",INDIRECT("'"&amp;G4837&amp;"'!"&amp;H4837),"")</f>
        <v/>
      </c>
    </row>
    <row r="4838" spans="1:19" ht="15" customHeight="1" x14ac:dyDescent="0.25">
      <c r="A4838" s="2">
        <v>4833</v>
      </c>
      <c r="D4838" s="3" t="s">
        <v>3572</v>
      </c>
      <c r="F4838" t="str" cm="1">
        <f t="array" ref="F4838" ca="1">IF(G4838&lt;&gt;"",INDIRECT("'"&amp;G4838&amp;"'!"&amp;H4838),"")</f>
        <v/>
      </c>
    </row>
    <row r="4839" spans="1:19" ht="15" customHeight="1" x14ac:dyDescent="0.25">
      <c r="A4839" s="2">
        <v>4834</v>
      </c>
      <c r="D4839" s="3" t="s">
        <v>3572</v>
      </c>
      <c r="F4839" t="str" cm="1">
        <f t="array" ref="F4839" ca="1">IF(G4839&lt;&gt;"",INDIRECT("'"&amp;G4839&amp;"'!"&amp;H4839),"")</f>
        <v/>
      </c>
    </row>
    <row r="4840" spans="1:19" ht="15" customHeight="1" x14ac:dyDescent="0.25">
      <c r="A4840" s="2">
        <v>4835</v>
      </c>
      <c r="D4840" s="3" t="s">
        <v>3572</v>
      </c>
      <c r="F4840" t="str" cm="1">
        <f t="array" ref="F4840" ca="1">IF(G4840&lt;&gt;"",INDIRECT("'"&amp;G4840&amp;"'!"&amp;H4840),"")</f>
        <v/>
      </c>
    </row>
    <row r="4841" spans="1:19" ht="15" customHeight="1" x14ac:dyDescent="0.25">
      <c r="A4841" s="2">
        <v>4836</v>
      </c>
      <c r="D4841" s="3" t="s">
        <v>3572</v>
      </c>
      <c r="F4841" t="str" cm="1">
        <f t="array" ref="F4841" ca="1">IF(G4841&lt;&gt;"",INDIRECT("'"&amp;G4841&amp;"'!"&amp;H4841),"")</f>
        <v/>
      </c>
    </row>
    <row r="4842" spans="1:19" ht="15" customHeight="1" x14ac:dyDescent="0.25">
      <c r="A4842" s="2">
        <v>4837</v>
      </c>
      <c r="D4842" s="3" t="s">
        <v>3572</v>
      </c>
      <c r="F4842" t="str" cm="1">
        <f t="array" ref="F4842" ca="1">IF(G4842&lt;&gt;"",INDIRECT("'"&amp;G4842&amp;"'!"&amp;H4842),"")</f>
        <v/>
      </c>
    </row>
    <row r="4843" spans="1:19" ht="15" customHeight="1" x14ac:dyDescent="0.25">
      <c r="A4843" s="2">
        <v>4838</v>
      </c>
      <c r="D4843" s="3" t="s">
        <v>3525</v>
      </c>
      <c r="F4843" t="str" cm="1">
        <f t="array" ref="F4843" ca="1">IF(G4843&lt;&gt;"",INDIRECT("'"&amp;G4843&amp;"'!"&amp;H4843),"")</f>
        <v/>
      </c>
    </row>
    <row r="4844" spans="1:19" ht="15" customHeight="1" x14ac:dyDescent="0.25">
      <c r="A4844" s="2">
        <v>4839</v>
      </c>
      <c r="D4844" s="3" t="s">
        <v>3525</v>
      </c>
      <c r="F4844" t="str" cm="1">
        <f t="array" ref="F4844" ca="1">IF(G4844&lt;&gt;"",INDIRECT("'"&amp;G4844&amp;"'!"&amp;H4844),"")</f>
        <v/>
      </c>
    </row>
    <row r="4845" spans="1:19" ht="15" customHeight="1" x14ac:dyDescent="0.25">
      <c r="A4845" s="2">
        <v>4840</v>
      </c>
      <c r="D4845" s="3" t="s">
        <v>3525</v>
      </c>
      <c r="F4845" t="str" cm="1">
        <f t="array" ref="F4845" ca="1">IF(G4845&lt;&gt;"",INDIRECT("'"&amp;G4845&amp;"'!"&amp;H4845),"")</f>
        <v/>
      </c>
    </row>
    <row r="4846" spans="1:19" ht="15" customHeight="1" x14ac:dyDescent="0.25">
      <c r="A4846" s="2">
        <v>4841</v>
      </c>
      <c r="D4846" s="3" t="s">
        <v>3572</v>
      </c>
      <c r="F4846" t="str" cm="1">
        <f t="array" ref="F4846" ca="1">IF(G4846&lt;&gt;"",INDIRECT("'"&amp;G4846&amp;"'!"&amp;H4846),"")</f>
        <v/>
      </c>
    </row>
    <row r="4847" spans="1:19" ht="15" customHeight="1" x14ac:dyDescent="0.25">
      <c r="A4847" s="2">
        <v>4842</v>
      </c>
      <c r="D4847" s="3" t="s">
        <v>3572</v>
      </c>
      <c r="F4847" t="str" cm="1">
        <f t="array" ref="F4847" ca="1">IF(G4847&lt;&gt;"",INDIRECT("'"&amp;G4847&amp;"'!"&amp;H4847),"")</f>
        <v/>
      </c>
    </row>
    <row r="4848" spans="1:19" ht="15" customHeight="1" x14ac:dyDescent="0.25">
      <c r="A4848" s="2">
        <v>4843</v>
      </c>
      <c r="D4848" s="3" t="s">
        <v>3572</v>
      </c>
      <c r="F4848" t="str" cm="1">
        <f t="array" ref="F4848" ca="1">IF(G4848&lt;&gt;"",INDIRECT("'"&amp;G4848&amp;"'!"&amp;H4848),"")</f>
        <v/>
      </c>
      <c r="S4848" s="991"/>
    </row>
    <row r="4849" spans="1:19" ht="15" customHeight="1" x14ac:dyDescent="0.25">
      <c r="A4849" s="2">
        <v>4844</v>
      </c>
      <c r="D4849" s="3" t="s">
        <v>3572</v>
      </c>
      <c r="F4849" t="str" cm="1">
        <f t="array" ref="F4849" ca="1">IF(G4849&lt;&gt;"",INDIRECT("'"&amp;G4849&amp;"'!"&amp;H4849),"")</f>
        <v/>
      </c>
      <c r="S4849" s="991"/>
    </row>
    <row r="4850" spans="1:19" ht="15" customHeight="1" x14ac:dyDescent="0.25">
      <c r="A4850" s="2">
        <v>4845</v>
      </c>
      <c r="D4850" s="3" t="s">
        <v>3572</v>
      </c>
      <c r="F4850" t="str" cm="1">
        <f t="array" ref="F4850" ca="1">IF(G4850&lt;&gt;"",INDIRECT("'"&amp;G4850&amp;"'!"&amp;H4850),"")</f>
        <v/>
      </c>
      <c r="S4850" s="991"/>
    </row>
    <row r="4851" spans="1:19" ht="15" customHeight="1" x14ac:dyDescent="0.25">
      <c r="A4851" s="2">
        <v>4846</v>
      </c>
      <c r="D4851" s="3" t="s">
        <v>3572</v>
      </c>
      <c r="F4851" t="str" cm="1">
        <f t="array" ref="F4851" ca="1">IF(G4851&lt;&gt;"",INDIRECT("'"&amp;G4851&amp;"'!"&amp;H4851),"")</f>
        <v/>
      </c>
      <c r="S4851" s="991"/>
    </row>
    <row r="4852" spans="1:19" ht="15" customHeight="1" x14ac:dyDescent="0.25">
      <c r="A4852" s="2">
        <v>4847</v>
      </c>
      <c r="D4852" s="3" t="s">
        <v>3572</v>
      </c>
      <c r="F4852" t="str" cm="1">
        <f t="array" ref="F4852" ca="1">IF(G4852&lt;&gt;"",INDIRECT("'"&amp;G4852&amp;"'!"&amp;H4852),"")</f>
        <v/>
      </c>
    </row>
    <row r="4853" spans="1:19" ht="15" customHeight="1" x14ac:dyDescent="0.25">
      <c r="A4853" s="2">
        <v>4848</v>
      </c>
      <c r="D4853" s="3" t="s">
        <v>3572</v>
      </c>
      <c r="F4853" t="str" cm="1">
        <f t="array" ref="F4853" ca="1">IF(G4853&lt;&gt;"",INDIRECT("'"&amp;G4853&amp;"'!"&amp;H4853),"")</f>
        <v/>
      </c>
    </row>
    <row r="4854" spans="1:19" ht="15" customHeight="1" x14ac:dyDescent="0.25">
      <c r="A4854" s="2">
        <v>4849</v>
      </c>
      <c r="D4854" s="3" t="s">
        <v>3572</v>
      </c>
      <c r="F4854" t="str" cm="1">
        <f t="array" ref="F4854" ca="1">IF(G4854&lt;&gt;"",INDIRECT("'"&amp;G4854&amp;"'!"&amp;H4854),"")</f>
        <v/>
      </c>
    </row>
    <row r="4855" spans="1:19" ht="15" customHeight="1" x14ac:dyDescent="0.25">
      <c r="A4855" s="2">
        <v>4850</v>
      </c>
      <c r="D4855" s="3" t="s">
        <v>3572</v>
      </c>
      <c r="F4855" t="str" cm="1">
        <f t="array" ref="F4855" ca="1">IF(G4855&lt;&gt;"",INDIRECT("'"&amp;G4855&amp;"'!"&amp;H4855),"")</f>
        <v/>
      </c>
    </row>
    <row r="4856" spans="1:19" ht="15" customHeight="1" x14ac:dyDescent="0.25">
      <c r="A4856" s="2">
        <v>4851</v>
      </c>
      <c r="D4856" s="3" t="s">
        <v>3572</v>
      </c>
      <c r="F4856" t="str" cm="1">
        <f t="array" ref="F4856" ca="1">IF(G4856&lt;&gt;"",INDIRECT("'"&amp;G4856&amp;"'!"&amp;H4856),"")</f>
        <v/>
      </c>
    </row>
    <row r="4857" spans="1:19" ht="15" customHeight="1" x14ac:dyDescent="0.25">
      <c r="A4857" s="2">
        <v>4852</v>
      </c>
      <c r="D4857" s="3" t="s">
        <v>3572</v>
      </c>
      <c r="F4857" t="str" cm="1">
        <f t="array" ref="F4857" ca="1">IF(G4857&lt;&gt;"",INDIRECT("'"&amp;G4857&amp;"'!"&amp;H4857),"")</f>
        <v/>
      </c>
    </row>
    <row r="4858" spans="1:19" ht="15" customHeight="1" x14ac:dyDescent="0.25">
      <c r="A4858" s="2">
        <v>4853</v>
      </c>
      <c r="D4858" s="3" t="s">
        <v>3572</v>
      </c>
      <c r="F4858" t="str" cm="1">
        <f t="array" ref="F4858" ca="1">IF(G4858&lt;&gt;"",INDIRECT("'"&amp;G4858&amp;"'!"&amp;H4858),"")</f>
        <v/>
      </c>
    </row>
    <row r="4859" spans="1:19" x14ac:dyDescent="0.25">
      <c r="A4859">
        <v>4854</v>
      </c>
      <c r="B4859" s="7">
        <f>'EstRev 6-11'!C157</f>
        <v>0</v>
      </c>
      <c r="C4859" s="3">
        <f t="shared" ref="C4859:C4864" si="146">A4859-B4859</f>
        <v>4854</v>
      </c>
      <c r="E4859" t="b">
        <f t="shared" ref="E4859:E4864" ca="1" si="147">F4859=B4859</f>
        <v>1</v>
      </c>
      <c r="F4859" cm="1">
        <f t="array" ref="F4859" ca="1">IF(G4859&lt;&gt;"",INDIRECT("'"&amp;G4859&amp;"'!"&amp;H4859),"")</f>
        <v>0</v>
      </c>
      <c r="G4859" s="991" t="s">
        <v>4454</v>
      </c>
      <c r="H4859" t="s">
        <v>4590</v>
      </c>
      <c r="S4859" s="991"/>
    </row>
    <row r="4860" spans="1:19" x14ac:dyDescent="0.25">
      <c r="A4860">
        <v>4855</v>
      </c>
      <c r="B4860" s="7">
        <f>'EstRev 6-11'!D157</f>
        <v>0</v>
      </c>
      <c r="C4860" s="3">
        <f t="shared" si="146"/>
        <v>4855</v>
      </c>
      <c r="E4860" t="b">
        <f t="shared" ca="1" si="147"/>
        <v>1</v>
      </c>
      <c r="F4860" cm="1">
        <f t="array" ref="F4860" ca="1">IF(G4860&lt;&gt;"",INDIRECT("'"&amp;G4860&amp;"'!"&amp;H4860),"")</f>
        <v>0</v>
      </c>
      <c r="G4860" s="991" t="s">
        <v>4454</v>
      </c>
      <c r="H4860" t="s">
        <v>4591</v>
      </c>
      <c r="S4860" s="991"/>
    </row>
    <row r="4861" spans="1:19" x14ac:dyDescent="0.25">
      <c r="A4861">
        <v>4856</v>
      </c>
      <c r="B4861" s="7">
        <f>'EstRev 6-11'!E157</f>
        <v>0</v>
      </c>
      <c r="C4861" s="3">
        <f t="shared" si="146"/>
        <v>4856</v>
      </c>
      <c r="E4861" t="b">
        <f t="shared" ca="1" si="147"/>
        <v>1</v>
      </c>
      <c r="F4861" cm="1">
        <f t="array" ref="F4861" ca="1">IF(G4861&lt;&gt;"",INDIRECT("'"&amp;G4861&amp;"'!"&amp;H4861),"")</f>
        <v>0</v>
      </c>
      <c r="G4861" s="991" t="s">
        <v>4454</v>
      </c>
      <c r="H4861" t="s">
        <v>4592</v>
      </c>
      <c r="S4861" s="991"/>
    </row>
    <row r="4862" spans="1:19" x14ac:dyDescent="0.25">
      <c r="A4862">
        <v>4857</v>
      </c>
      <c r="B4862" s="7">
        <f>'EstRev 6-11'!F157</f>
        <v>0</v>
      </c>
      <c r="C4862" s="3">
        <f t="shared" si="146"/>
        <v>4857</v>
      </c>
      <c r="E4862" t="b">
        <f t="shared" ca="1" si="147"/>
        <v>1</v>
      </c>
      <c r="F4862" cm="1">
        <f t="array" ref="F4862" ca="1">IF(G4862&lt;&gt;"",INDIRECT("'"&amp;G4862&amp;"'!"&amp;H4862),"")</f>
        <v>0</v>
      </c>
      <c r="G4862" s="991" t="s">
        <v>4454</v>
      </c>
      <c r="H4862" t="s">
        <v>4593</v>
      </c>
      <c r="S4862" s="991"/>
    </row>
    <row r="4863" spans="1:19" x14ac:dyDescent="0.25">
      <c r="A4863">
        <v>4858</v>
      </c>
      <c r="B4863" s="7">
        <f>'EstRev 6-11'!G157</f>
        <v>0</v>
      </c>
      <c r="C4863" s="3">
        <f t="shared" si="146"/>
        <v>4858</v>
      </c>
      <c r="E4863" t="b">
        <f t="shared" ca="1" si="147"/>
        <v>1</v>
      </c>
      <c r="F4863" cm="1">
        <f t="array" ref="F4863" ca="1">IF(G4863&lt;&gt;"",INDIRECT("'"&amp;G4863&amp;"'!"&amp;H4863),"")</f>
        <v>0</v>
      </c>
      <c r="G4863" s="991" t="s">
        <v>4454</v>
      </c>
      <c r="H4863" t="s">
        <v>4594</v>
      </c>
      <c r="S4863" s="991"/>
    </row>
    <row r="4864" spans="1:19" x14ac:dyDescent="0.25">
      <c r="A4864">
        <v>4859</v>
      </c>
      <c r="B4864" s="7">
        <f>'EstRev 6-11'!H157</f>
        <v>0</v>
      </c>
      <c r="C4864" s="3">
        <f t="shared" si="146"/>
        <v>4859</v>
      </c>
      <c r="E4864" t="b">
        <f t="shared" ca="1" si="147"/>
        <v>1</v>
      </c>
      <c r="F4864" cm="1">
        <f t="array" ref="F4864" ca="1">IF(G4864&lt;&gt;"",INDIRECT("'"&amp;G4864&amp;"'!"&amp;H4864),"")</f>
        <v>0</v>
      </c>
      <c r="G4864" s="991" t="s">
        <v>4454</v>
      </c>
      <c r="H4864" t="s">
        <v>4595</v>
      </c>
      <c r="S4864" s="991"/>
    </row>
    <row r="4865" spans="1:19" ht="15" customHeight="1" x14ac:dyDescent="0.25">
      <c r="A4865" s="2">
        <v>4860</v>
      </c>
      <c r="D4865" s="3" t="s">
        <v>3572</v>
      </c>
      <c r="F4865" t="str" cm="1">
        <f t="array" ref="F4865" ca="1">IF(G4865&lt;&gt;"",INDIRECT("'"&amp;G4865&amp;"'!"&amp;H4865),"")</f>
        <v/>
      </c>
    </row>
    <row r="4866" spans="1:19" x14ac:dyDescent="0.25">
      <c r="A4866">
        <v>4861</v>
      </c>
      <c r="B4866" s="7">
        <f>'EstRev 6-11'!K157</f>
        <v>0</v>
      </c>
      <c r="C4866" s="3">
        <f>A4866-B4866</f>
        <v>4861</v>
      </c>
      <c r="E4866" t="b">
        <f ca="1">F4866=B4866</f>
        <v>1</v>
      </c>
      <c r="F4866" cm="1">
        <f t="array" ref="F4866" ca="1">IF(G4866&lt;&gt;"",INDIRECT("'"&amp;G4866&amp;"'!"&amp;H4866),"")</f>
        <v>0</v>
      </c>
      <c r="G4866" s="991" t="s">
        <v>4454</v>
      </c>
      <c r="H4866" t="s">
        <v>4596</v>
      </c>
      <c r="S4866" s="991"/>
    </row>
    <row r="4867" spans="1:19" ht="15" customHeight="1" x14ac:dyDescent="0.25">
      <c r="A4867" s="2">
        <v>4862</v>
      </c>
      <c r="D4867" s="3" t="s">
        <v>3572</v>
      </c>
      <c r="F4867" t="str" cm="1">
        <f t="array" ref="F4867" ca="1">IF(G4867&lt;&gt;"",INDIRECT("'"&amp;G4867&amp;"'!"&amp;H4867),"")</f>
        <v/>
      </c>
    </row>
    <row r="4868" spans="1:19" ht="15" customHeight="1" x14ac:dyDescent="0.25">
      <c r="A4868" s="2">
        <v>4863</v>
      </c>
      <c r="D4868" s="3" t="s">
        <v>3572</v>
      </c>
      <c r="F4868" t="str" cm="1">
        <f t="array" ref="F4868" ca="1">IF(G4868&lt;&gt;"",INDIRECT("'"&amp;G4868&amp;"'!"&amp;H4868),"")</f>
        <v/>
      </c>
    </row>
    <row r="4869" spans="1:19" ht="15" customHeight="1" x14ac:dyDescent="0.25">
      <c r="A4869" s="2">
        <v>4864</v>
      </c>
      <c r="D4869" s="3" t="s">
        <v>3572</v>
      </c>
      <c r="F4869" t="str" cm="1">
        <f t="array" ref="F4869" ca="1">IF(G4869&lt;&gt;"",INDIRECT("'"&amp;G4869&amp;"'!"&amp;H4869),"")</f>
        <v/>
      </c>
    </row>
    <row r="4870" spans="1:19" ht="15" customHeight="1" x14ac:dyDescent="0.25">
      <c r="A4870" s="2">
        <v>4865</v>
      </c>
      <c r="D4870" s="3" t="s">
        <v>3572</v>
      </c>
      <c r="F4870" t="str" cm="1">
        <f t="array" ref="F4870" ca="1">IF(G4870&lt;&gt;"",INDIRECT("'"&amp;G4870&amp;"'!"&amp;H4870),"")</f>
        <v/>
      </c>
      <c r="S4870" s="991"/>
    </row>
    <row r="4871" spans="1:19" ht="15" customHeight="1" x14ac:dyDescent="0.25">
      <c r="A4871" s="2">
        <v>4866</v>
      </c>
      <c r="D4871" s="3" t="s">
        <v>3572</v>
      </c>
      <c r="F4871" t="str" cm="1">
        <f t="array" ref="F4871" ca="1">IF(G4871&lt;&gt;"",INDIRECT("'"&amp;G4871&amp;"'!"&amp;H4871),"")</f>
        <v/>
      </c>
    </row>
    <row r="4872" spans="1:19" ht="15" customHeight="1" x14ac:dyDescent="0.25">
      <c r="A4872" s="2">
        <v>4867</v>
      </c>
      <c r="D4872" s="3" t="s">
        <v>3572</v>
      </c>
      <c r="F4872" t="str" cm="1">
        <f t="array" ref="F4872" ca="1">IF(G4872&lt;&gt;"",INDIRECT("'"&amp;G4872&amp;"'!"&amp;H4872),"")</f>
        <v/>
      </c>
    </row>
    <row r="4873" spans="1:19" ht="15" customHeight="1" x14ac:dyDescent="0.25">
      <c r="A4873" s="2">
        <v>4868</v>
      </c>
      <c r="D4873" s="3" t="s">
        <v>3572</v>
      </c>
      <c r="F4873" t="str" cm="1">
        <f t="array" ref="F4873" ca="1">IF(G4873&lt;&gt;"",INDIRECT("'"&amp;G4873&amp;"'!"&amp;H4873),"")</f>
        <v/>
      </c>
    </row>
    <row r="4874" spans="1:19" ht="15" customHeight="1" x14ac:dyDescent="0.25">
      <c r="A4874" s="2">
        <v>4869</v>
      </c>
      <c r="D4874" s="3" t="s">
        <v>3572</v>
      </c>
      <c r="F4874" t="str" cm="1">
        <f t="array" ref="F4874" ca="1">IF(G4874&lt;&gt;"",INDIRECT("'"&amp;G4874&amp;"'!"&amp;H4874),"")</f>
        <v/>
      </c>
    </row>
    <row r="4875" spans="1:19" ht="15" customHeight="1" x14ac:dyDescent="0.25">
      <c r="A4875" s="2">
        <v>4870</v>
      </c>
      <c r="D4875" s="3" t="s">
        <v>3572</v>
      </c>
      <c r="F4875" t="str" cm="1">
        <f t="array" ref="F4875" ca="1">IF(G4875&lt;&gt;"",INDIRECT("'"&amp;G4875&amp;"'!"&amp;H4875),"")</f>
        <v/>
      </c>
    </row>
    <row r="4876" spans="1:19" ht="15" customHeight="1" x14ac:dyDescent="0.25">
      <c r="A4876" s="2">
        <v>4871</v>
      </c>
      <c r="D4876" s="3" t="s">
        <v>3525</v>
      </c>
      <c r="F4876" t="str" cm="1">
        <f t="array" ref="F4876" ca="1">IF(G4876&lt;&gt;"",INDIRECT("'"&amp;G4876&amp;"'!"&amp;H4876),"")</f>
        <v/>
      </c>
    </row>
    <row r="4877" spans="1:19" ht="15" customHeight="1" x14ac:dyDescent="0.25">
      <c r="A4877" s="2">
        <v>4872</v>
      </c>
      <c r="D4877" s="3" t="s">
        <v>3525</v>
      </c>
      <c r="F4877" t="str" cm="1">
        <f t="array" ref="F4877" ca="1">IF(G4877&lt;&gt;"",INDIRECT("'"&amp;G4877&amp;"'!"&amp;H4877),"")</f>
        <v/>
      </c>
    </row>
    <row r="4878" spans="1:19" ht="15" customHeight="1" x14ac:dyDescent="0.25">
      <c r="A4878" s="2">
        <v>4873</v>
      </c>
      <c r="D4878" s="3" t="s">
        <v>3525</v>
      </c>
      <c r="F4878" t="str" cm="1">
        <f t="array" ref="F4878" ca="1">IF(G4878&lt;&gt;"",INDIRECT("'"&amp;G4878&amp;"'!"&amp;H4878),"")</f>
        <v/>
      </c>
    </row>
    <row r="4879" spans="1:19" ht="15" customHeight="1" x14ac:dyDescent="0.25">
      <c r="A4879" s="2">
        <v>4874</v>
      </c>
      <c r="D4879" s="3" t="s">
        <v>3572</v>
      </c>
      <c r="F4879" t="str" cm="1">
        <f t="array" ref="F4879" ca="1">IF(G4879&lt;&gt;"",INDIRECT("'"&amp;G4879&amp;"'!"&amp;H4879),"")</f>
        <v/>
      </c>
    </row>
    <row r="4880" spans="1:19" ht="15" customHeight="1" x14ac:dyDescent="0.25">
      <c r="A4880" s="2">
        <v>4875</v>
      </c>
      <c r="D4880" s="3" t="s">
        <v>3572</v>
      </c>
      <c r="F4880" t="str" cm="1">
        <f t="array" ref="F4880" ca="1">IF(G4880&lt;&gt;"",INDIRECT("'"&amp;G4880&amp;"'!"&amp;H4880),"")</f>
        <v/>
      </c>
    </row>
    <row r="4881" spans="1:19" ht="15" customHeight="1" x14ac:dyDescent="0.25">
      <c r="A4881" s="2">
        <v>4876</v>
      </c>
      <c r="D4881" s="3" t="s">
        <v>3572</v>
      </c>
      <c r="F4881" t="str" cm="1">
        <f t="array" ref="F4881" ca="1">IF(G4881&lt;&gt;"",INDIRECT("'"&amp;G4881&amp;"'!"&amp;H4881),"")</f>
        <v/>
      </c>
    </row>
    <row r="4882" spans="1:19" ht="15" customHeight="1" x14ac:dyDescent="0.25">
      <c r="A4882" s="2">
        <v>4877</v>
      </c>
      <c r="D4882" s="3" t="s">
        <v>3572</v>
      </c>
      <c r="F4882" t="str" cm="1">
        <f t="array" ref="F4882" ca="1">IF(G4882&lt;&gt;"",INDIRECT("'"&amp;G4882&amp;"'!"&amp;H4882),"")</f>
        <v/>
      </c>
    </row>
    <row r="4883" spans="1:19" ht="15" customHeight="1" x14ac:dyDescent="0.25">
      <c r="A4883" s="2">
        <v>4878</v>
      </c>
      <c r="D4883" s="3" t="s">
        <v>3572</v>
      </c>
      <c r="F4883" t="str" cm="1">
        <f t="array" ref="F4883" ca="1">IF(G4883&lt;&gt;"",INDIRECT("'"&amp;G4883&amp;"'!"&amp;H4883),"")</f>
        <v/>
      </c>
    </row>
    <row r="4884" spans="1:19" ht="15" customHeight="1" x14ac:dyDescent="0.25">
      <c r="A4884" s="2">
        <v>4879</v>
      </c>
      <c r="D4884" s="3" t="s">
        <v>3572</v>
      </c>
      <c r="F4884" t="str" cm="1">
        <f t="array" ref="F4884" ca="1">IF(G4884&lt;&gt;"",INDIRECT("'"&amp;G4884&amp;"'!"&amp;H4884),"")</f>
        <v/>
      </c>
    </row>
    <row r="4885" spans="1:19" ht="15" customHeight="1" x14ac:dyDescent="0.25">
      <c r="A4885" s="2">
        <v>4880</v>
      </c>
      <c r="D4885" s="3" t="s">
        <v>3572</v>
      </c>
      <c r="F4885" t="str" cm="1">
        <f t="array" ref="F4885" ca="1">IF(G4885&lt;&gt;"",INDIRECT("'"&amp;G4885&amp;"'!"&amp;H4885),"")</f>
        <v/>
      </c>
      <c r="S4885" s="991"/>
    </row>
    <row r="4886" spans="1:19" ht="15" customHeight="1" x14ac:dyDescent="0.25">
      <c r="A4886" s="2">
        <v>4881</v>
      </c>
      <c r="D4886" s="3" t="s">
        <v>3572</v>
      </c>
      <c r="F4886" t="str" cm="1">
        <f t="array" ref="F4886" ca="1">IF(G4886&lt;&gt;"",INDIRECT("'"&amp;G4886&amp;"'!"&amp;H4886),"")</f>
        <v/>
      </c>
      <c r="S4886" s="991"/>
    </row>
    <row r="4887" spans="1:19" ht="15" customHeight="1" x14ac:dyDescent="0.25">
      <c r="A4887" s="2">
        <v>4882</v>
      </c>
      <c r="D4887" s="3" t="s">
        <v>3572</v>
      </c>
      <c r="F4887" t="str" cm="1">
        <f t="array" ref="F4887" ca="1">IF(G4887&lt;&gt;"",INDIRECT("'"&amp;G4887&amp;"'!"&amp;H4887),"")</f>
        <v/>
      </c>
      <c r="S4887" s="991"/>
    </row>
    <row r="4888" spans="1:19" x14ac:dyDescent="0.25">
      <c r="A4888">
        <v>4883</v>
      </c>
      <c r="B4888" s="7">
        <f>'EstRev 6-11'!C169</f>
        <v>0</v>
      </c>
      <c r="C4888" s="3">
        <f t="shared" ref="C4888:C4895" si="148">A4888-B4888</f>
        <v>4883</v>
      </c>
      <c r="E4888" t="b">
        <f t="shared" ref="E4888:E4895" ca="1" si="149">F4888=B4888</f>
        <v>1</v>
      </c>
      <c r="F4888" cm="1">
        <f t="array" ref="F4888" ca="1">IF(G4888&lt;&gt;"",INDIRECT("'"&amp;G4888&amp;"'!"&amp;H4888),"")</f>
        <v>0</v>
      </c>
      <c r="G4888" s="991" t="s">
        <v>4454</v>
      </c>
      <c r="H4888" t="s">
        <v>4597</v>
      </c>
      <c r="S4888" s="991"/>
    </row>
    <row r="4889" spans="1:19" x14ac:dyDescent="0.25">
      <c r="A4889">
        <v>4884</v>
      </c>
      <c r="B4889" s="7">
        <f>'EstRev 6-11'!D169</f>
        <v>0</v>
      </c>
      <c r="C4889" s="3">
        <f t="shared" si="148"/>
        <v>4884</v>
      </c>
      <c r="E4889" t="b">
        <f t="shared" ca="1" si="149"/>
        <v>1</v>
      </c>
      <c r="F4889" cm="1">
        <f t="array" ref="F4889" ca="1">IF(G4889&lt;&gt;"",INDIRECT("'"&amp;G4889&amp;"'!"&amp;H4889),"")</f>
        <v>0</v>
      </c>
      <c r="G4889" s="991" t="s">
        <v>4454</v>
      </c>
      <c r="H4889" t="s">
        <v>4598</v>
      </c>
      <c r="S4889" s="991"/>
    </row>
    <row r="4890" spans="1:19" x14ac:dyDescent="0.25">
      <c r="A4890">
        <v>4885</v>
      </c>
      <c r="B4890" s="7">
        <f>'EstRev 6-11'!F169</f>
        <v>0</v>
      </c>
      <c r="C4890" s="3">
        <f t="shared" si="148"/>
        <v>4885</v>
      </c>
      <c r="E4890" t="b">
        <f t="shared" ca="1" si="149"/>
        <v>1</v>
      </c>
      <c r="F4890" cm="1">
        <f t="array" ref="F4890" ca="1">IF(G4890&lt;&gt;"",INDIRECT("'"&amp;G4890&amp;"'!"&amp;H4890),"")</f>
        <v>0</v>
      </c>
      <c r="G4890" s="991" t="s">
        <v>4454</v>
      </c>
      <c r="H4890" t="s">
        <v>4599</v>
      </c>
      <c r="S4890" s="991"/>
    </row>
    <row r="4891" spans="1:19" x14ac:dyDescent="0.25">
      <c r="A4891">
        <v>4886</v>
      </c>
      <c r="B4891" s="7">
        <f>'EstRev 6-11'!G169</f>
        <v>0</v>
      </c>
      <c r="C4891" s="3">
        <f t="shared" si="148"/>
        <v>4886</v>
      </c>
      <c r="E4891" t="b">
        <f t="shared" ca="1" si="149"/>
        <v>1</v>
      </c>
      <c r="F4891" cm="1">
        <f t="array" ref="F4891" ca="1">IF(G4891&lt;&gt;"",INDIRECT("'"&amp;G4891&amp;"'!"&amp;H4891),"")</f>
        <v>0</v>
      </c>
      <c r="G4891" s="991" t="s">
        <v>4454</v>
      </c>
      <c r="H4891" t="s">
        <v>4600</v>
      </c>
      <c r="S4891" s="991"/>
    </row>
    <row r="4892" spans="1:19" ht="15" customHeight="1" x14ac:dyDescent="0.25">
      <c r="A4892">
        <v>4887</v>
      </c>
      <c r="B4892" s="7">
        <f>'EstRev 6-11'!H169</f>
        <v>0</v>
      </c>
      <c r="C4892" s="3">
        <f t="shared" si="148"/>
        <v>4887</v>
      </c>
      <c r="E4892" t="b">
        <f t="shared" ca="1" si="149"/>
        <v>1</v>
      </c>
      <c r="F4892" cm="1">
        <f t="array" ref="F4892" ca="1">IF(G4892&lt;&gt;"",INDIRECT("'"&amp;G4892&amp;"'!"&amp;H4892),"")</f>
        <v>0</v>
      </c>
      <c r="G4892" s="991" t="s">
        <v>4454</v>
      </c>
      <c r="H4892" t="s">
        <v>4233</v>
      </c>
    </row>
    <row r="4893" spans="1:19" ht="15" customHeight="1" x14ac:dyDescent="0.25">
      <c r="A4893">
        <v>4888</v>
      </c>
      <c r="B4893" s="7">
        <f>'EstRev 6-11'!K169</f>
        <v>0</v>
      </c>
      <c r="C4893" s="3">
        <f t="shared" si="148"/>
        <v>4888</v>
      </c>
      <c r="E4893" t="b">
        <f t="shared" ca="1" si="149"/>
        <v>1</v>
      </c>
      <c r="F4893" cm="1">
        <f t="array" ref="F4893" ca="1">IF(G4893&lt;&gt;"",INDIRECT("'"&amp;G4893&amp;"'!"&amp;H4893),"")</f>
        <v>0</v>
      </c>
      <c r="G4893" s="991" t="s">
        <v>4454</v>
      </c>
      <c r="H4893" t="s">
        <v>4235</v>
      </c>
    </row>
    <row r="4894" spans="1:19" ht="15" customHeight="1" x14ac:dyDescent="0.25">
      <c r="A4894">
        <v>4889</v>
      </c>
      <c r="B4894" s="7">
        <f>'EstRev 6-11'!H170</f>
        <v>0</v>
      </c>
      <c r="C4894" s="3">
        <f t="shared" si="148"/>
        <v>4889</v>
      </c>
      <c r="E4894" t="b">
        <f t="shared" ca="1" si="149"/>
        <v>1</v>
      </c>
      <c r="F4894" cm="1">
        <f t="array" ref="F4894" ca="1">IF(G4894&lt;&gt;"",INDIRECT("'"&amp;G4894&amp;"'!"&amp;H4894),"")</f>
        <v>0</v>
      </c>
      <c r="G4894" s="991" t="s">
        <v>4454</v>
      </c>
      <c r="H4894" t="s">
        <v>4234</v>
      </c>
    </row>
    <row r="4895" spans="1:19" ht="15" customHeight="1" x14ac:dyDescent="0.25">
      <c r="A4895">
        <v>4890</v>
      </c>
      <c r="B4895" s="7">
        <f>'EstRev 6-11'!K170</f>
        <v>0</v>
      </c>
      <c r="C4895" s="3">
        <f t="shared" si="148"/>
        <v>4890</v>
      </c>
      <c r="E4895" t="b">
        <f t="shared" ca="1" si="149"/>
        <v>1</v>
      </c>
      <c r="F4895" cm="1">
        <f t="array" ref="F4895" ca="1">IF(G4895&lt;&gt;"",INDIRECT("'"&amp;G4895&amp;"'!"&amp;H4895),"")</f>
        <v>0</v>
      </c>
      <c r="G4895" s="991" t="s">
        <v>4454</v>
      </c>
      <c r="H4895" t="s">
        <v>4236</v>
      </c>
    </row>
    <row r="4896" spans="1:19" ht="15" customHeight="1" x14ac:dyDescent="0.25">
      <c r="A4896" s="2">
        <v>4891</v>
      </c>
      <c r="D4896" s="3" t="s">
        <v>3572</v>
      </c>
      <c r="F4896" t="str" cm="1">
        <f t="array" ref="F4896" ca="1">IF(G4896&lt;&gt;"",INDIRECT("'"&amp;G4896&amp;"'!"&amp;H4896),"")</f>
        <v/>
      </c>
      <c r="S4896" s="991"/>
    </row>
    <row r="4897" spans="1:19" ht="15" customHeight="1" x14ac:dyDescent="0.25">
      <c r="A4897" s="2">
        <v>4892</v>
      </c>
      <c r="D4897" s="3" t="s">
        <v>3572</v>
      </c>
      <c r="F4897" t="str" cm="1">
        <f t="array" ref="F4897" ca="1">IF(G4897&lt;&gt;"",INDIRECT("'"&amp;G4897&amp;"'!"&amp;H4897),"")</f>
        <v/>
      </c>
    </row>
    <row r="4898" spans="1:19" ht="15" customHeight="1" x14ac:dyDescent="0.25">
      <c r="A4898" s="2">
        <v>4893</v>
      </c>
      <c r="D4898" s="3" t="s">
        <v>3572</v>
      </c>
      <c r="F4898" t="str" cm="1">
        <f t="array" ref="F4898" ca="1">IF(G4898&lt;&gt;"",INDIRECT("'"&amp;G4898&amp;"'!"&amp;H4898),"")</f>
        <v/>
      </c>
    </row>
    <row r="4899" spans="1:19" ht="15" customHeight="1" x14ac:dyDescent="0.25">
      <c r="A4899" s="2">
        <v>4894</v>
      </c>
      <c r="D4899" s="3" t="s">
        <v>3572</v>
      </c>
      <c r="F4899" t="str" cm="1">
        <f t="array" ref="F4899" ca="1">IF(G4899&lt;&gt;"",INDIRECT("'"&amp;G4899&amp;"'!"&amp;H4899),"")</f>
        <v/>
      </c>
    </row>
    <row r="4900" spans="1:19" ht="15" customHeight="1" x14ac:dyDescent="0.25">
      <c r="A4900" s="2">
        <v>4895</v>
      </c>
      <c r="D4900" s="3" t="s">
        <v>3572</v>
      </c>
      <c r="F4900" t="str" cm="1">
        <f t="array" ref="F4900" ca="1">IF(G4900&lt;&gt;"",INDIRECT("'"&amp;G4900&amp;"'!"&amp;H4900),"")</f>
        <v/>
      </c>
    </row>
    <row r="4901" spans="1:19" ht="15" customHeight="1" x14ac:dyDescent="0.25">
      <c r="A4901" s="2">
        <v>4896</v>
      </c>
      <c r="D4901" s="3" t="s">
        <v>3572</v>
      </c>
      <c r="F4901" t="str" cm="1">
        <f t="array" ref="F4901" ca="1">IF(G4901&lt;&gt;"",INDIRECT("'"&amp;G4901&amp;"'!"&amp;H4901),"")</f>
        <v/>
      </c>
    </row>
    <row r="4902" spans="1:19" ht="15" customHeight="1" x14ac:dyDescent="0.25">
      <c r="A4902" s="2">
        <v>4897</v>
      </c>
      <c r="D4902" s="3" t="s">
        <v>3572</v>
      </c>
      <c r="F4902" t="str" cm="1">
        <f t="array" ref="F4902" ca="1">IF(G4902&lt;&gt;"",INDIRECT("'"&amp;G4902&amp;"'!"&amp;H4902),"")</f>
        <v/>
      </c>
    </row>
    <row r="4903" spans="1:19" ht="15" customHeight="1" x14ac:dyDescent="0.25">
      <c r="A4903" s="2">
        <v>4898</v>
      </c>
      <c r="D4903" s="3" t="s">
        <v>3572</v>
      </c>
      <c r="F4903" t="str" cm="1">
        <f t="array" ref="F4903" ca="1">IF(G4903&lt;&gt;"",INDIRECT("'"&amp;G4903&amp;"'!"&amp;H4903),"")</f>
        <v/>
      </c>
    </row>
    <row r="4904" spans="1:19" ht="15" customHeight="1" x14ac:dyDescent="0.25">
      <c r="A4904" s="2">
        <v>4899</v>
      </c>
      <c r="D4904" s="3" t="s">
        <v>3572</v>
      </c>
      <c r="F4904" t="str" cm="1">
        <f t="array" ref="F4904" ca="1">IF(G4904&lt;&gt;"",INDIRECT("'"&amp;G4904&amp;"'!"&amp;H4904),"")</f>
        <v/>
      </c>
    </row>
    <row r="4905" spans="1:19" ht="15" customHeight="1" x14ac:dyDescent="0.25">
      <c r="A4905" s="2">
        <v>4900</v>
      </c>
      <c r="D4905" s="3" t="s">
        <v>3572</v>
      </c>
      <c r="F4905" t="str" cm="1">
        <f t="array" ref="F4905" ca="1">IF(G4905&lt;&gt;"",INDIRECT("'"&amp;G4905&amp;"'!"&amp;H4905),"")</f>
        <v/>
      </c>
    </row>
    <row r="4906" spans="1:19" ht="15" customHeight="1" x14ac:dyDescent="0.25">
      <c r="A4906" s="2">
        <v>4901</v>
      </c>
      <c r="D4906" s="3" t="s">
        <v>3572</v>
      </c>
      <c r="F4906" t="str" cm="1">
        <f t="array" ref="F4906" ca="1">IF(G4906&lt;&gt;"",INDIRECT("'"&amp;G4906&amp;"'!"&amp;H4906),"")</f>
        <v/>
      </c>
    </row>
    <row r="4907" spans="1:19" ht="15" customHeight="1" x14ac:dyDescent="0.25">
      <c r="A4907" s="2">
        <v>4902</v>
      </c>
      <c r="D4907" s="3" t="s">
        <v>3572</v>
      </c>
      <c r="F4907" t="str" cm="1">
        <f t="array" ref="F4907" ca="1">IF(G4907&lt;&gt;"",INDIRECT("'"&amp;G4907&amp;"'!"&amp;H4907),"")</f>
        <v/>
      </c>
    </row>
    <row r="4908" spans="1:19" ht="15" customHeight="1" x14ac:dyDescent="0.25">
      <c r="A4908" s="2">
        <v>4903</v>
      </c>
      <c r="D4908" s="3" t="s">
        <v>3572</v>
      </c>
      <c r="F4908" t="str" cm="1">
        <f t="array" ref="F4908" ca="1">IF(G4908&lt;&gt;"",INDIRECT("'"&amp;G4908&amp;"'!"&amp;H4908),"")</f>
        <v/>
      </c>
      <c r="S4908" s="991"/>
    </row>
    <row r="4909" spans="1:19" ht="15" customHeight="1" x14ac:dyDescent="0.25">
      <c r="A4909" s="2">
        <v>4904</v>
      </c>
      <c r="D4909" s="3" t="s">
        <v>3572</v>
      </c>
      <c r="F4909" t="str" cm="1">
        <f t="array" ref="F4909" ca="1">IF(G4909&lt;&gt;"",INDIRECT("'"&amp;G4909&amp;"'!"&amp;H4909),"")</f>
        <v/>
      </c>
    </row>
    <row r="4910" spans="1:19" ht="15" customHeight="1" x14ac:dyDescent="0.25">
      <c r="A4910" s="2">
        <v>4905</v>
      </c>
      <c r="D4910" s="3" t="s">
        <v>3572</v>
      </c>
      <c r="F4910" t="str" cm="1">
        <f t="array" ref="F4910" ca="1">IF(G4910&lt;&gt;"",INDIRECT("'"&amp;G4910&amp;"'!"&amp;H4910),"")</f>
        <v/>
      </c>
    </row>
    <row r="4911" spans="1:19" ht="15" customHeight="1" x14ac:dyDescent="0.25">
      <c r="A4911" s="2">
        <v>4906</v>
      </c>
      <c r="D4911" s="3" t="s">
        <v>3572</v>
      </c>
      <c r="F4911" t="str" cm="1">
        <f t="array" ref="F4911" ca="1">IF(G4911&lt;&gt;"",INDIRECT("'"&amp;G4911&amp;"'!"&amp;H4911),"")</f>
        <v/>
      </c>
    </row>
    <row r="4912" spans="1:19" ht="15" customHeight="1" x14ac:dyDescent="0.25">
      <c r="A4912" s="2">
        <v>4907</v>
      </c>
      <c r="D4912" s="3" t="s">
        <v>3572</v>
      </c>
      <c r="F4912" t="str" cm="1">
        <f t="array" ref="F4912" ca="1">IF(G4912&lt;&gt;"",INDIRECT("'"&amp;G4912&amp;"'!"&amp;H4912),"")</f>
        <v/>
      </c>
    </row>
    <row r="4913" spans="1:19" ht="15" customHeight="1" x14ac:dyDescent="0.25">
      <c r="A4913" s="2">
        <v>4908</v>
      </c>
      <c r="D4913" s="3" t="s">
        <v>3572</v>
      </c>
      <c r="F4913" t="str" cm="1">
        <f t="array" ref="F4913" ca="1">IF(G4913&lt;&gt;"",INDIRECT("'"&amp;G4913&amp;"'!"&amp;H4913),"")</f>
        <v/>
      </c>
    </row>
    <row r="4914" spans="1:19" ht="15" customHeight="1" x14ac:dyDescent="0.25">
      <c r="A4914" s="2">
        <v>4909</v>
      </c>
      <c r="D4914" s="3" t="s">
        <v>3572</v>
      </c>
      <c r="F4914" t="str" cm="1">
        <f t="array" ref="F4914" ca="1">IF(G4914&lt;&gt;"",INDIRECT("'"&amp;G4914&amp;"'!"&amp;H4914),"")</f>
        <v/>
      </c>
    </row>
    <row r="4915" spans="1:19" ht="15" customHeight="1" x14ac:dyDescent="0.25">
      <c r="A4915" s="2">
        <v>4910</v>
      </c>
      <c r="D4915" s="3" t="s">
        <v>3572</v>
      </c>
      <c r="F4915" t="str" cm="1">
        <f t="array" ref="F4915" ca="1">IF(G4915&lt;&gt;"",INDIRECT("'"&amp;G4915&amp;"'!"&amp;H4915),"")</f>
        <v/>
      </c>
    </row>
    <row r="4916" spans="1:19" ht="15" customHeight="1" x14ac:dyDescent="0.25">
      <c r="A4916" s="2">
        <v>4911</v>
      </c>
      <c r="D4916" s="3" t="s">
        <v>3572</v>
      </c>
      <c r="F4916" t="str" cm="1">
        <f t="array" ref="F4916" ca="1">IF(G4916&lt;&gt;"",INDIRECT("'"&amp;G4916&amp;"'!"&amp;H4916),"")</f>
        <v/>
      </c>
    </row>
    <row r="4917" spans="1:19" ht="15" customHeight="1" x14ac:dyDescent="0.25">
      <c r="A4917" s="2">
        <v>4912</v>
      </c>
      <c r="D4917" s="3" t="s">
        <v>3572</v>
      </c>
      <c r="F4917" t="str" cm="1">
        <f t="array" ref="F4917" ca="1">IF(G4917&lt;&gt;"",INDIRECT("'"&amp;G4917&amp;"'!"&amp;H4917),"")</f>
        <v/>
      </c>
    </row>
    <row r="4918" spans="1:19" ht="15" customHeight="1" x14ac:dyDescent="0.25">
      <c r="A4918" s="2">
        <v>4913</v>
      </c>
      <c r="D4918" s="3" t="s">
        <v>3572</v>
      </c>
      <c r="F4918" t="str" cm="1">
        <f t="array" ref="F4918" ca="1">IF(G4918&lt;&gt;"",INDIRECT("'"&amp;G4918&amp;"'!"&amp;H4918),"")</f>
        <v/>
      </c>
    </row>
    <row r="4919" spans="1:19" ht="15" customHeight="1" x14ac:dyDescent="0.25">
      <c r="A4919" s="2">
        <v>4914</v>
      </c>
      <c r="D4919" s="3" t="s">
        <v>3572</v>
      </c>
      <c r="F4919" t="str" cm="1">
        <f t="array" ref="F4919" ca="1">IF(G4919&lt;&gt;"",INDIRECT("'"&amp;G4919&amp;"'!"&amp;H4919),"")</f>
        <v/>
      </c>
    </row>
    <row r="4920" spans="1:19" ht="15" customHeight="1" x14ac:dyDescent="0.25">
      <c r="A4920" s="2">
        <v>4915</v>
      </c>
      <c r="D4920" s="3" t="s">
        <v>3572</v>
      </c>
      <c r="F4920" t="str" cm="1">
        <f t="array" ref="F4920" ca="1">IF(G4920&lt;&gt;"",INDIRECT("'"&amp;G4920&amp;"'!"&amp;H4920),"")</f>
        <v/>
      </c>
    </row>
    <row r="4921" spans="1:19" ht="15" customHeight="1" x14ac:dyDescent="0.25">
      <c r="A4921" s="2">
        <v>4916</v>
      </c>
      <c r="D4921" s="3" t="s">
        <v>3572</v>
      </c>
      <c r="F4921" t="str" cm="1">
        <f t="array" ref="F4921" ca="1">IF(G4921&lt;&gt;"",INDIRECT("'"&amp;G4921&amp;"'!"&amp;H4921),"")</f>
        <v/>
      </c>
    </row>
    <row r="4922" spans="1:19" ht="15" customHeight="1" x14ac:dyDescent="0.25">
      <c r="A4922" s="2">
        <v>4917</v>
      </c>
      <c r="D4922" s="3" t="s">
        <v>3572</v>
      </c>
      <c r="F4922" t="str" cm="1">
        <f t="array" ref="F4922" ca="1">IF(G4922&lt;&gt;"",INDIRECT("'"&amp;G4922&amp;"'!"&amp;H4922),"")</f>
        <v/>
      </c>
    </row>
    <row r="4923" spans="1:19" ht="15" customHeight="1" x14ac:dyDescent="0.25">
      <c r="A4923" s="2">
        <v>4918</v>
      </c>
      <c r="D4923" s="3" t="s">
        <v>3572</v>
      </c>
      <c r="F4923" t="str" cm="1">
        <f t="array" ref="F4923" ca="1">IF(G4923&lt;&gt;"",INDIRECT("'"&amp;G4923&amp;"'!"&amp;H4923),"")</f>
        <v/>
      </c>
      <c r="S4923" s="991"/>
    </row>
    <row r="4924" spans="1:19" ht="15" customHeight="1" x14ac:dyDescent="0.25">
      <c r="A4924" s="2">
        <v>4919</v>
      </c>
      <c r="D4924" s="3" t="s">
        <v>3572</v>
      </c>
      <c r="F4924" t="str" cm="1">
        <f t="array" ref="F4924" ca="1">IF(G4924&lt;&gt;"",INDIRECT("'"&amp;G4924&amp;"'!"&amp;H4924),"")</f>
        <v/>
      </c>
      <c r="S4924" s="991"/>
    </row>
    <row r="4925" spans="1:19" ht="15" customHeight="1" x14ac:dyDescent="0.25">
      <c r="A4925" s="2">
        <v>4920</v>
      </c>
      <c r="D4925" s="3" t="s">
        <v>3572</v>
      </c>
      <c r="F4925" t="str" cm="1">
        <f t="array" ref="F4925" ca="1">IF(G4925&lt;&gt;"",INDIRECT("'"&amp;G4925&amp;"'!"&amp;H4925),"")</f>
        <v/>
      </c>
      <c r="S4925" s="991"/>
    </row>
    <row r="4926" spans="1:19" ht="15" customHeight="1" x14ac:dyDescent="0.25">
      <c r="A4926" s="2">
        <v>4921</v>
      </c>
      <c r="D4926" s="3" t="s">
        <v>3572</v>
      </c>
      <c r="F4926" t="str" cm="1">
        <f t="array" ref="F4926" ca="1">IF(G4926&lt;&gt;"",INDIRECT("'"&amp;G4926&amp;"'!"&amp;H4926),"")</f>
        <v/>
      </c>
      <c r="S4926" s="991"/>
    </row>
    <row r="4927" spans="1:19" ht="15" customHeight="1" x14ac:dyDescent="0.25">
      <c r="A4927" s="2">
        <v>4922</v>
      </c>
      <c r="D4927" s="3" t="s">
        <v>3572</v>
      </c>
      <c r="F4927" t="str" cm="1">
        <f t="array" ref="F4927" ca="1">IF(G4927&lt;&gt;"",INDIRECT("'"&amp;G4927&amp;"'!"&amp;H4927),"")</f>
        <v/>
      </c>
    </row>
    <row r="4928" spans="1:19" ht="15" customHeight="1" x14ac:dyDescent="0.25">
      <c r="A4928" s="2">
        <v>4923</v>
      </c>
      <c r="D4928" s="3" t="s">
        <v>3572</v>
      </c>
      <c r="F4928" t="str" cm="1">
        <f t="array" ref="F4928" ca="1">IF(G4928&lt;&gt;"",INDIRECT("'"&amp;G4928&amp;"'!"&amp;H4928),"")</f>
        <v/>
      </c>
    </row>
    <row r="4929" spans="1:19" ht="15" customHeight="1" x14ac:dyDescent="0.25">
      <c r="A4929" s="2">
        <v>4924</v>
      </c>
      <c r="D4929" s="3" t="s">
        <v>3572</v>
      </c>
      <c r="F4929" t="str" cm="1">
        <f t="array" ref="F4929" ca="1">IF(G4929&lt;&gt;"",INDIRECT("'"&amp;G4929&amp;"'!"&amp;H4929),"")</f>
        <v/>
      </c>
    </row>
    <row r="4930" spans="1:19" ht="15" customHeight="1" x14ac:dyDescent="0.25">
      <c r="A4930" s="2">
        <v>4925</v>
      </c>
      <c r="D4930" s="3" t="s">
        <v>3572</v>
      </c>
      <c r="F4930" t="str" cm="1">
        <f t="array" ref="F4930" ca="1">IF(G4930&lt;&gt;"",INDIRECT("'"&amp;G4930&amp;"'!"&amp;H4930),"")</f>
        <v/>
      </c>
    </row>
    <row r="4931" spans="1:19" ht="15" customHeight="1" x14ac:dyDescent="0.25">
      <c r="A4931" s="2">
        <v>4926</v>
      </c>
      <c r="D4931" s="3" t="s">
        <v>3572</v>
      </c>
      <c r="F4931" t="str" cm="1">
        <f t="array" ref="F4931" ca="1">IF(G4931&lt;&gt;"",INDIRECT("'"&amp;G4931&amp;"'!"&amp;H4931),"")</f>
        <v/>
      </c>
    </row>
    <row r="4932" spans="1:19" ht="15" customHeight="1" x14ac:dyDescent="0.25">
      <c r="A4932" s="2">
        <v>4927</v>
      </c>
      <c r="D4932" s="3" t="s">
        <v>3572</v>
      </c>
      <c r="F4932" t="str" cm="1">
        <f t="array" ref="F4932" ca="1">IF(G4932&lt;&gt;"",INDIRECT("'"&amp;G4932&amp;"'!"&amp;H4932),"")</f>
        <v/>
      </c>
    </row>
    <row r="4933" spans="1:19" ht="15" customHeight="1" x14ac:dyDescent="0.25">
      <c r="A4933" s="2">
        <v>4928</v>
      </c>
      <c r="D4933" s="3" t="s">
        <v>3572</v>
      </c>
      <c r="F4933" t="str" cm="1">
        <f t="array" ref="F4933" ca="1">IF(G4933&lt;&gt;"",INDIRECT("'"&amp;G4933&amp;"'!"&amp;H4933),"")</f>
        <v/>
      </c>
    </row>
    <row r="4934" spans="1:19" ht="15" customHeight="1" x14ac:dyDescent="0.25">
      <c r="A4934" s="2">
        <v>4929</v>
      </c>
      <c r="D4934" s="3" t="s">
        <v>3572</v>
      </c>
      <c r="F4934" t="str" cm="1">
        <f t="array" ref="F4934" ca="1">IF(G4934&lt;&gt;"",INDIRECT("'"&amp;G4934&amp;"'!"&amp;H4934),"")</f>
        <v/>
      </c>
    </row>
    <row r="4935" spans="1:19" ht="15" customHeight="1" x14ac:dyDescent="0.25">
      <c r="A4935" s="2">
        <v>4930</v>
      </c>
      <c r="D4935" s="3" t="s">
        <v>3572</v>
      </c>
      <c r="F4935" t="str" cm="1">
        <f t="array" ref="F4935" ca="1">IF(G4935&lt;&gt;"",INDIRECT("'"&amp;G4935&amp;"'!"&amp;H4935),"")</f>
        <v/>
      </c>
    </row>
    <row r="4936" spans="1:19" ht="15" customHeight="1" x14ac:dyDescent="0.25">
      <c r="A4936" s="2">
        <v>4931</v>
      </c>
      <c r="D4936" s="3" t="s">
        <v>3572</v>
      </c>
      <c r="F4936" t="str" cm="1">
        <f t="array" ref="F4936" ca="1">IF(G4936&lt;&gt;"",INDIRECT("'"&amp;G4936&amp;"'!"&amp;H4936),"")</f>
        <v/>
      </c>
    </row>
    <row r="4937" spans="1:19" ht="15" customHeight="1" x14ac:dyDescent="0.25">
      <c r="A4937" s="2">
        <v>4932</v>
      </c>
      <c r="D4937" s="3" t="s">
        <v>3572</v>
      </c>
      <c r="F4937" t="str" cm="1">
        <f t="array" ref="F4937" ca="1">IF(G4937&lt;&gt;"",INDIRECT("'"&amp;G4937&amp;"'!"&amp;H4937),"")</f>
        <v/>
      </c>
    </row>
    <row r="4938" spans="1:19" ht="15" customHeight="1" x14ac:dyDescent="0.25">
      <c r="A4938" s="2">
        <v>4933</v>
      </c>
      <c r="D4938" s="3" t="s">
        <v>3572</v>
      </c>
      <c r="F4938" t="str" cm="1">
        <f t="array" ref="F4938" ca="1">IF(G4938&lt;&gt;"",INDIRECT("'"&amp;G4938&amp;"'!"&amp;H4938),"")</f>
        <v/>
      </c>
      <c r="S4938" s="991"/>
    </row>
    <row r="4939" spans="1:19" ht="15" customHeight="1" x14ac:dyDescent="0.25">
      <c r="A4939">
        <v>4934</v>
      </c>
      <c r="D4939" s="3" t="s">
        <v>3572</v>
      </c>
      <c r="F4939" t="str" cm="1">
        <f t="array" ref="F4939" ca="1">IF(G4939&lt;&gt;"",INDIRECT("'"&amp;G4939&amp;"'!"&amp;H4939),"")</f>
        <v/>
      </c>
    </row>
    <row r="4940" spans="1:19" ht="15" customHeight="1" x14ac:dyDescent="0.25">
      <c r="A4940">
        <v>4935</v>
      </c>
      <c r="D4940" s="3" t="s">
        <v>3572</v>
      </c>
      <c r="F4940" t="str" cm="1">
        <f t="array" ref="F4940" ca="1">IF(G4940&lt;&gt;"",INDIRECT("'"&amp;G4940&amp;"'!"&amp;H4940),"")</f>
        <v/>
      </c>
    </row>
    <row r="4941" spans="1:19" ht="15" customHeight="1" x14ac:dyDescent="0.25">
      <c r="A4941">
        <v>4936</v>
      </c>
      <c r="D4941" s="3" t="s">
        <v>3572</v>
      </c>
      <c r="F4941" t="str" cm="1">
        <f t="array" ref="F4941" ca="1">IF(G4941&lt;&gt;"",INDIRECT("'"&amp;G4941&amp;"'!"&amp;H4941),"")</f>
        <v/>
      </c>
    </row>
    <row r="4942" spans="1:19" ht="15" customHeight="1" x14ac:dyDescent="0.25">
      <c r="A4942" s="2">
        <v>4937</v>
      </c>
      <c r="D4942" s="3" t="s">
        <v>3572</v>
      </c>
      <c r="F4942" t="str" cm="1">
        <f t="array" ref="F4942" ca="1">IF(G4942&lt;&gt;"",INDIRECT("'"&amp;G4942&amp;"'!"&amp;H4942),"")</f>
        <v/>
      </c>
    </row>
    <row r="4943" spans="1:19" ht="15" customHeight="1" x14ac:dyDescent="0.25">
      <c r="A4943" s="2">
        <v>4938</v>
      </c>
      <c r="D4943" s="3" t="s">
        <v>3525</v>
      </c>
      <c r="F4943" t="str" cm="1">
        <f t="array" ref="F4943" ca="1">IF(G4943&lt;&gt;"",INDIRECT("'"&amp;G4943&amp;"'!"&amp;H4943),"")</f>
        <v/>
      </c>
    </row>
    <row r="4944" spans="1:19" ht="15" customHeight="1" x14ac:dyDescent="0.25">
      <c r="A4944">
        <v>4939</v>
      </c>
      <c r="B4944" s="7">
        <f>'EstRev 6-11'!K164</f>
        <v>0</v>
      </c>
      <c r="C4944" s="3">
        <f>A4944-B4944</f>
        <v>4939</v>
      </c>
      <c r="E4944" t="b">
        <f ca="1">F4944=B4944</f>
        <v>1</v>
      </c>
      <c r="F4944" cm="1">
        <f t="array" ref="F4944" ca="1">IF(G4944&lt;&gt;"",INDIRECT("'"&amp;G4944&amp;"'!"&amp;H4944),"")</f>
        <v>0</v>
      </c>
      <c r="G4944" s="991" t="s">
        <v>4454</v>
      </c>
      <c r="H4944" t="s">
        <v>4601</v>
      </c>
    </row>
    <row r="4945" spans="1:19" ht="15" customHeight="1" x14ac:dyDescent="0.25">
      <c r="A4945" s="2">
        <v>4940</v>
      </c>
      <c r="D4945" s="3" t="s">
        <v>3572</v>
      </c>
      <c r="F4945" t="str" cm="1">
        <f t="array" ref="F4945" ca="1">IF(G4945&lt;&gt;"",INDIRECT("'"&amp;G4945&amp;"'!"&amp;H4945),"")</f>
        <v/>
      </c>
    </row>
    <row r="4946" spans="1:19" ht="15" customHeight="1" x14ac:dyDescent="0.25">
      <c r="A4946" s="2">
        <v>4941</v>
      </c>
      <c r="D4946" s="3" t="s">
        <v>3572</v>
      </c>
      <c r="F4946" t="str" cm="1">
        <f t="array" ref="F4946" ca="1">IF(G4946&lt;&gt;"",INDIRECT("'"&amp;G4946&amp;"'!"&amp;H4946),"")</f>
        <v/>
      </c>
    </row>
    <row r="4947" spans="1:19" ht="15" customHeight="1" x14ac:dyDescent="0.25">
      <c r="A4947" s="2">
        <v>4942</v>
      </c>
      <c r="D4947" s="3" t="s">
        <v>3572</v>
      </c>
      <c r="F4947" t="str" cm="1">
        <f t="array" ref="F4947" ca="1">IF(G4947&lt;&gt;"",INDIRECT("'"&amp;G4947&amp;"'!"&amp;H4947),"")</f>
        <v/>
      </c>
    </row>
    <row r="4948" spans="1:19" ht="15" customHeight="1" x14ac:dyDescent="0.25">
      <c r="A4948" s="2">
        <v>4943</v>
      </c>
      <c r="D4948" s="3" t="s">
        <v>3572</v>
      </c>
      <c r="F4948" t="str" cm="1">
        <f t="array" ref="F4948" ca="1">IF(G4948&lt;&gt;"",INDIRECT("'"&amp;G4948&amp;"'!"&amp;H4948),"")</f>
        <v/>
      </c>
    </row>
    <row r="4949" spans="1:19" ht="15" customHeight="1" x14ac:dyDescent="0.25">
      <c r="A4949" s="2">
        <v>4944</v>
      </c>
      <c r="D4949" s="3" t="s">
        <v>3572</v>
      </c>
      <c r="F4949" t="str" cm="1">
        <f t="array" ref="F4949" ca="1">IF(G4949&lt;&gt;"",INDIRECT("'"&amp;G4949&amp;"'!"&amp;H4949),"")</f>
        <v/>
      </c>
    </row>
    <row r="4950" spans="1:19" ht="15" customHeight="1" x14ac:dyDescent="0.25">
      <c r="A4950" s="2">
        <v>4945</v>
      </c>
      <c r="D4950" s="3" t="s">
        <v>3572</v>
      </c>
      <c r="F4950" t="str" cm="1">
        <f t="array" ref="F4950" ca="1">IF(G4950&lt;&gt;"",INDIRECT("'"&amp;G4950&amp;"'!"&amp;H4950),"")</f>
        <v/>
      </c>
    </row>
    <row r="4951" spans="1:19" ht="15" customHeight="1" x14ac:dyDescent="0.25">
      <c r="A4951" s="2">
        <v>4946</v>
      </c>
      <c r="D4951" s="3" t="s">
        <v>3572</v>
      </c>
      <c r="F4951" t="str" cm="1">
        <f t="array" ref="F4951" ca="1">IF(G4951&lt;&gt;"",INDIRECT("'"&amp;G4951&amp;"'!"&amp;H4951),"")</f>
        <v/>
      </c>
    </row>
    <row r="4952" spans="1:19" ht="15" customHeight="1" x14ac:dyDescent="0.25">
      <c r="A4952" s="2">
        <v>4947</v>
      </c>
      <c r="D4952" s="3" t="s">
        <v>3572</v>
      </c>
      <c r="F4952" t="str" cm="1">
        <f t="array" ref="F4952" ca="1">IF(G4952&lt;&gt;"",INDIRECT("'"&amp;G4952&amp;"'!"&amp;H4952),"")</f>
        <v/>
      </c>
    </row>
    <row r="4953" spans="1:19" ht="15" customHeight="1" x14ac:dyDescent="0.25">
      <c r="A4953" s="2">
        <v>4948</v>
      </c>
      <c r="D4953" s="3" t="s">
        <v>3572</v>
      </c>
      <c r="F4953" t="str" cm="1">
        <f t="array" ref="F4953" ca="1">IF(G4953&lt;&gt;"",INDIRECT("'"&amp;G4953&amp;"'!"&amp;H4953),"")</f>
        <v/>
      </c>
    </row>
    <row r="4954" spans="1:19" ht="15" customHeight="1" x14ac:dyDescent="0.25">
      <c r="A4954" s="2">
        <v>4949</v>
      </c>
      <c r="D4954" s="3" t="s">
        <v>3572</v>
      </c>
      <c r="F4954" t="str" cm="1">
        <f t="array" ref="F4954" ca="1">IF(G4954&lt;&gt;"",INDIRECT("'"&amp;G4954&amp;"'!"&amp;H4954),"")</f>
        <v/>
      </c>
      <c r="S4954" s="991"/>
    </row>
    <row r="4955" spans="1:19" x14ac:dyDescent="0.25">
      <c r="A4955">
        <v>4950</v>
      </c>
      <c r="B4955" s="8">
        <f>'BudgetSum 2-4'!I7</f>
        <v>0</v>
      </c>
      <c r="C4955" s="3">
        <f>A4955-B4955</f>
        <v>4950</v>
      </c>
      <c r="D4955" s="3" t="s">
        <v>4602</v>
      </c>
      <c r="E4955" t="b">
        <f ca="1">F4955=B4955</f>
        <v>1</v>
      </c>
      <c r="F4955" cm="1">
        <f t="array" ref="F4955" ca="1">IF(G4955&lt;&gt;"",INDIRECT("'"&amp;G4955&amp;"'!"&amp;H4955),"")</f>
        <v>0</v>
      </c>
      <c r="G4955" s="991" t="s">
        <v>3508</v>
      </c>
      <c r="H4955" t="s">
        <v>3585</v>
      </c>
      <c r="S4955" s="991"/>
    </row>
    <row r="4956" spans="1:19" x14ac:dyDescent="0.25">
      <c r="A4956">
        <v>4951</v>
      </c>
      <c r="B4956" s="7">
        <f>'BudgetSum 2-4'!C29</f>
        <v>0</v>
      </c>
      <c r="C4956" s="3">
        <f>A4956-B4956</f>
        <v>4951</v>
      </c>
      <c r="E4956" t="b">
        <f ca="1">F4956=B4956</f>
        <v>1</v>
      </c>
      <c r="F4956" cm="1">
        <f t="array" ref="F4956" ca="1">IF(G4956&lt;&gt;"",INDIRECT("'"&amp;G4956&amp;"'!"&amp;H4956),"")</f>
        <v>0</v>
      </c>
      <c r="G4956" s="991" t="s">
        <v>3508</v>
      </c>
      <c r="H4956" t="s">
        <v>4603</v>
      </c>
      <c r="S4956" s="991"/>
    </row>
    <row r="4957" spans="1:19" x14ac:dyDescent="0.25">
      <c r="A4957">
        <v>4952</v>
      </c>
      <c r="B4957" s="7">
        <f>'BudgetSum 2-4'!D29</f>
        <v>0</v>
      </c>
      <c r="C4957" s="3">
        <f>A4957-B4957</f>
        <v>4952</v>
      </c>
      <c r="E4957" t="b">
        <f ca="1">F4957=B4957</f>
        <v>1</v>
      </c>
      <c r="F4957" cm="1">
        <f t="array" ref="F4957" ca="1">IF(G4957&lt;&gt;"",INDIRECT("'"&amp;G4957&amp;"'!"&amp;H4957),"")</f>
        <v>0</v>
      </c>
      <c r="G4957" s="991" t="s">
        <v>3508</v>
      </c>
      <c r="H4957" t="s">
        <v>4604</v>
      </c>
      <c r="S4957" s="991"/>
    </row>
    <row r="4958" spans="1:19" x14ac:dyDescent="0.25">
      <c r="A4958">
        <v>4953</v>
      </c>
      <c r="B4958" s="7">
        <f>'BudgetSum 2-4'!F29</f>
        <v>0</v>
      </c>
      <c r="C4958" s="3">
        <f>A4958-B4958</f>
        <v>4953</v>
      </c>
      <c r="E4958" t="b">
        <f ca="1">F4958=B4958</f>
        <v>1</v>
      </c>
      <c r="F4958" cm="1">
        <f t="array" ref="F4958" ca="1">IF(G4958&lt;&gt;"",INDIRECT("'"&amp;G4958&amp;"'!"&amp;H4958),"")</f>
        <v>0</v>
      </c>
      <c r="G4958" s="991" t="s">
        <v>3508</v>
      </c>
      <c r="H4958" t="s">
        <v>4605</v>
      </c>
      <c r="S4958" s="991"/>
    </row>
    <row r="4959" spans="1:19" ht="15" customHeight="1" x14ac:dyDescent="0.25">
      <c r="A4959" s="2">
        <v>4954</v>
      </c>
      <c r="D4959" s="3" t="s">
        <v>3525</v>
      </c>
      <c r="F4959" t="str" cm="1">
        <f t="array" ref="F4959" ca="1">IF(G4959&lt;&gt;"",INDIRECT("'"&amp;G4959&amp;"'!"&amp;H4959),"")</f>
        <v/>
      </c>
      <c r="S4959" s="991"/>
    </row>
    <row r="4960" spans="1:19" ht="15" customHeight="1" x14ac:dyDescent="0.25">
      <c r="A4960" s="2">
        <v>4955</v>
      </c>
      <c r="D4960" s="3" t="s">
        <v>3525</v>
      </c>
      <c r="F4960" t="str" cm="1">
        <f t="array" ref="F4960" ca="1">IF(G4960&lt;&gt;"",INDIRECT("'"&amp;G4960&amp;"'!"&amp;H4960),"")</f>
        <v/>
      </c>
      <c r="S4960" s="991"/>
    </row>
    <row r="4961" spans="1:19" ht="15" customHeight="1" x14ac:dyDescent="0.25">
      <c r="A4961" s="2">
        <v>4956</v>
      </c>
      <c r="D4961" s="3" t="s">
        <v>3525</v>
      </c>
      <c r="F4961" t="str" cm="1">
        <f t="array" ref="F4961" ca="1">IF(G4961&lt;&gt;"",INDIRECT("'"&amp;G4961&amp;"'!"&amp;H4961),"")</f>
        <v/>
      </c>
      <c r="S4961" s="991"/>
    </row>
    <row r="4962" spans="1:19" ht="15" customHeight="1" x14ac:dyDescent="0.25">
      <c r="A4962" s="2">
        <v>4957</v>
      </c>
      <c r="D4962" s="3" t="s">
        <v>3525</v>
      </c>
      <c r="F4962" t="str" cm="1">
        <f t="array" ref="F4962" ca="1">IF(G4962&lt;&gt;"",INDIRECT("'"&amp;G4962&amp;"'!"&amp;H4962),"")</f>
        <v/>
      </c>
    </row>
    <row r="4963" spans="1:19" ht="15" customHeight="1" x14ac:dyDescent="0.25">
      <c r="A4963" s="2">
        <v>4958</v>
      </c>
      <c r="D4963" s="3" t="s">
        <v>3525</v>
      </c>
      <c r="F4963" t="str" cm="1">
        <f t="array" ref="F4963" ca="1">IF(G4963&lt;&gt;"",INDIRECT("'"&amp;G4963&amp;"'!"&amp;H4963),"")</f>
        <v/>
      </c>
    </row>
    <row r="4964" spans="1:19" ht="15" customHeight="1" x14ac:dyDescent="0.25">
      <c r="A4964" s="2">
        <v>4959</v>
      </c>
      <c r="D4964" s="3" t="s">
        <v>3525</v>
      </c>
      <c r="F4964" t="str" cm="1">
        <f t="array" ref="F4964" ca="1">IF(G4964&lt;&gt;"",INDIRECT("'"&amp;G4964&amp;"'!"&amp;H4964),"")</f>
        <v/>
      </c>
    </row>
    <row r="4965" spans="1:19" ht="15" customHeight="1" x14ac:dyDescent="0.25">
      <c r="A4965" s="2">
        <v>4960</v>
      </c>
      <c r="D4965" s="3" t="s">
        <v>3525</v>
      </c>
      <c r="F4965" t="str" cm="1">
        <f t="array" ref="F4965" ca="1">IF(G4965&lt;&gt;"",INDIRECT("'"&amp;G4965&amp;"'!"&amp;H4965),"")</f>
        <v/>
      </c>
    </row>
    <row r="4966" spans="1:19" x14ac:dyDescent="0.25">
      <c r="A4966">
        <v>4961</v>
      </c>
      <c r="B4966" s="7">
        <f>'BudgetSum 2-4'!C52</f>
        <v>0</v>
      </c>
      <c r="C4966" s="3">
        <f>A4966-B4966</f>
        <v>4961</v>
      </c>
      <c r="E4966" t="b">
        <f ca="1">F4966=B4966</f>
        <v>1</v>
      </c>
      <c r="F4966" cm="1">
        <f t="array" ref="F4966" ca="1">IF(G4966&lt;&gt;"",INDIRECT("'"&amp;G4966&amp;"'!"&amp;H4966),"")</f>
        <v>0</v>
      </c>
      <c r="G4966" s="991" t="s">
        <v>3508</v>
      </c>
      <c r="H4966" t="s">
        <v>3649</v>
      </c>
      <c r="S4966" s="991"/>
    </row>
    <row r="4967" spans="1:19" x14ac:dyDescent="0.25">
      <c r="A4967">
        <v>4962</v>
      </c>
      <c r="B4967" s="7">
        <f>'BudgetSum 2-4'!D52</f>
        <v>0</v>
      </c>
      <c r="C4967" s="3">
        <f>A4967-B4967</f>
        <v>4962</v>
      </c>
      <c r="E4967" t="b">
        <f ca="1">F4967=B4967</f>
        <v>1</v>
      </c>
      <c r="F4967" cm="1">
        <f t="array" ref="F4967" ca="1">IF(G4967&lt;&gt;"",INDIRECT("'"&amp;G4967&amp;"'!"&amp;H4967),"")</f>
        <v>0</v>
      </c>
      <c r="G4967" s="991" t="s">
        <v>3508</v>
      </c>
      <c r="H4967" t="s">
        <v>3686</v>
      </c>
      <c r="S4967" s="991"/>
    </row>
    <row r="4968" spans="1:19" x14ac:dyDescent="0.25">
      <c r="A4968">
        <v>4963</v>
      </c>
      <c r="B4968" s="7">
        <f>'BudgetSum 2-4'!F52</f>
        <v>0</v>
      </c>
      <c r="C4968" s="3">
        <f>A4968-B4968</f>
        <v>4963</v>
      </c>
      <c r="E4968" t="b">
        <f ca="1">F4968=B4968</f>
        <v>1</v>
      </c>
      <c r="F4968" cm="1">
        <f t="array" ref="F4968" ca="1">IF(G4968&lt;&gt;"",INDIRECT("'"&amp;G4968&amp;"'!"&amp;H4968),"")</f>
        <v>0</v>
      </c>
      <c r="G4968" s="991" t="s">
        <v>3508</v>
      </c>
      <c r="H4968" t="s">
        <v>3761</v>
      </c>
      <c r="S4968" s="991"/>
    </row>
    <row r="4969" spans="1:19" ht="15" customHeight="1" x14ac:dyDescent="0.25">
      <c r="A4969" s="2">
        <v>4964</v>
      </c>
      <c r="D4969" s="3" t="s">
        <v>3525</v>
      </c>
      <c r="F4969" t="str" cm="1">
        <f t="array" ref="F4969" ca="1">IF(G4969&lt;&gt;"",INDIRECT("'"&amp;G4969&amp;"'!"&amp;H4969),"")</f>
        <v/>
      </c>
    </row>
    <row r="4970" spans="1:19" x14ac:dyDescent="0.25">
      <c r="A4970">
        <v>4965</v>
      </c>
      <c r="B4970" s="7">
        <f>'EstRev 6-11'!C6</f>
        <v>0</v>
      </c>
      <c r="C4970" s="3">
        <f>A4970-B4970</f>
        <v>4965</v>
      </c>
      <c r="E4970" t="b">
        <f ca="1">F4970=B4970</f>
        <v>1</v>
      </c>
      <c r="F4970" cm="1">
        <f t="array" ref="F4970" ca="1">IF(G4970&lt;&gt;"",INDIRECT("'"&amp;G4970&amp;"'!"&amp;H4970),"")</f>
        <v>0</v>
      </c>
      <c r="G4970" s="991" t="s">
        <v>4454</v>
      </c>
      <c r="H4970" t="s">
        <v>4349</v>
      </c>
      <c r="S4970" s="991"/>
    </row>
    <row r="4971" spans="1:19" x14ac:dyDescent="0.25">
      <c r="A4971">
        <v>4966</v>
      </c>
      <c r="B4971" s="7">
        <f>'EstRev 6-11'!F107</f>
        <v>0</v>
      </c>
      <c r="C4971" s="3">
        <f>A4971-B4971</f>
        <v>4966</v>
      </c>
      <c r="E4971" t="b">
        <f ca="1">F4971=B4971</f>
        <v>1</v>
      </c>
      <c r="F4971" cm="1">
        <f t="array" ref="F4971" ca="1">IF(G4971&lt;&gt;"",INDIRECT("'"&amp;G4971&amp;"'!"&amp;H4971),"")</f>
        <v>0</v>
      </c>
      <c r="G4971" s="991" t="s">
        <v>4454</v>
      </c>
      <c r="H4971" t="s">
        <v>4606</v>
      </c>
      <c r="S4971" s="991"/>
    </row>
    <row r="4972" spans="1:19" ht="15" customHeight="1" x14ac:dyDescent="0.25">
      <c r="A4972" s="2">
        <v>4967</v>
      </c>
      <c r="D4972" s="3" t="s">
        <v>3572</v>
      </c>
      <c r="F4972" t="str" cm="1">
        <f t="array" ref="F4972" ca="1">IF(G4972&lt;&gt;"",INDIRECT("'"&amp;G4972&amp;"'!"&amp;H4972),"")</f>
        <v/>
      </c>
    </row>
    <row r="4973" spans="1:19" ht="15" customHeight="1" x14ac:dyDescent="0.25">
      <c r="A4973" s="2">
        <v>4968</v>
      </c>
      <c r="D4973" s="3" t="s">
        <v>3572</v>
      </c>
      <c r="F4973" t="str" cm="1">
        <f t="array" ref="F4973" ca="1">IF(G4973&lt;&gt;"",INDIRECT("'"&amp;G4973&amp;"'!"&amp;H4973),"")</f>
        <v/>
      </c>
    </row>
    <row r="4974" spans="1:19" ht="15" customHeight="1" x14ac:dyDescent="0.25">
      <c r="A4974" s="2">
        <v>4969</v>
      </c>
      <c r="D4974" s="3" t="s">
        <v>3572</v>
      </c>
      <c r="F4974" t="str" cm="1">
        <f t="array" ref="F4974" ca="1">IF(G4974&lt;&gt;"",INDIRECT("'"&amp;G4974&amp;"'!"&amp;H4974),"")</f>
        <v/>
      </c>
    </row>
    <row r="4975" spans="1:19" ht="15" customHeight="1" x14ac:dyDescent="0.25">
      <c r="A4975" s="2">
        <v>4970</v>
      </c>
      <c r="D4975" s="3" t="s">
        <v>3572</v>
      </c>
      <c r="F4975" t="str" cm="1">
        <f t="array" ref="F4975" ca="1">IF(G4975&lt;&gt;"",INDIRECT("'"&amp;G4975&amp;"'!"&amp;H4975),"")</f>
        <v/>
      </c>
    </row>
    <row r="4976" spans="1:19" ht="15" customHeight="1" x14ac:dyDescent="0.25">
      <c r="A4976" s="2">
        <v>4971</v>
      </c>
      <c r="D4976" s="3" t="s">
        <v>3572</v>
      </c>
      <c r="F4976" t="str" cm="1">
        <f t="array" ref="F4976" ca="1">IF(G4976&lt;&gt;"",INDIRECT("'"&amp;G4976&amp;"'!"&amp;H4976),"")</f>
        <v/>
      </c>
    </row>
    <row r="4977" spans="1:19" ht="15" customHeight="1" x14ac:dyDescent="0.25">
      <c r="A4977" s="2">
        <v>4972</v>
      </c>
      <c r="D4977" s="3" t="s">
        <v>3572</v>
      </c>
      <c r="F4977" t="str" cm="1">
        <f t="array" ref="F4977" ca="1">IF(G4977&lt;&gt;"",INDIRECT("'"&amp;G4977&amp;"'!"&amp;H4977),"")</f>
        <v/>
      </c>
    </row>
    <row r="4978" spans="1:19" ht="15" customHeight="1" x14ac:dyDescent="0.25">
      <c r="A4978" s="2">
        <v>4973</v>
      </c>
      <c r="D4978" s="3" t="s">
        <v>3572</v>
      </c>
      <c r="F4978" t="str" cm="1">
        <f t="array" ref="F4978" ca="1">IF(G4978&lt;&gt;"",INDIRECT("'"&amp;G4978&amp;"'!"&amp;H4978),"")</f>
        <v/>
      </c>
      <c r="S4978" s="991"/>
    </row>
    <row r="4979" spans="1:19" ht="15" customHeight="1" x14ac:dyDescent="0.25">
      <c r="A4979" s="2">
        <v>4974</v>
      </c>
      <c r="D4979" s="3" t="s">
        <v>3572</v>
      </c>
      <c r="F4979" t="str" cm="1">
        <f t="array" ref="F4979" ca="1">IF(G4979&lt;&gt;"",INDIRECT("'"&amp;G4979&amp;"'!"&amp;H4979),"")</f>
        <v/>
      </c>
      <c r="S4979" s="991"/>
    </row>
    <row r="4980" spans="1:19" ht="15" customHeight="1" x14ac:dyDescent="0.25">
      <c r="A4980" s="2">
        <v>4975</v>
      </c>
      <c r="D4980" s="3" t="s">
        <v>3572</v>
      </c>
      <c r="F4980" t="str" cm="1">
        <f t="array" ref="F4980" ca="1">IF(G4980&lt;&gt;"",INDIRECT("'"&amp;G4980&amp;"'!"&amp;H4980),"")</f>
        <v/>
      </c>
      <c r="S4980" s="991"/>
    </row>
    <row r="4981" spans="1:19" ht="15" customHeight="1" x14ac:dyDescent="0.25">
      <c r="A4981" s="2">
        <v>4976</v>
      </c>
      <c r="D4981" s="3" t="s">
        <v>3572</v>
      </c>
      <c r="F4981" t="str" cm="1">
        <f t="array" ref="F4981" ca="1">IF(G4981&lt;&gt;"",INDIRECT("'"&amp;G4981&amp;"'!"&amp;H4981),"")</f>
        <v/>
      </c>
      <c r="S4981" s="991"/>
    </row>
    <row r="4982" spans="1:19" ht="15" customHeight="1" x14ac:dyDescent="0.25">
      <c r="A4982" s="2">
        <v>4977</v>
      </c>
      <c r="D4982" s="3" t="s">
        <v>3572</v>
      </c>
      <c r="F4982" t="str" cm="1">
        <f t="array" ref="F4982" ca="1">IF(G4982&lt;&gt;"",INDIRECT("'"&amp;G4982&amp;"'!"&amp;H4982),"")</f>
        <v/>
      </c>
    </row>
    <row r="4983" spans="1:19" ht="15" customHeight="1" x14ac:dyDescent="0.25">
      <c r="A4983" s="2">
        <v>4978</v>
      </c>
      <c r="D4983" s="3" t="s">
        <v>3572</v>
      </c>
      <c r="F4983" t="str" cm="1">
        <f t="array" ref="F4983" ca="1">IF(G4983&lt;&gt;"",INDIRECT("'"&amp;G4983&amp;"'!"&amp;H4983),"")</f>
        <v/>
      </c>
    </row>
    <row r="4984" spans="1:19" ht="15" customHeight="1" x14ac:dyDescent="0.25">
      <c r="A4984" s="2">
        <v>4979</v>
      </c>
      <c r="D4984" s="3" t="s">
        <v>3572</v>
      </c>
      <c r="F4984" t="str" cm="1">
        <f t="array" ref="F4984" ca="1">IF(G4984&lt;&gt;"",INDIRECT("'"&amp;G4984&amp;"'!"&amp;H4984),"")</f>
        <v/>
      </c>
      <c r="S4984" s="991"/>
    </row>
    <row r="4985" spans="1:19" ht="15" customHeight="1" x14ac:dyDescent="0.25">
      <c r="A4985" s="2">
        <v>4980</v>
      </c>
      <c r="D4985" s="3" t="s">
        <v>3572</v>
      </c>
      <c r="F4985" t="str" cm="1">
        <f t="array" ref="F4985" ca="1">IF(G4985&lt;&gt;"",INDIRECT("'"&amp;G4985&amp;"'!"&amp;H4985),"")</f>
        <v/>
      </c>
      <c r="S4985" s="991"/>
    </row>
    <row r="4986" spans="1:19" ht="15" customHeight="1" x14ac:dyDescent="0.25">
      <c r="A4986" s="2">
        <v>4981</v>
      </c>
      <c r="D4986" s="3" t="s">
        <v>3572</v>
      </c>
      <c r="F4986" t="str" cm="1">
        <f t="array" ref="F4986" ca="1">IF(G4986&lt;&gt;"",INDIRECT("'"&amp;G4986&amp;"'!"&amp;H4986),"")</f>
        <v/>
      </c>
      <c r="S4986" s="991"/>
    </row>
    <row r="4987" spans="1:19" ht="15" customHeight="1" x14ac:dyDescent="0.25">
      <c r="A4987" s="2">
        <v>4982</v>
      </c>
      <c r="D4987" s="3" t="s">
        <v>3572</v>
      </c>
      <c r="F4987" t="str" cm="1">
        <f t="array" ref="F4987" ca="1">IF(G4987&lt;&gt;"",INDIRECT("'"&amp;G4987&amp;"'!"&amp;H4987),"")</f>
        <v/>
      </c>
      <c r="S4987" s="991"/>
    </row>
    <row r="4988" spans="1:19" ht="15" customHeight="1" x14ac:dyDescent="0.25">
      <c r="A4988" s="2">
        <v>4983</v>
      </c>
      <c r="D4988" s="3" t="s">
        <v>3572</v>
      </c>
      <c r="F4988" t="str" cm="1">
        <f t="array" ref="F4988" ca="1">IF(G4988&lt;&gt;"",INDIRECT("'"&amp;G4988&amp;"'!"&amp;H4988),"")</f>
        <v/>
      </c>
      <c r="S4988" s="991"/>
    </row>
    <row r="4989" spans="1:19" ht="15" customHeight="1" x14ac:dyDescent="0.25">
      <c r="A4989" s="2">
        <v>4984</v>
      </c>
      <c r="D4989" s="3" t="s">
        <v>3572</v>
      </c>
      <c r="F4989" t="str" cm="1">
        <f t="array" ref="F4989" ca="1">IF(G4989&lt;&gt;"",INDIRECT("'"&amp;G4989&amp;"'!"&amp;H4989),"")</f>
        <v/>
      </c>
      <c r="S4989" s="991"/>
    </row>
    <row r="4990" spans="1:19" ht="15" customHeight="1" x14ac:dyDescent="0.25">
      <c r="A4990" s="2">
        <v>4985</v>
      </c>
      <c r="D4990" s="3" t="s">
        <v>3572</v>
      </c>
      <c r="F4990" t="str" cm="1">
        <f t="array" ref="F4990" ca="1">IF(G4990&lt;&gt;"",INDIRECT("'"&amp;G4990&amp;"'!"&amp;H4990),"")</f>
        <v/>
      </c>
      <c r="S4990" s="991"/>
    </row>
    <row r="4991" spans="1:19" ht="15" customHeight="1" x14ac:dyDescent="0.25">
      <c r="A4991" s="2">
        <v>4986</v>
      </c>
      <c r="D4991" s="3" t="s">
        <v>3572</v>
      </c>
      <c r="F4991" t="str" cm="1">
        <f t="array" ref="F4991" ca="1">IF(G4991&lt;&gt;"",INDIRECT("'"&amp;G4991&amp;"'!"&amp;H4991),"")</f>
        <v/>
      </c>
      <c r="S4991" s="991"/>
    </row>
    <row r="4992" spans="1:19" ht="15" customHeight="1" x14ac:dyDescent="0.25">
      <c r="A4992" s="2">
        <v>4987</v>
      </c>
      <c r="D4992" s="3" t="s">
        <v>3572</v>
      </c>
      <c r="F4992" t="str" cm="1">
        <f t="array" ref="F4992" ca="1">IF(G4992&lt;&gt;"",INDIRECT("'"&amp;G4992&amp;"'!"&amp;H4992),"")</f>
        <v/>
      </c>
      <c r="S4992" s="991"/>
    </row>
    <row r="4993" spans="1:19" ht="15" customHeight="1" x14ac:dyDescent="0.25">
      <c r="A4993" s="2">
        <v>4988</v>
      </c>
      <c r="D4993" s="3" t="s">
        <v>3572</v>
      </c>
      <c r="F4993" t="str" cm="1">
        <f t="array" ref="F4993" ca="1">IF(G4993&lt;&gt;"",INDIRECT("'"&amp;G4993&amp;"'!"&amp;H4993),"")</f>
        <v/>
      </c>
      <c r="S4993" s="991"/>
    </row>
    <row r="4994" spans="1:19" ht="15" customHeight="1" x14ac:dyDescent="0.25">
      <c r="A4994" s="2">
        <v>4989</v>
      </c>
      <c r="D4994" s="3" t="s">
        <v>3572</v>
      </c>
      <c r="F4994" t="str" cm="1">
        <f t="array" ref="F4994" ca="1">IF(G4994&lt;&gt;"",INDIRECT("'"&amp;G4994&amp;"'!"&amp;H4994),"")</f>
        <v/>
      </c>
      <c r="S4994" s="991"/>
    </row>
    <row r="4995" spans="1:19" ht="15" customHeight="1" x14ac:dyDescent="0.25">
      <c r="A4995" s="2">
        <v>4990</v>
      </c>
      <c r="D4995" s="3" t="s">
        <v>3572</v>
      </c>
      <c r="F4995" t="str" cm="1">
        <f t="array" ref="F4995" ca="1">IF(G4995&lt;&gt;"",INDIRECT("'"&amp;G4995&amp;"'!"&amp;H4995),"")</f>
        <v/>
      </c>
      <c r="S4995" s="991"/>
    </row>
    <row r="4996" spans="1:19" ht="15" customHeight="1" x14ac:dyDescent="0.25">
      <c r="A4996" s="2">
        <v>4991</v>
      </c>
      <c r="D4996" s="3" t="s">
        <v>3572</v>
      </c>
      <c r="F4996" t="str" cm="1">
        <f t="array" ref="F4996" ca="1">IF(G4996&lt;&gt;"",INDIRECT("'"&amp;G4996&amp;"'!"&amp;H4996),"")</f>
        <v/>
      </c>
      <c r="S4996" s="991"/>
    </row>
    <row r="4997" spans="1:19" ht="15" customHeight="1" x14ac:dyDescent="0.25">
      <c r="A4997" s="2">
        <v>4992</v>
      </c>
      <c r="D4997" s="3" t="s">
        <v>3572</v>
      </c>
      <c r="F4997" t="str" cm="1">
        <f t="array" ref="F4997" ca="1">IF(G4997&lt;&gt;"",INDIRECT("'"&amp;G4997&amp;"'!"&amp;H4997),"")</f>
        <v/>
      </c>
      <c r="S4997" s="991"/>
    </row>
    <row r="4998" spans="1:19" ht="15" customHeight="1" x14ac:dyDescent="0.25">
      <c r="A4998" s="2">
        <v>4993</v>
      </c>
      <c r="D4998" s="3" t="s">
        <v>3572</v>
      </c>
      <c r="F4998" t="str" cm="1">
        <f t="array" ref="F4998" ca="1">IF(G4998&lt;&gt;"",INDIRECT("'"&amp;G4998&amp;"'!"&amp;H4998),"")</f>
        <v/>
      </c>
      <c r="S4998" s="991"/>
    </row>
    <row r="4999" spans="1:19" ht="15" customHeight="1" x14ac:dyDescent="0.25">
      <c r="A4999" s="2">
        <v>4994</v>
      </c>
      <c r="D4999" s="3" t="s">
        <v>3572</v>
      </c>
      <c r="F4999" t="str" cm="1">
        <f t="array" ref="F4999" ca="1">IF(G4999&lt;&gt;"",INDIRECT("'"&amp;G4999&amp;"'!"&amp;H4999),"")</f>
        <v/>
      </c>
      <c r="S4999" s="991"/>
    </row>
    <row r="5000" spans="1:19" x14ac:dyDescent="0.25">
      <c r="A5000">
        <v>4995</v>
      </c>
      <c r="B5000" s="7">
        <f>'EstRev 6-11'!C155</f>
        <v>0</v>
      </c>
      <c r="C5000" s="3">
        <f t="shared" ref="C5000:C5005" si="150">A5000-B5000</f>
        <v>4995</v>
      </c>
      <c r="E5000" t="b">
        <f t="shared" ref="E5000:E5005" ca="1" si="151">F5000=B5000</f>
        <v>1</v>
      </c>
      <c r="F5000" cm="1">
        <f t="array" ref="F5000" ca="1">IF(G5000&lt;&gt;"",INDIRECT("'"&amp;G5000&amp;"'!"&amp;H5000),"")</f>
        <v>0</v>
      </c>
      <c r="G5000" s="991" t="s">
        <v>4454</v>
      </c>
      <c r="H5000" t="s">
        <v>3914</v>
      </c>
      <c r="S5000" s="991"/>
    </row>
    <row r="5001" spans="1:19" ht="15" customHeight="1" x14ac:dyDescent="0.25">
      <c r="A5001">
        <v>4996</v>
      </c>
      <c r="B5001" s="7">
        <f>'EstRev 6-11'!D155</f>
        <v>0</v>
      </c>
      <c r="C5001" s="3">
        <f t="shared" si="150"/>
        <v>4996</v>
      </c>
      <c r="E5001" t="b">
        <f t="shared" ca="1" si="151"/>
        <v>1</v>
      </c>
      <c r="F5001" cm="1">
        <f t="array" ref="F5001" ca="1">IF(G5001&lt;&gt;"",INDIRECT("'"&amp;G5001&amp;"'!"&amp;H5001),"")</f>
        <v>0</v>
      </c>
      <c r="G5001" s="991" t="s">
        <v>4454</v>
      </c>
      <c r="H5001" t="s">
        <v>3921</v>
      </c>
      <c r="I5001" s="4"/>
      <c r="J5001" s="4"/>
      <c r="K5001" s="4"/>
    </row>
    <row r="5002" spans="1:19" x14ac:dyDescent="0.25">
      <c r="A5002">
        <v>4997</v>
      </c>
      <c r="B5002" s="7">
        <f>'EstRev 6-11'!F155</f>
        <v>0</v>
      </c>
      <c r="C5002" s="3">
        <f t="shared" si="150"/>
        <v>4997</v>
      </c>
      <c r="E5002" t="b">
        <f t="shared" ca="1" si="151"/>
        <v>1</v>
      </c>
      <c r="F5002" cm="1">
        <f t="array" ref="F5002" ca="1">IF(G5002&lt;&gt;"",INDIRECT("'"&amp;G5002&amp;"'!"&amp;H5002),"")</f>
        <v>0</v>
      </c>
      <c r="G5002" s="991" t="s">
        <v>4454</v>
      </c>
      <c r="H5002" t="s">
        <v>3935</v>
      </c>
      <c r="S5002" s="991"/>
    </row>
    <row r="5003" spans="1:19" ht="15" customHeight="1" x14ac:dyDescent="0.25">
      <c r="A5003">
        <v>4998</v>
      </c>
      <c r="B5003" s="7">
        <f>'EstRev 6-11'!G155</f>
        <v>0</v>
      </c>
      <c r="C5003" s="3">
        <f t="shared" si="150"/>
        <v>4998</v>
      </c>
      <c r="E5003" t="b">
        <f t="shared" ca="1" si="151"/>
        <v>1</v>
      </c>
      <c r="F5003" cm="1">
        <f t="array" ref="F5003" ca="1">IF(G5003&lt;&gt;"",INDIRECT("'"&amp;G5003&amp;"'!"&amp;H5003),"")</f>
        <v>0</v>
      </c>
      <c r="G5003" s="991" t="s">
        <v>4454</v>
      </c>
      <c r="H5003" t="s">
        <v>3943</v>
      </c>
    </row>
    <row r="5004" spans="1:19" ht="15" customHeight="1" x14ac:dyDescent="0.25">
      <c r="A5004">
        <v>4999</v>
      </c>
      <c r="B5004" s="7">
        <f>'EstRev 6-11'!C156</f>
        <v>0</v>
      </c>
      <c r="C5004" s="3">
        <f t="shared" si="150"/>
        <v>4999</v>
      </c>
      <c r="E5004" t="b">
        <f t="shared" ca="1" si="151"/>
        <v>1</v>
      </c>
      <c r="F5004" cm="1">
        <f t="array" ref="F5004" ca="1">IF(G5004&lt;&gt;"",INDIRECT("'"&amp;G5004&amp;"'!"&amp;H5004),"")</f>
        <v>0</v>
      </c>
      <c r="G5004" s="991" t="s">
        <v>4454</v>
      </c>
      <c r="H5004" t="s">
        <v>4607</v>
      </c>
      <c r="I5004" s="4"/>
      <c r="J5004" s="4"/>
      <c r="K5004" s="4"/>
    </row>
    <row r="5005" spans="1:19" x14ac:dyDescent="0.25">
      <c r="A5005">
        <v>5000</v>
      </c>
      <c r="B5005" s="7">
        <f>'EstRev 6-11'!C5</f>
        <v>0</v>
      </c>
      <c r="C5005" s="3">
        <f t="shared" si="150"/>
        <v>5000</v>
      </c>
      <c r="E5005" t="b">
        <f t="shared" ca="1" si="151"/>
        <v>1</v>
      </c>
      <c r="F5005" cm="1">
        <f t="array" ref="F5005" ca="1">IF(G5005&lt;&gt;"",INDIRECT("'"&amp;G5005&amp;"'!"&amp;H5005),"")</f>
        <v>0</v>
      </c>
      <c r="G5005" s="991" t="s">
        <v>4454</v>
      </c>
      <c r="H5005" t="s">
        <v>3634</v>
      </c>
      <c r="S5005" s="991"/>
    </row>
    <row r="5006" spans="1:19" ht="15" customHeight="1" x14ac:dyDescent="0.25">
      <c r="A5006" s="2">
        <v>5001</v>
      </c>
      <c r="D5006" s="3" t="s">
        <v>3525</v>
      </c>
      <c r="F5006" t="str" cm="1">
        <f t="array" ref="F5006" ca="1">IF(G5006&lt;&gt;"",INDIRECT("'"&amp;G5006&amp;"'!"&amp;H5006),"")</f>
        <v/>
      </c>
      <c r="S5006" s="991"/>
    </row>
    <row r="5007" spans="1:19" x14ac:dyDescent="0.25">
      <c r="A5007">
        <v>5002</v>
      </c>
      <c r="B5007" s="7">
        <f>'EstRev 6-11'!C7</f>
        <v>0</v>
      </c>
      <c r="C5007" s="3">
        <f t="shared" ref="C5007:C5038" si="152">A5007-B5007</f>
        <v>5002</v>
      </c>
      <c r="E5007" t="b">
        <f t="shared" ref="E5007:E5038" ca="1" si="153">F5007=B5007</f>
        <v>1</v>
      </c>
      <c r="F5007" cm="1">
        <f t="array" ref="F5007" ca="1">IF(G5007&lt;&gt;"",INDIRECT("'"&amp;G5007&amp;"'!"&amp;H5007),"")</f>
        <v>0</v>
      </c>
      <c r="G5007" s="991" t="s">
        <v>4454</v>
      </c>
      <c r="H5007" t="s">
        <v>3518</v>
      </c>
      <c r="S5007" s="991"/>
    </row>
    <row r="5008" spans="1:19" x14ac:dyDescent="0.25">
      <c r="A5008">
        <v>5003</v>
      </c>
      <c r="B5008" s="7">
        <f>'EstRev 6-11'!C10</f>
        <v>0</v>
      </c>
      <c r="C5008" s="3">
        <f t="shared" si="152"/>
        <v>5003</v>
      </c>
      <c r="E5008" t="b">
        <f t="shared" ca="1" si="153"/>
        <v>1</v>
      </c>
      <c r="F5008" cm="1">
        <f t="array" ref="F5008" ca="1">IF(G5008&lt;&gt;"",INDIRECT("'"&amp;G5008&amp;"'!"&amp;H5008),"")</f>
        <v>0</v>
      </c>
      <c r="G5008" s="991" t="s">
        <v>4454</v>
      </c>
      <c r="H5008" t="s">
        <v>3519</v>
      </c>
      <c r="S5008" s="991"/>
    </row>
    <row r="5009" spans="1:19" x14ac:dyDescent="0.25">
      <c r="A5009">
        <v>5004</v>
      </c>
      <c r="B5009" s="7">
        <f>'EstRev 6-11'!C11</f>
        <v>0</v>
      </c>
      <c r="C5009" s="3">
        <f t="shared" si="152"/>
        <v>5004</v>
      </c>
      <c r="E5009" t="b">
        <f t="shared" ca="1" si="153"/>
        <v>1</v>
      </c>
      <c r="F5009" cm="1">
        <f t="array" ref="F5009" ca="1">IF(G5009&lt;&gt;"",INDIRECT("'"&amp;G5009&amp;"'!"&amp;H5009),"")</f>
        <v>0</v>
      </c>
      <c r="G5009" s="991" t="s">
        <v>4454</v>
      </c>
      <c r="H5009" t="s">
        <v>3520</v>
      </c>
      <c r="S5009" s="991"/>
    </row>
    <row r="5010" spans="1:19" ht="15" customHeight="1" x14ac:dyDescent="0.25">
      <c r="A5010">
        <v>5005</v>
      </c>
      <c r="B5010" s="7">
        <f>'EstRev 6-11'!C12</f>
        <v>0</v>
      </c>
      <c r="C5010" s="3">
        <f t="shared" si="152"/>
        <v>5005</v>
      </c>
      <c r="E5010" t="b">
        <f t="shared" ca="1" si="153"/>
        <v>1</v>
      </c>
      <c r="F5010" cm="1">
        <f t="array" ref="F5010" ca="1">IF(G5010&lt;&gt;"",INDIRECT("'"&amp;G5010&amp;"'!"&amp;H5010),"")</f>
        <v>0</v>
      </c>
      <c r="G5010" s="991" t="s">
        <v>4454</v>
      </c>
      <c r="H5010" t="s">
        <v>3521</v>
      </c>
      <c r="I5010" s="4"/>
      <c r="J5010" s="4"/>
      <c r="K5010" s="4"/>
    </row>
    <row r="5011" spans="1:19" ht="15" customHeight="1" x14ac:dyDescent="0.25">
      <c r="A5011">
        <v>5006</v>
      </c>
      <c r="B5011" s="7">
        <f>'EstRev 6-11'!C14</f>
        <v>0</v>
      </c>
      <c r="C5011" s="3">
        <f t="shared" si="152"/>
        <v>5006</v>
      </c>
      <c r="E5011" t="b">
        <f t="shared" ca="1" si="153"/>
        <v>1</v>
      </c>
      <c r="F5011" cm="1">
        <f t="array" ref="F5011" ca="1">IF(G5011&lt;&gt;"",INDIRECT("'"&amp;G5011&amp;"'!"&amp;H5011),"")</f>
        <v>0</v>
      </c>
      <c r="G5011" s="991" t="s">
        <v>4454</v>
      </c>
      <c r="H5011" t="s">
        <v>3635</v>
      </c>
      <c r="I5011" s="4"/>
      <c r="J5011" s="4"/>
      <c r="K5011" s="4"/>
    </row>
    <row r="5012" spans="1:19" x14ac:dyDescent="0.25">
      <c r="A5012">
        <v>5007</v>
      </c>
      <c r="B5012" s="7">
        <f>'EstRev 6-11'!C15</f>
        <v>0</v>
      </c>
      <c r="C5012" s="3">
        <f t="shared" si="152"/>
        <v>5007</v>
      </c>
      <c r="E5012" t="b">
        <f t="shared" ca="1" si="153"/>
        <v>1</v>
      </c>
      <c r="F5012" cm="1">
        <f t="array" ref="F5012" ca="1">IF(G5012&lt;&gt;"",INDIRECT("'"&amp;G5012&amp;"'!"&amp;H5012),"")</f>
        <v>0</v>
      </c>
      <c r="G5012" s="991" t="s">
        <v>4454</v>
      </c>
      <c r="H5012" t="s">
        <v>3523</v>
      </c>
      <c r="S5012" s="991"/>
    </row>
    <row r="5013" spans="1:19" x14ac:dyDescent="0.25">
      <c r="A5013">
        <v>5008</v>
      </c>
      <c r="B5013" s="7">
        <f>'EstRev 6-11'!C16</f>
        <v>0</v>
      </c>
      <c r="C5013" s="3">
        <f t="shared" si="152"/>
        <v>5008</v>
      </c>
      <c r="E5013" t="b">
        <f t="shared" ca="1" si="153"/>
        <v>1</v>
      </c>
      <c r="F5013" cm="1">
        <f t="array" ref="F5013" ca="1">IF(G5013&lt;&gt;"",INDIRECT("'"&amp;G5013&amp;"'!"&amp;H5013),"")</f>
        <v>0</v>
      </c>
      <c r="G5013" s="991" t="s">
        <v>4454</v>
      </c>
      <c r="H5013" t="s">
        <v>3524</v>
      </c>
      <c r="S5013" s="991"/>
    </row>
    <row r="5014" spans="1:19" x14ac:dyDescent="0.25">
      <c r="A5014">
        <v>5009</v>
      </c>
      <c r="B5014" s="7">
        <f>'EstRev 6-11'!C17</f>
        <v>0</v>
      </c>
      <c r="C5014" s="3">
        <f t="shared" si="152"/>
        <v>5009</v>
      </c>
      <c r="E5014" t="b">
        <f t="shared" ca="1" si="153"/>
        <v>1</v>
      </c>
      <c r="F5014" cm="1">
        <f t="array" ref="F5014" ca="1">IF(G5014&lt;&gt;"",INDIRECT("'"&amp;G5014&amp;"'!"&amp;H5014),"")</f>
        <v>0</v>
      </c>
      <c r="G5014" s="991" t="s">
        <v>4454</v>
      </c>
      <c r="H5014" t="s">
        <v>3526</v>
      </c>
      <c r="S5014" s="991"/>
    </row>
    <row r="5015" spans="1:19" x14ac:dyDescent="0.25">
      <c r="A5015">
        <v>5010</v>
      </c>
      <c r="B5015" s="7">
        <f>'EstRev 6-11'!C18</f>
        <v>0</v>
      </c>
      <c r="C5015" s="3">
        <f t="shared" si="152"/>
        <v>5010</v>
      </c>
      <c r="E5015" t="b">
        <f t="shared" ca="1" si="153"/>
        <v>1</v>
      </c>
      <c r="F5015" cm="1">
        <f t="array" ref="F5015" ca="1">IF(G5015&lt;&gt;"",INDIRECT("'"&amp;G5015&amp;"'!"&amp;H5015),"")</f>
        <v>0</v>
      </c>
      <c r="G5015" s="991" t="s">
        <v>4454</v>
      </c>
      <c r="H5015" t="s">
        <v>3509</v>
      </c>
      <c r="S5015" s="991"/>
    </row>
    <row r="5016" spans="1:19" ht="15" customHeight="1" x14ac:dyDescent="0.25">
      <c r="A5016">
        <v>5011</v>
      </c>
      <c r="B5016" s="7">
        <f>'EstRev 6-11'!C20</f>
        <v>0</v>
      </c>
      <c r="C5016" s="3">
        <f t="shared" si="152"/>
        <v>5011</v>
      </c>
      <c r="E5016" t="b">
        <f t="shared" ca="1" si="153"/>
        <v>1</v>
      </c>
      <c r="F5016" cm="1">
        <f t="array" ref="F5016" ca="1">IF(G5016&lt;&gt;"",INDIRECT("'"&amp;G5016&amp;"'!"&amp;H5016),"")</f>
        <v>0</v>
      </c>
      <c r="G5016" s="991" t="s">
        <v>4454</v>
      </c>
      <c r="H5016" t="s">
        <v>3529</v>
      </c>
      <c r="I5016" s="4"/>
      <c r="J5016" s="4"/>
      <c r="K5016" s="4"/>
    </row>
    <row r="5017" spans="1:19" ht="15" customHeight="1" x14ac:dyDescent="0.25">
      <c r="A5017">
        <v>5012</v>
      </c>
      <c r="B5017" s="7">
        <f>'EstRev 6-11'!C21</f>
        <v>0</v>
      </c>
      <c r="C5017" s="3">
        <f t="shared" si="152"/>
        <v>5012</v>
      </c>
      <c r="E5017" t="b">
        <f t="shared" ca="1" si="153"/>
        <v>1</v>
      </c>
      <c r="F5017" cm="1">
        <f t="array" ref="F5017" ca="1">IF(G5017&lt;&gt;"",INDIRECT("'"&amp;G5017&amp;"'!"&amp;H5017),"")</f>
        <v>0</v>
      </c>
      <c r="G5017" s="991" t="s">
        <v>4454</v>
      </c>
      <c r="H5017" t="s">
        <v>3530</v>
      </c>
      <c r="I5017" s="4"/>
      <c r="J5017" s="4"/>
      <c r="K5017" s="4"/>
    </row>
    <row r="5018" spans="1:19" x14ac:dyDescent="0.25">
      <c r="A5018">
        <v>5013</v>
      </c>
      <c r="B5018" s="7">
        <f>'EstRev 6-11'!C22</f>
        <v>0</v>
      </c>
      <c r="C5018" s="3">
        <f t="shared" si="152"/>
        <v>5013</v>
      </c>
      <c r="E5018" t="b">
        <f t="shared" ca="1" si="153"/>
        <v>1</v>
      </c>
      <c r="F5018" cm="1">
        <f t="array" ref="F5018" ca="1">IF(G5018&lt;&gt;"",INDIRECT("'"&amp;G5018&amp;"'!"&amp;H5018),"")</f>
        <v>0</v>
      </c>
      <c r="G5018" s="991" t="s">
        <v>4454</v>
      </c>
      <c r="H5018" t="s">
        <v>4181</v>
      </c>
      <c r="S5018" s="991"/>
    </row>
    <row r="5019" spans="1:19" x14ac:dyDescent="0.25">
      <c r="A5019">
        <v>5014</v>
      </c>
      <c r="B5019" s="7">
        <f>'EstRev 6-11'!C24</f>
        <v>0</v>
      </c>
      <c r="C5019" s="3">
        <f t="shared" si="152"/>
        <v>5014</v>
      </c>
      <c r="E5019" t="b">
        <f t="shared" ca="1" si="153"/>
        <v>1</v>
      </c>
      <c r="F5019" cm="1">
        <f t="array" ref="F5019" ca="1">IF(G5019&lt;&gt;"",INDIRECT("'"&amp;G5019&amp;"'!"&amp;H5019),"")</f>
        <v>0</v>
      </c>
      <c r="G5019" s="991" t="s">
        <v>4454</v>
      </c>
      <c r="H5019" t="s">
        <v>4608</v>
      </c>
      <c r="S5019" s="991"/>
    </row>
    <row r="5020" spans="1:19" x14ac:dyDescent="0.25">
      <c r="A5020">
        <v>5015</v>
      </c>
      <c r="B5020" s="7">
        <f>'EstRev 6-11'!C25</f>
        <v>0</v>
      </c>
      <c r="C5020" s="3">
        <f t="shared" si="152"/>
        <v>5015</v>
      </c>
      <c r="E5020" t="b">
        <f t="shared" ca="1" si="153"/>
        <v>1</v>
      </c>
      <c r="F5020" cm="1">
        <f t="array" ref="F5020" ca="1">IF(G5020&lt;&gt;"",INDIRECT("'"&amp;G5020&amp;"'!"&amp;H5020),"")</f>
        <v>0</v>
      </c>
      <c r="G5020" s="991" t="s">
        <v>4454</v>
      </c>
      <c r="H5020" t="s">
        <v>4609</v>
      </c>
      <c r="S5020" s="991"/>
    </row>
    <row r="5021" spans="1:19" x14ac:dyDescent="0.25">
      <c r="A5021">
        <v>5016</v>
      </c>
      <c r="B5021" s="7">
        <f>'EstRev 6-11'!C26</f>
        <v>0</v>
      </c>
      <c r="C5021" s="3">
        <f t="shared" si="152"/>
        <v>5016</v>
      </c>
      <c r="E5021" t="b">
        <f t="shared" ca="1" si="153"/>
        <v>1</v>
      </c>
      <c r="F5021" cm="1">
        <f t="array" ref="F5021" ca="1">IF(G5021&lt;&gt;"",INDIRECT("'"&amp;G5021&amp;"'!"&amp;H5021),"")</f>
        <v>0</v>
      </c>
      <c r="G5021" s="991" t="s">
        <v>4454</v>
      </c>
      <c r="H5021" t="s">
        <v>3620</v>
      </c>
      <c r="S5021" s="991"/>
    </row>
    <row r="5022" spans="1:19" x14ac:dyDescent="0.25">
      <c r="A5022">
        <v>5017</v>
      </c>
      <c r="B5022" s="7">
        <f>'EstRev 6-11'!C28</f>
        <v>0</v>
      </c>
      <c r="C5022" s="3">
        <f t="shared" si="152"/>
        <v>5017</v>
      </c>
      <c r="E5022" t="b">
        <f t="shared" ca="1" si="153"/>
        <v>1</v>
      </c>
      <c r="F5022" cm="1">
        <f t="array" ref="F5022" ca="1">IF(G5022&lt;&gt;"",INDIRECT("'"&amp;G5022&amp;"'!"&amp;H5022),"")</f>
        <v>0</v>
      </c>
      <c r="G5022" s="991" t="s">
        <v>4454</v>
      </c>
      <c r="H5022" t="s">
        <v>3621</v>
      </c>
      <c r="S5022" s="991"/>
    </row>
    <row r="5023" spans="1:19" ht="15" customHeight="1" x14ac:dyDescent="0.25">
      <c r="A5023">
        <v>5018</v>
      </c>
      <c r="B5023" s="7">
        <f>'EstRev 6-11'!C29</f>
        <v>497308</v>
      </c>
      <c r="C5023" s="3">
        <f t="shared" si="152"/>
        <v>-492290</v>
      </c>
      <c r="E5023" t="b">
        <f t="shared" ca="1" si="153"/>
        <v>1</v>
      </c>
      <c r="F5023" cm="1">
        <f t="array" ref="F5023" ca="1">IF(G5023&lt;&gt;"",INDIRECT("'"&amp;G5023&amp;"'!"&amp;H5023),"")</f>
        <v>497308</v>
      </c>
      <c r="G5023" s="991" t="s">
        <v>4454</v>
      </c>
      <c r="H5023" t="s">
        <v>4603</v>
      </c>
      <c r="I5023" s="4"/>
      <c r="J5023" s="4"/>
      <c r="K5023" s="4"/>
    </row>
    <row r="5024" spans="1:19" ht="15" customHeight="1" x14ac:dyDescent="0.25">
      <c r="A5024">
        <v>5019</v>
      </c>
      <c r="B5024" s="7">
        <f>'EstRev 6-11'!C30</f>
        <v>0</v>
      </c>
      <c r="C5024" s="3">
        <f t="shared" si="152"/>
        <v>5019</v>
      </c>
      <c r="E5024" t="b">
        <f t="shared" ca="1" si="153"/>
        <v>1</v>
      </c>
      <c r="F5024" cm="1">
        <f t="array" ref="F5024" ca="1">IF(G5024&lt;&gt;"",INDIRECT("'"&amp;G5024&amp;"'!"&amp;H5024),"")</f>
        <v>0</v>
      </c>
      <c r="G5024" s="991" t="s">
        <v>4454</v>
      </c>
      <c r="H5024" t="s">
        <v>4208</v>
      </c>
      <c r="I5024" s="4"/>
      <c r="J5024" s="4"/>
      <c r="K5024" s="4"/>
    </row>
    <row r="5025" spans="1:19" x14ac:dyDescent="0.25">
      <c r="A5025">
        <v>5020</v>
      </c>
      <c r="B5025" s="7">
        <f>'EstRev 6-11'!C32</f>
        <v>0</v>
      </c>
      <c r="C5025" s="3">
        <f t="shared" si="152"/>
        <v>5020</v>
      </c>
      <c r="E5025" t="b">
        <f t="shared" ca="1" si="153"/>
        <v>1</v>
      </c>
      <c r="F5025" cm="1">
        <f t="array" ref="F5025" ca="1">IF(G5025&lt;&gt;"",INDIRECT("'"&amp;G5025&amp;"'!"&amp;H5025),"")</f>
        <v>0</v>
      </c>
      <c r="G5025" s="991" t="s">
        <v>4454</v>
      </c>
      <c r="H5025" t="s">
        <v>4610</v>
      </c>
      <c r="S5025" s="991"/>
    </row>
    <row r="5026" spans="1:19" x14ac:dyDescent="0.25">
      <c r="A5026">
        <v>5021</v>
      </c>
      <c r="B5026" s="7">
        <f>'EstRev 6-11'!C33</f>
        <v>0</v>
      </c>
      <c r="C5026" s="3">
        <f t="shared" si="152"/>
        <v>5021</v>
      </c>
      <c r="E5026" t="b">
        <f t="shared" ca="1" si="153"/>
        <v>1</v>
      </c>
      <c r="F5026" cm="1">
        <f t="array" ref="F5026" ca="1">IF(G5026&lt;&gt;"",INDIRECT("'"&amp;G5026&amp;"'!"&amp;H5026),"")</f>
        <v>0</v>
      </c>
      <c r="G5026" s="991" t="s">
        <v>4454</v>
      </c>
      <c r="H5026" t="s">
        <v>4611</v>
      </c>
      <c r="S5026" s="991"/>
    </row>
    <row r="5027" spans="1:19" x14ac:dyDescent="0.25">
      <c r="A5027">
        <v>5022</v>
      </c>
      <c r="B5027" s="7">
        <f>'EstRev 6-11'!C34</f>
        <v>0</v>
      </c>
      <c r="C5027" s="3">
        <f t="shared" si="152"/>
        <v>5022</v>
      </c>
      <c r="E5027" t="b">
        <f t="shared" ca="1" si="153"/>
        <v>1</v>
      </c>
      <c r="F5027" cm="1">
        <f t="array" ref="F5027" ca="1">IF(G5027&lt;&gt;"",INDIRECT("'"&amp;G5027&amp;"'!"&amp;H5027),"")</f>
        <v>0</v>
      </c>
      <c r="G5027" s="991" t="s">
        <v>4454</v>
      </c>
      <c r="H5027" t="s">
        <v>3636</v>
      </c>
      <c r="S5027" s="991"/>
    </row>
    <row r="5028" spans="1:19" x14ac:dyDescent="0.25">
      <c r="A5028">
        <v>5023</v>
      </c>
      <c r="B5028" s="7">
        <f>'EstRev 6-11'!C36</f>
        <v>0</v>
      </c>
      <c r="C5028" s="3">
        <f t="shared" si="152"/>
        <v>5023</v>
      </c>
      <c r="E5028" t="b">
        <f t="shared" ca="1" si="153"/>
        <v>1</v>
      </c>
      <c r="F5028" cm="1">
        <f t="array" ref="F5028" ca="1">IF(G5028&lt;&gt;"",INDIRECT("'"&amp;G5028&amp;"'!"&amp;H5028),"")</f>
        <v>0</v>
      </c>
      <c r="G5028" s="991" t="s">
        <v>4454</v>
      </c>
      <c r="H5028" t="s">
        <v>3623</v>
      </c>
      <c r="S5028" s="991"/>
    </row>
    <row r="5029" spans="1:19" ht="15" customHeight="1" x14ac:dyDescent="0.25">
      <c r="A5029">
        <v>5024</v>
      </c>
      <c r="B5029" s="7">
        <f>'EstRev 6-11'!C37</f>
        <v>0</v>
      </c>
      <c r="C5029" s="3">
        <f t="shared" si="152"/>
        <v>5024</v>
      </c>
      <c r="E5029" t="b">
        <f t="shared" ca="1" si="153"/>
        <v>1</v>
      </c>
      <c r="F5029" cm="1">
        <f t="array" ref="F5029" ca="1">IF(G5029&lt;&gt;"",INDIRECT("'"&amp;G5029&amp;"'!"&amp;H5029),"")</f>
        <v>0</v>
      </c>
      <c r="G5029" s="991" t="s">
        <v>4454</v>
      </c>
      <c r="H5029" t="s">
        <v>3624</v>
      </c>
      <c r="I5029" s="4"/>
      <c r="J5029" s="4"/>
      <c r="K5029" s="4"/>
    </row>
    <row r="5030" spans="1:19" ht="15" customHeight="1" x14ac:dyDescent="0.25">
      <c r="A5030">
        <v>5025</v>
      </c>
      <c r="B5030" s="7">
        <f>'EstRev 6-11'!C38</f>
        <v>0</v>
      </c>
      <c r="C5030" s="3">
        <f t="shared" si="152"/>
        <v>5025</v>
      </c>
      <c r="E5030" t="b">
        <f t="shared" ca="1" si="153"/>
        <v>1</v>
      </c>
      <c r="F5030" cm="1">
        <f t="array" ref="F5030" ca="1">IF(G5030&lt;&gt;"",INDIRECT("'"&amp;G5030&amp;"'!"&amp;H5030),"")</f>
        <v>0</v>
      </c>
      <c r="G5030" s="991" t="s">
        <v>4454</v>
      </c>
      <c r="H5030" t="s">
        <v>3637</v>
      </c>
      <c r="I5030" s="4"/>
      <c r="J5030" s="4"/>
      <c r="K5030" s="4"/>
    </row>
    <row r="5031" spans="1:19" x14ac:dyDescent="0.25">
      <c r="A5031">
        <v>5026</v>
      </c>
      <c r="B5031" s="7">
        <f>'EstRev 6-11'!C40</f>
        <v>497308</v>
      </c>
      <c r="C5031" s="3">
        <f t="shared" si="152"/>
        <v>-492282</v>
      </c>
      <c r="E5031" t="b">
        <f t="shared" ca="1" si="153"/>
        <v>1</v>
      </c>
      <c r="F5031" cm="1">
        <f t="array" ref="F5031" ca="1">IF(G5031&lt;&gt;"",INDIRECT("'"&amp;G5031&amp;"'!"&amp;H5031),"")</f>
        <v>497308</v>
      </c>
      <c r="G5031" s="991" t="s">
        <v>4454</v>
      </c>
      <c r="H5031" t="s">
        <v>3639</v>
      </c>
      <c r="S5031" s="991"/>
    </row>
    <row r="5032" spans="1:19" x14ac:dyDescent="0.25">
      <c r="A5032">
        <v>5027</v>
      </c>
      <c r="B5032" s="7">
        <f>'EstRev 6-11'!C65</f>
        <v>8295</v>
      </c>
      <c r="C5032" s="3">
        <f t="shared" si="152"/>
        <v>-3268</v>
      </c>
      <c r="E5032" t="b">
        <f t="shared" ca="1" si="153"/>
        <v>1</v>
      </c>
      <c r="F5032" cm="1">
        <f t="array" ref="F5032" ca="1">IF(G5032&lt;&gt;"",INDIRECT("'"&amp;G5032&amp;"'!"&amp;H5032),"")</f>
        <v>8295</v>
      </c>
      <c r="G5032" s="991" t="s">
        <v>4454</v>
      </c>
      <c r="H5032" t="s">
        <v>3658</v>
      </c>
      <c r="S5032" s="991"/>
    </row>
    <row r="5033" spans="1:19" x14ac:dyDescent="0.25">
      <c r="A5033">
        <v>5028</v>
      </c>
      <c r="B5033" s="7">
        <f>'EstRev 6-11'!C66</f>
        <v>0</v>
      </c>
      <c r="C5033" s="3">
        <f t="shared" si="152"/>
        <v>5028</v>
      </c>
      <c r="E5033" t="b">
        <f t="shared" ca="1" si="153"/>
        <v>1</v>
      </c>
      <c r="F5033" cm="1">
        <f t="array" ref="F5033" ca="1">IF(G5033&lt;&gt;"",INDIRECT("'"&amp;G5033&amp;"'!"&amp;H5033),"")</f>
        <v>0</v>
      </c>
      <c r="G5033" s="991" t="s">
        <v>4454</v>
      </c>
      <c r="H5033" t="s">
        <v>3659</v>
      </c>
      <c r="S5033" s="991"/>
    </row>
    <row r="5034" spans="1:19" x14ac:dyDescent="0.25">
      <c r="A5034">
        <v>5029</v>
      </c>
      <c r="B5034" s="7">
        <f>'EstRev 6-11'!C68</f>
        <v>8295</v>
      </c>
      <c r="C5034" s="3">
        <f t="shared" si="152"/>
        <v>-3266</v>
      </c>
      <c r="E5034" t="b">
        <f t="shared" ca="1" si="153"/>
        <v>1</v>
      </c>
      <c r="F5034" cm="1">
        <f t="array" ref="F5034" ca="1">IF(G5034&lt;&gt;"",INDIRECT("'"&amp;G5034&amp;"'!"&amp;H5034),"")</f>
        <v>8295</v>
      </c>
      <c r="G5034" s="991" t="s">
        <v>4454</v>
      </c>
      <c r="H5034" t="s">
        <v>4612</v>
      </c>
      <c r="S5034" s="991"/>
    </row>
    <row r="5035" spans="1:19" ht="15" customHeight="1" x14ac:dyDescent="0.25">
      <c r="A5035">
        <v>5030</v>
      </c>
      <c r="B5035" s="7">
        <f>'EstRev 6-11'!C71</f>
        <v>0</v>
      </c>
      <c r="C5035" s="3">
        <f t="shared" si="152"/>
        <v>5030</v>
      </c>
      <c r="E5035" t="b">
        <f t="shared" ca="1" si="153"/>
        <v>1</v>
      </c>
      <c r="F5035" cm="1">
        <f t="array" ref="F5035" ca="1">IF(G5035&lt;&gt;"",INDIRECT("'"&amp;G5035&amp;"'!"&amp;H5035),"")</f>
        <v>0</v>
      </c>
      <c r="G5035" s="991" t="s">
        <v>4454</v>
      </c>
      <c r="H5035" t="s">
        <v>3663</v>
      </c>
      <c r="I5035" s="4"/>
      <c r="J5035" s="4"/>
      <c r="K5035" s="4"/>
    </row>
    <row r="5036" spans="1:19" ht="15" customHeight="1" x14ac:dyDescent="0.25">
      <c r="A5036">
        <v>5031</v>
      </c>
      <c r="B5036" s="7">
        <f>'EstRev 6-11'!C72</f>
        <v>0</v>
      </c>
      <c r="C5036" s="3">
        <f t="shared" si="152"/>
        <v>5031</v>
      </c>
      <c r="E5036" t="b">
        <f t="shared" ca="1" si="153"/>
        <v>1</v>
      </c>
      <c r="F5036" cm="1">
        <f t="array" ref="F5036" ca="1">IF(G5036&lt;&gt;"",INDIRECT("'"&amp;G5036&amp;"'!"&amp;H5036),"")</f>
        <v>0</v>
      </c>
      <c r="G5036" s="991" t="s">
        <v>4454</v>
      </c>
      <c r="H5036" t="s">
        <v>3664</v>
      </c>
      <c r="I5036" s="4"/>
      <c r="J5036" s="4"/>
      <c r="K5036" s="4"/>
    </row>
    <row r="5037" spans="1:19" x14ac:dyDescent="0.25">
      <c r="A5037">
        <v>5032</v>
      </c>
      <c r="B5037" s="7">
        <f>'EstRev 6-11'!C73</f>
        <v>0</v>
      </c>
      <c r="C5037" s="3">
        <f t="shared" si="152"/>
        <v>5032</v>
      </c>
      <c r="E5037" t="b">
        <f t="shared" ca="1" si="153"/>
        <v>1</v>
      </c>
      <c r="F5037" cm="1">
        <f t="array" ref="F5037" ca="1">IF(G5037&lt;&gt;"",INDIRECT("'"&amp;G5037&amp;"'!"&amp;H5037),"")</f>
        <v>0</v>
      </c>
      <c r="G5037" s="991" t="s">
        <v>4454</v>
      </c>
      <c r="H5037" t="s">
        <v>3665</v>
      </c>
      <c r="S5037" s="991"/>
    </row>
    <row r="5038" spans="1:19" x14ac:dyDescent="0.25">
      <c r="A5038">
        <v>5033</v>
      </c>
      <c r="B5038" s="7">
        <f>'EstRev 6-11'!C74</f>
        <v>0</v>
      </c>
      <c r="C5038" s="3">
        <f t="shared" si="152"/>
        <v>5033</v>
      </c>
      <c r="E5038" t="b">
        <f t="shared" ca="1" si="153"/>
        <v>1</v>
      </c>
      <c r="F5038" cm="1">
        <f t="array" ref="F5038" ca="1">IF(G5038&lt;&gt;"",INDIRECT("'"&amp;G5038&amp;"'!"&amp;H5038),"")</f>
        <v>0</v>
      </c>
      <c r="G5038" s="991" t="s">
        <v>4454</v>
      </c>
      <c r="H5038" t="s">
        <v>3666</v>
      </c>
      <c r="S5038" s="991"/>
    </row>
    <row r="5039" spans="1:19" x14ac:dyDescent="0.25">
      <c r="A5039">
        <v>5034</v>
      </c>
      <c r="B5039" s="7">
        <f>'EstRev 6-11'!C75</f>
        <v>0</v>
      </c>
      <c r="C5039" s="3">
        <f t="shared" ref="C5039:C5070" si="154">A5039-B5039</f>
        <v>5034</v>
      </c>
      <c r="E5039" t="b">
        <f t="shared" ref="E5039:E5070" ca="1" si="155">F5039=B5039</f>
        <v>1</v>
      </c>
      <c r="F5039" cm="1">
        <f t="array" ref="F5039" ca="1">IF(G5039&lt;&gt;"",INDIRECT("'"&amp;G5039&amp;"'!"&amp;H5039),"")</f>
        <v>0</v>
      </c>
      <c r="G5039" s="991" t="s">
        <v>4454</v>
      </c>
      <c r="H5039" t="s">
        <v>3667</v>
      </c>
      <c r="S5039" s="991"/>
    </row>
    <row r="5040" spans="1:19" x14ac:dyDescent="0.25">
      <c r="A5040">
        <v>5035</v>
      </c>
      <c r="B5040" s="7">
        <f>'EstRev 6-11'!C76</f>
        <v>0</v>
      </c>
      <c r="C5040" s="3">
        <f t="shared" si="154"/>
        <v>5035</v>
      </c>
      <c r="E5040" t="b">
        <f t="shared" ca="1" si="155"/>
        <v>1</v>
      </c>
      <c r="F5040" cm="1">
        <f t="array" ref="F5040" ca="1">IF(G5040&lt;&gt;"",INDIRECT("'"&amp;G5040&amp;"'!"&amp;H5040),"")</f>
        <v>0</v>
      </c>
      <c r="G5040" s="991" t="s">
        <v>4454</v>
      </c>
      <c r="H5040" t="s">
        <v>3668</v>
      </c>
      <c r="S5040" s="991"/>
    </row>
    <row r="5041" spans="1:19" x14ac:dyDescent="0.25">
      <c r="A5041">
        <v>5036</v>
      </c>
      <c r="B5041" s="7">
        <f>'EstRev 6-11'!C78</f>
        <v>0</v>
      </c>
      <c r="C5041" s="3">
        <f t="shared" si="154"/>
        <v>5036</v>
      </c>
      <c r="E5041" t="b">
        <f t="shared" ca="1" si="155"/>
        <v>1</v>
      </c>
      <c r="F5041" cm="1">
        <f t="array" ref="F5041" ca="1">IF(G5041&lt;&gt;"",INDIRECT("'"&amp;G5041&amp;"'!"&amp;H5041),"")</f>
        <v>0</v>
      </c>
      <c r="G5041" s="991" t="s">
        <v>4454</v>
      </c>
      <c r="H5041" t="s">
        <v>4315</v>
      </c>
      <c r="S5041" s="991"/>
    </row>
    <row r="5042" spans="1:19" ht="15" customHeight="1" x14ac:dyDescent="0.25">
      <c r="A5042">
        <v>5037</v>
      </c>
      <c r="B5042" s="7">
        <f>'EstRev 6-11'!C79</f>
        <v>0</v>
      </c>
      <c r="C5042" s="3">
        <f t="shared" si="154"/>
        <v>5037</v>
      </c>
      <c r="E5042" t="b">
        <f t="shared" ca="1" si="155"/>
        <v>1</v>
      </c>
      <c r="F5042" cm="1">
        <f t="array" ref="F5042" ca="1">IF(G5042&lt;&gt;"",INDIRECT("'"&amp;G5042&amp;"'!"&amp;H5042),"")</f>
        <v>0</v>
      </c>
      <c r="G5042" s="991" t="s">
        <v>4454</v>
      </c>
      <c r="H5042" t="s">
        <v>4316</v>
      </c>
      <c r="I5042" s="4"/>
      <c r="J5042" s="4"/>
      <c r="K5042" s="4"/>
    </row>
    <row r="5043" spans="1:19" x14ac:dyDescent="0.25">
      <c r="A5043">
        <v>5038</v>
      </c>
      <c r="B5043" s="7">
        <f>'EstRev 6-11'!C80</f>
        <v>39679</v>
      </c>
      <c r="C5043" s="3">
        <f t="shared" si="154"/>
        <v>-34641</v>
      </c>
      <c r="E5043" t="b">
        <f t="shared" ca="1" si="155"/>
        <v>1</v>
      </c>
      <c r="F5043" cm="1">
        <f t="array" ref="F5043" ca="1">IF(G5043&lt;&gt;"",INDIRECT("'"&amp;G5043&amp;"'!"&amp;H5043),"")</f>
        <v>39679</v>
      </c>
      <c r="G5043" s="991" t="s">
        <v>4454</v>
      </c>
      <c r="H5043" t="s">
        <v>4317</v>
      </c>
      <c r="S5043" s="991"/>
    </row>
    <row r="5044" spans="1:19" x14ac:dyDescent="0.25">
      <c r="A5044">
        <v>5039</v>
      </c>
      <c r="B5044" s="7">
        <f>'EstRev 6-11'!C81</f>
        <v>0</v>
      </c>
      <c r="C5044" s="3">
        <f t="shared" si="154"/>
        <v>5039</v>
      </c>
      <c r="E5044" t="b">
        <f t="shared" ca="1" si="155"/>
        <v>1</v>
      </c>
      <c r="F5044" cm="1">
        <f t="array" ref="F5044" ca="1">IF(G5044&lt;&gt;"",INDIRECT("'"&amp;G5044&amp;"'!"&amp;H5044),"")</f>
        <v>0</v>
      </c>
      <c r="G5044" s="991" t="s">
        <v>4454</v>
      </c>
      <c r="H5044" t="s">
        <v>4156</v>
      </c>
      <c r="S5044" s="991"/>
    </row>
    <row r="5045" spans="1:19" x14ac:dyDescent="0.25">
      <c r="A5045">
        <v>5040</v>
      </c>
      <c r="B5045" s="7">
        <f>'EstRev 6-11'!C82</f>
        <v>0</v>
      </c>
      <c r="C5045" s="3">
        <f t="shared" si="154"/>
        <v>5040</v>
      </c>
      <c r="E5045" t="b">
        <f t="shared" ca="1" si="155"/>
        <v>1</v>
      </c>
      <c r="F5045" cm="1">
        <f t="array" ref="F5045" ca="1">IF(G5045&lt;&gt;"",INDIRECT("'"&amp;G5045&amp;"'!"&amp;H5045),"")</f>
        <v>0</v>
      </c>
      <c r="G5045" s="991" t="s">
        <v>4454</v>
      </c>
      <c r="H5045" t="s">
        <v>4613</v>
      </c>
      <c r="S5045" s="991"/>
    </row>
    <row r="5046" spans="1:19" ht="15" customHeight="1" x14ac:dyDescent="0.25">
      <c r="A5046">
        <v>5041</v>
      </c>
      <c r="B5046" s="7">
        <f>'EstRev 6-11'!C84</f>
        <v>39679</v>
      </c>
      <c r="C5046" s="3">
        <f t="shared" si="154"/>
        <v>-34638</v>
      </c>
      <c r="E5046" t="b">
        <f t="shared" ca="1" si="155"/>
        <v>1</v>
      </c>
      <c r="F5046" cm="1">
        <f t="array" ref="F5046" ca="1">IF(G5046&lt;&gt;"",INDIRECT("'"&amp;G5046&amp;"'!"&amp;H5046),"")</f>
        <v>39679</v>
      </c>
      <c r="G5046" s="991" t="s">
        <v>4454</v>
      </c>
      <c r="H5046" t="s">
        <v>4614</v>
      </c>
      <c r="I5046" s="4"/>
      <c r="J5046" s="4"/>
      <c r="K5046" s="4"/>
    </row>
    <row r="5047" spans="1:19" ht="15" customHeight="1" x14ac:dyDescent="0.25">
      <c r="A5047">
        <v>5042</v>
      </c>
      <c r="B5047" s="7">
        <f>'EstRev 6-11'!C87</f>
        <v>2993</v>
      </c>
      <c r="C5047" s="3">
        <f t="shared" si="154"/>
        <v>2049</v>
      </c>
      <c r="E5047" t="b">
        <f t="shared" ca="1" si="155"/>
        <v>1</v>
      </c>
      <c r="F5047" cm="1">
        <f t="array" ref="F5047" ca="1">IF(G5047&lt;&gt;"",INDIRECT("'"&amp;G5047&amp;"'!"&amp;H5047),"")</f>
        <v>2993</v>
      </c>
      <c r="G5047" s="991" t="s">
        <v>4454</v>
      </c>
      <c r="H5047" t="s">
        <v>4615</v>
      </c>
      <c r="I5047" s="4"/>
      <c r="J5047" s="4"/>
      <c r="K5047" s="4"/>
    </row>
    <row r="5048" spans="1:19" x14ac:dyDescent="0.25">
      <c r="A5048">
        <v>5043</v>
      </c>
      <c r="B5048" s="7">
        <f>'EstRev 6-11'!C88</f>
        <v>0</v>
      </c>
      <c r="C5048" s="3">
        <f t="shared" si="154"/>
        <v>5043</v>
      </c>
      <c r="E5048" t="b">
        <f t="shared" ca="1" si="155"/>
        <v>1</v>
      </c>
      <c r="F5048" cm="1">
        <f t="array" ref="F5048" ca="1">IF(G5048&lt;&gt;"",INDIRECT("'"&amp;G5048&amp;"'!"&amp;H5048),"")</f>
        <v>0</v>
      </c>
      <c r="G5048" s="991" t="s">
        <v>4454</v>
      </c>
      <c r="H5048" t="s">
        <v>4616</v>
      </c>
      <c r="S5048" s="991"/>
    </row>
    <row r="5049" spans="1:19" x14ac:dyDescent="0.25">
      <c r="A5049">
        <v>5044</v>
      </c>
      <c r="B5049" s="7">
        <f>'EstRev 6-11'!C89</f>
        <v>0</v>
      </c>
      <c r="C5049" s="3">
        <f t="shared" si="154"/>
        <v>5044</v>
      </c>
      <c r="E5049" t="b">
        <f t="shared" ca="1" si="155"/>
        <v>1</v>
      </c>
      <c r="F5049" cm="1">
        <f t="array" ref="F5049" ca="1">IF(G5049&lt;&gt;"",INDIRECT("'"&amp;G5049&amp;"'!"&amp;H5049),"")</f>
        <v>0</v>
      </c>
      <c r="G5049" s="991" t="s">
        <v>4454</v>
      </c>
      <c r="H5049" t="s">
        <v>4617</v>
      </c>
      <c r="S5049" s="991"/>
    </row>
    <row r="5050" spans="1:19" x14ac:dyDescent="0.25">
      <c r="A5050">
        <v>5045</v>
      </c>
      <c r="B5050" s="7">
        <f>'EstRev 6-11'!C90</f>
        <v>0</v>
      </c>
      <c r="C5050" s="3">
        <f t="shared" si="154"/>
        <v>5045</v>
      </c>
      <c r="E5050" t="b">
        <f t="shared" ca="1" si="155"/>
        <v>1</v>
      </c>
      <c r="F5050" cm="1">
        <f t="array" ref="F5050" ca="1">IF(G5050&lt;&gt;"",INDIRECT("'"&amp;G5050&amp;"'!"&amp;H5050),"")</f>
        <v>0</v>
      </c>
      <c r="G5050" s="991" t="s">
        <v>4454</v>
      </c>
      <c r="H5050" t="s">
        <v>4618</v>
      </c>
      <c r="S5050" s="991"/>
    </row>
    <row r="5051" spans="1:19" x14ac:dyDescent="0.25">
      <c r="A5051">
        <v>5046</v>
      </c>
      <c r="B5051" s="7">
        <f>'EstRev 6-11'!C91</f>
        <v>2220</v>
      </c>
      <c r="C5051" s="3">
        <f t="shared" si="154"/>
        <v>2826</v>
      </c>
      <c r="E5051" t="b">
        <f t="shared" ca="1" si="155"/>
        <v>1</v>
      </c>
      <c r="F5051" cm="1">
        <f t="array" ref="F5051" ca="1">IF(G5051&lt;&gt;"",INDIRECT("'"&amp;G5051&amp;"'!"&amp;H5051),"")</f>
        <v>2220</v>
      </c>
      <c r="G5051" s="991" t="s">
        <v>4454</v>
      </c>
      <c r="H5051" t="s">
        <v>4619</v>
      </c>
      <c r="S5051" s="991"/>
    </row>
    <row r="5052" spans="1:19" x14ac:dyDescent="0.25">
      <c r="A5052">
        <v>5047</v>
      </c>
      <c r="B5052" s="7">
        <f>'EstRev 6-11'!C92</f>
        <v>0</v>
      </c>
      <c r="C5052" s="3">
        <f t="shared" si="154"/>
        <v>5047</v>
      </c>
      <c r="E5052" t="b">
        <f t="shared" ca="1" si="155"/>
        <v>1</v>
      </c>
      <c r="F5052" cm="1">
        <f t="array" ref="F5052" ca="1">IF(G5052&lt;&gt;"",INDIRECT("'"&amp;G5052&amp;"'!"&amp;H5052),"")</f>
        <v>0</v>
      </c>
      <c r="G5052" s="991" t="s">
        <v>4454</v>
      </c>
      <c r="H5052" t="s">
        <v>4620</v>
      </c>
      <c r="S5052" s="991"/>
    </row>
    <row r="5053" spans="1:19" x14ac:dyDescent="0.25">
      <c r="A5053">
        <v>5048</v>
      </c>
      <c r="B5053" s="7">
        <f>'EstRev 6-11'!C93</f>
        <v>0</v>
      </c>
      <c r="C5053" s="3">
        <f t="shared" si="154"/>
        <v>5048</v>
      </c>
      <c r="E5053" t="b">
        <f t="shared" ca="1" si="155"/>
        <v>1</v>
      </c>
      <c r="F5053" cm="1">
        <f t="array" ref="F5053" ca="1">IF(G5053&lt;&gt;"",INDIRECT("'"&amp;G5053&amp;"'!"&amp;H5053),"")</f>
        <v>0</v>
      </c>
      <c r="G5053" s="991" t="s">
        <v>4454</v>
      </c>
      <c r="H5053" t="s">
        <v>4621</v>
      </c>
      <c r="S5053" s="991"/>
    </row>
    <row r="5054" spans="1:19" ht="15" customHeight="1" x14ac:dyDescent="0.25">
      <c r="A5054">
        <v>5049</v>
      </c>
      <c r="B5054" s="7">
        <f>'EstRev 6-11'!C94</f>
        <v>0</v>
      </c>
      <c r="C5054" s="3">
        <f t="shared" si="154"/>
        <v>5049</v>
      </c>
      <c r="E5054" t="b">
        <f t="shared" ca="1" si="155"/>
        <v>1</v>
      </c>
      <c r="F5054" cm="1">
        <f t="array" ref="F5054" ca="1">IF(G5054&lt;&gt;"",INDIRECT("'"&amp;G5054&amp;"'!"&amp;H5054),"")</f>
        <v>0</v>
      </c>
      <c r="G5054" s="991" t="s">
        <v>4454</v>
      </c>
      <c r="H5054" t="s">
        <v>4622</v>
      </c>
      <c r="I5054" s="4"/>
      <c r="J5054" s="4"/>
      <c r="K5054" s="4"/>
    </row>
    <row r="5055" spans="1:19" x14ac:dyDescent="0.25">
      <c r="A5055">
        <v>5050</v>
      </c>
      <c r="B5055" s="7">
        <f>'EstRev 6-11'!C95</f>
        <v>0</v>
      </c>
      <c r="C5055" s="3">
        <f t="shared" si="154"/>
        <v>5050</v>
      </c>
      <c r="E5055" t="b">
        <f t="shared" ca="1" si="155"/>
        <v>1</v>
      </c>
      <c r="F5055" cm="1">
        <f t="array" ref="F5055" ca="1">IF(G5055&lt;&gt;"",INDIRECT("'"&amp;G5055&amp;"'!"&amp;H5055),"")</f>
        <v>0</v>
      </c>
      <c r="G5055" s="991" t="s">
        <v>4454</v>
      </c>
      <c r="H5055" t="s">
        <v>4623</v>
      </c>
      <c r="S5055" s="991"/>
    </row>
    <row r="5056" spans="1:19" x14ac:dyDescent="0.25">
      <c r="A5056">
        <v>5051</v>
      </c>
      <c r="B5056" s="7">
        <f>'EstRev 6-11'!C96</f>
        <v>5213</v>
      </c>
      <c r="C5056" s="3">
        <f t="shared" si="154"/>
        <v>-162</v>
      </c>
      <c r="E5056" t="b">
        <f t="shared" ca="1" si="155"/>
        <v>1</v>
      </c>
      <c r="F5056" cm="1">
        <f t="array" ref="F5056" ca="1">IF(G5056&lt;&gt;"",INDIRECT("'"&amp;G5056&amp;"'!"&amp;H5056),"")</f>
        <v>5213</v>
      </c>
      <c r="G5056" s="991" t="s">
        <v>4454</v>
      </c>
      <c r="H5056" t="s">
        <v>4624</v>
      </c>
      <c r="S5056" s="991"/>
    </row>
    <row r="5057" spans="1:19" x14ac:dyDescent="0.25">
      <c r="A5057">
        <v>5052</v>
      </c>
      <c r="B5057" s="7">
        <f>'EstRev 6-11'!C98</f>
        <v>0</v>
      </c>
      <c r="C5057" s="3">
        <f t="shared" si="154"/>
        <v>5052</v>
      </c>
      <c r="E5057" t="b">
        <f t="shared" ca="1" si="155"/>
        <v>1</v>
      </c>
      <c r="F5057" cm="1">
        <f t="array" ref="F5057" ca="1">IF(G5057&lt;&gt;"",INDIRECT("'"&amp;G5057&amp;"'!"&amp;H5057),"")</f>
        <v>0</v>
      </c>
      <c r="G5057" s="991" t="s">
        <v>4454</v>
      </c>
      <c r="H5057" t="s">
        <v>4625</v>
      </c>
      <c r="S5057" s="991"/>
    </row>
    <row r="5058" spans="1:19" ht="15" customHeight="1" x14ac:dyDescent="0.25">
      <c r="A5058">
        <v>5053</v>
      </c>
      <c r="B5058" s="7">
        <f>'EstRev 6-11'!C99</f>
        <v>8000</v>
      </c>
      <c r="C5058" s="3">
        <f t="shared" si="154"/>
        <v>-2947</v>
      </c>
      <c r="E5058" t="b">
        <f t="shared" ca="1" si="155"/>
        <v>1</v>
      </c>
      <c r="F5058" cm="1">
        <f t="array" ref="F5058" ca="1">IF(G5058&lt;&gt;"",INDIRECT("'"&amp;G5058&amp;"'!"&amp;H5058),"")</f>
        <v>8000</v>
      </c>
      <c r="G5058" s="991" t="s">
        <v>4454</v>
      </c>
      <c r="H5058" t="s">
        <v>4626</v>
      </c>
      <c r="I5058" s="4"/>
      <c r="J5058" s="4"/>
      <c r="K5058" s="4"/>
    </row>
    <row r="5059" spans="1:19" ht="15" customHeight="1" x14ac:dyDescent="0.25">
      <c r="A5059">
        <v>5054</v>
      </c>
      <c r="B5059" s="7">
        <f>'EstRev 6-11'!C101</f>
        <v>232986</v>
      </c>
      <c r="C5059" s="3">
        <f t="shared" si="154"/>
        <v>-227932</v>
      </c>
      <c r="E5059" t="b">
        <f t="shared" ca="1" si="155"/>
        <v>1</v>
      </c>
      <c r="F5059" cm="1">
        <f t="array" ref="F5059" ca="1">IF(G5059&lt;&gt;"",INDIRECT("'"&amp;G5059&amp;"'!"&amp;H5059),"")</f>
        <v>232986</v>
      </c>
      <c r="G5059" s="991" t="s">
        <v>4454</v>
      </c>
      <c r="H5059" t="s">
        <v>4627</v>
      </c>
      <c r="I5059" s="4"/>
      <c r="J5059" s="4"/>
      <c r="K5059" s="4"/>
    </row>
    <row r="5060" spans="1:19" ht="15" customHeight="1" x14ac:dyDescent="0.25">
      <c r="A5060">
        <v>5055</v>
      </c>
      <c r="B5060" s="7">
        <f>'EstRev 6-11'!C102</f>
        <v>0</v>
      </c>
      <c r="C5060" s="3">
        <f t="shared" si="154"/>
        <v>5055</v>
      </c>
      <c r="E5060" t="b">
        <f t="shared" ca="1" si="155"/>
        <v>1</v>
      </c>
      <c r="F5060" cm="1">
        <f t="array" ref="F5060" ca="1">IF(G5060&lt;&gt;"",INDIRECT("'"&amp;G5060&amp;"'!"&amp;H5060),"")</f>
        <v>0</v>
      </c>
      <c r="G5060" s="991" t="s">
        <v>4454</v>
      </c>
      <c r="H5060" t="s">
        <v>4628</v>
      </c>
      <c r="I5060" s="4"/>
      <c r="J5060" s="4"/>
      <c r="K5060" s="4"/>
    </row>
    <row r="5061" spans="1:19" ht="15" customHeight="1" x14ac:dyDescent="0.25">
      <c r="A5061">
        <v>5056</v>
      </c>
      <c r="B5061" s="7">
        <f>'EstRev 6-11'!C108</f>
        <v>0</v>
      </c>
      <c r="C5061" s="3">
        <f t="shared" si="154"/>
        <v>5056</v>
      </c>
      <c r="E5061" t="b">
        <f t="shared" ca="1" si="155"/>
        <v>1</v>
      </c>
      <c r="F5061" cm="1">
        <f t="array" ref="F5061" ca="1">IF(G5061&lt;&gt;"",INDIRECT("'"&amp;G5061&amp;"'!"&amp;H5061),"")</f>
        <v>0</v>
      </c>
      <c r="G5061" s="991" t="s">
        <v>4454</v>
      </c>
      <c r="H5061" t="s">
        <v>4629</v>
      </c>
      <c r="I5061" s="4"/>
      <c r="J5061" s="4"/>
      <c r="K5061" s="4"/>
    </row>
    <row r="5062" spans="1:19" ht="15" customHeight="1" x14ac:dyDescent="0.25">
      <c r="A5062">
        <v>5057</v>
      </c>
      <c r="B5062" s="7">
        <f>'EstRev 6-11'!C109</f>
        <v>0</v>
      </c>
      <c r="C5062" s="3">
        <f t="shared" si="154"/>
        <v>5057</v>
      </c>
      <c r="E5062" t="b">
        <f t="shared" ca="1" si="155"/>
        <v>1</v>
      </c>
      <c r="F5062" cm="1">
        <f t="array" ref="F5062" ca="1">IF(G5062&lt;&gt;"",INDIRECT("'"&amp;G5062&amp;"'!"&amp;H5062),"")</f>
        <v>0</v>
      </c>
      <c r="G5062" s="991" t="s">
        <v>4454</v>
      </c>
      <c r="H5062" t="s">
        <v>4630</v>
      </c>
      <c r="I5062" s="4"/>
      <c r="J5062" s="4"/>
      <c r="K5062" s="4"/>
    </row>
    <row r="5063" spans="1:19" ht="15" customHeight="1" x14ac:dyDescent="0.25">
      <c r="A5063">
        <v>5058</v>
      </c>
      <c r="B5063" s="7">
        <f>'EstRev 6-11'!C110</f>
        <v>96397</v>
      </c>
      <c r="C5063" s="3">
        <f t="shared" si="154"/>
        <v>-91339</v>
      </c>
      <c r="E5063" t="b">
        <f t="shared" ca="1" si="155"/>
        <v>1</v>
      </c>
      <c r="F5063" cm="1">
        <f t="array" ref="F5063" ca="1">IF(G5063&lt;&gt;"",INDIRECT("'"&amp;G5063&amp;"'!"&amp;H5063),"")</f>
        <v>96397</v>
      </c>
      <c r="G5063" s="991" t="s">
        <v>4454</v>
      </c>
      <c r="H5063" t="s">
        <v>4631</v>
      </c>
      <c r="I5063" s="4"/>
      <c r="J5063" s="4"/>
      <c r="K5063" s="4"/>
    </row>
    <row r="5064" spans="1:19" x14ac:dyDescent="0.25">
      <c r="A5064">
        <v>5059</v>
      </c>
      <c r="B5064" s="7">
        <f>'EstRev 6-11'!C111</f>
        <v>337383</v>
      </c>
      <c r="C5064" s="3">
        <f t="shared" si="154"/>
        <v>-332324</v>
      </c>
      <c r="E5064" t="b">
        <f t="shared" ca="1" si="155"/>
        <v>1</v>
      </c>
      <c r="F5064" cm="1">
        <f t="array" ref="F5064" ca="1">IF(G5064&lt;&gt;"",INDIRECT("'"&amp;G5064&amp;"'!"&amp;H5064),"")</f>
        <v>337383</v>
      </c>
      <c r="G5064" s="991" t="s">
        <v>4454</v>
      </c>
      <c r="H5064" t="s">
        <v>4632</v>
      </c>
      <c r="S5064" s="991"/>
    </row>
    <row r="5065" spans="1:19" ht="15" customHeight="1" x14ac:dyDescent="0.25">
      <c r="A5065">
        <v>5060</v>
      </c>
      <c r="B5065" s="7">
        <f>'EstRev 6-11'!C112</f>
        <v>887878</v>
      </c>
      <c r="C5065" s="3">
        <f t="shared" si="154"/>
        <v>-882818</v>
      </c>
      <c r="E5065" t="b">
        <f t="shared" ca="1" si="155"/>
        <v>1</v>
      </c>
      <c r="F5065" cm="1">
        <f t="array" ref="F5065" ca="1">IF(G5065&lt;&gt;"",INDIRECT("'"&amp;G5065&amp;"'!"&amp;H5065),"")</f>
        <v>887878</v>
      </c>
      <c r="G5065" s="991" t="s">
        <v>4454</v>
      </c>
      <c r="H5065" t="s">
        <v>4633</v>
      </c>
      <c r="I5065" s="4"/>
      <c r="J5065" s="4"/>
      <c r="K5065" s="4"/>
    </row>
    <row r="5066" spans="1:19" ht="15" customHeight="1" x14ac:dyDescent="0.25">
      <c r="A5066">
        <v>5061</v>
      </c>
      <c r="B5066" s="7">
        <f>'EstRev 6-11'!C115</f>
        <v>6310</v>
      </c>
      <c r="C5066" s="3">
        <f t="shared" si="154"/>
        <v>-1249</v>
      </c>
      <c r="E5066" t="b">
        <f t="shared" ca="1" si="155"/>
        <v>1</v>
      </c>
      <c r="F5066" cm="1">
        <f t="array" ref="F5066" ca="1">IF(G5066&lt;&gt;"",INDIRECT("'"&amp;G5066&amp;"'!"&amp;H5066),"")</f>
        <v>6310</v>
      </c>
      <c r="G5066" s="991" t="s">
        <v>4454</v>
      </c>
      <c r="H5066" t="s">
        <v>4634</v>
      </c>
      <c r="I5066" s="4"/>
      <c r="J5066" s="4"/>
      <c r="K5066" s="4"/>
    </row>
    <row r="5067" spans="1:19" ht="15" customHeight="1" x14ac:dyDescent="0.25">
      <c r="A5067">
        <v>5062</v>
      </c>
      <c r="B5067" s="7">
        <f>'EstRev 6-11'!C116</f>
        <v>4494</v>
      </c>
      <c r="C5067" s="3">
        <f t="shared" si="154"/>
        <v>568</v>
      </c>
      <c r="E5067" t="b">
        <f t="shared" ca="1" si="155"/>
        <v>1</v>
      </c>
      <c r="F5067" cm="1">
        <f t="array" ref="F5067" ca="1">IF(G5067&lt;&gt;"",INDIRECT("'"&amp;G5067&amp;"'!"&amp;H5067),"")</f>
        <v>4494</v>
      </c>
      <c r="G5067" s="991" t="s">
        <v>4454</v>
      </c>
      <c r="H5067" t="s">
        <v>3670</v>
      </c>
      <c r="I5067" s="4"/>
      <c r="J5067" s="4"/>
      <c r="K5067" s="4"/>
    </row>
    <row r="5068" spans="1:19" ht="15" customHeight="1" x14ac:dyDescent="0.25">
      <c r="A5068">
        <v>5063</v>
      </c>
      <c r="B5068" s="7">
        <f>'EstRev 6-11'!C117</f>
        <v>0</v>
      </c>
      <c r="C5068" s="3">
        <f t="shared" si="154"/>
        <v>5063</v>
      </c>
      <c r="E5068" t="b">
        <f t="shared" ca="1" si="155"/>
        <v>1</v>
      </c>
      <c r="F5068" cm="1">
        <f t="array" ref="F5068" ca="1">IF(G5068&lt;&gt;"",INDIRECT("'"&amp;G5068&amp;"'!"&amp;H5068),"")</f>
        <v>0</v>
      </c>
      <c r="G5068" s="991" t="s">
        <v>4454</v>
      </c>
      <c r="H5068" t="s">
        <v>4635</v>
      </c>
      <c r="I5068" s="4"/>
      <c r="J5068" s="4"/>
      <c r="K5068" s="4"/>
    </row>
    <row r="5069" spans="1:19" ht="15" customHeight="1" x14ac:dyDescent="0.25">
      <c r="A5069">
        <v>5064</v>
      </c>
      <c r="B5069" s="7">
        <f>'EstRev 6-11'!C118</f>
        <v>10804</v>
      </c>
      <c r="C5069" s="3">
        <f t="shared" si="154"/>
        <v>-5740</v>
      </c>
      <c r="E5069" t="b">
        <f t="shared" ca="1" si="155"/>
        <v>1</v>
      </c>
      <c r="F5069" cm="1">
        <f t="array" ref="F5069" ca="1">IF(G5069&lt;&gt;"",INDIRECT("'"&amp;G5069&amp;"'!"&amp;H5069),"")</f>
        <v>10804</v>
      </c>
      <c r="G5069" s="991" t="s">
        <v>4454</v>
      </c>
      <c r="H5069" t="s">
        <v>4636</v>
      </c>
      <c r="I5069" s="4"/>
      <c r="J5069" s="4"/>
      <c r="K5069" s="4"/>
    </row>
    <row r="5070" spans="1:19" x14ac:dyDescent="0.25">
      <c r="A5070">
        <v>5065</v>
      </c>
      <c r="B5070" s="7">
        <f>'EstRev 6-11'!C121</f>
        <v>0</v>
      </c>
      <c r="C5070" s="3">
        <f t="shared" si="154"/>
        <v>5065</v>
      </c>
      <c r="E5070" t="b">
        <f t="shared" ca="1" si="155"/>
        <v>1</v>
      </c>
      <c r="F5070" cm="1">
        <f t="array" ref="F5070" ca="1">IF(G5070&lt;&gt;"",INDIRECT("'"&amp;G5070&amp;"'!"&amp;H5070),"")</f>
        <v>0</v>
      </c>
      <c r="G5070" s="991" t="s">
        <v>4454</v>
      </c>
      <c r="H5070" t="s">
        <v>4637</v>
      </c>
      <c r="S5070" s="991"/>
    </row>
    <row r="5071" spans="1:19" ht="15" customHeight="1" x14ac:dyDescent="0.25">
      <c r="A5071">
        <v>5066</v>
      </c>
      <c r="B5071" s="7">
        <f>'EstRev 6-11'!C122</f>
        <v>0</v>
      </c>
      <c r="C5071" s="3">
        <f t="shared" ref="C5071" si="156">A5071-B5071</f>
        <v>5066</v>
      </c>
      <c r="E5071" t="b">
        <f t="shared" ref="E5071" ca="1" si="157">F5071=B5071</f>
        <v>1</v>
      </c>
      <c r="F5071" cm="1">
        <f t="array" ref="F5071" ca="1">IF(G5071&lt;&gt;"",INDIRECT("'"&amp;G5071&amp;"'!"&amp;H5071),"")</f>
        <v>0</v>
      </c>
      <c r="G5071" s="991" t="s">
        <v>4454</v>
      </c>
      <c r="H5071" t="s">
        <v>4638</v>
      </c>
      <c r="I5071" s="4"/>
      <c r="J5071" s="4"/>
      <c r="K5071" s="4"/>
    </row>
    <row r="5072" spans="1:19" ht="15" customHeight="1" x14ac:dyDescent="0.25">
      <c r="A5072" s="2">
        <v>5067</v>
      </c>
      <c r="D5072" s="3" t="s">
        <v>3572</v>
      </c>
      <c r="F5072" t="str" cm="1">
        <f t="array" ref="F5072" ca="1">IF(G5072&lt;&gt;"",INDIRECT("'"&amp;G5072&amp;"'!"&amp;H5072),"")</f>
        <v/>
      </c>
      <c r="S5072" s="991"/>
    </row>
    <row r="5073" spans="1:19" ht="15" customHeight="1" x14ac:dyDescent="0.25">
      <c r="A5073" s="2">
        <v>5068</v>
      </c>
      <c r="D5073" s="3" t="s">
        <v>3572</v>
      </c>
      <c r="F5073" t="str" cm="1">
        <f t="array" ref="F5073" ca="1">IF(G5073&lt;&gt;"",INDIRECT("'"&amp;G5073&amp;"'!"&amp;H5073),"")</f>
        <v/>
      </c>
      <c r="S5073" s="991"/>
    </row>
    <row r="5074" spans="1:19" ht="15" customHeight="1" x14ac:dyDescent="0.25">
      <c r="A5074" s="2">
        <v>5069</v>
      </c>
      <c r="D5074" s="3" t="s">
        <v>3572</v>
      </c>
      <c r="F5074" t="str" cm="1">
        <f t="array" ref="F5074" ca="1">IF(G5074&lt;&gt;"",INDIRECT("'"&amp;G5074&amp;"'!"&amp;H5074),"")</f>
        <v/>
      </c>
      <c r="S5074" s="991"/>
    </row>
    <row r="5075" spans="1:19" ht="15" customHeight="1" x14ac:dyDescent="0.25">
      <c r="A5075" s="2">
        <v>5070</v>
      </c>
      <c r="D5075" s="3" t="s">
        <v>3572</v>
      </c>
      <c r="F5075" t="str" cm="1">
        <f t="array" ref="F5075" ca="1">IF(G5075&lt;&gt;"",INDIRECT("'"&amp;G5075&amp;"'!"&amp;H5075),"")</f>
        <v/>
      </c>
      <c r="S5075" s="991"/>
    </row>
    <row r="5076" spans="1:19" ht="15" customHeight="1" x14ac:dyDescent="0.25">
      <c r="A5076">
        <v>5071</v>
      </c>
      <c r="B5076" s="7">
        <f>'EstRev 6-11'!C124</f>
        <v>0</v>
      </c>
      <c r="C5076" s="3">
        <f>A5076-B5076</f>
        <v>5071</v>
      </c>
      <c r="E5076" t="b">
        <f ca="1">F5076=B5076</f>
        <v>1</v>
      </c>
      <c r="F5076" cm="1">
        <f t="array" ref="F5076" ca="1">IF(G5076&lt;&gt;"",INDIRECT("'"&amp;G5076&amp;"'!"&amp;H5076),"")</f>
        <v>0</v>
      </c>
      <c r="G5076" s="991" t="s">
        <v>4454</v>
      </c>
      <c r="H5076" t="s">
        <v>4433</v>
      </c>
      <c r="I5076" s="4"/>
      <c r="J5076" s="4"/>
      <c r="K5076" s="4"/>
    </row>
    <row r="5077" spans="1:19" ht="15" customHeight="1" x14ac:dyDescent="0.25">
      <c r="A5077">
        <v>5072</v>
      </c>
      <c r="B5077" s="7">
        <f>'EstRev 6-11'!C127</f>
        <v>0</v>
      </c>
      <c r="C5077" s="3">
        <f>A5077-B5077</f>
        <v>5072</v>
      </c>
      <c r="E5077" t="b">
        <f ca="1">F5077=B5077</f>
        <v>1</v>
      </c>
      <c r="F5077" cm="1">
        <f t="array" ref="F5077" ca="1">IF(G5077&lt;&gt;"",INDIRECT("'"&amp;G5077&amp;"'!"&amp;H5077),"")</f>
        <v>0</v>
      </c>
      <c r="G5077" s="991" t="s">
        <v>4454</v>
      </c>
      <c r="H5077" t="s">
        <v>3909</v>
      </c>
      <c r="I5077" s="4"/>
      <c r="J5077" s="4"/>
      <c r="K5077" s="4"/>
    </row>
    <row r="5078" spans="1:19" ht="15" customHeight="1" x14ac:dyDescent="0.25">
      <c r="A5078" s="2">
        <v>5073</v>
      </c>
      <c r="D5078" s="3" t="s">
        <v>4639</v>
      </c>
      <c r="S5078" s="991"/>
    </row>
    <row r="5079" spans="1:19" ht="15" customHeight="1" x14ac:dyDescent="0.25">
      <c r="A5079" s="2">
        <v>5074</v>
      </c>
      <c r="D5079" s="3" t="s">
        <v>4639</v>
      </c>
      <c r="S5079" s="991"/>
    </row>
    <row r="5080" spans="1:19" ht="15" customHeight="1" x14ac:dyDescent="0.25">
      <c r="A5080" s="2">
        <v>5075</v>
      </c>
      <c r="D5080" s="3" t="s">
        <v>3572</v>
      </c>
      <c r="F5080" t="str" cm="1">
        <f t="array" ref="F5080" ca="1">IF(G5080&lt;&gt;"",INDIRECT("'"&amp;G5080&amp;"'!"&amp;H5080),"")</f>
        <v/>
      </c>
      <c r="S5080" s="991"/>
    </row>
    <row r="5081" spans="1:19" x14ac:dyDescent="0.25">
      <c r="A5081">
        <v>5076</v>
      </c>
      <c r="B5081" s="7">
        <f>'EstRev 6-11'!C128</f>
        <v>0</v>
      </c>
      <c r="C5081" s="3">
        <f>A5081-B5081</f>
        <v>5076</v>
      </c>
      <c r="E5081" t="b">
        <f ca="1">F5081=B5081</f>
        <v>1</v>
      </c>
      <c r="F5081" cm="1">
        <f t="array" ref="F5081" ca="1">IF(G5081&lt;&gt;"",INDIRECT("'"&amp;G5081&amp;"'!"&amp;H5081),"")</f>
        <v>0</v>
      </c>
      <c r="G5081" s="991" t="s">
        <v>4454</v>
      </c>
      <c r="H5081" t="s">
        <v>3910</v>
      </c>
      <c r="S5081" s="991"/>
    </row>
    <row r="5082" spans="1:19" ht="15" customHeight="1" x14ac:dyDescent="0.25">
      <c r="A5082" s="2">
        <v>5077</v>
      </c>
      <c r="D5082" s="3" t="s">
        <v>3572</v>
      </c>
      <c r="F5082" t="str" cm="1">
        <f t="array" ref="F5082" ca="1">IF(G5082&lt;&gt;"",INDIRECT("'"&amp;G5082&amp;"'!"&amp;H5082),"")</f>
        <v/>
      </c>
      <c r="S5082" s="991"/>
    </row>
    <row r="5083" spans="1:19" x14ac:dyDescent="0.25">
      <c r="A5083">
        <v>5078</v>
      </c>
      <c r="B5083" s="7">
        <f>'EstRev 6-11'!C129</f>
        <v>0</v>
      </c>
      <c r="C5083" s="3">
        <f>A5083-B5083</f>
        <v>5078</v>
      </c>
      <c r="E5083" t="b">
        <f ca="1">F5083=B5083</f>
        <v>1</v>
      </c>
      <c r="F5083" cm="1">
        <f t="array" ref="F5083" ca="1">IF(G5083&lt;&gt;"",INDIRECT("'"&amp;G5083&amp;"'!"&amp;H5083),"")</f>
        <v>0</v>
      </c>
      <c r="G5083" s="991" t="s">
        <v>4454</v>
      </c>
      <c r="H5083" t="s">
        <v>4353</v>
      </c>
      <c r="S5083" s="991"/>
    </row>
    <row r="5084" spans="1:19" ht="15" customHeight="1" x14ac:dyDescent="0.25">
      <c r="A5084" s="2">
        <v>5079</v>
      </c>
      <c r="D5084" s="3" t="s">
        <v>3572</v>
      </c>
      <c r="F5084" t="str" cm="1">
        <f t="array" ref="F5084" ca="1">IF(G5084&lt;&gt;"",INDIRECT("'"&amp;G5084&amp;"'!"&amp;H5084),"")</f>
        <v/>
      </c>
      <c r="S5084" s="991"/>
    </row>
    <row r="5085" spans="1:19" ht="15" customHeight="1" x14ac:dyDescent="0.25">
      <c r="A5085" s="2">
        <v>5080</v>
      </c>
      <c r="D5085" s="3" t="s">
        <v>3572</v>
      </c>
      <c r="F5085" t="str" cm="1">
        <f t="array" ref="F5085" ca="1">IF(G5085&lt;&gt;"",INDIRECT("'"&amp;G5085&amp;"'!"&amp;H5085),"")</f>
        <v/>
      </c>
      <c r="S5085" s="991"/>
    </row>
    <row r="5086" spans="1:19" ht="15" customHeight="1" x14ac:dyDescent="0.25">
      <c r="A5086" s="2">
        <v>5081</v>
      </c>
      <c r="D5086" s="3" t="s">
        <v>4639</v>
      </c>
      <c r="S5086" s="991"/>
    </row>
    <row r="5087" spans="1:19" ht="15" customHeight="1" x14ac:dyDescent="0.25">
      <c r="A5087" s="2">
        <v>5082</v>
      </c>
      <c r="D5087" s="3" t="s">
        <v>3572</v>
      </c>
      <c r="F5087" t="str" cm="1">
        <f t="array" ref="F5087" ca="1">IF(G5087&lt;&gt;"",INDIRECT("'"&amp;G5087&amp;"'!"&amp;H5087),"")</f>
        <v/>
      </c>
      <c r="S5087" s="991"/>
    </row>
    <row r="5088" spans="1:19" ht="15" customHeight="1" x14ac:dyDescent="0.25">
      <c r="A5088" s="2">
        <v>5083</v>
      </c>
      <c r="D5088" s="3" t="s">
        <v>3572</v>
      </c>
      <c r="F5088" t="str" cm="1">
        <f t="array" ref="F5088" ca="1">IF(G5088&lt;&gt;"",INDIRECT("'"&amp;G5088&amp;"'!"&amp;H5088),"")</f>
        <v/>
      </c>
      <c r="S5088" s="991"/>
    </row>
    <row r="5089" spans="1:19" ht="15" customHeight="1" x14ac:dyDescent="0.25">
      <c r="A5089" s="2">
        <v>5084</v>
      </c>
      <c r="D5089" s="3" t="s">
        <v>3572</v>
      </c>
      <c r="F5089" t="str" cm="1">
        <f t="array" ref="F5089" ca="1">IF(G5089&lt;&gt;"",INDIRECT("'"&amp;G5089&amp;"'!"&amp;H5089),"")</f>
        <v/>
      </c>
      <c r="S5089" s="991"/>
    </row>
    <row r="5090" spans="1:19" ht="15" customHeight="1" x14ac:dyDescent="0.25">
      <c r="A5090" s="2">
        <v>5085</v>
      </c>
      <c r="D5090" s="3" t="s">
        <v>3572</v>
      </c>
      <c r="F5090" t="str" cm="1">
        <f t="array" ref="F5090" ca="1">IF(G5090&lt;&gt;"",INDIRECT("'"&amp;G5090&amp;"'!"&amp;H5090),"")</f>
        <v/>
      </c>
      <c r="S5090" s="991"/>
    </row>
    <row r="5091" spans="1:19" x14ac:dyDescent="0.25">
      <c r="A5091">
        <v>5086</v>
      </c>
      <c r="B5091" s="7">
        <f>'EstRev 6-11'!C131</f>
        <v>0</v>
      </c>
      <c r="C5091" s="3">
        <f>A5091-B5091</f>
        <v>5086</v>
      </c>
      <c r="E5091" t="b">
        <f ca="1">F5091=B5091</f>
        <v>1</v>
      </c>
      <c r="F5091" cm="1">
        <f t="array" ref="F5091" ca="1">IF(G5091&lt;&gt;"",INDIRECT("'"&amp;G5091&amp;"'!"&amp;H5091),"")</f>
        <v>0</v>
      </c>
      <c r="G5091" s="991" t="s">
        <v>4454</v>
      </c>
      <c r="H5091" t="s">
        <v>3911</v>
      </c>
      <c r="S5091" s="991"/>
    </row>
    <row r="5092" spans="1:19" x14ac:dyDescent="0.25">
      <c r="A5092">
        <v>5087</v>
      </c>
      <c r="B5092" s="7">
        <f>'EstRev 6-11'!C133</f>
        <v>0</v>
      </c>
      <c r="C5092" s="3">
        <f>A5092-B5092</f>
        <v>5087</v>
      </c>
      <c r="E5092" t="b">
        <f ca="1">F5092=B5092</f>
        <v>1</v>
      </c>
      <c r="F5092" cm="1">
        <f t="array" ref="F5092" ca="1">IF(G5092&lt;&gt;"",INDIRECT("'"&amp;G5092&amp;"'!"&amp;H5092),"")</f>
        <v>0</v>
      </c>
      <c r="G5092" s="991" t="s">
        <v>4454</v>
      </c>
      <c r="H5092" t="s">
        <v>3913</v>
      </c>
      <c r="S5092" s="991"/>
    </row>
    <row r="5093" spans="1:19" ht="15" customHeight="1" x14ac:dyDescent="0.25">
      <c r="A5093" s="2">
        <v>5088</v>
      </c>
      <c r="D5093" s="3" t="s">
        <v>3572</v>
      </c>
      <c r="F5093" t="str" cm="1">
        <f t="array" ref="F5093" ca="1">IF(G5093&lt;&gt;"",INDIRECT("'"&amp;G5093&amp;"'!"&amp;H5093),"")</f>
        <v/>
      </c>
      <c r="S5093" s="991"/>
    </row>
    <row r="5094" spans="1:19" ht="15" customHeight="1" x14ac:dyDescent="0.25">
      <c r="A5094" s="2">
        <v>5089</v>
      </c>
      <c r="D5094" s="3" t="s">
        <v>3525</v>
      </c>
      <c r="F5094" t="str" cm="1">
        <f t="array" ref="F5094" ca="1">IF(G5094&lt;&gt;"",INDIRECT("'"&amp;G5094&amp;"'!"&amp;H5094),"")</f>
        <v/>
      </c>
      <c r="S5094" s="991"/>
    </row>
    <row r="5095" spans="1:19" ht="15" customHeight="1" x14ac:dyDescent="0.25">
      <c r="A5095" s="2">
        <v>5090</v>
      </c>
      <c r="D5095" s="3" t="s">
        <v>3525</v>
      </c>
      <c r="F5095" t="str" cm="1">
        <f t="array" ref="F5095" ca="1">IF(G5095&lt;&gt;"",INDIRECT("'"&amp;G5095&amp;"'!"&amp;H5095),"")</f>
        <v/>
      </c>
      <c r="S5095" s="991"/>
    </row>
    <row r="5096" spans="1:19" x14ac:dyDescent="0.25">
      <c r="A5096">
        <v>5091</v>
      </c>
      <c r="B5096" s="7">
        <f>'EstRev 6-11'!C134</f>
        <v>294421</v>
      </c>
      <c r="C5096" s="3">
        <f>A5096-B5096</f>
        <v>-289330</v>
      </c>
      <c r="E5096" t="b">
        <f ca="1">F5096=B5096</f>
        <v>1</v>
      </c>
      <c r="F5096" cm="1">
        <f t="array" ref="F5096" ca="1">IF(G5096&lt;&gt;"",INDIRECT("'"&amp;G5096&amp;"'!"&amp;H5096),"")</f>
        <v>294421</v>
      </c>
      <c r="G5096" s="991" t="s">
        <v>4454</v>
      </c>
      <c r="H5096" t="s">
        <v>4222</v>
      </c>
      <c r="S5096" s="991"/>
    </row>
    <row r="5097" spans="1:19" x14ac:dyDescent="0.25">
      <c r="A5097">
        <v>5092</v>
      </c>
      <c r="B5097" s="7">
        <f>'EstRev 6-11'!C135</f>
        <v>0</v>
      </c>
      <c r="C5097" s="3">
        <f>A5097-B5097</f>
        <v>5092</v>
      </c>
      <c r="E5097" t="b">
        <f ca="1">F5097=B5097</f>
        <v>1</v>
      </c>
      <c r="F5097" cm="1">
        <f t="array" ref="F5097" ca="1">IF(G5097&lt;&gt;"",INDIRECT("'"&amp;G5097&amp;"'!"&amp;H5097),"")</f>
        <v>0</v>
      </c>
      <c r="G5097" s="991" t="s">
        <v>4454</v>
      </c>
      <c r="H5097" t="s">
        <v>4640</v>
      </c>
      <c r="S5097" s="991"/>
    </row>
    <row r="5098" spans="1:19" ht="15" customHeight="1" x14ac:dyDescent="0.25">
      <c r="A5098" s="2">
        <v>5093</v>
      </c>
      <c r="D5098" s="3" t="s">
        <v>3572</v>
      </c>
      <c r="F5098" t="str" cm="1">
        <f t="array" ref="F5098" ca="1">IF(G5098&lt;&gt;"",INDIRECT("'"&amp;G5098&amp;"'!"&amp;H5098),"")</f>
        <v/>
      </c>
      <c r="S5098" s="991"/>
    </row>
    <row r="5099" spans="1:19" ht="15" customHeight="1" x14ac:dyDescent="0.25">
      <c r="A5099" s="2">
        <v>5094</v>
      </c>
      <c r="D5099" s="3" t="s">
        <v>3572</v>
      </c>
      <c r="F5099" t="str" cm="1">
        <f t="array" ref="F5099" ca="1">IF(G5099&lt;&gt;"",INDIRECT("'"&amp;G5099&amp;"'!"&amp;H5099),"")</f>
        <v/>
      </c>
      <c r="S5099" s="991"/>
    </row>
    <row r="5100" spans="1:19" ht="15" customHeight="1" x14ac:dyDescent="0.25">
      <c r="A5100" s="2">
        <v>5095</v>
      </c>
      <c r="D5100" s="3" t="s">
        <v>3572</v>
      </c>
      <c r="F5100" t="str" cm="1">
        <f t="array" ref="F5100" ca="1">IF(G5100&lt;&gt;"",INDIRECT("'"&amp;G5100&amp;"'!"&amp;H5100),"")</f>
        <v/>
      </c>
      <c r="S5100" s="991"/>
    </row>
    <row r="5101" spans="1:19" ht="15" customHeight="1" x14ac:dyDescent="0.25">
      <c r="A5101" s="2">
        <v>5096</v>
      </c>
      <c r="D5101" s="3" t="s">
        <v>3572</v>
      </c>
      <c r="F5101" t="str" cm="1">
        <f t="array" ref="F5101" ca="1">IF(G5101&lt;&gt;"",INDIRECT("'"&amp;G5101&amp;"'!"&amp;H5101),"")</f>
        <v/>
      </c>
      <c r="S5101" s="991"/>
    </row>
    <row r="5102" spans="1:19" ht="15" customHeight="1" x14ac:dyDescent="0.25">
      <c r="A5102" s="2">
        <v>5097</v>
      </c>
      <c r="D5102" s="3" t="s">
        <v>3572</v>
      </c>
      <c r="F5102" t="str" cm="1">
        <f t="array" ref="F5102" ca="1">IF(G5102&lt;&gt;"",INDIRECT("'"&amp;G5102&amp;"'!"&amp;H5102),"")</f>
        <v/>
      </c>
      <c r="S5102" s="991"/>
    </row>
    <row r="5103" spans="1:19" ht="15" customHeight="1" x14ac:dyDescent="0.25">
      <c r="A5103" s="2">
        <v>5098</v>
      </c>
      <c r="D5103" s="3" t="s">
        <v>3572</v>
      </c>
      <c r="F5103" t="str" cm="1">
        <f t="array" ref="F5103" ca="1">IF(G5103&lt;&gt;"",INDIRECT("'"&amp;G5103&amp;"'!"&amp;H5103),"")</f>
        <v/>
      </c>
      <c r="S5103" s="991"/>
    </row>
    <row r="5104" spans="1:19" ht="15" customHeight="1" x14ac:dyDescent="0.25">
      <c r="A5104" s="2">
        <v>5099</v>
      </c>
      <c r="D5104" s="3" t="s">
        <v>3572</v>
      </c>
      <c r="F5104" t="str" cm="1">
        <f t="array" ref="F5104" ca="1">IF(G5104&lt;&gt;"",INDIRECT("'"&amp;G5104&amp;"'!"&amp;H5104),"")</f>
        <v/>
      </c>
      <c r="S5104" s="991"/>
    </row>
    <row r="5105" spans="1:19" x14ac:dyDescent="0.25">
      <c r="A5105">
        <v>5100</v>
      </c>
      <c r="B5105" s="7">
        <f>'EstRev 6-11'!C140</f>
        <v>294421</v>
      </c>
      <c r="C5105" s="3">
        <f>A5105-B5105</f>
        <v>-289321</v>
      </c>
      <c r="E5105" t="b">
        <f ca="1">F5105=B5105</f>
        <v>1</v>
      </c>
      <c r="F5105" cm="1">
        <f t="array" ref="F5105" ca="1">IF(G5105&lt;&gt;"",INDIRECT("'"&amp;G5105&amp;"'!"&amp;H5105),"")</f>
        <v>294421</v>
      </c>
      <c r="G5105" s="991" t="s">
        <v>4454</v>
      </c>
      <c r="H5105" t="s">
        <v>4641</v>
      </c>
      <c r="S5105" s="991"/>
    </row>
    <row r="5106" spans="1:19" ht="15" customHeight="1" x14ac:dyDescent="0.25">
      <c r="A5106" s="2">
        <v>5101</v>
      </c>
      <c r="D5106" s="3" t="s">
        <v>3572</v>
      </c>
      <c r="F5106" t="str" cm="1">
        <f t="array" ref="F5106" ca="1">IF(G5106&lt;&gt;"",INDIRECT("'"&amp;G5106&amp;"'!"&amp;H5106),"")</f>
        <v/>
      </c>
      <c r="S5106" s="991"/>
    </row>
    <row r="5107" spans="1:19" ht="15" customHeight="1" x14ac:dyDescent="0.25">
      <c r="A5107" s="2">
        <v>5102</v>
      </c>
      <c r="D5107" s="3" t="s">
        <v>4639</v>
      </c>
      <c r="S5107" s="991"/>
    </row>
    <row r="5108" spans="1:19" ht="15" customHeight="1" x14ac:dyDescent="0.25">
      <c r="A5108" s="2">
        <v>5103</v>
      </c>
      <c r="D5108" s="3" t="s">
        <v>4639</v>
      </c>
      <c r="S5108" s="991"/>
    </row>
    <row r="5109" spans="1:19" ht="15" customHeight="1" x14ac:dyDescent="0.25">
      <c r="A5109" s="2">
        <v>5104</v>
      </c>
      <c r="D5109" s="3" t="s">
        <v>4639</v>
      </c>
      <c r="S5109" s="991"/>
    </row>
    <row r="5110" spans="1:19" ht="15" customHeight="1" x14ac:dyDescent="0.25">
      <c r="A5110" s="2">
        <v>5105</v>
      </c>
      <c r="D5110" s="3" t="s">
        <v>3525</v>
      </c>
      <c r="F5110" t="str" cm="1">
        <f t="array" ref="F5110" ca="1">IF(G5110&lt;&gt;"",INDIRECT("'"&amp;G5110&amp;"'!"&amp;H5110),"")</f>
        <v/>
      </c>
      <c r="S5110" s="991"/>
    </row>
    <row r="5111" spans="1:19" x14ac:dyDescent="0.25">
      <c r="A5111">
        <v>5106</v>
      </c>
      <c r="B5111" s="7">
        <f>'EstRev 6-11'!C141</f>
        <v>0</v>
      </c>
      <c r="C5111" s="3">
        <f>A5111-B5111</f>
        <v>5106</v>
      </c>
      <c r="E5111" t="b">
        <f ca="1">F5111=B5111</f>
        <v>1</v>
      </c>
      <c r="F5111" cm="1">
        <f t="array" ref="F5111" ca="1">IF(G5111&lt;&gt;"",INDIRECT("'"&amp;G5111&amp;"'!"&amp;H5111),"")</f>
        <v>0</v>
      </c>
      <c r="G5111" s="991" t="s">
        <v>4454</v>
      </c>
      <c r="H5111" t="s">
        <v>4642</v>
      </c>
      <c r="S5111" s="991"/>
    </row>
    <row r="5112" spans="1:19" x14ac:dyDescent="0.25">
      <c r="A5112">
        <v>5107</v>
      </c>
      <c r="B5112" s="7">
        <f>'EstRev 6-11'!C143</f>
        <v>0</v>
      </c>
      <c r="C5112" s="3">
        <f>A5112-B5112</f>
        <v>5107</v>
      </c>
      <c r="E5112" t="b">
        <f ca="1">F5112=B5112</f>
        <v>1</v>
      </c>
      <c r="F5112" cm="1">
        <f t="array" ref="F5112" ca="1">IF(G5112&lt;&gt;"",INDIRECT("'"&amp;G5112&amp;"'!"&amp;H5112),"")</f>
        <v>0</v>
      </c>
      <c r="G5112" s="991" t="s">
        <v>4454</v>
      </c>
      <c r="H5112" t="s">
        <v>4643</v>
      </c>
      <c r="S5112" s="991"/>
    </row>
    <row r="5113" spans="1:19" ht="15" customHeight="1" x14ac:dyDescent="0.25">
      <c r="A5113" s="2">
        <v>5108</v>
      </c>
      <c r="D5113" s="3" t="s">
        <v>3572</v>
      </c>
      <c r="F5113" t="str" cm="1">
        <f t="array" ref="F5113" ca="1">IF(G5113&lt;&gt;"",INDIRECT("'"&amp;G5113&amp;"'!"&amp;H5113),"")</f>
        <v/>
      </c>
    </row>
    <row r="5114" spans="1:19" ht="15" customHeight="1" x14ac:dyDescent="0.25">
      <c r="A5114" s="2">
        <v>5109</v>
      </c>
      <c r="D5114" s="3" t="s">
        <v>3572</v>
      </c>
      <c r="F5114" t="str" cm="1">
        <f t="array" ref="F5114" ca="1">IF(G5114&lt;&gt;"",INDIRECT("'"&amp;G5114&amp;"'!"&amp;H5114),"")</f>
        <v/>
      </c>
    </row>
    <row r="5115" spans="1:19" x14ac:dyDescent="0.25">
      <c r="A5115">
        <v>5110</v>
      </c>
      <c r="B5115" s="7">
        <f>'EstRev 6-11'!C144</f>
        <v>0</v>
      </c>
      <c r="C5115" s="3">
        <f>A5115-B5115</f>
        <v>5110</v>
      </c>
      <c r="E5115" t="b">
        <f ca="1">F5115=B5115</f>
        <v>1</v>
      </c>
      <c r="F5115" cm="1">
        <f t="array" ref="F5115" ca="1">IF(G5115&lt;&gt;"",INDIRECT("'"&amp;G5115&amp;"'!"&amp;H5115),"")</f>
        <v>0</v>
      </c>
      <c r="G5115" s="991" t="s">
        <v>4454</v>
      </c>
      <c r="H5115" t="s">
        <v>4644</v>
      </c>
      <c r="S5115" s="991"/>
    </row>
    <row r="5116" spans="1:19" ht="15" customHeight="1" x14ac:dyDescent="0.25">
      <c r="A5116" s="2">
        <v>5111</v>
      </c>
      <c r="D5116" s="3" t="s">
        <v>3572</v>
      </c>
      <c r="F5116" t="str" cm="1">
        <f t="array" ref="F5116" ca="1">IF(G5116&lt;&gt;"",INDIRECT("'"&amp;G5116&amp;"'!"&amp;H5116),"")</f>
        <v/>
      </c>
    </row>
    <row r="5117" spans="1:19" ht="15" customHeight="1" x14ac:dyDescent="0.25">
      <c r="A5117" s="2">
        <v>5112</v>
      </c>
      <c r="D5117" s="3" t="s">
        <v>3572</v>
      </c>
      <c r="F5117" t="str" cm="1">
        <f t="array" ref="F5117" ca="1">IF(G5117&lt;&gt;"",INDIRECT("'"&amp;G5117&amp;"'!"&amp;H5117),"")</f>
        <v/>
      </c>
    </row>
    <row r="5118" spans="1:19" ht="15" customHeight="1" x14ac:dyDescent="0.25">
      <c r="A5118" s="2">
        <v>5113</v>
      </c>
      <c r="D5118" s="3" t="s">
        <v>3572</v>
      </c>
      <c r="F5118" t="str" cm="1">
        <f t="array" ref="F5118" ca="1">IF(G5118&lt;&gt;"",INDIRECT("'"&amp;G5118&amp;"'!"&amp;H5118),"")</f>
        <v/>
      </c>
    </row>
    <row r="5119" spans="1:19" x14ac:dyDescent="0.25">
      <c r="A5119">
        <v>5114</v>
      </c>
      <c r="B5119" s="7">
        <f>'EstRev 6-11'!C147</f>
        <v>0</v>
      </c>
      <c r="C5119" s="3">
        <f>A5119-B5119</f>
        <v>5114</v>
      </c>
      <c r="E5119" t="b">
        <f ca="1">F5119=B5119</f>
        <v>1</v>
      </c>
      <c r="F5119" cm="1">
        <f t="array" ref="F5119" ca="1">IF(G5119&lt;&gt;"",INDIRECT("'"&amp;G5119&amp;"'!"&amp;H5119),"")</f>
        <v>0</v>
      </c>
      <c r="G5119" s="991" t="s">
        <v>4454</v>
      </c>
      <c r="H5119" t="s">
        <v>4645</v>
      </c>
      <c r="S5119" s="991"/>
    </row>
    <row r="5120" spans="1:19" ht="15" customHeight="1" x14ac:dyDescent="0.25">
      <c r="A5120" s="2">
        <v>5115</v>
      </c>
      <c r="D5120" s="3" t="s">
        <v>3572</v>
      </c>
      <c r="F5120" t="str" cm="1">
        <f t="array" ref="F5120" ca="1">IF(G5120&lt;&gt;"",INDIRECT("'"&amp;G5120&amp;"'!"&amp;H5120),"")</f>
        <v/>
      </c>
    </row>
    <row r="5121" spans="1:19" x14ac:dyDescent="0.25">
      <c r="A5121">
        <v>5116</v>
      </c>
      <c r="B5121" s="7">
        <f>'EstRev 6-11'!C148</f>
        <v>0</v>
      </c>
      <c r="C5121" s="3">
        <f>A5121-B5121</f>
        <v>5116</v>
      </c>
      <c r="E5121" t="b">
        <f ca="1">F5121=B5121</f>
        <v>1</v>
      </c>
      <c r="F5121" cm="1">
        <f t="array" ref="F5121" ca="1">IF(G5121&lt;&gt;"",INDIRECT("'"&amp;G5121&amp;"'!"&amp;H5121),"")</f>
        <v>0</v>
      </c>
      <c r="G5121" s="991" t="s">
        <v>4454</v>
      </c>
      <c r="H5121" t="s">
        <v>4646</v>
      </c>
      <c r="S5121" s="991"/>
    </row>
    <row r="5122" spans="1:19" x14ac:dyDescent="0.25">
      <c r="A5122">
        <v>5117</v>
      </c>
      <c r="B5122" s="7">
        <f>'EstRev 6-11'!C150</f>
        <v>0</v>
      </c>
      <c r="C5122" s="3">
        <f>A5122-B5122</f>
        <v>5117</v>
      </c>
      <c r="E5122" t="b">
        <f ca="1">F5122=B5122</f>
        <v>1</v>
      </c>
      <c r="F5122" cm="1">
        <f t="array" ref="F5122" ca="1">IF(G5122&lt;&gt;"",INDIRECT("'"&amp;G5122&amp;"'!"&amp;H5122),"")</f>
        <v>0</v>
      </c>
      <c r="G5122" s="991" t="s">
        <v>4454</v>
      </c>
      <c r="H5122" t="s">
        <v>4647</v>
      </c>
      <c r="S5122" s="991"/>
    </row>
    <row r="5123" spans="1:19" ht="15" customHeight="1" x14ac:dyDescent="0.25">
      <c r="A5123" s="2">
        <v>5118</v>
      </c>
      <c r="D5123" s="3" t="s">
        <v>3572</v>
      </c>
      <c r="F5123" t="str" cm="1">
        <f t="array" ref="F5123" ca="1">IF(G5123&lt;&gt;"",INDIRECT("'"&amp;G5123&amp;"'!"&amp;H5123),"")</f>
        <v/>
      </c>
    </row>
    <row r="5124" spans="1:19" ht="15" customHeight="1" x14ac:dyDescent="0.25">
      <c r="A5124" s="2">
        <v>5119</v>
      </c>
      <c r="D5124" s="3" t="s">
        <v>3572</v>
      </c>
      <c r="F5124" t="str" cm="1">
        <f t="array" ref="F5124" ca="1">IF(G5124&lt;&gt;"",INDIRECT("'"&amp;G5124&amp;"'!"&amp;H5124),"")</f>
        <v/>
      </c>
      <c r="S5124" s="991"/>
    </row>
    <row r="5125" spans="1:19" x14ac:dyDescent="0.25">
      <c r="A5125">
        <v>5120</v>
      </c>
      <c r="B5125" s="7">
        <f>'EstRev 6-11'!C151</f>
        <v>0</v>
      </c>
      <c r="C5125" s="3">
        <f>A5125-B5125</f>
        <v>5120</v>
      </c>
      <c r="E5125" t="b">
        <f ca="1">F5125=B5125</f>
        <v>1</v>
      </c>
      <c r="F5125" cm="1">
        <f t="array" ref="F5125" ca="1">IF(G5125&lt;&gt;"",INDIRECT("'"&amp;G5125&amp;"'!"&amp;H5125),"")</f>
        <v>0</v>
      </c>
      <c r="G5125" s="991" t="s">
        <v>4454</v>
      </c>
      <c r="H5125" t="s">
        <v>4648</v>
      </c>
      <c r="S5125" s="991"/>
    </row>
    <row r="5126" spans="1:19" ht="15" customHeight="1" x14ac:dyDescent="0.25">
      <c r="A5126" s="2">
        <v>5121</v>
      </c>
      <c r="D5126" s="3" t="s">
        <v>3572</v>
      </c>
      <c r="F5126" t="str" cm="1">
        <f t="array" ref="F5126" ca="1">IF(G5126&lt;&gt;"",INDIRECT("'"&amp;G5126&amp;"'!"&amp;H5126),"")</f>
        <v/>
      </c>
      <c r="S5126" s="991"/>
    </row>
    <row r="5127" spans="1:19" ht="15" customHeight="1" x14ac:dyDescent="0.25">
      <c r="A5127" s="2">
        <v>5122</v>
      </c>
      <c r="D5127" s="3" t="s">
        <v>3572</v>
      </c>
      <c r="F5127" t="str" cm="1">
        <f t="array" ref="F5127" ca="1">IF(G5127&lt;&gt;"",INDIRECT("'"&amp;G5127&amp;"'!"&amp;H5127),"")</f>
        <v/>
      </c>
      <c r="S5127" s="991"/>
    </row>
    <row r="5128" spans="1:19" ht="15" customHeight="1" x14ac:dyDescent="0.25">
      <c r="A5128" s="2">
        <v>5123</v>
      </c>
      <c r="D5128" s="3" t="s">
        <v>3572</v>
      </c>
      <c r="F5128" t="str" cm="1">
        <f t="array" ref="F5128" ca="1">IF(G5128&lt;&gt;"",INDIRECT("'"&amp;G5128&amp;"'!"&amp;H5128),"")</f>
        <v/>
      </c>
      <c r="S5128" s="991"/>
    </row>
    <row r="5129" spans="1:19" ht="15" customHeight="1" x14ac:dyDescent="0.25">
      <c r="A5129" s="2">
        <v>5124</v>
      </c>
      <c r="D5129" s="3" t="s">
        <v>3572</v>
      </c>
      <c r="F5129" t="str" cm="1">
        <f t="array" ref="F5129" ca="1">IF(G5129&lt;&gt;"",INDIRECT("'"&amp;G5129&amp;"'!"&amp;H5129),"")</f>
        <v/>
      </c>
      <c r="S5129" s="991"/>
    </row>
    <row r="5130" spans="1:19" ht="15" customHeight="1" x14ac:dyDescent="0.25">
      <c r="A5130" s="2">
        <v>5125</v>
      </c>
      <c r="D5130" s="3" t="s">
        <v>3572</v>
      </c>
      <c r="F5130" t="str" cm="1">
        <f t="array" ref="F5130" ca="1">IF(G5130&lt;&gt;"",INDIRECT("'"&amp;G5130&amp;"'!"&amp;H5130),"")</f>
        <v/>
      </c>
      <c r="S5130" s="991"/>
    </row>
    <row r="5131" spans="1:19" x14ac:dyDescent="0.25">
      <c r="A5131">
        <v>5126</v>
      </c>
      <c r="B5131" s="7">
        <f>'EstRev 6-11'!C152</f>
        <v>0</v>
      </c>
      <c r="C5131" s="3">
        <f>A5131-B5131</f>
        <v>5126</v>
      </c>
      <c r="E5131" t="b">
        <f ca="1">F5131=B5131</f>
        <v>1</v>
      </c>
      <c r="F5131" cm="1">
        <f t="array" ref="F5131" ca="1">IF(G5131&lt;&gt;"",INDIRECT("'"&amp;G5131&amp;"'!"&amp;H5131),"")</f>
        <v>0</v>
      </c>
      <c r="G5131" s="991" t="s">
        <v>4454</v>
      </c>
      <c r="H5131" t="s">
        <v>4649</v>
      </c>
      <c r="S5131" s="991"/>
    </row>
    <row r="5132" spans="1:19" ht="15" customHeight="1" x14ac:dyDescent="0.25">
      <c r="A5132" s="2">
        <v>5127</v>
      </c>
      <c r="D5132" s="3" t="s">
        <v>3572</v>
      </c>
      <c r="F5132" t="str" cm="1">
        <f t="array" ref="F5132" ca="1">IF(G5132&lt;&gt;"",INDIRECT("'"&amp;G5132&amp;"'!"&amp;H5132),"")</f>
        <v/>
      </c>
      <c r="S5132" s="991"/>
    </row>
    <row r="5133" spans="1:19" ht="15" customHeight="1" x14ac:dyDescent="0.25">
      <c r="A5133" s="2">
        <v>5128</v>
      </c>
      <c r="D5133" s="3" t="s">
        <v>3572</v>
      </c>
      <c r="F5133" t="str" cm="1">
        <f t="array" ref="F5133" ca="1">IF(G5133&lt;&gt;"",INDIRECT("'"&amp;G5133&amp;"'!"&amp;H5133),"")</f>
        <v/>
      </c>
      <c r="S5133" s="991"/>
    </row>
    <row r="5134" spans="1:19" ht="15" customHeight="1" x14ac:dyDescent="0.25">
      <c r="A5134" s="2">
        <v>5129</v>
      </c>
      <c r="D5134" s="3" t="s">
        <v>3572</v>
      </c>
      <c r="F5134" t="str" cm="1">
        <f t="array" ref="F5134" ca="1">IF(G5134&lt;&gt;"",INDIRECT("'"&amp;G5134&amp;"'!"&amp;H5134),"")</f>
        <v/>
      </c>
      <c r="S5134" s="991"/>
    </row>
    <row r="5135" spans="1:19" ht="15" customHeight="1" x14ac:dyDescent="0.25">
      <c r="A5135" s="2">
        <v>5130</v>
      </c>
      <c r="D5135" s="3" t="s">
        <v>3572</v>
      </c>
      <c r="F5135" t="str" cm="1">
        <f t="array" ref="F5135" ca="1">IF(G5135&lt;&gt;"",INDIRECT("'"&amp;G5135&amp;"'!"&amp;H5135),"")</f>
        <v/>
      </c>
      <c r="S5135" s="991"/>
    </row>
    <row r="5136" spans="1:19" ht="15" customHeight="1" x14ac:dyDescent="0.25">
      <c r="A5136" s="2">
        <v>5131</v>
      </c>
      <c r="D5136" s="3" t="s">
        <v>3572</v>
      </c>
      <c r="F5136" t="str" cm="1">
        <f t="array" ref="F5136" ca="1">IF(G5136&lt;&gt;"",INDIRECT("'"&amp;G5136&amp;"'!"&amp;H5136),"")</f>
        <v/>
      </c>
      <c r="S5136" s="991"/>
    </row>
    <row r="5137" spans="1:19" ht="15" customHeight="1" x14ac:dyDescent="0.25">
      <c r="A5137" s="2">
        <v>5132</v>
      </c>
      <c r="D5137" s="3" t="s">
        <v>3572</v>
      </c>
      <c r="F5137" t="str" cm="1">
        <f t="array" ref="F5137" ca="1">IF(G5137&lt;&gt;"",INDIRECT("'"&amp;G5137&amp;"'!"&amp;H5137),"")</f>
        <v/>
      </c>
      <c r="S5137" s="991"/>
    </row>
    <row r="5138" spans="1:19" x14ac:dyDescent="0.25">
      <c r="A5138">
        <v>5133</v>
      </c>
      <c r="B5138" s="7">
        <f>'EstRev 6-11'!C153</f>
        <v>0</v>
      </c>
      <c r="C5138" s="3">
        <f>A5138-B5138</f>
        <v>5133</v>
      </c>
      <c r="E5138" t="b">
        <f ca="1">F5138=B5138</f>
        <v>1</v>
      </c>
      <c r="F5138" cm="1">
        <f t="array" ref="F5138" ca="1">IF(G5138&lt;&gt;"",INDIRECT("'"&amp;G5138&amp;"'!"&amp;H5138),"")</f>
        <v>0</v>
      </c>
      <c r="G5138" s="991" t="s">
        <v>4454</v>
      </c>
      <c r="H5138" t="s">
        <v>4650</v>
      </c>
      <c r="S5138" s="991"/>
    </row>
    <row r="5139" spans="1:19" ht="15" customHeight="1" x14ac:dyDescent="0.25">
      <c r="A5139" s="2">
        <v>5134</v>
      </c>
      <c r="D5139" s="3" t="s">
        <v>3572</v>
      </c>
      <c r="F5139" t="str" cm="1">
        <f t="array" ref="F5139" ca="1">IF(G5139&lt;&gt;"",INDIRECT("'"&amp;G5139&amp;"'!"&amp;H5139),"")</f>
        <v/>
      </c>
      <c r="S5139" s="991"/>
    </row>
    <row r="5140" spans="1:19" x14ac:dyDescent="0.25">
      <c r="A5140">
        <v>5135</v>
      </c>
      <c r="B5140" s="7">
        <f>'EstRev 6-11'!C154</f>
        <v>0</v>
      </c>
      <c r="C5140" s="3">
        <f>A5140-B5140</f>
        <v>5135</v>
      </c>
      <c r="E5140" t="b">
        <f ca="1">F5140=B5140</f>
        <v>1</v>
      </c>
      <c r="F5140" cm="1">
        <f t="array" ref="F5140" ca="1">IF(G5140&lt;&gt;"",INDIRECT("'"&amp;G5140&amp;"'!"&amp;H5140),"")</f>
        <v>0</v>
      </c>
      <c r="G5140" s="991" t="s">
        <v>4454</v>
      </c>
      <c r="H5140" t="s">
        <v>4651</v>
      </c>
      <c r="S5140" s="991"/>
    </row>
    <row r="5141" spans="1:19" ht="15" customHeight="1" x14ac:dyDescent="0.25">
      <c r="A5141" s="2">
        <v>5136</v>
      </c>
      <c r="D5141" s="3" t="s">
        <v>3572</v>
      </c>
      <c r="F5141" t="str" cm="1">
        <f t="array" ref="F5141" ca="1">IF(G5141&lt;&gt;"",INDIRECT("'"&amp;G5141&amp;"'!"&amp;H5141),"")</f>
        <v/>
      </c>
      <c r="S5141" s="991"/>
    </row>
    <row r="5142" spans="1:19" ht="15" customHeight="1" x14ac:dyDescent="0.25">
      <c r="A5142" s="2">
        <v>5137</v>
      </c>
      <c r="D5142" s="3" t="s">
        <v>3572</v>
      </c>
      <c r="F5142" t="str" cm="1">
        <f t="array" ref="F5142" ca="1">IF(G5142&lt;&gt;"",INDIRECT("'"&amp;G5142&amp;"'!"&amp;H5142),"")</f>
        <v/>
      </c>
      <c r="S5142" s="991"/>
    </row>
    <row r="5143" spans="1:19" ht="15" customHeight="1" x14ac:dyDescent="0.25">
      <c r="A5143" s="2">
        <v>5138</v>
      </c>
      <c r="D5143" s="3" t="s">
        <v>4540</v>
      </c>
      <c r="F5143" t="str" cm="1">
        <f t="array" ref="F5143" ca="1">IF(G5143&lt;&gt;"",INDIRECT("'"&amp;G5143&amp;"'!"&amp;H5143),"")</f>
        <v/>
      </c>
      <c r="S5143" s="991"/>
    </row>
    <row r="5144" spans="1:19" ht="15" customHeight="1" x14ac:dyDescent="0.25">
      <c r="A5144" s="2">
        <v>5139</v>
      </c>
      <c r="D5144" s="3" t="s">
        <v>4540</v>
      </c>
      <c r="F5144" t="str" cm="1">
        <f t="array" ref="F5144" ca="1">IF(G5144&lt;&gt;"",INDIRECT("'"&amp;G5144&amp;"'!"&amp;H5144),"")</f>
        <v/>
      </c>
      <c r="S5144" s="991"/>
    </row>
    <row r="5145" spans="1:19" ht="15" customHeight="1" x14ac:dyDescent="0.25">
      <c r="A5145" s="2">
        <v>5140</v>
      </c>
      <c r="D5145" s="3" t="s">
        <v>3572</v>
      </c>
      <c r="F5145" t="str" cm="1">
        <f t="array" ref="F5145" ca="1">IF(G5145&lt;&gt;"",INDIRECT("'"&amp;G5145&amp;"'!"&amp;H5145),"")</f>
        <v/>
      </c>
    </row>
    <row r="5146" spans="1:19" ht="15" customHeight="1" x14ac:dyDescent="0.25">
      <c r="A5146" s="2">
        <v>5141</v>
      </c>
      <c r="D5146" s="3" t="s">
        <v>3572</v>
      </c>
      <c r="F5146" t="str" cm="1">
        <f t="array" ref="F5146" ca="1">IF(G5146&lt;&gt;"",INDIRECT("'"&amp;G5146&amp;"'!"&amp;H5146),"")</f>
        <v/>
      </c>
      <c r="S5146" s="991"/>
    </row>
    <row r="5147" spans="1:19" ht="15" customHeight="1" x14ac:dyDescent="0.25">
      <c r="A5147" s="2">
        <v>5142</v>
      </c>
      <c r="D5147" s="3" t="s">
        <v>3572</v>
      </c>
      <c r="F5147" t="str" cm="1">
        <f t="array" ref="F5147" ca="1">IF(G5147&lt;&gt;"",INDIRECT("'"&amp;G5147&amp;"'!"&amp;H5147),"")</f>
        <v/>
      </c>
      <c r="S5147" s="991"/>
    </row>
    <row r="5148" spans="1:19" ht="15" customHeight="1" x14ac:dyDescent="0.25">
      <c r="A5148" s="2">
        <v>5143</v>
      </c>
      <c r="D5148" s="3" t="s">
        <v>3572</v>
      </c>
      <c r="F5148" t="str" cm="1">
        <f t="array" ref="F5148" ca="1">IF(G5148&lt;&gt;"",INDIRECT("'"&amp;G5148&amp;"'!"&amp;H5148),"")</f>
        <v/>
      </c>
    </row>
    <row r="5149" spans="1:19" ht="15" customHeight="1" x14ac:dyDescent="0.25">
      <c r="A5149" s="2">
        <v>5144</v>
      </c>
      <c r="D5149" s="3" t="s">
        <v>3572</v>
      </c>
      <c r="F5149" t="str" cm="1">
        <f t="array" ref="F5149" ca="1">IF(G5149&lt;&gt;"",INDIRECT("'"&amp;G5149&amp;"'!"&amp;H5149),"")</f>
        <v/>
      </c>
    </row>
    <row r="5150" spans="1:19" ht="15" customHeight="1" x14ac:dyDescent="0.25">
      <c r="A5150" s="2">
        <v>5145</v>
      </c>
      <c r="D5150" s="3" t="s">
        <v>3572</v>
      </c>
      <c r="F5150" t="str" cm="1">
        <f t="array" ref="F5150" ca="1">IF(G5150&lt;&gt;"",INDIRECT("'"&amp;G5150&amp;"'!"&amp;H5150),"")</f>
        <v/>
      </c>
    </row>
    <row r="5151" spans="1:19" ht="15" customHeight="1" x14ac:dyDescent="0.25">
      <c r="A5151" s="2">
        <v>5146</v>
      </c>
      <c r="D5151" s="3" t="s">
        <v>3525</v>
      </c>
      <c r="F5151" t="str" cm="1">
        <f t="array" ref="F5151" ca="1">IF(G5151&lt;&gt;"",INDIRECT("'"&amp;G5151&amp;"'!"&amp;H5151),"")</f>
        <v/>
      </c>
      <c r="S5151" s="991"/>
    </row>
    <row r="5152" spans="1:19" ht="15" customHeight="1" x14ac:dyDescent="0.25">
      <c r="A5152" s="2">
        <v>5147</v>
      </c>
      <c r="D5152" s="3" t="s">
        <v>3525</v>
      </c>
      <c r="F5152" t="str" cm="1">
        <f t="array" ref="F5152" ca="1">IF(G5152&lt;&gt;"",INDIRECT("'"&amp;G5152&amp;"'!"&amp;H5152),"")</f>
        <v/>
      </c>
      <c r="S5152" s="991"/>
    </row>
    <row r="5153" spans="1:19" ht="15" customHeight="1" x14ac:dyDescent="0.25">
      <c r="A5153" s="2">
        <v>5148</v>
      </c>
      <c r="D5153" s="3" t="s">
        <v>3525</v>
      </c>
      <c r="F5153" t="str" cm="1">
        <f t="array" ref="F5153" ca="1">IF(G5153&lt;&gt;"",INDIRECT("'"&amp;G5153&amp;"'!"&amp;H5153),"")</f>
        <v/>
      </c>
      <c r="S5153" s="991"/>
    </row>
    <row r="5154" spans="1:19" ht="15" customHeight="1" x14ac:dyDescent="0.25">
      <c r="A5154" s="2">
        <v>5149</v>
      </c>
      <c r="D5154" s="3" t="s">
        <v>3525</v>
      </c>
      <c r="F5154" t="str" cm="1">
        <f t="array" ref="F5154" ca="1">IF(G5154&lt;&gt;"",INDIRECT("'"&amp;G5154&amp;"'!"&amp;H5154),"")</f>
        <v/>
      </c>
      <c r="S5154" s="991"/>
    </row>
    <row r="5155" spans="1:19" ht="15" customHeight="1" x14ac:dyDescent="0.25">
      <c r="A5155" s="2">
        <v>5150</v>
      </c>
      <c r="D5155" s="3" t="s">
        <v>3525</v>
      </c>
      <c r="F5155" t="str" cm="1">
        <f t="array" ref="F5155" ca="1">IF(G5155&lt;&gt;"",INDIRECT("'"&amp;G5155&amp;"'!"&amp;H5155),"")</f>
        <v/>
      </c>
      <c r="S5155" s="991"/>
    </row>
    <row r="5156" spans="1:19" ht="15" customHeight="1" x14ac:dyDescent="0.25">
      <c r="A5156" s="2">
        <v>5151</v>
      </c>
      <c r="D5156" s="3" t="s">
        <v>3525</v>
      </c>
      <c r="F5156" t="str" cm="1">
        <f t="array" ref="F5156" ca="1">IF(G5156&lt;&gt;"",INDIRECT("'"&amp;G5156&amp;"'!"&amp;H5156),"")</f>
        <v/>
      </c>
      <c r="S5156" s="991"/>
    </row>
    <row r="5157" spans="1:19" ht="15" customHeight="1" x14ac:dyDescent="0.25">
      <c r="A5157" s="2">
        <v>5152</v>
      </c>
      <c r="D5157" s="3" t="s">
        <v>3525</v>
      </c>
      <c r="F5157" t="str" cm="1">
        <f t="array" ref="F5157" ca="1">IF(G5157&lt;&gt;"",INDIRECT("'"&amp;G5157&amp;"'!"&amp;H5157),"")</f>
        <v/>
      </c>
      <c r="S5157" s="991"/>
    </row>
    <row r="5158" spans="1:19" x14ac:dyDescent="0.25">
      <c r="A5158">
        <v>5153</v>
      </c>
      <c r="B5158" s="7">
        <f>'EstRev 6-11'!C164</f>
        <v>314217</v>
      </c>
      <c r="C5158" s="3">
        <f>A5158-B5158</f>
        <v>-309064</v>
      </c>
      <c r="E5158" t="b">
        <f ca="1">F5158=B5158</f>
        <v>1</v>
      </c>
      <c r="F5158" cm="1">
        <f t="array" ref="F5158" ca="1">IF(G5158&lt;&gt;"",INDIRECT("'"&amp;G5158&amp;"'!"&amp;H5158),"")</f>
        <v>314217</v>
      </c>
      <c r="G5158" s="991" t="s">
        <v>4454</v>
      </c>
      <c r="H5158" t="s">
        <v>4652</v>
      </c>
      <c r="S5158" s="991"/>
    </row>
    <row r="5159" spans="1:19" ht="15" customHeight="1" x14ac:dyDescent="0.25">
      <c r="A5159" s="2">
        <v>5154</v>
      </c>
      <c r="D5159" s="3" t="s">
        <v>3572</v>
      </c>
      <c r="F5159" t="str" cm="1">
        <f t="array" ref="F5159" ca="1">IF(G5159&lt;&gt;"",INDIRECT("'"&amp;G5159&amp;"'!"&amp;H5159),"")</f>
        <v/>
      </c>
    </row>
    <row r="5160" spans="1:19" ht="15" customHeight="1" x14ac:dyDescent="0.25">
      <c r="A5160" s="2">
        <v>5155</v>
      </c>
      <c r="D5160" s="3" t="s">
        <v>3572</v>
      </c>
      <c r="F5160" t="str" cm="1">
        <f t="array" ref="F5160" ca="1">IF(G5160&lt;&gt;"",INDIRECT("'"&amp;G5160&amp;"'!"&amp;H5160),"")</f>
        <v/>
      </c>
    </row>
    <row r="5161" spans="1:19" ht="15" customHeight="1" x14ac:dyDescent="0.25">
      <c r="A5161" s="2">
        <v>5156</v>
      </c>
      <c r="D5161" s="3" t="s">
        <v>3572</v>
      </c>
      <c r="F5161" t="str" cm="1">
        <f t="array" ref="F5161" ca="1">IF(G5161&lt;&gt;"",INDIRECT("'"&amp;G5161&amp;"'!"&amp;H5161),"")</f>
        <v/>
      </c>
      <c r="S5161" s="991"/>
    </row>
    <row r="5162" spans="1:19" ht="15" customHeight="1" x14ac:dyDescent="0.25">
      <c r="A5162" s="2">
        <v>5157</v>
      </c>
      <c r="D5162" s="3" t="s">
        <v>3572</v>
      </c>
      <c r="F5162" t="str" cm="1">
        <f t="array" ref="F5162" ca="1">IF(G5162&lt;&gt;"",INDIRECT("'"&amp;G5162&amp;"'!"&amp;H5162),"")</f>
        <v/>
      </c>
      <c r="S5162" s="991"/>
    </row>
    <row r="5163" spans="1:19" ht="15" customHeight="1" x14ac:dyDescent="0.25">
      <c r="A5163" s="2">
        <v>5158</v>
      </c>
      <c r="D5163" s="3" t="s">
        <v>3572</v>
      </c>
      <c r="F5163" t="str" cm="1">
        <f t="array" ref="F5163" ca="1">IF(G5163&lt;&gt;"",INDIRECT("'"&amp;G5163&amp;"'!"&amp;H5163),"")</f>
        <v/>
      </c>
      <c r="S5163" s="991"/>
    </row>
    <row r="5164" spans="1:19" ht="15" customHeight="1" x14ac:dyDescent="0.25">
      <c r="A5164" s="2">
        <v>5159</v>
      </c>
      <c r="D5164" s="3" t="s">
        <v>3572</v>
      </c>
      <c r="F5164" t="str" cm="1">
        <f t="array" ref="F5164" ca="1">IF(G5164&lt;&gt;"",INDIRECT("'"&amp;G5164&amp;"'!"&amp;H5164),"")</f>
        <v/>
      </c>
      <c r="S5164" s="991"/>
    </row>
    <row r="5165" spans="1:19" ht="15" customHeight="1" x14ac:dyDescent="0.25">
      <c r="A5165" s="2">
        <v>5160</v>
      </c>
      <c r="D5165" s="3" t="s">
        <v>3572</v>
      </c>
      <c r="F5165" t="str" cm="1">
        <f t="array" ref="F5165" ca="1">IF(G5165&lt;&gt;"",INDIRECT("'"&amp;G5165&amp;"'!"&amp;H5165),"")</f>
        <v/>
      </c>
      <c r="S5165" s="991"/>
    </row>
    <row r="5166" spans="1:19" ht="15" customHeight="1" x14ac:dyDescent="0.25">
      <c r="A5166" s="2">
        <v>5161</v>
      </c>
      <c r="D5166" s="3" t="s">
        <v>3572</v>
      </c>
      <c r="F5166" t="str" cm="1">
        <f t="array" ref="F5166" ca="1">IF(G5166&lt;&gt;"",INDIRECT("'"&amp;G5166&amp;"'!"&amp;H5166),"")</f>
        <v/>
      </c>
      <c r="S5166" s="991"/>
    </row>
    <row r="5167" spans="1:19" x14ac:dyDescent="0.25">
      <c r="A5167">
        <v>5162</v>
      </c>
      <c r="B5167" s="7">
        <f>'EstRev 6-11'!C165</f>
        <v>314217</v>
      </c>
      <c r="C5167" s="3">
        <f>A5167-B5167</f>
        <v>-309055</v>
      </c>
      <c r="E5167" t="b">
        <f ca="1">F5167=B5167</f>
        <v>1</v>
      </c>
      <c r="F5167" cm="1">
        <f t="array" ref="F5167" ca="1">IF(G5167&lt;&gt;"",INDIRECT("'"&amp;G5167&amp;"'!"&amp;H5167),"")</f>
        <v>314217</v>
      </c>
      <c r="G5167" s="991" t="s">
        <v>4454</v>
      </c>
      <c r="H5167" t="s">
        <v>4653</v>
      </c>
      <c r="S5167" s="991"/>
    </row>
    <row r="5168" spans="1:19" x14ac:dyDescent="0.25">
      <c r="A5168">
        <v>5163</v>
      </c>
      <c r="B5168" s="7">
        <f>'EstRev 6-11'!C168</f>
        <v>0</v>
      </c>
      <c r="C5168" s="3">
        <f>A5168-B5168</f>
        <v>5163</v>
      </c>
      <c r="E5168" t="b">
        <f ca="1">F5168=B5168</f>
        <v>1</v>
      </c>
      <c r="F5168" cm="1">
        <f t="array" ref="F5168" ca="1">IF(G5168&lt;&gt;"",INDIRECT("'"&amp;G5168&amp;"'!"&amp;H5168),"")</f>
        <v>0</v>
      </c>
      <c r="G5168" s="991" t="s">
        <v>4454</v>
      </c>
      <c r="H5168" t="s">
        <v>4654</v>
      </c>
      <c r="S5168" s="991"/>
    </row>
    <row r="5169" spans="1:19" x14ac:dyDescent="0.25">
      <c r="A5169">
        <v>5164</v>
      </c>
      <c r="B5169" s="7">
        <f>'EstRev 6-11'!C170</f>
        <v>0</v>
      </c>
      <c r="C5169" s="3">
        <f>A5169-B5169</f>
        <v>5164</v>
      </c>
      <c r="E5169" t="b">
        <f ca="1">F5169=B5169</f>
        <v>1</v>
      </c>
      <c r="F5169" cm="1">
        <f t="array" ref="F5169" ca="1">IF(G5169&lt;&gt;"",INDIRECT("'"&amp;G5169&amp;"'!"&amp;H5169),"")</f>
        <v>0</v>
      </c>
      <c r="G5169" s="991" t="s">
        <v>4454</v>
      </c>
      <c r="H5169" t="s">
        <v>4655</v>
      </c>
      <c r="S5169" s="991"/>
    </row>
    <row r="5170" spans="1:19" ht="15" customHeight="1" x14ac:dyDescent="0.25">
      <c r="A5170" s="2">
        <v>5165</v>
      </c>
      <c r="D5170" s="3" t="s">
        <v>3525</v>
      </c>
      <c r="F5170" t="str" cm="1">
        <f t="array" ref="F5170" ca="1">IF(G5170&lt;&gt;"",INDIRECT("'"&amp;G5170&amp;"'!"&amp;H5170),"")</f>
        <v/>
      </c>
      <c r="S5170" s="991"/>
    </row>
    <row r="5171" spans="1:19" ht="15" customHeight="1" x14ac:dyDescent="0.25">
      <c r="A5171" s="2">
        <v>5166</v>
      </c>
      <c r="D5171" s="3" t="s">
        <v>3525</v>
      </c>
      <c r="F5171" t="str" cm="1">
        <f t="array" ref="F5171" ca="1">IF(G5171&lt;&gt;"",INDIRECT("'"&amp;G5171&amp;"'!"&amp;H5171),"")</f>
        <v/>
      </c>
      <c r="S5171" s="991"/>
    </row>
    <row r="5172" spans="1:19" ht="15" customHeight="1" x14ac:dyDescent="0.25">
      <c r="A5172" s="2">
        <v>5167</v>
      </c>
      <c r="D5172" s="3" t="s">
        <v>3525</v>
      </c>
      <c r="F5172" t="str" cm="1">
        <f t="array" ref="F5172" ca="1">IF(G5172&lt;&gt;"",INDIRECT("'"&amp;G5172&amp;"'!"&amp;H5172),"")</f>
        <v/>
      </c>
      <c r="S5172" s="991"/>
    </row>
    <row r="5173" spans="1:19" ht="15" customHeight="1" x14ac:dyDescent="0.25">
      <c r="A5173" s="2">
        <v>5168</v>
      </c>
      <c r="D5173" s="3" t="s">
        <v>3525</v>
      </c>
      <c r="F5173" t="str" cm="1">
        <f t="array" ref="F5173" ca="1">IF(G5173&lt;&gt;"",INDIRECT("'"&amp;G5173&amp;"'!"&amp;H5173),"")</f>
        <v/>
      </c>
      <c r="S5173" s="991"/>
    </row>
    <row r="5174" spans="1:19" x14ac:dyDescent="0.25">
      <c r="A5174">
        <v>5169</v>
      </c>
      <c r="B5174" s="7">
        <f>'EstRev 6-11'!C172</f>
        <v>0</v>
      </c>
      <c r="C5174" s="3">
        <f>A5174-B5174</f>
        <v>5169</v>
      </c>
      <c r="E5174" t="b">
        <f ca="1">F5174=B5174</f>
        <v>1</v>
      </c>
      <c r="F5174" cm="1">
        <f t="array" ref="F5174" ca="1">IF(G5174&lt;&gt;"",INDIRECT("'"&amp;G5174&amp;"'!"&amp;H5174),"")</f>
        <v>0</v>
      </c>
      <c r="G5174" s="991" t="s">
        <v>4454</v>
      </c>
      <c r="H5174" t="s">
        <v>4656</v>
      </c>
      <c r="S5174" s="991"/>
    </row>
    <row r="5175" spans="1:19" x14ac:dyDescent="0.25">
      <c r="A5175">
        <v>5170</v>
      </c>
      <c r="B5175" s="7">
        <f>'EstRev 6-11'!C173</f>
        <v>0</v>
      </c>
      <c r="C5175" s="3">
        <f>A5175-B5175</f>
        <v>5170</v>
      </c>
      <c r="E5175" t="b">
        <f ca="1">F5175=B5175</f>
        <v>1</v>
      </c>
      <c r="F5175" cm="1">
        <f t="array" ref="F5175" ca="1">IF(G5175&lt;&gt;"",INDIRECT("'"&amp;G5175&amp;"'!"&amp;H5175),"")</f>
        <v>0</v>
      </c>
      <c r="G5175" s="991" t="s">
        <v>4454</v>
      </c>
      <c r="H5175" t="s">
        <v>4657</v>
      </c>
      <c r="S5175" s="991"/>
    </row>
    <row r="5176" spans="1:19" x14ac:dyDescent="0.25">
      <c r="A5176">
        <v>5171</v>
      </c>
      <c r="B5176" s="7">
        <f>'EstRev 6-11'!C176</f>
        <v>0</v>
      </c>
      <c r="C5176" s="3">
        <f>A5176-B5176</f>
        <v>5171</v>
      </c>
      <c r="E5176" t="b">
        <f ca="1">F5176=B5176</f>
        <v>1</v>
      </c>
      <c r="F5176" cm="1">
        <f t="array" ref="F5176" ca="1">IF(G5176&lt;&gt;"",INDIRECT("'"&amp;G5176&amp;"'!"&amp;H5176),"")</f>
        <v>0</v>
      </c>
      <c r="G5176" s="991" t="s">
        <v>4454</v>
      </c>
      <c r="H5176" t="s">
        <v>4658</v>
      </c>
      <c r="S5176" s="991"/>
    </row>
    <row r="5177" spans="1:19" x14ac:dyDescent="0.25">
      <c r="A5177">
        <v>5172</v>
      </c>
      <c r="B5177" s="7">
        <f>'EstRev 6-11'!C179</f>
        <v>0</v>
      </c>
      <c r="C5177" s="3">
        <f>A5177-B5177</f>
        <v>5172</v>
      </c>
      <c r="E5177" t="b">
        <f ca="1">F5177=B5177</f>
        <v>1</v>
      </c>
      <c r="F5177" cm="1">
        <f t="array" ref="F5177" ca="1">IF(G5177&lt;&gt;"",INDIRECT("'"&amp;G5177&amp;"'!"&amp;H5177),"")</f>
        <v>0</v>
      </c>
      <c r="G5177" s="991" t="s">
        <v>4454</v>
      </c>
      <c r="H5177" t="s">
        <v>4659</v>
      </c>
      <c r="S5177" s="991"/>
    </row>
    <row r="5178" spans="1:19" ht="15" customHeight="1" x14ac:dyDescent="0.25">
      <c r="A5178" s="2">
        <v>5173</v>
      </c>
      <c r="D5178" s="3" t="s">
        <v>3572</v>
      </c>
      <c r="F5178" t="str" cm="1">
        <f t="array" ref="F5178" ca="1">IF(G5178&lt;&gt;"",INDIRECT("'"&amp;G5178&amp;"'!"&amp;H5178),"")</f>
        <v/>
      </c>
      <c r="S5178" s="991"/>
    </row>
    <row r="5179" spans="1:19" ht="15" customHeight="1" x14ac:dyDescent="0.25">
      <c r="A5179" s="2">
        <v>5174</v>
      </c>
      <c r="D5179" s="3" t="s">
        <v>3572</v>
      </c>
      <c r="F5179" t="str" cm="1">
        <f t="array" ref="F5179" ca="1">IF(G5179&lt;&gt;"",INDIRECT("'"&amp;G5179&amp;"'!"&amp;H5179),"")</f>
        <v/>
      </c>
      <c r="S5179" s="991"/>
    </row>
    <row r="5180" spans="1:19" ht="15" customHeight="1" x14ac:dyDescent="0.25">
      <c r="A5180" s="2">
        <v>5175</v>
      </c>
      <c r="D5180" s="3" t="s">
        <v>3572</v>
      </c>
      <c r="F5180" t="str" cm="1">
        <f t="array" ref="F5180" ca="1">IF(G5180&lt;&gt;"",INDIRECT("'"&amp;G5180&amp;"'!"&amp;H5180),"")</f>
        <v/>
      </c>
      <c r="S5180" s="991"/>
    </row>
    <row r="5181" spans="1:19" ht="15" customHeight="1" x14ac:dyDescent="0.25">
      <c r="A5181" s="2">
        <v>5176</v>
      </c>
      <c r="D5181" s="3" t="s">
        <v>3572</v>
      </c>
      <c r="F5181" t="str" cm="1">
        <f t="array" ref="F5181" ca="1">IF(G5181&lt;&gt;"",INDIRECT("'"&amp;G5181&amp;"'!"&amp;H5181),"")</f>
        <v/>
      </c>
      <c r="S5181" s="991"/>
    </row>
    <row r="5182" spans="1:19" ht="15" customHeight="1" x14ac:dyDescent="0.25">
      <c r="A5182" s="2">
        <v>5177</v>
      </c>
      <c r="D5182" s="3" t="s">
        <v>3572</v>
      </c>
      <c r="F5182" t="str" cm="1">
        <f t="array" ref="F5182" ca="1">IF(G5182&lt;&gt;"",INDIRECT("'"&amp;G5182&amp;"'!"&amp;H5182),"")</f>
        <v/>
      </c>
      <c r="S5182" s="991"/>
    </row>
    <row r="5183" spans="1:19" x14ac:dyDescent="0.25">
      <c r="A5183">
        <v>5178</v>
      </c>
      <c r="B5183" s="7">
        <f>'EstRev 6-11'!C186</f>
        <v>0</v>
      </c>
      <c r="C5183" s="3">
        <f>A5183-B5183</f>
        <v>5178</v>
      </c>
      <c r="E5183" t="b">
        <f ca="1">F5183=B5183</f>
        <v>1</v>
      </c>
      <c r="F5183" cm="1">
        <f t="array" ref="F5183" ca="1">IF(G5183&lt;&gt;"",INDIRECT("'"&amp;G5183&amp;"'!"&amp;H5183),"")</f>
        <v>0</v>
      </c>
      <c r="G5183" s="991" t="s">
        <v>4454</v>
      </c>
      <c r="H5183" t="s">
        <v>3993</v>
      </c>
      <c r="S5183" s="991"/>
    </row>
    <row r="5184" spans="1:19" x14ac:dyDescent="0.25">
      <c r="A5184">
        <v>5179</v>
      </c>
      <c r="B5184" s="7">
        <f>'EstRev 6-11'!C187</f>
        <v>0</v>
      </c>
      <c r="C5184" s="3">
        <f>A5184-B5184</f>
        <v>5179</v>
      </c>
      <c r="E5184" t="b">
        <f ca="1">F5184=B5184</f>
        <v>1</v>
      </c>
      <c r="F5184" cm="1">
        <f t="array" ref="F5184" ca="1">IF(G5184&lt;&gt;"",INDIRECT("'"&amp;G5184&amp;"'!"&amp;H5184),"")</f>
        <v>0</v>
      </c>
      <c r="G5184" s="991" t="s">
        <v>4454</v>
      </c>
      <c r="H5184" t="s">
        <v>3994</v>
      </c>
      <c r="S5184" s="991"/>
    </row>
    <row r="5185" spans="1:19" x14ac:dyDescent="0.25">
      <c r="A5185">
        <v>5180</v>
      </c>
      <c r="B5185" s="7">
        <f>'EstRev 6-11'!C188</f>
        <v>0</v>
      </c>
      <c r="C5185" s="3">
        <f>A5185-B5185</f>
        <v>5180</v>
      </c>
      <c r="E5185" t="b">
        <f ca="1">F5185=B5185</f>
        <v>1</v>
      </c>
      <c r="F5185" cm="1">
        <f t="array" ref="F5185" ca="1">IF(G5185&lt;&gt;"",INDIRECT("'"&amp;G5185&amp;"'!"&amp;H5185),"")</f>
        <v>0</v>
      </c>
      <c r="G5185" s="991" t="s">
        <v>4454</v>
      </c>
      <c r="H5185" t="s">
        <v>3995</v>
      </c>
      <c r="S5185" s="991"/>
    </row>
    <row r="5186" spans="1:19" x14ac:dyDescent="0.25">
      <c r="A5186">
        <v>5181</v>
      </c>
      <c r="B5186" s="7">
        <f>'EstRev 6-11'!C189</f>
        <v>0</v>
      </c>
      <c r="C5186" s="3">
        <f>A5186-B5186</f>
        <v>5181</v>
      </c>
      <c r="E5186" t="b">
        <f ca="1">F5186=B5186</f>
        <v>1</v>
      </c>
      <c r="F5186" cm="1">
        <f t="array" ref="F5186" ca="1">IF(G5186&lt;&gt;"",INDIRECT("'"&amp;G5186&amp;"'!"&amp;H5186),"")</f>
        <v>0</v>
      </c>
      <c r="G5186" s="991" t="s">
        <v>4454</v>
      </c>
      <c r="H5186" t="s">
        <v>4237</v>
      </c>
      <c r="S5186" s="991"/>
    </row>
    <row r="5187" spans="1:19" ht="15" customHeight="1" x14ac:dyDescent="0.25">
      <c r="A5187">
        <v>5182</v>
      </c>
      <c r="B5187" s="7">
        <f>'EstRev 6-11'!C190</f>
        <v>0</v>
      </c>
      <c r="C5187" s="3">
        <f>A5187-B5187</f>
        <v>5182</v>
      </c>
      <c r="E5187" t="b">
        <f ca="1">F5187=B5187</f>
        <v>1</v>
      </c>
      <c r="F5187" cm="1">
        <f t="array" ref="F5187" ca="1">IF(G5187&lt;&gt;"",INDIRECT("'"&amp;G5187&amp;"'!"&amp;H5187),"")</f>
        <v>0</v>
      </c>
      <c r="G5187" s="991" t="s">
        <v>4454</v>
      </c>
      <c r="H5187" t="s">
        <v>4660</v>
      </c>
      <c r="I5187" s="4"/>
      <c r="J5187" s="4"/>
      <c r="K5187" s="4"/>
    </row>
    <row r="5188" spans="1:19" ht="15" customHeight="1" x14ac:dyDescent="0.25">
      <c r="A5188" s="2">
        <v>5183</v>
      </c>
      <c r="D5188" s="3" t="s">
        <v>3572</v>
      </c>
      <c r="F5188" t="str" cm="1">
        <f t="array" ref="F5188" ca="1">IF(G5188&lt;&gt;"",INDIRECT("'"&amp;G5188&amp;"'!"&amp;H5188),"")</f>
        <v/>
      </c>
      <c r="S5188" s="991"/>
    </row>
    <row r="5189" spans="1:19" ht="15" customHeight="1" x14ac:dyDescent="0.25">
      <c r="A5189" s="2">
        <v>5184</v>
      </c>
      <c r="D5189" s="3" t="s">
        <v>3572</v>
      </c>
      <c r="F5189" t="str" cm="1">
        <f t="array" ref="F5189" ca="1">IF(G5189&lt;&gt;"",INDIRECT("'"&amp;G5189&amp;"'!"&amp;H5189),"")</f>
        <v/>
      </c>
      <c r="S5189" s="991"/>
    </row>
    <row r="5190" spans="1:19" x14ac:dyDescent="0.25">
      <c r="A5190">
        <v>5185</v>
      </c>
      <c r="B5190" s="7">
        <f>'EstRev 6-11'!C193</f>
        <v>0</v>
      </c>
      <c r="C5190" s="3">
        <f>A5190-B5190</f>
        <v>5185</v>
      </c>
      <c r="E5190" t="b">
        <f ca="1">F5190=B5190</f>
        <v>1</v>
      </c>
      <c r="F5190" cm="1">
        <f t="array" ref="F5190" ca="1">IF(G5190&lt;&gt;"",INDIRECT("'"&amp;G5190&amp;"'!"&amp;H5190),"")</f>
        <v>0</v>
      </c>
      <c r="G5190" s="991" t="s">
        <v>4454</v>
      </c>
      <c r="H5190" t="s">
        <v>4661</v>
      </c>
      <c r="S5190" s="991"/>
    </row>
    <row r="5191" spans="1:19" x14ac:dyDescent="0.25">
      <c r="A5191">
        <v>5186</v>
      </c>
      <c r="B5191" s="7">
        <f>'EstRev 6-11'!C195</f>
        <v>0</v>
      </c>
      <c r="C5191" s="3">
        <f>A5191-B5191</f>
        <v>5186</v>
      </c>
      <c r="E5191" t="b">
        <f ca="1">F5191=B5191</f>
        <v>1</v>
      </c>
      <c r="F5191" cm="1">
        <f t="array" ref="F5191" ca="1">IF(G5191&lt;&gt;"",INDIRECT("'"&amp;G5191&amp;"'!"&amp;H5191),"")</f>
        <v>0</v>
      </c>
      <c r="G5191" s="991" t="s">
        <v>4454</v>
      </c>
      <c r="H5191" t="s">
        <v>4662</v>
      </c>
      <c r="S5191" s="991"/>
    </row>
    <row r="5192" spans="1:19" x14ac:dyDescent="0.25">
      <c r="A5192">
        <v>5187</v>
      </c>
      <c r="B5192" s="7">
        <f>'EstRev 6-11'!C196</f>
        <v>0</v>
      </c>
      <c r="C5192" s="3">
        <f>A5192-B5192</f>
        <v>5187</v>
      </c>
      <c r="E5192" t="b">
        <f ca="1">F5192=B5192</f>
        <v>1</v>
      </c>
      <c r="F5192" cm="1">
        <f t="array" ref="F5192" ca="1">IF(G5192&lt;&gt;"",INDIRECT("'"&amp;G5192&amp;"'!"&amp;H5192),"")</f>
        <v>0</v>
      </c>
      <c r="G5192" s="991" t="s">
        <v>4454</v>
      </c>
      <c r="H5192" t="s">
        <v>4663</v>
      </c>
      <c r="S5192" s="991"/>
    </row>
    <row r="5193" spans="1:19" ht="15" customHeight="1" x14ac:dyDescent="0.25">
      <c r="A5193" s="2">
        <v>5188</v>
      </c>
      <c r="D5193" s="3" t="s">
        <v>3572</v>
      </c>
      <c r="F5193" t="str" cm="1">
        <f t="array" ref="F5193" ca="1">IF(G5193&lt;&gt;"",INDIRECT("'"&amp;G5193&amp;"'!"&amp;H5193),"")</f>
        <v/>
      </c>
      <c r="S5193" s="991"/>
    </row>
    <row r="5194" spans="1:19" ht="15" customHeight="1" x14ac:dyDescent="0.25">
      <c r="A5194" s="2">
        <v>5189</v>
      </c>
      <c r="D5194" s="3" t="s">
        <v>3572</v>
      </c>
      <c r="F5194" t="str" cm="1">
        <f t="array" ref="F5194" ca="1">IF(G5194&lt;&gt;"",INDIRECT("'"&amp;G5194&amp;"'!"&amp;H5194),"")</f>
        <v/>
      </c>
      <c r="S5194" s="991"/>
    </row>
    <row r="5195" spans="1:19" ht="15" customHeight="1" x14ac:dyDescent="0.25">
      <c r="A5195" s="2">
        <v>5190</v>
      </c>
      <c r="D5195" s="3" t="s">
        <v>3572</v>
      </c>
      <c r="F5195" t="str" cm="1">
        <f t="array" ref="F5195" ca="1">IF(G5195&lt;&gt;"",INDIRECT("'"&amp;G5195&amp;"'!"&amp;H5195),"")</f>
        <v/>
      </c>
      <c r="S5195" s="991"/>
    </row>
    <row r="5196" spans="1:19" ht="15" customHeight="1" x14ac:dyDescent="0.25">
      <c r="A5196" s="2">
        <v>5191</v>
      </c>
      <c r="D5196" s="3" t="s">
        <v>3860</v>
      </c>
      <c r="F5196" t="str" cm="1">
        <f t="array" ref="F5196" ca="1">IF(G5196&lt;&gt;"",INDIRECT("'"&amp;G5196&amp;"'!"&amp;H5196),"")</f>
        <v/>
      </c>
    </row>
    <row r="5197" spans="1:19" ht="15" customHeight="1" x14ac:dyDescent="0.25">
      <c r="A5197" s="2">
        <v>5192</v>
      </c>
      <c r="D5197" s="3" t="s">
        <v>3860</v>
      </c>
      <c r="F5197" t="str" cm="1">
        <f t="array" ref="F5197" ca="1">IF(G5197&lt;&gt;"",INDIRECT("'"&amp;G5197&amp;"'!"&amp;H5197),"")</f>
        <v/>
      </c>
    </row>
    <row r="5198" spans="1:19" ht="15" customHeight="1" x14ac:dyDescent="0.25">
      <c r="A5198" s="2">
        <v>5193</v>
      </c>
      <c r="D5198" s="3" t="s">
        <v>4540</v>
      </c>
      <c r="F5198" t="str" cm="1">
        <f t="array" ref="F5198" ca="1">IF(G5198&lt;&gt;"",INDIRECT("'"&amp;G5198&amp;"'!"&amp;H5198),"")</f>
        <v/>
      </c>
    </row>
    <row r="5199" spans="1:19" x14ac:dyDescent="0.25">
      <c r="A5199">
        <v>5194</v>
      </c>
      <c r="B5199" s="7">
        <f>'EstRev 6-11'!C197</f>
        <v>0</v>
      </c>
      <c r="C5199" s="3">
        <f>A5199-B5199</f>
        <v>5194</v>
      </c>
      <c r="E5199" t="b">
        <f ca="1">F5199=B5199</f>
        <v>1</v>
      </c>
      <c r="F5199" cm="1">
        <f t="array" ref="F5199" ca="1">IF(G5199&lt;&gt;"",INDIRECT("'"&amp;G5199&amp;"'!"&amp;H5199),"")</f>
        <v>0</v>
      </c>
      <c r="G5199" s="991" t="s">
        <v>4454</v>
      </c>
      <c r="H5199" t="s">
        <v>4664</v>
      </c>
      <c r="S5199" s="991"/>
    </row>
    <row r="5200" spans="1:19" x14ac:dyDescent="0.25">
      <c r="A5200">
        <v>5195</v>
      </c>
      <c r="B5200" s="7">
        <f>'EstRev 6-11'!C201</f>
        <v>0</v>
      </c>
      <c r="C5200" s="3">
        <f>A5200-B5200</f>
        <v>5195</v>
      </c>
      <c r="E5200" t="b">
        <f ca="1">F5200=B5200</f>
        <v>1</v>
      </c>
      <c r="F5200" cm="1">
        <f t="array" ref="F5200" ca="1">IF(G5200&lt;&gt;"",INDIRECT("'"&amp;G5200&amp;"'!"&amp;H5200),"")</f>
        <v>0</v>
      </c>
      <c r="G5200" s="991" t="s">
        <v>4454</v>
      </c>
      <c r="H5200" t="s">
        <v>4665</v>
      </c>
      <c r="S5200" s="991"/>
    </row>
    <row r="5201" spans="1:19" ht="15" customHeight="1" x14ac:dyDescent="0.25">
      <c r="A5201" s="2">
        <v>5196</v>
      </c>
      <c r="D5201" s="3" t="s">
        <v>3860</v>
      </c>
      <c r="F5201" t="str" cm="1">
        <f t="array" ref="F5201" ca="1">IF(G5201&lt;&gt;"",INDIRECT("'"&amp;G5201&amp;"'!"&amp;H5201),"")</f>
        <v/>
      </c>
    </row>
    <row r="5202" spans="1:19" ht="15" customHeight="1" x14ac:dyDescent="0.25">
      <c r="A5202" s="2">
        <v>5197</v>
      </c>
      <c r="D5202" s="3" t="s">
        <v>3572</v>
      </c>
      <c r="F5202" t="str" cm="1">
        <f t="array" ref="F5202" ca="1">IF(G5202&lt;&gt;"",INDIRECT("'"&amp;G5202&amp;"'!"&amp;H5202),"")</f>
        <v/>
      </c>
    </row>
    <row r="5203" spans="1:19" ht="15" customHeight="1" x14ac:dyDescent="0.25">
      <c r="A5203" s="2">
        <v>5198</v>
      </c>
      <c r="D5203" s="3" t="s">
        <v>3572</v>
      </c>
      <c r="F5203" t="str" cm="1">
        <f t="array" ref="F5203" ca="1">IF(G5203&lt;&gt;"",INDIRECT("'"&amp;G5203&amp;"'!"&amp;H5203),"")</f>
        <v/>
      </c>
    </row>
    <row r="5204" spans="1:19" ht="15" customHeight="1" x14ac:dyDescent="0.25">
      <c r="A5204">
        <v>5199</v>
      </c>
      <c r="B5204" s="7">
        <f>'EstRev 6-11'!C199</f>
        <v>0</v>
      </c>
      <c r="C5204" s="3">
        <f>A5204-B5204</f>
        <v>5199</v>
      </c>
      <c r="E5204" t="b">
        <f ca="1">F5204=B5204</f>
        <v>1</v>
      </c>
      <c r="F5204" cm="1">
        <f t="array" ref="F5204" ca="1">IF(G5204&lt;&gt;"",INDIRECT("'"&amp;G5204&amp;"'!"&amp;H5204),"")</f>
        <v>0</v>
      </c>
      <c r="G5204" s="991" t="s">
        <v>4454</v>
      </c>
      <c r="H5204" t="s">
        <v>4666</v>
      </c>
      <c r="I5204" s="4"/>
      <c r="J5204" s="4"/>
      <c r="K5204" s="4"/>
    </row>
    <row r="5205" spans="1:19" ht="15" customHeight="1" x14ac:dyDescent="0.25">
      <c r="A5205" s="2">
        <v>5200</v>
      </c>
      <c r="D5205" s="3" t="s">
        <v>3572</v>
      </c>
      <c r="F5205" t="str" cm="1">
        <f t="array" ref="F5205" ca="1">IF(G5205&lt;&gt;"",INDIRECT("'"&amp;G5205&amp;"'!"&amp;H5205),"")</f>
        <v/>
      </c>
    </row>
    <row r="5206" spans="1:19" ht="15" customHeight="1" x14ac:dyDescent="0.25">
      <c r="A5206" s="2">
        <v>5201</v>
      </c>
      <c r="D5206" s="3" t="s">
        <v>3572</v>
      </c>
      <c r="F5206" t="str" cm="1">
        <f t="array" ref="F5206" ca="1">IF(G5206&lt;&gt;"",INDIRECT("'"&amp;G5206&amp;"'!"&amp;H5206),"")</f>
        <v/>
      </c>
    </row>
    <row r="5207" spans="1:19" ht="15" customHeight="1" x14ac:dyDescent="0.25">
      <c r="A5207" s="2">
        <v>5202</v>
      </c>
      <c r="D5207" s="3" t="s">
        <v>3572</v>
      </c>
      <c r="F5207" t="str" cm="1">
        <f t="array" ref="F5207" ca="1">IF(G5207&lt;&gt;"",INDIRECT("'"&amp;G5207&amp;"'!"&amp;H5207),"")</f>
        <v/>
      </c>
      <c r="S5207" s="991"/>
    </row>
    <row r="5208" spans="1:19" ht="15" customHeight="1" x14ac:dyDescent="0.25">
      <c r="A5208" s="2">
        <v>5203</v>
      </c>
      <c r="D5208" s="3" t="s">
        <v>3572</v>
      </c>
      <c r="F5208" t="str" cm="1">
        <f t="array" ref="F5208" ca="1">IF(G5208&lt;&gt;"",INDIRECT("'"&amp;G5208&amp;"'!"&amp;H5208),"")</f>
        <v/>
      </c>
      <c r="S5208" s="991"/>
    </row>
    <row r="5209" spans="1:19" ht="15" customHeight="1" x14ac:dyDescent="0.25">
      <c r="A5209" s="2">
        <v>5204</v>
      </c>
      <c r="D5209" s="3" t="s">
        <v>3572</v>
      </c>
      <c r="F5209" t="str" cm="1">
        <f t="array" ref="F5209" ca="1">IF(G5209&lt;&gt;"",INDIRECT("'"&amp;G5209&amp;"'!"&amp;H5209),"")</f>
        <v/>
      </c>
      <c r="S5209" s="991"/>
    </row>
    <row r="5210" spans="1:19" ht="15" customHeight="1" x14ac:dyDescent="0.25">
      <c r="A5210" s="2">
        <v>5205</v>
      </c>
      <c r="D5210" s="3" t="s">
        <v>3572</v>
      </c>
      <c r="F5210" t="str" cm="1">
        <f t="array" ref="F5210" ca="1">IF(G5210&lt;&gt;"",INDIRECT("'"&amp;G5210&amp;"'!"&amp;H5210),"")</f>
        <v/>
      </c>
      <c r="S5210" s="991"/>
    </row>
    <row r="5211" spans="1:19" ht="15" customHeight="1" x14ac:dyDescent="0.25">
      <c r="A5211" s="2">
        <v>5206</v>
      </c>
      <c r="D5211" s="3" t="s">
        <v>3572</v>
      </c>
      <c r="F5211" t="str" cm="1">
        <f t="array" ref="F5211" ca="1">IF(G5211&lt;&gt;"",INDIRECT("'"&amp;G5211&amp;"'!"&amp;H5211),"")</f>
        <v/>
      </c>
      <c r="S5211" s="991"/>
    </row>
    <row r="5212" spans="1:19" ht="15" customHeight="1" x14ac:dyDescent="0.25">
      <c r="A5212" s="2">
        <v>5207</v>
      </c>
      <c r="D5212" s="3" t="s">
        <v>3572</v>
      </c>
      <c r="F5212" t="str" cm="1">
        <f t="array" ref="F5212" ca="1">IF(G5212&lt;&gt;"",INDIRECT("'"&amp;G5212&amp;"'!"&amp;H5212),"")</f>
        <v/>
      </c>
      <c r="S5212" s="991"/>
    </row>
    <row r="5213" spans="1:19" ht="15" customHeight="1" x14ac:dyDescent="0.25">
      <c r="A5213" s="2">
        <v>5208</v>
      </c>
      <c r="D5213" s="3" t="s">
        <v>3572</v>
      </c>
      <c r="F5213" t="str" cm="1">
        <f t="array" ref="F5213" ca="1">IF(G5213&lt;&gt;"",INDIRECT("'"&amp;G5213&amp;"'!"&amp;H5213),"")</f>
        <v/>
      </c>
      <c r="S5213" s="991"/>
    </row>
    <row r="5214" spans="1:19" ht="15" customHeight="1" x14ac:dyDescent="0.25">
      <c r="A5214" s="2">
        <v>5209</v>
      </c>
      <c r="D5214" s="3" t="s">
        <v>3572</v>
      </c>
      <c r="F5214" t="str" cm="1">
        <f t="array" ref="F5214" ca="1">IF(G5214&lt;&gt;"",INDIRECT("'"&amp;G5214&amp;"'!"&amp;H5214),"")</f>
        <v/>
      </c>
      <c r="S5214" s="991"/>
    </row>
    <row r="5215" spans="1:19" ht="15" customHeight="1" x14ac:dyDescent="0.25">
      <c r="A5215" s="2">
        <v>5210</v>
      </c>
      <c r="D5215" s="3" t="s">
        <v>3572</v>
      </c>
      <c r="F5215" t="str" cm="1">
        <f t="array" ref="F5215" ca="1">IF(G5215&lt;&gt;"",INDIRECT("'"&amp;G5215&amp;"'!"&amp;H5215),"")</f>
        <v/>
      </c>
      <c r="S5215" s="991"/>
    </row>
    <row r="5216" spans="1:19" ht="15" customHeight="1" x14ac:dyDescent="0.25">
      <c r="A5216" s="2">
        <v>5211</v>
      </c>
      <c r="D5216" s="3" t="s">
        <v>3572</v>
      </c>
      <c r="F5216" t="str" cm="1">
        <f t="array" ref="F5216" ca="1">IF(G5216&lt;&gt;"",INDIRECT("'"&amp;G5216&amp;"'!"&amp;H5216),"")</f>
        <v/>
      </c>
      <c r="S5216" s="991"/>
    </row>
    <row r="5217" spans="1:19" ht="15" customHeight="1" x14ac:dyDescent="0.25">
      <c r="A5217" s="2">
        <v>5212</v>
      </c>
      <c r="D5217" s="3" t="s">
        <v>3572</v>
      </c>
      <c r="F5217" t="str" cm="1">
        <f t="array" ref="F5217" ca="1">IF(G5217&lt;&gt;"",INDIRECT("'"&amp;G5217&amp;"'!"&amp;H5217),"")</f>
        <v/>
      </c>
      <c r="S5217" s="991"/>
    </row>
    <row r="5218" spans="1:19" x14ac:dyDescent="0.25">
      <c r="A5218">
        <v>5213</v>
      </c>
      <c r="B5218" s="7">
        <f>'EstRev 6-11'!C207</f>
        <v>0</v>
      </c>
      <c r="C5218" s="3">
        <f>A5218-B5218</f>
        <v>5213</v>
      </c>
      <c r="E5218" t="b">
        <f ca="1">F5218=B5218</f>
        <v>1</v>
      </c>
      <c r="F5218" cm="1">
        <f t="array" ref="F5218" ca="1">IF(G5218&lt;&gt;"",INDIRECT("'"&amp;G5218&amp;"'!"&amp;H5218),"")</f>
        <v>0</v>
      </c>
      <c r="G5218" s="991" t="s">
        <v>4454</v>
      </c>
      <c r="H5218" t="s">
        <v>4667</v>
      </c>
      <c r="S5218" s="991"/>
    </row>
    <row r="5219" spans="1:19" ht="15" customHeight="1" x14ac:dyDescent="0.25">
      <c r="A5219">
        <v>5214</v>
      </c>
      <c r="B5219" s="7">
        <f>'EstRev 6-11'!C208</f>
        <v>0</v>
      </c>
      <c r="C5219" s="3">
        <f>A5219-B5219</f>
        <v>5214</v>
      </c>
      <c r="E5219" t="b">
        <f ca="1">F5219=B5219</f>
        <v>1</v>
      </c>
      <c r="F5219" cm="1">
        <f t="array" ref="F5219" ca="1">IF(G5219&lt;&gt;"",INDIRECT("'"&amp;G5219&amp;"'!"&amp;H5219),"")</f>
        <v>0</v>
      </c>
      <c r="G5219" s="991" t="s">
        <v>4454</v>
      </c>
      <c r="H5219" t="s">
        <v>4668</v>
      </c>
      <c r="I5219" s="4"/>
      <c r="J5219" s="4"/>
      <c r="K5219" s="4"/>
    </row>
    <row r="5220" spans="1:19" ht="15" customHeight="1" x14ac:dyDescent="0.25">
      <c r="A5220" s="2">
        <v>5215</v>
      </c>
      <c r="D5220" s="3" t="s">
        <v>3572</v>
      </c>
      <c r="F5220" t="str" cm="1">
        <f t="array" ref="F5220" ca="1">IF(G5220&lt;&gt;"",INDIRECT("'"&amp;G5220&amp;"'!"&amp;H5220),"")</f>
        <v/>
      </c>
      <c r="S5220" s="991"/>
    </row>
    <row r="5221" spans="1:19" ht="15" customHeight="1" x14ac:dyDescent="0.25">
      <c r="A5221" s="2">
        <v>5216</v>
      </c>
      <c r="D5221" s="3" t="s">
        <v>3572</v>
      </c>
      <c r="F5221" t="str" cm="1">
        <f t="array" ref="F5221" ca="1">IF(G5221&lt;&gt;"",INDIRECT("'"&amp;G5221&amp;"'!"&amp;H5221),"")</f>
        <v/>
      </c>
      <c r="S5221" s="991"/>
    </row>
    <row r="5222" spans="1:19" x14ac:dyDescent="0.25">
      <c r="A5222">
        <v>5217</v>
      </c>
      <c r="B5222" s="7">
        <f>'EstRev 6-11'!C209</f>
        <v>0</v>
      </c>
      <c r="C5222" s="3">
        <f>A5222-B5222</f>
        <v>5217</v>
      </c>
      <c r="E5222" t="b">
        <f ca="1">F5222=B5222</f>
        <v>1</v>
      </c>
      <c r="F5222" cm="1">
        <f t="array" ref="F5222" ca="1">IF(G5222&lt;&gt;"",INDIRECT("'"&amp;G5222&amp;"'!"&amp;H5222),"")</f>
        <v>0</v>
      </c>
      <c r="G5222" s="991" t="s">
        <v>4454</v>
      </c>
      <c r="H5222" t="s">
        <v>4669</v>
      </c>
      <c r="S5222" s="991"/>
    </row>
    <row r="5223" spans="1:19" x14ac:dyDescent="0.25">
      <c r="A5223">
        <v>5218</v>
      </c>
      <c r="B5223" s="7">
        <f>'EstRev 6-11'!C210</f>
        <v>0</v>
      </c>
      <c r="C5223" s="3">
        <f>A5223-B5223</f>
        <v>5218</v>
      </c>
      <c r="E5223" t="b">
        <f ca="1">F5223=B5223</f>
        <v>1</v>
      </c>
      <c r="F5223" cm="1">
        <f t="array" ref="F5223" ca="1">IF(G5223&lt;&gt;"",INDIRECT("'"&amp;G5223&amp;"'!"&amp;H5223),"")</f>
        <v>0</v>
      </c>
      <c r="G5223" s="991" t="s">
        <v>4454</v>
      </c>
      <c r="H5223" t="s">
        <v>4670</v>
      </c>
      <c r="S5223" s="991"/>
    </row>
    <row r="5224" spans="1:19" x14ac:dyDescent="0.25">
      <c r="A5224">
        <v>5219</v>
      </c>
      <c r="B5224" s="7">
        <f>'EstRev 6-11'!C211</f>
        <v>0</v>
      </c>
      <c r="C5224" s="3">
        <f>A5224-B5224</f>
        <v>5219</v>
      </c>
      <c r="E5224" t="b">
        <f ca="1">F5224=B5224</f>
        <v>1</v>
      </c>
      <c r="F5224" cm="1">
        <f t="array" ref="F5224" ca="1">IF(G5224&lt;&gt;"",INDIRECT("'"&amp;G5224&amp;"'!"&amp;H5224),"")</f>
        <v>0</v>
      </c>
      <c r="G5224" s="991" t="s">
        <v>4454</v>
      </c>
      <c r="H5224" t="s">
        <v>4671</v>
      </c>
      <c r="S5224" s="991"/>
    </row>
    <row r="5225" spans="1:19" ht="15" customHeight="1" x14ac:dyDescent="0.25">
      <c r="A5225" s="2">
        <v>5220</v>
      </c>
      <c r="D5225" s="3" t="s">
        <v>3572</v>
      </c>
      <c r="F5225" t="str" cm="1">
        <f t="array" ref="F5225" ca="1">IF(G5225&lt;&gt;"",INDIRECT("'"&amp;G5225&amp;"'!"&amp;H5225),"")</f>
        <v/>
      </c>
      <c r="S5225" s="991"/>
    </row>
    <row r="5226" spans="1:19" ht="15" customHeight="1" x14ac:dyDescent="0.25">
      <c r="A5226" s="2">
        <v>5221</v>
      </c>
      <c r="D5226" s="3" t="s">
        <v>3572</v>
      </c>
      <c r="F5226" t="str" cm="1">
        <f t="array" ref="F5226" ca="1">IF(G5226&lt;&gt;"",INDIRECT("'"&amp;G5226&amp;"'!"&amp;H5226),"")</f>
        <v/>
      </c>
      <c r="S5226" s="991"/>
    </row>
    <row r="5227" spans="1:19" ht="15" customHeight="1" x14ac:dyDescent="0.25">
      <c r="A5227" s="2">
        <v>5222</v>
      </c>
      <c r="D5227" s="3" t="s">
        <v>3572</v>
      </c>
      <c r="F5227" t="str" cm="1">
        <f t="array" ref="F5227" ca="1">IF(G5227&lt;&gt;"",INDIRECT("'"&amp;G5227&amp;"'!"&amp;H5227),"")</f>
        <v/>
      </c>
      <c r="S5227" s="991"/>
    </row>
    <row r="5228" spans="1:19" ht="15" customHeight="1" x14ac:dyDescent="0.25">
      <c r="A5228" s="2">
        <v>5223</v>
      </c>
      <c r="D5228" s="3" t="s">
        <v>3572</v>
      </c>
      <c r="F5228" t="str" cm="1">
        <f t="array" ref="F5228" ca="1">IF(G5228&lt;&gt;"",INDIRECT("'"&amp;G5228&amp;"'!"&amp;H5228),"")</f>
        <v/>
      </c>
      <c r="S5228" s="991"/>
    </row>
    <row r="5229" spans="1:19" ht="15" customHeight="1" x14ac:dyDescent="0.25">
      <c r="A5229" s="2">
        <v>5224</v>
      </c>
      <c r="D5229" s="3" t="s">
        <v>3572</v>
      </c>
      <c r="F5229" t="str" cm="1">
        <f t="array" ref="F5229" ca="1">IF(G5229&lt;&gt;"",INDIRECT("'"&amp;G5229&amp;"'!"&amp;H5229),"")</f>
        <v/>
      </c>
      <c r="S5229" s="991"/>
    </row>
    <row r="5230" spans="1:19" x14ac:dyDescent="0.25">
      <c r="A5230">
        <v>5225</v>
      </c>
      <c r="B5230" s="7">
        <f>'EstRev 6-11'!C213</f>
        <v>0</v>
      </c>
      <c r="C5230" s="3">
        <f>A5230-B5230</f>
        <v>5225</v>
      </c>
      <c r="E5230" t="b">
        <f ca="1">F5230=B5230</f>
        <v>1</v>
      </c>
      <c r="F5230" cm="1">
        <f t="array" ref="F5230" ca="1">IF(G5230&lt;&gt;"",INDIRECT("'"&amp;G5230&amp;"'!"&amp;H5230),"")</f>
        <v>0</v>
      </c>
      <c r="G5230" s="991" t="s">
        <v>4454</v>
      </c>
      <c r="H5230" t="s">
        <v>4672</v>
      </c>
      <c r="S5230" s="991"/>
    </row>
    <row r="5231" spans="1:19" ht="15" customHeight="1" x14ac:dyDescent="0.25">
      <c r="A5231" s="2">
        <v>5226</v>
      </c>
      <c r="D5231" s="3" t="s">
        <v>3572</v>
      </c>
      <c r="F5231" t="str" cm="1">
        <f t="array" ref="F5231" ca="1">IF(G5231&lt;&gt;"",INDIRECT("'"&amp;G5231&amp;"'!"&amp;H5231),"")</f>
        <v/>
      </c>
      <c r="S5231" s="991"/>
    </row>
    <row r="5232" spans="1:19" ht="15" customHeight="1" x14ac:dyDescent="0.25">
      <c r="A5232" s="2">
        <v>5227</v>
      </c>
      <c r="D5232" s="3" t="s">
        <v>3572</v>
      </c>
      <c r="F5232" t="str" cm="1">
        <f t="array" ref="F5232" ca="1">IF(G5232&lt;&gt;"",INDIRECT("'"&amp;G5232&amp;"'!"&amp;H5232),"")</f>
        <v/>
      </c>
      <c r="S5232" s="991"/>
    </row>
    <row r="5233" spans="1:19" ht="15" customHeight="1" x14ac:dyDescent="0.25">
      <c r="A5233" s="2">
        <v>5228</v>
      </c>
      <c r="D5233" s="3" t="s">
        <v>3572</v>
      </c>
      <c r="F5233" t="str" cm="1">
        <f t="array" ref="F5233" ca="1">IF(G5233&lt;&gt;"",INDIRECT("'"&amp;G5233&amp;"'!"&amp;H5233),"")</f>
        <v/>
      </c>
      <c r="S5233" s="991"/>
    </row>
    <row r="5234" spans="1:19" ht="15" customHeight="1" x14ac:dyDescent="0.25">
      <c r="A5234" s="2">
        <v>5229</v>
      </c>
      <c r="D5234" s="3" t="s">
        <v>3572</v>
      </c>
      <c r="F5234" t="str" cm="1">
        <f t="array" ref="F5234" ca="1">IF(G5234&lt;&gt;"",INDIRECT("'"&amp;G5234&amp;"'!"&amp;H5234),"")</f>
        <v/>
      </c>
      <c r="S5234" s="991"/>
    </row>
    <row r="5235" spans="1:19" ht="15" customHeight="1" x14ac:dyDescent="0.25">
      <c r="A5235" s="2">
        <v>5230</v>
      </c>
      <c r="D5235" s="3" t="s">
        <v>3860</v>
      </c>
      <c r="F5235" t="str" cm="1">
        <f t="array" ref="F5235" ca="1">IF(G5235&lt;&gt;"",INDIRECT("'"&amp;G5235&amp;"'!"&amp;H5235),"")</f>
        <v/>
      </c>
      <c r="S5235" s="991"/>
    </row>
    <row r="5236" spans="1:19" ht="15" customHeight="1" x14ac:dyDescent="0.25">
      <c r="A5236" s="2">
        <v>5231</v>
      </c>
      <c r="D5236" s="3" t="s">
        <v>3572</v>
      </c>
      <c r="F5236" t="str" cm="1">
        <f t="array" ref="F5236" ca="1">IF(G5236&lt;&gt;"",INDIRECT("'"&amp;G5236&amp;"'!"&amp;H5236),"")</f>
        <v/>
      </c>
      <c r="S5236" s="991"/>
    </row>
    <row r="5237" spans="1:19" ht="15" customHeight="1" x14ac:dyDescent="0.25">
      <c r="A5237" s="2">
        <v>5232</v>
      </c>
      <c r="D5237" s="3" t="s">
        <v>3572</v>
      </c>
      <c r="F5237" t="str" cm="1">
        <f t="array" ref="F5237" ca="1">IF(G5237&lt;&gt;"",INDIRECT("'"&amp;G5237&amp;"'!"&amp;H5237),"")</f>
        <v/>
      </c>
      <c r="S5237" s="991"/>
    </row>
    <row r="5238" spans="1:19" ht="15" customHeight="1" x14ac:dyDescent="0.25">
      <c r="A5238" s="2">
        <v>5233</v>
      </c>
      <c r="D5238" s="3" t="s">
        <v>3572</v>
      </c>
      <c r="F5238" t="str" cm="1">
        <f t="array" ref="F5238" ca="1">IF(G5238&lt;&gt;"",INDIRECT("'"&amp;G5238&amp;"'!"&amp;H5238),"")</f>
        <v/>
      </c>
      <c r="S5238" s="991"/>
    </row>
    <row r="5239" spans="1:19" ht="15" customHeight="1" x14ac:dyDescent="0.25">
      <c r="A5239" s="2">
        <v>5234</v>
      </c>
      <c r="D5239" s="3" t="s">
        <v>3572</v>
      </c>
      <c r="F5239" t="str" cm="1">
        <f t="array" ref="F5239" ca="1">IF(G5239&lt;&gt;"",INDIRECT("'"&amp;G5239&amp;"'!"&amp;H5239),"")</f>
        <v/>
      </c>
      <c r="S5239" s="991"/>
    </row>
    <row r="5240" spans="1:19" ht="15" customHeight="1" x14ac:dyDescent="0.25">
      <c r="A5240" s="2">
        <v>5235</v>
      </c>
      <c r="D5240" s="3" t="s">
        <v>3860</v>
      </c>
      <c r="F5240" t="str" cm="1">
        <f t="array" ref="F5240" ca="1">IF(G5240&lt;&gt;"",INDIRECT("'"&amp;G5240&amp;"'!"&amp;H5240),"")</f>
        <v/>
      </c>
      <c r="S5240" s="991"/>
    </row>
    <row r="5241" spans="1:19" ht="15" customHeight="1" x14ac:dyDescent="0.25">
      <c r="A5241" s="2">
        <v>5236</v>
      </c>
      <c r="D5241" s="3" t="s">
        <v>3860</v>
      </c>
      <c r="F5241" t="str" cm="1">
        <f t="array" ref="F5241" ca="1">IF(G5241&lt;&gt;"",INDIRECT("'"&amp;G5241&amp;"'!"&amp;H5241),"")</f>
        <v/>
      </c>
      <c r="S5241" s="991"/>
    </row>
    <row r="5242" spans="1:19" ht="15" customHeight="1" x14ac:dyDescent="0.25">
      <c r="A5242" s="2">
        <v>5237</v>
      </c>
      <c r="D5242" s="3" t="s">
        <v>3572</v>
      </c>
      <c r="F5242" t="str" cm="1">
        <f t="array" ref="F5242" ca="1">IF(G5242&lt;&gt;"",INDIRECT("'"&amp;G5242&amp;"'!"&amp;H5242),"")</f>
        <v/>
      </c>
      <c r="S5242" s="991"/>
    </row>
    <row r="5243" spans="1:19" ht="15" customHeight="1" x14ac:dyDescent="0.25">
      <c r="A5243" s="2">
        <v>5238</v>
      </c>
      <c r="D5243" s="3" t="s">
        <v>3572</v>
      </c>
      <c r="F5243" t="str" cm="1">
        <f t="array" ref="F5243" ca="1">IF(G5243&lt;&gt;"",INDIRECT("'"&amp;G5243&amp;"'!"&amp;H5243),"")</f>
        <v/>
      </c>
      <c r="S5243" s="991"/>
    </row>
    <row r="5244" spans="1:19" ht="15" customHeight="1" x14ac:dyDescent="0.25">
      <c r="A5244" s="2">
        <v>5239</v>
      </c>
      <c r="D5244" s="3" t="s">
        <v>3572</v>
      </c>
      <c r="F5244" t="str" cm="1">
        <f t="array" ref="F5244" ca="1">IF(G5244&lt;&gt;"",INDIRECT("'"&amp;G5244&amp;"'!"&amp;H5244),"")</f>
        <v/>
      </c>
      <c r="S5244" s="991"/>
    </row>
    <row r="5245" spans="1:19" x14ac:dyDescent="0.25">
      <c r="A5245">
        <v>5240</v>
      </c>
      <c r="B5245" s="7">
        <f>'EstRev 6-11'!C215</f>
        <v>103135</v>
      </c>
      <c r="C5245" s="3">
        <f>A5245-B5245</f>
        <v>-97895</v>
      </c>
      <c r="E5245" t="b">
        <f ca="1">F5245=B5245</f>
        <v>1</v>
      </c>
      <c r="F5245" cm="1">
        <f t="array" ref="F5245" ca="1">IF(G5245&lt;&gt;"",INDIRECT("'"&amp;G5245&amp;"'!"&amp;H5245),"")</f>
        <v>103135</v>
      </c>
      <c r="G5245" s="991" t="s">
        <v>4454</v>
      </c>
      <c r="H5245" t="s">
        <v>4673</v>
      </c>
      <c r="S5245" s="991"/>
    </row>
    <row r="5246" spans="1:19" ht="15" customHeight="1" x14ac:dyDescent="0.25">
      <c r="A5246" s="2">
        <v>5241</v>
      </c>
      <c r="D5246" s="3" t="s">
        <v>3572</v>
      </c>
      <c r="F5246" t="str" cm="1">
        <f t="array" ref="F5246" ca="1">IF(G5246&lt;&gt;"",INDIRECT("'"&amp;G5246&amp;"'!"&amp;H5246),"")</f>
        <v/>
      </c>
      <c r="S5246" s="991"/>
    </row>
    <row r="5247" spans="1:19" ht="15" customHeight="1" x14ac:dyDescent="0.25">
      <c r="A5247" s="2">
        <v>5242</v>
      </c>
      <c r="D5247" s="3" t="s">
        <v>3572</v>
      </c>
      <c r="F5247" t="str" cm="1">
        <f t="array" ref="F5247" ca="1">IF(G5247&lt;&gt;"",INDIRECT("'"&amp;G5247&amp;"'!"&amp;H5247),"")</f>
        <v/>
      </c>
      <c r="S5247" s="991"/>
    </row>
    <row r="5248" spans="1:19" x14ac:dyDescent="0.25">
      <c r="A5248">
        <v>5243</v>
      </c>
      <c r="B5248" s="7">
        <f>'EstRev 6-11'!C217</f>
        <v>103135</v>
      </c>
      <c r="C5248" s="3">
        <f>A5248-B5248</f>
        <v>-97892</v>
      </c>
      <c r="E5248" t="b">
        <f ca="1">F5248=B5248</f>
        <v>1</v>
      </c>
      <c r="F5248" cm="1">
        <f t="array" ref="F5248" ca="1">IF(G5248&lt;&gt;"",INDIRECT("'"&amp;G5248&amp;"'!"&amp;H5248),"")</f>
        <v>103135</v>
      </c>
      <c r="G5248" s="991" t="s">
        <v>4454</v>
      </c>
      <c r="H5248" t="s">
        <v>4674</v>
      </c>
      <c r="S5248" s="991"/>
    </row>
    <row r="5249" spans="1:19" ht="15" customHeight="1" x14ac:dyDescent="0.25">
      <c r="A5249" s="2">
        <v>5244</v>
      </c>
      <c r="D5249" s="3" t="s">
        <v>3572</v>
      </c>
      <c r="F5249" t="str" cm="1">
        <f t="array" ref="F5249" ca="1">IF(G5249&lt;&gt;"",INDIRECT("'"&amp;G5249&amp;"'!"&amp;H5249),"")</f>
        <v/>
      </c>
      <c r="S5249" s="991"/>
    </row>
    <row r="5250" spans="1:19" ht="15" customHeight="1" x14ac:dyDescent="0.25">
      <c r="A5250" s="2">
        <v>5245</v>
      </c>
      <c r="D5250" s="3" t="s">
        <v>3572</v>
      </c>
      <c r="F5250" t="str" cm="1">
        <f t="array" ref="F5250" ca="1">IF(G5250&lt;&gt;"",INDIRECT("'"&amp;G5250&amp;"'!"&amp;H5250),"")</f>
        <v/>
      </c>
      <c r="S5250" s="991"/>
    </row>
    <row r="5251" spans="1:19" ht="15" customHeight="1" x14ac:dyDescent="0.25">
      <c r="A5251" s="2">
        <v>5246</v>
      </c>
      <c r="D5251" s="3" t="s">
        <v>3572</v>
      </c>
      <c r="F5251" t="str" cm="1">
        <f t="array" ref="F5251" ca="1">IF(G5251&lt;&gt;"",INDIRECT("'"&amp;G5251&amp;"'!"&amp;H5251),"")</f>
        <v/>
      </c>
      <c r="S5251" s="991"/>
    </row>
    <row r="5252" spans="1:19" ht="15" customHeight="1" x14ac:dyDescent="0.25">
      <c r="A5252" s="2">
        <v>5247</v>
      </c>
      <c r="D5252" s="3" t="s">
        <v>3572</v>
      </c>
      <c r="F5252" t="str" cm="1">
        <f t="array" ref="F5252" ca="1">IF(G5252&lt;&gt;"",INDIRECT("'"&amp;G5252&amp;"'!"&amp;H5252),"")</f>
        <v/>
      </c>
      <c r="S5252" s="991"/>
    </row>
    <row r="5253" spans="1:19" ht="15" customHeight="1" x14ac:dyDescent="0.25">
      <c r="A5253" s="2">
        <v>5248</v>
      </c>
      <c r="D5253" s="3" t="s">
        <v>3572</v>
      </c>
      <c r="F5253" t="str" cm="1">
        <f t="array" ref="F5253" ca="1">IF(G5253&lt;&gt;"",INDIRECT("'"&amp;G5253&amp;"'!"&amp;H5253),"")</f>
        <v/>
      </c>
      <c r="S5253" s="991"/>
    </row>
    <row r="5254" spans="1:19" x14ac:dyDescent="0.25">
      <c r="A5254">
        <v>5249</v>
      </c>
      <c r="B5254" s="7">
        <f>'EstRev 6-11'!C218</f>
        <v>0</v>
      </c>
      <c r="C5254" s="3">
        <f>A5254-B5254</f>
        <v>5249</v>
      </c>
      <c r="E5254" t="b">
        <f ca="1">F5254=B5254</f>
        <v>1</v>
      </c>
      <c r="F5254" cm="1">
        <f t="array" ref="F5254" ca="1">IF(G5254&lt;&gt;"",INDIRECT("'"&amp;G5254&amp;"'!"&amp;H5254),"")</f>
        <v>0</v>
      </c>
      <c r="G5254" s="991" t="s">
        <v>4454</v>
      </c>
      <c r="H5254" t="s">
        <v>4675</v>
      </c>
      <c r="S5254" s="991"/>
    </row>
    <row r="5255" spans="1:19" ht="15" customHeight="1" x14ac:dyDescent="0.25">
      <c r="A5255" s="2">
        <v>5250</v>
      </c>
      <c r="D5255" s="3" t="s">
        <v>3572</v>
      </c>
      <c r="F5255" t="str" cm="1">
        <f t="array" ref="F5255" ca="1">IF(G5255&lt;&gt;"",INDIRECT("'"&amp;G5255&amp;"'!"&amp;H5255),"")</f>
        <v/>
      </c>
      <c r="S5255" s="991"/>
    </row>
    <row r="5256" spans="1:19" x14ac:dyDescent="0.25">
      <c r="A5256">
        <v>5251</v>
      </c>
      <c r="B5256" s="7">
        <f>'EstRev 6-11'!C226</f>
        <v>0</v>
      </c>
      <c r="C5256" s="3">
        <f>A5256-B5256</f>
        <v>5251</v>
      </c>
      <c r="E5256" t="b">
        <f ca="1">F5256=B5256</f>
        <v>1</v>
      </c>
      <c r="F5256" cm="1">
        <f t="array" ref="F5256" ca="1">IF(G5256&lt;&gt;"",INDIRECT("'"&amp;G5256&amp;"'!"&amp;H5256),"")</f>
        <v>0</v>
      </c>
      <c r="G5256" s="991" t="s">
        <v>4454</v>
      </c>
      <c r="H5256" t="s">
        <v>4676</v>
      </c>
      <c r="S5256" s="991"/>
    </row>
    <row r="5257" spans="1:19" ht="15" customHeight="1" x14ac:dyDescent="0.25">
      <c r="A5257" s="2">
        <v>5252</v>
      </c>
      <c r="D5257" s="3" t="s">
        <v>4540</v>
      </c>
      <c r="F5257" t="str" cm="1">
        <f t="array" ref="F5257" ca="1">IF(G5257&lt;&gt;"",INDIRECT("'"&amp;G5257&amp;"'!"&amp;H5257),"")</f>
        <v/>
      </c>
      <c r="S5257" s="991"/>
    </row>
    <row r="5258" spans="1:19" ht="15" customHeight="1" x14ac:dyDescent="0.25">
      <c r="A5258" s="2">
        <v>5253</v>
      </c>
      <c r="D5258" s="3" t="s">
        <v>3572</v>
      </c>
      <c r="F5258" t="str" cm="1">
        <f t="array" ref="F5258" ca="1">IF(G5258&lt;&gt;"",INDIRECT("'"&amp;G5258&amp;"'!"&amp;H5258),"")</f>
        <v/>
      </c>
      <c r="S5258" s="991"/>
    </row>
    <row r="5259" spans="1:19" x14ac:dyDescent="0.25">
      <c r="A5259">
        <v>5254</v>
      </c>
      <c r="B5259" s="7">
        <f>'EstRev 6-11'!C228</f>
        <v>0</v>
      </c>
      <c r="C5259" s="3">
        <f>A5259-B5259</f>
        <v>5254</v>
      </c>
      <c r="E5259" t="b">
        <f ca="1">F5259=B5259</f>
        <v>1</v>
      </c>
      <c r="F5259" cm="1">
        <f t="array" ref="F5259" ca="1">IF(G5259&lt;&gt;"",INDIRECT("'"&amp;G5259&amp;"'!"&amp;H5259),"")</f>
        <v>0</v>
      </c>
      <c r="G5259" s="991" t="s">
        <v>4454</v>
      </c>
      <c r="H5259" t="s">
        <v>4677</v>
      </c>
      <c r="S5259" s="991"/>
    </row>
    <row r="5260" spans="1:19" ht="15" customHeight="1" x14ac:dyDescent="0.25">
      <c r="A5260" s="2">
        <v>5255</v>
      </c>
      <c r="D5260" s="3" t="s">
        <v>3572</v>
      </c>
      <c r="F5260" t="str" cm="1">
        <f t="array" ref="F5260" ca="1">IF(G5260&lt;&gt;"",INDIRECT("'"&amp;G5260&amp;"'!"&amp;H5260),"")</f>
        <v/>
      </c>
      <c r="S5260" s="991"/>
    </row>
    <row r="5261" spans="1:19" ht="15" customHeight="1" x14ac:dyDescent="0.25">
      <c r="A5261">
        <v>5256</v>
      </c>
      <c r="B5261" s="7">
        <f>'EstRev 6-11'!C229</f>
        <v>0</v>
      </c>
      <c r="C5261" s="3">
        <f>A5261-B5261</f>
        <v>5256</v>
      </c>
      <c r="E5261" t="b">
        <f ca="1">F5261=B5261</f>
        <v>1</v>
      </c>
      <c r="F5261" cm="1">
        <f t="array" ref="F5261" ca="1">IF(G5261&lt;&gt;"",INDIRECT("'"&amp;G5261&amp;"'!"&amp;H5261),"")</f>
        <v>0</v>
      </c>
      <c r="G5261" s="991" t="s">
        <v>4454</v>
      </c>
      <c r="H5261" t="s">
        <v>4678</v>
      </c>
      <c r="I5261" s="4"/>
      <c r="J5261" s="4"/>
      <c r="K5261" s="4"/>
    </row>
    <row r="5262" spans="1:19" ht="15" customHeight="1" x14ac:dyDescent="0.25">
      <c r="A5262" s="2">
        <v>5257</v>
      </c>
      <c r="D5262" s="3" t="s">
        <v>3572</v>
      </c>
      <c r="F5262" t="str" cm="1">
        <f t="array" ref="F5262" ca="1">IF(G5262&lt;&gt;"",INDIRECT("'"&amp;G5262&amp;"'!"&amp;H5262),"")</f>
        <v/>
      </c>
      <c r="S5262" s="991"/>
    </row>
    <row r="5263" spans="1:19" ht="15" customHeight="1" x14ac:dyDescent="0.25">
      <c r="A5263" s="2">
        <v>5258</v>
      </c>
      <c r="D5263" s="3" t="s">
        <v>3860</v>
      </c>
      <c r="F5263" t="str" cm="1">
        <f t="array" ref="F5263" ca="1">IF(G5263&lt;&gt;"",INDIRECT("'"&amp;G5263&amp;"'!"&amp;H5263),"")</f>
        <v/>
      </c>
      <c r="S5263" s="991"/>
    </row>
    <row r="5264" spans="1:19" x14ac:dyDescent="0.25">
      <c r="A5264">
        <v>5259</v>
      </c>
      <c r="B5264" s="7">
        <f>'EstRev 6-11'!C238</f>
        <v>103135</v>
      </c>
      <c r="C5264" s="3">
        <f>A5264-B5264</f>
        <v>-97876</v>
      </c>
      <c r="E5264" t="b">
        <f ca="1">F5264=B5264</f>
        <v>1</v>
      </c>
      <c r="F5264" cm="1">
        <f t="array" ref="F5264" ca="1">IF(G5264&lt;&gt;"",INDIRECT("'"&amp;G5264&amp;"'!"&amp;H5264),"")</f>
        <v>103135</v>
      </c>
      <c r="G5264" s="991" t="s">
        <v>4454</v>
      </c>
      <c r="H5264" t="s">
        <v>4679</v>
      </c>
      <c r="S5264" s="991"/>
    </row>
    <row r="5265" spans="1:19" ht="15" customHeight="1" x14ac:dyDescent="0.25">
      <c r="A5265" s="2">
        <v>5260</v>
      </c>
      <c r="D5265" s="3" t="s">
        <v>3572</v>
      </c>
      <c r="F5265" t="str" cm="1">
        <f t="array" ref="F5265" ca="1">IF(G5265&lt;&gt;"",INDIRECT("'"&amp;G5265&amp;"'!"&amp;H5265),"")</f>
        <v/>
      </c>
      <c r="S5265" s="991"/>
    </row>
    <row r="5266" spans="1:19" ht="15" customHeight="1" x14ac:dyDescent="0.25">
      <c r="A5266" s="2">
        <v>5261</v>
      </c>
      <c r="D5266" s="3" t="s">
        <v>3572</v>
      </c>
      <c r="F5266" t="str" cm="1">
        <f t="array" ref="F5266" ca="1">IF(G5266&lt;&gt;"",INDIRECT("'"&amp;G5266&amp;"'!"&amp;H5266),"")</f>
        <v/>
      </c>
      <c r="S5266" s="991"/>
    </row>
    <row r="5267" spans="1:19" ht="15" customHeight="1" x14ac:dyDescent="0.25">
      <c r="A5267" s="2">
        <v>5262</v>
      </c>
      <c r="D5267" s="3" t="s">
        <v>3572</v>
      </c>
      <c r="F5267" t="str" cm="1">
        <f t="array" ref="F5267" ca="1">IF(G5267&lt;&gt;"",INDIRECT("'"&amp;G5267&amp;"'!"&amp;H5267),"")</f>
        <v/>
      </c>
      <c r="S5267" s="991"/>
    </row>
    <row r="5268" spans="1:19" ht="15" customHeight="1" x14ac:dyDescent="0.25">
      <c r="A5268" s="2">
        <v>5263</v>
      </c>
      <c r="D5268" s="3" t="s">
        <v>3572</v>
      </c>
      <c r="F5268" t="str" cm="1">
        <f t="array" ref="F5268" ca="1">IF(G5268&lt;&gt;"",INDIRECT("'"&amp;G5268&amp;"'!"&amp;H5268),"")</f>
        <v/>
      </c>
      <c r="S5268" s="991"/>
    </row>
    <row r="5269" spans="1:19" ht="15" customHeight="1" x14ac:dyDescent="0.25">
      <c r="A5269" s="2">
        <v>5264</v>
      </c>
      <c r="D5269" s="3" t="s">
        <v>3572</v>
      </c>
      <c r="F5269" t="str" cm="1">
        <f t="array" ref="F5269" ca="1">IF(G5269&lt;&gt;"",INDIRECT("'"&amp;G5269&amp;"'!"&amp;H5269),"")</f>
        <v/>
      </c>
      <c r="S5269" s="991"/>
    </row>
    <row r="5270" spans="1:19" ht="15" customHeight="1" x14ac:dyDescent="0.25">
      <c r="A5270">
        <v>5265</v>
      </c>
      <c r="B5270" s="7">
        <f>'EstRev 6-11'!C239</f>
        <v>103135</v>
      </c>
      <c r="C5270" s="3">
        <f>A5270-B5270</f>
        <v>-97870</v>
      </c>
      <c r="E5270" t="b">
        <f ca="1">F5270=B5270</f>
        <v>1</v>
      </c>
      <c r="F5270" cm="1">
        <f t="array" ref="F5270" ca="1">IF(G5270&lt;&gt;"",INDIRECT("'"&amp;G5270&amp;"'!"&amp;H5270),"")</f>
        <v>103135</v>
      </c>
      <c r="G5270" s="991" t="s">
        <v>4454</v>
      </c>
      <c r="H5270" t="s">
        <v>4680</v>
      </c>
      <c r="I5270" s="4"/>
      <c r="J5270" s="4"/>
      <c r="K5270" s="4"/>
    </row>
    <row r="5271" spans="1:19" ht="15" customHeight="1" x14ac:dyDescent="0.25">
      <c r="A5271">
        <v>5266</v>
      </c>
      <c r="B5271" s="7">
        <f>'EstRev 6-11'!C240</f>
        <v>1316034</v>
      </c>
      <c r="C5271" s="3">
        <f>A5271-B5271</f>
        <v>-1310768</v>
      </c>
      <c r="E5271" t="b">
        <f ca="1">F5271=B5271</f>
        <v>1</v>
      </c>
      <c r="F5271" cm="1">
        <f t="array" ref="F5271" ca="1">IF(G5271&lt;&gt;"",INDIRECT("'"&amp;G5271&amp;"'!"&amp;H5271),"")</f>
        <v>1316034</v>
      </c>
      <c r="G5271" s="991" t="s">
        <v>4454</v>
      </c>
      <c r="H5271" t="s">
        <v>4681</v>
      </c>
      <c r="I5271" s="4"/>
      <c r="J5271" s="4"/>
      <c r="K5271" s="4"/>
    </row>
    <row r="5272" spans="1:19" ht="15" customHeight="1" x14ac:dyDescent="0.25">
      <c r="A5272">
        <v>5267</v>
      </c>
      <c r="B5272" s="7">
        <f>'EstRev 6-11'!D5</f>
        <v>0</v>
      </c>
      <c r="C5272" s="3">
        <f>A5272-B5272</f>
        <v>5267</v>
      </c>
      <c r="E5272" t="b">
        <f ca="1">F5272=B5272</f>
        <v>1</v>
      </c>
      <c r="F5272" cm="1">
        <f t="array" ref="F5272" ca="1">IF(G5272&lt;&gt;"",INDIRECT("'"&amp;G5272&amp;"'!"&amp;H5272),"")</f>
        <v>0</v>
      </c>
      <c r="G5272" s="991" t="s">
        <v>4454</v>
      </c>
      <c r="H5272" t="s">
        <v>3671</v>
      </c>
      <c r="I5272" s="4"/>
      <c r="J5272" s="4"/>
      <c r="K5272" s="4"/>
    </row>
    <row r="5273" spans="1:19" ht="15" customHeight="1" x14ac:dyDescent="0.25">
      <c r="A5273" s="2">
        <v>5268</v>
      </c>
      <c r="D5273" s="3" t="s">
        <v>3860</v>
      </c>
      <c r="F5273" t="str" cm="1">
        <f t="array" ref="F5273" ca="1">IF(G5273&lt;&gt;"",INDIRECT("'"&amp;G5273&amp;"'!"&amp;H5273),"")</f>
        <v/>
      </c>
      <c r="S5273" s="991"/>
    </row>
    <row r="5274" spans="1:19" ht="15" customHeight="1" x14ac:dyDescent="0.25">
      <c r="A5274">
        <v>5269</v>
      </c>
      <c r="B5274" s="7">
        <f>'EstRev 6-11'!D6</f>
        <v>0</v>
      </c>
      <c r="C5274" s="3">
        <f t="shared" ref="C5274:C5306" si="158">A5274-B5274</f>
        <v>5269</v>
      </c>
      <c r="E5274" t="b">
        <f t="shared" ref="E5274:E5306" ca="1" si="159">F5274=B5274</f>
        <v>1</v>
      </c>
      <c r="F5274" cm="1">
        <f t="array" ref="F5274" ca="1">IF(G5274&lt;&gt;"",INDIRECT("'"&amp;G5274&amp;"'!"&amp;H5274),"")</f>
        <v>0</v>
      </c>
      <c r="G5274" s="991" t="s">
        <v>4454</v>
      </c>
      <c r="H5274" t="s">
        <v>4350</v>
      </c>
      <c r="I5274" s="4"/>
      <c r="J5274" s="4"/>
      <c r="K5274" s="4"/>
    </row>
    <row r="5275" spans="1:19" ht="15" customHeight="1" x14ac:dyDescent="0.25">
      <c r="A5275">
        <v>5270</v>
      </c>
      <c r="B5275" s="7">
        <f>'EstRev 6-11'!D7</f>
        <v>0</v>
      </c>
      <c r="C5275" s="3">
        <f t="shared" si="158"/>
        <v>5270</v>
      </c>
      <c r="E5275" t="b">
        <f t="shared" ca="1" si="159"/>
        <v>1</v>
      </c>
      <c r="F5275" cm="1">
        <f t="array" ref="F5275" ca="1">IF(G5275&lt;&gt;"",INDIRECT("'"&amp;G5275&amp;"'!"&amp;H5275),"")</f>
        <v>0</v>
      </c>
      <c r="G5275" s="991" t="s">
        <v>4454</v>
      </c>
      <c r="H5275" t="s">
        <v>3532</v>
      </c>
      <c r="I5275" s="4"/>
      <c r="J5275" s="4"/>
      <c r="K5275" s="4"/>
    </row>
    <row r="5276" spans="1:19" x14ac:dyDescent="0.25">
      <c r="A5276">
        <v>5271</v>
      </c>
      <c r="B5276" s="7">
        <f>'EstRev 6-11'!D9</f>
        <v>0</v>
      </c>
      <c r="C5276" s="3">
        <f t="shared" si="158"/>
        <v>5271</v>
      </c>
      <c r="E5276" t="b">
        <f t="shared" ca="1" si="159"/>
        <v>1</v>
      </c>
      <c r="F5276" cm="1">
        <f t="array" ref="F5276" ca="1">IF(G5276&lt;&gt;"",INDIRECT("'"&amp;G5276&amp;"'!"&amp;H5276),"")</f>
        <v>0</v>
      </c>
      <c r="G5276" s="991" t="s">
        <v>4454</v>
      </c>
      <c r="H5276" t="s">
        <v>4182</v>
      </c>
      <c r="S5276" s="991"/>
    </row>
    <row r="5277" spans="1:19" ht="15" customHeight="1" x14ac:dyDescent="0.25">
      <c r="A5277">
        <v>5272</v>
      </c>
      <c r="B5277" s="7">
        <f>'EstRev 6-11'!D11</f>
        <v>0</v>
      </c>
      <c r="C5277" s="3">
        <f t="shared" si="158"/>
        <v>5272</v>
      </c>
      <c r="E5277" t="b">
        <f t="shared" ca="1" si="159"/>
        <v>1</v>
      </c>
      <c r="F5277" cm="1">
        <f t="array" ref="F5277" ca="1">IF(G5277&lt;&gt;"",INDIRECT("'"&amp;G5277&amp;"'!"&amp;H5277),"")</f>
        <v>0</v>
      </c>
      <c r="G5277" s="991" t="s">
        <v>4454</v>
      </c>
      <c r="H5277" t="s">
        <v>3534</v>
      </c>
      <c r="I5277" s="4"/>
      <c r="J5277" s="4"/>
      <c r="K5277" s="4"/>
    </row>
    <row r="5278" spans="1:19" ht="15" customHeight="1" x14ac:dyDescent="0.25">
      <c r="A5278">
        <v>5273</v>
      </c>
      <c r="B5278" s="7">
        <f>'EstRev 6-11'!D12</f>
        <v>0</v>
      </c>
      <c r="C5278" s="3">
        <f t="shared" si="158"/>
        <v>5273</v>
      </c>
      <c r="E5278" t="b">
        <f t="shared" ca="1" si="159"/>
        <v>1</v>
      </c>
      <c r="F5278" cm="1">
        <f t="array" ref="F5278" ca="1">IF(G5278&lt;&gt;"",INDIRECT("'"&amp;G5278&amp;"'!"&amp;H5278),"")</f>
        <v>0</v>
      </c>
      <c r="G5278" s="991" t="s">
        <v>4454</v>
      </c>
      <c r="H5278" t="s">
        <v>3535</v>
      </c>
      <c r="I5278" s="4"/>
      <c r="J5278" s="4"/>
      <c r="K5278" s="4"/>
    </row>
    <row r="5279" spans="1:19" ht="15" customHeight="1" x14ac:dyDescent="0.25">
      <c r="A5279">
        <v>5274</v>
      </c>
      <c r="B5279" s="7">
        <f>'EstRev 6-11'!D14</f>
        <v>0</v>
      </c>
      <c r="C5279" s="3">
        <f t="shared" si="158"/>
        <v>5274</v>
      </c>
      <c r="E5279" t="b">
        <f t="shared" ca="1" si="159"/>
        <v>1</v>
      </c>
      <c r="F5279" cm="1">
        <f t="array" ref="F5279" ca="1">IF(G5279&lt;&gt;"",INDIRECT("'"&amp;G5279&amp;"'!"&amp;H5279),"")</f>
        <v>0</v>
      </c>
      <c r="G5279" s="991" t="s">
        <v>4454</v>
      </c>
      <c r="H5279" t="s">
        <v>3672</v>
      </c>
      <c r="I5279" s="4"/>
      <c r="J5279" s="4"/>
      <c r="K5279" s="4"/>
    </row>
    <row r="5280" spans="1:19" ht="15" customHeight="1" x14ac:dyDescent="0.25">
      <c r="A5280">
        <v>5275</v>
      </c>
      <c r="B5280" s="7">
        <f>'EstRev 6-11'!D15</f>
        <v>0</v>
      </c>
      <c r="C5280" s="3">
        <f t="shared" si="158"/>
        <v>5275</v>
      </c>
      <c r="E5280" t="b">
        <f t="shared" ca="1" si="159"/>
        <v>1</v>
      </c>
      <c r="F5280" cm="1">
        <f t="array" ref="F5280" ca="1">IF(G5280&lt;&gt;"",INDIRECT("'"&amp;G5280&amp;"'!"&amp;H5280),"")</f>
        <v>0</v>
      </c>
      <c r="G5280" s="991" t="s">
        <v>4454</v>
      </c>
      <c r="H5280" t="s">
        <v>3537</v>
      </c>
      <c r="I5280" s="4"/>
      <c r="J5280" s="4"/>
      <c r="K5280" s="4"/>
    </row>
    <row r="5281" spans="1:19" ht="15" customHeight="1" x14ac:dyDescent="0.25">
      <c r="A5281">
        <v>5276</v>
      </c>
      <c r="B5281" s="7">
        <f>'EstRev 6-11'!D16</f>
        <v>0</v>
      </c>
      <c r="C5281" s="3">
        <f t="shared" si="158"/>
        <v>5276</v>
      </c>
      <c r="E5281" t="b">
        <f t="shared" ca="1" si="159"/>
        <v>1</v>
      </c>
      <c r="F5281" cm="1">
        <f t="array" ref="F5281" ca="1">IF(G5281&lt;&gt;"",INDIRECT("'"&amp;G5281&amp;"'!"&amp;H5281),"")</f>
        <v>0</v>
      </c>
      <c r="G5281" s="991" t="s">
        <v>4454</v>
      </c>
      <c r="H5281" t="s">
        <v>3538</v>
      </c>
      <c r="I5281" s="4"/>
      <c r="J5281" s="4"/>
      <c r="K5281" s="4"/>
    </row>
    <row r="5282" spans="1:19" x14ac:dyDescent="0.25">
      <c r="A5282">
        <v>5277</v>
      </c>
      <c r="B5282" s="7">
        <f>'EstRev 6-11'!D17</f>
        <v>0</v>
      </c>
      <c r="C5282" s="3">
        <f t="shared" si="158"/>
        <v>5277</v>
      </c>
      <c r="E5282" t="b">
        <f t="shared" ca="1" si="159"/>
        <v>1</v>
      </c>
      <c r="F5282" cm="1">
        <f t="array" ref="F5282" ca="1">IF(G5282&lt;&gt;"",INDIRECT("'"&amp;G5282&amp;"'!"&amp;H5282),"")</f>
        <v>0</v>
      </c>
      <c r="G5282" s="991" t="s">
        <v>4454</v>
      </c>
      <c r="H5282" t="s">
        <v>3539</v>
      </c>
      <c r="S5282" s="991"/>
    </row>
    <row r="5283" spans="1:19" ht="15" customHeight="1" x14ac:dyDescent="0.25">
      <c r="A5283">
        <v>5278</v>
      </c>
      <c r="B5283" s="7">
        <f>'EstRev 6-11'!D18</f>
        <v>0</v>
      </c>
      <c r="C5283" s="3">
        <f t="shared" si="158"/>
        <v>5278</v>
      </c>
      <c r="E5283" t="b">
        <f t="shared" ca="1" si="159"/>
        <v>1</v>
      </c>
      <c r="F5283" cm="1">
        <f t="array" ref="F5283" ca="1">IF(G5283&lt;&gt;"",INDIRECT("'"&amp;G5283&amp;"'!"&amp;H5283),"")</f>
        <v>0</v>
      </c>
      <c r="G5283" s="991" t="s">
        <v>4454</v>
      </c>
      <c r="H5283" t="s">
        <v>3510</v>
      </c>
      <c r="I5283" s="4"/>
      <c r="J5283" s="4"/>
      <c r="K5283" s="4"/>
    </row>
    <row r="5284" spans="1:19" ht="15" customHeight="1" x14ac:dyDescent="0.25">
      <c r="A5284">
        <v>5279</v>
      </c>
      <c r="B5284" s="7">
        <f>'EstRev 6-11'!D65</f>
        <v>0</v>
      </c>
      <c r="C5284" s="3">
        <f t="shared" si="158"/>
        <v>5279</v>
      </c>
      <c r="E5284" t="b">
        <f t="shared" ca="1" si="159"/>
        <v>1</v>
      </c>
      <c r="F5284" cm="1">
        <f t="array" ref="F5284" ca="1">IF(G5284&lt;&gt;"",INDIRECT("'"&amp;G5284&amp;"'!"&amp;H5284),"")</f>
        <v>0</v>
      </c>
      <c r="G5284" s="991" t="s">
        <v>4454</v>
      </c>
      <c r="H5284" t="s">
        <v>3695</v>
      </c>
      <c r="I5284" s="4"/>
      <c r="J5284" s="4"/>
      <c r="K5284" s="4"/>
    </row>
    <row r="5285" spans="1:19" ht="15" customHeight="1" x14ac:dyDescent="0.25">
      <c r="A5285">
        <v>5280</v>
      </c>
      <c r="B5285" s="7">
        <f>'EstRev 6-11'!D66</f>
        <v>0</v>
      </c>
      <c r="C5285" s="3">
        <f t="shared" si="158"/>
        <v>5280</v>
      </c>
      <c r="E5285" t="b">
        <f t="shared" ca="1" si="159"/>
        <v>1</v>
      </c>
      <c r="F5285" cm="1">
        <f t="array" ref="F5285" ca="1">IF(G5285&lt;&gt;"",INDIRECT("'"&amp;G5285&amp;"'!"&amp;H5285),"")</f>
        <v>0</v>
      </c>
      <c r="G5285" s="991" t="s">
        <v>4454</v>
      </c>
      <c r="H5285" t="s">
        <v>3696</v>
      </c>
      <c r="I5285" s="4"/>
      <c r="J5285" s="4"/>
      <c r="K5285" s="4"/>
    </row>
    <row r="5286" spans="1:19" x14ac:dyDescent="0.25">
      <c r="A5286">
        <v>5281</v>
      </c>
      <c r="B5286" s="7">
        <f>'EstRev 6-11'!D68</f>
        <v>0</v>
      </c>
      <c r="C5286" s="3">
        <f t="shared" si="158"/>
        <v>5281</v>
      </c>
      <c r="E5286" t="b">
        <f t="shared" ca="1" si="159"/>
        <v>1</v>
      </c>
      <c r="F5286" cm="1">
        <f t="array" ref="F5286" ca="1">IF(G5286&lt;&gt;"",INDIRECT("'"&amp;G5286&amp;"'!"&amp;H5286),"")</f>
        <v>0</v>
      </c>
      <c r="G5286" s="991" t="s">
        <v>4454</v>
      </c>
      <c r="H5286" t="s">
        <v>4682</v>
      </c>
      <c r="S5286" s="991"/>
    </row>
    <row r="5287" spans="1:19" x14ac:dyDescent="0.25">
      <c r="A5287">
        <v>5282</v>
      </c>
      <c r="B5287" s="7">
        <f>'EstRev 6-11'!D78</f>
        <v>0</v>
      </c>
      <c r="C5287" s="3">
        <f t="shared" si="158"/>
        <v>5282</v>
      </c>
      <c r="E5287" t="b">
        <f t="shared" ca="1" si="159"/>
        <v>1</v>
      </c>
      <c r="F5287" cm="1">
        <f t="array" ref="F5287" ca="1">IF(G5287&lt;&gt;"",INDIRECT("'"&amp;G5287&amp;"'!"&amp;H5287),"")</f>
        <v>0</v>
      </c>
      <c r="G5287" s="991" t="s">
        <v>4454</v>
      </c>
      <c r="H5287" t="s">
        <v>4319</v>
      </c>
      <c r="S5287" s="991"/>
    </row>
    <row r="5288" spans="1:19" x14ac:dyDescent="0.25">
      <c r="A5288">
        <v>5283</v>
      </c>
      <c r="B5288" s="7">
        <f>'EstRev 6-11'!D79</f>
        <v>0</v>
      </c>
      <c r="C5288" s="3">
        <f t="shared" si="158"/>
        <v>5283</v>
      </c>
      <c r="E5288" t="b">
        <f t="shared" ca="1" si="159"/>
        <v>1</v>
      </c>
      <c r="F5288" cm="1">
        <f t="array" ref="F5288" ca="1">IF(G5288&lt;&gt;"",INDIRECT("'"&amp;G5288&amp;"'!"&amp;H5288),"")</f>
        <v>0</v>
      </c>
      <c r="G5288" s="991" t="s">
        <v>4454</v>
      </c>
      <c r="H5288" t="s">
        <v>4320</v>
      </c>
      <c r="S5288" s="991"/>
    </row>
    <row r="5289" spans="1:19" x14ac:dyDescent="0.25">
      <c r="A5289">
        <v>5284</v>
      </c>
      <c r="B5289" s="7">
        <f>'EstRev 6-11'!D80</f>
        <v>0</v>
      </c>
      <c r="C5289" s="3">
        <f t="shared" si="158"/>
        <v>5284</v>
      </c>
      <c r="E5289" t="b">
        <f t="shared" ca="1" si="159"/>
        <v>1</v>
      </c>
      <c r="F5289" cm="1">
        <f t="array" ref="F5289" ca="1">IF(G5289&lt;&gt;"",INDIRECT("'"&amp;G5289&amp;"'!"&amp;H5289),"")</f>
        <v>0</v>
      </c>
      <c r="G5289" s="991" t="s">
        <v>4454</v>
      </c>
      <c r="H5289" t="s">
        <v>4321</v>
      </c>
      <c r="S5289" s="991"/>
    </row>
    <row r="5290" spans="1:19" x14ac:dyDescent="0.25">
      <c r="A5290">
        <v>5285</v>
      </c>
      <c r="B5290" s="7">
        <f>'EstRev 6-11'!D81</f>
        <v>0</v>
      </c>
      <c r="C5290" s="3">
        <f t="shared" si="158"/>
        <v>5285</v>
      </c>
      <c r="E5290" t="b">
        <f t="shared" ca="1" si="159"/>
        <v>1</v>
      </c>
      <c r="F5290" cm="1">
        <f t="array" ref="F5290" ca="1">IF(G5290&lt;&gt;"",INDIRECT("'"&amp;G5290&amp;"'!"&amp;H5290),"")</f>
        <v>0</v>
      </c>
      <c r="G5290" s="991" t="s">
        <v>4454</v>
      </c>
      <c r="H5290" t="s">
        <v>4158</v>
      </c>
      <c r="S5290" s="991"/>
    </row>
    <row r="5291" spans="1:19" x14ac:dyDescent="0.25">
      <c r="A5291">
        <v>5286</v>
      </c>
      <c r="B5291" s="7">
        <f>'EstRev 6-11'!D82</f>
        <v>0</v>
      </c>
      <c r="C5291" s="3">
        <f t="shared" si="158"/>
        <v>5286</v>
      </c>
      <c r="E5291" t="b">
        <f t="shared" ca="1" si="159"/>
        <v>1</v>
      </c>
      <c r="F5291" cm="1">
        <f t="array" ref="F5291" ca="1">IF(G5291&lt;&gt;"",INDIRECT("'"&amp;G5291&amp;"'!"&amp;H5291),"")</f>
        <v>0</v>
      </c>
      <c r="G5291" s="991" t="s">
        <v>4454</v>
      </c>
      <c r="H5291" t="s">
        <v>4683</v>
      </c>
      <c r="S5291" s="991"/>
    </row>
    <row r="5292" spans="1:19" x14ac:dyDescent="0.25">
      <c r="A5292">
        <v>5287</v>
      </c>
      <c r="B5292" s="7">
        <f>'EstRev 6-11'!D84</f>
        <v>0</v>
      </c>
      <c r="C5292" s="3">
        <f t="shared" si="158"/>
        <v>5287</v>
      </c>
      <c r="E5292" t="b">
        <f t="shared" ca="1" si="159"/>
        <v>1</v>
      </c>
      <c r="F5292" cm="1">
        <f t="array" ref="F5292" ca="1">IF(G5292&lt;&gt;"",INDIRECT("'"&amp;G5292&amp;"'!"&amp;H5292),"")</f>
        <v>0</v>
      </c>
      <c r="G5292" s="991" t="s">
        <v>4454</v>
      </c>
      <c r="H5292" t="s">
        <v>4684</v>
      </c>
      <c r="S5292" s="991"/>
    </row>
    <row r="5293" spans="1:19" x14ac:dyDescent="0.25">
      <c r="A5293">
        <v>5288</v>
      </c>
      <c r="B5293" s="7">
        <f>'EstRev 6-11'!D98</f>
        <v>0</v>
      </c>
      <c r="C5293" s="3">
        <f t="shared" si="158"/>
        <v>5288</v>
      </c>
      <c r="E5293" t="b">
        <f t="shared" ca="1" si="159"/>
        <v>1</v>
      </c>
      <c r="F5293" cm="1">
        <f t="array" ref="F5293" ca="1">IF(G5293&lt;&gt;"",INDIRECT("'"&amp;G5293&amp;"'!"&amp;H5293),"")</f>
        <v>0</v>
      </c>
      <c r="G5293" s="991" t="s">
        <v>4454</v>
      </c>
      <c r="H5293" t="s">
        <v>4685</v>
      </c>
      <c r="S5293" s="991"/>
    </row>
    <row r="5294" spans="1:19" x14ac:dyDescent="0.25">
      <c r="A5294">
        <v>5289</v>
      </c>
      <c r="B5294" s="7">
        <f>'EstRev 6-11'!D99</f>
        <v>0</v>
      </c>
      <c r="C5294" s="3">
        <f t="shared" si="158"/>
        <v>5289</v>
      </c>
      <c r="E5294" t="b">
        <f t="shared" ca="1" si="159"/>
        <v>1</v>
      </c>
      <c r="F5294" cm="1">
        <f t="array" ref="F5294" ca="1">IF(G5294&lt;&gt;"",INDIRECT("'"&amp;G5294&amp;"'!"&amp;H5294),"")</f>
        <v>0</v>
      </c>
      <c r="G5294" s="991" t="s">
        <v>4454</v>
      </c>
      <c r="H5294" t="s">
        <v>4686</v>
      </c>
      <c r="S5294" s="991"/>
    </row>
    <row r="5295" spans="1:19" x14ac:dyDescent="0.25">
      <c r="A5295">
        <v>5290</v>
      </c>
      <c r="B5295" s="7">
        <f>'EstRev 6-11'!D101</f>
        <v>0</v>
      </c>
      <c r="C5295" s="3">
        <f t="shared" si="158"/>
        <v>5290</v>
      </c>
      <c r="E5295" t="b">
        <f t="shared" ca="1" si="159"/>
        <v>1</v>
      </c>
      <c r="F5295" cm="1">
        <f t="array" ref="F5295" ca="1">IF(G5295&lt;&gt;"",INDIRECT("'"&amp;G5295&amp;"'!"&amp;H5295),"")</f>
        <v>0</v>
      </c>
      <c r="G5295" s="991" t="s">
        <v>4454</v>
      </c>
      <c r="H5295" t="s">
        <v>4687</v>
      </c>
      <c r="S5295" s="991"/>
    </row>
    <row r="5296" spans="1:19" x14ac:dyDescent="0.25">
      <c r="A5296">
        <v>5291</v>
      </c>
      <c r="B5296" s="7">
        <f>'EstRev 6-11'!D102</f>
        <v>0</v>
      </c>
      <c r="C5296" s="3">
        <f t="shared" si="158"/>
        <v>5291</v>
      </c>
      <c r="E5296" t="b">
        <f t="shared" ca="1" si="159"/>
        <v>1</v>
      </c>
      <c r="F5296" cm="1">
        <f t="array" ref="F5296" ca="1">IF(G5296&lt;&gt;"",INDIRECT("'"&amp;G5296&amp;"'!"&amp;H5296),"")</f>
        <v>0</v>
      </c>
      <c r="G5296" s="991" t="s">
        <v>4454</v>
      </c>
      <c r="H5296" t="s">
        <v>4688</v>
      </c>
      <c r="S5296" s="991"/>
    </row>
    <row r="5297" spans="1:19" x14ac:dyDescent="0.25">
      <c r="A5297">
        <v>5292</v>
      </c>
      <c r="B5297" s="7">
        <f>'EstRev 6-11'!D107</f>
        <v>0</v>
      </c>
      <c r="C5297" s="3">
        <f t="shared" si="158"/>
        <v>5292</v>
      </c>
      <c r="E5297" t="b">
        <f t="shared" ca="1" si="159"/>
        <v>1</v>
      </c>
      <c r="F5297" cm="1">
        <f t="array" ref="F5297" ca="1">IF(G5297&lt;&gt;"",INDIRECT("'"&amp;G5297&amp;"'!"&amp;H5297),"")</f>
        <v>0</v>
      </c>
      <c r="G5297" s="991" t="s">
        <v>4454</v>
      </c>
      <c r="H5297" t="s">
        <v>4689</v>
      </c>
      <c r="S5297" s="991"/>
    </row>
    <row r="5298" spans="1:19" x14ac:dyDescent="0.25">
      <c r="A5298">
        <v>5293</v>
      </c>
      <c r="B5298" s="7">
        <f>'EstRev 6-11'!D110</f>
        <v>0</v>
      </c>
      <c r="C5298" s="3">
        <f t="shared" si="158"/>
        <v>5293</v>
      </c>
      <c r="E5298" t="b">
        <f t="shared" ca="1" si="159"/>
        <v>1</v>
      </c>
      <c r="F5298" cm="1">
        <f t="array" ref="F5298" ca="1">IF(G5298&lt;&gt;"",INDIRECT("'"&amp;G5298&amp;"'!"&amp;H5298),"")</f>
        <v>0</v>
      </c>
      <c r="G5298" s="991" t="s">
        <v>4454</v>
      </c>
      <c r="H5298" t="s">
        <v>4690</v>
      </c>
      <c r="S5298" s="991"/>
    </row>
    <row r="5299" spans="1:19" x14ac:dyDescent="0.25">
      <c r="A5299">
        <v>5294</v>
      </c>
      <c r="B5299" s="7">
        <f>'EstRev 6-11'!D111</f>
        <v>0</v>
      </c>
      <c r="C5299" s="3">
        <f t="shared" si="158"/>
        <v>5294</v>
      </c>
      <c r="E5299" t="b">
        <f t="shared" ca="1" si="159"/>
        <v>1</v>
      </c>
      <c r="F5299" cm="1">
        <f t="array" ref="F5299" ca="1">IF(G5299&lt;&gt;"",INDIRECT("'"&amp;G5299&amp;"'!"&amp;H5299),"")</f>
        <v>0</v>
      </c>
      <c r="G5299" s="991" t="s">
        <v>4454</v>
      </c>
      <c r="H5299" t="s">
        <v>4691</v>
      </c>
      <c r="S5299" s="991"/>
    </row>
    <row r="5300" spans="1:19" x14ac:dyDescent="0.25">
      <c r="A5300">
        <v>5295</v>
      </c>
      <c r="B5300" s="7">
        <f>'EstRev 6-11'!D112</f>
        <v>0</v>
      </c>
      <c r="C5300" s="3">
        <f t="shared" si="158"/>
        <v>5295</v>
      </c>
      <c r="E5300" t="b">
        <f t="shared" ca="1" si="159"/>
        <v>1</v>
      </c>
      <c r="F5300" cm="1">
        <f t="array" ref="F5300" ca="1">IF(G5300&lt;&gt;"",INDIRECT("'"&amp;G5300&amp;"'!"&amp;H5300),"")</f>
        <v>0</v>
      </c>
      <c r="G5300" s="991" t="s">
        <v>4454</v>
      </c>
      <c r="H5300" t="s">
        <v>4692</v>
      </c>
      <c r="S5300" s="991"/>
    </row>
    <row r="5301" spans="1:19" x14ac:dyDescent="0.25">
      <c r="A5301">
        <v>5296</v>
      </c>
      <c r="B5301" s="7">
        <f>'EstRev 6-11'!D115</f>
        <v>0</v>
      </c>
      <c r="C5301" s="3">
        <f t="shared" si="158"/>
        <v>5296</v>
      </c>
      <c r="E5301" t="b">
        <f t="shared" ca="1" si="159"/>
        <v>1</v>
      </c>
      <c r="F5301" cm="1">
        <f t="array" ref="F5301" ca="1">IF(G5301&lt;&gt;"",INDIRECT("'"&amp;G5301&amp;"'!"&amp;H5301),"")</f>
        <v>0</v>
      </c>
      <c r="G5301" s="991" t="s">
        <v>4454</v>
      </c>
      <c r="H5301" t="s">
        <v>4693</v>
      </c>
      <c r="S5301" s="991"/>
    </row>
    <row r="5302" spans="1:19" x14ac:dyDescent="0.25">
      <c r="A5302">
        <v>5297</v>
      </c>
      <c r="B5302" s="7">
        <f>'EstRev 6-11'!D116</f>
        <v>0</v>
      </c>
      <c r="C5302" s="3">
        <f t="shared" si="158"/>
        <v>5297</v>
      </c>
      <c r="E5302" t="b">
        <f t="shared" ca="1" si="159"/>
        <v>1</v>
      </c>
      <c r="F5302" cm="1">
        <f t="array" ref="F5302" ca="1">IF(G5302&lt;&gt;"",INDIRECT("'"&amp;G5302&amp;"'!"&amp;H5302),"")</f>
        <v>0</v>
      </c>
      <c r="G5302" s="991" t="s">
        <v>4454</v>
      </c>
      <c r="H5302" t="s">
        <v>3707</v>
      </c>
      <c r="S5302" s="991"/>
    </row>
    <row r="5303" spans="1:19" x14ac:dyDescent="0.25">
      <c r="A5303">
        <v>5298</v>
      </c>
      <c r="B5303" s="7">
        <f>'EstRev 6-11'!D117</f>
        <v>0</v>
      </c>
      <c r="C5303" s="3">
        <f t="shared" si="158"/>
        <v>5298</v>
      </c>
      <c r="E5303" t="b">
        <f t="shared" ca="1" si="159"/>
        <v>1</v>
      </c>
      <c r="F5303" cm="1">
        <f t="array" ref="F5303" ca="1">IF(G5303&lt;&gt;"",INDIRECT("'"&amp;G5303&amp;"'!"&amp;H5303),"")</f>
        <v>0</v>
      </c>
      <c r="G5303" s="991" t="s">
        <v>4454</v>
      </c>
      <c r="H5303" t="s">
        <v>4694</v>
      </c>
      <c r="S5303" s="991"/>
    </row>
    <row r="5304" spans="1:19" x14ac:dyDescent="0.25">
      <c r="A5304">
        <v>5299</v>
      </c>
      <c r="B5304" s="7">
        <f>'EstRev 6-11'!D118</f>
        <v>0</v>
      </c>
      <c r="C5304" s="3">
        <f t="shared" si="158"/>
        <v>5299</v>
      </c>
      <c r="E5304" t="b">
        <f t="shared" ca="1" si="159"/>
        <v>1</v>
      </c>
      <c r="F5304" cm="1">
        <f t="array" ref="F5304" ca="1">IF(G5304&lt;&gt;"",INDIRECT("'"&amp;G5304&amp;"'!"&amp;H5304),"")</f>
        <v>0</v>
      </c>
      <c r="G5304" s="991" t="s">
        <v>4454</v>
      </c>
      <c r="H5304" t="s">
        <v>4695</v>
      </c>
      <c r="S5304" s="991"/>
    </row>
    <row r="5305" spans="1:19" x14ac:dyDescent="0.25">
      <c r="A5305">
        <v>5300</v>
      </c>
      <c r="B5305" s="7">
        <f>'EstRev 6-11'!D121</f>
        <v>0</v>
      </c>
      <c r="C5305" s="3">
        <f t="shared" si="158"/>
        <v>5300</v>
      </c>
      <c r="E5305" t="b">
        <f t="shared" ca="1" si="159"/>
        <v>1</v>
      </c>
      <c r="F5305" cm="1">
        <f t="array" ref="F5305" ca="1">IF(G5305&lt;&gt;"",INDIRECT("'"&amp;G5305&amp;"'!"&amp;H5305),"")</f>
        <v>0</v>
      </c>
      <c r="G5305" s="991" t="s">
        <v>4454</v>
      </c>
      <c r="H5305" t="s">
        <v>4696</v>
      </c>
      <c r="S5305" s="991"/>
    </row>
    <row r="5306" spans="1:19" x14ac:dyDescent="0.25">
      <c r="A5306">
        <v>5301</v>
      </c>
      <c r="B5306" s="7">
        <f>'EstRev 6-11'!D122</f>
        <v>0</v>
      </c>
      <c r="C5306" s="3">
        <f t="shared" si="158"/>
        <v>5301</v>
      </c>
      <c r="E5306" t="b">
        <f t="shared" ca="1" si="159"/>
        <v>1</v>
      </c>
      <c r="F5306" cm="1">
        <f t="array" ref="F5306" ca="1">IF(G5306&lt;&gt;"",INDIRECT("'"&amp;G5306&amp;"'!"&amp;H5306),"")</f>
        <v>0</v>
      </c>
      <c r="G5306" s="991" t="s">
        <v>4454</v>
      </c>
      <c r="H5306" t="s">
        <v>4697</v>
      </c>
      <c r="S5306" s="991"/>
    </row>
    <row r="5307" spans="1:19" ht="15" customHeight="1" x14ac:dyDescent="0.25">
      <c r="A5307" s="2">
        <v>5302</v>
      </c>
      <c r="D5307" s="3" t="s">
        <v>3572</v>
      </c>
      <c r="F5307" t="str" cm="1">
        <f t="array" ref="F5307" ca="1">IF(G5307&lt;&gt;"",INDIRECT("'"&amp;G5307&amp;"'!"&amp;H5307),"")</f>
        <v/>
      </c>
      <c r="S5307" s="991"/>
    </row>
    <row r="5308" spans="1:19" ht="15" customHeight="1" x14ac:dyDescent="0.25">
      <c r="A5308" s="2">
        <v>5303</v>
      </c>
      <c r="D5308" s="3" t="s">
        <v>3572</v>
      </c>
      <c r="F5308" t="str" cm="1">
        <f t="array" ref="F5308" ca="1">IF(G5308&lt;&gt;"",INDIRECT("'"&amp;G5308&amp;"'!"&amp;H5308),"")</f>
        <v/>
      </c>
      <c r="S5308" s="991"/>
    </row>
    <row r="5309" spans="1:19" ht="15" customHeight="1" x14ac:dyDescent="0.25">
      <c r="A5309" s="2">
        <v>5304</v>
      </c>
      <c r="D5309" s="3" t="s">
        <v>3572</v>
      </c>
      <c r="F5309" t="str" cm="1">
        <f t="array" ref="F5309" ca="1">IF(G5309&lt;&gt;"",INDIRECT("'"&amp;G5309&amp;"'!"&amp;H5309),"")</f>
        <v/>
      </c>
      <c r="S5309" s="991"/>
    </row>
    <row r="5310" spans="1:19" ht="15" customHeight="1" x14ac:dyDescent="0.25">
      <c r="A5310" s="2">
        <v>5305</v>
      </c>
      <c r="D5310" s="3" t="s">
        <v>3572</v>
      </c>
      <c r="F5310" t="str" cm="1">
        <f t="array" ref="F5310" ca="1">IF(G5310&lt;&gt;"",INDIRECT("'"&amp;G5310&amp;"'!"&amp;H5310),"")</f>
        <v/>
      </c>
      <c r="S5310" s="991"/>
    </row>
    <row r="5311" spans="1:19" x14ac:dyDescent="0.25">
      <c r="A5311">
        <v>5306</v>
      </c>
      <c r="B5311" s="7">
        <f>'EstRev 6-11'!D124</f>
        <v>0</v>
      </c>
      <c r="C5311" s="3">
        <f>A5311-B5311</f>
        <v>5306</v>
      </c>
      <c r="E5311" t="b">
        <f ca="1">F5311=B5311</f>
        <v>1</v>
      </c>
      <c r="F5311" cm="1">
        <f t="array" ref="F5311" ca="1">IF(G5311&lt;&gt;"",INDIRECT("'"&amp;G5311&amp;"'!"&amp;H5311),"")</f>
        <v>0</v>
      </c>
      <c r="G5311" s="991" t="s">
        <v>4454</v>
      </c>
      <c r="H5311" t="s">
        <v>4434</v>
      </c>
      <c r="S5311" s="991"/>
    </row>
    <row r="5312" spans="1:19" ht="15" customHeight="1" x14ac:dyDescent="0.25">
      <c r="A5312" s="2">
        <v>5307</v>
      </c>
      <c r="D5312" s="3" t="s">
        <v>4639</v>
      </c>
      <c r="S5312" s="991"/>
    </row>
    <row r="5313" spans="1:19" x14ac:dyDescent="0.25">
      <c r="A5313">
        <v>5308</v>
      </c>
      <c r="B5313" s="7">
        <f>'EstRev 6-11'!D131</f>
        <v>0</v>
      </c>
      <c r="C5313" s="3">
        <f>A5313-B5313</f>
        <v>5308</v>
      </c>
      <c r="E5313" t="b">
        <f ca="1">F5313=B5313</f>
        <v>1</v>
      </c>
      <c r="F5313" cm="1">
        <f t="array" ref="F5313" ca="1">IF(G5313&lt;&gt;"",INDIRECT("'"&amp;G5313&amp;"'!"&amp;H5313),"")</f>
        <v>0</v>
      </c>
      <c r="G5313" s="991" t="s">
        <v>4454</v>
      </c>
      <c r="H5313" t="s">
        <v>3918</v>
      </c>
      <c r="S5313" s="991"/>
    </row>
    <row r="5314" spans="1:19" x14ac:dyDescent="0.25">
      <c r="A5314">
        <v>5309</v>
      </c>
      <c r="B5314" s="7">
        <f>'EstRev 6-11'!D133</f>
        <v>0</v>
      </c>
      <c r="C5314" s="3">
        <f>A5314-B5314</f>
        <v>5309</v>
      </c>
      <c r="E5314" t="b">
        <f ca="1">F5314=B5314</f>
        <v>1</v>
      </c>
      <c r="F5314" cm="1">
        <f t="array" ref="F5314" ca="1">IF(G5314&lt;&gt;"",INDIRECT("'"&amp;G5314&amp;"'!"&amp;H5314),"")</f>
        <v>0</v>
      </c>
      <c r="G5314" s="991" t="s">
        <v>4454</v>
      </c>
      <c r="H5314" t="s">
        <v>3920</v>
      </c>
      <c r="S5314" s="991"/>
    </row>
    <row r="5315" spans="1:19" ht="15" customHeight="1" x14ac:dyDescent="0.25">
      <c r="A5315" s="2">
        <v>5310</v>
      </c>
      <c r="D5315" s="3" t="s">
        <v>3572</v>
      </c>
      <c r="F5315" t="str" cm="1">
        <f t="array" ref="F5315" ca="1">IF(G5315&lt;&gt;"",INDIRECT("'"&amp;G5315&amp;"'!"&amp;H5315),"")</f>
        <v/>
      </c>
      <c r="S5315" s="991"/>
    </row>
    <row r="5316" spans="1:19" ht="15" customHeight="1" x14ac:dyDescent="0.25">
      <c r="A5316" s="2">
        <v>5311</v>
      </c>
      <c r="D5316" s="3" t="s">
        <v>3860</v>
      </c>
      <c r="F5316" t="str" cm="1">
        <f t="array" ref="F5316" ca="1">IF(G5316&lt;&gt;"",INDIRECT("'"&amp;G5316&amp;"'!"&amp;H5316),"")</f>
        <v/>
      </c>
      <c r="S5316" s="991"/>
    </row>
    <row r="5317" spans="1:19" ht="15" customHeight="1" x14ac:dyDescent="0.25">
      <c r="A5317" s="2">
        <v>5312</v>
      </c>
      <c r="D5317" s="3" t="s">
        <v>3860</v>
      </c>
      <c r="F5317" t="str" cm="1">
        <f t="array" ref="F5317" ca="1">IF(G5317&lt;&gt;"",INDIRECT("'"&amp;G5317&amp;"'!"&amp;H5317),"")</f>
        <v/>
      </c>
      <c r="S5317" s="991"/>
    </row>
    <row r="5318" spans="1:19" x14ac:dyDescent="0.25">
      <c r="A5318">
        <v>5313</v>
      </c>
      <c r="B5318" s="7">
        <f>'EstRev 6-11'!D134</f>
        <v>0</v>
      </c>
      <c r="C5318" s="3">
        <f>A5318-B5318</f>
        <v>5313</v>
      </c>
      <c r="E5318" t="b">
        <f ca="1">F5318=B5318</f>
        <v>1</v>
      </c>
      <c r="F5318" cm="1">
        <f t="array" ref="F5318" ca="1">IF(G5318&lt;&gt;"",INDIRECT("'"&amp;G5318&amp;"'!"&amp;H5318),"")</f>
        <v>0</v>
      </c>
      <c r="G5318" s="991" t="s">
        <v>4454</v>
      </c>
      <c r="H5318" t="s">
        <v>4223</v>
      </c>
      <c r="S5318" s="991"/>
    </row>
    <row r="5319" spans="1:19" x14ac:dyDescent="0.25">
      <c r="A5319">
        <v>5314</v>
      </c>
      <c r="B5319" s="7">
        <f>'EstRev 6-11'!D135</f>
        <v>0</v>
      </c>
      <c r="C5319" s="3">
        <f>A5319-B5319</f>
        <v>5314</v>
      </c>
      <c r="E5319" t="b">
        <f ca="1">F5319=B5319</f>
        <v>1</v>
      </c>
      <c r="F5319" cm="1">
        <f t="array" ref="F5319" ca="1">IF(G5319&lt;&gt;"",INDIRECT("'"&amp;G5319&amp;"'!"&amp;H5319),"")</f>
        <v>0</v>
      </c>
      <c r="G5319" s="991" t="s">
        <v>4454</v>
      </c>
      <c r="H5319" t="s">
        <v>4698</v>
      </c>
      <c r="S5319" s="991"/>
    </row>
    <row r="5320" spans="1:19" ht="15" customHeight="1" x14ac:dyDescent="0.25">
      <c r="A5320" s="2">
        <v>5315</v>
      </c>
      <c r="D5320" s="3" t="s">
        <v>3572</v>
      </c>
      <c r="F5320" t="str" cm="1">
        <f t="array" ref="F5320" ca="1">IF(G5320&lt;&gt;"",INDIRECT("'"&amp;G5320&amp;"'!"&amp;H5320),"")</f>
        <v/>
      </c>
      <c r="S5320" s="991"/>
    </row>
    <row r="5321" spans="1:19" ht="15" customHeight="1" x14ac:dyDescent="0.25">
      <c r="A5321" s="2">
        <v>5316</v>
      </c>
      <c r="D5321" s="3" t="s">
        <v>3572</v>
      </c>
      <c r="F5321" t="str" cm="1">
        <f t="array" ref="F5321" ca="1">IF(G5321&lt;&gt;"",INDIRECT("'"&amp;G5321&amp;"'!"&amp;H5321),"")</f>
        <v/>
      </c>
      <c r="S5321" s="991"/>
    </row>
    <row r="5322" spans="1:19" ht="15" customHeight="1" x14ac:dyDescent="0.25">
      <c r="A5322" s="2">
        <v>5317</v>
      </c>
      <c r="D5322" s="3" t="s">
        <v>3572</v>
      </c>
      <c r="F5322" t="str" cm="1">
        <f t="array" ref="F5322" ca="1">IF(G5322&lt;&gt;"",INDIRECT("'"&amp;G5322&amp;"'!"&amp;H5322),"")</f>
        <v/>
      </c>
      <c r="S5322" s="991"/>
    </row>
    <row r="5323" spans="1:19" ht="15" customHeight="1" x14ac:dyDescent="0.25">
      <c r="A5323" s="2">
        <v>5318</v>
      </c>
      <c r="D5323" s="3" t="s">
        <v>3572</v>
      </c>
      <c r="F5323" t="str" cm="1">
        <f t="array" ref="F5323" ca="1">IF(G5323&lt;&gt;"",INDIRECT("'"&amp;G5323&amp;"'!"&amp;H5323),"")</f>
        <v/>
      </c>
      <c r="S5323" s="991"/>
    </row>
    <row r="5324" spans="1:19" ht="15" customHeight="1" x14ac:dyDescent="0.25">
      <c r="A5324" s="2">
        <v>5319</v>
      </c>
      <c r="D5324" s="3" t="s">
        <v>3572</v>
      </c>
      <c r="F5324" t="str" cm="1">
        <f t="array" ref="F5324" ca="1">IF(G5324&lt;&gt;"",INDIRECT("'"&amp;G5324&amp;"'!"&amp;H5324),"")</f>
        <v/>
      </c>
      <c r="S5324" s="991"/>
    </row>
    <row r="5325" spans="1:19" ht="15" customHeight="1" x14ac:dyDescent="0.25">
      <c r="A5325" s="2">
        <v>5320</v>
      </c>
      <c r="D5325" s="3" t="s">
        <v>3572</v>
      </c>
      <c r="F5325" t="str" cm="1">
        <f t="array" ref="F5325" ca="1">IF(G5325&lt;&gt;"",INDIRECT("'"&amp;G5325&amp;"'!"&amp;H5325),"")</f>
        <v/>
      </c>
      <c r="S5325" s="991"/>
    </row>
    <row r="5326" spans="1:19" ht="15" customHeight="1" x14ac:dyDescent="0.25">
      <c r="A5326" s="2">
        <v>5321</v>
      </c>
      <c r="D5326" s="3" t="s">
        <v>3572</v>
      </c>
      <c r="F5326" t="str" cm="1">
        <f t="array" ref="F5326" ca="1">IF(G5326&lt;&gt;"",INDIRECT("'"&amp;G5326&amp;"'!"&amp;H5326),"")</f>
        <v/>
      </c>
      <c r="S5326" s="991"/>
    </row>
    <row r="5327" spans="1:19" x14ac:dyDescent="0.25">
      <c r="A5327">
        <v>5322</v>
      </c>
      <c r="B5327" s="7">
        <f>'EstRev 6-11'!D140</f>
        <v>0</v>
      </c>
      <c r="C5327" s="3">
        <f>A5327-B5327</f>
        <v>5322</v>
      </c>
      <c r="E5327" t="b">
        <f ca="1">F5327=B5327</f>
        <v>1</v>
      </c>
      <c r="F5327" cm="1">
        <f t="array" ref="F5327" ca="1">IF(G5327&lt;&gt;"",INDIRECT("'"&amp;G5327&amp;"'!"&amp;H5327),"")</f>
        <v>0</v>
      </c>
      <c r="G5327" s="991" t="s">
        <v>4454</v>
      </c>
      <c r="H5327" t="s">
        <v>4699</v>
      </c>
      <c r="S5327" s="991"/>
    </row>
    <row r="5328" spans="1:19" x14ac:dyDescent="0.25">
      <c r="A5328">
        <v>5323</v>
      </c>
      <c r="B5328" s="7">
        <f>'EstRev 6-11'!D143</f>
        <v>0</v>
      </c>
      <c r="C5328" s="3">
        <f>A5328-B5328</f>
        <v>5323</v>
      </c>
      <c r="E5328" t="b">
        <f ca="1">F5328=B5328</f>
        <v>1</v>
      </c>
      <c r="F5328" cm="1">
        <f t="array" ref="F5328" ca="1">IF(G5328&lt;&gt;"",INDIRECT("'"&amp;G5328&amp;"'!"&amp;H5328),"")</f>
        <v>0</v>
      </c>
      <c r="G5328" s="991" t="s">
        <v>4454</v>
      </c>
      <c r="H5328" t="s">
        <v>4700</v>
      </c>
      <c r="S5328" s="991"/>
    </row>
    <row r="5329" spans="1:19" ht="15" customHeight="1" x14ac:dyDescent="0.25">
      <c r="A5329" s="2">
        <v>5324</v>
      </c>
      <c r="D5329" s="3" t="s">
        <v>3572</v>
      </c>
      <c r="F5329" t="str" cm="1">
        <f t="array" ref="F5329" ca="1">IF(G5329&lt;&gt;"",INDIRECT("'"&amp;G5329&amp;"'!"&amp;H5329),"")</f>
        <v/>
      </c>
      <c r="S5329" s="991"/>
    </row>
    <row r="5330" spans="1:19" ht="15" customHeight="1" x14ac:dyDescent="0.25">
      <c r="A5330" s="2">
        <v>5325</v>
      </c>
      <c r="D5330" s="3" t="s">
        <v>3572</v>
      </c>
      <c r="F5330" t="str" cm="1">
        <f t="array" ref="F5330" ca="1">IF(G5330&lt;&gt;"",INDIRECT("'"&amp;G5330&amp;"'!"&amp;H5330),"")</f>
        <v/>
      </c>
      <c r="S5330" s="991"/>
    </row>
    <row r="5331" spans="1:19" x14ac:dyDescent="0.25">
      <c r="A5331">
        <v>5326</v>
      </c>
      <c r="B5331" s="7">
        <f>'EstRev 6-11'!D144</f>
        <v>0</v>
      </c>
      <c r="C5331" s="3">
        <f>A5331-B5331</f>
        <v>5326</v>
      </c>
      <c r="E5331" t="b">
        <f ca="1">F5331=B5331</f>
        <v>1</v>
      </c>
      <c r="F5331" cm="1">
        <f t="array" ref="F5331" ca="1">IF(G5331&lt;&gt;"",INDIRECT("'"&amp;G5331&amp;"'!"&amp;H5331),"")</f>
        <v>0</v>
      </c>
      <c r="G5331" s="991" t="s">
        <v>4454</v>
      </c>
      <c r="H5331" t="s">
        <v>4701</v>
      </c>
      <c r="S5331" s="991"/>
    </row>
    <row r="5332" spans="1:19" ht="15" customHeight="1" x14ac:dyDescent="0.25">
      <c r="A5332" s="2">
        <v>5327</v>
      </c>
      <c r="D5332" s="3" t="s">
        <v>3572</v>
      </c>
      <c r="F5332" t="str" cm="1">
        <f t="array" ref="F5332" ca="1">IF(G5332&lt;&gt;"",INDIRECT("'"&amp;G5332&amp;"'!"&amp;H5332),"")</f>
        <v/>
      </c>
      <c r="S5332" s="991"/>
    </row>
    <row r="5333" spans="1:19" ht="15" customHeight="1" x14ac:dyDescent="0.25">
      <c r="A5333" s="2">
        <v>5328</v>
      </c>
      <c r="D5333" s="3" t="s">
        <v>3572</v>
      </c>
      <c r="F5333" t="str" cm="1">
        <f t="array" ref="F5333" ca="1">IF(G5333&lt;&gt;"",INDIRECT("'"&amp;G5333&amp;"'!"&amp;H5333),"")</f>
        <v/>
      </c>
      <c r="S5333" s="991"/>
    </row>
    <row r="5334" spans="1:19" ht="15" customHeight="1" x14ac:dyDescent="0.25">
      <c r="A5334" s="2">
        <v>5329</v>
      </c>
      <c r="D5334" s="3" t="s">
        <v>3572</v>
      </c>
      <c r="F5334" t="str" cm="1">
        <f t="array" ref="F5334" ca="1">IF(G5334&lt;&gt;"",INDIRECT("'"&amp;G5334&amp;"'!"&amp;H5334),"")</f>
        <v/>
      </c>
      <c r="S5334" s="991"/>
    </row>
    <row r="5335" spans="1:19" ht="15" customHeight="1" x14ac:dyDescent="0.25">
      <c r="A5335">
        <v>5330</v>
      </c>
      <c r="B5335" s="7">
        <f>'EstRev 6-11'!D147</f>
        <v>0</v>
      </c>
      <c r="C5335" s="3">
        <f>A5335-B5335</f>
        <v>5330</v>
      </c>
      <c r="E5335" t="b">
        <f ca="1">F5335=B5335</f>
        <v>1</v>
      </c>
      <c r="F5335" cm="1">
        <f t="array" ref="F5335" ca="1">IF(G5335&lt;&gt;"",INDIRECT("'"&amp;G5335&amp;"'!"&amp;H5335),"")</f>
        <v>0</v>
      </c>
      <c r="G5335" s="991" t="s">
        <v>4454</v>
      </c>
      <c r="H5335" t="s">
        <v>4702</v>
      </c>
      <c r="I5335" s="4"/>
      <c r="J5335" s="4"/>
      <c r="K5335" s="4"/>
    </row>
    <row r="5336" spans="1:19" ht="15" customHeight="1" x14ac:dyDescent="0.25">
      <c r="A5336" s="2">
        <v>5331</v>
      </c>
      <c r="D5336" s="3" t="s">
        <v>3572</v>
      </c>
      <c r="F5336" t="str" cm="1">
        <f t="array" ref="F5336" ca="1">IF(G5336&lt;&gt;"",INDIRECT("'"&amp;G5336&amp;"'!"&amp;H5336),"")</f>
        <v/>
      </c>
      <c r="S5336" s="991"/>
    </row>
    <row r="5337" spans="1:19" x14ac:dyDescent="0.25">
      <c r="A5337">
        <v>5332</v>
      </c>
      <c r="B5337" s="7">
        <f>'EstRev 6-11'!D148</f>
        <v>0</v>
      </c>
      <c r="C5337" s="3">
        <f>A5337-B5337</f>
        <v>5332</v>
      </c>
      <c r="E5337" t="b">
        <f ca="1">F5337=B5337</f>
        <v>1</v>
      </c>
      <c r="F5337" cm="1">
        <f t="array" ref="F5337" ca="1">IF(G5337&lt;&gt;"",INDIRECT("'"&amp;G5337&amp;"'!"&amp;H5337),"")</f>
        <v>0</v>
      </c>
      <c r="G5337" s="991" t="s">
        <v>4454</v>
      </c>
      <c r="H5337" t="s">
        <v>4703</v>
      </c>
      <c r="S5337" s="991"/>
    </row>
    <row r="5338" spans="1:19" x14ac:dyDescent="0.25">
      <c r="A5338">
        <v>5333</v>
      </c>
      <c r="B5338" s="7">
        <f>'EstRev 6-11'!D150</f>
        <v>0</v>
      </c>
      <c r="C5338" s="3">
        <f>A5338-B5338</f>
        <v>5333</v>
      </c>
      <c r="E5338" t="b">
        <f ca="1">F5338=B5338</f>
        <v>1</v>
      </c>
      <c r="F5338" cm="1">
        <f t="array" ref="F5338" ca="1">IF(G5338&lt;&gt;"",INDIRECT("'"&amp;G5338&amp;"'!"&amp;H5338),"")</f>
        <v>0</v>
      </c>
      <c r="G5338" s="991" t="s">
        <v>4454</v>
      </c>
      <c r="H5338" t="s">
        <v>4704</v>
      </c>
      <c r="S5338" s="991"/>
    </row>
    <row r="5339" spans="1:19" x14ac:dyDescent="0.25">
      <c r="A5339">
        <v>5334</v>
      </c>
      <c r="B5339" s="7">
        <f>'EstRev 6-11'!D152</f>
        <v>0</v>
      </c>
      <c r="C5339" s="3">
        <f>A5339-B5339</f>
        <v>5334</v>
      </c>
      <c r="E5339" t="b">
        <f ca="1">F5339=B5339</f>
        <v>1</v>
      </c>
      <c r="F5339" cm="1">
        <f t="array" ref="F5339" ca="1">IF(G5339&lt;&gt;"",INDIRECT("'"&amp;G5339&amp;"'!"&amp;H5339),"")</f>
        <v>0</v>
      </c>
      <c r="G5339" s="991" t="s">
        <v>4454</v>
      </c>
      <c r="H5339" t="s">
        <v>4705</v>
      </c>
      <c r="S5339" s="991"/>
    </row>
    <row r="5340" spans="1:19" ht="15" customHeight="1" x14ac:dyDescent="0.25">
      <c r="A5340" s="2">
        <v>5335</v>
      </c>
      <c r="D5340" s="3" t="s">
        <v>3572</v>
      </c>
      <c r="F5340" t="str" cm="1">
        <f t="array" ref="F5340" ca="1">IF(G5340&lt;&gt;"",INDIRECT("'"&amp;G5340&amp;"'!"&amp;H5340),"")</f>
        <v/>
      </c>
      <c r="S5340" s="991"/>
    </row>
    <row r="5341" spans="1:19" ht="15" customHeight="1" x14ac:dyDescent="0.25">
      <c r="A5341" s="2">
        <v>5336</v>
      </c>
      <c r="D5341" s="3" t="s">
        <v>3572</v>
      </c>
      <c r="F5341" t="str" cm="1">
        <f t="array" ref="F5341" ca="1">IF(G5341&lt;&gt;"",INDIRECT("'"&amp;G5341&amp;"'!"&amp;H5341),"")</f>
        <v/>
      </c>
      <c r="S5341" s="991"/>
    </row>
    <row r="5342" spans="1:19" ht="15" customHeight="1" x14ac:dyDescent="0.25">
      <c r="A5342" s="2">
        <v>5337</v>
      </c>
      <c r="D5342" s="3" t="s">
        <v>3572</v>
      </c>
      <c r="F5342" t="str" cm="1">
        <f t="array" ref="F5342" ca="1">IF(G5342&lt;&gt;"",INDIRECT("'"&amp;G5342&amp;"'!"&amp;H5342),"")</f>
        <v/>
      </c>
      <c r="S5342" s="991"/>
    </row>
    <row r="5343" spans="1:19" ht="15" customHeight="1" x14ac:dyDescent="0.25">
      <c r="A5343" s="2">
        <v>5338</v>
      </c>
      <c r="D5343" s="3" t="s">
        <v>3572</v>
      </c>
      <c r="F5343" t="str" cm="1">
        <f t="array" ref="F5343" ca="1">IF(G5343&lt;&gt;"",INDIRECT("'"&amp;G5343&amp;"'!"&amp;H5343),"")</f>
        <v/>
      </c>
      <c r="S5343" s="991"/>
    </row>
    <row r="5344" spans="1:19" ht="15" customHeight="1" x14ac:dyDescent="0.25">
      <c r="A5344" s="2">
        <v>5339</v>
      </c>
      <c r="D5344" s="3" t="s">
        <v>3572</v>
      </c>
      <c r="F5344" t="str" cm="1">
        <f t="array" ref="F5344" ca="1">IF(G5344&lt;&gt;"",INDIRECT("'"&amp;G5344&amp;"'!"&amp;H5344),"")</f>
        <v/>
      </c>
      <c r="S5344" s="991"/>
    </row>
    <row r="5345" spans="1:19" x14ac:dyDescent="0.25">
      <c r="A5345">
        <v>5340</v>
      </c>
      <c r="B5345" s="7">
        <f>'EstRev 6-11'!D154</f>
        <v>0</v>
      </c>
      <c r="C5345" s="3">
        <f>A5345-B5345</f>
        <v>5340</v>
      </c>
      <c r="E5345" t="b">
        <f ca="1">F5345=B5345</f>
        <v>1</v>
      </c>
      <c r="F5345" cm="1">
        <f t="array" ref="F5345" ca="1">IF(G5345&lt;&gt;"",INDIRECT("'"&amp;G5345&amp;"'!"&amp;H5345),"")</f>
        <v>0</v>
      </c>
      <c r="G5345" s="991" t="s">
        <v>4454</v>
      </c>
      <c r="H5345" t="s">
        <v>4706</v>
      </c>
      <c r="S5345" s="991"/>
    </row>
    <row r="5346" spans="1:19" ht="15" customHeight="1" x14ac:dyDescent="0.25">
      <c r="A5346" s="2">
        <v>5341</v>
      </c>
      <c r="D5346" s="3" t="s">
        <v>3572</v>
      </c>
      <c r="F5346" t="str" cm="1">
        <f t="array" ref="F5346" ca="1">IF(G5346&lt;&gt;"",INDIRECT("'"&amp;G5346&amp;"'!"&amp;H5346),"")</f>
        <v/>
      </c>
      <c r="S5346" s="991"/>
    </row>
    <row r="5347" spans="1:19" ht="15" customHeight="1" x14ac:dyDescent="0.25">
      <c r="A5347" s="2">
        <v>5342</v>
      </c>
      <c r="D5347" s="3" t="s">
        <v>3572</v>
      </c>
      <c r="F5347" t="str" cm="1">
        <f t="array" ref="F5347" ca="1">IF(G5347&lt;&gt;"",INDIRECT("'"&amp;G5347&amp;"'!"&amp;H5347),"")</f>
        <v/>
      </c>
      <c r="S5347" s="991"/>
    </row>
    <row r="5348" spans="1:19" ht="15" customHeight="1" x14ac:dyDescent="0.25">
      <c r="A5348" s="2">
        <v>5343</v>
      </c>
      <c r="D5348" s="3" t="s">
        <v>3572</v>
      </c>
      <c r="F5348" t="str" cm="1">
        <f t="array" ref="F5348" ca="1">IF(G5348&lt;&gt;"",INDIRECT("'"&amp;G5348&amp;"'!"&amp;H5348),"")</f>
        <v/>
      </c>
      <c r="S5348" s="991"/>
    </row>
    <row r="5349" spans="1:19" ht="15" customHeight="1" x14ac:dyDescent="0.25">
      <c r="A5349" s="2">
        <v>5344</v>
      </c>
      <c r="D5349" s="3" t="s">
        <v>3572</v>
      </c>
      <c r="F5349" t="str" cm="1">
        <f t="array" ref="F5349" ca="1">IF(G5349&lt;&gt;"",INDIRECT("'"&amp;G5349&amp;"'!"&amp;H5349),"")</f>
        <v/>
      </c>
      <c r="S5349" s="991"/>
    </row>
    <row r="5350" spans="1:19" ht="15" customHeight="1" x14ac:dyDescent="0.25">
      <c r="A5350" s="2">
        <v>5345</v>
      </c>
      <c r="D5350" s="3" t="s">
        <v>3572</v>
      </c>
      <c r="F5350" t="str" cm="1">
        <f t="array" ref="F5350" ca="1">IF(G5350&lt;&gt;"",INDIRECT("'"&amp;G5350&amp;"'!"&amp;H5350),"")</f>
        <v/>
      </c>
      <c r="S5350" s="991"/>
    </row>
    <row r="5351" spans="1:19" ht="15" customHeight="1" x14ac:dyDescent="0.25">
      <c r="A5351" s="2">
        <v>5346</v>
      </c>
      <c r="D5351" s="3" t="s">
        <v>3860</v>
      </c>
      <c r="F5351" t="str" cm="1">
        <f t="array" ref="F5351" ca="1">IF(G5351&lt;&gt;"",INDIRECT("'"&amp;G5351&amp;"'!"&amp;H5351),"")</f>
        <v/>
      </c>
      <c r="S5351" s="991"/>
    </row>
    <row r="5352" spans="1:19" ht="15" customHeight="1" x14ac:dyDescent="0.25">
      <c r="A5352" s="2">
        <v>5347</v>
      </c>
      <c r="D5352" s="3" t="s">
        <v>3572</v>
      </c>
      <c r="F5352" t="str" cm="1">
        <f t="array" ref="F5352" ca="1">IF(G5352&lt;&gt;"",INDIRECT("'"&amp;G5352&amp;"'!"&amp;H5352),"")</f>
        <v/>
      </c>
      <c r="S5352" s="991"/>
    </row>
    <row r="5353" spans="1:19" ht="15" customHeight="1" x14ac:dyDescent="0.25">
      <c r="A5353" s="2">
        <v>5348</v>
      </c>
      <c r="D5353" s="3" t="s">
        <v>3572</v>
      </c>
      <c r="F5353" t="str" cm="1">
        <f t="array" ref="F5353" ca="1">IF(G5353&lt;&gt;"",INDIRECT("'"&amp;G5353&amp;"'!"&amp;H5353),"")</f>
        <v/>
      </c>
      <c r="S5353" s="991"/>
    </row>
    <row r="5354" spans="1:19" ht="15" customHeight="1" x14ac:dyDescent="0.25">
      <c r="A5354" s="2">
        <v>5349</v>
      </c>
      <c r="D5354" s="3" t="s">
        <v>3860</v>
      </c>
      <c r="F5354" t="str" cm="1">
        <f t="array" ref="F5354" ca="1">IF(G5354&lt;&gt;"",INDIRECT("'"&amp;G5354&amp;"'!"&amp;H5354),"")</f>
        <v/>
      </c>
      <c r="S5354" s="991"/>
    </row>
    <row r="5355" spans="1:19" ht="15" customHeight="1" x14ac:dyDescent="0.25">
      <c r="A5355" s="2">
        <v>5350</v>
      </c>
      <c r="D5355" s="3" t="s">
        <v>3860</v>
      </c>
      <c r="F5355" t="str" cm="1">
        <f t="array" ref="F5355" ca="1">IF(G5355&lt;&gt;"",INDIRECT("'"&amp;G5355&amp;"'!"&amp;H5355),"")</f>
        <v/>
      </c>
      <c r="S5355" s="991"/>
    </row>
    <row r="5356" spans="1:19" x14ac:dyDescent="0.25">
      <c r="A5356">
        <v>5351</v>
      </c>
      <c r="B5356" s="7">
        <f>'EstRev 6-11'!D164</f>
        <v>0</v>
      </c>
      <c r="C5356" s="3">
        <f>A5356-B5356</f>
        <v>5351</v>
      </c>
      <c r="E5356" t="b">
        <f ca="1">F5356=B5356</f>
        <v>1</v>
      </c>
      <c r="F5356" cm="1">
        <f t="array" ref="F5356" ca="1">IF(G5356&lt;&gt;"",INDIRECT("'"&amp;G5356&amp;"'!"&amp;H5356),"")</f>
        <v>0</v>
      </c>
      <c r="G5356" s="991" t="s">
        <v>4454</v>
      </c>
      <c r="H5356" t="s">
        <v>4707</v>
      </c>
      <c r="S5356" s="991"/>
    </row>
    <row r="5357" spans="1:19" ht="15" customHeight="1" x14ac:dyDescent="0.25">
      <c r="A5357" s="2">
        <v>5352</v>
      </c>
      <c r="D5357" s="3" t="s">
        <v>3572</v>
      </c>
      <c r="F5357" t="str" cm="1">
        <f t="array" ref="F5357" ca="1">IF(G5357&lt;&gt;"",INDIRECT("'"&amp;G5357&amp;"'!"&amp;H5357),"")</f>
        <v/>
      </c>
      <c r="S5357" s="991"/>
    </row>
    <row r="5358" spans="1:19" ht="15" customHeight="1" x14ac:dyDescent="0.25">
      <c r="A5358" s="2">
        <v>5353</v>
      </c>
      <c r="D5358" s="3" t="s">
        <v>3572</v>
      </c>
      <c r="F5358" t="str" cm="1">
        <f t="array" ref="F5358" ca="1">IF(G5358&lt;&gt;"",INDIRECT("'"&amp;G5358&amp;"'!"&amp;H5358),"")</f>
        <v/>
      </c>
      <c r="S5358" s="991"/>
    </row>
    <row r="5359" spans="1:19" ht="15" customHeight="1" x14ac:dyDescent="0.25">
      <c r="A5359" s="2">
        <v>5354</v>
      </c>
      <c r="D5359" s="3" t="s">
        <v>3572</v>
      </c>
      <c r="F5359" t="str" cm="1">
        <f t="array" ref="F5359" ca="1">IF(G5359&lt;&gt;"",INDIRECT("'"&amp;G5359&amp;"'!"&amp;H5359),"")</f>
        <v/>
      </c>
      <c r="S5359" s="991"/>
    </row>
    <row r="5360" spans="1:19" ht="15" customHeight="1" x14ac:dyDescent="0.25">
      <c r="A5360" s="2">
        <v>5355</v>
      </c>
      <c r="D5360" s="3" t="s">
        <v>3572</v>
      </c>
      <c r="F5360" t="str" cm="1">
        <f t="array" ref="F5360" ca="1">IF(G5360&lt;&gt;"",INDIRECT("'"&amp;G5360&amp;"'!"&amp;H5360),"")</f>
        <v/>
      </c>
      <c r="S5360" s="991"/>
    </row>
    <row r="5361" spans="1:19" ht="15" customHeight="1" x14ac:dyDescent="0.25">
      <c r="A5361" s="2">
        <v>5356</v>
      </c>
      <c r="D5361" s="3" t="s">
        <v>3572</v>
      </c>
      <c r="F5361" t="str" cm="1">
        <f t="array" ref="F5361" ca="1">IF(G5361&lt;&gt;"",INDIRECT("'"&amp;G5361&amp;"'!"&amp;H5361),"")</f>
        <v/>
      </c>
      <c r="S5361" s="991"/>
    </row>
    <row r="5362" spans="1:19" ht="15" customHeight="1" x14ac:dyDescent="0.25">
      <c r="A5362" s="2">
        <v>5357</v>
      </c>
      <c r="D5362" s="3" t="s">
        <v>3572</v>
      </c>
      <c r="F5362" t="str" cm="1">
        <f t="array" ref="F5362" ca="1">IF(G5362&lt;&gt;"",INDIRECT("'"&amp;G5362&amp;"'!"&amp;H5362),"")</f>
        <v/>
      </c>
      <c r="S5362" s="991"/>
    </row>
    <row r="5363" spans="1:19" ht="15" customHeight="1" x14ac:dyDescent="0.25">
      <c r="A5363" s="2">
        <v>5358</v>
      </c>
      <c r="D5363" s="3" t="s">
        <v>3572</v>
      </c>
      <c r="F5363" t="str" cm="1">
        <f t="array" ref="F5363" ca="1">IF(G5363&lt;&gt;"",INDIRECT("'"&amp;G5363&amp;"'!"&amp;H5363),"")</f>
        <v/>
      </c>
      <c r="S5363" s="991"/>
    </row>
    <row r="5364" spans="1:19" ht="15" customHeight="1" x14ac:dyDescent="0.25">
      <c r="A5364" s="2">
        <v>5359</v>
      </c>
      <c r="D5364" s="3" t="s">
        <v>3572</v>
      </c>
      <c r="F5364" t="str" cm="1">
        <f t="array" ref="F5364" ca="1">IF(G5364&lt;&gt;"",INDIRECT("'"&amp;G5364&amp;"'!"&amp;H5364),"")</f>
        <v/>
      </c>
      <c r="S5364" s="991"/>
    </row>
    <row r="5365" spans="1:19" ht="15" customHeight="1" x14ac:dyDescent="0.25">
      <c r="A5365">
        <v>5360</v>
      </c>
      <c r="B5365" s="7">
        <f>'EstRev 6-11'!D165</f>
        <v>0</v>
      </c>
      <c r="C5365" s="3">
        <f t="shared" ref="C5365:C5370" si="160">A5365-B5365</f>
        <v>5360</v>
      </c>
      <c r="E5365" t="b">
        <f t="shared" ref="E5365:E5370" ca="1" si="161">F5365=B5365</f>
        <v>1</v>
      </c>
      <c r="F5365" cm="1">
        <f t="array" ref="F5365" ca="1">IF(G5365&lt;&gt;"",INDIRECT("'"&amp;G5365&amp;"'!"&amp;H5365),"")</f>
        <v>0</v>
      </c>
      <c r="G5365" s="991" t="s">
        <v>4454</v>
      </c>
      <c r="H5365" t="s">
        <v>4708</v>
      </c>
      <c r="I5365" s="4"/>
      <c r="J5365" s="4"/>
      <c r="K5365" s="4"/>
    </row>
    <row r="5366" spans="1:19" x14ac:dyDescent="0.25">
      <c r="A5366">
        <v>5361</v>
      </c>
      <c r="B5366" s="7">
        <f>'EstRev 6-11'!D168</f>
        <v>0</v>
      </c>
      <c r="C5366" s="3">
        <f t="shared" si="160"/>
        <v>5361</v>
      </c>
      <c r="E5366" t="b">
        <f t="shared" ca="1" si="161"/>
        <v>1</v>
      </c>
      <c r="F5366" cm="1">
        <f t="array" ref="F5366" ca="1">IF(G5366&lt;&gt;"",INDIRECT("'"&amp;G5366&amp;"'!"&amp;H5366),"")</f>
        <v>0</v>
      </c>
      <c r="G5366" s="991" t="s">
        <v>4454</v>
      </c>
      <c r="H5366" t="s">
        <v>4709</v>
      </c>
      <c r="S5366" s="991"/>
    </row>
    <row r="5367" spans="1:19" ht="15" customHeight="1" x14ac:dyDescent="0.25">
      <c r="A5367">
        <v>5362</v>
      </c>
      <c r="B5367" s="7">
        <f>'EstRev 6-11'!D170</f>
        <v>0</v>
      </c>
      <c r="C5367" s="3">
        <f t="shared" si="160"/>
        <v>5362</v>
      </c>
      <c r="E5367" t="b">
        <f t="shared" ca="1" si="161"/>
        <v>1</v>
      </c>
      <c r="F5367" cm="1">
        <f t="array" ref="F5367" ca="1">IF(G5367&lt;&gt;"",INDIRECT("'"&amp;G5367&amp;"'!"&amp;H5367),"")</f>
        <v>0</v>
      </c>
      <c r="G5367" s="991" t="s">
        <v>4454</v>
      </c>
      <c r="H5367" t="s">
        <v>4710</v>
      </c>
      <c r="I5367" s="4"/>
      <c r="J5367" s="4"/>
      <c r="K5367" s="4"/>
    </row>
    <row r="5368" spans="1:19" x14ac:dyDescent="0.25">
      <c r="A5368">
        <v>5363</v>
      </c>
      <c r="B5368" s="7">
        <f>'EstRev 6-11'!D173</f>
        <v>0</v>
      </c>
      <c r="C5368" s="3">
        <f t="shared" si="160"/>
        <v>5363</v>
      </c>
      <c r="E5368" t="b">
        <f t="shared" ca="1" si="161"/>
        <v>1</v>
      </c>
      <c r="F5368" cm="1">
        <f t="array" ref="F5368" ca="1">IF(G5368&lt;&gt;"",INDIRECT("'"&amp;G5368&amp;"'!"&amp;H5368),"")</f>
        <v>0</v>
      </c>
      <c r="G5368" s="991" t="s">
        <v>4454</v>
      </c>
      <c r="H5368" t="s">
        <v>4711</v>
      </c>
      <c r="S5368" s="991"/>
    </row>
    <row r="5369" spans="1:19" x14ac:dyDescent="0.25">
      <c r="A5369">
        <v>5364</v>
      </c>
      <c r="B5369" s="7">
        <f>'EstRev 6-11'!D176</f>
        <v>0</v>
      </c>
      <c r="C5369" s="3">
        <f t="shared" si="160"/>
        <v>5364</v>
      </c>
      <c r="E5369" t="b">
        <f t="shared" ca="1" si="161"/>
        <v>1</v>
      </c>
      <c r="F5369" cm="1">
        <f t="array" ref="F5369" ca="1">IF(G5369&lt;&gt;"",INDIRECT("'"&amp;G5369&amp;"'!"&amp;H5369),"")</f>
        <v>0</v>
      </c>
      <c r="G5369" s="991" t="s">
        <v>4454</v>
      </c>
      <c r="H5369" t="s">
        <v>4712</v>
      </c>
      <c r="S5369" s="991"/>
    </row>
    <row r="5370" spans="1:19" x14ac:dyDescent="0.25">
      <c r="A5370">
        <v>5365</v>
      </c>
      <c r="B5370" s="7">
        <f>'EstRev 6-11'!D179</f>
        <v>0</v>
      </c>
      <c r="C5370" s="3">
        <f t="shared" si="160"/>
        <v>5365</v>
      </c>
      <c r="E5370" t="b">
        <f t="shared" ca="1" si="161"/>
        <v>1</v>
      </c>
      <c r="F5370" cm="1">
        <f t="array" ref="F5370" ca="1">IF(G5370&lt;&gt;"",INDIRECT("'"&amp;G5370&amp;"'!"&amp;H5370),"")</f>
        <v>0</v>
      </c>
      <c r="G5370" s="991" t="s">
        <v>4454</v>
      </c>
      <c r="H5370" t="s">
        <v>4713</v>
      </c>
      <c r="S5370" s="991"/>
    </row>
    <row r="5371" spans="1:19" ht="15" customHeight="1" x14ac:dyDescent="0.25">
      <c r="A5371" s="2">
        <v>5366</v>
      </c>
      <c r="D5371" s="3" t="s">
        <v>3572</v>
      </c>
      <c r="F5371" t="str" cm="1">
        <f t="array" ref="F5371" ca="1">IF(G5371&lt;&gt;"",INDIRECT("'"&amp;G5371&amp;"'!"&amp;H5371),"")</f>
        <v/>
      </c>
      <c r="S5371" s="991"/>
    </row>
    <row r="5372" spans="1:19" ht="15" customHeight="1" x14ac:dyDescent="0.25">
      <c r="A5372" s="2">
        <v>5367</v>
      </c>
      <c r="D5372" s="3" t="s">
        <v>3572</v>
      </c>
      <c r="F5372" t="str" cm="1">
        <f t="array" ref="F5372" ca="1">IF(G5372&lt;&gt;"",INDIRECT("'"&amp;G5372&amp;"'!"&amp;H5372),"")</f>
        <v/>
      </c>
      <c r="S5372" s="991"/>
    </row>
    <row r="5373" spans="1:19" ht="15" customHeight="1" x14ac:dyDescent="0.25">
      <c r="A5373" s="2">
        <v>5368</v>
      </c>
      <c r="D5373" s="3" t="s">
        <v>3572</v>
      </c>
      <c r="F5373" t="str" cm="1">
        <f t="array" ref="F5373" ca="1">IF(G5373&lt;&gt;"",INDIRECT("'"&amp;G5373&amp;"'!"&amp;H5373),"")</f>
        <v/>
      </c>
      <c r="S5373" s="991"/>
    </row>
    <row r="5374" spans="1:19" ht="15" customHeight="1" x14ac:dyDescent="0.25">
      <c r="A5374" s="2">
        <v>5369</v>
      </c>
      <c r="D5374" s="3" t="s">
        <v>3572</v>
      </c>
      <c r="F5374" t="str" cm="1">
        <f t="array" ref="F5374" ca="1">IF(G5374&lt;&gt;"",INDIRECT("'"&amp;G5374&amp;"'!"&amp;H5374),"")</f>
        <v/>
      </c>
      <c r="S5374" s="991"/>
    </row>
    <row r="5375" spans="1:19" x14ac:dyDescent="0.25">
      <c r="A5375">
        <v>5370</v>
      </c>
      <c r="B5375" s="7">
        <f>'EstRev 6-11'!D195</f>
        <v>0</v>
      </c>
      <c r="C5375" s="3">
        <f>A5375-B5375</f>
        <v>5370</v>
      </c>
      <c r="E5375" t="b">
        <f ca="1">F5375=B5375</f>
        <v>1</v>
      </c>
      <c r="F5375" cm="1">
        <f t="array" ref="F5375" ca="1">IF(G5375&lt;&gt;"",INDIRECT("'"&amp;G5375&amp;"'!"&amp;H5375),"")</f>
        <v>0</v>
      </c>
      <c r="G5375" s="991" t="s">
        <v>4454</v>
      </c>
      <c r="H5375" t="s">
        <v>4714</v>
      </c>
      <c r="S5375" s="991"/>
    </row>
    <row r="5376" spans="1:19" x14ac:dyDescent="0.25">
      <c r="A5376">
        <v>5371</v>
      </c>
      <c r="B5376" s="7">
        <f>'EstRev 6-11'!D196</f>
        <v>0</v>
      </c>
      <c r="C5376" s="3">
        <f>A5376-B5376</f>
        <v>5371</v>
      </c>
      <c r="E5376" t="b">
        <f ca="1">F5376=B5376</f>
        <v>1</v>
      </c>
      <c r="F5376" cm="1">
        <f t="array" ref="F5376" ca="1">IF(G5376&lt;&gt;"",INDIRECT("'"&amp;G5376&amp;"'!"&amp;H5376),"")</f>
        <v>0</v>
      </c>
      <c r="G5376" s="991" t="s">
        <v>4454</v>
      </c>
      <c r="H5376" t="s">
        <v>4715</v>
      </c>
      <c r="S5376" s="991"/>
    </row>
    <row r="5377" spans="1:19" ht="15" customHeight="1" x14ac:dyDescent="0.25">
      <c r="A5377" s="2">
        <v>5372</v>
      </c>
      <c r="D5377" s="3" t="s">
        <v>3572</v>
      </c>
      <c r="F5377" t="str" cm="1">
        <f t="array" ref="F5377" ca="1">IF(G5377&lt;&gt;"",INDIRECT("'"&amp;G5377&amp;"'!"&amp;H5377),"")</f>
        <v/>
      </c>
      <c r="S5377" s="991"/>
    </row>
    <row r="5378" spans="1:19" ht="15" customHeight="1" x14ac:dyDescent="0.25">
      <c r="A5378" s="2">
        <v>5373</v>
      </c>
      <c r="D5378" s="3" t="s">
        <v>3572</v>
      </c>
      <c r="F5378" t="str" cm="1">
        <f t="array" ref="F5378" ca="1">IF(G5378&lt;&gt;"",INDIRECT("'"&amp;G5378&amp;"'!"&amp;H5378),"")</f>
        <v/>
      </c>
      <c r="S5378" s="991"/>
    </row>
    <row r="5379" spans="1:19" ht="15" customHeight="1" x14ac:dyDescent="0.25">
      <c r="A5379" s="2">
        <v>5374</v>
      </c>
      <c r="D5379" s="3" t="s">
        <v>3572</v>
      </c>
      <c r="F5379" t="str" cm="1">
        <f t="array" ref="F5379" ca="1">IF(G5379&lt;&gt;"",INDIRECT("'"&amp;G5379&amp;"'!"&amp;H5379),"")</f>
        <v/>
      </c>
      <c r="S5379" s="991"/>
    </row>
    <row r="5380" spans="1:19" ht="15" customHeight="1" x14ac:dyDescent="0.25">
      <c r="A5380" s="2">
        <v>5375</v>
      </c>
      <c r="D5380" s="3" t="s">
        <v>3860</v>
      </c>
      <c r="F5380" t="str" cm="1">
        <f t="array" ref="F5380" ca="1">IF(G5380&lt;&gt;"",INDIRECT("'"&amp;G5380&amp;"'!"&amp;H5380),"")</f>
        <v/>
      </c>
      <c r="S5380" s="991"/>
    </row>
    <row r="5381" spans="1:19" ht="15" customHeight="1" x14ac:dyDescent="0.25">
      <c r="A5381" s="2">
        <v>5376</v>
      </c>
      <c r="D5381" s="3" t="s">
        <v>3860</v>
      </c>
      <c r="F5381" t="str" cm="1">
        <f t="array" ref="F5381" ca="1">IF(G5381&lt;&gt;"",INDIRECT("'"&amp;G5381&amp;"'!"&amp;H5381),"")</f>
        <v/>
      </c>
      <c r="S5381" s="991"/>
    </row>
    <row r="5382" spans="1:19" ht="15" customHeight="1" x14ac:dyDescent="0.25">
      <c r="A5382" s="2">
        <v>5377</v>
      </c>
      <c r="D5382" s="3" t="s">
        <v>4540</v>
      </c>
      <c r="F5382" t="str" cm="1">
        <f t="array" ref="F5382" ca="1">IF(G5382&lt;&gt;"",INDIRECT("'"&amp;G5382&amp;"'!"&amp;H5382),"")</f>
        <v/>
      </c>
      <c r="S5382" s="991"/>
    </row>
    <row r="5383" spans="1:19" x14ac:dyDescent="0.25">
      <c r="A5383">
        <v>5378</v>
      </c>
      <c r="B5383" s="7">
        <f>'EstRev 6-11'!D197</f>
        <v>0</v>
      </c>
      <c r="C5383" s="3">
        <f>A5383-B5383</f>
        <v>5378</v>
      </c>
      <c r="E5383" t="b">
        <f ca="1">F5383=B5383</f>
        <v>1</v>
      </c>
      <c r="F5383" cm="1">
        <f t="array" ref="F5383" ca="1">IF(G5383&lt;&gt;"",INDIRECT("'"&amp;G5383&amp;"'!"&amp;H5383),"")</f>
        <v>0</v>
      </c>
      <c r="G5383" s="991" t="s">
        <v>4454</v>
      </c>
      <c r="H5383" t="s">
        <v>4716</v>
      </c>
      <c r="S5383" s="991"/>
    </row>
    <row r="5384" spans="1:19" x14ac:dyDescent="0.25">
      <c r="A5384">
        <v>5379</v>
      </c>
      <c r="B5384" s="7">
        <f>'EstRev 6-11'!D201</f>
        <v>0</v>
      </c>
      <c r="C5384" s="3">
        <f>A5384-B5384</f>
        <v>5379</v>
      </c>
      <c r="E5384" t="b">
        <f ca="1">F5384=B5384</f>
        <v>1</v>
      </c>
      <c r="F5384" cm="1">
        <f t="array" ref="F5384" ca="1">IF(G5384&lt;&gt;"",INDIRECT("'"&amp;G5384&amp;"'!"&amp;H5384),"")</f>
        <v>0</v>
      </c>
      <c r="G5384" s="991" t="s">
        <v>4454</v>
      </c>
      <c r="H5384" t="s">
        <v>4717</v>
      </c>
      <c r="S5384" s="991"/>
    </row>
    <row r="5385" spans="1:19" ht="15" customHeight="1" x14ac:dyDescent="0.25">
      <c r="A5385" s="2">
        <v>5380</v>
      </c>
      <c r="D5385" s="3" t="s">
        <v>3860</v>
      </c>
      <c r="F5385" t="str" cm="1">
        <f t="array" ref="F5385" ca="1">IF(G5385&lt;&gt;"",INDIRECT("'"&amp;G5385&amp;"'!"&amp;H5385),"")</f>
        <v/>
      </c>
      <c r="S5385" s="991"/>
    </row>
    <row r="5386" spans="1:19" ht="15" customHeight="1" x14ac:dyDescent="0.25">
      <c r="A5386" s="2">
        <v>5381</v>
      </c>
      <c r="D5386" s="3" t="s">
        <v>3572</v>
      </c>
      <c r="F5386" t="str" cm="1">
        <f t="array" ref="F5386" ca="1">IF(G5386&lt;&gt;"",INDIRECT("'"&amp;G5386&amp;"'!"&amp;H5386),"")</f>
        <v/>
      </c>
      <c r="S5386" s="991"/>
    </row>
    <row r="5387" spans="1:19" ht="15" customHeight="1" x14ac:dyDescent="0.25">
      <c r="A5387" s="2">
        <v>5382</v>
      </c>
      <c r="D5387" s="3" t="s">
        <v>3572</v>
      </c>
      <c r="F5387" t="str" cm="1">
        <f t="array" ref="F5387" ca="1">IF(G5387&lt;&gt;"",INDIRECT("'"&amp;G5387&amp;"'!"&amp;H5387),"")</f>
        <v/>
      </c>
      <c r="S5387" s="991"/>
    </row>
    <row r="5388" spans="1:19" x14ac:dyDescent="0.25">
      <c r="A5388">
        <v>5383</v>
      </c>
      <c r="B5388" s="7">
        <f>'EstRev 6-11'!D199</f>
        <v>0</v>
      </c>
      <c r="C5388" s="3">
        <f>A5388-B5388</f>
        <v>5383</v>
      </c>
      <c r="E5388" t="b">
        <f ca="1">F5388=B5388</f>
        <v>1</v>
      </c>
      <c r="F5388" cm="1">
        <f t="array" ref="F5388" ca="1">IF(G5388&lt;&gt;"",INDIRECT("'"&amp;G5388&amp;"'!"&amp;H5388),"")</f>
        <v>0</v>
      </c>
      <c r="G5388" s="991" t="s">
        <v>4454</v>
      </c>
      <c r="H5388" t="s">
        <v>4718</v>
      </c>
      <c r="S5388" s="991"/>
    </row>
    <row r="5389" spans="1:19" ht="15" customHeight="1" x14ac:dyDescent="0.25">
      <c r="A5389" s="2">
        <v>5384</v>
      </c>
      <c r="D5389" s="3" t="s">
        <v>3572</v>
      </c>
      <c r="F5389" t="str" cm="1">
        <f t="array" ref="F5389" ca="1">IF(G5389&lt;&gt;"",INDIRECT("'"&amp;G5389&amp;"'!"&amp;H5389),"")</f>
        <v/>
      </c>
      <c r="S5389" s="991"/>
    </row>
    <row r="5390" spans="1:19" ht="15" customHeight="1" x14ac:dyDescent="0.25">
      <c r="A5390" s="2">
        <v>5385</v>
      </c>
      <c r="D5390" s="3" t="s">
        <v>3572</v>
      </c>
      <c r="F5390" t="str" cm="1">
        <f t="array" ref="F5390" ca="1">IF(G5390&lt;&gt;"",INDIRECT("'"&amp;G5390&amp;"'!"&amp;H5390),"")</f>
        <v/>
      </c>
      <c r="S5390" s="991"/>
    </row>
    <row r="5391" spans="1:19" ht="15" customHeight="1" x14ac:dyDescent="0.25">
      <c r="A5391" s="2">
        <v>5386</v>
      </c>
      <c r="D5391" s="3" t="s">
        <v>3572</v>
      </c>
      <c r="F5391" t="str" cm="1">
        <f t="array" ref="F5391" ca="1">IF(G5391&lt;&gt;"",INDIRECT("'"&amp;G5391&amp;"'!"&amp;H5391),"")</f>
        <v/>
      </c>
      <c r="S5391" s="991"/>
    </row>
    <row r="5392" spans="1:19" ht="15" customHeight="1" x14ac:dyDescent="0.25">
      <c r="A5392" s="2">
        <v>5387</v>
      </c>
      <c r="D5392" s="3" t="s">
        <v>3572</v>
      </c>
      <c r="F5392" t="str" cm="1">
        <f t="array" ref="F5392" ca="1">IF(G5392&lt;&gt;"",INDIRECT("'"&amp;G5392&amp;"'!"&amp;H5392),"")</f>
        <v/>
      </c>
      <c r="S5392" s="991"/>
    </row>
    <row r="5393" spans="1:19" ht="15" customHeight="1" x14ac:dyDescent="0.25">
      <c r="A5393" s="2">
        <v>5388</v>
      </c>
      <c r="D5393" s="3" t="s">
        <v>3572</v>
      </c>
      <c r="F5393" t="str" cm="1">
        <f t="array" ref="F5393" ca="1">IF(G5393&lt;&gt;"",INDIRECT("'"&amp;G5393&amp;"'!"&amp;H5393),"")</f>
        <v/>
      </c>
      <c r="S5393" s="991"/>
    </row>
    <row r="5394" spans="1:19" ht="15" customHeight="1" x14ac:dyDescent="0.25">
      <c r="A5394" s="2">
        <v>5389</v>
      </c>
      <c r="D5394" s="3" t="s">
        <v>3572</v>
      </c>
      <c r="F5394" t="str" cm="1">
        <f t="array" ref="F5394" ca="1">IF(G5394&lt;&gt;"",INDIRECT("'"&amp;G5394&amp;"'!"&amp;H5394),"")</f>
        <v/>
      </c>
      <c r="S5394" s="991"/>
    </row>
    <row r="5395" spans="1:19" ht="15" customHeight="1" x14ac:dyDescent="0.25">
      <c r="A5395" s="2">
        <v>5390</v>
      </c>
      <c r="D5395" s="3" t="s">
        <v>3572</v>
      </c>
      <c r="F5395" t="str" cm="1">
        <f t="array" ref="F5395" ca="1">IF(G5395&lt;&gt;"",INDIRECT("'"&amp;G5395&amp;"'!"&amp;H5395),"")</f>
        <v/>
      </c>
      <c r="S5395" s="991"/>
    </row>
    <row r="5396" spans="1:19" ht="15" customHeight="1" x14ac:dyDescent="0.25">
      <c r="A5396" s="2">
        <v>5391</v>
      </c>
      <c r="D5396" s="3" t="s">
        <v>3572</v>
      </c>
      <c r="F5396" t="str" cm="1">
        <f t="array" ref="F5396" ca="1">IF(G5396&lt;&gt;"",INDIRECT("'"&amp;G5396&amp;"'!"&amp;H5396),"")</f>
        <v/>
      </c>
      <c r="S5396" s="991"/>
    </row>
    <row r="5397" spans="1:19" ht="15" customHeight="1" x14ac:dyDescent="0.25">
      <c r="A5397" s="2">
        <v>5392</v>
      </c>
      <c r="D5397" s="3" t="s">
        <v>3572</v>
      </c>
      <c r="F5397" t="str" cm="1">
        <f t="array" ref="F5397" ca="1">IF(G5397&lt;&gt;"",INDIRECT("'"&amp;G5397&amp;"'!"&amp;H5397),"")</f>
        <v/>
      </c>
      <c r="S5397" s="991"/>
    </row>
    <row r="5398" spans="1:19" ht="15" customHeight="1" x14ac:dyDescent="0.25">
      <c r="A5398" s="2">
        <v>5393</v>
      </c>
      <c r="D5398" s="3" t="s">
        <v>3572</v>
      </c>
      <c r="F5398" t="str" cm="1">
        <f t="array" ref="F5398" ca="1">IF(G5398&lt;&gt;"",INDIRECT("'"&amp;G5398&amp;"'!"&amp;H5398),"")</f>
        <v/>
      </c>
      <c r="S5398" s="991"/>
    </row>
    <row r="5399" spans="1:19" ht="15" customHeight="1" x14ac:dyDescent="0.25">
      <c r="A5399" s="2">
        <v>5394</v>
      </c>
      <c r="D5399" s="3" t="s">
        <v>3572</v>
      </c>
      <c r="F5399" t="str" cm="1">
        <f t="array" ref="F5399" ca="1">IF(G5399&lt;&gt;"",INDIRECT("'"&amp;G5399&amp;"'!"&amp;H5399),"")</f>
        <v/>
      </c>
      <c r="S5399" s="991"/>
    </row>
    <row r="5400" spans="1:19" ht="15" customHeight="1" x14ac:dyDescent="0.25">
      <c r="A5400" s="2">
        <v>5395</v>
      </c>
      <c r="D5400" s="3" t="s">
        <v>3572</v>
      </c>
      <c r="F5400" t="str" cm="1">
        <f t="array" ref="F5400" ca="1">IF(G5400&lt;&gt;"",INDIRECT("'"&amp;G5400&amp;"'!"&amp;H5400),"")</f>
        <v/>
      </c>
      <c r="S5400" s="991"/>
    </row>
    <row r="5401" spans="1:19" ht="15" customHeight="1" x14ac:dyDescent="0.25">
      <c r="A5401" s="2">
        <v>5396</v>
      </c>
      <c r="D5401" s="3" t="s">
        <v>3572</v>
      </c>
      <c r="F5401" t="str" cm="1">
        <f t="array" ref="F5401" ca="1">IF(G5401&lt;&gt;"",INDIRECT("'"&amp;G5401&amp;"'!"&amp;H5401),"")</f>
        <v/>
      </c>
      <c r="S5401" s="991"/>
    </row>
    <row r="5402" spans="1:19" ht="15" customHeight="1" x14ac:dyDescent="0.25">
      <c r="A5402">
        <v>5397</v>
      </c>
      <c r="B5402" s="7">
        <f>'EstRev 6-11'!D207</f>
        <v>0</v>
      </c>
      <c r="C5402" s="3">
        <f>A5402-B5402</f>
        <v>5397</v>
      </c>
      <c r="E5402" t="b">
        <f ca="1">F5402=B5402</f>
        <v>1</v>
      </c>
      <c r="F5402" cm="1">
        <f t="array" ref="F5402" ca="1">IF(G5402&lt;&gt;"",INDIRECT("'"&amp;G5402&amp;"'!"&amp;H5402),"")</f>
        <v>0</v>
      </c>
      <c r="G5402" s="991" t="s">
        <v>4454</v>
      </c>
      <c r="H5402" t="s">
        <v>4719</v>
      </c>
      <c r="I5402" s="4"/>
      <c r="J5402" s="4"/>
      <c r="K5402" s="4"/>
    </row>
    <row r="5403" spans="1:19" x14ac:dyDescent="0.25">
      <c r="A5403">
        <v>5398</v>
      </c>
      <c r="B5403" s="7">
        <f>'EstRev 6-11'!D208</f>
        <v>0</v>
      </c>
      <c r="C5403" s="3">
        <f>A5403-B5403</f>
        <v>5398</v>
      </c>
      <c r="E5403" t="b">
        <f ca="1">F5403=B5403</f>
        <v>1</v>
      </c>
      <c r="F5403" cm="1">
        <f t="array" ref="F5403" ca="1">IF(G5403&lt;&gt;"",INDIRECT("'"&amp;G5403&amp;"'!"&amp;H5403),"")</f>
        <v>0</v>
      </c>
      <c r="G5403" s="991" t="s">
        <v>4454</v>
      </c>
      <c r="H5403" t="s">
        <v>4720</v>
      </c>
      <c r="S5403" s="991"/>
    </row>
    <row r="5404" spans="1:19" ht="15" customHeight="1" x14ac:dyDescent="0.25">
      <c r="A5404" s="2">
        <v>5399</v>
      </c>
      <c r="D5404" s="3" t="s">
        <v>3572</v>
      </c>
      <c r="F5404" t="str" cm="1">
        <f t="array" ref="F5404" ca="1">IF(G5404&lt;&gt;"",INDIRECT("'"&amp;G5404&amp;"'!"&amp;H5404),"")</f>
        <v/>
      </c>
      <c r="S5404" s="991"/>
    </row>
    <row r="5405" spans="1:19" ht="15" customHeight="1" x14ac:dyDescent="0.25">
      <c r="A5405" s="2">
        <v>5400</v>
      </c>
      <c r="D5405" s="3" t="s">
        <v>3572</v>
      </c>
      <c r="F5405" t="str" cm="1">
        <f t="array" ref="F5405" ca="1">IF(G5405&lt;&gt;"",INDIRECT("'"&amp;G5405&amp;"'!"&amp;H5405),"")</f>
        <v/>
      </c>
      <c r="S5405" s="991"/>
    </row>
    <row r="5406" spans="1:19" x14ac:dyDescent="0.25">
      <c r="A5406">
        <v>5401</v>
      </c>
      <c r="B5406" s="7">
        <f>'EstRev 6-11'!D209</f>
        <v>0</v>
      </c>
      <c r="C5406" s="3">
        <f>A5406-B5406</f>
        <v>5401</v>
      </c>
      <c r="E5406" t="b">
        <f ca="1">F5406=B5406</f>
        <v>1</v>
      </c>
      <c r="F5406" cm="1">
        <f t="array" ref="F5406" ca="1">IF(G5406&lt;&gt;"",INDIRECT("'"&amp;G5406&amp;"'!"&amp;H5406),"")</f>
        <v>0</v>
      </c>
      <c r="G5406" s="991" t="s">
        <v>4454</v>
      </c>
      <c r="H5406" t="s">
        <v>4721</v>
      </c>
      <c r="S5406" s="991"/>
    </row>
    <row r="5407" spans="1:19" x14ac:dyDescent="0.25">
      <c r="A5407">
        <v>5402</v>
      </c>
      <c r="B5407" s="7">
        <f>'EstRev 6-11'!D210</f>
        <v>0</v>
      </c>
      <c r="C5407" s="3">
        <f>A5407-B5407</f>
        <v>5402</v>
      </c>
      <c r="E5407" t="b">
        <f ca="1">F5407=B5407</f>
        <v>1</v>
      </c>
      <c r="F5407" cm="1">
        <f t="array" ref="F5407" ca="1">IF(G5407&lt;&gt;"",INDIRECT("'"&amp;G5407&amp;"'!"&amp;H5407),"")</f>
        <v>0</v>
      </c>
      <c r="G5407" s="991" t="s">
        <v>4454</v>
      </c>
      <c r="H5407" t="s">
        <v>4722</v>
      </c>
      <c r="S5407" s="991"/>
    </row>
    <row r="5408" spans="1:19" ht="15" customHeight="1" x14ac:dyDescent="0.25">
      <c r="A5408">
        <v>5403</v>
      </c>
      <c r="B5408" s="7">
        <f>'EstRev 6-11'!D211</f>
        <v>0</v>
      </c>
      <c r="C5408" s="3">
        <f>A5408-B5408</f>
        <v>5403</v>
      </c>
      <c r="E5408" t="b">
        <f ca="1">F5408=B5408</f>
        <v>1</v>
      </c>
      <c r="F5408" cm="1">
        <f t="array" ref="F5408" ca="1">IF(G5408&lt;&gt;"",INDIRECT("'"&amp;G5408&amp;"'!"&amp;H5408),"")</f>
        <v>0</v>
      </c>
      <c r="G5408" s="991" t="s">
        <v>4454</v>
      </c>
      <c r="H5408" t="s">
        <v>4723</v>
      </c>
      <c r="I5408" s="4"/>
      <c r="J5408" s="4"/>
      <c r="K5408" s="4"/>
    </row>
    <row r="5409" spans="1:19" ht="15" customHeight="1" x14ac:dyDescent="0.25">
      <c r="A5409" s="2">
        <v>5404</v>
      </c>
      <c r="D5409" s="3" t="s">
        <v>3572</v>
      </c>
      <c r="F5409" t="str" cm="1">
        <f t="array" ref="F5409" ca="1">IF(G5409&lt;&gt;"",INDIRECT("'"&amp;G5409&amp;"'!"&amp;H5409),"")</f>
        <v/>
      </c>
      <c r="S5409" s="991"/>
    </row>
    <row r="5410" spans="1:19" ht="15" customHeight="1" x14ac:dyDescent="0.25">
      <c r="A5410" s="2">
        <v>5405</v>
      </c>
      <c r="D5410" s="3" t="s">
        <v>3572</v>
      </c>
      <c r="F5410" t="str" cm="1">
        <f t="array" ref="F5410" ca="1">IF(G5410&lt;&gt;"",INDIRECT("'"&amp;G5410&amp;"'!"&amp;H5410),"")</f>
        <v/>
      </c>
      <c r="S5410" s="991"/>
    </row>
    <row r="5411" spans="1:19" ht="15" customHeight="1" x14ac:dyDescent="0.25">
      <c r="A5411" s="2">
        <v>5406</v>
      </c>
      <c r="D5411" s="3" t="s">
        <v>3572</v>
      </c>
      <c r="F5411" t="str" cm="1">
        <f t="array" ref="F5411" ca="1">IF(G5411&lt;&gt;"",INDIRECT("'"&amp;G5411&amp;"'!"&amp;H5411),"")</f>
        <v/>
      </c>
      <c r="S5411" s="991"/>
    </row>
    <row r="5412" spans="1:19" ht="15" customHeight="1" x14ac:dyDescent="0.25">
      <c r="A5412" s="2">
        <v>5407</v>
      </c>
      <c r="D5412" s="3" t="s">
        <v>3572</v>
      </c>
      <c r="F5412" t="str" cm="1">
        <f t="array" ref="F5412" ca="1">IF(G5412&lt;&gt;"",INDIRECT("'"&amp;G5412&amp;"'!"&amp;H5412),"")</f>
        <v/>
      </c>
      <c r="S5412" s="991"/>
    </row>
    <row r="5413" spans="1:19" ht="15" customHeight="1" x14ac:dyDescent="0.25">
      <c r="A5413" s="2">
        <v>5408</v>
      </c>
      <c r="D5413" s="3" t="s">
        <v>3572</v>
      </c>
      <c r="F5413" t="str" cm="1">
        <f t="array" ref="F5413" ca="1">IF(G5413&lt;&gt;"",INDIRECT("'"&amp;G5413&amp;"'!"&amp;H5413),"")</f>
        <v/>
      </c>
      <c r="S5413" s="991"/>
    </row>
    <row r="5414" spans="1:19" ht="15" customHeight="1" x14ac:dyDescent="0.25">
      <c r="A5414">
        <v>5409</v>
      </c>
      <c r="B5414" s="7">
        <f>'EstRev 6-11'!D213</f>
        <v>0</v>
      </c>
      <c r="C5414" s="3">
        <f>A5414-B5414</f>
        <v>5409</v>
      </c>
      <c r="E5414" t="b">
        <f ca="1">F5414=B5414</f>
        <v>1</v>
      </c>
      <c r="F5414" cm="1">
        <f t="array" ref="F5414" ca="1">IF(G5414&lt;&gt;"",INDIRECT("'"&amp;G5414&amp;"'!"&amp;H5414),"")</f>
        <v>0</v>
      </c>
      <c r="G5414" s="991" t="s">
        <v>4454</v>
      </c>
      <c r="H5414" t="s">
        <v>4724</v>
      </c>
      <c r="I5414" s="4"/>
      <c r="J5414" s="4"/>
      <c r="K5414" s="4"/>
    </row>
    <row r="5415" spans="1:19" ht="15" customHeight="1" x14ac:dyDescent="0.25">
      <c r="A5415" s="2">
        <v>5410</v>
      </c>
      <c r="D5415" s="3" t="s">
        <v>3572</v>
      </c>
      <c r="F5415" t="str" cm="1">
        <f t="array" ref="F5415" ca="1">IF(G5415&lt;&gt;"",INDIRECT("'"&amp;G5415&amp;"'!"&amp;H5415),"")</f>
        <v/>
      </c>
      <c r="S5415" s="991"/>
    </row>
    <row r="5416" spans="1:19" ht="15" customHeight="1" x14ac:dyDescent="0.25">
      <c r="A5416" s="2">
        <v>5411</v>
      </c>
      <c r="D5416" s="3" t="s">
        <v>3572</v>
      </c>
      <c r="F5416" t="str" cm="1">
        <f t="array" ref="F5416" ca="1">IF(G5416&lt;&gt;"",INDIRECT("'"&amp;G5416&amp;"'!"&amp;H5416),"")</f>
        <v/>
      </c>
      <c r="S5416" s="991"/>
    </row>
    <row r="5417" spans="1:19" ht="15" customHeight="1" x14ac:dyDescent="0.25">
      <c r="A5417" s="2">
        <v>5412</v>
      </c>
      <c r="D5417" s="3" t="s">
        <v>3572</v>
      </c>
      <c r="F5417" t="str" cm="1">
        <f t="array" ref="F5417" ca="1">IF(G5417&lt;&gt;"",INDIRECT("'"&amp;G5417&amp;"'!"&amp;H5417),"")</f>
        <v/>
      </c>
      <c r="S5417" s="991"/>
    </row>
    <row r="5418" spans="1:19" ht="15" customHeight="1" x14ac:dyDescent="0.25">
      <c r="A5418" s="2">
        <v>5413</v>
      </c>
      <c r="D5418" s="3" t="s">
        <v>3572</v>
      </c>
      <c r="F5418" t="str" cm="1">
        <f t="array" ref="F5418" ca="1">IF(G5418&lt;&gt;"",INDIRECT("'"&amp;G5418&amp;"'!"&amp;H5418),"")</f>
        <v/>
      </c>
      <c r="S5418" s="991"/>
    </row>
    <row r="5419" spans="1:19" ht="15" customHeight="1" x14ac:dyDescent="0.25">
      <c r="A5419" s="2">
        <v>5414</v>
      </c>
      <c r="D5419" s="3" t="s">
        <v>3860</v>
      </c>
      <c r="F5419" t="str" cm="1">
        <f t="array" ref="F5419" ca="1">IF(G5419&lt;&gt;"",INDIRECT("'"&amp;G5419&amp;"'!"&amp;H5419),"")</f>
        <v/>
      </c>
      <c r="S5419" s="991"/>
    </row>
    <row r="5420" spans="1:19" ht="15" customHeight="1" x14ac:dyDescent="0.25">
      <c r="A5420" s="2">
        <v>5415</v>
      </c>
      <c r="D5420" s="3" t="s">
        <v>3572</v>
      </c>
      <c r="F5420" t="str" cm="1">
        <f t="array" ref="F5420" ca="1">IF(G5420&lt;&gt;"",INDIRECT("'"&amp;G5420&amp;"'!"&amp;H5420),"")</f>
        <v/>
      </c>
      <c r="S5420" s="991"/>
    </row>
    <row r="5421" spans="1:19" ht="15" customHeight="1" x14ac:dyDescent="0.25">
      <c r="A5421" s="2">
        <v>5416</v>
      </c>
      <c r="D5421" s="3" t="s">
        <v>3572</v>
      </c>
      <c r="F5421" t="str" cm="1">
        <f t="array" ref="F5421" ca="1">IF(G5421&lt;&gt;"",INDIRECT("'"&amp;G5421&amp;"'!"&amp;H5421),"")</f>
        <v/>
      </c>
      <c r="S5421" s="991"/>
    </row>
    <row r="5422" spans="1:19" ht="15" customHeight="1" x14ac:dyDescent="0.25">
      <c r="A5422" s="2">
        <v>5417</v>
      </c>
      <c r="D5422" s="3" t="s">
        <v>3572</v>
      </c>
      <c r="F5422" t="str" cm="1">
        <f t="array" ref="F5422" ca="1">IF(G5422&lt;&gt;"",INDIRECT("'"&amp;G5422&amp;"'!"&amp;H5422),"")</f>
        <v/>
      </c>
      <c r="S5422" s="991"/>
    </row>
    <row r="5423" spans="1:19" ht="15" customHeight="1" x14ac:dyDescent="0.25">
      <c r="A5423" s="2">
        <v>5418</v>
      </c>
      <c r="D5423" s="3" t="s">
        <v>3572</v>
      </c>
      <c r="F5423" t="str" cm="1">
        <f t="array" ref="F5423" ca="1">IF(G5423&lt;&gt;"",INDIRECT("'"&amp;G5423&amp;"'!"&amp;H5423),"")</f>
        <v/>
      </c>
      <c r="S5423" s="991"/>
    </row>
    <row r="5424" spans="1:19" ht="15" customHeight="1" x14ac:dyDescent="0.25">
      <c r="A5424" s="2">
        <v>5419</v>
      </c>
      <c r="D5424" s="3" t="s">
        <v>3860</v>
      </c>
      <c r="F5424" t="str" cm="1">
        <f t="array" ref="F5424" ca="1">IF(G5424&lt;&gt;"",INDIRECT("'"&amp;G5424&amp;"'!"&amp;H5424),"")</f>
        <v/>
      </c>
      <c r="S5424" s="991"/>
    </row>
    <row r="5425" spans="1:19" ht="15" customHeight="1" x14ac:dyDescent="0.25">
      <c r="A5425" s="2">
        <v>5420</v>
      </c>
      <c r="D5425" s="3" t="s">
        <v>3860</v>
      </c>
      <c r="F5425" t="str" cm="1">
        <f t="array" ref="F5425" ca="1">IF(G5425&lt;&gt;"",INDIRECT("'"&amp;G5425&amp;"'!"&amp;H5425),"")</f>
        <v/>
      </c>
      <c r="S5425" s="991"/>
    </row>
    <row r="5426" spans="1:19" ht="15" customHeight="1" x14ac:dyDescent="0.25">
      <c r="A5426" s="2">
        <v>5421</v>
      </c>
      <c r="D5426" s="3" t="s">
        <v>3572</v>
      </c>
      <c r="F5426" t="str" cm="1">
        <f t="array" ref="F5426" ca="1">IF(G5426&lt;&gt;"",INDIRECT("'"&amp;G5426&amp;"'!"&amp;H5426),"")</f>
        <v/>
      </c>
      <c r="S5426" s="991"/>
    </row>
    <row r="5427" spans="1:19" ht="15" customHeight="1" x14ac:dyDescent="0.25">
      <c r="A5427" s="2">
        <v>5422</v>
      </c>
      <c r="D5427" s="3" t="s">
        <v>3572</v>
      </c>
      <c r="F5427" t="str" cm="1">
        <f t="array" ref="F5427" ca="1">IF(G5427&lt;&gt;"",INDIRECT("'"&amp;G5427&amp;"'!"&amp;H5427),"")</f>
        <v/>
      </c>
      <c r="S5427" s="991"/>
    </row>
    <row r="5428" spans="1:19" ht="15" customHeight="1" x14ac:dyDescent="0.25">
      <c r="A5428" s="2">
        <v>5423</v>
      </c>
      <c r="D5428" s="3" t="s">
        <v>3572</v>
      </c>
      <c r="F5428" t="str" cm="1">
        <f t="array" ref="F5428" ca="1">IF(G5428&lt;&gt;"",INDIRECT("'"&amp;G5428&amp;"'!"&amp;H5428),"")</f>
        <v/>
      </c>
      <c r="S5428" s="991"/>
    </row>
    <row r="5429" spans="1:19" x14ac:dyDescent="0.25">
      <c r="A5429">
        <v>5424</v>
      </c>
      <c r="B5429" s="7">
        <f>'EstRev 6-11'!D215</f>
        <v>0</v>
      </c>
      <c r="C5429" s="3">
        <f>A5429-B5429</f>
        <v>5424</v>
      </c>
      <c r="E5429" t="b">
        <f ca="1">F5429=B5429</f>
        <v>1</v>
      </c>
      <c r="F5429" cm="1">
        <f t="array" ref="F5429" ca="1">IF(G5429&lt;&gt;"",INDIRECT("'"&amp;G5429&amp;"'!"&amp;H5429),"")</f>
        <v>0</v>
      </c>
      <c r="G5429" s="991" t="s">
        <v>4454</v>
      </c>
      <c r="H5429" t="s">
        <v>4725</v>
      </c>
      <c r="S5429" s="991"/>
    </row>
    <row r="5430" spans="1:19" ht="15" customHeight="1" x14ac:dyDescent="0.25">
      <c r="A5430" s="2">
        <v>5425</v>
      </c>
      <c r="D5430" s="3" t="s">
        <v>3572</v>
      </c>
      <c r="F5430" t="str" cm="1">
        <f t="array" ref="F5430" ca="1">IF(G5430&lt;&gt;"",INDIRECT("'"&amp;G5430&amp;"'!"&amp;H5430),"")</f>
        <v/>
      </c>
      <c r="S5430" s="991"/>
    </row>
    <row r="5431" spans="1:19" ht="15" customHeight="1" x14ac:dyDescent="0.25">
      <c r="A5431" s="2">
        <v>5426</v>
      </c>
      <c r="D5431" s="3" t="s">
        <v>3572</v>
      </c>
      <c r="F5431" t="str" cm="1">
        <f t="array" ref="F5431" ca="1">IF(G5431&lt;&gt;"",INDIRECT("'"&amp;G5431&amp;"'!"&amp;H5431),"")</f>
        <v/>
      </c>
      <c r="S5431" s="991"/>
    </row>
    <row r="5432" spans="1:19" x14ac:dyDescent="0.25">
      <c r="A5432">
        <v>5427</v>
      </c>
      <c r="B5432" s="7">
        <f>'EstRev 6-11'!D217</f>
        <v>0</v>
      </c>
      <c r="C5432" s="3">
        <f>A5432-B5432</f>
        <v>5427</v>
      </c>
      <c r="E5432" t="b">
        <f ca="1">F5432=B5432</f>
        <v>1</v>
      </c>
      <c r="F5432" cm="1">
        <f t="array" ref="F5432" ca="1">IF(G5432&lt;&gt;"",INDIRECT("'"&amp;G5432&amp;"'!"&amp;H5432),"")</f>
        <v>0</v>
      </c>
      <c r="G5432" s="991" t="s">
        <v>4454</v>
      </c>
      <c r="H5432" t="s">
        <v>4726</v>
      </c>
      <c r="S5432" s="991"/>
    </row>
    <row r="5433" spans="1:19" ht="15" customHeight="1" x14ac:dyDescent="0.25">
      <c r="A5433" s="2">
        <v>5428</v>
      </c>
      <c r="D5433" s="3" t="s">
        <v>3572</v>
      </c>
      <c r="F5433" t="str" cm="1">
        <f t="array" ref="F5433" ca="1">IF(G5433&lt;&gt;"",INDIRECT("'"&amp;G5433&amp;"'!"&amp;H5433),"")</f>
        <v/>
      </c>
      <c r="S5433" s="991"/>
    </row>
    <row r="5434" spans="1:19" ht="15" customHeight="1" x14ac:dyDescent="0.25">
      <c r="A5434" s="2">
        <v>5429</v>
      </c>
      <c r="D5434" s="3" t="s">
        <v>3572</v>
      </c>
      <c r="F5434" t="str" cm="1">
        <f t="array" ref="F5434" ca="1">IF(G5434&lt;&gt;"",INDIRECT("'"&amp;G5434&amp;"'!"&amp;H5434),"")</f>
        <v/>
      </c>
      <c r="S5434" s="991"/>
    </row>
    <row r="5435" spans="1:19" ht="15" customHeight="1" x14ac:dyDescent="0.25">
      <c r="A5435" s="2">
        <v>5430</v>
      </c>
      <c r="D5435" s="3" t="s">
        <v>3572</v>
      </c>
      <c r="F5435" t="str" cm="1">
        <f t="array" ref="F5435" ca="1">IF(G5435&lt;&gt;"",INDIRECT("'"&amp;G5435&amp;"'!"&amp;H5435),"")</f>
        <v/>
      </c>
      <c r="S5435" s="991"/>
    </row>
    <row r="5436" spans="1:19" ht="15" customHeight="1" x14ac:dyDescent="0.25">
      <c r="A5436" s="2">
        <v>5431</v>
      </c>
      <c r="D5436" s="3" t="s">
        <v>3572</v>
      </c>
      <c r="F5436" t="str" cm="1">
        <f t="array" ref="F5436" ca="1">IF(G5436&lt;&gt;"",INDIRECT("'"&amp;G5436&amp;"'!"&amp;H5436),"")</f>
        <v/>
      </c>
      <c r="S5436" s="991"/>
    </row>
    <row r="5437" spans="1:19" ht="15" customHeight="1" x14ac:dyDescent="0.25">
      <c r="A5437" s="2">
        <v>5432</v>
      </c>
      <c r="D5437" s="3" t="s">
        <v>3572</v>
      </c>
      <c r="F5437" t="str" cm="1">
        <f t="array" ref="F5437" ca="1">IF(G5437&lt;&gt;"",INDIRECT("'"&amp;G5437&amp;"'!"&amp;H5437),"")</f>
        <v/>
      </c>
      <c r="S5437" s="991"/>
    </row>
    <row r="5438" spans="1:19" x14ac:dyDescent="0.25">
      <c r="A5438">
        <v>5433</v>
      </c>
      <c r="B5438" s="7">
        <f>'EstRev 6-11'!D218</f>
        <v>0</v>
      </c>
      <c r="C5438" s="3">
        <f>A5438-B5438</f>
        <v>5433</v>
      </c>
      <c r="E5438" t="b">
        <f ca="1">F5438=B5438</f>
        <v>1</v>
      </c>
      <c r="F5438" cm="1">
        <f t="array" ref="F5438" ca="1">IF(G5438&lt;&gt;"",INDIRECT("'"&amp;G5438&amp;"'!"&amp;H5438),"")</f>
        <v>0</v>
      </c>
      <c r="G5438" s="991" t="s">
        <v>4454</v>
      </c>
      <c r="H5438" t="s">
        <v>4727</v>
      </c>
      <c r="S5438" s="991"/>
    </row>
    <row r="5439" spans="1:19" ht="15" customHeight="1" x14ac:dyDescent="0.25">
      <c r="A5439" s="2">
        <v>5434</v>
      </c>
      <c r="D5439" s="3" t="s">
        <v>3572</v>
      </c>
      <c r="F5439" t="str" cm="1">
        <f t="array" ref="F5439" ca="1">IF(G5439&lt;&gt;"",INDIRECT("'"&amp;G5439&amp;"'!"&amp;H5439),"")</f>
        <v/>
      </c>
      <c r="S5439" s="991"/>
    </row>
    <row r="5440" spans="1:19" x14ac:dyDescent="0.25">
      <c r="A5440">
        <v>5435</v>
      </c>
      <c r="B5440" s="7">
        <f>'EstRev 6-11'!D228</f>
        <v>0</v>
      </c>
      <c r="C5440" s="3">
        <f>A5440-B5440</f>
        <v>5435</v>
      </c>
      <c r="E5440" t="b">
        <f ca="1">F5440=B5440</f>
        <v>1</v>
      </c>
      <c r="F5440" cm="1">
        <f t="array" ref="F5440" ca="1">IF(G5440&lt;&gt;"",INDIRECT("'"&amp;G5440&amp;"'!"&amp;H5440),"")</f>
        <v>0</v>
      </c>
      <c r="G5440" s="991" t="s">
        <v>4454</v>
      </c>
      <c r="H5440" t="s">
        <v>4037</v>
      </c>
      <c r="S5440" s="991"/>
    </row>
    <row r="5441" spans="1:19" ht="15" customHeight="1" x14ac:dyDescent="0.25">
      <c r="A5441" s="2">
        <v>5436</v>
      </c>
      <c r="D5441" s="3" t="s">
        <v>3572</v>
      </c>
      <c r="F5441" t="str" cm="1">
        <f t="array" ref="F5441" ca="1">IF(G5441&lt;&gt;"",INDIRECT("'"&amp;G5441&amp;"'!"&amp;H5441),"")</f>
        <v/>
      </c>
      <c r="S5441" s="991"/>
    </row>
    <row r="5442" spans="1:19" ht="15" customHeight="1" x14ac:dyDescent="0.25">
      <c r="A5442">
        <v>5437</v>
      </c>
      <c r="B5442" s="7">
        <f>'EstRev 6-11'!D229</f>
        <v>0</v>
      </c>
      <c r="C5442" s="3">
        <f>A5442-B5442</f>
        <v>5437</v>
      </c>
      <c r="E5442" t="b">
        <f ca="1">F5442=B5442</f>
        <v>1</v>
      </c>
      <c r="F5442" cm="1">
        <f t="array" ref="F5442" ca="1">IF(G5442&lt;&gt;"",INDIRECT("'"&amp;G5442&amp;"'!"&amp;H5442),"")</f>
        <v>0</v>
      </c>
      <c r="G5442" s="991" t="s">
        <v>4454</v>
      </c>
      <c r="H5442" t="s">
        <v>4032</v>
      </c>
      <c r="I5442" s="4"/>
      <c r="J5442" s="4"/>
      <c r="K5442" s="4"/>
    </row>
    <row r="5443" spans="1:19" ht="15" customHeight="1" x14ac:dyDescent="0.25">
      <c r="A5443" s="2">
        <v>5438</v>
      </c>
      <c r="D5443" s="3" t="s">
        <v>3572</v>
      </c>
      <c r="F5443" t="str" cm="1">
        <f t="array" ref="F5443" ca="1">IF(G5443&lt;&gt;"",INDIRECT("'"&amp;G5443&amp;"'!"&amp;H5443),"")</f>
        <v/>
      </c>
      <c r="S5443" s="991"/>
    </row>
    <row r="5444" spans="1:19" ht="15" customHeight="1" x14ac:dyDescent="0.25">
      <c r="A5444" s="2">
        <v>5439</v>
      </c>
      <c r="D5444" s="3" t="s">
        <v>3860</v>
      </c>
      <c r="F5444" t="str" cm="1">
        <f t="array" ref="F5444" ca="1">IF(G5444&lt;&gt;"",INDIRECT("'"&amp;G5444&amp;"'!"&amp;H5444),"")</f>
        <v/>
      </c>
      <c r="S5444" s="991"/>
    </row>
    <row r="5445" spans="1:19" ht="15" customHeight="1" x14ac:dyDescent="0.25">
      <c r="A5445">
        <v>5440</v>
      </c>
      <c r="B5445" s="7">
        <f>'EstRev 6-11'!D238</f>
        <v>0</v>
      </c>
      <c r="C5445" s="3">
        <f>A5445-B5445</f>
        <v>5440</v>
      </c>
      <c r="E5445" t="b">
        <f ca="1">F5445=B5445</f>
        <v>1</v>
      </c>
      <c r="F5445" cm="1">
        <f t="array" ref="F5445" ca="1">IF(G5445&lt;&gt;"",INDIRECT("'"&amp;G5445&amp;"'!"&amp;H5445),"")</f>
        <v>0</v>
      </c>
      <c r="G5445" s="991" t="s">
        <v>4454</v>
      </c>
      <c r="H5445" t="s">
        <v>4041</v>
      </c>
      <c r="I5445" s="4"/>
      <c r="J5445" s="4"/>
      <c r="K5445" s="4"/>
    </row>
    <row r="5446" spans="1:19" ht="15" customHeight="1" x14ac:dyDescent="0.25">
      <c r="A5446" s="2">
        <v>5441</v>
      </c>
      <c r="D5446" s="3" t="s">
        <v>3572</v>
      </c>
      <c r="F5446" t="str" cm="1">
        <f t="array" ref="F5446" ca="1">IF(G5446&lt;&gt;"",INDIRECT("'"&amp;G5446&amp;"'!"&amp;H5446),"")</f>
        <v/>
      </c>
      <c r="S5446" s="991"/>
    </row>
    <row r="5447" spans="1:19" ht="15" customHeight="1" x14ac:dyDescent="0.25">
      <c r="A5447" s="2">
        <v>5442</v>
      </c>
      <c r="D5447" s="3" t="s">
        <v>3572</v>
      </c>
      <c r="F5447" t="str" cm="1">
        <f t="array" ref="F5447" ca="1">IF(G5447&lt;&gt;"",INDIRECT("'"&amp;G5447&amp;"'!"&amp;H5447),"")</f>
        <v/>
      </c>
      <c r="S5447" s="991"/>
    </row>
    <row r="5448" spans="1:19" ht="15" customHeight="1" x14ac:dyDescent="0.25">
      <c r="A5448" s="2">
        <v>5443</v>
      </c>
      <c r="D5448" s="3" t="s">
        <v>3572</v>
      </c>
      <c r="F5448" t="str" cm="1">
        <f t="array" ref="F5448" ca="1">IF(G5448&lt;&gt;"",INDIRECT("'"&amp;G5448&amp;"'!"&amp;H5448),"")</f>
        <v/>
      </c>
      <c r="S5448" s="991"/>
    </row>
    <row r="5449" spans="1:19" ht="15" customHeight="1" x14ac:dyDescent="0.25">
      <c r="A5449" s="2">
        <v>5444</v>
      </c>
      <c r="D5449" s="3" t="s">
        <v>3572</v>
      </c>
      <c r="F5449" t="str" cm="1">
        <f t="array" ref="F5449" ca="1">IF(G5449&lt;&gt;"",INDIRECT("'"&amp;G5449&amp;"'!"&amp;H5449),"")</f>
        <v/>
      </c>
      <c r="S5449" s="991"/>
    </row>
    <row r="5450" spans="1:19" ht="15" customHeight="1" x14ac:dyDescent="0.25">
      <c r="A5450" s="2">
        <v>5445</v>
      </c>
      <c r="D5450" s="3" t="s">
        <v>3572</v>
      </c>
      <c r="F5450" t="str" cm="1">
        <f t="array" ref="F5450" ca="1">IF(G5450&lt;&gt;"",INDIRECT("'"&amp;G5450&amp;"'!"&amp;H5450),"")</f>
        <v/>
      </c>
      <c r="S5450" s="991"/>
    </row>
    <row r="5451" spans="1:19" x14ac:dyDescent="0.25">
      <c r="A5451">
        <v>5446</v>
      </c>
      <c r="B5451" s="7">
        <f>'EstRev 6-11'!D239</f>
        <v>0</v>
      </c>
      <c r="C5451" s="3">
        <f>A5451-B5451</f>
        <v>5446</v>
      </c>
      <c r="E5451" t="b">
        <f ca="1">F5451=B5451</f>
        <v>1</v>
      </c>
      <c r="F5451" cm="1">
        <f t="array" ref="F5451" ca="1">IF(G5451&lt;&gt;"",INDIRECT("'"&amp;G5451&amp;"'!"&amp;H5451),"")</f>
        <v>0</v>
      </c>
      <c r="G5451" s="991" t="s">
        <v>4454</v>
      </c>
      <c r="H5451" t="s">
        <v>4042</v>
      </c>
      <c r="S5451" s="991"/>
    </row>
    <row r="5452" spans="1:19" x14ac:dyDescent="0.25">
      <c r="A5452">
        <v>5447</v>
      </c>
      <c r="B5452" s="7">
        <f>'EstRev 6-11'!D240</f>
        <v>0</v>
      </c>
      <c r="C5452" s="3">
        <f>A5452-B5452</f>
        <v>5447</v>
      </c>
      <c r="E5452" t="b">
        <f ca="1">F5452=B5452</f>
        <v>1</v>
      </c>
      <c r="F5452" cm="1">
        <f t="array" ref="F5452" ca="1">IF(G5452&lt;&gt;"",INDIRECT("'"&amp;G5452&amp;"'!"&amp;H5452),"")</f>
        <v>0</v>
      </c>
      <c r="G5452" s="991" t="s">
        <v>4454</v>
      </c>
      <c r="H5452" t="s">
        <v>4043</v>
      </c>
      <c r="S5452" s="991"/>
    </row>
    <row r="5453" spans="1:19" x14ac:dyDescent="0.25">
      <c r="A5453">
        <v>5448</v>
      </c>
      <c r="B5453" s="7">
        <f>'EstRev 6-11'!E5</f>
        <v>0</v>
      </c>
      <c r="C5453" s="3">
        <f>A5453-B5453</f>
        <v>5448</v>
      </c>
      <c r="E5453" t="b">
        <f ca="1">F5453=B5453</f>
        <v>1</v>
      </c>
      <c r="F5453" cm="1">
        <f t="array" ref="F5453" ca="1">IF(G5453&lt;&gt;"",INDIRECT("'"&amp;G5453&amp;"'!"&amp;H5453),"")</f>
        <v>0</v>
      </c>
      <c r="G5453" s="991" t="s">
        <v>4454</v>
      </c>
      <c r="H5453" t="s">
        <v>3708</v>
      </c>
      <c r="S5453" s="991"/>
    </row>
    <row r="5454" spans="1:19" ht="15" customHeight="1" x14ac:dyDescent="0.25">
      <c r="A5454" s="2">
        <v>5449</v>
      </c>
      <c r="D5454" s="3" t="s">
        <v>3860</v>
      </c>
      <c r="F5454" t="str" cm="1">
        <f t="array" ref="F5454" ca="1">IF(G5454&lt;&gt;"",INDIRECT("'"&amp;G5454&amp;"'!"&amp;H5454),"")</f>
        <v/>
      </c>
      <c r="S5454" s="991"/>
    </row>
    <row r="5455" spans="1:19" x14ac:dyDescent="0.25">
      <c r="A5455">
        <v>5450</v>
      </c>
      <c r="B5455" s="7">
        <f>'EstRev 6-11'!E9</f>
        <v>0</v>
      </c>
      <c r="C5455" s="3">
        <f t="shared" ref="C5455:C5473" si="162">A5455-B5455</f>
        <v>5450</v>
      </c>
      <c r="E5455" t="b">
        <f t="shared" ref="E5455:E5473" ca="1" si="163">F5455=B5455</f>
        <v>1</v>
      </c>
      <c r="F5455" cm="1">
        <f t="array" ref="F5455" ca="1">IF(G5455&lt;&gt;"",INDIRECT("'"&amp;G5455&amp;"'!"&amp;H5455),"")</f>
        <v>0</v>
      </c>
      <c r="G5455" s="991" t="s">
        <v>4454</v>
      </c>
      <c r="H5455" t="s">
        <v>4192</v>
      </c>
      <c r="S5455" s="991"/>
    </row>
    <row r="5456" spans="1:19" ht="15" customHeight="1" x14ac:dyDescent="0.25">
      <c r="A5456">
        <v>5451</v>
      </c>
      <c r="B5456" s="7">
        <f>'EstRev 6-11'!E11</f>
        <v>0</v>
      </c>
      <c r="C5456" s="3">
        <f t="shared" si="162"/>
        <v>5451</v>
      </c>
      <c r="E5456" t="b">
        <f t="shared" ca="1" si="163"/>
        <v>1</v>
      </c>
      <c r="F5456" cm="1">
        <f t="array" ref="F5456" ca="1">IF(G5456&lt;&gt;"",INDIRECT("'"&amp;G5456&amp;"'!"&amp;H5456),"")</f>
        <v>0</v>
      </c>
      <c r="G5456" s="991" t="s">
        <v>4454</v>
      </c>
      <c r="H5456" t="s">
        <v>3545</v>
      </c>
      <c r="I5456" s="4"/>
      <c r="J5456" s="4"/>
      <c r="K5456" s="4"/>
    </row>
    <row r="5457" spans="1:19" ht="15" customHeight="1" x14ac:dyDescent="0.25">
      <c r="A5457">
        <v>5452</v>
      </c>
      <c r="B5457" s="7">
        <f>'EstRev 6-11'!E12</f>
        <v>0</v>
      </c>
      <c r="C5457" s="3">
        <f t="shared" si="162"/>
        <v>5452</v>
      </c>
      <c r="E5457" t="b">
        <f t="shared" ca="1" si="163"/>
        <v>1</v>
      </c>
      <c r="F5457" cm="1">
        <f t="array" ref="F5457" ca="1">IF(G5457&lt;&gt;"",INDIRECT("'"&amp;G5457&amp;"'!"&amp;H5457),"")</f>
        <v>0</v>
      </c>
      <c r="G5457" s="991" t="s">
        <v>4454</v>
      </c>
      <c r="H5457" t="s">
        <v>3546</v>
      </c>
      <c r="I5457" s="4"/>
      <c r="J5457" s="4"/>
      <c r="K5457" s="4"/>
    </row>
    <row r="5458" spans="1:19" x14ac:dyDescent="0.25">
      <c r="A5458">
        <v>5453</v>
      </c>
      <c r="B5458" s="7">
        <f>'EstRev 6-11'!E14</f>
        <v>0</v>
      </c>
      <c r="C5458" s="3">
        <f t="shared" si="162"/>
        <v>5453</v>
      </c>
      <c r="E5458" t="b">
        <f t="shared" ca="1" si="163"/>
        <v>1</v>
      </c>
      <c r="F5458" cm="1">
        <f t="array" ref="F5458" ca="1">IF(G5458&lt;&gt;"",INDIRECT("'"&amp;G5458&amp;"'!"&amp;H5458),"")</f>
        <v>0</v>
      </c>
      <c r="G5458" s="991" t="s">
        <v>4454</v>
      </c>
      <c r="H5458" t="s">
        <v>3709</v>
      </c>
      <c r="S5458" s="991"/>
    </row>
    <row r="5459" spans="1:19" x14ac:dyDescent="0.25">
      <c r="A5459">
        <v>5454</v>
      </c>
      <c r="B5459" s="7">
        <f>'EstRev 6-11'!E15</f>
        <v>0</v>
      </c>
      <c r="C5459" s="3">
        <f t="shared" si="162"/>
        <v>5454</v>
      </c>
      <c r="E5459" t="b">
        <f t="shared" ca="1" si="163"/>
        <v>1</v>
      </c>
      <c r="F5459" cm="1">
        <f t="array" ref="F5459" ca="1">IF(G5459&lt;&gt;"",INDIRECT("'"&amp;G5459&amp;"'!"&amp;H5459),"")</f>
        <v>0</v>
      </c>
      <c r="G5459" s="991" t="s">
        <v>4454</v>
      </c>
      <c r="H5459" t="s">
        <v>3710</v>
      </c>
      <c r="S5459" s="991"/>
    </row>
    <row r="5460" spans="1:19" x14ac:dyDescent="0.25">
      <c r="A5460">
        <v>5455</v>
      </c>
      <c r="B5460" s="7">
        <f>'EstRev 6-11'!E16</f>
        <v>0</v>
      </c>
      <c r="C5460" s="3">
        <f t="shared" si="162"/>
        <v>5455</v>
      </c>
      <c r="E5460" t="b">
        <f t="shared" ca="1" si="163"/>
        <v>1</v>
      </c>
      <c r="F5460" cm="1">
        <f t="array" ref="F5460" ca="1">IF(G5460&lt;&gt;"",INDIRECT("'"&amp;G5460&amp;"'!"&amp;H5460),"")</f>
        <v>0</v>
      </c>
      <c r="G5460" s="991" t="s">
        <v>4454</v>
      </c>
      <c r="H5460" t="s">
        <v>3548</v>
      </c>
      <c r="S5460" s="991"/>
    </row>
    <row r="5461" spans="1:19" x14ac:dyDescent="0.25">
      <c r="A5461">
        <v>5456</v>
      </c>
      <c r="B5461" s="7">
        <f>'EstRev 6-11'!E17</f>
        <v>0</v>
      </c>
      <c r="C5461" s="3">
        <f t="shared" si="162"/>
        <v>5456</v>
      </c>
      <c r="E5461" t="b">
        <f t="shared" ca="1" si="163"/>
        <v>1</v>
      </c>
      <c r="F5461" cm="1">
        <f t="array" ref="F5461" ca="1">IF(G5461&lt;&gt;"",INDIRECT("'"&amp;G5461&amp;"'!"&amp;H5461),"")</f>
        <v>0</v>
      </c>
      <c r="G5461" s="991" t="s">
        <v>4454</v>
      </c>
      <c r="H5461" t="s">
        <v>4193</v>
      </c>
      <c r="S5461" s="991"/>
    </row>
    <row r="5462" spans="1:19" ht="15" customHeight="1" x14ac:dyDescent="0.25">
      <c r="A5462">
        <v>5457</v>
      </c>
      <c r="B5462" s="7">
        <f>'EstRev 6-11'!E18</f>
        <v>0</v>
      </c>
      <c r="C5462" s="3">
        <f t="shared" si="162"/>
        <v>5457</v>
      </c>
      <c r="E5462" t="b">
        <f t="shared" ca="1" si="163"/>
        <v>1</v>
      </c>
      <c r="F5462" cm="1">
        <f t="array" ref="F5462" ca="1">IF(G5462&lt;&gt;"",INDIRECT("'"&amp;G5462&amp;"'!"&amp;H5462),"")</f>
        <v>0</v>
      </c>
      <c r="G5462" s="991" t="s">
        <v>4454</v>
      </c>
      <c r="H5462" t="s">
        <v>3511</v>
      </c>
      <c r="I5462" s="4"/>
      <c r="J5462" s="4"/>
      <c r="K5462" s="4"/>
    </row>
    <row r="5463" spans="1:19" ht="15" customHeight="1" x14ac:dyDescent="0.25">
      <c r="A5463">
        <v>5458</v>
      </c>
      <c r="B5463" s="7">
        <f>'EstRev 6-11'!E65</f>
        <v>0</v>
      </c>
      <c r="C5463" s="3">
        <f t="shared" si="162"/>
        <v>5458</v>
      </c>
      <c r="E5463" t="b">
        <f t="shared" ca="1" si="163"/>
        <v>1</v>
      </c>
      <c r="F5463" cm="1">
        <f t="array" ref="F5463" ca="1">IF(G5463&lt;&gt;"",INDIRECT("'"&amp;G5463&amp;"'!"&amp;H5463),"")</f>
        <v>0</v>
      </c>
      <c r="G5463" s="991" t="s">
        <v>4454</v>
      </c>
      <c r="H5463" t="s">
        <v>3733</v>
      </c>
      <c r="I5463" s="4"/>
      <c r="J5463" s="4"/>
      <c r="K5463" s="4"/>
    </row>
    <row r="5464" spans="1:19" x14ac:dyDescent="0.25">
      <c r="A5464">
        <v>5459</v>
      </c>
      <c r="B5464" s="7">
        <f>'EstRev 6-11'!E66</f>
        <v>0</v>
      </c>
      <c r="C5464" s="3">
        <f t="shared" si="162"/>
        <v>5459</v>
      </c>
      <c r="E5464" t="b">
        <f t="shared" ca="1" si="163"/>
        <v>1</v>
      </c>
      <c r="F5464" cm="1">
        <f t="array" ref="F5464" ca="1">IF(G5464&lt;&gt;"",INDIRECT("'"&amp;G5464&amp;"'!"&amp;H5464),"")</f>
        <v>0</v>
      </c>
      <c r="G5464" s="991" t="s">
        <v>4454</v>
      </c>
      <c r="H5464" t="s">
        <v>3734</v>
      </c>
      <c r="S5464" s="991"/>
    </row>
    <row r="5465" spans="1:19" x14ac:dyDescent="0.25">
      <c r="A5465">
        <v>5460</v>
      </c>
      <c r="B5465" s="7">
        <f>'EstRev 6-11'!E68</f>
        <v>0</v>
      </c>
      <c r="C5465" s="3">
        <f t="shared" si="162"/>
        <v>5460</v>
      </c>
      <c r="E5465" t="b">
        <f t="shared" ca="1" si="163"/>
        <v>1</v>
      </c>
      <c r="F5465" cm="1">
        <f t="array" ref="F5465" ca="1">IF(G5465&lt;&gt;"",INDIRECT("'"&amp;G5465&amp;"'!"&amp;H5465),"")</f>
        <v>0</v>
      </c>
      <c r="G5465" s="991" t="s">
        <v>4454</v>
      </c>
      <c r="H5465" t="s">
        <v>4728</v>
      </c>
      <c r="S5465" s="991"/>
    </row>
    <row r="5466" spans="1:19" x14ac:dyDescent="0.25">
      <c r="A5466">
        <v>5461</v>
      </c>
      <c r="B5466" s="7">
        <f>'EstRev 6-11'!E99</f>
        <v>0</v>
      </c>
      <c r="C5466" s="3">
        <f t="shared" si="162"/>
        <v>5461</v>
      </c>
      <c r="E5466" t="b">
        <f t="shared" ca="1" si="163"/>
        <v>1</v>
      </c>
      <c r="F5466" cm="1">
        <f t="array" ref="F5466" ca="1">IF(G5466&lt;&gt;"",INDIRECT("'"&amp;G5466&amp;"'!"&amp;H5466),"")</f>
        <v>0</v>
      </c>
      <c r="G5466" s="991" t="s">
        <v>4454</v>
      </c>
      <c r="H5466" t="s">
        <v>4729</v>
      </c>
      <c r="S5466" s="991"/>
    </row>
    <row r="5467" spans="1:19" x14ac:dyDescent="0.25">
      <c r="A5467">
        <v>5462</v>
      </c>
      <c r="B5467" s="7">
        <f>'EstRev 6-11'!E102</f>
        <v>0</v>
      </c>
      <c r="C5467" s="3">
        <f t="shared" si="162"/>
        <v>5462</v>
      </c>
      <c r="E5467" t="b">
        <f t="shared" ca="1" si="163"/>
        <v>1</v>
      </c>
      <c r="F5467" cm="1">
        <f t="array" ref="F5467" ca="1">IF(G5467&lt;&gt;"",INDIRECT("'"&amp;G5467&amp;"'!"&amp;H5467),"")</f>
        <v>0</v>
      </c>
      <c r="G5467" s="991" t="s">
        <v>4454</v>
      </c>
      <c r="H5467" t="s">
        <v>4730</v>
      </c>
      <c r="S5467" s="991"/>
    </row>
    <row r="5468" spans="1:19" ht="15" customHeight="1" x14ac:dyDescent="0.25">
      <c r="A5468">
        <v>5463</v>
      </c>
      <c r="B5468" s="7">
        <f>'EstRev 6-11'!E107</f>
        <v>0</v>
      </c>
      <c r="C5468" s="3">
        <f t="shared" si="162"/>
        <v>5463</v>
      </c>
      <c r="E5468" t="b">
        <f t="shared" ca="1" si="163"/>
        <v>1</v>
      </c>
      <c r="F5468" cm="1">
        <f t="array" ref="F5468" ca="1">IF(G5468&lt;&gt;"",INDIRECT("'"&amp;G5468&amp;"'!"&amp;H5468),"")</f>
        <v>0</v>
      </c>
      <c r="G5468" s="991" t="s">
        <v>4454</v>
      </c>
      <c r="H5468" t="s">
        <v>4731</v>
      </c>
      <c r="I5468" s="4"/>
      <c r="J5468" s="4"/>
      <c r="K5468" s="4"/>
    </row>
    <row r="5469" spans="1:19" ht="15" customHeight="1" x14ac:dyDescent="0.25">
      <c r="A5469">
        <v>5464</v>
      </c>
      <c r="B5469" s="7">
        <f>'EstRev 6-11'!E110</f>
        <v>0</v>
      </c>
      <c r="C5469" s="3">
        <f t="shared" si="162"/>
        <v>5464</v>
      </c>
      <c r="E5469" t="b">
        <f t="shared" ca="1" si="163"/>
        <v>1</v>
      </c>
      <c r="F5469" cm="1">
        <f t="array" ref="F5469" ca="1">IF(G5469&lt;&gt;"",INDIRECT("'"&amp;G5469&amp;"'!"&amp;H5469),"")</f>
        <v>0</v>
      </c>
      <c r="G5469" s="991" t="s">
        <v>4454</v>
      </c>
      <c r="H5469" t="s">
        <v>4732</v>
      </c>
      <c r="I5469" s="4"/>
      <c r="J5469" s="4"/>
      <c r="K5469" s="4"/>
    </row>
    <row r="5470" spans="1:19" x14ac:dyDescent="0.25">
      <c r="A5470">
        <v>5465</v>
      </c>
      <c r="B5470" s="7">
        <f>'EstRev 6-11'!E111</f>
        <v>0</v>
      </c>
      <c r="C5470" s="3">
        <f t="shared" si="162"/>
        <v>5465</v>
      </c>
      <c r="E5470" t="b">
        <f t="shared" ca="1" si="163"/>
        <v>1</v>
      </c>
      <c r="F5470" cm="1">
        <f t="array" ref="F5470" ca="1">IF(G5470&lt;&gt;"",INDIRECT("'"&amp;G5470&amp;"'!"&amp;H5470),"")</f>
        <v>0</v>
      </c>
      <c r="G5470" s="991" t="s">
        <v>4454</v>
      </c>
      <c r="H5470" t="s">
        <v>4733</v>
      </c>
      <c r="S5470" s="991"/>
    </row>
    <row r="5471" spans="1:19" x14ac:dyDescent="0.25">
      <c r="A5471">
        <v>5466</v>
      </c>
      <c r="B5471" s="7">
        <f>'EstRev 6-11'!E112</f>
        <v>0</v>
      </c>
      <c r="C5471" s="3">
        <f t="shared" si="162"/>
        <v>5466</v>
      </c>
      <c r="E5471" t="b">
        <f t="shared" ca="1" si="163"/>
        <v>1</v>
      </c>
      <c r="F5471" cm="1">
        <f t="array" ref="F5471" ca="1">IF(G5471&lt;&gt;"",INDIRECT("'"&amp;G5471&amp;"'!"&amp;H5471),"")</f>
        <v>0</v>
      </c>
      <c r="G5471" s="991" t="s">
        <v>4454</v>
      </c>
      <c r="H5471" t="s">
        <v>4734</v>
      </c>
      <c r="S5471" s="991"/>
    </row>
    <row r="5472" spans="1:19" x14ac:dyDescent="0.25">
      <c r="A5472">
        <v>5467</v>
      </c>
      <c r="B5472" s="7">
        <f>'EstRev 6-11'!E121</f>
        <v>0</v>
      </c>
      <c r="C5472" s="3">
        <f t="shared" si="162"/>
        <v>5467</v>
      </c>
      <c r="E5472" t="b">
        <f t="shared" ca="1" si="163"/>
        <v>1</v>
      </c>
      <c r="F5472" cm="1">
        <f t="array" ref="F5472" ca="1">IF(G5472&lt;&gt;"",INDIRECT("'"&amp;G5472&amp;"'!"&amp;H5472),"")</f>
        <v>0</v>
      </c>
      <c r="G5472" s="991" t="s">
        <v>4454</v>
      </c>
      <c r="H5472" t="s">
        <v>4735</v>
      </c>
      <c r="S5472" s="991"/>
    </row>
    <row r="5473" spans="1:19" x14ac:dyDescent="0.25">
      <c r="A5473">
        <v>5468</v>
      </c>
      <c r="B5473" s="7">
        <f>'EstRev 6-11'!E122</f>
        <v>0</v>
      </c>
      <c r="C5473" s="3">
        <f t="shared" si="162"/>
        <v>5468</v>
      </c>
      <c r="E5473" t="b">
        <f t="shared" ca="1" si="163"/>
        <v>1</v>
      </c>
      <c r="F5473" cm="1">
        <f t="array" ref="F5473" ca="1">IF(G5473&lt;&gt;"",INDIRECT("'"&amp;G5473&amp;"'!"&amp;H5473),"")</f>
        <v>0</v>
      </c>
      <c r="G5473" s="991" t="s">
        <v>4454</v>
      </c>
      <c r="H5473" t="s">
        <v>4736</v>
      </c>
      <c r="S5473" s="991"/>
    </row>
    <row r="5474" spans="1:19" ht="15" customHeight="1" x14ac:dyDescent="0.25">
      <c r="A5474" s="2">
        <v>5469</v>
      </c>
      <c r="D5474" s="3" t="s">
        <v>3572</v>
      </c>
      <c r="F5474" t="str" cm="1">
        <f t="array" ref="F5474" ca="1">IF(G5474&lt;&gt;"",INDIRECT("'"&amp;G5474&amp;"'!"&amp;H5474),"")</f>
        <v/>
      </c>
      <c r="S5474" s="991"/>
    </row>
    <row r="5475" spans="1:19" ht="15" customHeight="1" x14ac:dyDescent="0.25">
      <c r="A5475" s="2">
        <v>5470</v>
      </c>
      <c r="D5475" s="3" t="s">
        <v>3572</v>
      </c>
      <c r="F5475" t="str" cm="1">
        <f t="array" ref="F5475" ca="1">IF(G5475&lt;&gt;"",INDIRECT("'"&amp;G5475&amp;"'!"&amp;H5475),"")</f>
        <v/>
      </c>
      <c r="S5475" s="991"/>
    </row>
    <row r="5476" spans="1:19" ht="15" customHeight="1" x14ac:dyDescent="0.25">
      <c r="A5476" s="2">
        <v>5471</v>
      </c>
      <c r="D5476" s="3" t="s">
        <v>3572</v>
      </c>
      <c r="F5476" t="str" cm="1">
        <f t="array" ref="F5476" ca="1">IF(G5476&lt;&gt;"",INDIRECT("'"&amp;G5476&amp;"'!"&amp;H5476),"")</f>
        <v/>
      </c>
      <c r="S5476" s="991"/>
    </row>
    <row r="5477" spans="1:19" ht="15" customHeight="1" x14ac:dyDescent="0.25">
      <c r="A5477" s="2">
        <v>5472</v>
      </c>
      <c r="D5477" s="3" t="s">
        <v>3572</v>
      </c>
      <c r="F5477" t="str" cm="1">
        <f t="array" ref="F5477" ca="1">IF(G5477&lt;&gt;"",INDIRECT("'"&amp;G5477&amp;"'!"&amp;H5477),"")</f>
        <v/>
      </c>
      <c r="S5477" s="991"/>
    </row>
    <row r="5478" spans="1:19" ht="15" customHeight="1" x14ac:dyDescent="0.25">
      <c r="A5478">
        <v>5473</v>
      </c>
      <c r="B5478" s="7">
        <f>'EstRev 6-11'!E124</f>
        <v>0</v>
      </c>
      <c r="C5478" s="3">
        <f>A5478-B5478</f>
        <v>5473</v>
      </c>
      <c r="E5478" t="b">
        <f ca="1">F5478=B5478</f>
        <v>1</v>
      </c>
      <c r="F5478" cm="1">
        <f t="array" ref="F5478" ca="1">IF(G5478&lt;&gt;"",INDIRECT("'"&amp;G5478&amp;"'!"&amp;H5478),"")</f>
        <v>0</v>
      </c>
      <c r="G5478" s="991" t="s">
        <v>4454</v>
      </c>
      <c r="H5478" t="s">
        <v>4435</v>
      </c>
      <c r="I5478" s="4"/>
      <c r="J5478" s="4"/>
      <c r="K5478" s="4"/>
    </row>
    <row r="5479" spans="1:19" ht="15" customHeight="1" x14ac:dyDescent="0.25">
      <c r="A5479" s="2">
        <v>5474</v>
      </c>
      <c r="D5479" s="3" t="s">
        <v>3572</v>
      </c>
      <c r="F5479" t="str" cm="1">
        <f t="array" ref="F5479" ca="1">IF(G5479&lt;&gt;"",INDIRECT("'"&amp;G5479&amp;"'!"&amp;H5479),"")</f>
        <v/>
      </c>
      <c r="S5479" s="991"/>
    </row>
    <row r="5480" spans="1:19" ht="15" customHeight="1" x14ac:dyDescent="0.25">
      <c r="A5480" s="2">
        <v>5475</v>
      </c>
      <c r="D5480" s="3" t="s">
        <v>3572</v>
      </c>
      <c r="F5480" t="str" cm="1">
        <f t="array" ref="F5480" ca="1">IF(G5480&lt;&gt;"",INDIRECT("'"&amp;G5480&amp;"'!"&amp;H5480),"")</f>
        <v/>
      </c>
      <c r="S5480" s="991"/>
    </row>
    <row r="5481" spans="1:19" ht="15" customHeight="1" x14ac:dyDescent="0.25">
      <c r="A5481">
        <v>5476</v>
      </c>
      <c r="B5481" s="7">
        <f>'EstRev 6-11'!E164</f>
        <v>0</v>
      </c>
      <c r="C5481" s="3">
        <f>A5481-B5481</f>
        <v>5476</v>
      </c>
      <c r="E5481" t="b">
        <f ca="1">F5481=B5481</f>
        <v>1</v>
      </c>
      <c r="F5481" cm="1">
        <f t="array" ref="F5481" ca="1">IF(G5481&lt;&gt;"",INDIRECT("'"&amp;G5481&amp;"'!"&amp;H5481),"")</f>
        <v>0</v>
      </c>
      <c r="G5481" s="991" t="s">
        <v>4454</v>
      </c>
      <c r="H5481" t="s">
        <v>4737</v>
      </c>
      <c r="I5481" s="4"/>
      <c r="J5481" s="4"/>
      <c r="K5481" s="4"/>
    </row>
    <row r="5482" spans="1:19" ht="15" customHeight="1" x14ac:dyDescent="0.25">
      <c r="A5482" s="2">
        <v>5477</v>
      </c>
      <c r="D5482" s="3" t="s">
        <v>3572</v>
      </c>
      <c r="F5482" t="str" cm="1">
        <f t="array" ref="F5482" ca="1">IF(G5482&lt;&gt;"",INDIRECT("'"&amp;G5482&amp;"'!"&amp;H5482),"")</f>
        <v/>
      </c>
      <c r="S5482" s="991"/>
    </row>
    <row r="5483" spans="1:19" ht="15" customHeight="1" x14ac:dyDescent="0.25">
      <c r="A5483" s="2">
        <v>5478</v>
      </c>
      <c r="D5483" s="3" t="s">
        <v>3572</v>
      </c>
      <c r="F5483" t="str" cm="1">
        <f t="array" ref="F5483" ca="1">IF(G5483&lt;&gt;"",INDIRECT("'"&amp;G5483&amp;"'!"&amp;H5483),"")</f>
        <v/>
      </c>
      <c r="S5483" s="991"/>
    </row>
    <row r="5484" spans="1:19" ht="15" customHeight="1" x14ac:dyDescent="0.25">
      <c r="A5484" s="2">
        <v>5479</v>
      </c>
      <c r="D5484" s="3" t="s">
        <v>3572</v>
      </c>
      <c r="F5484" t="str" cm="1">
        <f t="array" ref="F5484" ca="1">IF(G5484&lt;&gt;"",INDIRECT("'"&amp;G5484&amp;"'!"&amp;H5484),"")</f>
        <v/>
      </c>
      <c r="S5484" s="991"/>
    </row>
    <row r="5485" spans="1:19" ht="15" customHeight="1" x14ac:dyDescent="0.25">
      <c r="A5485" s="2">
        <v>5480</v>
      </c>
      <c r="D5485" s="3" t="s">
        <v>3572</v>
      </c>
      <c r="F5485" t="str" cm="1">
        <f t="array" ref="F5485" ca="1">IF(G5485&lt;&gt;"",INDIRECT("'"&amp;G5485&amp;"'!"&amp;H5485),"")</f>
        <v/>
      </c>
      <c r="S5485" s="991"/>
    </row>
    <row r="5486" spans="1:19" ht="15" customHeight="1" x14ac:dyDescent="0.25">
      <c r="A5486" s="2">
        <v>5481</v>
      </c>
      <c r="D5486" s="3" t="s">
        <v>3572</v>
      </c>
      <c r="F5486" t="str" cm="1">
        <f t="array" ref="F5486" ca="1">IF(G5486&lt;&gt;"",INDIRECT("'"&amp;G5486&amp;"'!"&amp;H5486),"")</f>
        <v/>
      </c>
      <c r="S5486" s="991"/>
    </row>
    <row r="5487" spans="1:19" ht="15" customHeight="1" x14ac:dyDescent="0.25">
      <c r="A5487" s="2">
        <v>5482</v>
      </c>
      <c r="D5487" s="3" t="s">
        <v>3572</v>
      </c>
      <c r="F5487" t="str" cm="1">
        <f t="array" ref="F5487" ca="1">IF(G5487&lt;&gt;"",INDIRECT("'"&amp;G5487&amp;"'!"&amp;H5487),"")</f>
        <v/>
      </c>
      <c r="S5487" s="991"/>
    </row>
    <row r="5488" spans="1:19" x14ac:dyDescent="0.25">
      <c r="A5488">
        <v>5483</v>
      </c>
      <c r="B5488" s="7">
        <f>'EstRev 6-11'!E165</f>
        <v>0</v>
      </c>
      <c r="C5488" s="3">
        <f>A5488-B5488</f>
        <v>5483</v>
      </c>
      <c r="E5488" t="b">
        <f ca="1">F5488=B5488</f>
        <v>1</v>
      </c>
      <c r="F5488" cm="1">
        <f t="array" ref="F5488" ca="1">IF(G5488&lt;&gt;"",INDIRECT("'"&amp;G5488&amp;"'!"&amp;H5488),"")</f>
        <v>0</v>
      </c>
      <c r="G5488" s="991" t="s">
        <v>4454</v>
      </c>
      <c r="H5488" t="s">
        <v>4738</v>
      </c>
      <c r="S5488" s="991"/>
    </row>
    <row r="5489" spans="1:19" ht="15" customHeight="1" x14ac:dyDescent="0.25">
      <c r="A5489" s="2">
        <v>5484</v>
      </c>
      <c r="D5489" s="3" t="s">
        <v>3572</v>
      </c>
      <c r="F5489" t="str" cm="1">
        <f t="array" ref="F5489" ca="1">IF(G5489&lt;&gt;"",INDIRECT("'"&amp;G5489&amp;"'!"&amp;H5489),"")</f>
        <v/>
      </c>
      <c r="S5489" s="991"/>
    </row>
    <row r="5490" spans="1:19" ht="15" customHeight="1" x14ac:dyDescent="0.25">
      <c r="A5490" s="2">
        <v>5485</v>
      </c>
      <c r="D5490" s="3" t="s">
        <v>3572</v>
      </c>
      <c r="F5490" t="str" cm="1">
        <f t="array" ref="F5490" ca="1">IF(G5490&lt;&gt;"",INDIRECT("'"&amp;G5490&amp;"'!"&amp;H5490),"")</f>
        <v/>
      </c>
      <c r="S5490" s="991"/>
    </row>
    <row r="5491" spans="1:19" ht="15" customHeight="1" x14ac:dyDescent="0.25">
      <c r="A5491" s="2">
        <v>5486</v>
      </c>
      <c r="D5491" s="3" t="s">
        <v>3572</v>
      </c>
      <c r="F5491" t="str" cm="1">
        <f t="array" ref="F5491" ca="1">IF(G5491&lt;&gt;"",INDIRECT("'"&amp;G5491&amp;"'!"&amp;H5491),"")</f>
        <v/>
      </c>
      <c r="S5491" s="991"/>
    </row>
    <row r="5492" spans="1:19" ht="15" customHeight="1" x14ac:dyDescent="0.25">
      <c r="A5492" s="2">
        <v>5487</v>
      </c>
      <c r="D5492" s="3" t="s">
        <v>3572</v>
      </c>
      <c r="F5492" t="str" cm="1">
        <f t="array" ref="F5492" ca="1">IF(G5492&lt;&gt;"",INDIRECT("'"&amp;G5492&amp;"'!"&amp;H5492),"")</f>
        <v/>
      </c>
      <c r="S5492" s="991"/>
    </row>
    <row r="5493" spans="1:19" ht="15" customHeight="1" x14ac:dyDescent="0.25">
      <c r="A5493" s="2">
        <v>5488</v>
      </c>
      <c r="D5493" s="3" t="s">
        <v>3572</v>
      </c>
      <c r="F5493" t="str" cm="1">
        <f t="array" ref="F5493" ca="1">IF(G5493&lt;&gt;"",INDIRECT("'"&amp;G5493&amp;"'!"&amp;H5493),"")</f>
        <v/>
      </c>
      <c r="S5493" s="991"/>
    </row>
    <row r="5494" spans="1:19" ht="15" customHeight="1" x14ac:dyDescent="0.25">
      <c r="A5494" s="2">
        <v>5489</v>
      </c>
      <c r="D5494" s="3" t="s">
        <v>3572</v>
      </c>
      <c r="F5494" t="str" cm="1">
        <f t="array" ref="F5494" ca="1">IF(G5494&lt;&gt;"",INDIRECT("'"&amp;G5494&amp;"'!"&amp;H5494),"")</f>
        <v/>
      </c>
      <c r="S5494" s="991"/>
    </row>
    <row r="5495" spans="1:19" ht="15" customHeight="1" x14ac:dyDescent="0.25">
      <c r="A5495" s="2">
        <v>5490</v>
      </c>
      <c r="D5495" s="3" t="s">
        <v>3572</v>
      </c>
      <c r="F5495" t="str" cm="1">
        <f t="array" ref="F5495" ca="1">IF(G5495&lt;&gt;"",INDIRECT("'"&amp;G5495&amp;"'!"&amp;H5495),"")</f>
        <v/>
      </c>
      <c r="S5495" s="991"/>
    </row>
    <row r="5496" spans="1:19" x14ac:dyDescent="0.25">
      <c r="A5496">
        <v>5491</v>
      </c>
      <c r="B5496" s="7">
        <f>'EstRev 6-11'!E240</f>
        <v>0</v>
      </c>
      <c r="C5496" s="3">
        <f>A5496-B5496</f>
        <v>5491</v>
      </c>
      <c r="E5496" t="b">
        <f ca="1">F5496=B5496</f>
        <v>1</v>
      </c>
      <c r="F5496" cm="1">
        <f t="array" ref="F5496" ca="1">IF(G5496&lt;&gt;"",INDIRECT("'"&amp;G5496&amp;"'!"&amp;H5496),"")</f>
        <v>0</v>
      </c>
      <c r="G5496" s="991" t="s">
        <v>4454</v>
      </c>
      <c r="H5496" t="s">
        <v>4739</v>
      </c>
      <c r="S5496" s="991"/>
    </row>
    <row r="5497" spans="1:19" x14ac:dyDescent="0.25">
      <c r="A5497">
        <v>5492</v>
      </c>
      <c r="B5497" s="7">
        <f>'EstRev 6-11'!F5</f>
        <v>0</v>
      </c>
      <c r="C5497" s="3">
        <f>A5497-B5497</f>
        <v>5492</v>
      </c>
      <c r="E5497" t="b">
        <f ca="1">F5497=B5497</f>
        <v>1</v>
      </c>
      <c r="F5497" cm="1">
        <f t="array" ref="F5497" ca="1">IF(G5497&lt;&gt;"",INDIRECT("'"&amp;G5497&amp;"'!"&amp;H5497),"")</f>
        <v>0</v>
      </c>
      <c r="G5497" s="991" t="s">
        <v>4454</v>
      </c>
      <c r="H5497" t="s">
        <v>3746</v>
      </c>
      <c r="S5497" s="991"/>
    </row>
    <row r="5498" spans="1:19" ht="15" customHeight="1" x14ac:dyDescent="0.25">
      <c r="A5498" s="2">
        <v>5493</v>
      </c>
      <c r="D5498" s="3" t="s">
        <v>3860</v>
      </c>
      <c r="F5498" t="str" cm="1">
        <f t="array" ref="F5498" ca="1">IF(G5498&lt;&gt;"",INDIRECT("'"&amp;G5498&amp;"'!"&amp;H5498),"")</f>
        <v/>
      </c>
      <c r="S5498" s="991"/>
    </row>
    <row r="5499" spans="1:19" x14ac:dyDescent="0.25">
      <c r="A5499">
        <v>5494</v>
      </c>
      <c r="B5499" s="7">
        <f>'EstRev 6-11'!F7</f>
        <v>0</v>
      </c>
      <c r="C5499" s="3">
        <f t="shared" ref="C5499:C5538" si="164">A5499-B5499</f>
        <v>5494</v>
      </c>
      <c r="E5499" t="b">
        <f t="shared" ref="E5499:E5538" ca="1" si="165">F5499=B5499</f>
        <v>1</v>
      </c>
      <c r="F5499" cm="1">
        <f t="array" ref="F5499" ca="1">IF(G5499&lt;&gt;"",INDIRECT("'"&amp;G5499&amp;"'!"&amp;H5499),"")</f>
        <v>0</v>
      </c>
      <c r="G5499" s="991" t="s">
        <v>4454</v>
      </c>
      <c r="H5499" t="s">
        <v>3554</v>
      </c>
      <c r="S5499" s="991"/>
    </row>
    <row r="5500" spans="1:19" ht="15" customHeight="1" x14ac:dyDescent="0.25">
      <c r="A5500">
        <v>5495</v>
      </c>
      <c r="B5500" s="7">
        <f>'EstRev 6-11'!F11</f>
        <v>0</v>
      </c>
      <c r="C5500" s="3">
        <f t="shared" si="164"/>
        <v>5495</v>
      </c>
      <c r="E5500" t="b">
        <f t="shared" ca="1" si="165"/>
        <v>1</v>
      </c>
      <c r="F5500" cm="1">
        <f t="array" ref="F5500" ca="1">IF(G5500&lt;&gt;"",INDIRECT("'"&amp;G5500&amp;"'!"&amp;H5500),"")</f>
        <v>0</v>
      </c>
      <c r="G5500" s="991" t="s">
        <v>4454</v>
      </c>
      <c r="H5500" t="s">
        <v>3556</v>
      </c>
      <c r="I5500" s="4"/>
      <c r="J5500" s="4"/>
      <c r="K5500" s="4"/>
    </row>
    <row r="5501" spans="1:19" ht="15" customHeight="1" x14ac:dyDescent="0.25">
      <c r="A5501">
        <v>5496</v>
      </c>
      <c r="B5501" s="7">
        <f>'EstRev 6-11'!F12</f>
        <v>0</v>
      </c>
      <c r="C5501" s="3">
        <f t="shared" si="164"/>
        <v>5496</v>
      </c>
      <c r="E5501" t="b">
        <f t="shared" ca="1" si="165"/>
        <v>1</v>
      </c>
      <c r="F5501" cm="1">
        <f t="array" ref="F5501" ca="1">IF(G5501&lt;&gt;"",INDIRECT("'"&amp;G5501&amp;"'!"&amp;H5501),"")</f>
        <v>0</v>
      </c>
      <c r="G5501" s="991" t="s">
        <v>4454</v>
      </c>
      <c r="H5501" t="s">
        <v>3557</v>
      </c>
      <c r="I5501" s="4"/>
      <c r="J5501" s="4"/>
      <c r="K5501" s="4"/>
    </row>
    <row r="5502" spans="1:19" x14ac:dyDescent="0.25">
      <c r="A5502">
        <v>5497</v>
      </c>
      <c r="B5502" s="7">
        <f>'EstRev 6-11'!F14</f>
        <v>0</v>
      </c>
      <c r="C5502" s="3">
        <f t="shared" si="164"/>
        <v>5497</v>
      </c>
      <c r="E5502" t="b">
        <f t="shared" ca="1" si="165"/>
        <v>1</v>
      </c>
      <c r="F5502" cm="1">
        <f t="array" ref="F5502" ca="1">IF(G5502&lt;&gt;"",INDIRECT("'"&amp;G5502&amp;"'!"&amp;H5502),"")</f>
        <v>0</v>
      </c>
      <c r="G5502" s="991" t="s">
        <v>4454</v>
      </c>
      <c r="H5502" t="s">
        <v>3747</v>
      </c>
      <c r="S5502" s="991"/>
    </row>
    <row r="5503" spans="1:19" x14ac:dyDescent="0.25">
      <c r="A5503">
        <v>5498</v>
      </c>
      <c r="B5503" s="7">
        <f>'EstRev 6-11'!F15</f>
        <v>0</v>
      </c>
      <c r="C5503" s="3">
        <f t="shared" si="164"/>
        <v>5498</v>
      </c>
      <c r="E5503" t="b">
        <f t="shared" ca="1" si="165"/>
        <v>1</v>
      </c>
      <c r="F5503" cm="1">
        <f t="array" ref="F5503" ca="1">IF(G5503&lt;&gt;"",INDIRECT("'"&amp;G5503&amp;"'!"&amp;H5503),"")</f>
        <v>0</v>
      </c>
      <c r="G5503" s="991" t="s">
        <v>4454</v>
      </c>
      <c r="H5503" t="s">
        <v>3559</v>
      </c>
      <c r="S5503" s="991"/>
    </row>
    <row r="5504" spans="1:19" x14ac:dyDescent="0.25">
      <c r="A5504">
        <v>5499</v>
      </c>
      <c r="B5504" s="7">
        <f>'EstRev 6-11'!F16</f>
        <v>0</v>
      </c>
      <c r="C5504" s="3">
        <f t="shared" si="164"/>
        <v>5499</v>
      </c>
      <c r="E5504" t="b">
        <f t="shared" ca="1" si="165"/>
        <v>1</v>
      </c>
      <c r="F5504" cm="1">
        <f t="array" ref="F5504" ca="1">IF(G5504&lt;&gt;"",INDIRECT("'"&amp;G5504&amp;"'!"&amp;H5504),"")</f>
        <v>0</v>
      </c>
      <c r="G5504" s="991" t="s">
        <v>4454</v>
      </c>
      <c r="H5504" t="s">
        <v>3560</v>
      </c>
      <c r="S5504" s="991"/>
    </row>
    <row r="5505" spans="1:19" x14ac:dyDescent="0.25">
      <c r="A5505">
        <v>5500</v>
      </c>
      <c r="B5505" s="7">
        <f>'EstRev 6-11'!F17</f>
        <v>0</v>
      </c>
      <c r="C5505" s="3">
        <f t="shared" si="164"/>
        <v>5500</v>
      </c>
      <c r="E5505" t="b">
        <f t="shared" ca="1" si="165"/>
        <v>1</v>
      </c>
      <c r="F5505" cm="1">
        <f t="array" ref="F5505" ca="1">IF(G5505&lt;&gt;"",INDIRECT("'"&amp;G5505&amp;"'!"&amp;H5505),"")</f>
        <v>0</v>
      </c>
      <c r="G5505" s="991" t="s">
        <v>4454</v>
      </c>
      <c r="H5505" t="s">
        <v>3561</v>
      </c>
      <c r="S5505" s="991"/>
    </row>
    <row r="5506" spans="1:19" ht="15" customHeight="1" x14ac:dyDescent="0.25">
      <c r="A5506">
        <v>5501</v>
      </c>
      <c r="B5506" s="7">
        <f>'EstRev 6-11'!F18</f>
        <v>0</v>
      </c>
      <c r="C5506" s="3">
        <f t="shared" si="164"/>
        <v>5501</v>
      </c>
      <c r="E5506" t="b">
        <f t="shared" ca="1" si="165"/>
        <v>1</v>
      </c>
      <c r="F5506" cm="1">
        <f t="array" ref="F5506" ca="1">IF(G5506&lt;&gt;"",INDIRECT("'"&amp;G5506&amp;"'!"&amp;H5506),"")</f>
        <v>0</v>
      </c>
      <c r="G5506" s="991" t="s">
        <v>4454</v>
      </c>
      <c r="H5506" t="s">
        <v>3512</v>
      </c>
      <c r="I5506" s="4"/>
      <c r="J5506" s="4"/>
      <c r="K5506" s="4"/>
    </row>
    <row r="5507" spans="1:19" ht="15" customHeight="1" x14ac:dyDescent="0.25">
      <c r="A5507">
        <v>5502</v>
      </c>
      <c r="B5507" s="7">
        <f>'EstRev 6-11'!F42</f>
        <v>0</v>
      </c>
      <c r="C5507" s="3">
        <f t="shared" si="164"/>
        <v>5502</v>
      </c>
      <c r="E5507" t="b">
        <f t="shared" ca="1" si="165"/>
        <v>1</v>
      </c>
      <c r="F5507" cm="1">
        <f t="array" ref="F5507" ca="1">IF(G5507&lt;&gt;"",INDIRECT("'"&amp;G5507&amp;"'!"&amp;H5507),"")</f>
        <v>0</v>
      </c>
      <c r="G5507" s="991" t="s">
        <v>4454</v>
      </c>
      <c r="H5507" t="s">
        <v>3753</v>
      </c>
      <c r="I5507" s="4"/>
      <c r="J5507" s="4"/>
      <c r="K5507" s="4"/>
    </row>
    <row r="5508" spans="1:19" ht="15" customHeight="1" x14ac:dyDescent="0.25">
      <c r="A5508">
        <v>5503</v>
      </c>
      <c r="B5508" s="7">
        <f>'EstRev 6-11'!F43</f>
        <v>0</v>
      </c>
      <c r="C5508" s="3">
        <f t="shared" si="164"/>
        <v>5503</v>
      </c>
      <c r="E5508" t="b">
        <f t="shared" ca="1" si="165"/>
        <v>1</v>
      </c>
      <c r="F5508" cm="1">
        <f t="array" ref="F5508" ca="1">IF(G5508&lt;&gt;"",INDIRECT("'"&amp;G5508&amp;"'!"&amp;H5508),"")</f>
        <v>0</v>
      </c>
      <c r="G5508" s="991" t="s">
        <v>4454</v>
      </c>
      <c r="H5508" t="s">
        <v>3754</v>
      </c>
      <c r="I5508" s="4"/>
      <c r="J5508" s="4"/>
      <c r="K5508" s="4"/>
    </row>
    <row r="5509" spans="1:19" ht="15" customHeight="1" x14ac:dyDescent="0.25">
      <c r="A5509">
        <v>5504</v>
      </c>
      <c r="B5509" s="7">
        <f>'EstRev 6-11'!F44</f>
        <v>0</v>
      </c>
      <c r="C5509" s="3">
        <f t="shared" si="164"/>
        <v>5504</v>
      </c>
      <c r="E5509" t="b">
        <f t="shared" ca="1" si="165"/>
        <v>1</v>
      </c>
      <c r="F5509" cm="1">
        <f t="array" ref="F5509" ca="1">IF(G5509&lt;&gt;"",INDIRECT("'"&amp;G5509&amp;"'!"&amp;H5509),"")</f>
        <v>0</v>
      </c>
      <c r="G5509" s="991" t="s">
        <v>4454</v>
      </c>
      <c r="H5509" t="s">
        <v>3755</v>
      </c>
      <c r="I5509" s="4"/>
      <c r="J5509" s="4"/>
      <c r="K5509" s="4"/>
    </row>
    <row r="5510" spans="1:19" ht="15" customHeight="1" x14ac:dyDescent="0.25">
      <c r="A5510">
        <v>5505</v>
      </c>
      <c r="B5510" s="7">
        <f>'EstRev 6-11'!F45</f>
        <v>0</v>
      </c>
      <c r="C5510" s="3">
        <f t="shared" si="164"/>
        <v>5505</v>
      </c>
      <c r="E5510" t="b">
        <f t="shared" ca="1" si="165"/>
        <v>1</v>
      </c>
      <c r="F5510" cm="1">
        <f t="array" ref="F5510" ca="1">IF(G5510&lt;&gt;"",INDIRECT("'"&amp;G5510&amp;"'!"&amp;H5510),"")</f>
        <v>0</v>
      </c>
      <c r="G5510" s="991" t="s">
        <v>4454</v>
      </c>
      <c r="H5510" t="s">
        <v>4322</v>
      </c>
      <c r="I5510" s="4"/>
      <c r="J5510" s="4"/>
      <c r="K5510" s="4"/>
    </row>
    <row r="5511" spans="1:19" ht="15" customHeight="1" x14ac:dyDescent="0.25">
      <c r="A5511">
        <v>5506</v>
      </c>
      <c r="B5511" s="7">
        <f>'EstRev 6-11'!F47</f>
        <v>0</v>
      </c>
      <c r="C5511" s="3">
        <f t="shared" si="164"/>
        <v>5506</v>
      </c>
      <c r="E5511" t="b">
        <f t="shared" ca="1" si="165"/>
        <v>1</v>
      </c>
      <c r="F5511" cm="1">
        <f t="array" ref="F5511" ca="1">IF(G5511&lt;&gt;"",INDIRECT("'"&amp;G5511&amp;"'!"&amp;H5511),"")</f>
        <v>0</v>
      </c>
      <c r="G5511" s="991" t="s">
        <v>4454</v>
      </c>
      <c r="H5511" t="s">
        <v>3757</v>
      </c>
      <c r="I5511" s="4"/>
      <c r="J5511" s="4"/>
      <c r="K5511" s="4"/>
    </row>
    <row r="5512" spans="1:19" ht="15" customHeight="1" x14ac:dyDescent="0.25">
      <c r="A5512">
        <v>5507</v>
      </c>
      <c r="B5512" s="7">
        <f>'EstRev 6-11'!F48</f>
        <v>0</v>
      </c>
      <c r="C5512" s="3">
        <f t="shared" si="164"/>
        <v>5507</v>
      </c>
      <c r="E5512" t="b">
        <f t="shared" ca="1" si="165"/>
        <v>1</v>
      </c>
      <c r="F5512" cm="1">
        <f t="array" ref="F5512" ca="1">IF(G5512&lt;&gt;"",INDIRECT("'"&amp;G5512&amp;"'!"&amp;H5512),"")</f>
        <v>0</v>
      </c>
      <c r="G5512" s="991" t="s">
        <v>4454</v>
      </c>
      <c r="H5512" t="s">
        <v>3758</v>
      </c>
    </row>
    <row r="5513" spans="1:19" ht="15" customHeight="1" x14ac:dyDescent="0.25">
      <c r="A5513">
        <v>5508</v>
      </c>
      <c r="B5513" s="7">
        <f>'EstRev 6-11'!F49</f>
        <v>0</v>
      </c>
      <c r="C5513" s="3">
        <f t="shared" si="164"/>
        <v>5508</v>
      </c>
      <c r="E5513" t="b">
        <f t="shared" ca="1" si="165"/>
        <v>1</v>
      </c>
      <c r="F5513" cm="1">
        <f t="array" ref="F5513" ca="1">IF(G5513&lt;&gt;"",INDIRECT("'"&amp;G5513&amp;"'!"&amp;H5513),"")</f>
        <v>0</v>
      </c>
      <c r="G5513" s="991" t="s">
        <v>4454</v>
      </c>
      <c r="H5513" t="s">
        <v>3759</v>
      </c>
    </row>
    <row r="5514" spans="1:19" ht="15" customHeight="1" x14ac:dyDescent="0.25">
      <c r="A5514">
        <v>5509</v>
      </c>
      <c r="B5514" s="7">
        <f>'EstRev 6-11'!F51</f>
        <v>0</v>
      </c>
      <c r="C5514" s="3">
        <f t="shared" si="164"/>
        <v>5509</v>
      </c>
      <c r="E5514" t="b">
        <f t="shared" ca="1" si="165"/>
        <v>1</v>
      </c>
      <c r="F5514" cm="1">
        <f t="array" ref="F5514" ca="1">IF(G5514&lt;&gt;"",INDIRECT("'"&amp;G5514&amp;"'!"&amp;H5514),"")</f>
        <v>0</v>
      </c>
      <c r="G5514" s="991" t="s">
        <v>4454</v>
      </c>
      <c r="H5514" t="s">
        <v>3760</v>
      </c>
    </row>
    <row r="5515" spans="1:19" ht="15" customHeight="1" x14ac:dyDescent="0.25">
      <c r="A5515">
        <v>5510</v>
      </c>
      <c r="B5515" s="7">
        <f>'EstRev 6-11'!F52</f>
        <v>0</v>
      </c>
      <c r="C5515" s="3">
        <f t="shared" si="164"/>
        <v>5510</v>
      </c>
      <c r="E5515" t="b">
        <f t="shared" ca="1" si="165"/>
        <v>1</v>
      </c>
      <c r="F5515" cm="1">
        <f t="array" ref="F5515" ca="1">IF(G5515&lt;&gt;"",INDIRECT("'"&amp;G5515&amp;"'!"&amp;H5515),"")</f>
        <v>0</v>
      </c>
      <c r="G5515" s="991" t="s">
        <v>4454</v>
      </c>
      <c r="H5515" t="s">
        <v>3761</v>
      </c>
    </row>
    <row r="5516" spans="1:19" ht="15" customHeight="1" x14ac:dyDescent="0.25">
      <c r="A5516">
        <v>5511</v>
      </c>
      <c r="B5516" s="7">
        <f>'EstRev 6-11'!F53</f>
        <v>0</v>
      </c>
      <c r="C5516" s="3">
        <f t="shared" si="164"/>
        <v>5511</v>
      </c>
      <c r="E5516" t="b">
        <f t="shared" ca="1" si="165"/>
        <v>1</v>
      </c>
      <c r="F5516" cm="1">
        <f t="array" ref="F5516" ca="1">IF(G5516&lt;&gt;"",INDIRECT("'"&amp;G5516&amp;"'!"&amp;H5516),"")</f>
        <v>0</v>
      </c>
      <c r="G5516" s="991" t="s">
        <v>4454</v>
      </c>
      <c r="H5516" t="s">
        <v>4202</v>
      </c>
    </row>
    <row r="5517" spans="1:19" ht="15" customHeight="1" x14ac:dyDescent="0.25">
      <c r="A5517">
        <v>5512</v>
      </c>
      <c r="B5517" s="7">
        <f>'EstRev 6-11'!F55</f>
        <v>0</v>
      </c>
      <c r="C5517" s="3">
        <f t="shared" si="164"/>
        <v>5512</v>
      </c>
      <c r="E5517" t="b">
        <f t="shared" ca="1" si="165"/>
        <v>1</v>
      </c>
      <c r="F5517" cm="1">
        <f t="array" ref="F5517" ca="1">IF(G5517&lt;&gt;"",INDIRECT("'"&amp;G5517&amp;"'!"&amp;H5517),"")</f>
        <v>0</v>
      </c>
      <c r="G5517" s="991" t="s">
        <v>4454</v>
      </c>
      <c r="H5517" t="s">
        <v>3762</v>
      </c>
    </row>
    <row r="5518" spans="1:19" ht="15" customHeight="1" x14ac:dyDescent="0.25">
      <c r="A5518">
        <v>5513</v>
      </c>
      <c r="B5518" s="7">
        <f>'EstRev 6-11'!F56</f>
        <v>0</v>
      </c>
      <c r="C5518" s="3">
        <f t="shared" si="164"/>
        <v>5513</v>
      </c>
      <c r="E5518" t="b">
        <f t="shared" ca="1" si="165"/>
        <v>1</v>
      </c>
      <c r="F5518" cm="1">
        <f t="array" ref="F5518" ca="1">IF(G5518&lt;&gt;"",INDIRECT("'"&amp;G5518&amp;"'!"&amp;H5518),"")</f>
        <v>0</v>
      </c>
      <c r="G5518" s="991" t="s">
        <v>4454</v>
      </c>
      <c r="H5518" t="s">
        <v>4740</v>
      </c>
    </row>
    <row r="5519" spans="1:19" ht="15" customHeight="1" x14ac:dyDescent="0.25">
      <c r="A5519">
        <v>5514</v>
      </c>
      <c r="B5519" s="7">
        <f>'EstRev 6-11'!F57</f>
        <v>0</v>
      </c>
      <c r="C5519" s="3">
        <f t="shared" si="164"/>
        <v>5514</v>
      </c>
      <c r="E5519" t="b">
        <f t="shared" ca="1" si="165"/>
        <v>1</v>
      </c>
      <c r="F5519" cm="1">
        <f t="array" ref="F5519" ca="1">IF(G5519&lt;&gt;"",INDIRECT("'"&amp;G5519&amp;"'!"&amp;H5519),"")</f>
        <v>0</v>
      </c>
      <c r="G5519" s="991" t="s">
        <v>4454</v>
      </c>
      <c r="H5519" t="s">
        <v>3763</v>
      </c>
    </row>
    <row r="5520" spans="1:19" ht="15" customHeight="1" x14ac:dyDescent="0.25">
      <c r="A5520">
        <v>5515</v>
      </c>
      <c r="B5520" s="7">
        <f>'EstRev 6-11'!F59</f>
        <v>0</v>
      </c>
      <c r="C5520" s="3">
        <f t="shared" si="164"/>
        <v>5515</v>
      </c>
      <c r="E5520" t="b">
        <f t="shared" ca="1" si="165"/>
        <v>1</v>
      </c>
      <c r="F5520" cm="1">
        <f t="array" ref="F5520" ca="1">IF(G5520&lt;&gt;"",INDIRECT("'"&amp;G5520&amp;"'!"&amp;H5520),"")</f>
        <v>0</v>
      </c>
      <c r="G5520" s="991" t="s">
        <v>4454</v>
      </c>
      <c r="H5520" t="s">
        <v>3765</v>
      </c>
    </row>
    <row r="5521" spans="1:11" ht="15" customHeight="1" x14ac:dyDescent="0.25">
      <c r="A5521">
        <v>5516</v>
      </c>
      <c r="B5521" s="7">
        <f>'EstRev 6-11'!F60</f>
        <v>0</v>
      </c>
      <c r="C5521" s="3">
        <f t="shared" si="164"/>
        <v>5516</v>
      </c>
      <c r="E5521" t="b">
        <f t="shared" ca="1" si="165"/>
        <v>1</v>
      </c>
      <c r="F5521" cm="1">
        <f t="array" ref="F5521" ca="1">IF(G5521&lt;&gt;"",INDIRECT("'"&amp;G5521&amp;"'!"&amp;H5521),"")</f>
        <v>0</v>
      </c>
      <c r="G5521" s="991" t="s">
        <v>4454</v>
      </c>
      <c r="H5521" t="s">
        <v>4741</v>
      </c>
    </row>
    <row r="5522" spans="1:11" ht="15" customHeight="1" x14ac:dyDescent="0.25">
      <c r="A5522">
        <v>5517</v>
      </c>
      <c r="B5522" s="7">
        <f>'EstRev 6-11'!F61</f>
        <v>0</v>
      </c>
      <c r="C5522" s="3">
        <f t="shared" si="164"/>
        <v>5517</v>
      </c>
      <c r="E5522" t="b">
        <f t="shared" ca="1" si="165"/>
        <v>1</v>
      </c>
      <c r="F5522" cm="1">
        <f t="array" ref="F5522" ca="1">IF(G5522&lt;&gt;"",INDIRECT("'"&amp;G5522&amp;"'!"&amp;H5522),"")</f>
        <v>0</v>
      </c>
      <c r="G5522" s="991" t="s">
        <v>4454</v>
      </c>
      <c r="H5522" t="s">
        <v>3766</v>
      </c>
      <c r="I5522" s="4"/>
      <c r="J5522" s="4"/>
      <c r="K5522" s="4"/>
    </row>
    <row r="5523" spans="1:11" ht="15" customHeight="1" x14ac:dyDescent="0.25">
      <c r="A5523">
        <v>5518</v>
      </c>
      <c r="B5523" s="7">
        <f>'EstRev 6-11'!F63</f>
        <v>0</v>
      </c>
      <c r="C5523" s="3">
        <f t="shared" si="164"/>
        <v>5518</v>
      </c>
      <c r="E5523" t="b">
        <f t="shared" ca="1" si="165"/>
        <v>1</v>
      </c>
      <c r="F5523" cm="1">
        <f t="array" ref="F5523" ca="1">IF(G5523&lt;&gt;"",INDIRECT("'"&amp;G5523&amp;"'!"&amp;H5523),"")</f>
        <v>0</v>
      </c>
      <c r="G5523" s="991" t="s">
        <v>4454</v>
      </c>
      <c r="H5523" t="s">
        <v>3768</v>
      </c>
      <c r="I5523" s="4"/>
      <c r="J5523" s="4"/>
      <c r="K5523" s="4"/>
    </row>
    <row r="5524" spans="1:11" ht="15" customHeight="1" x14ac:dyDescent="0.25">
      <c r="A5524">
        <v>5519</v>
      </c>
      <c r="B5524" s="7">
        <f>'EstRev 6-11'!F65</f>
        <v>0</v>
      </c>
      <c r="C5524" s="3">
        <f t="shared" si="164"/>
        <v>5519</v>
      </c>
      <c r="E5524" t="b">
        <f t="shared" ca="1" si="165"/>
        <v>1</v>
      </c>
      <c r="F5524" cm="1">
        <f t="array" ref="F5524" ca="1">IF(G5524&lt;&gt;"",INDIRECT("'"&amp;G5524&amp;"'!"&amp;H5524),"")</f>
        <v>0</v>
      </c>
      <c r="G5524" s="991" t="s">
        <v>4454</v>
      </c>
      <c r="H5524" t="s">
        <v>3770</v>
      </c>
      <c r="I5524" s="4"/>
      <c r="J5524" s="4"/>
      <c r="K5524" s="4"/>
    </row>
    <row r="5525" spans="1:11" ht="15" customHeight="1" x14ac:dyDescent="0.25">
      <c r="A5525">
        <v>5520</v>
      </c>
      <c r="B5525" s="7">
        <f>'EstRev 6-11'!F66</f>
        <v>0</v>
      </c>
      <c r="C5525" s="3">
        <f t="shared" si="164"/>
        <v>5520</v>
      </c>
      <c r="E5525" t="b">
        <f t="shared" ca="1" si="165"/>
        <v>1</v>
      </c>
      <c r="F5525" cm="1">
        <f t="array" ref="F5525" ca="1">IF(G5525&lt;&gt;"",INDIRECT("'"&amp;G5525&amp;"'!"&amp;H5525),"")</f>
        <v>0</v>
      </c>
      <c r="G5525" s="991" t="s">
        <v>4454</v>
      </c>
      <c r="H5525" t="s">
        <v>3771</v>
      </c>
      <c r="I5525" s="4"/>
      <c r="J5525" s="4"/>
      <c r="K5525" s="4"/>
    </row>
    <row r="5526" spans="1:11" ht="15" customHeight="1" x14ac:dyDescent="0.25">
      <c r="A5526">
        <v>5521</v>
      </c>
      <c r="B5526" s="7">
        <f>'EstRev 6-11'!F68</f>
        <v>0</v>
      </c>
      <c r="C5526" s="3">
        <f t="shared" si="164"/>
        <v>5521</v>
      </c>
      <c r="E5526" t="b">
        <f t="shared" ca="1" si="165"/>
        <v>1</v>
      </c>
      <c r="F5526" cm="1">
        <f t="array" ref="F5526" ca="1">IF(G5526&lt;&gt;"",INDIRECT("'"&amp;G5526&amp;"'!"&amp;H5526),"")</f>
        <v>0</v>
      </c>
      <c r="G5526" s="991" t="s">
        <v>4454</v>
      </c>
      <c r="H5526" t="s">
        <v>4742</v>
      </c>
      <c r="I5526" s="4"/>
      <c r="J5526" s="4"/>
      <c r="K5526" s="4"/>
    </row>
    <row r="5527" spans="1:11" ht="15" customHeight="1" x14ac:dyDescent="0.25">
      <c r="A5527">
        <v>5522</v>
      </c>
      <c r="B5527" s="7">
        <f>'EstRev 6-11'!F99</f>
        <v>0</v>
      </c>
      <c r="C5527" s="3">
        <f t="shared" si="164"/>
        <v>5522</v>
      </c>
      <c r="E5527" t="b">
        <f t="shared" ca="1" si="165"/>
        <v>1</v>
      </c>
      <c r="F5527" cm="1">
        <f t="array" ref="F5527" ca="1">IF(G5527&lt;&gt;"",INDIRECT("'"&amp;G5527&amp;"'!"&amp;H5527),"")</f>
        <v>0</v>
      </c>
      <c r="G5527" s="991" t="s">
        <v>4454</v>
      </c>
      <c r="H5527" t="s">
        <v>4743</v>
      </c>
      <c r="I5527" s="4"/>
      <c r="J5527" s="4"/>
      <c r="K5527" s="4"/>
    </row>
    <row r="5528" spans="1:11" ht="15" customHeight="1" x14ac:dyDescent="0.25">
      <c r="A5528">
        <v>5523</v>
      </c>
      <c r="B5528" s="7">
        <f>'EstRev 6-11'!F101</f>
        <v>0</v>
      </c>
      <c r="C5528" s="3">
        <f t="shared" si="164"/>
        <v>5523</v>
      </c>
      <c r="E5528" t="b">
        <f t="shared" ca="1" si="165"/>
        <v>1</v>
      </c>
      <c r="F5528" cm="1">
        <f t="array" ref="F5528" ca="1">IF(G5528&lt;&gt;"",INDIRECT("'"&amp;G5528&amp;"'!"&amp;H5528),"")</f>
        <v>0</v>
      </c>
      <c r="G5528" s="991" t="s">
        <v>4454</v>
      </c>
      <c r="H5528" t="s">
        <v>4744</v>
      </c>
      <c r="I5528" s="4"/>
      <c r="J5528" s="4"/>
      <c r="K5528" s="4"/>
    </row>
    <row r="5529" spans="1:11" ht="15" customHeight="1" x14ac:dyDescent="0.25">
      <c r="A5529">
        <v>5524</v>
      </c>
      <c r="B5529" s="7">
        <f>'EstRev 6-11'!F102</f>
        <v>0</v>
      </c>
      <c r="C5529" s="3">
        <f t="shared" si="164"/>
        <v>5524</v>
      </c>
      <c r="E5529" t="b">
        <f t="shared" ca="1" si="165"/>
        <v>1</v>
      </c>
      <c r="F5529" cm="1">
        <f t="array" ref="F5529" ca="1">IF(G5529&lt;&gt;"",INDIRECT("'"&amp;G5529&amp;"'!"&amp;H5529),"")</f>
        <v>0</v>
      </c>
      <c r="G5529" s="991" t="s">
        <v>4454</v>
      </c>
      <c r="H5529" t="s">
        <v>4745</v>
      </c>
      <c r="I5529" s="4"/>
      <c r="J5529" s="4"/>
      <c r="K5529" s="4"/>
    </row>
    <row r="5530" spans="1:11" ht="15" customHeight="1" x14ac:dyDescent="0.25">
      <c r="A5530">
        <v>5525</v>
      </c>
      <c r="B5530" s="7">
        <f>'EstRev 6-11'!F110</f>
        <v>0</v>
      </c>
      <c r="C5530" s="3">
        <f t="shared" si="164"/>
        <v>5525</v>
      </c>
      <c r="E5530" t="b">
        <f t="shared" ca="1" si="165"/>
        <v>1</v>
      </c>
      <c r="F5530" cm="1">
        <f t="array" ref="F5530" ca="1">IF(G5530&lt;&gt;"",INDIRECT("'"&amp;G5530&amp;"'!"&amp;H5530),"")</f>
        <v>0</v>
      </c>
      <c r="G5530" s="991" t="s">
        <v>4454</v>
      </c>
      <c r="H5530" t="s">
        <v>4746</v>
      </c>
      <c r="I5530" s="4"/>
      <c r="J5530" s="4"/>
      <c r="K5530" s="4"/>
    </row>
    <row r="5531" spans="1:11" ht="15" customHeight="1" x14ac:dyDescent="0.25">
      <c r="A5531">
        <v>5526</v>
      </c>
      <c r="B5531" s="7">
        <f>'EstRev 6-11'!F111</f>
        <v>0</v>
      </c>
      <c r="C5531" s="3">
        <f t="shared" si="164"/>
        <v>5526</v>
      </c>
      <c r="E5531" t="b">
        <f t="shared" ca="1" si="165"/>
        <v>1</v>
      </c>
      <c r="F5531" cm="1">
        <f t="array" ref="F5531" ca="1">IF(G5531&lt;&gt;"",INDIRECT("'"&amp;G5531&amp;"'!"&amp;H5531),"")</f>
        <v>0</v>
      </c>
      <c r="G5531" s="991" t="s">
        <v>4454</v>
      </c>
      <c r="H5531" t="s">
        <v>4747</v>
      </c>
      <c r="I5531" s="4"/>
      <c r="J5531" s="4"/>
      <c r="K5531" s="4"/>
    </row>
    <row r="5532" spans="1:11" ht="15" customHeight="1" x14ac:dyDescent="0.25">
      <c r="A5532">
        <v>5527</v>
      </c>
      <c r="B5532" s="7">
        <f>'EstRev 6-11'!F112</f>
        <v>0</v>
      </c>
      <c r="C5532" s="3">
        <f t="shared" si="164"/>
        <v>5527</v>
      </c>
      <c r="E5532" t="b">
        <f t="shared" ca="1" si="165"/>
        <v>1</v>
      </c>
      <c r="F5532" cm="1">
        <f t="array" ref="F5532" ca="1">IF(G5532&lt;&gt;"",INDIRECT("'"&amp;G5532&amp;"'!"&amp;H5532),"")</f>
        <v>0</v>
      </c>
      <c r="G5532" s="991" t="s">
        <v>4454</v>
      </c>
      <c r="H5532" t="s">
        <v>4748</v>
      </c>
      <c r="I5532" s="4"/>
      <c r="J5532" s="4"/>
      <c r="K5532" s="4"/>
    </row>
    <row r="5533" spans="1:11" ht="15" customHeight="1" x14ac:dyDescent="0.25">
      <c r="A5533">
        <v>5528</v>
      </c>
      <c r="B5533" s="7">
        <f>'EstRev 6-11'!F115</f>
        <v>0</v>
      </c>
      <c r="C5533" s="3">
        <f t="shared" si="164"/>
        <v>5528</v>
      </c>
      <c r="E5533" t="b">
        <f t="shared" ca="1" si="165"/>
        <v>1</v>
      </c>
      <c r="F5533" cm="1">
        <f t="array" ref="F5533" ca="1">IF(G5533&lt;&gt;"",INDIRECT("'"&amp;G5533&amp;"'!"&amp;H5533),"")</f>
        <v>0</v>
      </c>
      <c r="G5533" s="991" t="s">
        <v>4454</v>
      </c>
      <c r="H5533" t="s">
        <v>4749</v>
      </c>
      <c r="I5533" s="4"/>
      <c r="J5533" s="4"/>
      <c r="K5533" s="4"/>
    </row>
    <row r="5534" spans="1:11" ht="15" customHeight="1" x14ac:dyDescent="0.25">
      <c r="A5534">
        <v>5529</v>
      </c>
      <c r="B5534" s="7">
        <f>'EstRev 6-11'!F116</f>
        <v>0</v>
      </c>
      <c r="C5534" s="3">
        <f t="shared" si="164"/>
        <v>5529</v>
      </c>
      <c r="E5534" t="b">
        <f t="shared" ca="1" si="165"/>
        <v>1</v>
      </c>
      <c r="F5534" cm="1">
        <f t="array" ref="F5534" ca="1">IF(G5534&lt;&gt;"",INDIRECT("'"&amp;G5534&amp;"'!"&amp;H5534),"")</f>
        <v>0</v>
      </c>
      <c r="G5534" s="991" t="s">
        <v>4454</v>
      </c>
      <c r="H5534" t="s">
        <v>3782</v>
      </c>
      <c r="I5534" s="4"/>
      <c r="J5534" s="4"/>
      <c r="K5534" s="4"/>
    </row>
    <row r="5535" spans="1:11" ht="15" customHeight="1" x14ac:dyDescent="0.25">
      <c r="A5535">
        <v>5530</v>
      </c>
      <c r="B5535" s="7">
        <f>'EstRev 6-11'!F117</f>
        <v>0</v>
      </c>
      <c r="C5535" s="3">
        <f t="shared" si="164"/>
        <v>5530</v>
      </c>
      <c r="E5535" t="b">
        <f t="shared" ca="1" si="165"/>
        <v>1</v>
      </c>
      <c r="F5535" cm="1">
        <f t="array" ref="F5535" ca="1">IF(G5535&lt;&gt;"",INDIRECT("'"&amp;G5535&amp;"'!"&amp;H5535),"")</f>
        <v>0</v>
      </c>
      <c r="G5535" s="991" t="s">
        <v>4454</v>
      </c>
      <c r="H5535" t="s">
        <v>4750</v>
      </c>
      <c r="I5535" s="4"/>
      <c r="J5535" s="4"/>
      <c r="K5535" s="4"/>
    </row>
    <row r="5536" spans="1:11" ht="15" customHeight="1" x14ac:dyDescent="0.25">
      <c r="A5536">
        <v>5531</v>
      </c>
      <c r="B5536" s="7">
        <f>'EstRev 6-11'!F118</f>
        <v>0</v>
      </c>
      <c r="C5536" s="3">
        <f t="shared" si="164"/>
        <v>5531</v>
      </c>
      <c r="E5536" t="b">
        <f t="shared" ca="1" si="165"/>
        <v>1</v>
      </c>
      <c r="F5536" cm="1">
        <f t="array" ref="F5536" ca="1">IF(G5536&lt;&gt;"",INDIRECT("'"&amp;G5536&amp;"'!"&amp;H5536),"")</f>
        <v>0</v>
      </c>
      <c r="G5536" s="991" t="s">
        <v>4454</v>
      </c>
      <c r="H5536" t="s">
        <v>4751</v>
      </c>
      <c r="I5536" s="4"/>
      <c r="J5536" s="4"/>
      <c r="K5536" s="4"/>
    </row>
    <row r="5537" spans="1:19" ht="15" customHeight="1" x14ac:dyDescent="0.25">
      <c r="A5537">
        <v>5532</v>
      </c>
      <c r="B5537" s="7">
        <f>'EstRev 6-11'!F121</f>
        <v>0</v>
      </c>
      <c r="C5537" s="3">
        <f t="shared" si="164"/>
        <v>5532</v>
      </c>
      <c r="E5537" t="b">
        <f t="shared" ca="1" si="165"/>
        <v>1</v>
      </c>
      <c r="F5537" cm="1">
        <f t="array" ref="F5537" ca="1">IF(G5537&lt;&gt;"",INDIRECT("'"&amp;G5537&amp;"'!"&amp;H5537),"")</f>
        <v>0</v>
      </c>
      <c r="G5537" s="991" t="s">
        <v>4454</v>
      </c>
      <c r="H5537" t="s">
        <v>4752</v>
      </c>
      <c r="I5537" s="4"/>
      <c r="J5537" s="4"/>
      <c r="K5537" s="4"/>
    </row>
    <row r="5538" spans="1:19" ht="15" customHeight="1" x14ac:dyDescent="0.25">
      <c r="A5538">
        <v>5533</v>
      </c>
      <c r="B5538" s="7">
        <f>'EstRev 6-11'!F122</f>
        <v>0</v>
      </c>
      <c r="C5538" s="3">
        <f t="shared" si="164"/>
        <v>5533</v>
      </c>
      <c r="E5538" t="b">
        <f t="shared" ca="1" si="165"/>
        <v>1</v>
      </c>
      <c r="F5538" cm="1">
        <f t="array" ref="F5538" ca="1">IF(G5538&lt;&gt;"",INDIRECT("'"&amp;G5538&amp;"'!"&amp;H5538),"")</f>
        <v>0</v>
      </c>
      <c r="G5538" s="991" t="s">
        <v>4454</v>
      </c>
      <c r="H5538" t="s">
        <v>4753</v>
      </c>
      <c r="I5538" s="4"/>
      <c r="J5538" s="4"/>
      <c r="K5538" s="4"/>
    </row>
    <row r="5539" spans="1:19" ht="15" customHeight="1" x14ac:dyDescent="0.25">
      <c r="A5539" s="2">
        <v>5534</v>
      </c>
      <c r="D5539" s="3" t="s">
        <v>3572</v>
      </c>
      <c r="F5539" t="str" cm="1">
        <f t="array" ref="F5539" ca="1">IF(G5539&lt;&gt;"",INDIRECT("'"&amp;G5539&amp;"'!"&amp;H5539),"")</f>
        <v/>
      </c>
      <c r="S5539" s="991"/>
    </row>
    <row r="5540" spans="1:19" ht="15" customHeight="1" x14ac:dyDescent="0.25">
      <c r="A5540" s="2">
        <v>5535</v>
      </c>
      <c r="D5540" s="3" t="s">
        <v>3572</v>
      </c>
      <c r="F5540" t="str" cm="1">
        <f t="array" ref="F5540" ca="1">IF(G5540&lt;&gt;"",INDIRECT("'"&amp;G5540&amp;"'!"&amp;H5540),"")</f>
        <v/>
      </c>
      <c r="S5540" s="991"/>
    </row>
    <row r="5541" spans="1:19" ht="15" customHeight="1" x14ac:dyDescent="0.25">
      <c r="A5541" s="2">
        <v>5536</v>
      </c>
      <c r="D5541" s="3" t="s">
        <v>3572</v>
      </c>
      <c r="F5541" t="str" cm="1">
        <f t="array" ref="F5541" ca="1">IF(G5541&lt;&gt;"",INDIRECT("'"&amp;G5541&amp;"'!"&amp;H5541),"")</f>
        <v/>
      </c>
      <c r="S5541" s="991"/>
    </row>
    <row r="5542" spans="1:19" ht="15" customHeight="1" x14ac:dyDescent="0.25">
      <c r="A5542" s="2">
        <v>5537</v>
      </c>
      <c r="D5542" s="3" t="s">
        <v>3572</v>
      </c>
      <c r="F5542" t="str" cm="1">
        <f t="array" ref="F5542" ca="1">IF(G5542&lt;&gt;"",INDIRECT("'"&amp;G5542&amp;"'!"&amp;H5542),"")</f>
        <v/>
      </c>
      <c r="S5542" s="991"/>
    </row>
    <row r="5543" spans="1:19" ht="15" customHeight="1" x14ac:dyDescent="0.25">
      <c r="A5543">
        <v>5538</v>
      </c>
      <c r="B5543" s="7">
        <f>'EstRev 6-11'!F124</f>
        <v>0</v>
      </c>
      <c r="C5543" s="3">
        <f>A5543-B5543</f>
        <v>5538</v>
      </c>
      <c r="E5543" t="b">
        <f ca="1">F5543=B5543</f>
        <v>1</v>
      </c>
      <c r="F5543" cm="1">
        <f t="array" ref="F5543" ca="1">IF(G5543&lt;&gt;"",INDIRECT("'"&amp;G5543&amp;"'!"&amp;H5543),"")</f>
        <v>0</v>
      </c>
      <c r="G5543" s="991" t="s">
        <v>4454</v>
      </c>
      <c r="H5543" t="s">
        <v>4436</v>
      </c>
      <c r="I5543" s="4"/>
      <c r="J5543" s="4"/>
      <c r="K5543" s="4"/>
    </row>
    <row r="5544" spans="1:19" ht="15" customHeight="1" x14ac:dyDescent="0.25">
      <c r="A5544">
        <v>5539</v>
      </c>
      <c r="B5544" s="7">
        <f>'EstRev 6-11'!F127</f>
        <v>0</v>
      </c>
      <c r="C5544" s="3">
        <f>A5544-B5544</f>
        <v>5539</v>
      </c>
      <c r="E5544" t="b">
        <f ca="1">F5544=B5544</f>
        <v>1</v>
      </c>
      <c r="F5544" cm="1">
        <f t="array" ref="F5544" ca="1">IF(G5544&lt;&gt;"",INDIRECT("'"&amp;G5544&amp;"'!"&amp;H5544),"")</f>
        <v>0</v>
      </c>
      <c r="G5544" s="991" t="s">
        <v>4454</v>
      </c>
      <c r="H5544" t="s">
        <v>3930</v>
      </c>
      <c r="I5544" s="4"/>
      <c r="J5544" s="4"/>
      <c r="K5544" s="4"/>
    </row>
    <row r="5545" spans="1:19" ht="15" customHeight="1" x14ac:dyDescent="0.25">
      <c r="A5545" s="2">
        <v>5540</v>
      </c>
      <c r="D5545" s="3" t="s">
        <v>4639</v>
      </c>
      <c r="S5545" s="991"/>
    </row>
    <row r="5546" spans="1:19" ht="15" customHeight="1" x14ac:dyDescent="0.25">
      <c r="A5546" s="2">
        <v>5541</v>
      </c>
      <c r="D5546" s="3" t="s">
        <v>4639</v>
      </c>
      <c r="S5546" s="991"/>
    </row>
    <row r="5547" spans="1:19" ht="15" customHeight="1" x14ac:dyDescent="0.25">
      <c r="A5547" s="2">
        <v>5542</v>
      </c>
      <c r="D5547" s="3" t="s">
        <v>3572</v>
      </c>
      <c r="F5547" t="str" cm="1">
        <f t="array" ref="F5547" ca="1">IF(G5547&lt;&gt;"",INDIRECT("'"&amp;G5547&amp;"'!"&amp;H5547),"")</f>
        <v/>
      </c>
      <c r="S5547" s="991"/>
    </row>
    <row r="5548" spans="1:19" ht="15" customHeight="1" x14ac:dyDescent="0.25">
      <c r="A5548">
        <v>5543</v>
      </c>
      <c r="B5548" s="7">
        <f>'EstRev 6-11'!F128</f>
        <v>0</v>
      </c>
      <c r="C5548" s="3">
        <f>A5548-B5548</f>
        <v>5543</v>
      </c>
      <c r="E5548" t="b">
        <f ca="1">F5548=B5548</f>
        <v>1</v>
      </c>
      <c r="F5548" cm="1">
        <f t="array" ref="F5548" ca="1">IF(G5548&lt;&gt;"",INDIRECT("'"&amp;G5548&amp;"'!"&amp;H5548),"")</f>
        <v>0</v>
      </c>
      <c r="G5548" s="991" t="s">
        <v>4454</v>
      </c>
      <c r="H5548" t="s">
        <v>3931</v>
      </c>
      <c r="I5548" s="4"/>
      <c r="J5548" s="4"/>
      <c r="K5548" s="4"/>
    </row>
    <row r="5549" spans="1:19" ht="15" customHeight="1" x14ac:dyDescent="0.25">
      <c r="A5549" s="2">
        <v>5544</v>
      </c>
      <c r="D5549" s="3" t="s">
        <v>3572</v>
      </c>
      <c r="F5549" t="str" cm="1">
        <f t="array" ref="F5549" ca="1">IF(G5549&lt;&gt;"",INDIRECT("'"&amp;G5549&amp;"'!"&amp;H5549),"")</f>
        <v/>
      </c>
      <c r="S5549" s="991"/>
    </row>
    <row r="5550" spans="1:19" ht="15" customHeight="1" x14ac:dyDescent="0.25">
      <c r="A5550">
        <v>5545</v>
      </c>
      <c r="B5550" s="7">
        <f>'EstRev 6-11'!F129</f>
        <v>0</v>
      </c>
      <c r="C5550" s="3">
        <f>A5550-B5550</f>
        <v>5545</v>
      </c>
      <c r="E5550" t="b">
        <f ca="1">F5550=B5550</f>
        <v>1</v>
      </c>
      <c r="F5550" cm="1">
        <f t="array" ref="F5550" ca="1">IF(G5550&lt;&gt;"",INDIRECT("'"&amp;G5550&amp;"'!"&amp;H5550),"")</f>
        <v>0</v>
      </c>
      <c r="G5550" s="991" t="s">
        <v>4454</v>
      </c>
      <c r="H5550" t="s">
        <v>4356</v>
      </c>
      <c r="I5550" s="4"/>
      <c r="J5550" s="4"/>
      <c r="K5550" s="4"/>
    </row>
    <row r="5551" spans="1:19" ht="15" customHeight="1" x14ac:dyDescent="0.25">
      <c r="A5551" s="2">
        <v>5546</v>
      </c>
      <c r="D5551" s="3" t="s">
        <v>3572</v>
      </c>
      <c r="F5551" t="str" cm="1">
        <f t="array" ref="F5551" ca="1">IF(G5551&lt;&gt;"",INDIRECT("'"&amp;G5551&amp;"'!"&amp;H5551),"")</f>
        <v/>
      </c>
      <c r="S5551" s="991"/>
    </row>
    <row r="5552" spans="1:19" ht="15" customHeight="1" x14ac:dyDescent="0.25">
      <c r="A5552" s="2">
        <v>5547</v>
      </c>
      <c r="D5552" s="3" t="s">
        <v>3572</v>
      </c>
      <c r="F5552" t="str" cm="1">
        <f t="array" ref="F5552" ca="1">IF(G5552&lt;&gt;"",INDIRECT("'"&amp;G5552&amp;"'!"&amp;H5552),"")</f>
        <v/>
      </c>
      <c r="S5552" s="991"/>
    </row>
    <row r="5553" spans="1:19" ht="15" customHeight="1" x14ac:dyDescent="0.25">
      <c r="A5553" s="2">
        <v>5548</v>
      </c>
      <c r="D5553" s="3" t="s">
        <v>4639</v>
      </c>
      <c r="S5553" s="991"/>
    </row>
    <row r="5554" spans="1:19" ht="15" customHeight="1" x14ac:dyDescent="0.25">
      <c r="A5554" s="2">
        <v>5549</v>
      </c>
      <c r="D5554" s="3" t="s">
        <v>3572</v>
      </c>
      <c r="F5554" t="str" cm="1">
        <f t="array" ref="F5554" ca="1">IF(G5554&lt;&gt;"",INDIRECT("'"&amp;G5554&amp;"'!"&amp;H5554),"")</f>
        <v/>
      </c>
      <c r="S5554" s="991"/>
    </row>
    <row r="5555" spans="1:19" ht="15" customHeight="1" x14ac:dyDescent="0.25">
      <c r="A5555" s="2">
        <v>5550</v>
      </c>
      <c r="D5555" s="3" t="s">
        <v>3572</v>
      </c>
      <c r="F5555" t="str" cm="1">
        <f t="array" ref="F5555" ca="1">IF(G5555&lt;&gt;"",INDIRECT("'"&amp;G5555&amp;"'!"&amp;H5555),"")</f>
        <v/>
      </c>
      <c r="S5555" s="991"/>
    </row>
    <row r="5556" spans="1:19" ht="15" customHeight="1" x14ac:dyDescent="0.25">
      <c r="A5556" s="2">
        <v>5551</v>
      </c>
      <c r="D5556" s="3" t="s">
        <v>3572</v>
      </c>
      <c r="F5556" t="str" cm="1">
        <f t="array" ref="F5556" ca="1">IF(G5556&lt;&gt;"",INDIRECT("'"&amp;G5556&amp;"'!"&amp;H5556),"")</f>
        <v/>
      </c>
      <c r="S5556" s="991"/>
    </row>
    <row r="5557" spans="1:19" ht="15" customHeight="1" x14ac:dyDescent="0.25">
      <c r="A5557" s="2">
        <v>5552</v>
      </c>
      <c r="D5557" s="3" t="s">
        <v>3572</v>
      </c>
      <c r="F5557" t="str" cm="1">
        <f t="array" ref="F5557" ca="1">IF(G5557&lt;&gt;"",INDIRECT("'"&amp;G5557&amp;"'!"&amp;H5557),"")</f>
        <v/>
      </c>
      <c r="S5557" s="991"/>
    </row>
    <row r="5558" spans="1:19" ht="15" customHeight="1" x14ac:dyDescent="0.25">
      <c r="A5558">
        <v>5553</v>
      </c>
      <c r="B5558" s="7">
        <f>'EstRev 6-11'!F131</f>
        <v>0</v>
      </c>
      <c r="C5558" s="3">
        <f>A5558-B5558</f>
        <v>5553</v>
      </c>
      <c r="E5558" t="b">
        <f ca="1">F5558=B5558</f>
        <v>1</v>
      </c>
      <c r="F5558" cm="1">
        <f t="array" ref="F5558" ca="1">IF(G5558&lt;&gt;"",INDIRECT("'"&amp;G5558&amp;"'!"&amp;H5558),"")</f>
        <v>0</v>
      </c>
      <c r="G5558" s="991" t="s">
        <v>4454</v>
      </c>
      <c r="H5558" t="s">
        <v>3932</v>
      </c>
      <c r="I5558" s="4"/>
      <c r="J5558" s="4"/>
      <c r="K5558" s="4"/>
    </row>
    <row r="5559" spans="1:19" ht="15" customHeight="1" x14ac:dyDescent="0.25">
      <c r="A5559">
        <v>5554</v>
      </c>
      <c r="B5559" s="7">
        <f>'EstRev 6-11'!F147</f>
        <v>0</v>
      </c>
      <c r="C5559" s="3">
        <f>A5559-B5559</f>
        <v>5554</v>
      </c>
      <c r="E5559" t="b">
        <f ca="1">F5559=B5559</f>
        <v>1</v>
      </c>
      <c r="F5559" cm="1">
        <f t="array" ref="F5559" ca="1">IF(G5559&lt;&gt;"",INDIRECT("'"&amp;G5559&amp;"'!"&amp;H5559),"")</f>
        <v>0</v>
      </c>
      <c r="G5559" s="991" t="s">
        <v>4454</v>
      </c>
      <c r="H5559" t="s">
        <v>4754</v>
      </c>
      <c r="I5559" s="4"/>
      <c r="J5559" s="4"/>
      <c r="K5559" s="4"/>
    </row>
    <row r="5560" spans="1:19" ht="15" customHeight="1" x14ac:dyDescent="0.25">
      <c r="A5560" s="2">
        <v>5555</v>
      </c>
      <c r="D5560" s="3" t="s">
        <v>3572</v>
      </c>
      <c r="F5560" t="str" cm="1">
        <f t="array" ref="F5560" ca="1">IF(G5560&lt;&gt;"",INDIRECT("'"&amp;G5560&amp;"'!"&amp;H5560),"")</f>
        <v/>
      </c>
      <c r="S5560" s="991"/>
    </row>
    <row r="5561" spans="1:19" ht="15" customHeight="1" x14ac:dyDescent="0.25">
      <c r="A5561">
        <v>5556</v>
      </c>
      <c r="B5561" s="7">
        <f>'EstRev 6-11'!F148</f>
        <v>0</v>
      </c>
      <c r="C5561" s="3">
        <f>A5561-B5561</f>
        <v>5556</v>
      </c>
      <c r="E5561" t="b">
        <f ca="1">F5561=B5561</f>
        <v>1</v>
      </c>
      <c r="F5561" cm="1">
        <f t="array" ref="F5561" ca="1">IF(G5561&lt;&gt;"",INDIRECT("'"&amp;G5561&amp;"'!"&amp;H5561),"")</f>
        <v>0</v>
      </c>
      <c r="G5561" s="991" t="s">
        <v>4454</v>
      </c>
      <c r="H5561" t="s">
        <v>4755</v>
      </c>
      <c r="I5561" s="4"/>
      <c r="J5561" s="4"/>
      <c r="K5561" s="4"/>
    </row>
    <row r="5562" spans="1:19" ht="15" customHeight="1" x14ac:dyDescent="0.25">
      <c r="A5562">
        <v>5557</v>
      </c>
      <c r="B5562" s="7">
        <f>'EstRev 6-11'!F150</f>
        <v>0</v>
      </c>
      <c r="C5562" s="3">
        <f>A5562-B5562</f>
        <v>5557</v>
      </c>
      <c r="E5562" t="b">
        <f ca="1">F5562=B5562</f>
        <v>1</v>
      </c>
      <c r="F5562" cm="1">
        <f t="array" ref="F5562" ca="1">IF(G5562&lt;&gt;"",INDIRECT("'"&amp;G5562&amp;"'!"&amp;H5562),"")</f>
        <v>0</v>
      </c>
      <c r="G5562" s="991" t="s">
        <v>4454</v>
      </c>
      <c r="H5562" t="s">
        <v>4756</v>
      </c>
      <c r="I5562" s="4"/>
      <c r="J5562" s="4"/>
      <c r="K5562" s="4"/>
    </row>
    <row r="5563" spans="1:19" ht="15" customHeight="1" x14ac:dyDescent="0.25">
      <c r="A5563">
        <v>5558</v>
      </c>
      <c r="B5563" s="7">
        <f>'EstRev 6-11'!F152</f>
        <v>0</v>
      </c>
      <c r="C5563" s="3">
        <f>A5563-B5563</f>
        <v>5558</v>
      </c>
      <c r="E5563" t="b">
        <f ca="1">F5563=B5563</f>
        <v>1</v>
      </c>
      <c r="F5563" cm="1">
        <f t="array" ref="F5563" ca="1">IF(G5563&lt;&gt;"",INDIRECT("'"&amp;G5563&amp;"'!"&amp;H5563),"")</f>
        <v>0</v>
      </c>
      <c r="G5563" s="991" t="s">
        <v>4454</v>
      </c>
      <c r="H5563" t="s">
        <v>4757</v>
      </c>
      <c r="I5563" s="4"/>
      <c r="J5563" s="4"/>
      <c r="K5563" s="4"/>
    </row>
    <row r="5564" spans="1:19" ht="15" customHeight="1" x14ac:dyDescent="0.25">
      <c r="A5564" s="2">
        <v>5559</v>
      </c>
      <c r="D5564" s="3" t="s">
        <v>3572</v>
      </c>
      <c r="F5564" t="str" cm="1">
        <f t="array" ref="F5564" ca="1">IF(G5564&lt;&gt;"",INDIRECT("'"&amp;G5564&amp;"'!"&amp;H5564),"")</f>
        <v/>
      </c>
      <c r="S5564" s="991"/>
    </row>
    <row r="5565" spans="1:19" ht="15" customHeight="1" x14ac:dyDescent="0.25">
      <c r="A5565" s="2">
        <v>5560</v>
      </c>
      <c r="D5565" s="3" t="s">
        <v>3572</v>
      </c>
      <c r="F5565" t="str" cm="1">
        <f t="array" ref="F5565" ca="1">IF(G5565&lt;&gt;"",INDIRECT("'"&amp;G5565&amp;"'!"&amp;H5565),"")</f>
        <v/>
      </c>
      <c r="S5565" s="991"/>
    </row>
    <row r="5566" spans="1:19" ht="15" customHeight="1" x14ac:dyDescent="0.25">
      <c r="A5566" s="2">
        <v>5561</v>
      </c>
      <c r="D5566" s="3" t="s">
        <v>3572</v>
      </c>
      <c r="F5566" t="str" cm="1">
        <f t="array" ref="F5566" ca="1">IF(G5566&lt;&gt;"",INDIRECT("'"&amp;G5566&amp;"'!"&amp;H5566),"")</f>
        <v/>
      </c>
      <c r="S5566" s="991"/>
    </row>
    <row r="5567" spans="1:19" ht="15" customHeight="1" x14ac:dyDescent="0.25">
      <c r="A5567" s="2">
        <v>5562</v>
      </c>
      <c r="D5567" s="3" t="s">
        <v>3572</v>
      </c>
      <c r="F5567" t="str" cm="1">
        <f t="array" ref="F5567" ca="1">IF(G5567&lt;&gt;"",INDIRECT("'"&amp;G5567&amp;"'!"&amp;H5567),"")</f>
        <v/>
      </c>
      <c r="S5567" s="991"/>
    </row>
    <row r="5568" spans="1:19" ht="15" customHeight="1" x14ac:dyDescent="0.25">
      <c r="A5568" s="2">
        <v>5563</v>
      </c>
      <c r="D5568" s="3" t="s">
        <v>3572</v>
      </c>
      <c r="F5568" t="str" cm="1">
        <f t="array" ref="F5568" ca="1">IF(G5568&lt;&gt;"",INDIRECT("'"&amp;G5568&amp;"'!"&amp;H5568),"")</f>
        <v/>
      </c>
      <c r="S5568" s="991"/>
    </row>
    <row r="5569" spans="1:19" ht="15" customHeight="1" x14ac:dyDescent="0.25">
      <c r="A5569">
        <v>5564</v>
      </c>
      <c r="B5569" s="7">
        <f>'EstRev 6-11'!F153</f>
        <v>0</v>
      </c>
      <c r="C5569" s="3">
        <f>A5569-B5569</f>
        <v>5564</v>
      </c>
      <c r="E5569" t="b">
        <f ca="1">F5569=B5569</f>
        <v>1</v>
      </c>
      <c r="F5569" cm="1">
        <f t="array" ref="F5569" ca="1">IF(G5569&lt;&gt;"",INDIRECT("'"&amp;G5569&amp;"'!"&amp;H5569),"")</f>
        <v>0</v>
      </c>
      <c r="G5569" s="991" t="s">
        <v>4454</v>
      </c>
      <c r="H5569" t="s">
        <v>4758</v>
      </c>
      <c r="I5569" s="4"/>
      <c r="J5569" s="4"/>
      <c r="K5569" s="4"/>
    </row>
    <row r="5570" spans="1:19" ht="15" customHeight="1" x14ac:dyDescent="0.25">
      <c r="A5570" s="2">
        <v>5565</v>
      </c>
      <c r="D5570" s="3" t="s">
        <v>3572</v>
      </c>
      <c r="F5570" t="str" cm="1">
        <f t="array" ref="F5570" ca="1">IF(G5570&lt;&gt;"",INDIRECT("'"&amp;G5570&amp;"'!"&amp;H5570),"")</f>
        <v/>
      </c>
      <c r="S5570" s="991"/>
    </row>
    <row r="5571" spans="1:19" ht="15" customHeight="1" x14ac:dyDescent="0.25">
      <c r="A5571">
        <v>5566</v>
      </c>
      <c r="B5571" s="7">
        <f>'EstRev 6-11'!F154</f>
        <v>0</v>
      </c>
      <c r="C5571" s="3">
        <f>A5571-B5571</f>
        <v>5566</v>
      </c>
      <c r="E5571" t="b">
        <f ca="1">F5571=B5571</f>
        <v>1</v>
      </c>
      <c r="F5571" cm="1">
        <f t="array" ref="F5571" ca="1">IF(G5571&lt;&gt;"",INDIRECT("'"&amp;G5571&amp;"'!"&amp;H5571),"")</f>
        <v>0</v>
      </c>
      <c r="G5571" s="991" t="s">
        <v>4454</v>
      </c>
      <c r="H5571" t="s">
        <v>4759</v>
      </c>
      <c r="I5571" s="4"/>
      <c r="J5571" s="4"/>
      <c r="K5571" s="4"/>
    </row>
    <row r="5572" spans="1:19" ht="15" customHeight="1" x14ac:dyDescent="0.25">
      <c r="A5572" s="2">
        <v>5567</v>
      </c>
      <c r="D5572" s="3" t="s">
        <v>3572</v>
      </c>
      <c r="F5572" t="str" cm="1">
        <f t="array" ref="F5572" ca="1">IF(G5572&lt;&gt;"",INDIRECT("'"&amp;G5572&amp;"'!"&amp;H5572),"")</f>
        <v/>
      </c>
      <c r="S5572" s="991"/>
    </row>
    <row r="5573" spans="1:19" ht="15" customHeight="1" x14ac:dyDescent="0.25">
      <c r="A5573" s="2">
        <v>5568</v>
      </c>
      <c r="D5573" s="3" t="s">
        <v>3572</v>
      </c>
      <c r="F5573" t="str" cm="1">
        <f t="array" ref="F5573" ca="1">IF(G5573&lt;&gt;"",INDIRECT("'"&amp;G5573&amp;"'!"&amp;H5573),"")</f>
        <v/>
      </c>
      <c r="S5573" s="991"/>
    </row>
    <row r="5574" spans="1:19" ht="15" customHeight="1" x14ac:dyDescent="0.25">
      <c r="A5574" s="2">
        <v>5569</v>
      </c>
      <c r="D5574" s="3" t="s">
        <v>4540</v>
      </c>
      <c r="F5574" t="str" cm="1">
        <f t="array" ref="F5574" ca="1">IF(G5574&lt;&gt;"",INDIRECT("'"&amp;G5574&amp;"'!"&amp;H5574),"")</f>
        <v/>
      </c>
      <c r="S5574" s="991"/>
    </row>
    <row r="5575" spans="1:19" ht="15" customHeight="1" x14ac:dyDescent="0.25">
      <c r="A5575" s="2">
        <v>5570</v>
      </c>
      <c r="D5575" s="3" t="s">
        <v>4540</v>
      </c>
      <c r="F5575" t="str" cm="1">
        <f t="array" ref="F5575" ca="1">IF(G5575&lt;&gt;"",INDIRECT("'"&amp;G5575&amp;"'!"&amp;H5575),"")</f>
        <v/>
      </c>
      <c r="S5575" s="991"/>
    </row>
    <row r="5576" spans="1:19" ht="15" customHeight="1" x14ac:dyDescent="0.25">
      <c r="A5576" s="2">
        <v>5571</v>
      </c>
      <c r="D5576" s="3" t="s">
        <v>3572</v>
      </c>
      <c r="F5576" t="str" cm="1">
        <f t="array" ref="F5576" ca="1">IF(G5576&lt;&gt;"",INDIRECT("'"&amp;G5576&amp;"'!"&amp;H5576),"")</f>
        <v/>
      </c>
      <c r="S5576" s="991"/>
    </row>
    <row r="5577" spans="1:19" ht="15" customHeight="1" x14ac:dyDescent="0.25">
      <c r="A5577" s="2">
        <v>5572</v>
      </c>
      <c r="D5577" s="3" t="s">
        <v>3572</v>
      </c>
      <c r="F5577" t="str" cm="1">
        <f t="array" ref="F5577" ca="1">IF(G5577&lt;&gt;"",INDIRECT("'"&amp;G5577&amp;"'!"&amp;H5577),"")</f>
        <v/>
      </c>
      <c r="S5577" s="991"/>
    </row>
    <row r="5578" spans="1:19" ht="15" customHeight="1" x14ac:dyDescent="0.25">
      <c r="A5578" s="2">
        <v>5573</v>
      </c>
      <c r="D5578" s="3" t="s">
        <v>3572</v>
      </c>
      <c r="F5578" t="str" cm="1">
        <f t="array" ref="F5578" ca="1">IF(G5578&lt;&gt;"",INDIRECT("'"&amp;G5578&amp;"'!"&amp;H5578),"")</f>
        <v/>
      </c>
      <c r="S5578" s="991"/>
    </row>
    <row r="5579" spans="1:19" ht="15" customHeight="1" x14ac:dyDescent="0.25">
      <c r="A5579" s="2">
        <v>5574</v>
      </c>
      <c r="D5579" s="3" t="s">
        <v>3572</v>
      </c>
      <c r="F5579" t="str" cm="1">
        <f t="array" ref="F5579" ca="1">IF(G5579&lt;&gt;"",INDIRECT("'"&amp;G5579&amp;"'!"&amp;H5579),"")</f>
        <v/>
      </c>
      <c r="S5579" s="991"/>
    </row>
    <row r="5580" spans="1:19" ht="15" customHeight="1" x14ac:dyDescent="0.25">
      <c r="A5580" s="2">
        <v>5575</v>
      </c>
      <c r="D5580" s="3" t="s">
        <v>3572</v>
      </c>
      <c r="F5580" t="str" cm="1">
        <f t="array" ref="F5580" ca="1">IF(G5580&lt;&gt;"",INDIRECT("'"&amp;G5580&amp;"'!"&amp;H5580),"")</f>
        <v/>
      </c>
      <c r="S5580" s="991"/>
    </row>
    <row r="5581" spans="1:19" ht="15" customHeight="1" x14ac:dyDescent="0.25">
      <c r="A5581" s="2">
        <v>5576</v>
      </c>
      <c r="D5581" s="3" t="s">
        <v>3860</v>
      </c>
      <c r="F5581" t="str" cm="1">
        <f t="array" ref="F5581" ca="1">IF(G5581&lt;&gt;"",INDIRECT("'"&amp;G5581&amp;"'!"&amp;H5581),"")</f>
        <v/>
      </c>
      <c r="S5581" s="991"/>
    </row>
    <row r="5582" spans="1:19" ht="15" customHeight="1" x14ac:dyDescent="0.25">
      <c r="A5582" s="2">
        <v>5577</v>
      </c>
      <c r="D5582" s="3" t="s">
        <v>3572</v>
      </c>
      <c r="F5582" t="str" cm="1">
        <f t="array" ref="F5582" ca="1">IF(G5582&lt;&gt;"",INDIRECT("'"&amp;G5582&amp;"'!"&amp;H5582),"")</f>
        <v/>
      </c>
      <c r="S5582" s="991"/>
    </row>
    <row r="5583" spans="1:19" ht="15" customHeight="1" x14ac:dyDescent="0.25">
      <c r="A5583" s="2">
        <v>5578</v>
      </c>
      <c r="D5583" s="3" t="s">
        <v>3572</v>
      </c>
      <c r="F5583" t="str" cm="1">
        <f t="array" ref="F5583" ca="1">IF(G5583&lt;&gt;"",INDIRECT("'"&amp;G5583&amp;"'!"&amp;H5583),"")</f>
        <v/>
      </c>
      <c r="S5583" s="991"/>
    </row>
    <row r="5584" spans="1:19" ht="15" customHeight="1" x14ac:dyDescent="0.25">
      <c r="A5584" s="2">
        <v>5579</v>
      </c>
      <c r="D5584" s="3" t="s">
        <v>3860</v>
      </c>
      <c r="F5584" t="str" cm="1">
        <f t="array" ref="F5584" ca="1">IF(G5584&lt;&gt;"",INDIRECT("'"&amp;G5584&amp;"'!"&amp;H5584),"")</f>
        <v/>
      </c>
      <c r="S5584" s="991"/>
    </row>
    <row r="5585" spans="1:19" ht="15" customHeight="1" x14ac:dyDescent="0.25">
      <c r="A5585" s="2">
        <v>5580</v>
      </c>
      <c r="D5585" s="3" t="s">
        <v>3860</v>
      </c>
      <c r="F5585" t="str" cm="1">
        <f t="array" ref="F5585" ca="1">IF(G5585&lt;&gt;"",INDIRECT("'"&amp;G5585&amp;"'!"&amp;H5585),"")</f>
        <v/>
      </c>
      <c r="S5585" s="991"/>
    </row>
    <row r="5586" spans="1:19" ht="15" customHeight="1" x14ac:dyDescent="0.25">
      <c r="A5586" s="2">
        <v>5581</v>
      </c>
      <c r="D5586" s="3" t="s">
        <v>3860</v>
      </c>
      <c r="F5586" t="str" cm="1">
        <f t="array" ref="F5586" ca="1">IF(G5586&lt;&gt;"",INDIRECT("'"&amp;G5586&amp;"'!"&amp;H5586),"")</f>
        <v/>
      </c>
      <c r="S5586" s="991"/>
    </row>
    <row r="5587" spans="1:19" ht="15" customHeight="1" x14ac:dyDescent="0.25">
      <c r="A5587" s="2">
        <v>5582</v>
      </c>
      <c r="D5587" s="3" t="s">
        <v>3860</v>
      </c>
      <c r="F5587" t="str" cm="1">
        <f t="array" ref="F5587" ca="1">IF(G5587&lt;&gt;"",INDIRECT("'"&amp;G5587&amp;"'!"&amp;H5587),"")</f>
        <v/>
      </c>
      <c r="S5587" s="991"/>
    </row>
    <row r="5588" spans="1:19" ht="15" customHeight="1" x14ac:dyDescent="0.25">
      <c r="A5588">
        <v>5583</v>
      </c>
      <c r="B5588" s="7">
        <f>'EstRev 6-11'!F164</f>
        <v>0</v>
      </c>
      <c r="C5588" s="3">
        <f>A5588-B5588</f>
        <v>5583</v>
      </c>
      <c r="E5588" t="b">
        <f ca="1">F5588=B5588</f>
        <v>1</v>
      </c>
      <c r="F5588" cm="1">
        <f t="array" ref="F5588" ca="1">IF(G5588&lt;&gt;"",INDIRECT("'"&amp;G5588&amp;"'!"&amp;H5588),"")</f>
        <v>0</v>
      </c>
      <c r="G5588" s="991" t="s">
        <v>4454</v>
      </c>
      <c r="H5588" t="s">
        <v>4760</v>
      </c>
      <c r="I5588" s="4"/>
      <c r="J5588" s="4"/>
      <c r="K5588" s="4"/>
    </row>
    <row r="5589" spans="1:19" ht="15" customHeight="1" x14ac:dyDescent="0.25">
      <c r="A5589" s="2">
        <v>5584</v>
      </c>
      <c r="D5589" s="3" t="s">
        <v>3572</v>
      </c>
      <c r="F5589" t="str" cm="1">
        <f t="array" ref="F5589" ca="1">IF(G5589&lt;&gt;"",INDIRECT("'"&amp;G5589&amp;"'!"&amp;H5589),"")</f>
        <v/>
      </c>
      <c r="S5589" s="991"/>
    </row>
    <row r="5590" spans="1:19" ht="15" customHeight="1" x14ac:dyDescent="0.25">
      <c r="A5590" s="2">
        <v>5585</v>
      </c>
      <c r="D5590" s="3" t="s">
        <v>3572</v>
      </c>
      <c r="F5590" t="str" cm="1">
        <f t="array" ref="F5590" ca="1">IF(G5590&lt;&gt;"",INDIRECT("'"&amp;G5590&amp;"'!"&amp;H5590),"")</f>
        <v/>
      </c>
      <c r="S5590" s="991"/>
    </row>
    <row r="5591" spans="1:19" ht="15" customHeight="1" x14ac:dyDescent="0.25">
      <c r="A5591" s="2">
        <v>5586</v>
      </c>
      <c r="D5591" s="3" t="s">
        <v>3572</v>
      </c>
      <c r="F5591" t="str" cm="1">
        <f t="array" ref="F5591" ca="1">IF(G5591&lt;&gt;"",INDIRECT("'"&amp;G5591&amp;"'!"&amp;H5591),"")</f>
        <v/>
      </c>
      <c r="S5591" s="991"/>
    </row>
    <row r="5592" spans="1:19" ht="15" customHeight="1" x14ac:dyDescent="0.25">
      <c r="A5592" s="2">
        <v>5587</v>
      </c>
      <c r="D5592" s="3" t="s">
        <v>3572</v>
      </c>
      <c r="F5592" t="str" cm="1">
        <f t="array" ref="F5592" ca="1">IF(G5592&lt;&gt;"",INDIRECT("'"&amp;G5592&amp;"'!"&amp;H5592),"")</f>
        <v/>
      </c>
      <c r="S5592" s="991"/>
    </row>
    <row r="5593" spans="1:19" ht="15" customHeight="1" x14ac:dyDescent="0.25">
      <c r="A5593" s="2">
        <v>5588</v>
      </c>
      <c r="D5593" s="3" t="s">
        <v>3572</v>
      </c>
      <c r="F5593" t="str" cm="1">
        <f t="array" ref="F5593" ca="1">IF(G5593&lt;&gt;"",INDIRECT("'"&amp;G5593&amp;"'!"&amp;H5593),"")</f>
        <v/>
      </c>
      <c r="S5593" s="991"/>
    </row>
    <row r="5594" spans="1:19" ht="15" customHeight="1" x14ac:dyDescent="0.25">
      <c r="A5594" s="2">
        <v>5589</v>
      </c>
      <c r="D5594" s="3" t="s">
        <v>3572</v>
      </c>
      <c r="F5594" t="str" cm="1">
        <f t="array" ref="F5594" ca="1">IF(G5594&lt;&gt;"",INDIRECT("'"&amp;G5594&amp;"'!"&amp;H5594),"")</f>
        <v/>
      </c>
      <c r="S5594" s="991"/>
    </row>
    <row r="5595" spans="1:19" ht="15" customHeight="1" x14ac:dyDescent="0.25">
      <c r="A5595" s="2">
        <v>5590</v>
      </c>
      <c r="D5595" s="3" t="s">
        <v>3572</v>
      </c>
      <c r="F5595" t="str" cm="1">
        <f t="array" ref="F5595" ca="1">IF(G5595&lt;&gt;"",INDIRECT("'"&amp;G5595&amp;"'!"&amp;H5595),"")</f>
        <v/>
      </c>
      <c r="S5595" s="991"/>
    </row>
    <row r="5596" spans="1:19" ht="15" customHeight="1" x14ac:dyDescent="0.25">
      <c r="A5596" s="2">
        <v>5591</v>
      </c>
      <c r="D5596" s="3" t="s">
        <v>3572</v>
      </c>
      <c r="F5596" t="str" cm="1">
        <f t="array" ref="F5596" ca="1">IF(G5596&lt;&gt;"",INDIRECT("'"&amp;G5596&amp;"'!"&amp;H5596),"")</f>
        <v/>
      </c>
      <c r="S5596" s="991"/>
    </row>
    <row r="5597" spans="1:19" ht="15" customHeight="1" x14ac:dyDescent="0.25">
      <c r="A5597">
        <v>5592</v>
      </c>
      <c r="B5597" s="7">
        <f>'EstRev 6-11'!F165</f>
        <v>0</v>
      </c>
      <c r="C5597" s="3">
        <f>A5597-B5597</f>
        <v>5592</v>
      </c>
      <c r="E5597" t="b">
        <f ca="1">F5597=B5597</f>
        <v>1</v>
      </c>
      <c r="F5597" cm="1">
        <f t="array" ref="F5597" ca="1">IF(G5597&lt;&gt;"",INDIRECT("'"&amp;G5597&amp;"'!"&amp;H5597),"")</f>
        <v>0</v>
      </c>
      <c r="G5597" s="991" t="s">
        <v>4454</v>
      </c>
      <c r="H5597" t="s">
        <v>4761</v>
      </c>
      <c r="I5597" s="4"/>
      <c r="J5597" s="4"/>
      <c r="K5597" s="4"/>
    </row>
    <row r="5598" spans="1:19" ht="15" customHeight="1" x14ac:dyDescent="0.25">
      <c r="A5598">
        <v>5593</v>
      </c>
      <c r="B5598" s="7">
        <f>'EstRev 6-11'!F168</f>
        <v>0</v>
      </c>
      <c r="C5598" s="3">
        <f>A5598-B5598</f>
        <v>5593</v>
      </c>
      <c r="E5598" t="b">
        <f ca="1">F5598=B5598</f>
        <v>1</v>
      </c>
      <c r="F5598" cm="1">
        <f t="array" ref="F5598" ca="1">IF(G5598&lt;&gt;"",INDIRECT("'"&amp;G5598&amp;"'!"&amp;H5598),"")</f>
        <v>0</v>
      </c>
      <c r="G5598" s="991" t="s">
        <v>4454</v>
      </c>
      <c r="H5598" t="s">
        <v>4762</v>
      </c>
      <c r="I5598" s="4"/>
      <c r="J5598" s="4"/>
      <c r="K5598" s="4"/>
    </row>
    <row r="5599" spans="1:19" ht="15" customHeight="1" x14ac:dyDescent="0.25">
      <c r="A5599">
        <v>5594</v>
      </c>
      <c r="B5599" s="7">
        <f>'EstRev 6-11'!F170</f>
        <v>0</v>
      </c>
      <c r="C5599" s="3">
        <f>A5599-B5599</f>
        <v>5594</v>
      </c>
      <c r="E5599" t="b">
        <f ca="1">F5599=B5599</f>
        <v>1</v>
      </c>
      <c r="F5599" cm="1">
        <f t="array" ref="F5599" ca="1">IF(G5599&lt;&gt;"",INDIRECT("'"&amp;G5599&amp;"'!"&amp;H5599),"")</f>
        <v>0</v>
      </c>
      <c r="G5599" s="991" t="s">
        <v>4454</v>
      </c>
      <c r="H5599" t="s">
        <v>4763</v>
      </c>
      <c r="I5599" s="4"/>
      <c r="J5599" s="4"/>
      <c r="K5599" s="4"/>
    </row>
    <row r="5600" spans="1:19" ht="15" customHeight="1" x14ac:dyDescent="0.25">
      <c r="A5600" s="2">
        <v>5595</v>
      </c>
      <c r="D5600" s="3" t="s">
        <v>3860</v>
      </c>
      <c r="F5600" t="str" cm="1">
        <f t="array" ref="F5600" ca="1">IF(G5600&lt;&gt;"",INDIRECT("'"&amp;G5600&amp;"'!"&amp;H5600),"")</f>
        <v/>
      </c>
      <c r="S5600" s="991"/>
    </row>
    <row r="5601" spans="1:19" ht="15" customHeight="1" x14ac:dyDescent="0.25">
      <c r="A5601" s="2">
        <v>5596</v>
      </c>
      <c r="D5601" s="3" t="s">
        <v>3860</v>
      </c>
      <c r="F5601" t="str" cm="1">
        <f t="array" ref="F5601" ca="1">IF(G5601&lt;&gt;"",INDIRECT("'"&amp;G5601&amp;"'!"&amp;H5601),"")</f>
        <v/>
      </c>
      <c r="S5601" s="991"/>
    </row>
    <row r="5602" spans="1:19" ht="15" customHeight="1" x14ac:dyDescent="0.25">
      <c r="A5602">
        <v>5597</v>
      </c>
      <c r="B5602" s="7">
        <f>'EstRev 6-11'!F176</f>
        <v>0</v>
      </c>
      <c r="C5602" s="3">
        <f>A5602-B5602</f>
        <v>5597</v>
      </c>
      <c r="E5602" t="b">
        <f ca="1">F5602=B5602</f>
        <v>1</v>
      </c>
      <c r="F5602" cm="1">
        <f t="array" ref="F5602" ca="1">IF(G5602&lt;&gt;"",INDIRECT("'"&amp;G5602&amp;"'!"&amp;H5602),"")</f>
        <v>0</v>
      </c>
      <c r="G5602" s="991" t="s">
        <v>4454</v>
      </c>
      <c r="H5602" t="s">
        <v>4764</v>
      </c>
      <c r="I5602" s="4"/>
      <c r="J5602" s="4"/>
      <c r="K5602" s="4"/>
    </row>
    <row r="5603" spans="1:19" ht="15" customHeight="1" x14ac:dyDescent="0.25">
      <c r="A5603">
        <v>5598</v>
      </c>
      <c r="B5603" s="7">
        <f>'EstRev 6-11'!F179</f>
        <v>0</v>
      </c>
      <c r="C5603" s="3">
        <f>A5603-B5603</f>
        <v>5598</v>
      </c>
      <c r="E5603" t="b">
        <f ca="1">F5603=B5603</f>
        <v>1</v>
      </c>
      <c r="F5603" cm="1">
        <f t="array" ref="F5603" ca="1">IF(G5603&lt;&gt;"",INDIRECT("'"&amp;G5603&amp;"'!"&amp;H5603),"")</f>
        <v>0</v>
      </c>
      <c r="G5603" s="991" t="s">
        <v>4454</v>
      </c>
      <c r="H5603" t="s">
        <v>4765</v>
      </c>
      <c r="I5603" s="4"/>
      <c r="J5603" s="4"/>
      <c r="K5603" s="4"/>
    </row>
    <row r="5604" spans="1:19" ht="15" customHeight="1" x14ac:dyDescent="0.25">
      <c r="A5604" s="2">
        <v>5599</v>
      </c>
      <c r="D5604" s="3" t="s">
        <v>3572</v>
      </c>
      <c r="F5604" t="str" cm="1">
        <f t="array" ref="F5604" ca="1">IF(G5604&lt;&gt;"",INDIRECT("'"&amp;G5604&amp;"'!"&amp;H5604),"")</f>
        <v/>
      </c>
      <c r="S5604" s="991"/>
    </row>
    <row r="5605" spans="1:19" ht="15" customHeight="1" x14ac:dyDescent="0.25">
      <c r="A5605" s="2">
        <v>5600</v>
      </c>
      <c r="D5605" s="3" t="s">
        <v>3572</v>
      </c>
      <c r="F5605" t="str" cm="1">
        <f t="array" ref="F5605" ca="1">IF(G5605&lt;&gt;"",INDIRECT("'"&amp;G5605&amp;"'!"&amp;H5605),"")</f>
        <v/>
      </c>
      <c r="S5605" s="991"/>
    </row>
    <row r="5606" spans="1:19" ht="15" customHeight="1" x14ac:dyDescent="0.25">
      <c r="A5606" s="2">
        <v>5601</v>
      </c>
      <c r="D5606" s="3" t="s">
        <v>3572</v>
      </c>
      <c r="F5606" t="str" cm="1">
        <f t="array" ref="F5606" ca="1">IF(G5606&lt;&gt;"",INDIRECT("'"&amp;G5606&amp;"'!"&amp;H5606),"")</f>
        <v/>
      </c>
      <c r="S5606" s="991"/>
    </row>
    <row r="5607" spans="1:19" ht="15" customHeight="1" x14ac:dyDescent="0.25">
      <c r="A5607" s="2">
        <v>5602</v>
      </c>
      <c r="D5607" s="3" t="s">
        <v>3572</v>
      </c>
      <c r="F5607" t="str" cm="1">
        <f t="array" ref="F5607" ca="1">IF(G5607&lt;&gt;"",INDIRECT("'"&amp;G5607&amp;"'!"&amp;H5607),"")</f>
        <v/>
      </c>
      <c r="S5607" s="991"/>
    </row>
    <row r="5608" spans="1:19" ht="15" customHeight="1" x14ac:dyDescent="0.25">
      <c r="A5608">
        <v>5603</v>
      </c>
      <c r="B5608" s="7">
        <f>'EstRev 6-11'!F195</f>
        <v>0</v>
      </c>
      <c r="C5608" s="3">
        <f>A5608-B5608</f>
        <v>5603</v>
      </c>
      <c r="E5608" t="b">
        <f ca="1">F5608=B5608</f>
        <v>1</v>
      </c>
      <c r="F5608" cm="1">
        <f t="array" ref="F5608" ca="1">IF(G5608&lt;&gt;"",INDIRECT("'"&amp;G5608&amp;"'!"&amp;H5608),"")</f>
        <v>0</v>
      </c>
      <c r="G5608" s="991" t="s">
        <v>4454</v>
      </c>
      <c r="H5608" t="s">
        <v>4766</v>
      </c>
      <c r="I5608" s="4"/>
      <c r="J5608" s="4"/>
      <c r="K5608" s="4"/>
    </row>
    <row r="5609" spans="1:19" ht="15" customHeight="1" x14ac:dyDescent="0.25">
      <c r="A5609">
        <v>5604</v>
      </c>
      <c r="B5609" s="7">
        <f>'EstRev 6-11'!F196</f>
        <v>0</v>
      </c>
      <c r="C5609" s="3">
        <f>A5609-B5609</f>
        <v>5604</v>
      </c>
      <c r="E5609" t="b">
        <f ca="1">F5609=B5609</f>
        <v>1</v>
      </c>
      <c r="F5609" cm="1">
        <f t="array" ref="F5609" ca="1">IF(G5609&lt;&gt;"",INDIRECT("'"&amp;G5609&amp;"'!"&amp;H5609),"")</f>
        <v>0</v>
      </c>
      <c r="G5609" s="991" t="s">
        <v>4454</v>
      </c>
      <c r="H5609" t="s">
        <v>4767</v>
      </c>
      <c r="I5609" s="4"/>
      <c r="J5609" s="4"/>
      <c r="K5609" s="4"/>
    </row>
    <row r="5610" spans="1:19" ht="15" customHeight="1" x14ac:dyDescent="0.25">
      <c r="A5610" s="2">
        <v>5605</v>
      </c>
      <c r="D5610" s="3" t="s">
        <v>3572</v>
      </c>
      <c r="F5610" t="str" cm="1">
        <f t="array" ref="F5610" ca="1">IF(G5610&lt;&gt;"",INDIRECT("'"&amp;G5610&amp;"'!"&amp;H5610),"")</f>
        <v/>
      </c>
      <c r="S5610" s="991"/>
    </row>
    <row r="5611" spans="1:19" ht="15" customHeight="1" x14ac:dyDescent="0.25">
      <c r="A5611" s="2">
        <v>5606</v>
      </c>
      <c r="D5611" s="3" t="s">
        <v>3572</v>
      </c>
      <c r="F5611" t="str" cm="1">
        <f t="array" ref="F5611" ca="1">IF(G5611&lt;&gt;"",INDIRECT("'"&amp;G5611&amp;"'!"&amp;H5611),"")</f>
        <v/>
      </c>
      <c r="S5611" s="991"/>
    </row>
    <row r="5612" spans="1:19" ht="15" customHeight="1" x14ac:dyDescent="0.25">
      <c r="A5612" s="2">
        <v>5607</v>
      </c>
      <c r="D5612" s="3" t="s">
        <v>3572</v>
      </c>
      <c r="F5612" t="str" cm="1">
        <f t="array" ref="F5612" ca="1">IF(G5612&lt;&gt;"",INDIRECT("'"&amp;G5612&amp;"'!"&amp;H5612),"")</f>
        <v/>
      </c>
      <c r="S5612" s="991"/>
    </row>
    <row r="5613" spans="1:19" ht="15" customHeight="1" x14ac:dyDescent="0.25">
      <c r="A5613" s="2">
        <v>5608</v>
      </c>
      <c r="D5613" s="3" t="s">
        <v>3860</v>
      </c>
      <c r="F5613" t="str" cm="1">
        <f t="array" ref="F5613" ca="1">IF(G5613&lt;&gt;"",INDIRECT("'"&amp;G5613&amp;"'!"&amp;H5613),"")</f>
        <v/>
      </c>
      <c r="S5613" s="991"/>
    </row>
    <row r="5614" spans="1:19" ht="15" customHeight="1" x14ac:dyDescent="0.25">
      <c r="A5614" s="2">
        <v>5609</v>
      </c>
      <c r="D5614" s="3" t="s">
        <v>3860</v>
      </c>
      <c r="F5614" t="str" cm="1">
        <f t="array" ref="F5614" ca="1">IF(G5614&lt;&gt;"",INDIRECT("'"&amp;G5614&amp;"'!"&amp;H5614),"")</f>
        <v/>
      </c>
      <c r="S5614" s="991"/>
    </row>
    <row r="5615" spans="1:19" ht="15" customHeight="1" x14ac:dyDescent="0.25">
      <c r="A5615" s="2">
        <v>5610</v>
      </c>
      <c r="D5615" s="3" t="s">
        <v>4540</v>
      </c>
      <c r="F5615" t="str" cm="1">
        <f t="array" ref="F5615" ca="1">IF(G5615&lt;&gt;"",INDIRECT("'"&amp;G5615&amp;"'!"&amp;H5615),"")</f>
        <v/>
      </c>
      <c r="S5615" s="991"/>
    </row>
    <row r="5616" spans="1:19" ht="15" customHeight="1" x14ac:dyDescent="0.25">
      <c r="A5616">
        <v>5611</v>
      </c>
      <c r="B5616" s="7">
        <f>'EstRev 6-11'!F197</f>
        <v>0</v>
      </c>
      <c r="C5616" s="3">
        <f>A5616-B5616</f>
        <v>5611</v>
      </c>
      <c r="E5616" t="b">
        <f ca="1">F5616=B5616</f>
        <v>1</v>
      </c>
      <c r="F5616" cm="1">
        <f t="array" ref="F5616" ca="1">IF(G5616&lt;&gt;"",INDIRECT("'"&amp;G5616&amp;"'!"&amp;H5616),"")</f>
        <v>0</v>
      </c>
      <c r="G5616" s="991" t="s">
        <v>4454</v>
      </c>
      <c r="H5616" t="s">
        <v>4768</v>
      </c>
      <c r="I5616" s="4"/>
      <c r="J5616" s="4"/>
      <c r="K5616" s="4"/>
    </row>
    <row r="5617" spans="1:19" ht="15" customHeight="1" x14ac:dyDescent="0.25">
      <c r="A5617">
        <v>5612</v>
      </c>
      <c r="B5617" s="7">
        <f>'EstRev 6-11'!F201</f>
        <v>0</v>
      </c>
      <c r="C5617" s="3">
        <f>A5617-B5617</f>
        <v>5612</v>
      </c>
      <c r="E5617" t="b">
        <f ca="1">F5617=B5617</f>
        <v>1</v>
      </c>
      <c r="F5617" cm="1">
        <f t="array" ref="F5617" ca="1">IF(G5617&lt;&gt;"",INDIRECT("'"&amp;G5617&amp;"'!"&amp;H5617),"")</f>
        <v>0</v>
      </c>
      <c r="G5617" s="991" t="s">
        <v>4454</v>
      </c>
      <c r="H5617" t="s">
        <v>4769</v>
      </c>
      <c r="I5617" s="4"/>
      <c r="J5617" s="4"/>
      <c r="K5617" s="4"/>
    </row>
    <row r="5618" spans="1:19" ht="15" customHeight="1" x14ac:dyDescent="0.25">
      <c r="A5618" s="2">
        <v>5613</v>
      </c>
      <c r="D5618" s="3" t="s">
        <v>3860</v>
      </c>
      <c r="F5618" t="str" cm="1">
        <f t="array" ref="F5618" ca="1">IF(G5618&lt;&gt;"",INDIRECT("'"&amp;G5618&amp;"'!"&amp;H5618),"")</f>
        <v/>
      </c>
      <c r="S5618" s="991"/>
    </row>
    <row r="5619" spans="1:19" ht="15" customHeight="1" x14ac:dyDescent="0.25">
      <c r="A5619" s="2">
        <v>5614</v>
      </c>
      <c r="D5619" s="3" t="s">
        <v>3572</v>
      </c>
      <c r="F5619" t="str" cm="1">
        <f t="array" ref="F5619" ca="1">IF(G5619&lt;&gt;"",INDIRECT("'"&amp;G5619&amp;"'!"&amp;H5619),"")</f>
        <v/>
      </c>
      <c r="S5619" s="991"/>
    </row>
    <row r="5620" spans="1:19" ht="15" customHeight="1" x14ac:dyDescent="0.25">
      <c r="A5620" s="2">
        <v>5615</v>
      </c>
      <c r="D5620" s="3" t="s">
        <v>3572</v>
      </c>
      <c r="F5620" t="str" cm="1">
        <f t="array" ref="F5620" ca="1">IF(G5620&lt;&gt;"",INDIRECT("'"&amp;G5620&amp;"'!"&amp;H5620),"")</f>
        <v/>
      </c>
      <c r="S5620" s="991"/>
    </row>
    <row r="5621" spans="1:19" ht="15" customHeight="1" x14ac:dyDescent="0.25">
      <c r="A5621">
        <v>5616</v>
      </c>
      <c r="B5621" s="7">
        <f>'EstRev 6-11'!F199</f>
        <v>0</v>
      </c>
      <c r="C5621" s="3">
        <f>A5621-B5621</f>
        <v>5616</v>
      </c>
      <c r="E5621" t="b">
        <f ca="1">F5621=B5621</f>
        <v>1</v>
      </c>
      <c r="F5621" cm="1">
        <f t="array" ref="F5621" ca="1">IF(G5621&lt;&gt;"",INDIRECT("'"&amp;G5621&amp;"'!"&amp;H5621),"")</f>
        <v>0</v>
      </c>
      <c r="G5621" s="991" t="s">
        <v>4454</v>
      </c>
      <c r="H5621" t="s">
        <v>4770</v>
      </c>
      <c r="I5621" s="4"/>
      <c r="J5621" s="4"/>
      <c r="K5621" s="4"/>
    </row>
    <row r="5622" spans="1:19" ht="15" customHeight="1" x14ac:dyDescent="0.25">
      <c r="A5622" s="2">
        <v>5617</v>
      </c>
      <c r="D5622" s="3" t="s">
        <v>3572</v>
      </c>
      <c r="F5622" t="str" cm="1">
        <f t="array" ref="F5622" ca="1">IF(G5622&lt;&gt;"",INDIRECT("'"&amp;G5622&amp;"'!"&amp;H5622),"")</f>
        <v/>
      </c>
      <c r="S5622" s="991"/>
    </row>
    <row r="5623" spans="1:19" ht="15" customHeight="1" x14ac:dyDescent="0.25">
      <c r="A5623" s="2">
        <v>5618</v>
      </c>
      <c r="D5623" s="3" t="s">
        <v>3572</v>
      </c>
      <c r="F5623" t="str" cm="1">
        <f t="array" ref="F5623" ca="1">IF(G5623&lt;&gt;"",INDIRECT("'"&amp;G5623&amp;"'!"&amp;H5623),"")</f>
        <v/>
      </c>
      <c r="S5623" s="991"/>
    </row>
    <row r="5624" spans="1:19" ht="15" customHeight="1" x14ac:dyDescent="0.25">
      <c r="A5624" s="2">
        <v>5619</v>
      </c>
      <c r="D5624" s="3" t="s">
        <v>3572</v>
      </c>
      <c r="F5624" t="str" cm="1">
        <f t="array" ref="F5624" ca="1">IF(G5624&lt;&gt;"",INDIRECT("'"&amp;G5624&amp;"'!"&amp;H5624),"")</f>
        <v/>
      </c>
      <c r="S5624" s="991"/>
    </row>
    <row r="5625" spans="1:19" ht="15" customHeight="1" x14ac:dyDescent="0.25">
      <c r="A5625" s="2">
        <v>5620</v>
      </c>
      <c r="D5625" s="3" t="s">
        <v>3572</v>
      </c>
      <c r="F5625" t="str" cm="1">
        <f t="array" ref="F5625" ca="1">IF(G5625&lt;&gt;"",INDIRECT("'"&amp;G5625&amp;"'!"&amp;H5625),"")</f>
        <v/>
      </c>
      <c r="S5625" s="991"/>
    </row>
    <row r="5626" spans="1:19" ht="15" customHeight="1" x14ac:dyDescent="0.25">
      <c r="A5626" s="2">
        <v>5621</v>
      </c>
      <c r="D5626" s="3" t="s">
        <v>3572</v>
      </c>
      <c r="F5626" t="str" cm="1">
        <f t="array" ref="F5626" ca="1">IF(G5626&lt;&gt;"",INDIRECT("'"&amp;G5626&amp;"'!"&amp;H5626),"")</f>
        <v/>
      </c>
      <c r="S5626" s="991"/>
    </row>
    <row r="5627" spans="1:19" ht="15" customHeight="1" x14ac:dyDescent="0.25">
      <c r="A5627" s="2">
        <v>5622</v>
      </c>
      <c r="D5627" s="3" t="s">
        <v>3572</v>
      </c>
      <c r="F5627" t="str" cm="1">
        <f t="array" ref="F5627" ca="1">IF(G5627&lt;&gt;"",INDIRECT("'"&amp;G5627&amp;"'!"&amp;H5627),"")</f>
        <v/>
      </c>
      <c r="S5627" s="991"/>
    </row>
    <row r="5628" spans="1:19" ht="15" customHeight="1" x14ac:dyDescent="0.25">
      <c r="A5628" s="2">
        <v>5623</v>
      </c>
      <c r="D5628" s="3" t="s">
        <v>3572</v>
      </c>
      <c r="F5628" t="str" cm="1">
        <f t="array" ref="F5628" ca="1">IF(G5628&lt;&gt;"",INDIRECT("'"&amp;G5628&amp;"'!"&amp;H5628),"")</f>
        <v/>
      </c>
      <c r="S5628" s="991"/>
    </row>
    <row r="5629" spans="1:19" ht="15" customHeight="1" x14ac:dyDescent="0.25">
      <c r="A5629" s="2">
        <v>5624</v>
      </c>
      <c r="D5629" s="3" t="s">
        <v>3572</v>
      </c>
      <c r="F5629" t="str" cm="1">
        <f t="array" ref="F5629" ca="1">IF(G5629&lt;&gt;"",INDIRECT("'"&amp;G5629&amp;"'!"&amp;H5629),"")</f>
        <v/>
      </c>
      <c r="S5629" s="991"/>
    </row>
    <row r="5630" spans="1:19" ht="15" customHeight="1" x14ac:dyDescent="0.25">
      <c r="A5630" s="2">
        <v>5625</v>
      </c>
      <c r="D5630" s="3" t="s">
        <v>3572</v>
      </c>
      <c r="F5630" t="str" cm="1">
        <f t="array" ref="F5630" ca="1">IF(G5630&lt;&gt;"",INDIRECT("'"&amp;G5630&amp;"'!"&amp;H5630),"")</f>
        <v/>
      </c>
      <c r="S5630" s="991"/>
    </row>
    <row r="5631" spans="1:19" ht="15" customHeight="1" x14ac:dyDescent="0.25">
      <c r="A5631" s="2">
        <v>5626</v>
      </c>
      <c r="D5631" s="3" t="s">
        <v>3572</v>
      </c>
      <c r="F5631" t="str" cm="1">
        <f t="array" ref="F5631" ca="1">IF(G5631&lt;&gt;"",INDIRECT("'"&amp;G5631&amp;"'!"&amp;H5631),"")</f>
        <v/>
      </c>
      <c r="S5631" s="991"/>
    </row>
    <row r="5632" spans="1:19" ht="15" customHeight="1" x14ac:dyDescent="0.25">
      <c r="A5632" s="2">
        <v>5627</v>
      </c>
      <c r="D5632" s="3" t="s">
        <v>3572</v>
      </c>
      <c r="F5632" t="str" cm="1">
        <f t="array" ref="F5632" ca="1">IF(G5632&lt;&gt;"",INDIRECT("'"&amp;G5632&amp;"'!"&amp;H5632),"")</f>
        <v/>
      </c>
      <c r="S5632" s="991"/>
    </row>
    <row r="5633" spans="1:19" ht="15" customHeight="1" x14ac:dyDescent="0.25">
      <c r="A5633" s="2">
        <v>5628</v>
      </c>
      <c r="D5633" s="3" t="s">
        <v>3572</v>
      </c>
      <c r="F5633" t="str" cm="1">
        <f t="array" ref="F5633" ca="1">IF(G5633&lt;&gt;"",INDIRECT("'"&amp;G5633&amp;"'!"&amp;H5633),"")</f>
        <v/>
      </c>
      <c r="S5633" s="991"/>
    </row>
    <row r="5634" spans="1:19" ht="15" customHeight="1" x14ac:dyDescent="0.25">
      <c r="A5634" s="2">
        <v>5629</v>
      </c>
      <c r="D5634" s="3" t="s">
        <v>3572</v>
      </c>
      <c r="F5634" t="str" cm="1">
        <f t="array" ref="F5634" ca="1">IF(G5634&lt;&gt;"",INDIRECT("'"&amp;G5634&amp;"'!"&amp;H5634),"")</f>
        <v/>
      </c>
      <c r="S5634" s="991"/>
    </row>
    <row r="5635" spans="1:19" x14ac:dyDescent="0.25">
      <c r="A5635">
        <v>5630</v>
      </c>
      <c r="B5635" s="7">
        <f>'EstRev 6-11'!F207</f>
        <v>0</v>
      </c>
      <c r="C5635" s="3">
        <f>A5635-B5635</f>
        <v>5630</v>
      </c>
      <c r="E5635" t="b">
        <f ca="1">F5635=B5635</f>
        <v>1</v>
      </c>
      <c r="F5635" cm="1">
        <f t="array" ref="F5635" ca="1">IF(G5635&lt;&gt;"",INDIRECT("'"&amp;G5635&amp;"'!"&amp;H5635),"")</f>
        <v>0</v>
      </c>
      <c r="G5635" s="991" t="s">
        <v>4454</v>
      </c>
      <c r="H5635" t="s">
        <v>4771</v>
      </c>
      <c r="S5635" s="991"/>
    </row>
    <row r="5636" spans="1:19" ht="15" customHeight="1" x14ac:dyDescent="0.25">
      <c r="A5636">
        <v>5631</v>
      </c>
      <c r="B5636" s="7">
        <f>'EstRev 6-11'!F208</f>
        <v>0</v>
      </c>
      <c r="C5636" s="3">
        <f>A5636-B5636</f>
        <v>5631</v>
      </c>
      <c r="E5636" t="b">
        <f ca="1">F5636=B5636</f>
        <v>1</v>
      </c>
      <c r="F5636" cm="1">
        <f t="array" ref="F5636" ca="1">IF(G5636&lt;&gt;"",INDIRECT("'"&amp;G5636&amp;"'!"&amp;H5636),"")</f>
        <v>0</v>
      </c>
      <c r="G5636" s="991" t="s">
        <v>4454</v>
      </c>
      <c r="H5636" t="s">
        <v>4772</v>
      </c>
      <c r="I5636" s="4"/>
      <c r="J5636" s="4"/>
      <c r="K5636" s="4"/>
    </row>
    <row r="5637" spans="1:19" ht="15" customHeight="1" x14ac:dyDescent="0.25">
      <c r="A5637" s="2">
        <v>5632</v>
      </c>
      <c r="D5637" s="3" t="s">
        <v>3572</v>
      </c>
      <c r="F5637" t="str" cm="1">
        <f t="array" ref="F5637" ca="1">IF(G5637&lt;&gt;"",INDIRECT("'"&amp;G5637&amp;"'!"&amp;H5637),"")</f>
        <v/>
      </c>
      <c r="S5637" s="991"/>
    </row>
    <row r="5638" spans="1:19" ht="15" customHeight="1" x14ac:dyDescent="0.25">
      <c r="A5638" s="2">
        <v>5633</v>
      </c>
      <c r="D5638" s="3" t="s">
        <v>3572</v>
      </c>
      <c r="F5638" t="str" cm="1">
        <f t="array" ref="F5638" ca="1">IF(G5638&lt;&gt;"",INDIRECT("'"&amp;G5638&amp;"'!"&amp;H5638),"")</f>
        <v/>
      </c>
      <c r="S5638" s="991"/>
    </row>
    <row r="5639" spans="1:19" ht="15" customHeight="1" x14ac:dyDescent="0.25">
      <c r="A5639">
        <v>5634</v>
      </c>
      <c r="B5639" s="7">
        <f>'EstRev 6-11'!F209</f>
        <v>0</v>
      </c>
      <c r="C5639" s="3">
        <f>A5639-B5639</f>
        <v>5634</v>
      </c>
      <c r="E5639" t="b">
        <f ca="1">F5639=B5639</f>
        <v>1</v>
      </c>
      <c r="F5639" cm="1">
        <f t="array" ref="F5639" ca="1">IF(G5639&lt;&gt;"",INDIRECT("'"&amp;G5639&amp;"'!"&amp;H5639),"")</f>
        <v>0</v>
      </c>
      <c r="G5639" s="991" t="s">
        <v>4454</v>
      </c>
      <c r="H5639" t="s">
        <v>4773</v>
      </c>
      <c r="I5639" s="4"/>
      <c r="J5639" s="4"/>
      <c r="K5639" s="4"/>
    </row>
    <row r="5640" spans="1:19" ht="15" customHeight="1" x14ac:dyDescent="0.25">
      <c r="A5640">
        <v>5635</v>
      </c>
      <c r="B5640" s="7">
        <f>'EstRev 6-11'!F210</f>
        <v>0</v>
      </c>
      <c r="C5640" s="3">
        <f>A5640-B5640</f>
        <v>5635</v>
      </c>
      <c r="E5640" t="b">
        <f ca="1">F5640=B5640</f>
        <v>1</v>
      </c>
      <c r="F5640" cm="1">
        <f t="array" ref="F5640" ca="1">IF(G5640&lt;&gt;"",INDIRECT("'"&amp;G5640&amp;"'!"&amp;H5640),"")</f>
        <v>0</v>
      </c>
      <c r="G5640" s="991" t="s">
        <v>4454</v>
      </c>
      <c r="H5640" t="s">
        <v>4774</v>
      </c>
      <c r="I5640" s="4"/>
      <c r="J5640" s="4"/>
      <c r="K5640" s="4"/>
    </row>
    <row r="5641" spans="1:19" ht="15" customHeight="1" x14ac:dyDescent="0.25">
      <c r="A5641">
        <v>5636</v>
      </c>
      <c r="B5641" s="7">
        <f>'EstRev 6-11'!F211</f>
        <v>0</v>
      </c>
      <c r="C5641" s="3">
        <f>A5641-B5641</f>
        <v>5636</v>
      </c>
      <c r="E5641" t="b">
        <f ca="1">F5641=B5641</f>
        <v>1</v>
      </c>
      <c r="F5641" cm="1">
        <f t="array" ref="F5641" ca="1">IF(G5641&lt;&gt;"",INDIRECT("'"&amp;G5641&amp;"'!"&amp;H5641),"")</f>
        <v>0</v>
      </c>
      <c r="G5641" s="991" t="s">
        <v>4454</v>
      </c>
      <c r="H5641" t="s">
        <v>4775</v>
      </c>
      <c r="I5641" s="4"/>
      <c r="J5641" s="4"/>
      <c r="K5641" s="4"/>
    </row>
    <row r="5642" spans="1:19" ht="15" customHeight="1" x14ac:dyDescent="0.25">
      <c r="A5642" s="2">
        <v>5637</v>
      </c>
      <c r="D5642" s="3" t="s">
        <v>3572</v>
      </c>
      <c r="F5642" t="str" cm="1">
        <f t="array" ref="F5642" ca="1">IF(G5642&lt;&gt;"",INDIRECT("'"&amp;G5642&amp;"'!"&amp;H5642),"")</f>
        <v/>
      </c>
      <c r="S5642" s="991"/>
    </row>
    <row r="5643" spans="1:19" ht="15" customHeight="1" x14ac:dyDescent="0.25">
      <c r="A5643" s="2">
        <v>5638</v>
      </c>
      <c r="D5643" s="3" t="s">
        <v>3572</v>
      </c>
      <c r="F5643" t="str" cm="1">
        <f t="array" ref="F5643" ca="1">IF(G5643&lt;&gt;"",INDIRECT("'"&amp;G5643&amp;"'!"&amp;H5643),"")</f>
        <v/>
      </c>
      <c r="S5643" s="991"/>
    </row>
    <row r="5644" spans="1:19" ht="15" customHeight="1" x14ac:dyDescent="0.25">
      <c r="A5644" s="2">
        <v>5639</v>
      </c>
      <c r="D5644" s="3" t="s">
        <v>3572</v>
      </c>
      <c r="F5644" t="str" cm="1">
        <f t="array" ref="F5644" ca="1">IF(G5644&lt;&gt;"",INDIRECT("'"&amp;G5644&amp;"'!"&amp;H5644),"")</f>
        <v/>
      </c>
      <c r="S5644" s="991"/>
    </row>
    <row r="5645" spans="1:19" ht="15" customHeight="1" x14ac:dyDescent="0.25">
      <c r="A5645" s="2">
        <v>5640</v>
      </c>
      <c r="D5645" s="3" t="s">
        <v>3572</v>
      </c>
      <c r="F5645" t="str" cm="1">
        <f t="array" ref="F5645" ca="1">IF(G5645&lt;&gt;"",INDIRECT("'"&amp;G5645&amp;"'!"&amp;H5645),"")</f>
        <v/>
      </c>
      <c r="S5645" s="991"/>
    </row>
    <row r="5646" spans="1:19" ht="15" customHeight="1" x14ac:dyDescent="0.25">
      <c r="A5646" s="2">
        <v>5641</v>
      </c>
      <c r="D5646" s="3" t="s">
        <v>3572</v>
      </c>
      <c r="F5646" t="str" cm="1">
        <f t="array" ref="F5646" ca="1">IF(G5646&lt;&gt;"",INDIRECT("'"&amp;G5646&amp;"'!"&amp;H5646),"")</f>
        <v/>
      </c>
      <c r="S5646" s="991"/>
    </row>
    <row r="5647" spans="1:19" ht="15" customHeight="1" x14ac:dyDescent="0.25">
      <c r="A5647">
        <v>5642</v>
      </c>
      <c r="B5647" s="7">
        <f>'EstRev 6-11'!F213</f>
        <v>0</v>
      </c>
      <c r="C5647" s="3">
        <f>A5647-B5647</f>
        <v>5642</v>
      </c>
      <c r="E5647" t="b">
        <f ca="1">F5647=B5647</f>
        <v>1</v>
      </c>
      <c r="F5647" cm="1">
        <f t="array" ref="F5647" ca="1">IF(G5647&lt;&gt;"",INDIRECT("'"&amp;G5647&amp;"'!"&amp;H5647),"")</f>
        <v>0</v>
      </c>
      <c r="G5647" s="991" t="s">
        <v>4454</v>
      </c>
      <c r="H5647" t="s">
        <v>4776</v>
      </c>
      <c r="I5647" s="4"/>
      <c r="J5647" s="4"/>
      <c r="K5647" s="4"/>
    </row>
    <row r="5648" spans="1:19" ht="15" customHeight="1" x14ac:dyDescent="0.25">
      <c r="A5648" s="2">
        <v>5643</v>
      </c>
      <c r="D5648" s="3" t="s">
        <v>3572</v>
      </c>
      <c r="F5648" t="str" cm="1">
        <f t="array" ref="F5648" ca="1">IF(G5648&lt;&gt;"",INDIRECT("'"&amp;G5648&amp;"'!"&amp;H5648),"")</f>
        <v/>
      </c>
      <c r="S5648" s="991"/>
    </row>
    <row r="5649" spans="1:19" ht="15" customHeight="1" x14ac:dyDescent="0.25">
      <c r="A5649">
        <v>5644</v>
      </c>
      <c r="B5649" s="7">
        <f>'EstRev 6-11'!F226</f>
        <v>0</v>
      </c>
      <c r="C5649" s="3">
        <f>A5649-B5649</f>
        <v>5644</v>
      </c>
      <c r="E5649" t="b">
        <f ca="1">F5649=B5649</f>
        <v>1</v>
      </c>
      <c r="F5649" cm="1">
        <f t="array" ref="F5649" ca="1">IF(G5649&lt;&gt;"",INDIRECT("'"&amp;G5649&amp;"'!"&amp;H5649),"")</f>
        <v>0</v>
      </c>
      <c r="G5649" s="991" t="s">
        <v>4454</v>
      </c>
      <c r="H5649" t="s">
        <v>4777</v>
      </c>
      <c r="I5649" s="4"/>
      <c r="J5649" s="4"/>
      <c r="K5649" s="4"/>
    </row>
    <row r="5650" spans="1:19" ht="15" customHeight="1" x14ac:dyDescent="0.25">
      <c r="A5650" s="2">
        <v>5645</v>
      </c>
      <c r="D5650" s="3" t="s">
        <v>3572</v>
      </c>
      <c r="F5650" t="str" cm="1">
        <f t="array" ref="F5650" ca="1">IF(G5650&lt;&gt;"",INDIRECT("'"&amp;G5650&amp;"'!"&amp;H5650),"")</f>
        <v/>
      </c>
      <c r="S5650" s="991"/>
    </row>
    <row r="5651" spans="1:19" ht="15" customHeight="1" x14ac:dyDescent="0.25">
      <c r="A5651" s="2">
        <v>5646</v>
      </c>
      <c r="D5651" s="3" t="s">
        <v>4540</v>
      </c>
      <c r="F5651" t="str" cm="1">
        <f t="array" ref="F5651" ca="1">IF(G5651&lt;&gt;"",INDIRECT("'"&amp;G5651&amp;"'!"&amp;H5651),"")</f>
        <v/>
      </c>
      <c r="S5651" s="991"/>
    </row>
    <row r="5652" spans="1:19" ht="15" customHeight="1" x14ac:dyDescent="0.25">
      <c r="A5652">
        <v>5647</v>
      </c>
      <c r="B5652" s="7">
        <f>'EstRev 6-11'!F228</f>
        <v>0</v>
      </c>
      <c r="C5652" s="3">
        <f>A5652-B5652</f>
        <v>5647</v>
      </c>
      <c r="E5652" t="b">
        <f ca="1">F5652=B5652</f>
        <v>1</v>
      </c>
      <c r="F5652" cm="1">
        <f t="array" ref="F5652" ca="1">IF(G5652&lt;&gt;"",INDIRECT("'"&amp;G5652&amp;"'!"&amp;H5652),"")</f>
        <v>0</v>
      </c>
      <c r="G5652" s="991" t="s">
        <v>4454</v>
      </c>
      <c r="H5652" t="s">
        <v>4778</v>
      </c>
      <c r="I5652" s="4"/>
      <c r="J5652" s="4"/>
      <c r="K5652" s="4"/>
    </row>
    <row r="5653" spans="1:19" ht="15" customHeight="1" x14ac:dyDescent="0.25">
      <c r="A5653" s="2">
        <v>5648</v>
      </c>
      <c r="D5653" s="3" t="s">
        <v>3572</v>
      </c>
      <c r="F5653" t="str" cm="1">
        <f t="array" ref="F5653" ca="1">IF(G5653&lt;&gt;"",INDIRECT("'"&amp;G5653&amp;"'!"&amp;H5653),"")</f>
        <v/>
      </c>
      <c r="S5653" s="991"/>
    </row>
    <row r="5654" spans="1:19" ht="15" customHeight="1" x14ac:dyDescent="0.25">
      <c r="A5654">
        <v>5649</v>
      </c>
      <c r="B5654" s="7">
        <f>'EstRev 6-11'!F229</f>
        <v>0</v>
      </c>
      <c r="C5654" s="3">
        <f>A5654-B5654</f>
        <v>5649</v>
      </c>
      <c r="E5654" t="b">
        <f ca="1">F5654=B5654</f>
        <v>1</v>
      </c>
      <c r="F5654" cm="1">
        <f t="array" ref="F5654" ca="1">IF(G5654&lt;&gt;"",INDIRECT("'"&amp;G5654&amp;"'!"&amp;H5654),"")</f>
        <v>0</v>
      </c>
      <c r="G5654" s="991" t="s">
        <v>4454</v>
      </c>
      <c r="H5654" t="s">
        <v>4779</v>
      </c>
      <c r="I5654" s="4"/>
      <c r="J5654" s="4"/>
      <c r="K5654" s="4"/>
    </row>
    <row r="5655" spans="1:19" ht="15" customHeight="1" x14ac:dyDescent="0.25">
      <c r="A5655" s="2">
        <v>5650</v>
      </c>
      <c r="D5655" s="3" t="s">
        <v>3572</v>
      </c>
      <c r="F5655" t="str" cm="1">
        <f t="array" ref="F5655" ca="1">IF(G5655&lt;&gt;"",INDIRECT("'"&amp;G5655&amp;"'!"&amp;H5655),"")</f>
        <v/>
      </c>
      <c r="S5655" s="991"/>
    </row>
    <row r="5656" spans="1:19" ht="15" customHeight="1" x14ac:dyDescent="0.25">
      <c r="A5656" s="2">
        <v>5651</v>
      </c>
      <c r="D5656" s="3" t="s">
        <v>3860</v>
      </c>
      <c r="F5656" t="str" cm="1">
        <f t="array" ref="F5656" ca="1">IF(G5656&lt;&gt;"",INDIRECT("'"&amp;G5656&amp;"'!"&amp;H5656),"")</f>
        <v/>
      </c>
      <c r="S5656" s="991"/>
    </row>
    <row r="5657" spans="1:19" ht="15" customHeight="1" x14ac:dyDescent="0.25">
      <c r="A5657">
        <v>5652</v>
      </c>
      <c r="B5657" s="7">
        <f>'EstRev 6-11'!F238</f>
        <v>0</v>
      </c>
      <c r="C5657" s="3">
        <f>A5657-B5657</f>
        <v>5652</v>
      </c>
      <c r="E5657" t="b">
        <f ca="1">F5657=B5657</f>
        <v>1</v>
      </c>
      <c r="F5657" cm="1">
        <f t="array" ref="F5657" ca="1">IF(G5657&lt;&gt;"",INDIRECT("'"&amp;G5657&amp;"'!"&amp;H5657),"")</f>
        <v>0</v>
      </c>
      <c r="G5657" s="991" t="s">
        <v>4454</v>
      </c>
      <c r="H5657" t="s">
        <v>4780</v>
      </c>
      <c r="I5657" s="4"/>
      <c r="J5657" s="4"/>
      <c r="K5657" s="4"/>
    </row>
    <row r="5658" spans="1:19" ht="15" customHeight="1" x14ac:dyDescent="0.25">
      <c r="A5658" s="2">
        <v>5653</v>
      </c>
      <c r="D5658" s="3" t="s">
        <v>3572</v>
      </c>
      <c r="F5658" t="str" cm="1">
        <f t="array" ref="F5658" ca="1">IF(G5658&lt;&gt;"",INDIRECT("'"&amp;G5658&amp;"'!"&amp;H5658),"")</f>
        <v/>
      </c>
      <c r="S5658" s="991"/>
    </row>
    <row r="5659" spans="1:19" ht="15" customHeight="1" x14ac:dyDescent="0.25">
      <c r="A5659" s="2">
        <v>5654</v>
      </c>
      <c r="D5659" s="3" t="s">
        <v>3572</v>
      </c>
      <c r="F5659" t="str" cm="1">
        <f t="array" ref="F5659" ca="1">IF(G5659&lt;&gt;"",INDIRECT("'"&amp;G5659&amp;"'!"&amp;H5659),"")</f>
        <v/>
      </c>
      <c r="S5659" s="991"/>
    </row>
    <row r="5660" spans="1:19" ht="15" customHeight="1" x14ac:dyDescent="0.25">
      <c r="A5660" s="2">
        <v>5655</v>
      </c>
      <c r="D5660" s="3" t="s">
        <v>3572</v>
      </c>
      <c r="F5660" t="str" cm="1">
        <f t="array" ref="F5660" ca="1">IF(G5660&lt;&gt;"",INDIRECT("'"&amp;G5660&amp;"'!"&amp;H5660),"")</f>
        <v/>
      </c>
      <c r="S5660" s="991"/>
    </row>
    <row r="5661" spans="1:19" ht="15" customHeight="1" x14ac:dyDescent="0.25">
      <c r="A5661" s="2">
        <v>5656</v>
      </c>
      <c r="D5661" s="3" t="s">
        <v>3572</v>
      </c>
      <c r="F5661" t="str" cm="1">
        <f t="array" ref="F5661" ca="1">IF(G5661&lt;&gt;"",INDIRECT("'"&amp;G5661&amp;"'!"&amp;H5661),"")</f>
        <v/>
      </c>
      <c r="S5661" s="991"/>
    </row>
    <row r="5662" spans="1:19" ht="15" customHeight="1" x14ac:dyDescent="0.25">
      <c r="A5662" s="2">
        <v>5657</v>
      </c>
      <c r="D5662" s="3" t="s">
        <v>3572</v>
      </c>
      <c r="F5662" t="str" cm="1">
        <f t="array" ref="F5662" ca="1">IF(G5662&lt;&gt;"",INDIRECT("'"&amp;G5662&amp;"'!"&amp;H5662),"")</f>
        <v/>
      </c>
      <c r="S5662" s="991"/>
    </row>
    <row r="5663" spans="1:19" ht="15" customHeight="1" x14ac:dyDescent="0.25">
      <c r="A5663">
        <v>5658</v>
      </c>
      <c r="B5663" s="7">
        <f>'EstRev 6-11'!F239</f>
        <v>0</v>
      </c>
      <c r="C5663" s="3">
        <f t="shared" ref="C5663:C5687" si="166">A5663-B5663</f>
        <v>5658</v>
      </c>
      <c r="E5663" t="b">
        <f t="shared" ref="E5663:E5687" ca="1" si="167">F5663=B5663</f>
        <v>1</v>
      </c>
      <c r="F5663" cm="1">
        <f t="array" ref="F5663" ca="1">IF(G5663&lt;&gt;"",INDIRECT("'"&amp;G5663&amp;"'!"&amp;H5663),"")</f>
        <v>0</v>
      </c>
      <c r="G5663" s="991" t="s">
        <v>4454</v>
      </c>
      <c r="H5663" t="s">
        <v>4781</v>
      </c>
      <c r="I5663" s="4"/>
      <c r="J5663" s="4"/>
      <c r="K5663" s="4"/>
    </row>
    <row r="5664" spans="1:19" ht="15" customHeight="1" x14ac:dyDescent="0.25">
      <c r="A5664">
        <v>5659</v>
      </c>
      <c r="B5664" s="7">
        <f>'EstRev 6-11'!F240</f>
        <v>0</v>
      </c>
      <c r="C5664" s="3">
        <f t="shared" si="166"/>
        <v>5659</v>
      </c>
      <c r="E5664" t="b">
        <f t="shared" ca="1" si="167"/>
        <v>1</v>
      </c>
      <c r="F5664" cm="1">
        <f t="array" ref="F5664" ca="1">IF(G5664&lt;&gt;"",INDIRECT("'"&amp;G5664&amp;"'!"&amp;H5664),"")</f>
        <v>0</v>
      </c>
      <c r="G5664" s="991" t="s">
        <v>4454</v>
      </c>
      <c r="H5664" t="s">
        <v>4782</v>
      </c>
      <c r="I5664" s="4"/>
      <c r="J5664" s="4"/>
      <c r="K5664" s="4"/>
    </row>
    <row r="5665" spans="1:19" ht="15" customHeight="1" x14ac:dyDescent="0.25">
      <c r="A5665">
        <v>5660</v>
      </c>
      <c r="B5665" s="7">
        <f>'EstRev 6-11'!G5</f>
        <v>0</v>
      </c>
      <c r="C5665" s="3">
        <f t="shared" si="166"/>
        <v>5660</v>
      </c>
      <c r="E5665" t="b">
        <f t="shared" ca="1" si="167"/>
        <v>1</v>
      </c>
      <c r="F5665" cm="1">
        <f t="array" ref="F5665" ca="1">IF(G5665&lt;&gt;"",INDIRECT("'"&amp;G5665&amp;"'!"&amp;H5665),"")</f>
        <v>0</v>
      </c>
      <c r="G5665" s="991" t="s">
        <v>4454</v>
      </c>
      <c r="H5665" t="s">
        <v>3783</v>
      </c>
      <c r="I5665" s="4"/>
      <c r="J5665" s="4"/>
      <c r="K5665" s="4"/>
    </row>
    <row r="5666" spans="1:19" x14ac:dyDescent="0.25">
      <c r="A5666">
        <v>5661</v>
      </c>
      <c r="B5666" s="7">
        <f>'EstRev 6-11'!G7</f>
        <v>0</v>
      </c>
      <c r="C5666" s="3">
        <f t="shared" si="166"/>
        <v>5661</v>
      </c>
      <c r="E5666" t="b">
        <f t="shared" ca="1" si="167"/>
        <v>1</v>
      </c>
      <c r="F5666" cm="1">
        <f t="array" ref="F5666" ca="1">IF(G5666&lt;&gt;"",INDIRECT("'"&amp;G5666&amp;"'!"&amp;H5666),"")</f>
        <v>0</v>
      </c>
      <c r="G5666" s="991" t="s">
        <v>4454</v>
      </c>
      <c r="H5666" t="s">
        <v>4187</v>
      </c>
      <c r="S5666" s="991"/>
    </row>
    <row r="5667" spans="1:19" x14ac:dyDescent="0.25">
      <c r="A5667">
        <v>5662</v>
      </c>
      <c r="B5667" s="7">
        <f>'EstRev 6-11'!G8</f>
        <v>0</v>
      </c>
      <c r="C5667" s="3">
        <f t="shared" si="166"/>
        <v>5662</v>
      </c>
      <c r="E5667" t="b">
        <f t="shared" ca="1" si="167"/>
        <v>1</v>
      </c>
      <c r="F5667" cm="1">
        <f t="array" ref="F5667" ca="1">IF(G5667&lt;&gt;"",INDIRECT("'"&amp;G5667&amp;"'!"&amp;H5667),"")</f>
        <v>0</v>
      </c>
      <c r="G5667" s="991" t="s">
        <v>4454</v>
      </c>
      <c r="H5667" t="s">
        <v>4188</v>
      </c>
      <c r="S5667" s="991"/>
    </row>
    <row r="5668" spans="1:19" ht="15" customHeight="1" x14ac:dyDescent="0.25">
      <c r="A5668">
        <v>5663</v>
      </c>
      <c r="B5668" s="7">
        <f>'EstRev 6-11'!G11</f>
        <v>0</v>
      </c>
      <c r="C5668" s="3">
        <f t="shared" si="166"/>
        <v>5663</v>
      </c>
      <c r="E5668" t="b">
        <f t="shared" ca="1" si="167"/>
        <v>1</v>
      </c>
      <c r="F5668" cm="1">
        <f t="array" ref="F5668" ca="1">IF(G5668&lt;&gt;"",INDIRECT("'"&amp;G5668&amp;"'!"&amp;H5668),"")</f>
        <v>0</v>
      </c>
      <c r="G5668" s="991" t="s">
        <v>4454</v>
      </c>
      <c r="H5668" t="s">
        <v>3567</v>
      </c>
      <c r="I5668" s="4"/>
      <c r="J5668" s="4"/>
      <c r="K5668" s="4"/>
    </row>
    <row r="5669" spans="1:19" ht="15" customHeight="1" x14ac:dyDescent="0.25">
      <c r="A5669">
        <v>5664</v>
      </c>
      <c r="B5669" s="7">
        <f>'EstRev 6-11'!G12</f>
        <v>0</v>
      </c>
      <c r="C5669" s="3">
        <f t="shared" si="166"/>
        <v>5664</v>
      </c>
      <c r="E5669" t="b">
        <f t="shared" ca="1" si="167"/>
        <v>1</v>
      </c>
      <c r="F5669" cm="1">
        <f t="array" ref="F5669" ca="1">IF(G5669&lt;&gt;"",INDIRECT("'"&amp;G5669&amp;"'!"&amp;H5669),"")</f>
        <v>0</v>
      </c>
      <c r="G5669" s="991" t="s">
        <v>4454</v>
      </c>
      <c r="H5669" t="s">
        <v>3568</v>
      </c>
      <c r="I5669" s="4"/>
      <c r="J5669" s="4"/>
      <c r="K5669" s="4"/>
    </row>
    <row r="5670" spans="1:19" ht="15" customHeight="1" x14ac:dyDescent="0.25">
      <c r="A5670">
        <v>5665</v>
      </c>
      <c r="B5670" s="7">
        <f>'EstRev 6-11'!G14</f>
        <v>0</v>
      </c>
      <c r="C5670" s="3">
        <f t="shared" si="166"/>
        <v>5665</v>
      </c>
      <c r="E5670" t="b">
        <f t="shared" ca="1" si="167"/>
        <v>1</v>
      </c>
      <c r="F5670" cm="1">
        <f t="array" ref="F5670" ca="1">IF(G5670&lt;&gt;"",INDIRECT("'"&amp;G5670&amp;"'!"&amp;H5670),"")</f>
        <v>0</v>
      </c>
      <c r="G5670" s="991" t="s">
        <v>4454</v>
      </c>
      <c r="H5670" t="s">
        <v>3784</v>
      </c>
      <c r="I5670" s="4"/>
      <c r="J5670" s="4"/>
      <c r="K5670" s="4"/>
    </row>
    <row r="5671" spans="1:19" ht="15" customHeight="1" x14ac:dyDescent="0.25">
      <c r="A5671">
        <v>5666</v>
      </c>
      <c r="B5671" s="7">
        <f>'EstRev 6-11'!G15</f>
        <v>0</v>
      </c>
      <c r="C5671" s="3">
        <f t="shared" si="166"/>
        <v>5666</v>
      </c>
      <c r="E5671" t="b">
        <f t="shared" ca="1" si="167"/>
        <v>1</v>
      </c>
      <c r="F5671" cm="1">
        <f t="array" ref="F5671" ca="1">IF(G5671&lt;&gt;"",INDIRECT("'"&amp;G5671&amp;"'!"&amp;H5671),"")</f>
        <v>0</v>
      </c>
      <c r="G5671" s="991" t="s">
        <v>4454</v>
      </c>
      <c r="H5671" t="s">
        <v>3785</v>
      </c>
      <c r="I5671" s="4"/>
      <c r="J5671" s="4"/>
      <c r="K5671" s="4"/>
    </row>
    <row r="5672" spans="1:19" ht="15" customHeight="1" x14ac:dyDescent="0.25">
      <c r="A5672">
        <v>5667</v>
      </c>
      <c r="B5672" s="7">
        <f>'EstRev 6-11'!G16</f>
        <v>0</v>
      </c>
      <c r="C5672" s="3">
        <f t="shared" si="166"/>
        <v>5667</v>
      </c>
      <c r="E5672" t="b">
        <f t="shared" ca="1" si="167"/>
        <v>1</v>
      </c>
      <c r="F5672" cm="1">
        <f t="array" ref="F5672" ca="1">IF(G5672&lt;&gt;"",INDIRECT("'"&amp;G5672&amp;"'!"&amp;H5672),"")</f>
        <v>0</v>
      </c>
      <c r="G5672" s="991" t="s">
        <v>4454</v>
      </c>
      <c r="H5672" t="s">
        <v>3570</v>
      </c>
      <c r="I5672" s="4"/>
      <c r="J5672" s="4"/>
      <c r="K5672" s="4"/>
    </row>
    <row r="5673" spans="1:19" ht="15" customHeight="1" x14ac:dyDescent="0.25">
      <c r="A5673">
        <v>5668</v>
      </c>
      <c r="B5673" s="7">
        <f>'EstRev 6-11'!G17</f>
        <v>0</v>
      </c>
      <c r="C5673" s="3">
        <f t="shared" si="166"/>
        <v>5668</v>
      </c>
      <c r="E5673" t="b">
        <f t="shared" ca="1" si="167"/>
        <v>1</v>
      </c>
      <c r="F5673" cm="1">
        <f t="array" ref="F5673" ca="1">IF(G5673&lt;&gt;"",INDIRECT("'"&amp;G5673&amp;"'!"&amp;H5673),"")</f>
        <v>0</v>
      </c>
      <c r="G5673" s="991" t="s">
        <v>4454</v>
      </c>
      <c r="H5673" t="s">
        <v>3571</v>
      </c>
      <c r="I5673" s="4"/>
      <c r="J5673" s="4"/>
      <c r="K5673" s="4"/>
    </row>
    <row r="5674" spans="1:19" ht="15" customHeight="1" x14ac:dyDescent="0.25">
      <c r="A5674">
        <v>5669</v>
      </c>
      <c r="B5674" s="7">
        <f>'EstRev 6-11'!G18</f>
        <v>0</v>
      </c>
      <c r="C5674" s="3">
        <f t="shared" si="166"/>
        <v>5669</v>
      </c>
      <c r="E5674" t="b">
        <f t="shared" ca="1" si="167"/>
        <v>1</v>
      </c>
      <c r="F5674" cm="1">
        <f t="array" ref="F5674" ca="1">IF(G5674&lt;&gt;"",INDIRECT("'"&amp;G5674&amp;"'!"&amp;H5674),"")</f>
        <v>0</v>
      </c>
      <c r="G5674" s="991" t="s">
        <v>4454</v>
      </c>
      <c r="H5674" t="s">
        <v>3513</v>
      </c>
      <c r="I5674" s="4"/>
      <c r="J5674" s="4"/>
      <c r="K5674" s="4"/>
    </row>
    <row r="5675" spans="1:19" ht="15" customHeight="1" x14ac:dyDescent="0.25">
      <c r="A5675">
        <v>5670</v>
      </c>
      <c r="B5675" s="7">
        <f>'EstRev 6-11'!G65</f>
        <v>0</v>
      </c>
      <c r="C5675" s="3">
        <f t="shared" si="166"/>
        <v>5670</v>
      </c>
      <c r="E5675" t="b">
        <f t="shared" ca="1" si="167"/>
        <v>1</v>
      </c>
      <c r="F5675" cm="1">
        <f t="array" ref="F5675" ca="1">IF(G5675&lt;&gt;"",INDIRECT("'"&amp;G5675&amp;"'!"&amp;H5675),"")</f>
        <v>0</v>
      </c>
      <c r="G5675" s="991" t="s">
        <v>4454</v>
      </c>
      <c r="H5675" t="s">
        <v>3808</v>
      </c>
      <c r="I5675" s="4"/>
      <c r="J5675" s="4"/>
      <c r="K5675" s="4"/>
    </row>
    <row r="5676" spans="1:19" ht="15" customHeight="1" x14ac:dyDescent="0.25">
      <c r="A5676">
        <v>5671</v>
      </c>
      <c r="B5676" s="7">
        <f>'EstRev 6-11'!G66</f>
        <v>0</v>
      </c>
      <c r="C5676" s="3">
        <f t="shared" si="166"/>
        <v>5671</v>
      </c>
      <c r="E5676" t="b">
        <f t="shared" ca="1" si="167"/>
        <v>1</v>
      </c>
      <c r="F5676" cm="1">
        <f t="array" ref="F5676" ca="1">IF(G5676&lt;&gt;"",INDIRECT("'"&amp;G5676&amp;"'!"&amp;H5676),"")</f>
        <v>0</v>
      </c>
      <c r="G5676" s="991" t="s">
        <v>4454</v>
      </c>
      <c r="H5676" t="s">
        <v>3809</v>
      </c>
      <c r="I5676" s="4"/>
      <c r="J5676" s="4"/>
      <c r="K5676" s="4"/>
    </row>
    <row r="5677" spans="1:19" ht="15" customHeight="1" x14ac:dyDescent="0.25">
      <c r="A5677">
        <v>5672</v>
      </c>
      <c r="B5677" s="7">
        <f>'EstRev 6-11'!G68</f>
        <v>0</v>
      </c>
      <c r="C5677" s="3">
        <f t="shared" si="166"/>
        <v>5672</v>
      </c>
      <c r="E5677" t="b">
        <f t="shared" ca="1" si="167"/>
        <v>1</v>
      </c>
      <c r="F5677" cm="1">
        <f t="array" ref="F5677" ca="1">IF(G5677&lt;&gt;"",INDIRECT("'"&amp;G5677&amp;"'!"&amp;H5677),"")</f>
        <v>0</v>
      </c>
      <c r="G5677" s="991" t="s">
        <v>4454</v>
      </c>
      <c r="H5677" t="s">
        <v>4783</v>
      </c>
      <c r="I5677" s="4"/>
      <c r="J5677" s="4"/>
      <c r="K5677" s="4"/>
    </row>
    <row r="5678" spans="1:19" ht="15" customHeight="1" x14ac:dyDescent="0.25">
      <c r="A5678">
        <v>5673</v>
      </c>
      <c r="B5678" s="7">
        <f>'EstRev 6-11'!G99</f>
        <v>0</v>
      </c>
      <c r="C5678" s="3">
        <f t="shared" si="166"/>
        <v>5673</v>
      </c>
      <c r="E5678" t="b">
        <f t="shared" ca="1" si="167"/>
        <v>1</v>
      </c>
      <c r="F5678" cm="1">
        <f t="array" ref="F5678" ca="1">IF(G5678&lt;&gt;"",INDIRECT("'"&amp;G5678&amp;"'!"&amp;H5678),"")</f>
        <v>0</v>
      </c>
      <c r="G5678" s="991" t="s">
        <v>4454</v>
      </c>
      <c r="H5678" t="s">
        <v>4784</v>
      </c>
      <c r="I5678" s="4"/>
      <c r="J5678" s="4"/>
      <c r="K5678" s="4"/>
    </row>
    <row r="5679" spans="1:19" ht="15" customHeight="1" x14ac:dyDescent="0.25">
      <c r="A5679">
        <v>5674</v>
      </c>
      <c r="B5679" s="7">
        <f>'EstRev 6-11'!G102</f>
        <v>0</v>
      </c>
      <c r="C5679" s="3">
        <f t="shared" si="166"/>
        <v>5674</v>
      </c>
      <c r="E5679" t="b">
        <f t="shared" ca="1" si="167"/>
        <v>1</v>
      </c>
      <c r="F5679" cm="1">
        <f t="array" ref="F5679" ca="1">IF(G5679&lt;&gt;"",INDIRECT("'"&amp;G5679&amp;"'!"&amp;H5679),"")</f>
        <v>0</v>
      </c>
      <c r="G5679" s="991" t="s">
        <v>4454</v>
      </c>
      <c r="H5679" t="s">
        <v>4785</v>
      </c>
      <c r="I5679" s="4"/>
      <c r="J5679" s="4"/>
      <c r="K5679" s="4"/>
    </row>
    <row r="5680" spans="1:19" x14ac:dyDescent="0.25">
      <c r="A5680">
        <v>5675</v>
      </c>
      <c r="B5680" s="7">
        <f>'EstRev 6-11'!G110</f>
        <v>0</v>
      </c>
      <c r="C5680" s="3">
        <f t="shared" si="166"/>
        <v>5675</v>
      </c>
      <c r="E5680" t="b">
        <f t="shared" ca="1" si="167"/>
        <v>1</v>
      </c>
      <c r="F5680" cm="1">
        <f t="array" ref="F5680" ca="1">IF(G5680&lt;&gt;"",INDIRECT("'"&amp;G5680&amp;"'!"&amp;H5680),"")</f>
        <v>0</v>
      </c>
      <c r="G5680" s="991" t="s">
        <v>4454</v>
      </c>
      <c r="H5680" t="s">
        <v>4786</v>
      </c>
      <c r="S5680" s="991"/>
    </row>
    <row r="5681" spans="1:19" x14ac:dyDescent="0.25">
      <c r="A5681">
        <v>5676</v>
      </c>
      <c r="B5681" s="7">
        <f>'EstRev 6-11'!G111</f>
        <v>0</v>
      </c>
      <c r="C5681" s="3">
        <f t="shared" si="166"/>
        <v>5676</v>
      </c>
      <c r="E5681" t="b">
        <f t="shared" ca="1" si="167"/>
        <v>1</v>
      </c>
      <c r="F5681" cm="1">
        <f t="array" ref="F5681" ca="1">IF(G5681&lt;&gt;"",INDIRECT("'"&amp;G5681&amp;"'!"&amp;H5681),"")</f>
        <v>0</v>
      </c>
      <c r="G5681" s="991" t="s">
        <v>4454</v>
      </c>
      <c r="H5681" t="s">
        <v>4787</v>
      </c>
      <c r="S5681" s="991"/>
    </row>
    <row r="5682" spans="1:19" ht="15" customHeight="1" x14ac:dyDescent="0.25">
      <c r="A5682">
        <v>5677</v>
      </c>
      <c r="B5682" s="7">
        <f>'EstRev 6-11'!G115</f>
        <v>0</v>
      </c>
      <c r="C5682" s="3">
        <f t="shared" si="166"/>
        <v>5677</v>
      </c>
      <c r="E5682" t="b">
        <f t="shared" ca="1" si="167"/>
        <v>1</v>
      </c>
      <c r="F5682" cm="1">
        <f t="array" ref="F5682" ca="1">IF(G5682&lt;&gt;"",INDIRECT("'"&amp;G5682&amp;"'!"&amp;H5682),"")</f>
        <v>0</v>
      </c>
      <c r="G5682" s="991" t="s">
        <v>4454</v>
      </c>
      <c r="H5682" t="s">
        <v>4788</v>
      </c>
      <c r="I5682" s="4"/>
      <c r="J5682" s="4"/>
      <c r="K5682" s="4"/>
    </row>
    <row r="5683" spans="1:19" ht="15" customHeight="1" x14ac:dyDescent="0.25">
      <c r="A5683">
        <v>5678</v>
      </c>
      <c r="B5683" s="7">
        <f>'EstRev 6-11'!G116</f>
        <v>0</v>
      </c>
      <c r="C5683" s="3">
        <f t="shared" si="166"/>
        <v>5678</v>
      </c>
      <c r="E5683" t="b">
        <f t="shared" ca="1" si="167"/>
        <v>1</v>
      </c>
      <c r="F5683" cm="1">
        <f t="array" ref="F5683" ca="1">IF(G5683&lt;&gt;"",INDIRECT("'"&amp;G5683&amp;"'!"&amp;H5683),"")</f>
        <v>0</v>
      </c>
      <c r="G5683" s="991" t="s">
        <v>4454</v>
      </c>
      <c r="H5683" t="s">
        <v>3820</v>
      </c>
      <c r="I5683" s="4"/>
      <c r="J5683" s="4"/>
      <c r="K5683" s="4"/>
    </row>
    <row r="5684" spans="1:19" ht="15" customHeight="1" x14ac:dyDescent="0.25">
      <c r="A5684">
        <v>5679</v>
      </c>
      <c r="B5684" s="7">
        <f>'EstRev 6-11'!G117</f>
        <v>0</v>
      </c>
      <c r="C5684" s="3">
        <f t="shared" si="166"/>
        <v>5679</v>
      </c>
      <c r="E5684" t="b">
        <f t="shared" ca="1" si="167"/>
        <v>1</v>
      </c>
      <c r="F5684" cm="1">
        <f t="array" ref="F5684" ca="1">IF(G5684&lt;&gt;"",INDIRECT("'"&amp;G5684&amp;"'!"&amp;H5684),"")</f>
        <v>0</v>
      </c>
      <c r="G5684" s="991" t="s">
        <v>4454</v>
      </c>
      <c r="H5684" t="s">
        <v>4789</v>
      </c>
      <c r="I5684" s="4"/>
      <c r="J5684" s="4"/>
      <c r="K5684" s="4"/>
    </row>
    <row r="5685" spans="1:19" ht="15" customHeight="1" x14ac:dyDescent="0.25">
      <c r="A5685">
        <v>5680</v>
      </c>
      <c r="B5685" s="7">
        <f>'EstRev 6-11'!G118</f>
        <v>0</v>
      </c>
      <c r="C5685" s="3">
        <f t="shared" si="166"/>
        <v>5680</v>
      </c>
      <c r="E5685" t="b">
        <f t="shared" ca="1" si="167"/>
        <v>1</v>
      </c>
      <c r="F5685" cm="1">
        <f t="array" ref="F5685" ca="1">IF(G5685&lt;&gt;"",INDIRECT("'"&amp;G5685&amp;"'!"&amp;H5685),"")</f>
        <v>0</v>
      </c>
      <c r="G5685" s="991" t="s">
        <v>4454</v>
      </c>
      <c r="H5685" t="s">
        <v>4790</v>
      </c>
      <c r="I5685" s="4"/>
      <c r="J5685" s="4"/>
      <c r="K5685" s="4"/>
    </row>
    <row r="5686" spans="1:19" ht="15" customHeight="1" x14ac:dyDescent="0.25">
      <c r="A5686">
        <v>5681</v>
      </c>
      <c r="B5686" s="7">
        <f>'EstRev 6-11'!G121</f>
        <v>0</v>
      </c>
      <c r="C5686" s="3">
        <f t="shared" si="166"/>
        <v>5681</v>
      </c>
      <c r="E5686" t="b">
        <f t="shared" ca="1" si="167"/>
        <v>1</v>
      </c>
      <c r="F5686" cm="1">
        <f t="array" ref="F5686" ca="1">IF(G5686&lt;&gt;"",INDIRECT("'"&amp;G5686&amp;"'!"&amp;H5686),"")</f>
        <v>0</v>
      </c>
      <c r="G5686" s="991" t="s">
        <v>4454</v>
      </c>
      <c r="H5686" t="s">
        <v>4791</v>
      </c>
      <c r="I5686" s="4"/>
      <c r="J5686" s="4"/>
      <c r="K5686" s="4"/>
    </row>
    <row r="5687" spans="1:19" ht="15" customHeight="1" x14ac:dyDescent="0.25">
      <c r="A5687">
        <v>5682</v>
      </c>
      <c r="B5687" s="7">
        <f>'EstRev 6-11'!G122</f>
        <v>0</v>
      </c>
      <c r="C5687" s="3">
        <f t="shared" si="166"/>
        <v>5682</v>
      </c>
      <c r="E5687" t="b">
        <f t="shared" ca="1" si="167"/>
        <v>1</v>
      </c>
      <c r="F5687" cm="1">
        <f t="array" ref="F5687" ca="1">IF(G5687&lt;&gt;"",INDIRECT("'"&amp;G5687&amp;"'!"&amp;H5687),"")</f>
        <v>0</v>
      </c>
      <c r="G5687" s="991" t="s">
        <v>4454</v>
      </c>
      <c r="H5687" t="s">
        <v>4792</v>
      </c>
      <c r="I5687" s="4"/>
      <c r="J5687" s="4"/>
      <c r="K5687" s="4"/>
    </row>
    <row r="5688" spans="1:19" ht="15" customHeight="1" x14ac:dyDescent="0.25">
      <c r="A5688" s="2">
        <v>5683</v>
      </c>
      <c r="D5688" s="3" t="s">
        <v>3572</v>
      </c>
      <c r="F5688" t="str" cm="1">
        <f t="array" ref="F5688" ca="1">IF(G5688&lt;&gt;"",INDIRECT("'"&amp;G5688&amp;"'!"&amp;H5688),"")</f>
        <v/>
      </c>
      <c r="S5688" s="991"/>
    </row>
    <row r="5689" spans="1:19" ht="15" customHeight="1" x14ac:dyDescent="0.25">
      <c r="A5689" s="2">
        <v>5684</v>
      </c>
      <c r="D5689" s="3" t="s">
        <v>3572</v>
      </c>
      <c r="F5689" t="str" cm="1">
        <f t="array" ref="F5689" ca="1">IF(G5689&lt;&gt;"",INDIRECT("'"&amp;G5689&amp;"'!"&amp;H5689),"")</f>
        <v/>
      </c>
      <c r="S5689" s="991"/>
    </row>
    <row r="5690" spans="1:19" ht="15" customHeight="1" x14ac:dyDescent="0.25">
      <c r="A5690" s="2">
        <v>5685</v>
      </c>
      <c r="D5690" s="3" t="s">
        <v>3572</v>
      </c>
      <c r="F5690" t="str" cm="1">
        <f t="array" ref="F5690" ca="1">IF(G5690&lt;&gt;"",INDIRECT("'"&amp;G5690&amp;"'!"&amp;H5690),"")</f>
        <v/>
      </c>
      <c r="S5690" s="991"/>
    </row>
    <row r="5691" spans="1:19" ht="15" customHeight="1" x14ac:dyDescent="0.25">
      <c r="A5691" s="2">
        <v>5686</v>
      </c>
      <c r="D5691" s="3" t="s">
        <v>3572</v>
      </c>
      <c r="F5691" t="str" cm="1">
        <f t="array" ref="F5691" ca="1">IF(G5691&lt;&gt;"",INDIRECT("'"&amp;G5691&amp;"'!"&amp;H5691),"")</f>
        <v/>
      </c>
      <c r="S5691" s="991"/>
    </row>
    <row r="5692" spans="1:19" ht="15" customHeight="1" x14ac:dyDescent="0.25">
      <c r="A5692">
        <v>5687</v>
      </c>
      <c r="B5692" s="7">
        <f>'EstRev 6-11'!G124</f>
        <v>0</v>
      </c>
      <c r="C5692" s="3">
        <f>A5692-B5692</f>
        <v>5687</v>
      </c>
      <c r="E5692" t="b">
        <f ca="1">F5692=B5692</f>
        <v>1</v>
      </c>
      <c r="F5692" cm="1">
        <f t="array" ref="F5692" ca="1">IF(G5692&lt;&gt;"",INDIRECT("'"&amp;G5692&amp;"'!"&amp;H5692),"")</f>
        <v>0</v>
      </c>
      <c r="G5692" s="991" t="s">
        <v>4454</v>
      </c>
      <c r="H5692" t="s">
        <v>4437</v>
      </c>
      <c r="I5692" s="4"/>
      <c r="J5692" s="4"/>
      <c r="K5692" s="4"/>
    </row>
    <row r="5693" spans="1:19" ht="15" customHeight="1" x14ac:dyDescent="0.25">
      <c r="A5693">
        <v>5688</v>
      </c>
      <c r="B5693" s="7">
        <f>'EstRev 6-11'!G133</f>
        <v>0</v>
      </c>
      <c r="C5693" s="3">
        <f>A5693-B5693</f>
        <v>5688</v>
      </c>
      <c r="E5693" t="b">
        <f ca="1">F5693=B5693</f>
        <v>1</v>
      </c>
      <c r="F5693" cm="1">
        <f t="array" ref="F5693" ca="1">IF(G5693&lt;&gt;"",INDIRECT("'"&amp;G5693&amp;"'!"&amp;H5693),"")</f>
        <v>0</v>
      </c>
      <c r="G5693" s="991" t="s">
        <v>4454</v>
      </c>
      <c r="H5693" t="s">
        <v>3942</v>
      </c>
      <c r="I5693" s="4"/>
      <c r="J5693" s="4"/>
      <c r="K5693" s="4"/>
    </row>
    <row r="5694" spans="1:19" ht="15" customHeight="1" x14ac:dyDescent="0.25">
      <c r="A5694" s="2">
        <v>5689</v>
      </c>
      <c r="D5694" s="3" t="s">
        <v>3572</v>
      </c>
      <c r="F5694" t="str" cm="1">
        <f t="array" ref="F5694" ca="1">IF(G5694&lt;&gt;"",INDIRECT("'"&amp;G5694&amp;"'!"&amp;H5694),"")</f>
        <v/>
      </c>
      <c r="S5694" s="991"/>
    </row>
    <row r="5695" spans="1:19" ht="15" customHeight="1" x14ac:dyDescent="0.25">
      <c r="A5695" s="2">
        <v>5690</v>
      </c>
      <c r="D5695" s="3" t="s">
        <v>3860</v>
      </c>
      <c r="F5695" t="str" cm="1">
        <f t="array" ref="F5695" ca="1">IF(G5695&lt;&gt;"",INDIRECT("'"&amp;G5695&amp;"'!"&amp;H5695),"")</f>
        <v/>
      </c>
      <c r="S5695" s="991"/>
    </row>
    <row r="5696" spans="1:19" ht="15" customHeight="1" x14ac:dyDescent="0.25">
      <c r="A5696">
        <v>5691</v>
      </c>
      <c r="B5696" s="7">
        <f>'EstRev 6-11'!G140</f>
        <v>0</v>
      </c>
      <c r="C5696" s="3">
        <f>A5696-B5696</f>
        <v>5691</v>
      </c>
      <c r="E5696" t="b">
        <f ca="1">F5696=B5696</f>
        <v>1</v>
      </c>
      <c r="F5696" cm="1">
        <f t="array" ref="F5696" ca="1">IF(G5696&lt;&gt;"",INDIRECT("'"&amp;G5696&amp;"'!"&amp;H5696),"")</f>
        <v>0</v>
      </c>
      <c r="G5696" s="991" t="s">
        <v>4454</v>
      </c>
      <c r="H5696" t="s">
        <v>4793</v>
      </c>
      <c r="I5696" s="4"/>
      <c r="J5696" s="4"/>
      <c r="K5696" s="4"/>
    </row>
    <row r="5697" spans="1:19" ht="15" customHeight="1" x14ac:dyDescent="0.25">
      <c r="A5697" s="2">
        <v>5692</v>
      </c>
      <c r="D5697" s="3" t="s">
        <v>3572</v>
      </c>
      <c r="F5697" t="str" cm="1">
        <f t="array" ref="F5697" ca="1">IF(G5697&lt;&gt;"",INDIRECT("'"&amp;G5697&amp;"'!"&amp;H5697),"")</f>
        <v/>
      </c>
      <c r="S5697" s="991"/>
    </row>
    <row r="5698" spans="1:19" ht="15" customHeight="1" x14ac:dyDescent="0.25">
      <c r="A5698" s="2">
        <v>5693</v>
      </c>
      <c r="D5698" s="3" t="s">
        <v>4639</v>
      </c>
      <c r="S5698" s="991"/>
    </row>
    <row r="5699" spans="1:19" ht="15" customHeight="1" x14ac:dyDescent="0.25">
      <c r="A5699" s="2">
        <v>5694</v>
      </c>
      <c r="D5699" s="3" t="s">
        <v>4639</v>
      </c>
      <c r="S5699" s="991"/>
    </row>
    <row r="5700" spans="1:19" ht="15" customHeight="1" x14ac:dyDescent="0.25">
      <c r="A5700" s="2">
        <v>5695</v>
      </c>
      <c r="D5700" s="3" t="s">
        <v>4639</v>
      </c>
      <c r="S5700" s="991"/>
    </row>
    <row r="5701" spans="1:19" ht="15" customHeight="1" x14ac:dyDescent="0.25">
      <c r="A5701">
        <v>5696</v>
      </c>
      <c r="B5701" s="7">
        <f>'EstRev 6-11'!G152</f>
        <v>0</v>
      </c>
      <c r="C5701" s="3">
        <f>A5701-B5701</f>
        <v>5696</v>
      </c>
      <c r="E5701" t="b">
        <f ca="1">F5701=B5701</f>
        <v>1</v>
      </c>
      <c r="F5701" cm="1">
        <f t="array" ref="F5701" ca="1">IF(G5701&lt;&gt;"",INDIRECT("'"&amp;G5701&amp;"'!"&amp;H5701),"")</f>
        <v>0</v>
      </c>
      <c r="G5701" s="991" t="s">
        <v>4454</v>
      </c>
      <c r="H5701" t="s">
        <v>4794</v>
      </c>
      <c r="I5701" s="4"/>
      <c r="J5701" s="4"/>
      <c r="K5701" s="4"/>
    </row>
    <row r="5702" spans="1:19" ht="15" customHeight="1" x14ac:dyDescent="0.25">
      <c r="A5702" s="2">
        <v>5697</v>
      </c>
      <c r="D5702" s="3" t="s">
        <v>3572</v>
      </c>
      <c r="F5702" t="str" cm="1">
        <f t="array" ref="F5702" ca="1">IF(G5702&lt;&gt;"",INDIRECT("'"&amp;G5702&amp;"'!"&amp;H5702),"")</f>
        <v/>
      </c>
      <c r="S5702" s="991"/>
    </row>
    <row r="5703" spans="1:19" ht="15" customHeight="1" x14ac:dyDescent="0.25">
      <c r="A5703" s="2">
        <v>5698</v>
      </c>
      <c r="D5703" s="3" t="s">
        <v>3572</v>
      </c>
      <c r="F5703" t="str" cm="1">
        <f t="array" ref="F5703" ca="1">IF(G5703&lt;&gt;"",INDIRECT("'"&amp;G5703&amp;"'!"&amp;H5703),"")</f>
        <v/>
      </c>
      <c r="S5703" s="991"/>
    </row>
    <row r="5704" spans="1:19" ht="15" customHeight="1" x14ac:dyDescent="0.25">
      <c r="A5704" s="2">
        <v>5699</v>
      </c>
      <c r="D5704" s="3" t="s">
        <v>3572</v>
      </c>
      <c r="F5704" t="str" cm="1">
        <f t="array" ref="F5704" ca="1">IF(G5704&lt;&gt;"",INDIRECT("'"&amp;G5704&amp;"'!"&amp;H5704),"")</f>
        <v/>
      </c>
      <c r="S5704" s="991"/>
    </row>
    <row r="5705" spans="1:19" ht="15" customHeight="1" x14ac:dyDescent="0.25">
      <c r="A5705" s="2">
        <v>5700</v>
      </c>
      <c r="D5705" s="3" t="s">
        <v>3572</v>
      </c>
      <c r="F5705" t="str" cm="1">
        <f t="array" ref="F5705" ca="1">IF(G5705&lt;&gt;"",INDIRECT("'"&amp;G5705&amp;"'!"&amp;H5705),"")</f>
        <v/>
      </c>
      <c r="S5705" s="991"/>
    </row>
    <row r="5706" spans="1:19" ht="15" customHeight="1" x14ac:dyDescent="0.25">
      <c r="A5706" s="2">
        <v>5701</v>
      </c>
      <c r="D5706" s="3" t="s">
        <v>3572</v>
      </c>
      <c r="F5706" t="str" cm="1">
        <f t="array" ref="F5706" ca="1">IF(G5706&lt;&gt;"",INDIRECT("'"&amp;G5706&amp;"'!"&amp;H5706),"")</f>
        <v/>
      </c>
      <c r="S5706" s="991"/>
    </row>
    <row r="5707" spans="1:19" ht="15" customHeight="1" x14ac:dyDescent="0.25">
      <c r="A5707">
        <v>5702</v>
      </c>
      <c r="B5707" s="7">
        <f>'EstRev 6-11'!G153</f>
        <v>0</v>
      </c>
      <c r="C5707" s="3">
        <f>A5707-B5707</f>
        <v>5702</v>
      </c>
      <c r="E5707" t="b">
        <f ca="1">F5707=B5707</f>
        <v>1</v>
      </c>
      <c r="F5707" cm="1">
        <f t="array" ref="F5707" ca="1">IF(G5707&lt;&gt;"",INDIRECT("'"&amp;G5707&amp;"'!"&amp;H5707),"")</f>
        <v>0</v>
      </c>
      <c r="G5707" s="991" t="s">
        <v>4454</v>
      </c>
      <c r="H5707" t="s">
        <v>4795</v>
      </c>
      <c r="I5707" s="4"/>
      <c r="J5707" s="4"/>
      <c r="K5707" s="4"/>
    </row>
    <row r="5708" spans="1:19" ht="15" customHeight="1" x14ac:dyDescent="0.25">
      <c r="A5708" s="2">
        <v>5703</v>
      </c>
      <c r="D5708" s="3" t="s">
        <v>3572</v>
      </c>
      <c r="F5708" t="str" cm="1">
        <f t="array" ref="F5708" ca="1">IF(G5708&lt;&gt;"",INDIRECT("'"&amp;G5708&amp;"'!"&amp;H5708),"")</f>
        <v/>
      </c>
      <c r="S5708" s="991"/>
    </row>
    <row r="5709" spans="1:19" ht="15" customHeight="1" x14ac:dyDescent="0.25">
      <c r="A5709">
        <v>5704</v>
      </c>
      <c r="B5709" s="7">
        <f>'EstRev 6-11'!G154</f>
        <v>0</v>
      </c>
      <c r="C5709" s="3">
        <f>A5709-B5709</f>
        <v>5704</v>
      </c>
      <c r="E5709" t="b">
        <f ca="1">F5709=B5709</f>
        <v>1</v>
      </c>
      <c r="F5709" cm="1">
        <f t="array" ref="F5709" ca="1">IF(G5709&lt;&gt;"",INDIRECT("'"&amp;G5709&amp;"'!"&amp;H5709),"")</f>
        <v>0</v>
      </c>
      <c r="G5709" s="991" t="s">
        <v>4454</v>
      </c>
      <c r="H5709" t="s">
        <v>4796</v>
      </c>
      <c r="I5709" s="4"/>
      <c r="J5709" s="4"/>
      <c r="K5709" s="4"/>
    </row>
    <row r="5710" spans="1:19" ht="15" customHeight="1" x14ac:dyDescent="0.25">
      <c r="A5710" s="2">
        <v>5705</v>
      </c>
      <c r="D5710" s="3" t="s">
        <v>3572</v>
      </c>
      <c r="F5710" t="str" cm="1">
        <f t="array" ref="F5710" ca="1">IF(G5710&lt;&gt;"",INDIRECT("'"&amp;G5710&amp;"'!"&amp;H5710),"")</f>
        <v/>
      </c>
      <c r="S5710" s="991"/>
    </row>
    <row r="5711" spans="1:19" ht="15" customHeight="1" x14ac:dyDescent="0.25">
      <c r="A5711" s="2">
        <v>5706</v>
      </c>
      <c r="D5711" s="3" t="s">
        <v>4540</v>
      </c>
      <c r="F5711" t="str" cm="1">
        <f t="array" ref="F5711" ca="1">IF(G5711&lt;&gt;"",INDIRECT("'"&amp;G5711&amp;"'!"&amp;H5711),"")</f>
        <v/>
      </c>
      <c r="S5711" s="991"/>
    </row>
    <row r="5712" spans="1:19" ht="15" customHeight="1" x14ac:dyDescent="0.25">
      <c r="A5712" s="2">
        <v>5707</v>
      </c>
      <c r="D5712" s="3" t="s">
        <v>4540</v>
      </c>
      <c r="F5712" t="str" cm="1">
        <f t="array" ref="F5712" ca="1">IF(G5712&lt;&gt;"",INDIRECT("'"&amp;G5712&amp;"'!"&amp;H5712),"")</f>
        <v/>
      </c>
      <c r="S5712" s="991"/>
    </row>
    <row r="5713" spans="1:19" ht="15" customHeight="1" x14ac:dyDescent="0.25">
      <c r="A5713" s="2">
        <v>5708</v>
      </c>
      <c r="D5713" s="3" t="s">
        <v>3572</v>
      </c>
      <c r="F5713" t="str" cm="1">
        <f t="array" ref="F5713" ca="1">IF(G5713&lt;&gt;"",INDIRECT("'"&amp;G5713&amp;"'!"&amp;H5713),"")</f>
        <v/>
      </c>
      <c r="S5713" s="991"/>
    </row>
    <row r="5714" spans="1:19" x14ac:dyDescent="0.25">
      <c r="A5714">
        <v>5709</v>
      </c>
      <c r="B5714" s="7">
        <f>'EstRev 6-11'!G164</f>
        <v>0</v>
      </c>
      <c r="C5714" s="3">
        <f>A5714-B5714</f>
        <v>5709</v>
      </c>
      <c r="E5714" t="b">
        <f ca="1">F5714=B5714</f>
        <v>1</v>
      </c>
      <c r="F5714" cm="1">
        <f t="array" ref="F5714" ca="1">IF(G5714&lt;&gt;"",INDIRECT("'"&amp;G5714&amp;"'!"&amp;H5714),"")</f>
        <v>0</v>
      </c>
      <c r="G5714" s="991" t="s">
        <v>4454</v>
      </c>
      <c r="H5714" t="s">
        <v>4797</v>
      </c>
      <c r="S5714" s="991"/>
    </row>
    <row r="5715" spans="1:19" ht="15" customHeight="1" x14ac:dyDescent="0.25">
      <c r="A5715" s="2">
        <v>5710</v>
      </c>
      <c r="D5715" s="3" t="s">
        <v>3572</v>
      </c>
      <c r="F5715" t="str" cm="1">
        <f t="array" ref="F5715" ca="1">IF(G5715&lt;&gt;"",INDIRECT("'"&amp;G5715&amp;"'!"&amp;H5715),"")</f>
        <v/>
      </c>
      <c r="S5715" s="991"/>
    </row>
    <row r="5716" spans="1:19" ht="15" customHeight="1" x14ac:dyDescent="0.25">
      <c r="A5716" s="2">
        <v>5711</v>
      </c>
      <c r="D5716" s="3" t="s">
        <v>3572</v>
      </c>
      <c r="F5716" t="str" cm="1">
        <f t="array" ref="F5716" ca="1">IF(G5716&lt;&gt;"",INDIRECT("'"&amp;G5716&amp;"'!"&amp;H5716),"")</f>
        <v/>
      </c>
      <c r="S5716" s="991"/>
    </row>
    <row r="5717" spans="1:19" ht="15" customHeight="1" x14ac:dyDescent="0.25">
      <c r="A5717" s="2">
        <v>5712</v>
      </c>
      <c r="D5717" s="3" t="s">
        <v>3572</v>
      </c>
      <c r="F5717" t="str" cm="1">
        <f t="array" ref="F5717" ca="1">IF(G5717&lt;&gt;"",INDIRECT("'"&amp;G5717&amp;"'!"&amp;H5717),"")</f>
        <v/>
      </c>
      <c r="S5717" s="991"/>
    </row>
    <row r="5718" spans="1:19" ht="15" customHeight="1" x14ac:dyDescent="0.25">
      <c r="A5718" s="2">
        <v>5713</v>
      </c>
      <c r="D5718" s="3" t="s">
        <v>3572</v>
      </c>
      <c r="F5718" t="str" cm="1">
        <f t="array" ref="F5718" ca="1">IF(G5718&lt;&gt;"",INDIRECT("'"&amp;G5718&amp;"'!"&amp;H5718),"")</f>
        <v/>
      </c>
      <c r="S5718" s="991"/>
    </row>
    <row r="5719" spans="1:19" ht="15" customHeight="1" x14ac:dyDescent="0.25">
      <c r="A5719" s="2">
        <v>5714</v>
      </c>
      <c r="D5719" s="3" t="s">
        <v>3572</v>
      </c>
      <c r="F5719" t="str" cm="1">
        <f t="array" ref="F5719" ca="1">IF(G5719&lt;&gt;"",INDIRECT("'"&amp;G5719&amp;"'!"&amp;H5719),"")</f>
        <v/>
      </c>
      <c r="S5719" s="991"/>
    </row>
    <row r="5720" spans="1:19" ht="15" customHeight="1" x14ac:dyDescent="0.25">
      <c r="A5720" s="2">
        <v>5715</v>
      </c>
      <c r="D5720" s="3" t="s">
        <v>3572</v>
      </c>
      <c r="F5720" t="str" cm="1">
        <f t="array" ref="F5720" ca="1">IF(G5720&lt;&gt;"",INDIRECT("'"&amp;G5720&amp;"'!"&amp;H5720),"")</f>
        <v/>
      </c>
      <c r="S5720" s="991"/>
    </row>
    <row r="5721" spans="1:19" ht="15" customHeight="1" x14ac:dyDescent="0.25">
      <c r="A5721" s="2">
        <v>5716</v>
      </c>
      <c r="D5721" s="3" t="s">
        <v>3572</v>
      </c>
      <c r="F5721" t="str" cm="1">
        <f t="array" ref="F5721" ca="1">IF(G5721&lt;&gt;"",INDIRECT("'"&amp;G5721&amp;"'!"&amp;H5721),"")</f>
        <v/>
      </c>
      <c r="S5721" s="991"/>
    </row>
    <row r="5722" spans="1:19" x14ac:dyDescent="0.25">
      <c r="A5722">
        <v>5717</v>
      </c>
      <c r="B5722" s="7">
        <f>'EstRev 6-11'!G165</f>
        <v>0</v>
      </c>
      <c r="C5722" s="3">
        <f>A5722-B5722</f>
        <v>5717</v>
      </c>
      <c r="E5722" t="b">
        <f ca="1">F5722=B5722</f>
        <v>1</v>
      </c>
      <c r="F5722" cm="1">
        <f t="array" ref="F5722" ca="1">IF(G5722&lt;&gt;"",INDIRECT("'"&amp;G5722&amp;"'!"&amp;H5722),"")</f>
        <v>0</v>
      </c>
      <c r="G5722" s="991" t="s">
        <v>4454</v>
      </c>
      <c r="H5722" t="s">
        <v>4798</v>
      </c>
      <c r="S5722" s="991"/>
    </row>
    <row r="5723" spans="1:19" ht="15" customHeight="1" x14ac:dyDescent="0.25">
      <c r="A5723">
        <v>5718</v>
      </c>
      <c r="B5723" s="7">
        <f>'EstRev 6-11'!G168</f>
        <v>0</v>
      </c>
      <c r="C5723" s="3">
        <f>A5723-B5723</f>
        <v>5718</v>
      </c>
      <c r="E5723" t="b">
        <f ca="1">F5723=B5723</f>
        <v>1</v>
      </c>
      <c r="F5723" cm="1">
        <f t="array" ref="F5723" ca="1">IF(G5723&lt;&gt;"",INDIRECT("'"&amp;G5723&amp;"'!"&amp;H5723),"")</f>
        <v>0</v>
      </c>
      <c r="G5723" s="991" t="s">
        <v>4454</v>
      </c>
      <c r="H5723" t="s">
        <v>4799</v>
      </c>
      <c r="I5723" s="4"/>
      <c r="J5723" s="4"/>
      <c r="K5723" s="4"/>
    </row>
    <row r="5724" spans="1:19" ht="15" customHeight="1" x14ac:dyDescent="0.25">
      <c r="A5724">
        <v>5719</v>
      </c>
      <c r="B5724" s="7">
        <f>'EstRev 6-11'!G170</f>
        <v>0</v>
      </c>
      <c r="C5724" s="3">
        <f>A5724-B5724</f>
        <v>5719</v>
      </c>
      <c r="E5724" t="b">
        <f ca="1">F5724=B5724</f>
        <v>1</v>
      </c>
      <c r="F5724" cm="1">
        <f t="array" ref="F5724" ca="1">IF(G5724&lt;&gt;"",INDIRECT("'"&amp;G5724&amp;"'!"&amp;H5724),"")</f>
        <v>0</v>
      </c>
      <c r="G5724" s="991" t="s">
        <v>4454</v>
      </c>
      <c r="H5724" t="s">
        <v>4800</v>
      </c>
      <c r="I5724" s="4"/>
      <c r="J5724" s="4"/>
      <c r="K5724" s="4"/>
    </row>
    <row r="5725" spans="1:19" ht="15" customHeight="1" x14ac:dyDescent="0.25">
      <c r="A5725" s="2">
        <v>5720</v>
      </c>
      <c r="D5725" s="3" t="s">
        <v>3860</v>
      </c>
      <c r="F5725" t="str" cm="1">
        <f t="array" ref="F5725" ca="1">IF(G5725&lt;&gt;"",INDIRECT("'"&amp;G5725&amp;"'!"&amp;H5725),"")</f>
        <v/>
      </c>
      <c r="S5725" s="991"/>
    </row>
    <row r="5726" spans="1:19" ht="15" customHeight="1" x14ac:dyDescent="0.25">
      <c r="A5726" s="2">
        <v>5721</v>
      </c>
      <c r="D5726" s="3" t="s">
        <v>3860</v>
      </c>
      <c r="F5726" t="str" cm="1">
        <f t="array" ref="F5726" ca="1">IF(G5726&lt;&gt;"",INDIRECT("'"&amp;G5726&amp;"'!"&amp;H5726),"")</f>
        <v/>
      </c>
      <c r="S5726" s="991"/>
    </row>
    <row r="5727" spans="1:19" ht="15" customHeight="1" x14ac:dyDescent="0.25">
      <c r="A5727" s="2">
        <v>5722</v>
      </c>
      <c r="D5727" s="3" t="s">
        <v>3860</v>
      </c>
      <c r="F5727" t="str" cm="1">
        <f t="array" ref="F5727" ca="1">IF(G5727&lt;&gt;"",INDIRECT("'"&amp;G5727&amp;"'!"&amp;H5727),"")</f>
        <v/>
      </c>
      <c r="S5727" s="991"/>
    </row>
    <row r="5728" spans="1:19" ht="15" customHeight="1" x14ac:dyDescent="0.25">
      <c r="A5728">
        <v>5723</v>
      </c>
      <c r="B5728" s="7">
        <f>'EstRev 6-11'!G176</f>
        <v>0</v>
      </c>
      <c r="C5728" s="3">
        <f>A5728-B5728</f>
        <v>5723</v>
      </c>
      <c r="E5728" t="b">
        <f ca="1">F5728=B5728</f>
        <v>1</v>
      </c>
      <c r="F5728" cm="1">
        <f t="array" ref="F5728" ca="1">IF(G5728&lt;&gt;"",INDIRECT("'"&amp;G5728&amp;"'!"&amp;H5728),"")</f>
        <v>0</v>
      </c>
      <c r="G5728" s="991" t="s">
        <v>4454</v>
      </c>
      <c r="H5728" t="s">
        <v>4801</v>
      </c>
      <c r="I5728" s="4"/>
      <c r="J5728" s="4"/>
      <c r="K5728" s="4"/>
    </row>
    <row r="5729" spans="1:19" ht="15" customHeight="1" x14ac:dyDescent="0.25">
      <c r="A5729">
        <v>5724</v>
      </c>
      <c r="B5729" s="7">
        <f>'EstRev 6-11'!G179</f>
        <v>0</v>
      </c>
      <c r="C5729" s="3">
        <f>A5729-B5729</f>
        <v>5724</v>
      </c>
      <c r="E5729" t="b">
        <f ca="1">F5729=B5729</f>
        <v>1</v>
      </c>
      <c r="F5729" cm="1">
        <f t="array" ref="F5729" ca="1">IF(G5729&lt;&gt;"",INDIRECT("'"&amp;G5729&amp;"'!"&amp;H5729),"")</f>
        <v>0</v>
      </c>
      <c r="G5729" s="991" t="s">
        <v>4454</v>
      </c>
      <c r="H5729" t="s">
        <v>4802</v>
      </c>
      <c r="I5729" s="4"/>
      <c r="J5729" s="4"/>
      <c r="K5729" s="4"/>
    </row>
    <row r="5730" spans="1:19" ht="15" customHeight="1" x14ac:dyDescent="0.25">
      <c r="A5730" s="2">
        <v>5725</v>
      </c>
      <c r="D5730" s="3" t="s">
        <v>3572</v>
      </c>
      <c r="F5730" t="str" cm="1">
        <f t="array" ref="F5730" ca="1">IF(G5730&lt;&gt;"",INDIRECT("'"&amp;G5730&amp;"'!"&amp;H5730),"")</f>
        <v/>
      </c>
      <c r="S5730" s="991"/>
    </row>
    <row r="5731" spans="1:19" ht="15" customHeight="1" x14ac:dyDescent="0.25">
      <c r="A5731" s="2">
        <v>5726</v>
      </c>
      <c r="D5731" s="3" t="s">
        <v>3572</v>
      </c>
      <c r="F5731" t="str" cm="1">
        <f t="array" ref="F5731" ca="1">IF(G5731&lt;&gt;"",INDIRECT("'"&amp;G5731&amp;"'!"&amp;H5731),"")</f>
        <v/>
      </c>
      <c r="S5731" s="991"/>
    </row>
    <row r="5732" spans="1:19" ht="15" customHeight="1" x14ac:dyDescent="0.25">
      <c r="A5732" s="2">
        <v>5727</v>
      </c>
      <c r="D5732" s="3" t="s">
        <v>3572</v>
      </c>
      <c r="F5732" t="str" cm="1">
        <f t="array" ref="F5732" ca="1">IF(G5732&lt;&gt;"",INDIRECT("'"&amp;G5732&amp;"'!"&amp;H5732),"")</f>
        <v/>
      </c>
      <c r="S5732" s="991"/>
    </row>
    <row r="5733" spans="1:19" ht="15" customHeight="1" x14ac:dyDescent="0.25">
      <c r="A5733" s="2">
        <v>5728</v>
      </c>
      <c r="D5733" s="3" t="s">
        <v>3572</v>
      </c>
      <c r="F5733" t="str" cm="1">
        <f t="array" ref="F5733" ca="1">IF(G5733&lt;&gt;"",INDIRECT("'"&amp;G5733&amp;"'!"&amp;H5733),"")</f>
        <v/>
      </c>
      <c r="S5733" s="991"/>
    </row>
    <row r="5734" spans="1:19" ht="15" customHeight="1" x14ac:dyDescent="0.25">
      <c r="A5734">
        <v>5729</v>
      </c>
      <c r="B5734" s="7">
        <f>'EstRev 6-11'!G195</f>
        <v>0</v>
      </c>
      <c r="C5734" s="3">
        <f>A5734-B5734</f>
        <v>5729</v>
      </c>
      <c r="E5734" t="b">
        <f ca="1">F5734=B5734</f>
        <v>1</v>
      </c>
      <c r="F5734" cm="1">
        <f t="array" ref="F5734" ca="1">IF(G5734&lt;&gt;"",INDIRECT("'"&amp;G5734&amp;"'!"&amp;H5734),"")</f>
        <v>0</v>
      </c>
      <c r="G5734" s="991" t="s">
        <v>4454</v>
      </c>
      <c r="H5734" t="s">
        <v>4803</v>
      </c>
      <c r="I5734" s="4"/>
      <c r="J5734" s="4"/>
      <c r="K5734" s="4"/>
    </row>
    <row r="5735" spans="1:19" ht="15" customHeight="1" x14ac:dyDescent="0.25">
      <c r="A5735">
        <v>5730</v>
      </c>
      <c r="B5735" s="7">
        <f>'EstRev 6-11'!G196</f>
        <v>0</v>
      </c>
      <c r="C5735" s="3">
        <f>A5735-B5735</f>
        <v>5730</v>
      </c>
      <c r="E5735" t="b">
        <f ca="1">F5735=B5735</f>
        <v>1</v>
      </c>
      <c r="F5735" cm="1">
        <f t="array" ref="F5735" ca="1">IF(G5735&lt;&gt;"",INDIRECT("'"&amp;G5735&amp;"'!"&amp;H5735),"")</f>
        <v>0</v>
      </c>
      <c r="G5735" s="991" t="s">
        <v>4454</v>
      </c>
      <c r="H5735" t="s">
        <v>4804</v>
      </c>
      <c r="I5735" s="4"/>
      <c r="J5735" s="4"/>
      <c r="K5735" s="4"/>
    </row>
    <row r="5736" spans="1:19" ht="15" customHeight="1" x14ac:dyDescent="0.25">
      <c r="A5736" s="2">
        <v>5731</v>
      </c>
      <c r="D5736" s="3" t="s">
        <v>3572</v>
      </c>
      <c r="F5736" t="str" cm="1">
        <f t="array" ref="F5736" ca="1">IF(G5736&lt;&gt;"",INDIRECT("'"&amp;G5736&amp;"'!"&amp;H5736),"")</f>
        <v/>
      </c>
      <c r="S5736" s="991"/>
    </row>
    <row r="5737" spans="1:19" ht="15" customHeight="1" x14ac:dyDescent="0.25">
      <c r="A5737" s="2">
        <v>5732</v>
      </c>
      <c r="D5737" s="3" t="s">
        <v>3572</v>
      </c>
      <c r="F5737" t="str" cm="1">
        <f t="array" ref="F5737" ca="1">IF(G5737&lt;&gt;"",INDIRECT("'"&amp;G5737&amp;"'!"&amp;H5737),"")</f>
        <v/>
      </c>
      <c r="S5737" s="991"/>
    </row>
    <row r="5738" spans="1:19" ht="15" customHeight="1" x14ac:dyDescent="0.25">
      <c r="A5738" s="2">
        <v>5733</v>
      </c>
      <c r="D5738" s="3" t="s">
        <v>3572</v>
      </c>
      <c r="F5738" t="str" cm="1">
        <f t="array" ref="F5738" ca="1">IF(G5738&lt;&gt;"",INDIRECT("'"&amp;G5738&amp;"'!"&amp;H5738),"")</f>
        <v/>
      </c>
      <c r="S5738" s="991"/>
    </row>
    <row r="5739" spans="1:19" ht="15" customHeight="1" x14ac:dyDescent="0.25">
      <c r="A5739" s="2">
        <v>5734</v>
      </c>
      <c r="D5739" s="3" t="s">
        <v>3860</v>
      </c>
      <c r="F5739" t="str" cm="1">
        <f t="array" ref="F5739" ca="1">IF(G5739&lt;&gt;"",INDIRECT("'"&amp;G5739&amp;"'!"&amp;H5739),"")</f>
        <v/>
      </c>
      <c r="S5739" s="991"/>
    </row>
    <row r="5740" spans="1:19" ht="15" customHeight="1" x14ac:dyDescent="0.25">
      <c r="A5740" s="2">
        <v>5735</v>
      </c>
      <c r="D5740" s="3" t="s">
        <v>3860</v>
      </c>
      <c r="F5740" t="str" cm="1">
        <f t="array" ref="F5740" ca="1">IF(G5740&lt;&gt;"",INDIRECT("'"&amp;G5740&amp;"'!"&amp;H5740),"")</f>
        <v/>
      </c>
      <c r="S5740" s="991"/>
    </row>
    <row r="5741" spans="1:19" ht="15" customHeight="1" x14ac:dyDescent="0.25">
      <c r="A5741" s="2">
        <v>5736</v>
      </c>
      <c r="D5741" s="3" t="s">
        <v>4540</v>
      </c>
      <c r="F5741" t="str" cm="1">
        <f t="array" ref="F5741" ca="1">IF(G5741&lt;&gt;"",INDIRECT("'"&amp;G5741&amp;"'!"&amp;H5741),"")</f>
        <v/>
      </c>
      <c r="S5741" s="991"/>
    </row>
    <row r="5742" spans="1:19" ht="15" customHeight="1" x14ac:dyDescent="0.25">
      <c r="A5742">
        <v>5737</v>
      </c>
      <c r="B5742" s="7">
        <f>'EstRev 6-11'!G197</f>
        <v>0</v>
      </c>
      <c r="C5742" s="3">
        <f>A5742-B5742</f>
        <v>5737</v>
      </c>
      <c r="E5742" t="b">
        <f ca="1">F5742=B5742</f>
        <v>1</v>
      </c>
      <c r="F5742" cm="1">
        <f t="array" ref="F5742" ca="1">IF(G5742&lt;&gt;"",INDIRECT("'"&amp;G5742&amp;"'!"&amp;H5742),"")</f>
        <v>0</v>
      </c>
      <c r="G5742" s="991" t="s">
        <v>4454</v>
      </c>
      <c r="H5742" t="s">
        <v>4805</v>
      </c>
      <c r="I5742" s="4"/>
      <c r="J5742" s="4"/>
      <c r="K5742" s="4"/>
    </row>
    <row r="5743" spans="1:19" ht="15" customHeight="1" x14ac:dyDescent="0.25">
      <c r="A5743">
        <v>5738</v>
      </c>
      <c r="B5743" s="7">
        <f>'EstRev 6-11'!G201</f>
        <v>0</v>
      </c>
      <c r="C5743" s="3">
        <f>A5743-B5743</f>
        <v>5738</v>
      </c>
      <c r="E5743" t="b">
        <f ca="1">F5743=B5743</f>
        <v>1</v>
      </c>
      <c r="F5743" cm="1">
        <f t="array" ref="F5743" ca="1">IF(G5743&lt;&gt;"",INDIRECT("'"&amp;G5743&amp;"'!"&amp;H5743),"")</f>
        <v>0</v>
      </c>
      <c r="G5743" s="991" t="s">
        <v>4454</v>
      </c>
      <c r="H5743" t="s">
        <v>4806</v>
      </c>
      <c r="I5743" s="4"/>
      <c r="J5743" s="4"/>
      <c r="K5743" s="4"/>
    </row>
    <row r="5744" spans="1:19" ht="15" customHeight="1" x14ac:dyDescent="0.25">
      <c r="A5744" s="2">
        <v>5739</v>
      </c>
      <c r="D5744" s="3" t="s">
        <v>3860</v>
      </c>
      <c r="F5744" t="str" cm="1">
        <f t="array" ref="F5744" ca="1">IF(G5744&lt;&gt;"",INDIRECT("'"&amp;G5744&amp;"'!"&amp;H5744),"")</f>
        <v/>
      </c>
      <c r="S5744" s="991"/>
    </row>
    <row r="5745" spans="1:19" ht="15" customHeight="1" x14ac:dyDescent="0.25">
      <c r="A5745" s="2">
        <v>5740</v>
      </c>
      <c r="D5745" s="3" t="s">
        <v>3572</v>
      </c>
      <c r="F5745" t="str" cm="1">
        <f t="array" ref="F5745" ca="1">IF(G5745&lt;&gt;"",INDIRECT("'"&amp;G5745&amp;"'!"&amp;H5745),"")</f>
        <v/>
      </c>
      <c r="S5745" s="991"/>
    </row>
    <row r="5746" spans="1:19" ht="15" customHeight="1" x14ac:dyDescent="0.25">
      <c r="A5746" s="2">
        <v>5741</v>
      </c>
      <c r="D5746" s="3" t="s">
        <v>3572</v>
      </c>
      <c r="F5746" t="str" cm="1">
        <f t="array" ref="F5746" ca="1">IF(G5746&lt;&gt;"",INDIRECT("'"&amp;G5746&amp;"'!"&amp;H5746),"")</f>
        <v/>
      </c>
      <c r="S5746" s="991"/>
    </row>
    <row r="5747" spans="1:19" ht="15" customHeight="1" x14ac:dyDescent="0.25">
      <c r="A5747">
        <v>5742</v>
      </c>
      <c r="B5747" s="7">
        <f>'EstRev 6-11'!G199</f>
        <v>0</v>
      </c>
      <c r="C5747" s="3">
        <f>A5747-B5747</f>
        <v>5742</v>
      </c>
      <c r="E5747" t="b">
        <f ca="1">F5747=B5747</f>
        <v>1</v>
      </c>
      <c r="F5747" cm="1">
        <f t="array" ref="F5747" ca="1">IF(G5747&lt;&gt;"",INDIRECT("'"&amp;G5747&amp;"'!"&amp;H5747),"")</f>
        <v>0</v>
      </c>
      <c r="G5747" s="991" t="s">
        <v>4454</v>
      </c>
      <c r="H5747" t="s">
        <v>4807</v>
      </c>
      <c r="I5747" s="4"/>
      <c r="J5747" s="4"/>
      <c r="K5747" s="4"/>
    </row>
    <row r="5748" spans="1:19" ht="15" customHeight="1" x14ac:dyDescent="0.25">
      <c r="A5748" s="2">
        <v>5743</v>
      </c>
      <c r="D5748" s="3" t="s">
        <v>3572</v>
      </c>
      <c r="F5748" t="str" cm="1">
        <f t="array" ref="F5748" ca="1">IF(G5748&lt;&gt;"",INDIRECT("'"&amp;G5748&amp;"'!"&amp;H5748),"")</f>
        <v/>
      </c>
      <c r="S5748" s="991"/>
    </row>
    <row r="5749" spans="1:19" ht="15" customHeight="1" x14ac:dyDescent="0.25">
      <c r="A5749" s="2">
        <v>5744</v>
      </c>
      <c r="D5749" s="3" t="s">
        <v>3572</v>
      </c>
      <c r="F5749" t="str" cm="1">
        <f t="array" ref="F5749" ca="1">IF(G5749&lt;&gt;"",INDIRECT("'"&amp;G5749&amp;"'!"&amp;H5749),"")</f>
        <v/>
      </c>
      <c r="S5749" s="991"/>
    </row>
    <row r="5750" spans="1:19" ht="15" customHeight="1" x14ac:dyDescent="0.25">
      <c r="A5750" s="2">
        <v>5745</v>
      </c>
      <c r="D5750" s="3" t="s">
        <v>3572</v>
      </c>
      <c r="F5750" t="str" cm="1">
        <f t="array" ref="F5750" ca="1">IF(G5750&lt;&gt;"",INDIRECT("'"&amp;G5750&amp;"'!"&amp;H5750),"")</f>
        <v/>
      </c>
      <c r="S5750" s="991"/>
    </row>
    <row r="5751" spans="1:19" ht="15" customHeight="1" x14ac:dyDescent="0.25">
      <c r="A5751" s="2">
        <v>5746</v>
      </c>
      <c r="D5751" s="3" t="s">
        <v>3572</v>
      </c>
      <c r="F5751" t="str" cm="1">
        <f t="array" ref="F5751" ca="1">IF(G5751&lt;&gt;"",INDIRECT("'"&amp;G5751&amp;"'!"&amp;H5751),"")</f>
        <v/>
      </c>
      <c r="S5751" s="991"/>
    </row>
    <row r="5752" spans="1:19" ht="15" customHeight="1" x14ac:dyDescent="0.25">
      <c r="A5752" s="2">
        <v>5747</v>
      </c>
      <c r="D5752" s="3" t="s">
        <v>3572</v>
      </c>
      <c r="F5752" t="str" cm="1">
        <f t="array" ref="F5752" ca="1">IF(G5752&lt;&gt;"",INDIRECT("'"&amp;G5752&amp;"'!"&amp;H5752),"")</f>
        <v/>
      </c>
      <c r="S5752" s="991"/>
    </row>
    <row r="5753" spans="1:19" ht="15" customHeight="1" x14ac:dyDescent="0.25">
      <c r="A5753" s="2">
        <v>5748</v>
      </c>
      <c r="D5753" s="3" t="s">
        <v>3572</v>
      </c>
      <c r="F5753" t="str" cm="1">
        <f t="array" ref="F5753" ca="1">IF(G5753&lt;&gt;"",INDIRECT("'"&amp;G5753&amp;"'!"&amp;H5753),"")</f>
        <v/>
      </c>
      <c r="S5753" s="991"/>
    </row>
    <row r="5754" spans="1:19" ht="15" customHeight="1" x14ac:dyDescent="0.25">
      <c r="A5754" s="2">
        <v>5749</v>
      </c>
      <c r="D5754" s="3" t="s">
        <v>3572</v>
      </c>
      <c r="F5754" t="str" cm="1">
        <f t="array" ref="F5754" ca="1">IF(G5754&lt;&gt;"",INDIRECT("'"&amp;G5754&amp;"'!"&amp;H5754),"")</f>
        <v/>
      </c>
      <c r="S5754" s="991"/>
    </row>
    <row r="5755" spans="1:19" ht="15" customHeight="1" x14ac:dyDescent="0.25">
      <c r="A5755" s="2">
        <v>5750</v>
      </c>
      <c r="D5755" s="3" t="s">
        <v>3572</v>
      </c>
      <c r="F5755" t="str" cm="1">
        <f t="array" ref="F5755" ca="1">IF(G5755&lt;&gt;"",INDIRECT("'"&amp;G5755&amp;"'!"&amp;H5755),"")</f>
        <v/>
      </c>
      <c r="S5755" s="991"/>
    </row>
    <row r="5756" spans="1:19" ht="15" customHeight="1" x14ac:dyDescent="0.25">
      <c r="A5756" s="2">
        <v>5751</v>
      </c>
      <c r="D5756" s="3" t="s">
        <v>3572</v>
      </c>
      <c r="F5756" t="str" cm="1">
        <f t="array" ref="F5756" ca="1">IF(G5756&lt;&gt;"",INDIRECT("'"&amp;G5756&amp;"'!"&amp;H5756),"")</f>
        <v/>
      </c>
      <c r="S5756" s="991"/>
    </row>
    <row r="5757" spans="1:19" ht="15" customHeight="1" x14ac:dyDescent="0.25">
      <c r="A5757" s="2">
        <v>5752</v>
      </c>
      <c r="D5757" s="3" t="s">
        <v>3572</v>
      </c>
      <c r="F5757" t="str" cm="1">
        <f t="array" ref="F5757" ca="1">IF(G5757&lt;&gt;"",INDIRECT("'"&amp;G5757&amp;"'!"&amp;H5757),"")</f>
        <v/>
      </c>
      <c r="S5757" s="991"/>
    </row>
    <row r="5758" spans="1:19" ht="15" customHeight="1" x14ac:dyDescent="0.25">
      <c r="A5758" s="2">
        <v>5753</v>
      </c>
      <c r="D5758" s="3" t="s">
        <v>3572</v>
      </c>
      <c r="F5758" t="str" cm="1">
        <f t="array" ref="F5758" ca="1">IF(G5758&lt;&gt;"",INDIRECT("'"&amp;G5758&amp;"'!"&amp;H5758),"")</f>
        <v/>
      </c>
      <c r="S5758" s="991"/>
    </row>
    <row r="5759" spans="1:19" ht="15" customHeight="1" x14ac:dyDescent="0.25">
      <c r="A5759" s="2">
        <v>5754</v>
      </c>
      <c r="D5759" s="3" t="s">
        <v>3572</v>
      </c>
      <c r="F5759" t="str" cm="1">
        <f t="array" ref="F5759" ca="1">IF(G5759&lt;&gt;"",INDIRECT("'"&amp;G5759&amp;"'!"&amp;H5759),"")</f>
        <v/>
      </c>
      <c r="S5759" s="991"/>
    </row>
    <row r="5760" spans="1:19" ht="15" customHeight="1" x14ac:dyDescent="0.25">
      <c r="A5760" s="2">
        <v>5755</v>
      </c>
      <c r="D5760" s="3" t="s">
        <v>3572</v>
      </c>
      <c r="F5760" t="str" cm="1">
        <f t="array" ref="F5760" ca="1">IF(G5760&lt;&gt;"",INDIRECT("'"&amp;G5760&amp;"'!"&amp;H5760),"")</f>
        <v/>
      </c>
      <c r="S5760" s="991"/>
    </row>
    <row r="5761" spans="1:19" ht="15" customHeight="1" x14ac:dyDescent="0.25">
      <c r="A5761">
        <v>5756</v>
      </c>
      <c r="B5761" s="7">
        <f>'EstRev 6-11'!G207</f>
        <v>0</v>
      </c>
      <c r="C5761" s="3">
        <f>A5761-B5761</f>
        <v>5756</v>
      </c>
      <c r="E5761" t="b">
        <f ca="1">F5761=B5761</f>
        <v>1</v>
      </c>
      <c r="F5761" cm="1">
        <f t="array" ref="F5761" ca="1">IF(G5761&lt;&gt;"",INDIRECT("'"&amp;G5761&amp;"'!"&amp;H5761),"")</f>
        <v>0</v>
      </c>
      <c r="G5761" s="991" t="s">
        <v>4454</v>
      </c>
      <c r="H5761" t="s">
        <v>4808</v>
      </c>
      <c r="I5761" s="4"/>
      <c r="J5761" s="4"/>
      <c r="K5761" s="4"/>
    </row>
    <row r="5762" spans="1:19" ht="15" customHeight="1" x14ac:dyDescent="0.25">
      <c r="A5762">
        <v>5757</v>
      </c>
      <c r="B5762" s="7">
        <f>'EstRev 6-11'!G208</f>
        <v>0</v>
      </c>
      <c r="C5762" s="3">
        <f>A5762-B5762</f>
        <v>5757</v>
      </c>
      <c r="E5762" t="b">
        <f ca="1">F5762=B5762</f>
        <v>1</v>
      </c>
      <c r="F5762" cm="1">
        <f t="array" ref="F5762" ca="1">IF(G5762&lt;&gt;"",INDIRECT("'"&amp;G5762&amp;"'!"&amp;H5762),"")</f>
        <v>0</v>
      </c>
      <c r="G5762" s="991" t="s">
        <v>4454</v>
      </c>
      <c r="H5762" t="s">
        <v>4809</v>
      </c>
      <c r="I5762" s="4"/>
      <c r="J5762" s="4"/>
      <c r="K5762" s="4"/>
    </row>
    <row r="5763" spans="1:19" ht="15" customHeight="1" x14ac:dyDescent="0.25">
      <c r="A5763" s="2">
        <v>5758</v>
      </c>
      <c r="D5763" s="3" t="s">
        <v>3572</v>
      </c>
      <c r="F5763" t="str" cm="1">
        <f t="array" ref="F5763" ca="1">IF(G5763&lt;&gt;"",INDIRECT("'"&amp;G5763&amp;"'!"&amp;H5763),"")</f>
        <v/>
      </c>
      <c r="S5763" s="991"/>
    </row>
    <row r="5764" spans="1:19" ht="15" customHeight="1" x14ac:dyDescent="0.25">
      <c r="A5764" s="2">
        <v>5759</v>
      </c>
      <c r="D5764" s="3" t="s">
        <v>3572</v>
      </c>
      <c r="F5764" t="str" cm="1">
        <f t="array" ref="F5764" ca="1">IF(G5764&lt;&gt;"",INDIRECT("'"&amp;G5764&amp;"'!"&amp;H5764),"")</f>
        <v/>
      </c>
      <c r="S5764" s="991"/>
    </row>
    <row r="5765" spans="1:19" ht="15" customHeight="1" x14ac:dyDescent="0.25">
      <c r="A5765">
        <v>5760</v>
      </c>
      <c r="B5765" s="7">
        <f>'EstRev 6-11'!G209</f>
        <v>0</v>
      </c>
      <c r="C5765" s="3">
        <f>A5765-B5765</f>
        <v>5760</v>
      </c>
      <c r="E5765" t="b">
        <f ca="1">F5765=B5765</f>
        <v>1</v>
      </c>
      <c r="F5765" cm="1">
        <f t="array" ref="F5765" ca="1">IF(G5765&lt;&gt;"",INDIRECT("'"&amp;G5765&amp;"'!"&amp;H5765),"")</f>
        <v>0</v>
      </c>
      <c r="G5765" s="991" t="s">
        <v>4454</v>
      </c>
      <c r="H5765" t="s">
        <v>4810</v>
      </c>
      <c r="I5765" s="4"/>
      <c r="J5765" s="4"/>
      <c r="K5765" s="4"/>
    </row>
    <row r="5766" spans="1:19" x14ac:dyDescent="0.25">
      <c r="A5766">
        <v>5761</v>
      </c>
      <c r="B5766" s="7">
        <f>'EstRev 6-11'!G210</f>
        <v>0</v>
      </c>
      <c r="C5766" s="3">
        <f>A5766-B5766</f>
        <v>5761</v>
      </c>
      <c r="E5766" t="b">
        <f ca="1">F5766=B5766</f>
        <v>1</v>
      </c>
      <c r="F5766" cm="1">
        <f t="array" ref="F5766" ca="1">IF(G5766&lt;&gt;"",INDIRECT("'"&amp;G5766&amp;"'!"&amp;H5766),"")</f>
        <v>0</v>
      </c>
      <c r="G5766" s="991" t="s">
        <v>4454</v>
      </c>
      <c r="H5766" t="s">
        <v>4811</v>
      </c>
      <c r="S5766" s="991"/>
    </row>
    <row r="5767" spans="1:19" x14ac:dyDescent="0.25">
      <c r="A5767">
        <v>5762</v>
      </c>
      <c r="B5767" s="7">
        <f>'EstRev 6-11'!G211</f>
        <v>0</v>
      </c>
      <c r="C5767" s="3">
        <f>A5767-B5767</f>
        <v>5762</v>
      </c>
      <c r="E5767" t="b">
        <f ca="1">F5767=B5767</f>
        <v>1</v>
      </c>
      <c r="F5767" cm="1">
        <f t="array" ref="F5767" ca="1">IF(G5767&lt;&gt;"",INDIRECT("'"&amp;G5767&amp;"'!"&amp;H5767),"")</f>
        <v>0</v>
      </c>
      <c r="G5767" s="991" t="s">
        <v>4454</v>
      </c>
      <c r="H5767" t="s">
        <v>4812</v>
      </c>
      <c r="S5767" s="991"/>
    </row>
    <row r="5768" spans="1:19" ht="15" customHeight="1" x14ac:dyDescent="0.25">
      <c r="A5768" s="2">
        <v>5763</v>
      </c>
      <c r="D5768" s="3" t="s">
        <v>3572</v>
      </c>
      <c r="F5768" t="str" cm="1">
        <f t="array" ref="F5768" ca="1">IF(G5768&lt;&gt;"",INDIRECT("'"&amp;G5768&amp;"'!"&amp;H5768),"")</f>
        <v/>
      </c>
      <c r="S5768" s="991"/>
    </row>
    <row r="5769" spans="1:19" ht="15" customHeight="1" x14ac:dyDescent="0.25">
      <c r="A5769" s="2">
        <v>5764</v>
      </c>
      <c r="D5769" s="3" t="s">
        <v>3572</v>
      </c>
      <c r="F5769" t="str" cm="1">
        <f t="array" ref="F5769" ca="1">IF(G5769&lt;&gt;"",INDIRECT("'"&amp;G5769&amp;"'!"&amp;H5769),"")</f>
        <v/>
      </c>
      <c r="S5769" s="991"/>
    </row>
    <row r="5770" spans="1:19" ht="15" customHeight="1" x14ac:dyDescent="0.25">
      <c r="A5770" s="2">
        <v>5765</v>
      </c>
      <c r="D5770" s="3" t="s">
        <v>3572</v>
      </c>
      <c r="F5770" t="str" cm="1">
        <f t="array" ref="F5770" ca="1">IF(G5770&lt;&gt;"",INDIRECT("'"&amp;G5770&amp;"'!"&amp;H5770),"")</f>
        <v/>
      </c>
      <c r="S5770" s="991"/>
    </row>
    <row r="5771" spans="1:19" ht="15" customHeight="1" x14ac:dyDescent="0.25">
      <c r="A5771" s="2">
        <v>5766</v>
      </c>
      <c r="D5771" s="3" t="s">
        <v>3572</v>
      </c>
      <c r="F5771" t="str" cm="1">
        <f t="array" ref="F5771" ca="1">IF(G5771&lt;&gt;"",INDIRECT("'"&amp;G5771&amp;"'!"&amp;H5771),"")</f>
        <v/>
      </c>
      <c r="S5771" s="991"/>
    </row>
    <row r="5772" spans="1:19" ht="15" customHeight="1" x14ac:dyDescent="0.25">
      <c r="A5772" s="2">
        <v>5767</v>
      </c>
      <c r="D5772" s="3" t="s">
        <v>3572</v>
      </c>
      <c r="F5772" t="str" cm="1">
        <f t="array" ref="F5772" ca="1">IF(G5772&lt;&gt;"",INDIRECT("'"&amp;G5772&amp;"'!"&amp;H5772),"")</f>
        <v/>
      </c>
      <c r="S5772" s="991"/>
    </row>
    <row r="5773" spans="1:19" ht="15" customHeight="1" x14ac:dyDescent="0.25">
      <c r="A5773">
        <v>5768</v>
      </c>
      <c r="B5773" s="7">
        <f>'EstRev 6-11'!G213</f>
        <v>0</v>
      </c>
      <c r="C5773" s="3">
        <f>A5773-B5773</f>
        <v>5768</v>
      </c>
      <c r="E5773" t="b">
        <f ca="1">F5773=B5773</f>
        <v>1</v>
      </c>
      <c r="F5773" cm="1">
        <f t="array" ref="F5773" ca="1">IF(G5773&lt;&gt;"",INDIRECT("'"&amp;G5773&amp;"'!"&amp;H5773),"")</f>
        <v>0</v>
      </c>
      <c r="G5773" s="991" t="s">
        <v>4454</v>
      </c>
      <c r="H5773" t="s">
        <v>4813</v>
      </c>
      <c r="I5773" s="4"/>
      <c r="J5773" s="4"/>
      <c r="K5773" s="4"/>
    </row>
    <row r="5774" spans="1:19" ht="15" customHeight="1" x14ac:dyDescent="0.25">
      <c r="A5774" s="2">
        <v>5769</v>
      </c>
      <c r="D5774" s="3" t="s">
        <v>3572</v>
      </c>
      <c r="F5774" t="str" cm="1">
        <f t="array" ref="F5774" ca="1">IF(G5774&lt;&gt;"",INDIRECT("'"&amp;G5774&amp;"'!"&amp;H5774),"")</f>
        <v/>
      </c>
      <c r="S5774" s="991"/>
    </row>
    <row r="5775" spans="1:19" ht="15" customHeight="1" x14ac:dyDescent="0.25">
      <c r="A5775" s="2">
        <v>5770</v>
      </c>
      <c r="D5775" s="3" t="s">
        <v>3572</v>
      </c>
      <c r="F5775" t="str" cm="1">
        <f t="array" ref="F5775" ca="1">IF(G5775&lt;&gt;"",INDIRECT("'"&amp;G5775&amp;"'!"&amp;H5775),"")</f>
        <v/>
      </c>
      <c r="S5775" s="991"/>
    </row>
    <row r="5776" spans="1:19" ht="15" customHeight="1" x14ac:dyDescent="0.25">
      <c r="A5776" s="2">
        <v>5771</v>
      </c>
      <c r="D5776" s="3" t="s">
        <v>3572</v>
      </c>
      <c r="F5776" t="str" cm="1">
        <f t="array" ref="F5776" ca="1">IF(G5776&lt;&gt;"",INDIRECT("'"&amp;G5776&amp;"'!"&amp;H5776),"")</f>
        <v/>
      </c>
      <c r="S5776" s="991"/>
    </row>
    <row r="5777" spans="1:19" ht="15" customHeight="1" x14ac:dyDescent="0.25">
      <c r="A5777" s="2">
        <v>5772</v>
      </c>
      <c r="D5777" s="3" t="s">
        <v>3572</v>
      </c>
      <c r="F5777" t="str" cm="1">
        <f t="array" ref="F5777" ca="1">IF(G5777&lt;&gt;"",INDIRECT("'"&amp;G5777&amp;"'!"&amp;H5777),"")</f>
        <v/>
      </c>
      <c r="S5777" s="991"/>
    </row>
    <row r="5778" spans="1:19" ht="15" customHeight="1" x14ac:dyDescent="0.25">
      <c r="A5778" s="2">
        <v>5773</v>
      </c>
      <c r="D5778" s="3" t="s">
        <v>3860</v>
      </c>
      <c r="F5778" t="str" cm="1">
        <f t="array" ref="F5778" ca="1">IF(G5778&lt;&gt;"",INDIRECT("'"&amp;G5778&amp;"'!"&amp;H5778),"")</f>
        <v/>
      </c>
      <c r="S5778" s="991"/>
    </row>
    <row r="5779" spans="1:19" ht="15" customHeight="1" x14ac:dyDescent="0.25">
      <c r="A5779" s="2">
        <v>5774</v>
      </c>
      <c r="D5779" s="3" t="s">
        <v>3572</v>
      </c>
      <c r="F5779" t="str" cm="1">
        <f t="array" ref="F5779" ca="1">IF(G5779&lt;&gt;"",INDIRECT("'"&amp;G5779&amp;"'!"&amp;H5779),"")</f>
        <v/>
      </c>
      <c r="S5779" s="991"/>
    </row>
    <row r="5780" spans="1:19" ht="15" customHeight="1" x14ac:dyDescent="0.25">
      <c r="A5780" s="2">
        <v>5775</v>
      </c>
      <c r="D5780" s="3" t="s">
        <v>3572</v>
      </c>
      <c r="F5780" t="str" cm="1">
        <f t="array" ref="F5780" ca="1">IF(G5780&lt;&gt;"",INDIRECT("'"&amp;G5780&amp;"'!"&amp;H5780),"")</f>
        <v/>
      </c>
      <c r="S5780" s="991"/>
    </row>
    <row r="5781" spans="1:19" ht="15" customHeight="1" x14ac:dyDescent="0.25">
      <c r="A5781" s="2">
        <v>5776</v>
      </c>
      <c r="D5781" s="3" t="s">
        <v>3572</v>
      </c>
      <c r="F5781" t="str" cm="1">
        <f t="array" ref="F5781" ca="1">IF(G5781&lt;&gt;"",INDIRECT("'"&amp;G5781&amp;"'!"&amp;H5781),"")</f>
        <v/>
      </c>
      <c r="S5781" s="991"/>
    </row>
    <row r="5782" spans="1:19" ht="15" customHeight="1" x14ac:dyDescent="0.25">
      <c r="A5782" s="2">
        <v>5777</v>
      </c>
      <c r="D5782" s="3" t="s">
        <v>3572</v>
      </c>
      <c r="F5782" t="str" cm="1">
        <f t="array" ref="F5782" ca="1">IF(G5782&lt;&gt;"",INDIRECT("'"&amp;G5782&amp;"'!"&amp;H5782),"")</f>
        <v/>
      </c>
      <c r="S5782" s="991"/>
    </row>
    <row r="5783" spans="1:19" ht="15" customHeight="1" x14ac:dyDescent="0.25">
      <c r="A5783" s="2">
        <v>5778</v>
      </c>
      <c r="D5783" s="3" t="s">
        <v>3860</v>
      </c>
      <c r="F5783" t="str" cm="1">
        <f t="array" ref="F5783" ca="1">IF(G5783&lt;&gt;"",INDIRECT("'"&amp;G5783&amp;"'!"&amp;H5783),"")</f>
        <v/>
      </c>
      <c r="S5783" s="991"/>
    </row>
    <row r="5784" spans="1:19" ht="15" customHeight="1" x14ac:dyDescent="0.25">
      <c r="A5784" s="2">
        <v>5779</v>
      </c>
      <c r="D5784" s="3" t="s">
        <v>3860</v>
      </c>
      <c r="F5784" t="str" cm="1">
        <f t="array" ref="F5784" ca="1">IF(G5784&lt;&gt;"",INDIRECT("'"&amp;G5784&amp;"'!"&amp;H5784),"")</f>
        <v/>
      </c>
      <c r="S5784" s="991"/>
    </row>
    <row r="5785" spans="1:19" ht="15" customHeight="1" x14ac:dyDescent="0.25">
      <c r="A5785" s="2">
        <v>5780</v>
      </c>
      <c r="D5785" s="3" t="s">
        <v>3572</v>
      </c>
      <c r="F5785" t="str" cm="1">
        <f t="array" ref="F5785" ca="1">IF(G5785&lt;&gt;"",INDIRECT("'"&amp;G5785&amp;"'!"&amp;H5785),"")</f>
        <v/>
      </c>
      <c r="S5785" s="991"/>
    </row>
    <row r="5786" spans="1:19" ht="15" customHeight="1" x14ac:dyDescent="0.25">
      <c r="A5786" s="2">
        <v>5781</v>
      </c>
      <c r="D5786" s="3" t="s">
        <v>3572</v>
      </c>
      <c r="F5786" t="str" cm="1">
        <f t="array" ref="F5786" ca="1">IF(G5786&lt;&gt;"",INDIRECT("'"&amp;G5786&amp;"'!"&amp;H5786),"")</f>
        <v/>
      </c>
      <c r="S5786" s="991"/>
    </row>
    <row r="5787" spans="1:19" ht="15" customHeight="1" x14ac:dyDescent="0.25">
      <c r="A5787" s="2">
        <v>5782</v>
      </c>
      <c r="D5787" s="3" t="s">
        <v>3572</v>
      </c>
      <c r="F5787" t="str" cm="1">
        <f t="array" ref="F5787" ca="1">IF(G5787&lt;&gt;"",INDIRECT("'"&amp;G5787&amp;"'!"&amp;H5787),"")</f>
        <v/>
      </c>
      <c r="S5787" s="991"/>
    </row>
    <row r="5788" spans="1:19" ht="15" customHeight="1" x14ac:dyDescent="0.25">
      <c r="A5788">
        <v>5783</v>
      </c>
      <c r="B5788" s="7">
        <f>'EstRev 6-11'!G215</f>
        <v>0</v>
      </c>
      <c r="C5788" s="3">
        <f>A5788-B5788</f>
        <v>5783</v>
      </c>
      <c r="E5788" t="b">
        <f ca="1">F5788=B5788</f>
        <v>1</v>
      </c>
      <c r="F5788" cm="1">
        <f t="array" ref="F5788" ca="1">IF(G5788&lt;&gt;"",INDIRECT("'"&amp;G5788&amp;"'!"&amp;H5788),"")</f>
        <v>0</v>
      </c>
      <c r="G5788" s="991" t="s">
        <v>4454</v>
      </c>
      <c r="H5788" t="s">
        <v>4814</v>
      </c>
      <c r="I5788" s="4"/>
      <c r="J5788" s="4"/>
      <c r="K5788" s="4"/>
    </row>
    <row r="5789" spans="1:19" ht="15" customHeight="1" x14ac:dyDescent="0.25">
      <c r="A5789" s="2">
        <v>5784</v>
      </c>
      <c r="D5789" s="3" t="s">
        <v>3572</v>
      </c>
      <c r="F5789" t="str" cm="1">
        <f t="array" ref="F5789" ca="1">IF(G5789&lt;&gt;"",INDIRECT("'"&amp;G5789&amp;"'!"&amp;H5789),"")</f>
        <v/>
      </c>
      <c r="S5789" s="991"/>
    </row>
    <row r="5790" spans="1:19" ht="15" customHeight="1" x14ac:dyDescent="0.25">
      <c r="A5790" s="2">
        <v>5785</v>
      </c>
      <c r="D5790" s="3" t="s">
        <v>3572</v>
      </c>
      <c r="F5790" t="str" cm="1">
        <f t="array" ref="F5790" ca="1">IF(G5790&lt;&gt;"",INDIRECT("'"&amp;G5790&amp;"'!"&amp;H5790),"")</f>
        <v/>
      </c>
      <c r="S5790" s="991"/>
    </row>
    <row r="5791" spans="1:19" ht="15" customHeight="1" x14ac:dyDescent="0.25">
      <c r="A5791">
        <v>5786</v>
      </c>
      <c r="B5791" s="7">
        <f>'EstRev 6-11'!G217</f>
        <v>0</v>
      </c>
      <c r="C5791" s="3">
        <f>A5791-B5791</f>
        <v>5786</v>
      </c>
      <c r="E5791" t="b">
        <f ca="1">F5791=B5791</f>
        <v>1</v>
      </c>
      <c r="F5791" cm="1">
        <f t="array" ref="F5791" ca="1">IF(G5791&lt;&gt;"",INDIRECT("'"&amp;G5791&amp;"'!"&amp;H5791),"")</f>
        <v>0</v>
      </c>
      <c r="G5791" s="991" t="s">
        <v>4454</v>
      </c>
      <c r="H5791" t="s">
        <v>4815</v>
      </c>
      <c r="I5791" s="4"/>
      <c r="J5791" s="4"/>
      <c r="K5791" s="4"/>
    </row>
    <row r="5792" spans="1:19" ht="15" customHeight="1" x14ac:dyDescent="0.25">
      <c r="A5792" s="2">
        <v>5787</v>
      </c>
      <c r="D5792" s="3" t="s">
        <v>3572</v>
      </c>
      <c r="F5792" t="str" cm="1">
        <f t="array" ref="F5792" ca="1">IF(G5792&lt;&gt;"",INDIRECT("'"&amp;G5792&amp;"'!"&amp;H5792),"")</f>
        <v/>
      </c>
      <c r="S5792" s="991"/>
    </row>
    <row r="5793" spans="1:19" ht="15" customHeight="1" x14ac:dyDescent="0.25">
      <c r="A5793" s="2">
        <v>5788</v>
      </c>
      <c r="D5793" s="3" t="s">
        <v>3572</v>
      </c>
      <c r="F5793" t="str" cm="1">
        <f t="array" ref="F5793" ca="1">IF(G5793&lt;&gt;"",INDIRECT("'"&amp;G5793&amp;"'!"&amp;H5793),"")</f>
        <v/>
      </c>
      <c r="S5793" s="991"/>
    </row>
    <row r="5794" spans="1:19" ht="15" customHeight="1" x14ac:dyDescent="0.25">
      <c r="A5794" s="2">
        <v>5789</v>
      </c>
      <c r="D5794" s="3" t="s">
        <v>3572</v>
      </c>
      <c r="F5794" t="str" cm="1">
        <f t="array" ref="F5794" ca="1">IF(G5794&lt;&gt;"",INDIRECT("'"&amp;G5794&amp;"'!"&amp;H5794),"")</f>
        <v/>
      </c>
      <c r="S5794" s="991"/>
    </row>
    <row r="5795" spans="1:19" ht="15" customHeight="1" x14ac:dyDescent="0.25">
      <c r="A5795" s="2">
        <v>5790</v>
      </c>
      <c r="D5795" s="3" t="s">
        <v>3572</v>
      </c>
      <c r="F5795" t="str" cm="1">
        <f t="array" ref="F5795" ca="1">IF(G5795&lt;&gt;"",INDIRECT("'"&amp;G5795&amp;"'!"&amp;H5795),"")</f>
        <v/>
      </c>
      <c r="S5795" s="991"/>
    </row>
    <row r="5796" spans="1:19" ht="15" customHeight="1" x14ac:dyDescent="0.25">
      <c r="A5796" s="2">
        <v>5791</v>
      </c>
      <c r="D5796" s="3" t="s">
        <v>3572</v>
      </c>
      <c r="F5796" t="str" cm="1">
        <f t="array" ref="F5796" ca="1">IF(G5796&lt;&gt;"",INDIRECT("'"&amp;G5796&amp;"'!"&amp;H5796),"")</f>
        <v/>
      </c>
      <c r="S5796" s="991"/>
    </row>
    <row r="5797" spans="1:19" ht="15" customHeight="1" x14ac:dyDescent="0.25">
      <c r="A5797">
        <v>5792</v>
      </c>
      <c r="B5797" s="7">
        <f>'EstRev 6-11'!G218</f>
        <v>0</v>
      </c>
      <c r="C5797" s="3">
        <f>A5797-B5797</f>
        <v>5792</v>
      </c>
      <c r="E5797" t="b">
        <f ca="1">F5797=B5797</f>
        <v>1</v>
      </c>
      <c r="F5797" cm="1">
        <f t="array" ref="F5797" ca="1">IF(G5797&lt;&gt;"",INDIRECT("'"&amp;G5797&amp;"'!"&amp;H5797),"")</f>
        <v>0</v>
      </c>
      <c r="G5797" s="991" t="s">
        <v>4454</v>
      </c>
      <c r="H5797" t="s">
        <v>4816</v>
      </c>
      <c r="I5797" s="4"/>
      <c r="J5797" s="4"/>
      <c r="K5797" s="4"/>
    </row>
    <row r="5798" spans="1:19" ht="15" customHeight="1" x14ac:dyDescent="0.25">
      <c r="A5798" s="2">
        <v>5793</v>
      </c>
      <c r="D5798" s="3" t="s">
        <v>3572</v>
      </c>
      <c r="F5798" t="str" cm="1">
        <f t="array" ref="F5798" ca="1">IF(G5798&lt;&gt;"",INDIRECT("'"&amp;G5798&amp;"'!"&amp;H5798),"")</f>
        <v/>
      </c>
      <c r="S5798" s="991"/>
    </row>
    <row r="5799" spans="1:19" ht="15" customHeight="1" x14ac:dyDescent="0.25">
      <c r="A5799">
        <v>5794</v>
      </c>
      <c r="B5799" s="7">
        <f>'EstRev 6-11'!G226</f>
        <v>0</v>
      </c>
      <c r="C5799" s="3">
        <f>A5799-B5799</f>
        <v>5794</v>
      </c>
      <c r="E5799" t="b">
        <f ca="1">F5799=B5799</f>
        <v>1</v>
      </c>
      <c r="F5799" cm="1">
        <f t="array" ref="F5799" ca="1">IF(G5799&lt;&gt;"",INDIRECT("'"&amp;G5799&amp;"'!"&amp;H5799),"")</f>
        <v>0</v>
      </c>
      <c r="G5799" s="991" t="s">
        <v>4454</v>
      </c>
      <c r="H5799" t="s">
        <v>4817</v>
      </c>
      <c r="I5799" s="4"/>
      <c r="J5799" s="4"/>
      <c r="K5799" s="4"/>
    </row>
    <row r="5800" spans="1:19" ht="15" customHeight="1" x14ac:dyDescent="0.25">
      <c r="A5800" s="2">
        <v>5795</v>
      </c>
      <c r="D5800" s="3" t="s">
        <v>4540</v>
      </c>
      <c r="F5800" t="str" cm="1">
        <f t="array" ref="F5800" ca="1">IF(G5800&lt;&gt;"",INDIRECT("'"&amp;G5800&amp;"'!"&amp;H5800),"")</f>
        <v/>
      </c>
      <c r="S5800" s="991"/>
    </row>
    <row r="5801" spans="1:19" ht="15" customHeight="1" x14ac:dyDescent="0.25">
      <c r="A5801" s="2">
        <v>5796</v>
      </c>
      <c r="D5801" s="3" t="s">
        <v>3572</v>
      </c>
      <c r="F5801" t="str" cm="1">
        <f t="array" ref="F5801" ca="1">IF(G5801&lt;&gt;"",INDIRECT("'"&amp;G5801&amp;"'!"&amp;H5801),"")</f>
        <v/>
      </c>
      <c r="S5801" s="991"/>
    </row>
    <row r="5802" spans="1:19" ht="15" customHeight="1" x14ac:dyDescent="0.25">
      <c r="A5802">
        <v>5797</v>
      </c>
      <c r="B5802" s="7">
        <f>'EstRev 6-11'!G228</f>
        <v>0</v>
      </c>
      <c r="C5802" s="3">
        <f>A5802-B5802</f>
        <v>5797</v>
      </c>
      <c r="E5802" t="b">
        <f ca="1">F5802=B5802</f>
        <v>1</v>
      </c>
      <c r="F5802" cm="1">
        <f t="array" ref="F5802" ca="1">IF(G5802&lt;&gt;"",INDIRECT("'"&amp;G5802&amp;"'!"&amp;H5802),"")</f>
        <v>0</v>
      </c>
      <c r="G5802" s="991" t="s">
        <v>4454</v>
      </c>
      <c r="H5802" t="s">
        <v>4818</v>
      </c>
      <c r="I5802" s="4"/>
      <c r="J5802" s="4"/>
      <c r="K5802" s="4"/>
    </row>
    <row r="5803" spans="1:19" ht="15" customHeight="1" x14ac:dyDescent="0.25">
      <c r="A5803" s="2">
        <v>5798</v>
      </c>
      <c r="D5803" s="3" t="s">
        <v>3572</v>
      </c>
      <c r="F5803" t="str" cm="1">
        <f t="array" ref="F5803" ca="1">IF(G5803&lt;&gt;"",INDIRECT("'"&amp;G5803&amp;"'!"&amp;H5803),"")</f>
        <v/>
      </c>
      <c r="S5803" s="991"/>
    </row>
    <row r="5804" spans="1:19" ht="15" customHeight="1" x14ac:dyDescent="0.25">
      <c r="A5804">
        <v>5799</v>
      </c>
      <c r="B5804" s="7">
        <f>'EstRev 6-11'!G229</f>
        <v>0</v>
      </c>
      <c r="C5804" s="3">
        <f>A5804-B5804</f>
        <v>5799</v>
      </c>
      <c r="E5804" t="b">
        <f ca="1">F5804=B5804</f>
        <v>1</v>
      </c>
      <c r="F5804" cm="1">
        <f t="array" ref="F5804" ca="1">IF(G5804&lt;&gt;"",INDIRECT("'"&amp;G5804&amp;"'!"&amp;H5804),"")</f>
        <v>0</v>
      </c>
      <c r="G5804" s="991" t="s">
        <v>4454</v>
      </c>
      <c r="H5804" t="s">
        <v>4819</v>
      </c>
      <c r="I5804" s="4"/>
      <c r="J5804" s="4"/>
      <c r="K5804" s="4"/>
    </row>
    <row r="5805" spans="1:19" ht="15" customHeight="1" x14ac:dyDescent="0.25">
      <c r="A5805" s="2">
        <v>5800</v>
      </c>
      <c r="D5805" s="3" t="s">
        <v>3572</v>
      </c>
      <c r="F5805" t="str" cm="1">
        <f t="array" ref="F5805" ca="1">IF(G5805&lt;&gt;"",INDIRECT("'"&amp;G5805&amp;"'!"&amp;H5805),"")</f>
        <v/>
      </c>
      <c r="S5805" s="991"/>
    </row>
    <row r="5806" spans="1:19" ht="15" customHeight="1" x14ac:dyDescent="0.25">
      <c r="A5806" s="2">
        <v>5801</v>
      </c>
      <c r="D5806" s="3" t="s">
        <v>3860</v>
      </c>
      <c r="F5806" t="str" cm="1">
        <f t="array" ref="F5806" ca="1">IF(G5806&lt;&gt;"",INDIRECT("'"&amp;G5806&amp;"'!"&amp;H5806),"")</f>
        <v/>
      </c>
      <c r="S5806" s="991"/>
    </row>
    <row r="5807" spans="1:19" ht="15" customHeight="1" x14ac:dyDescent="0.25">
      <c r="A5807">
        <v>5802</v>
      </c>
      <c r="B5807" s="7">
        <f>'EstRev 6-11'!G238</f>
        <v>0</v>
      </c>
      <c r="C5807" s="3">
        <f>A5807-B5807</f>
        <v>5802</v>
      </c>
      <c r="E5807" t="b">
        <f ca="1">F5807=B5807</f>
        <v>1</v>
      </c>
      <c r="F5807" cm="1">
        <f t="array" ref="F5807" ca="1">IF(G5807&lt;&gt;"",INDIRECT("'"&amp;G5807&amp;"'!"&amp;H5807),"")</f>
        <v>0</v>
      </c>
      <c r="G5807" s="991" t="s">
        <v>4454</v>
      </c>
      <c r="H5807" t="s">
        <v>4820</v>
      </c>
      <c r="I5807" s="4"/>
      <c r="J5807" s="4"/>
      <c r="K5807" s="4"/>
    </row>
    <row r="5808" spans="1:19" ht="15" customHeight="1" x14ac:dyDescent="0.25">
      <c r="A5808" s="2">
        <v>5803</v>
      </c>
      <c r="D5808" s="3" t="s">
        <v>3572</v>
      </c>
      <c r="F5808" t="str" cm="1">
        <f t="array" ref="F5808" ca="1">IF(G5808&lt;&gt;"",INDIRECT("'"&amp;G5808&amp;"'!"&amp;H5808),"")</f>
        <v/>
      </c>
      <c r="S5808" s="991"/>
    </row>
    <row r="5809" spans="1:19" ht="15" customHeight="1" x14ac:dyDescent="0.25">
      <c r="A5809" s="2">
        <v>5804</v>
      </c>
      <c r="D5809" s="3" t="s">
        <v>3572</v>
      </c>
      <c r="F5809" t="str" cm="1">
        <f t="array" ref="F5809" ca="1">IF(G5809&lt;&gt;"",INDIRECT("'"&amp;G5809&amp;"'!"&amp;H5809),"")</f>
        <v/>
      </c>
      <c r="S5809" s="991"/>
    </row>
    <row r="5810" spans="1:19" ht="15" customHeight="1" x14ac:dyDescent="0.25">
      <c r="A5810" s="2">
        <v>5805</v>
      </c>
      <c r="D5810" s="3" t="s">
        <v>3572</v>
      </c>
      <c r="F5810" t="str" cm="1">
        <f t="array" ref="F5810" ca="1">IF(G5810&lt;&gt;"",INDIRECT("'"&amp;G5810&amp;"'!"&amp;H5810),"")</f>
        <v/>
      </c>
      <c r="S5810" s="991"/>
    </row>
    <row r="5811" spans="1:19" ht="15" customHeight="1" x14ac:dyDescent="0.25">
      <c r="A5811" s="2">
        <v>5806</v>
      </c>
      <c r="D5811" s="3" t="s">
        <v>3572</v>
      </c>
      <c r="F5811" t="str" cm="1">
        <f t="array" ref="F5811" ca="1">IF(G5811&lt;&gt;"",INDIRECT("'"&amp;G5811&amp;"'!"&amp;H5811),"")</f>
        <v/>
      </c>
      <c r="S5811" s="991"/>
    </row>
    <row r="5812" spans="1:19" ht="15" customHeight="1" x14ac:dyDescent="0.25">
      <c r="A5812" s="2">
        <v>5807</v>
      </c>
      <c r="D5812" s="3" t="s">
        <v>3572</v>
      </c>
      <c r="F5812" t="str" cm="1">
        <f t="array" ref="F5812" ca="1">IF(G5812&lt;&gt;"",INDIRECT("'"&amp;G5812&amp;"'!"&amp;H5812),"")</f>
        <v/>
      </c>
      <c r="S5812" s="991"/>
    </row>
    <row r="5813" spans="1:19" ht="15" customHeight="1" x14ac:dyDescent="0.25">
      <c r="A5813">
        <v>5808</v>
      </c>
      <c r="B5813" s="7">
        <f>'EstRev 6-11'!G239</f>
        <v>0</v>
      </c>
      <c r="C5813" s="3">
        <f t="shared" ref="C5813:C5832" si="168">A5813-B5813</f>
        <v>5808</v>
      </c>
      <c r="E5813" t="b">
        <f t="shared" ref="E5813:E5832" ca="1" si="169">F5813=B5813</f>
        <v>1</v>
      </c>
      <c r="F5813" cm="1">
        <f t="array" ref="F5813" ca="1">IF(G5813&lt;&gt;"",INDIRECT("'"&amp;G5813&amp;"'!"&amp;H5813),"")</f>
        <v>0</v>
      </c>
      <c r="G5813" s="991" t="s">
        <v>4454</v>
      </c>
      <c r="H5813" t="s">
        <v>4821</v>
      </c>
      <c r="I5813" s="4"/>
      <c r="J5813" s="4"/>
      <c r="K5813" s="4"/>
    </row>
    <row r="5814" spans="1:19" ht="15" customHeight="1" x14ac:dyDescent="0.25">
      <c r="A5814">
        <v>5809</v>
      </c>
      <c r="B5814" s="7">
        <f>'EstRev 6-11'!G240</f>
        <v>0</v>
      </c>
      <c r="C5814" s="3">
        <f t="shared" si="168"/>
        <v>5809</v>
      </c>
      <c r="E5814" t="b">
        <f t="shared" ca="1" si="169"/>
        <v>1</v>
      </c>
      <c r="F5814" cm="1">
        <f t="array" ref="F5814" ca="1">IF(G5814&lt;&gt;"",INDIRECT("'"&amp;G5814&amp;"'!"&amp;H5814),"")</f>
        <v>0</v>
      </c>
      <c r="G5814" s="991" t="s">
        <v>4454</v>
      </c>
      <c r="H5814" t="s">
        <v>4822</v>
      </c>
      <c r="I5814" s="4"/>
      <c r="J5814" s="4"/>
      <c r="K5814" s="4"/>
    </row>
    <row r="5815" spans="1:19" ht="15" customHeight="1" x14ac:dyDescent="0.25">
      <c r="A5815">
        <v>5810</v>
      </c>
      <c r="B5815" s="7">
        <f>'EstRev 6-11'!H5</f>
        <v>0</v>
      </c>
      <c r="C5815" s="3">
        <f t="shared" si="168"/>
        <v>5810</v>
      </c>
      <c r="E5815" t="b">
        <f t="shared" ca="1" si="169"/>
        <v>1</v>
      </c>
      <c r="F5815" cm="1">
        <f t="array" ref="F5815" ca="1">IF(G5815&lt;&gt;"",INDIRECT("'"&amp;G5815&amp;"'!"&amp;H5815),"")</f>
        <v>0</v>
      </c>
      <c r="G5815" s="991" t="s">
        <v>4454</v>
      </c>
      <c r="H5815" t="s">
        <v>3821</v>
      </c>
      <c r="I5815" s="4"/>
      <c r="J5815" s="4"/>
      <c r="K5815" s="4"/>
    </row>
    <row r="5816" spans="1:19" ht="15" customHeight="1" x14ac:dyDescent="0.25">
      <c r="A5816">
        <v>5811</v>
      </c>
      <c r="B5816" s="7">
        <f>'EstRev 6-11'!H11</f>
        <v>0</v>
      </c>
      <c r="C5816" s="3">
        <f t="shared" si="168"/>
        <v>5811</v>
      </c>
      <c r="E5816" t="b">
        <f t="shared" ca="1" si="169"/>
        <v>1</v>
      </c>
      <c r="F5816" cm="1">
        <f t="array" ref="F5816" ca="1">IF(G5816&lt;&gt;"",INDIRECT("'"&amp;G5816&amp;"'!"&amp;H5816),"")</f>
        <v>0</v>
      </c>
      <c r="G5816" s="991" t="s">
        <v>4454</v>
      </c>
      <c r="H5816" t="s">
        <v>3578</v>
      </c>
      <c r="I5816" s="4"/>
      <c r="J5816" s="4"/>
      <c r="K5816" s="4"/>
    </row>
    <row r="5817" spans="1:19" x14ac:dyDescent="0.25">
      <c r="A5817">
        <v>5812</v>
      </c>
      <c r="B5817" s="7">
        <f>'EstRev 6-11'!H12</f>
        <v>0</v>
      </c>
      <c r="C5817" s="3">
        <f t="shared" si="168"/>
        <v>5812</v>
      </c>
      <c r="E5817" t="b">
        <f t="shared" ca="1" si="169"/>
        <v>1</v>
      </c>
      <c r="F5817" cm="1">
        <f t="array" ref="F5817" ca="1">IF(G5817&lt;&gt;"",INDIRECT("'"&amp;G5817&amp;"'!"&amp;H5817),"")</f>
        <v>0</v>
      </c>
      <c r="G5817" s="991" t="s">
        <v>4454</v>
      </c>
      <c r="H5817" t="s">
        <v>3579</v>
      </c>
      <c r="S5817" s="991"/>
    </row>
    <row r="5818" spans="1:19" x14ac:dyDescent="0.25">
      <c r="A5818">
        <v>5813</v>
      </c>
      <c r="B5818" s="7">
        <f>'EstRev 6-11'!H14</f>
        <v>0</v>
      </c>
      <c r="C5818" s="3">
        <f t="shared" si="168"/>
        <v>5813</v>
      </c>
      <c r="E5818" t="b">
        <f t="shared" ca="1" si="169"/>
        <v>1</v>
      </c>
      <c r="F5818" cm="1">
        <f t="array" ref="F5818" ca="1">IF(G5818&lt;&gt;"",INDIRECT("'"&amp;G5818&amp;"'!"&amp;H5818),"")</f>
        <v>0</v>
      </c>
      <c r="G5818" s="991" t="s">
        <v>4454</v>
      </c>
      <c r="H5818" t="s">
        <v>3499</v>
      </c>
      <c r="S5818" s="991"/>
    </row>
    <row r="5819" spans="1:19" ht="15" customHeight="1" x14ac:dyDescent="0.25">
      <c r="A5819">
        <v>5814</v>
      </c>
      <c r="B5819" s="7">
        <f>'EstRev 6-11'!H15</f>
        <v>0</v>
      </c>
      <c r="C5819" s="3">
        <f t="shared" si="168"/>
        <v>5814</v>
      </c>
      <c r="E5819" t="b">
        <f t="shared" ca="1" si="169"/>
        <v>1</v>
      </c>
      <c r="F5819" cm="1">
        <f t="array" ref="F5819" ca="1">IF(G5819&lt;&gt;"",INDIRECT("'"&amp;G5819&amp;"'!"&amp;H5819),"")</f>
        <v>0</v>
      </c>
      <c r="G5819" s="991" t="s">
        <v>4454</v>
      </c>
      <c r="H5819" t="s">
        <v>3822</v>
      </c>
      <c r="I5819" s="4"/>
      <c r="J5819" s="4"/>
      <c r="K5819" s="4"/>
    </row>
    <row r="5820" spans="1:19" ht="15" customHeight="1" x14ac:dyDescent="0.25">
      <c r="A5820">
        <v>5815</v>
      </c>
      <c r="B5820" s="7">
        <f>'EstRev 6-11'!H16</f>
        <v>0</v>
      </c>
      <c r="C5820" s="3">
        <f t="shared" si="168"/>
        <v>5815</v>
      </c>
      <c r="E5820" t="b">
        <f t="shared" ca="1" si="169"/>
        <v>1</v>
      </c>
      <c r="F5820" cm="1">
        <f t="array" ref="F5820" ca="1">IF(G5820&lt;&gt;"",INDIRECT("'"&amp;G5820&amp;"'!"&amp;H5820),"")</f>
        <v>0</v>
      </c>
      <c r="G5820" s="991" t="s">
        <v>4454</v>
      </c>
      <c r="H5820" t="s">
        <v>3580</v>
      </c>
      <c r="I5820" s="4"/>
      <c r="J5820" s="4"/>
      <c r="K5820" s="4"/>
    </row>
    <row r="5821" spans="1:19" ht="15" customHeight="1" x14ac:dyDescent="0.25">
      <c r="A5821">
        <v>5816</v>
      </c>
      <c r="B5821" s="7">
        <f>'EstRev 6-11'!H17</f>
        <v>0</v>
      </c>
      <c r="C5821" s="3">
        <f t="shared" si="168"/>
        <v>5816</v>
      </c>
      <c r="E5821" t="b">
        <f t="shared" ca="1" si="169"/>
        <v>1</v>
      </c>
      <c r="F5821" cm="1">
        <f t="array" ref="F5821" ca="1">IF(G5821&lt;&gt;"",INDIRECT("'"&amp;G5821&amp;"'!"&amp;H5821),"")</f>
        <v>0</v>
      </c>
      <c r="G5821" s="991" t="s">
        <v>4454</v>
      </c>
      <c r="H5821" t="s">
        <v>4823</v>
      </c>
      <c r="I5821" s="4"/>
      <c r="J5821" s="4"/>
      <c r="K5821" s="4"/>
    </row>
    <row r="5822" spans="1:19" ht="15" customHeight="1" x14ac:dyDescent="0.25">
      <c r="A5822">
        <v>5817</v>
      </c>
      <c r="B5822" s="7">
        <f>'EstRev 6-11'!H18</f>
        <v>0</v>
      </c>
      <c r="C5822" s="3">
        <f t="shared" si="168"/>
        <v>5817</v>
      </c>
      <c r="E5822" t="b">
        <f t="shared" ca="1" si="169"/>
        <v>1</v>
      </c>
      <c r="F5822" cm="1">
        <f t="array" ref="F5822" ca="1">IF(G5822&lt;&gt;"",INDIRECT("'"&amp;G5822&amp;"'!"&amp;H5822),"")</f>
        <v>0</v>
      </c>
      <c r="G5822" s="991" t="s">
        <v>4454</v>
      </c>
      <c r="H5822" t="s">
        <v>3514</v>
      </c>
      <c r="I5822" s="4"/>
      <c r="J5822" s="4"/>
      <c r="K5822" s="4"/>
    </row>
    <row r="5823" spans="1:19" ht="15" customHeight="1" x14ac:dyDescent="0.25">
      <c r="A5823">
        <v>5818</v>
      </c>
      <c r="B5823" s="7">
        <f>'EstRev 6-11'!H65</f>
        <v>0</v>
      </c>
      <c r="C5823" s="3">
        <f t="shared" si="168"/>
        <v>5818</v>
      </c>
      <c r="E5823" t="b">
        <f t="shared" ca="1" si="169"/>
        <v>1</v>
      </c>
      <c r="F5823" cm="1">
        <f t="array" ref="F5823" ca="1">IF(G5823&lt;&gt;"",INDIRECT("'"&amp;G5823&amp;"'!"&amp;H5823),"")</f>
        <v>0</v>
      </c>
      <c r="G5823" s="991" t="s">
        <v>4454</v>
      </c>
      <c r="H5823" t="s">
        <v>3845</v>
      </c>
      <c r="I5823" s="4"/>
      <c r="J5823" s="4"/>
      <c r="K5823" s="4"/>
    </row>
    <row r="5824" spans="1:19" ht="15" customHeight="1" x14ac:dyDescent="0.25">
      <c r="A5824">
        <v>5819</v>
      </c>
      <c r="B5824" s="7">
        <f>'EstRev 6-11'!H66</f>
        <v>0</v>
      </c>
      <c r="C5824" s="3">
        <f t="shared" si="168"/>
        <v>5819</v>
      </c>
      <c r="E5824" t="b">
        <f t="shared" ca="1" si="169"/>
        <v>1</v>
      </c>
      <c r="F5824" cm="1">
        <f t="array" ref="F5824" ca="1">IF(G5824&lt;&gt;"",INDIRECT("'"&amp;G5824&amp;"'!"&amp;H5824),"")</f>
        <v>0</v>
      </c>
      <c r="G5824" s="991" t="s">
        <v>4454</v>
      </c>
      <c r="H5824" t="s">
        <v>3846</v>
      </c>
      <c r="I5824" s="4"/>
      <c r="J5824" s="4"/>
      <c r="K5824" s="4"/>
    </row>
    <row r="5825" spans="1:19" ht="15" customHeight="1" x14ac:dyDescent="0.25">
      <c r="A5825">
        <v>5820</v>
      </c>
      <c r="B5825" s="7">
        <f>'EstRev 6-11'!H68</f>
        <v>0</v>
      </c>
      <c r="C5825" s="3">
        <f t="shared" si="168"/>
        <v>5820</v>
      </c>
      <c r="E5825" t="b">
        <f t="shared" ca="1" si="169"/>
        <v>1</v>
      </c>
      <c r="F5825" cm="1">
        <f t="array" ref="F5825" ca="1">IF(G5825&lt;&gt;"",INDIRECT("'"&amp;G5825&amp;"'!"&amp;H5825),"")</f>
        <v>0</v>
      </c>
      <c r="G5825" s="991" t="s">
        <v>4454</v>
      </c>
      <c r="H5825" t="s">
        <v>4824</v>
      </c>
      <c r="I5825" s="4"/>
      <c r="J5825" s="4"/>
      <c r="K5825" s="4"/>
    </row>
    <row r="5826" spans="1:19" ht="15" customHeight="1" x14ac:dyDescent="0.25">
      <c r="A5826">
        <v>5821</v>
      </c>
      <c r="B5826" s="7">
        <f>'EstRev 6-11'!H99</f>
        <v>0</v>
      </c>
      <c r="C5826" s="3">
        <f t="shared" si="168"/>
        <v>5821</v>
      </c>
      <c r="E5826" t="b">
        <f t="shared" ca="1" si="169"/>
        <v>1</v>
      </c>
      <c r="F5826" cm="1">
        <f t="array" ref="F5826" ca="1">IF(G5826&lt;&gt;"",INDIRECT("'"&amp;G5826&amp;"'!"&amp;H5826),"")</f>
        <v>0</v>
      </c>
      <c r="G5826" s="991" t="s">
        <v>4454</v>
      </c>
      <c r="H5826" t="s">
        <v>4825</v>
      </c>
      <c r="I5826" s="4"/>
      <c r="J5826" s="4"/>
      <c r="K5826" s="4"/>
    </row>
    <row r="5827" spans="1:19" ht="15" customHeight="1" x14ac:dyDescent="0.25">
      <c r="A5827">
        <v>5822</v>
      </c>
      <c r="B5827" s="7">
        <f>'EstRev 6-11'!H102</f>
        <v>0</v>
      </c>
      <c r="C5827" s="3">
        <f t="shared" si="168"/>
        <v>5822</v>
      </c>
      <c r="E5827" t="b">
        <f t="shared" ca="1" si="169"/>
        <v>1</v>
      </c>
      <c r="F5827" cm="1">
        <f t="array" ref="F5827" ca="1">IF(G5827&lt;&gt;"",INDIRECT("'"&amp;G5827&amp;"'!"&amp;H5827),"")</f>
        <v>0</v>
      </c>
      <c r="G5827" s="991" t="s">
        <v>4454</v>
      </c>
      <c r="H5827" t="s">
        <v>4826</v>
      </c>
      <c r="I5827" s="4"/>
      <c r="J5827" s="4"/>
      <c r="K5827" s="4"/>
    </row>
    <row r="5828" spans="1:19" ht="15" customHeight="1" x14ac:dyDescent="0.25">
      <c r="A5828">
        <v>5823</v>
      </c>
      <c r="B5828" s="7">
        <f>'EstRev 6-11'!H107</f>
        <v>0</v>
      </c>
      <c r="C5828" s="3">
        <f t="shared" si="168"/>
        <v>5823</v>
      </c>
      <c r="E5828" t="b">
        <f t="shared" ca="1" si="169"/>
        <v>1</v>
      </c>
      <c r="F5828" cm="1">
        <f t="array" ref="F5828" ca="1">IF(G5828&lt;&gt;"",INDIRECT("'"&amp;G5828&amp;"'!"&amp;H5828),"")</f>
        <v>0</v>
      </c>
      <c r="G5828" s="991" t="s">
        <v>4454</v>
      </c>
      <c r="H5828" t="s">
        <v>3858</v>
      </c>
      <c r="I5828" s="4"/>
      <c r="J5828" s="4"/>
      <c r="K5828" s="4"/>
    </row>
    <row r="5829" spans="1:19" ht="15" customHeight="1" x14ac:dyDescent="0.25">
      <c r="A5829">
        <v>5824</v>
      </c>
      <c r="B5829" s="7">
        <f>'EstRev 6-11'!H110</f>
        <v>0</v>
      </c>
      <c r="C5829" s="3">
        <f t="shared" si="168"/>
        <v>5824</v>
      </c>
      <c r="E5829" t="b">
        <f t="shared" ca="1" si="169"/>
        <v>1</v>
      </c>
      <c r="F5829" cm="1">
        <f t="array" ref="F5829" ca="1">IF(G5829&lt;&gt;"",INDIRECT("'"&amp;G5829&amp;"'!"&amp;H5829),"")</f>
        <v>0</v>
      </c>
      <c r="G5829" s="991" t="s">
        <v>4454</v>
      </c>
      <c r="H5829" t="s">
        <v>4219</v>
      </c>
      <c r="I5829" s="4"/>
      <c r="J5829" s="4"/>
      <c r="K5829" s="4"/>
    </row>
    <row r="5830" spans="1:19" ht="15" customHeight="1" x14ac:dyDescent="0.25">
      <c r="A5830">
        <v>5825</v>
      </c>
      <c r="B5830" s="7">
        <f>'EstRev 6-11'!H111</f>
        <v>0</v>
      </c>
      <c r="C5830" s="3">
        <f t="shared" si="168"/>
        <v>5825</v>
      </c>
      <c r="E5830" t="b">
        <f t="shared" ca="1" si="169"/>
        <v>1</v>
      </c>
      <c r="F5830" cm="1">
        <f t="array" ref="F5830" ca="1">IF(G5830&lt;&gt;"",INDIRECT("'"&amp;G5830&amp;"'!"&amp;H5830),"")</f>
        <v>0</v>
      </c>
      <c r="G5830" s="991" t="s">
        <v>4454</v>
      </c>
      <c r="H5830" t="s">
        <v>3861</v>
      </c>
      <c r="I5830" s="4"/>
      <c r="J5830" s="4"/>
      <c r="K5830" s="4"/>
    </row>
    <row r="5831" spans="1:19" x14ac:dyDescent="0.25">
      <c r="A5831">
        <v>5826</v>
      </c>
      <c r="B5831" s="7">
        <f>'EstRev 6-11'!H121</f>
        <v>0</v>
      </c>
      <c r="C5831" s="3">
        <f t="shared" si="168"/>
        <v>5826</v>
      </c>
      <c r="E5831" t="b">
        <f t="shared" ca="1" si="169"/>
        <v>1</v>
      </c>
      <c r="F5831" cm="1">
        <f t="array" ref="F5831" ca="1">IF(G5831&lt;&gt;"",INDIRECT("'"&amp;G5831&amp;"'!"&amp;H5831),"")</f>
        <v>0</v>
      </c>
      <c r="G5831" s="991" t="s">
        <v>4454</v>
      </c>
      <c r="H5831" t="s">
        <v>4827</v>
      </c>
      <c r="S5831" s="991"/>
    </row>
    <row r="5832" spans="1:19" ht="15" customHeight="1" x14ac:dyDescent="0.25">
      <c r="A5832">
        <v>5827</v>
      </c>
      <c r="B5832" s="7">
        <f>'EstRev 6-11'!H122</f>
        <v>0</v>
      </c>
      <c r="C5832" s="3">
        <f t="shared" si="168"/>
        <v>5827</v>
      </c>
      <c r="E5832" t="b">
        <f t="shared" ca="1" si="169"/>
        <v>1</v>
      </c>
      <c r="F5832" cm="1">
        <f t="array" ref="F5832" ca="1">IF(G5832&lt;&gt;"",INDIRECT("'"&amp;G5832&amp;"'!"&amp;H5832),"")</f>
        <v>0</v>
      </c>
      <c r="G5832" s="991" t="s">
        <v>4454</v>
      </c>
      <c r="H5832" t="s">
        <v>4828</v>
      </c>
      <c r="I5832" s="4"/>
      <c r="J5832" s="4"/>
      <c r="K5832" s="4"/>
    </row>
    <row r="5833" spans="1:19" ht="15" customHeight="1" x14ac:dyDescent="0.25">
      <c r="A5833" s="2">
        <v>5828</v>
      </c>
      <c r="D5833" s="3" t="s">
        <v>3572</v>
      </c>
      <c r="F5833" t="str" cm="1">
        <f t="array" ref="F5833" ca="1">IF(G5833&lt;&gt;"",INDIRECT("'"&amp;G5833&amp;"'!"&amp;H5833),"")</f>
        <v/>
      </c>
      <c r="S5833" s="991"/>
    </row>
    <row r="5834" spans="1:19" ht="15" customHeight="1" x14ac:dyDescent="0.25">
      <c r="A5834" s="2">
        <v>5829</v>
      </c>
      <c r="D5834" s="3" t="s">
        <v>3572</v>
      </c>
      <c r="F5834" t="str" cm="1">
        <f t="array" ref="F5834" ca="1">IF(G5834&lt;&gt;"",INDIRECT("'"&amp;G5834&amp;"'!"&amp;H5834),"")</f>
        <v/>
      </c>
      <c r="S5834" s="991"/>
    </row>
    <row r="5835" spans="1:19" ht="15" customHeight="1" x14ac:dyDescent="0.25">
      <c r="A5835" s="2">
        <v>5830</v>
      </c>
      <c r="D5835" s="3" t="s">
        <v>3572</v>
      </c>
      <c r="F5835" t="str" cm="1">
        <f t="array" ref="F5835" ca="1">IF(G5835&lt;&gt;"",INDIRECT("'"&amp;G5835&amp;"'!"&amp;H5835),"")</f>
        <v/>
      </c>
      <c r="S5835" s="991"/>
    </row>
    <row r="5836" spans="1:19" ht="15" customHeight="1" x14ac:dyDescent="0.25">
      <c r="A5836" s="2">
        <v>5831</v>
      </c>
      <c r="D5836" s="3" t="s">
        <v>3572</v>
      </c>
      <c r="F5836" t="str" cm="1">
        <f t="array" ref="F5836" ca="1">IF(G5836&lt;&gt;"",INDIRECT("'"&amp;G5836&amp;"'!"&amp;H5836),"")</f>
        <v/>
      </c>
      <c r="S5836" s="991"/>
    </row>
    <row r="5837" spans="1:19" ht="15" customHeight="1" x14ac:dyDescent="0.25">
      <c r="A5837">
        <v>5832</v>
      </c>
      <c r="B5837" s="7">
        <f>'EstRev 6-11'!H124</f>
        <v>0</v>
      </c>
      <c r="C5837" s="3">
        <f>A5837-B5837</f>
        <v>5832</v>
      </c>
      <c r="E5837" t="b">
        <f ca="1">F5837=B5837</f>
        <v>1</v>
      </c>
      <c r="F5837" cm="1">
        <f t="array" ref="F5837" ca="1">IF(G5837&lt;&gt;"",INDIRECT("'"&amp;G5837&amp;"'!"&amp;H5837),"")</f>
        <v>0</v>
      </c>
      <c r="G5837" s="991" t="s">
        <v>4454</v>
      </c>
      <c r="H5837" t="s">
        <v>4438</v>
      </c>
      <c r="I5837" s="4"/>
      <c r="J5837" s="4"/>
      <c r="K5837" s="4"/>
    </row>
    <row r="5838" spans="1:19" ht="15" customHeight="1" x14ac:dyDescent="0.25">
      <c r="A5838" s="2">
        <v>5833</v>
      </c>
      <c r="D5838" s="3" t="s">
        <v>3572</v>
      </c>
      <c r="F5838" t="str" cm="1">
        <f t="array" ref="F5838" ca="1">IF(G5838&lt;&gt;"",INDIRECT("'"&amp;G5838&amp;"'!"&amp;H5838),"")</f>
        <v/>
      </c>
      <c r="S5838" s="991"/>
    </row>
    <row r="5839" spans="1:19" ht="15" customHeight="1" x14ac:dyDescent="0.25">
      <c r="A5839" s="2">
        <v>5834</v>
      </c>
      <c r="D5839" s="3" t="s">
        <v>3572</v>
      </c>
      <c r="F5839" t="str" cm="1">
        <f t="array" ref="F5839" ca="1">IF(G5839&lt;&gt;"",INDIRECT("'"&amp;G5839&amp;"'!"&amp;H5839),"")</f>
        <v/>
      </c>
      <c r="S5839" s="991"/>
    </row>
    <row r="5840" spans="1:19" ht="15" customHeight="1" x14ac:dyDescent="0.25">
      <c r="A5840" s="2">
        <v>5835</v>
      </c>
      <c r="D5840" s="3" t="s">
        <v>3572</v>
      </c>
      <c r="F5840" t="str" cm="1">
        <f t="array" ref="F5840" ca="1">IF(G5840&lt;&gt;"",INDIRECT("'"&amp;G5840&amp;"'!"&amp;H5840),"")</f>
        <v/>
      </c>
      <c r="S5840" s="991"/>
    </row>
    <row r="5841" spans="1:19" ht="15" customHeight="1" x14ac:dyDescent="0.25">
      <c r="A5841" s="2">
        <v>5836</v>
      </c>
      <c r="D5841" s="3" t="s">
        <v>3572</v>
      </c>
      <c r="F5841" t="str" cm="1">
        <f t="array" ref="F5841" ca="1">IF(G5841&lt;&gt;"",INDIRECT("'"&amp;G5841&amp;"'!"&amp;H5841),"")</f>
        <v/>
      </c>
      <c r="S5841" s="991"/>
    </row>
    <row r="5842" spans="1:19" ht="15" customHeight="1" x14ac:dyDescent="0.25">
      <c r="A5842" s="2">
        <v>5837</v>
      </c>
      <c r="D5842" s="3" t="s">
        <v>3572</v>
      </c>
      <c r="F5842" t="str" cm="1">
        <f t="array" ref="F5842" ca="1">IF(G5842&lt;&gt;"",INDIRECT("'"&amp;G5842&amp;"'!"&amp;H5842),"")</f>
        <v/>
      </c>
      <c r="S5842" s="991"/>
    </row>
    <row r="5843" spans="1:19" ht="15" customHeight="1" x14ac:dyDescent="0.25">
      <c r="A5843">
        <v>5838</v>
      </c>
      <c r="B5843" s="7">
        <f>'EstRev 6-11'!H164</f>
        <v>0</v>
      </c>
      <c r="C5843" s="3">
        <f>A5843-B5843</f>
        <v>5838</v>
      </c>
      <c r="E5843" t="b">
        <f ca="1">F5843=B5843</f>
        <v>1</v>
      </c>
      <c r="F5843" cm="1">
        <f t="array" ref="F5843" ca="1">IF(G5843&lt;&gt;"",INDIRECT("'"&amp;G5843&amp;"'!"&amp;H5843),"")</f>
        <v>0</v>
      </c>
      <c r="G5843" s="991" t="s">
        <v>4454</v>
      </c>
      <c r="H5843" t="s">
        <v>4829</v>
      </c>
      <c r="I5843" s="4"/>
      <c r="J5843" s="4"/>
      <c r="K5843" s="4"/>
    </row>
    <row r="5844" spans="1:19" ht="15" customHeight="1" x14ac:dyDescent="0.25">
      <c r="A5844" s="2">
        <v>5839</v>
      </c>
      <c r="D5844" s="3" t="s">
        <v>3572</v>
      </c>
      <c r="F5844" t="str" cm="1">
        <f t="array" ref="F5844" ca="1">IF(G5844&lt;&gt;"",INDIRECT("'"&amp;G5844&amp;"'!"&amp;H5844),"")</f>
        <v/>
      </c>
      <c r="S5844" s="991"/>
    </row>
    <row r="5845" spans="1:19" ht="15" customHeight="1" x14ac:dyDescent="0.25">
      <c r="A5845" s="2">
        <v>5840</v>
      </c>
      <c r="D5845" s="3" t="s">
        <v>3572</v>
      </c>
      <c r="F5845" t="str" cm="1">
        <f t="array" ref="F5845" ca="1">IF(G5845&lt;&gt;"",INDIRECT("'"&amp;G5845&amp;"'!"&amp;H5845),"")</f>
        <v/>
      </c>
      <c r="S5845" s="991"/>
    </row>
    <row r="5846" spans="1:19" ht="15" customHeight="1" x14ac:dyDescent="0.25">
      <c r="A5846" s="2">
        <v>5841</v>
      </c>
      <c r="D5846" s="3" t="s">
        <v>3572</v>
      </c>
      <c r="F5846" t="str" cm="1">
        <f t="array" ref="F5846" ca="1">IF(G5846&lt;&gt;"",INDIRECT("'"&amp;G5846&amp;"'!"&amp;H5846),"")</f>
        <v/>
      </c>
      <c r="S5846" s="991"/>
    </row>
    <row r="5847" spans="1:19" ht="15" customHeight="1" x14ac:dyDescent="0.25">
      <c r="A5847" s="2">
        <v>5842</v>
      </c>
      <c r="D5847" s="3" t="s">
        <v>3572</v>
      </c>
      <c r="F5847" t="str" cm="1">
        <f t="array" ref="F5847" ca="1">IF(G5847&lt;&gt;"",INDIRECT("'"&amp;G5847&amp;"'!"&amp;H5847),"")</f>
        <v/>
      </c>
      <c r="S5847" s="991"/>
    </row>
    <row r="5848" spans="1:19" ht="15" customHeight="1" x14ac:dyDescent="0.25">
      <c r="A5848" s="2">
        <v>5843</v>
      </c>
      <c r="D5848" s="3" t="s">
        <v>3572</v>
      </c>
      <c r="F5848" t="str" cm="1">
        <f t="array" ref="F5848" ca="1">IF(G5848&lt;&gt;"",INDIRECT("'"&amp;G5848&amp;"'!"&amp;H5848),"")</f>
        <v/>
      </c>
      <c r="S5848" s="991"/>
    </row>
    <row r="5849" spans="1:19" ht="15" customHeight="1" x14ac:dyDescent="0.25">
      <c r="A5849" s="2">
        <v>5844</v>
      </c>
      <c r="D5849" s="3" t="s">
        <v>3572</v>
      </c>
      <c r="F5849" t="str" cm="1">
        <f t="array" ref="F5849" ca="1">IF(G5849&lt;&gt;"",INDIRECT("'"&amp;G5849&amp;"'!"&amp;H5849),"")</f>
        <v/>
      </c>
      <c r="S5849" s="991"/>
    </row>
    <row r="5850" spans="1:19" ht="15" customHeight="1" x14ac:dyDescent="0.25">
      <c r="A5850">
        <v>5845</v>
      </c>
      <c r="B5850" s="7">
        <f>'EstRev 6-11'!H165</f>
        <v>0</v>
      </c>
      <c r="C5850" s="3">
        <f>A5850-B5850</f>
        <v>5845</v>
      </c>
      <c r="E5850" t="b">
        <f ca="1">F5850=B5850</f>
        <v>1</v>
      </c>
      <c r="F5850" cm="1">
        <f t="array" ref="F5850" ca="1">IF(G5850&lt;&gt;"",INDIRECT("'"&amp;G5850&amp;"'!"&amp;H5850),"")</f>
        <v>0</v>
      </c>
      <c r="G5850" s="991" t="s">
        <v>4454</v>
      </c>
      <c r="H5850" t="s">
        <v>4830</v>
      </c>
      <c r="I5850" s="4"/>
      <c r="J5850" s="4"/>
      <c r="K5850" s="4"/>
    </row>
    <row r="5851" spans="1:19" ht="15" customHeight="1" x14ac:dyDescent="0.25">
      <c r="A5851">
        <v>5846</v>
      </c>
      <c r="B5851" s="7">
        <f>'EstRev 6-11'!H173</f>
        <v>0</v>
      </c>
      <c r="C5851" s="3">
        <f>A5851-B5851</f>
        <v>5846</v>
      </c>
      <c r="E5851" t="b">
        <f ca="1">F5851=B5851</f>
        <v>1</v>
      </c>
      <c r="F5851" cm="1">
        <f t="array" ref="F5851" ca="1">IF(G5851&lt;&gt;"",INDIRECT("'"&amp;G5851&amp;"'!"&amp;H5851),"")</f>
        <v>0</v>
      </c>
      <c r="G5851" s="991" t="s">
        <v>4454</v>
      </c>
      <c r="H5851" t="s">
        <v>3975</v>
      </c>
      <c r="I5851" s="4"/>
      <c r="J5851" s="4"/>
      <c r="K5851" s="4"/>
    </row>
    <row r="5852" spans="1:19" ht="15" customHeight="1" x14ac:dyDescent="0.25">
      <c r="A5852">
        <v>5847</v>
      </c>
      <c r="B5852" s="7">
        <f>'EstRev 6-11'!H176</f>
        <v>0</v>
      </c>
      <c r="C5852" s="3">
        <f>A5852-B5852</f>
        <v>5847</v>
      </c>
      <c r="E5852" t="b">
        <f ca="1">F5852=B5852</f>
        <v>1</v>
      </c>
      <c r="F5852" cm="1">
        <f t="array" ref="F5852" ca="1">IF(G5852&lt;&gt;"",INDIRECT("'"&amp;G5852&amp;"'!"&amp;H5852),"")</f>
        <v>0</v>
      </c>
      <c r="G5852" s="991" t="s">
        <v>4454</v>
      </c>
      <c r="H5852" t="s">
        <v>3980</v>
      </c>
      <c r="I5852" s="4"/>
      <c r="J5852" s="4"/>
      <c r="K5852" s="4"/>
    </row>
    <row r="5853" spans="1:19" ht="15" customHeight="1" x14ac:dyDescent="0.25">
      <c r="A5853" s="2">
        <v>5848</v>
      </c>
      <c r="D5853" s="3" t="s">
        <v>3572</v>
      </c>
      <c r="F5853" t="str" cm="1">
        <f t="array" ref="F5853" ca="1">IF(G5853&lt;&gt;"",INDIRECT("'"&amp;G5853&amp;"'!"&amp;H5853),"")</f>
        <v/>
      </c>
      <c r="S5853" s="991"/>
    </row>
    <row r="5854" spans="1:19" ht="15" customHeight="1" x14ac:dyDescent="0.25">
      <c r="A5854" s="2">
        <v>5849</v>
      </c>
      <c r="D5854" s="3" t="s">
        <v>3572</v>
      </c>
      <c r="F5854" t="str" cm="1">
        <f t="array" ref="F5854" ca="1">IF(G5854&lt;&gt;"",INDIRECT("'"&amp;G5854&amp;"'!"&amp;H5854),"")</f>
        <v/>
      </c>
      <c r="S5854" s="991"/>
    </row>
    <row r="5855" spans="1:19" ht="15" customHeight="1" x14ac:dyDescent="0.25">
      <c r="A5855" s="2">
        <v>5850</v>
      </c>
      <c r="D5855" s="3" t="s">
        <v>3572</v>
      </c>
      <c r="F5855" t="str" cm="1">
        <f t="array" ref="F5855" ca="1">IF(G5855&lt;&gt;"",INDIRECT("'"&amp;G5855&amp;"'!"&amp;H5855),"")</f>
        <v/>
      </c>
      <c r="S5855" s="991"/>
    </row>
    <row r="5856" spans="1:19" ht="15" customHeight="1" x14ac:dyDescent="0.25">
      <c r="A5856" s="2">
        <v>5851</v>
      </c>
      <c r="D5856" s="3" t="s">
        <v>3572</v>
      </c>
      <c r="F5856" t="str" cm="1">
        <f t="array" ref="F5856" ca="1">IF(G5856&lt;&gt;"",INDIRECT("'"&amp;G5856&amp;"'!"&amp;H5856),"")</f>
        <v/>
      </c>
      <c r="S5856" s="991"/>
    </row>
    <row r="5857" spans="1:19" ht="15" customHeight="1" x14ac:dyDescent="0.25">
      <c r="A5857" s="2">
        <v>5852</v>
      </c>
      <c r="D5857" s="3" t="s">
        <v>3572</v>
      </c>
      <c r="F5857" t="str" cm="1">
        <f t="array" ref="F5857" ca="1">IF(G5857&lt;&gt;"",INDIRECT("'"&amp;G5857&amp;"'!"&amp;H5857),"")</f>
        <v/>
      </c>
      <c r="S5857" s="991"/>
    </row>
    <row r="5858" spans="1:19" ht="15" customHeight="1" x14ac:dyDescent="0.25">
      <c r="A5858">
        <v>5853</v>
      </c>
      <c r="B5858" s="7">
        <f>'EstRev 6-11'!H239</f>
        <v>0</v>
      </c>
      <c r="C5858" s="3">
        <f t="shared" ref="C5858:C5871" si="170">A5858-B5858</f>
        <v>5853</v>
      </c>
      <c r="E5858" t="b">
        <f t="shared" ref="E5858:E5871" ca="1" si="171">F5858=B5858</f>
        <v>1</v>
      </c>
      <c r="F5858" cm="1">
        <f t="array" ref="F5858" ca="1">IF(G5858&lt;&gt;"",INDIRECT("'"&amp;G5858&amp;"'!"&amp;H5858),"")</f>
        <v>0</v>
      </c>
      <c r="G5858" s="991" t="s">
        <v>4454</v>
      </c>
      <c r="H5858" t="s">
        <v>4831</v>
      </c>
      <c r="I5858" s="4"/>
      <c r="J5858" s="4"/>
      <c r="K5858" s="4"/>
    </row>
    <row r="5859" spans="1:19" ht="15" customHeight="1" x14ac:dyDescent="0.25">
      <c r="A5859">
        <v>5854</v>
      </c>
      <c r="B5859" s="7">
        <f>'EstRev 6-11'!H240</f>
        <v>0</v>
      </c>
      <c r="C5859" s="3">
        <f t="shared" si="170"/>
        <v>5854</v>
      </c>
      <c r="E5859" t="b">
        <f t="shared" ca="1" si="171"/>
        <v>1</v>
      </c>
      <c r="F5859" cm="1">
        <f t="array" ref="F5859" ca="1">IF(G5859&lt;&gt;"",INDIRECT("'"&amp;G5859&amp;"'!"&amp;H5859),"")</f>
        <v>0</v>
      </c>
      <c r="G5859" s="991" t="s">
        <v>4454</v>
      </c>
      <c r="H5859" t="s">
        <v>4832</v>
      </c>
      <c r="I5859" s="4"/>
      <c r="J5859" s="4"/>
      <c r="K5859" s="4"/>
    </row>
    <row r="5860" spans="1:19" ht="15" customHeight="1" x14ac:dyDescent="0.25">
      <c r="A5860">
        <v>5855</v>
      </c>
      <c r="B5860" s="7">
        <f>'EstRev 6-11'!I5</f>
        <v>0</v>
      </c>
      <c r="C5860" s="3">
        <f t="shared" si="170"/>
        <v>5855</v>
      </c>
      <c r="E5860" t="b">
        <f t="shared" ca="1" si="171"/>
        <v>1</v>
      </c>
      <c r="F5860" cm="1">
        <f t="array" ref="F5860" ca="1">IF(G5860&lt;&gt;"",INDIRECT("'"&amp;G5860&amp;"'!"&amp;H5860),"")</f>
        <v>0</v>
      </c>
      <c r="G5860" s="991" t="s">
        <v>4454</v>
      </c>
      <c r="H5860" t="s">
        <v>4311</v>
      </c>
      <c r="I5860" s="4"/>
      <c r="J5860" s="4"/>
      <c r="K5860" s="4"/>
    </row>
    <row r="5861" spans="1:19" ht="15" customHeight="1" x14ac:dyDescent="0.25">
      <c r="A5861">
        <v>5856</v>
      </c>
      <c r="B5861" s="7">
        <f>'EstRev 6-11'!I11</f>
        <v>0</v>
      </c>
      <c r="C5861" s="3">
        <f t="shared" si="170"/>
        <v>5856</v>
      </c>
      <c r="E5861" t="b">
        <f t="shared" ca="1" si="171"/>
        <v>1</v>
      </c>
      <c r="F5861" cm="1">
        <f t="array" ref="F5861" ca="1">IF(G5861&lt;&gt;"",INDIRECT("'"&amp;G5861&amp;"'!"&amp;H5861),"")</f>
        <v>0</v>
      </c>
      <c r="G5861" s="991" t="s">
        <v>4454</v>
      </c>
      <c r="H5861" t="s">
        <v>3587</v>
      </c>
      <c r="I5861" s="4"/>
      <c r="J5861" s="4"/>
      <c r="K5861" s="4"/>
    </row>
    <row r="5862" spans="1:19" ht="15" customHeight="1" x14ac:dyDescent="0.25">
      <c r="A5862">
        <v>5857</v>
      </c>
      <c r="B5862" s="7">
        <f>'EstRev 6-11'!I12</f>
        <v>0</v>
      </c>
      <c r="C5862" s="3">
        <f t="shared" si="170"/>
        <v>5857</v>
      </c>
      <c r="E5862" t="b">
        <f t="shared" ca="1" si="171"/>
        <v>1</v>
      </c>
      <c r="F5862" cm="1">
        <f t="array" ref="F5862" ca="1">IF(G5862&lt;&gt;"",INDIRECT("'"&amp;G5862&amp;"'!"&amp;H5862),"")</f>
        <v>0</v>
      </c>
      <c r="G5862" s="991" t="s">
        <v>4454</v>
      </c>
      <c r="H5862" t="s">
        <v>3588</v>
      </c>
      <c r="I5862" s="4"/>
      <c r="J5862" s="4"/>
      <c r="K5862" s="4"/>
    </row>
    <row r="5863" spans="1:19" ht="15" customHeight="1" x14ac:dyDescent="0.25">
      <c r="A5863">
        <v>5858</v>
      </c>
      <c r="B5863" s="7">
        <f>'EstRev 6-11'!I14</f>
        <v>0</v>
      </c>
      <c r="C5863" s="3">
        <f t="shared" si="170"/>
        <v>5858</v>
      </c>
      <c r="E5863" t="b">
        <f t="shared" ca="1" si="171"/>
        <v>1</v>
      </c>
      <c r="F5863" cm="1">
        <f t="array" ref="F5863" ca="1">IF(G5863&lt;&gt;"",INDIRECT("'"&amp;G5863&amp;"'!"&amp;H5863),"")</f>
        <v>0</v>
      </c>
      <c r="G5863" s="991" t="s">
        <v>4454</v>
      </c>
      <c r="H5863" t="s">
        <v>4833</v>
      </c>
      <c r="I5863" s="4"/>
      <c r="J5863" s="4"/>
      <c r="K5863" s="4"/>
    </row>
    <row r="5864" spans="1:19" ht="15" customHeight="1" x14ac:dyDescent="0.25">
      <c r="A5864">
        <v>5859</v>
      </c>
      <c r="B5864" s="7">
        <f>'EstRev 6-11'!I15</f>
        <v>0</v>
      </c>
      <c r="C5864" s="3">
        <f t="shared" si="170"/>
        <v>5859</v>
      </c>
      <c r="E5864" t="b">
        <f t="shared" ca="1" si="171"/>
        <v>1</v>
      </c>
      <c r="F5864" cm="1">
        <f t="array" ref="F5864" ca="1">IF(G5864&lt;&gt;"",INDIRECT("'"&amp;G5864&amp;"'!"&amp;H5864),"")</f>
        <v>0</v>
      </c>
      <c r="G5864" s="991" t="s">
        <v>4454</v>
      </c>
      <c r="H5864" t="s">
        <v>3590</v>
      </c>
      <c r="I5864" s="4"/>
      <c r="J5864" s="4"/>
      <c r="K5864" s="4"/>
    </row>
    <row r="5865" spans="1:19" ht="15" customHeight="1" x14ac:dyDescent="0.25">
      <c r="A5865">
        <v>5860</v>
      </c>
      <c r="B5865" s="7">
        <f>'EstRev 6-11'!I16</f>
        <v>0</v>
      </c>
      <c r="C5865" s="3">
        <f t="shared" si="170"/>
        <v>5860</v>
      </c>
      <c r="E5865" t="b">
        <f t="shared" ca="1" si="171"/>
        <v>1</v>
      </c>
      <c r="F5865" cm="1">
        <f t="array" ref="F5865" ca="1">IF(G5865&lt;&gt;"",INDIRECT("'"&amp;G5865&amp;"'!"&amp;H5865),"")</f>
        <v>0</v>
      </c>
      <c r="G5865" s="991" t="s">
        <v>4454</v>
      </c>
      <c r="H5865" t="s">
        <v>4834</v>
      </c>
      <c r="I5865" s="4"/>
      <c r="J5865" s="4"/>
      <c r="K5865" s="4"/>
    </row>
    <row r="5866" spans="1:19" ht="15" customHeight="1" x14ac:dyDescent="0.25">
      <c r="A5866">
        <v>5861</v>
      </c>
      <c r="B5866" s="7">
        <f>'EstRev 6-11'!I17</f>
        <v>0</v>
      </c>
      <c r="C5866" s="3">
        <f t="shared" si="170"/>
        <v>5861</v>
      </c>
      <c r="E5866" t="b">
        <f t="shared" ca="1" si="171"/>
        <v>1</v>
      </c>
      <c r="F5866" cm="1">
        <f t="array" ref="F5866" ca="1">IF(G5866&lt;&gt;"",INDIRECT("'"&amp;G5866&amp;"'!"&amp;H5866),"")</f>
        <v>0</v>
      </c>
      <c r="G5866" s="991" t="s">
        <v>4454</v>
      </c>
      <c r="H5866" t="s">
        <v>4835</v>
      </c>
    </row>
    <row r="5867" spans="1:19" ht="15" customHeight="1" x14ac:dyDescent="0.25">
      <c r="A5867">
        <v>5862</v>
      </c>
      <c r="B5867" s="7">
        <f>'EstRev 6-11'!I18</f>
        <v>0</v>
      </c>
      <c r="C5867" s="3">
        <f t="shared" si="170"/>
        <v>5862</v>
      </c>
      <c r="E5867" t="b">
        <f t="shared" ca="1" si="171"/>
        <v>1</v>
      </c>
      <c r="F5867" cm="1">
        <f t="array" ref="F5867" ca="1">IF(G5867&lt;&gt;"",INDIRECT("'"&amp;G5867&amp;"'!"&amp;H5867),"")</f>
        <v>0</v>
      </c>
      <c r="G5867" s="991" t="s">
        <v>4454</v>
      </c>
      <c r="H5867" t="s">
        <v>4836</v>
      </c>
      <c r="I5867" s="4"/>
      <c r="J5867" s="4"/>
      <c r="K5867" s="4"/>
    </row>
    <row r="5868" spans="1:19" ht="15" customHeight="1" x14ac:dyDescent="0.25">
      <c r="A5868">
        <v>5863</v>
      </c>
      <c r="B5868" s="7">
        <f>'EstRev 6-11'!I65</f>
        <v>0</v>
      </c>
      <c r="C5868" s="3">
        <f t="shared" si="170"/>
        <v>5863</v>
      </c>
      <c r="E5868" t="b">
        <f t="shared" ca="1" si="171"/>
        <v>1</v>
      </c>
      <c r="F5868" cm="1">
        <f t="array" ref="F5868" ca="1">IF(G5868&lt;&gt;"",INDIRECT("'"&amp;G5868&amp;"'!"&amp;H5868),"")</f>
        <v>0</v>
      </c>
      <c r="G5868" s="991" t="s">
        <v>4454</v>
      </c>
      <c r="H5868" t="s">
        <v>4837</v>
      </c>
      <c r="I5868" s="4"/>
      <c r="J5868" s="4"/>
      <c r="K5868" s="4"/>
    </row>
    <row r="5869" spans="1:19" ht="15" customHeight="1" x14ac:dyDescent="0.25">
      <c r="A5869">
        <v>5864</v>
      </c>
      <c r="B5869" s="7">
        <f>'EstRev 6-11'!I66</f>
        <v>0</v>
      </c>
      <c r="C5869" s="3">
        <f t="shared" si="170"/>
        <v>5864</v>
      </c>
      <c r="E5869" t="b">
        <f t="shared" ca="1" si="171"/>
        <v>1</v>
      </c>
      <c r="F5869" cm="1">
        <f t="array" ref="F5869" ca="1">IF(G5869&lt;&gt;"",INDIRECT("'"&amp;G5869&amp;"'!"&amp;H5869),"")</f>
        <v>0</v>
      </c>
      <c r="G5869" s="991" t="s">
        <v>4454</v>
      </c>
      <c r="H5869" t="s">
        <v>4838</v>
      </c>
      <c r="I5869" s="4"/>
      <c r="J5869" s="4"/>
      <c r="K5869" s="4"/>
    </row>
    <row r="5870" spans="1:19" ht="15" customHeight="1" x14ac:dyDescent="0.25">
      <c r="A5870">
        <v>5865</v>
      </c>
      <c r="B5870" s="7">
        <f>'EstRev 6-11'!I68</f>
        <v>0</v>
      </c>
      <c r="C5870" s="3">
        <f t="shared" si="170"/>
        <v>5865</v>
      </c>
      <c r="E5870" t="b">
        <f t="shared" ca="1" si="171"/>
        <v>1</v>
      </c>
      <c r="F5870" cm="1">
        <f t="array" ref="F5870" ca="1">IF(G5870&lt;&gt;"",INDIRECT("'"&amp;G5870&amp;"'!"&amp;H5870),"")</f>
        <v>0</v>
      </c>
      <c r="G5870" s="991" t="s">
        <v>4454</v>
      </c>
      <c r="H5870" t="s">
        <v>4839</v>
      </c>
      <c r="I5870" s="4"/>
      <c r="J5870" s="4"/>
      <c r="K5870" s="4"/>
    </row>
    <row r="5871" spans="1:19" ht="15" customHeight="1" x14ac:dyDescent="0.25">
      <c r="A5871">
        <v>5866</v>
      </c>
      <c r="B5871" s="7">
        <f>'EstRev 6-11'!I99</f>
        <v>0</v>
      </c>
      <c r="C5871" s="3">
        <f t="shared" si="170"/>
        <v>5866</v>
      </c>
      <c r="E5871" t="b">
        <f t="shared" ca="1" si="171"/>
        <v>1</v>
      </c>
      <c r="F5871" cm="1">
        <f t="array" ref="F5871" ca="1">IF(G5871&lt;&gt;"",INDIRECT("'"&amp;G5871&amp;"'!"&amp;H5871),"")</f>
        <v>0</v>
      </c>
      <c r="G5871" s="991" t="s">
        <v>4454</v>
      </c>
      <c r="H5871" t="s">
        <v>4840</v>
      </c>
      <c r="I5871" s="4"/>
      <c r="J5871" s="4"/>
      <c r="K5871" s="4"/>
    </row>
    <row r="5872" spans="1:19" ht="15" customHeight="1" x14ac:dyDescent="0.25">
      <c r="A5872" s="2">
        <v>5867</v>
      </c>
      <c r="D5872" s="3" t="s">
        <v>3572</v>
      </c>
      <c r="F5872" t="str" cm="1">
        <f t="array" ref="F5872" ca="1">IF(G5872&lt;&gt;"",INDIRECT("'"&amp;G5872&amp;"'!"&amp;H5872),"")</f>
        <v/>
      </c>
      <c r="S5872" s="991"/>
    </row>
    <row r="5873" spans="1:19" ht="15" customHeight="1" x14ac:dyDescent="0.25">
      <c r="A5873">
        <v>5868</v>
      </c>
      <c r="B5873" s="7">
        <f>'EstRev 6-11'!I110</f>
        <v>0</v>
      </c>
      <c r="C5873" s="3">
        <f>A5873-B5873</f>
        <v>5868</v>
      </c>
      <c r="E5873" t="b">
        <f ca="1">F5873=B5873</f>
        <v>1</v>
      </c>
      <c r="F5873" cm="1">
        <f t="array" ref="F5873" ca="1">IF(G5873&lt;&gt;"",INDIRECT("'"&amp;G5873&amp;"'!"&amp;H5873),"")</f>
        <v>0</v>
      </c>
      <c r="G5873" s="991" t="s">
        <v>4454</v>
      </c>
      <c r="H5873" t="s">
        <v>4841</v>
      </c>
      <c r="I5873" s="4"/>
      <c r="J5873" s="4"/>
      <c r="K5873" s="4"/>
    </row>
    <row r="5874" spans="1:19" ht="15" customHeight="1" x14ac:dyDescent="0.25">
      <c r="A5874">
        <v>5869</v>
      </c>
      <c r="B5874" s="7">
        <f>'EstRev 6-11'!I111</f>
        <v>0</v>
      </c>
      <c r="C5874" s="3">
        <f>A5874-B5874</f>
        <v>5869</v>
      </c>
      <c r="E5874" t="b">
        <f ca="1">F5874=B5874</f>
        <v>1</v>
      </c>
      <c r="F5874" cm="1">
        <f t="array" ref="F5874" ca="1">IF(G5874&lt;&gt;"",INDIRECT("'"&amp;G5874&amp;"'!"&amp;H5874),"")</f>
        <v>0</v>
      </c>
      <c r="G5874" s="991" t="s">
        <v>4454</v>
      </c>
      <c r="H5874" t="s">
        <v>4842</v>
      </c>
      <c r="I5874" s="4"/>
      <c r="J5874" s="4"/>
      <c r="K5874" s="4"/>
    </row>
    <row r="5875" spans="1:19" ht="15" customHeight="1" x14ac:dyDescent="0.25">
      <c r="A5875" s="2">
        <v>5870</v>
      </c>
      <c r="D5875" s="3" t="s">
        <v>3572</v>
      </c>
      <c r="F5875" t="str" cm="1">
        <f t="array" ref="F5875" ca="1">IF(G5875&lt;&gt;"",INDIRECT("'"&amp;G5875&amp;"'!"&amp;H5875),"")</f>
        <v/>
      </c>
      <c r="S5875" s="991"/>
    </row>
    <row r="5876" spans="1:19" ht="15" customHeight="1" x14ac:dyDescent="0.25">
      <c r="A5876" s="2">
        <v>5871</v>
      </c>
      <c r="D5876" s="3" t="s">
        <v>3572</v>
      </c>
      <c r="F5876" t="str" cm="1">
        <f t="array" ref="F5876" ca="1">IF(G5876&lt;&gt;"",INDIRECT("'"&amp;G5876&amp;"'!"&amp;H5876),"")</f>
        <v/>
      </c>
      <c r="S5876" s="991"/>
    </row>
    <row r="5877" spans="1:19" ht="15" customHeight="1" x14ac:dyDescent="0.25">
      <c r="A5877" s="2">
        <v>5872</v>
      </c>
      <c r="D5877" s="3" t="s">
        <v>3572</v>
      </c>
      <c r="F5877" t="str" cm="1">
        <f t="array" ref="F5877" ca="1">IF(G5877&lt;&gt;"",INDIRECT("'"&amp;G5877&amp;"'!"&amp;H5877),"")</f>
        <v/>
      </c>
      <c r="S5877" s="991"/>
    </row>
    <row r="5878" spans="1:19" ht="15" customHeight="1" x14ac:dyDescent="0.25">
      <c r="A5878" s="2">
        <v>5873</v>
      </c>
      <c r="D5878" s="3" t="s">
        <v>3572</v>
      </c>
      <c r="F5878" t="str" cm="1">
        <f t="array" ref="F5878" ca="1">IF(G5878&lt;&gt;"",INDIRECT("'"&amp;G5878&amp;"'!"&amp;H5878),"")</f>
        <v/>
      </c>
      <c r="S5878" s="991"/>
    </row>
    <row r="5879" spans="1:19" ht="15" customHeight="1" x14ac:dyDescent="0.25">
      <c r="A5879" s="2">
        <v>5874</v>
      </c>
      <c r="D5879" s="3" t="s">
        <v>3572</v>
      </c>
      <c r="F5879" t="str" cm="1">
        <f t="array" ref="F5879" ca="1">IF(G5879&lt;&gt;"",INDIRECT("'"&amp;G5879&amp;"'!"&amp;H5879),"")</f>
        <v/>
      </c>
      <c r="S5879" s="991"/>
    </row>
    <row r="5880" spans="1:19" ht="15" customHeight="1" x14ac:dyDescent="0.25">
      <c r="A5880" s="2">
        <v>5875</v>
      </c>
      <c r="D5880" s="3" t="s">
        <v>3572</v>
      </c>
      <c r="F5880" t="str" cm="1">
        <f t="array" ref="F5880" ca="1">IF(G5880&lt;&gt;"",INDIRECT("'"&amp;G5880&amp;"'!"&amp;H5880),"")</f>
        <v/>
      </c>
      <c r="S5880" s="991"/>
    </row>
    <row r="5881" spans="1:19" ht="15" customHeight="1" x14ac:dyDescent="0.25">
      <c r="A5881" s="2">
        <v>5876</v>
      </c>
      <c r="D5881" s="3" t="s">
        <v>3572</v>
      </c>
      <c r="F5881" t="str" cm="1">
        <f t="array" ref="F5881" ca="1">IF(G5881&lt;&gt;"",INDIRECT("'"&amp;G5881&amp;"'!"&amp;H5881),"")</f>
        <v/>
      </c>
      <c r="S5881" s="991"/>
    </row>
    <row r="5882" spans="1:19" ht="15" customHeight="1" x14ac:dyDescent="0.25">
      <c r="A5882" s="2">
        <v>5877</v>
      </c>
      <c r="D5882" s="3" t="s">
        <v>3572</v>
      </c>
      <c r="F5882" t="str" cm="1">
        <f t="array" ref="F5882" ca="1">IF(G5882&lt;&gt;"",INDIRECT("'"&amp;G5882&amp;"'!"&amp;H5882),"")</f>
        <v/>
      </c>
      <c r="S5882" s="991"/>
    </row>
    <row r="5883" spans="1:19" ht="15" customHeight="1" x14ac:dyDescent="0.25">
      <c r="A5883" s="2">
        <v>5878</v>
      </c>
      <c r="D5883" s="3" t="s">
        <v>3572</v>
      </c>
      <c r="F5883" t="str" cm="1">
        <f t="array" ref="F5883" ca="1">IF(G5883&lt;&gt;"",INDIRECT("'"&amp;G5883&amp;"'!"&amp;H5883),"")</f>
        <v/>
      </c>
      <c r="S5883" s="991"/>
    </row>
    <row r="5884" spans="1:19" ht="15" customHeight="1" x14ac:dyDescent="0.25">
      <c r="A5884" s="2">
        <v>5879</v>
      </c>
      <c r="D5884" s="3" t="s">
        <v>3572</v>
      </c>
      <c r="F5884" t="str" cm="1">
        <f t="array" ref="F5884" ca="1">IF(G5884&lt;&gt;"",INDIRECT("'"&amp;G5884&amp;"'!"&amp;H5884),"")</f>
        <v/>
      </c>
      <c r="S5884" s="991"/>
    </row>
    <row r="5885" spans="1:19" ht="15" customHeight="1" x14ac:dyDescent="0.25">
      <c r="A5885" s="2">
        <v>5880</v>
      </c>
      <c r="D5885" s="3" t="s">
        <v>3572</v>
      </c>
      <c r="F5885" t="str" cm="1">
        <f t="array" ref="F5885" ca="1">IF(G5885&lt;&gt;"",INDIRECT("'"&amp;G5885&amp;"'!"&amp;H5885),"")</f>
        <v/>
      </c>
      <c r="S5885" s="991"/>
    </row>
    <row r="5886" spans="1:19" ht="15" customHeight="1" x14ac:dyDescent="0.25">
      <c r="A5886" s="2">
        <v>5881</v>
      </c>
      <c r="D5886" s="3" t="s">
        <v>3572</v>
      </c>
      <c r="F5886" t="str" cm="1">
        <f t="array" ref="F5886" ca="1">IF(G5886&lt;&gt;"",INDIRECT("'"&amp;G5886&amp;"'!"&amp;H5886),"")</f>
        <v/>
      </c>
      <c r="S5886" s="991"/>
    </row>
    <row r="5887" spans="1:19" ht="15" customHeight="1" x14ac:dyDescent="0.25">
      <c r="A5887" s="2">
        <v>5882</v>
      </c>
      <c r="D5887" s="3" t="s">
        <v>3572</v>
      </c>
      <c r="F5887" t="str" cm="1">
        <f t="array" ref="F5887" ca="1">IF(G5887&lt;&gt;"",INDIRECT("'"&amp;G5887&amp;"'!"&amp;H5887),"")</f>
        <v/>
      </c>
      <c r="S5887" s="991"/>
    </row>
    <row r="5888" spans="1:19" ht="15" customHeight="1" x14ac:dyDescent="0.25">
      <c r="A5888" s="2">
        <v>5883</v>
      </c>
      <c r="D5888" s="3" t="s">
        <v>3572</v>
      </c>
      <c r="F5888" t="str" cm="1">
        <f t="array" ref="F5888" ca="1">IF(G5888&lt;&gt;"",INDIRECT("'"&amp;G5888&amp;"'!"&amp;H5888),"")</f>
        <v/>
      </c>
      <c r="S5888" s="991"/>
    </row>
    <row r="5889" spans="1:19" ht="15" customHeight="1" x14ac:dyDescent="0.25">
      <c r="A5889" s="2">
        <v>5884</v>
      </c>
      <c r="D5889" s="3" t="s">
        <v>3572</v>
      </c>
      <c r="F5889" t="str" cm="1">
        <f t="array" ref="F5889" ca="1">IF(G5889&lt;&gt;"",INDIRECT("'"&amp;G5889&amp;"'!"&amp;H5889),"")</f>
        <v/>
      </c>
      <c r="S5889" s="991"/>
    </row>
    <row r="5890" spans="1:19" ht="15" customHeight="1" x14ac:dyDescent="0.25">
      <c r="A5890">
        <v>5885</v>
      </c>
      <c r="B5890" s="7">
        <f>'EstRev 6-11'!I240</f>
        <v>0</v>
      </c>
      <c r="C5890" s="3">
        <f>A5890-B5890</f>
        <v>5885</v>
      </c>
      <c r="E5890" t="b">
        <f ca="1">F5890=B5890</f>
        <v>1</v>
      </c>
      <c r="F5890" cm="1">
        <f t="array" ref="F5890" ca="1">IF(G5890&lt;&gt;"",INDIRECT("'"&amp;G5890&amp;"'!"&amp;H5890),"")</f>
        <v>0</v>
      </c>
      <c r="G5890" s="991" t="s">
        <v>4454</v>
      </c>
      <c r="H5890" t="s">
        <v>4843</v>
      </c>
      <c r="I5890" s="4"/>
      <c r="J5890" s="4"/>
      <c r="K5890" s="4"/>
    </row>
    <row r="5891" spans="1:19" ht="15" customHeight="1" x14ac:dyDescent="0.25">
      <c r="A5891" s="2">
        <v>5886</v>
      </c>
      <c r="D5891" s="3" t="s">
        <v>3860</v>
      </c>
      <c r="F5891" t="str" cm="1">
        <f t="array" ref="F5891" ca="1">IF(G5891&lt;&gt;"",INDIRECT("'"&amp;G5891&amp;"'!"&amp;H5891),"")</f>
        <v/>
      </c>
      <c r="S5891" s="991"/>
    </row>
    <row r="5892" spans="1:19" ht="15" customHeight="1" x14ac:dyDescent="0.25">
      <c r="A5892" s="2">
        <v>5887</v>
      </c>
      <c r="D5892" s="3" t="s">
        <v>3860</v>
      </c>
      <c r="F5892" t="str" cm="1">
        <f t="array" ref="F5892" ca="1">IF(G5892&lt;&gt;"",INDIRECT("'"&amp;G5892&amp;"'!"&amp;H5892),"")</f>
        <v/>
      </c>
      <c r="S5892" s="991"/>
    </row>
    <row r="5893" spans="1:19" ht="15" customHeight="1" x14ac:dyDescent="0.25">
      <c r="A5893" s="2">
        <v>5888</v>
      </c>
      <c r="D5893" s="3" t="s">
        <v>3860</v>
      </c>
      <c r="F5893" t="str" cm="1">
        <f t="array" ref="F5893" ca="1">IF(G5893&lt;&gt;"",INDIRECT("'"&amp;G5893&amp;"'!"&amp;H5893),"")</f>
        <v/>
      </c>
      <c r="S5893" s="991"/>
    </row>
    <row r="5894" spans="1:19" ht="15" customHeight="1" x14ac:dyDescent="0.25">
      <c r="A5894" s="2">
        <v>5889</v>
      </c>
      <c r="D5894" s="3" t="s">
        <v>3860</v>
      </c>
      <c r="F5894" t="str" cm="1">
        <f t="array" ref="F5894" ca="1">IF(G5894&lt;&gt;"",INDIRECT("'"&amp;G5894&amp;"'!"&amp;H5894),"")</f>
        <v/>
      </c>
      <c r="S5894" s="991"/>
    </row>
    <row r="5895" spans="1:19" ht="15" customHeight="1" x14ac:dyDescent="0.25">
      <c r="A5895" s="2">
        <v>5890</v>
      </c>
      <c r="D5895" s="3" t="s">
        <v>3860</v>
      </c>
      <c r="F5895" t="str" cm="1">
        <f t="array" ref="F5895" ca="1">IF(G5895&lt;&gt;"",INDIRECT("'"&amp;G5895&amp;"'!"&amp;H5895),"")</f>
        <v/>
      </c>
      <c r="S5895" s="991"/>
    </row>
    <row r="5896" spans="1:19" ht="15" customHeight="1" x14ac:dyDescent="0.25">
      <c r="A5896" s="2">
        <v>5891</v>
      </c>
      <c r="D5896" s="3" t="s">
        <v>3860</v>
      </c>
      <c r="F5896" t="str" cm="1">
        <f t="array" ref="F5896" ca="1">IF(G5896&lt;&gt;"",INDIRECT("'"&amp;G5896&amp;"'!"&amp;H5896),"")</f>
        <v/>
      </c>
      <c r="S5896" s="991"/>
    </row>
    <row r="5897" spans="1:19" ht="15" customHeight="1" x14ac:dyDescent="0.25">
      <c r="A5897" s="2">
        <v>5892</v>
      </c>
      <c r="D5897" s="3" t="s">
        <v>3860</v>
      </c>
      <c r="F5897" t="str" cm="1">
        <f t="array" ref="F5897" ca="1">IF(G5897&lt;&gt;"",INDIRECT("'"&amp;G5897&amp;"'!"&amp;H5897),"")</f>
        <v/>
      </c>
      <c r="S5897" s="991"/>
    </row>
    <row r="5898" spans="1:19" ht="15" customHeight="1" x14ac:dyDescent="0.25">
      <c r="A5898" s="2">
        <v>5893</v>
      </c>
      <c r="D5898" s="3" t="s">
        <v>3860</v>
      </c>
      <c r="F5898" t="str" cm="1">
        <f t="array" ref="F5898" ca="1">IF(G5898&lt;&gt;"",INDIRECT("'"&amp;G5898&amp;"'!"&amp;H5898),"")</f>
        <v/>
      </c>
      <c r="S5898" s="991"/>
    </row>
    <row r="5899" spans="1:19" ht="15" customHeight="1" x14ac:dyDescent="0.25">
      <c r="A5899" s="2">
        <v>5894</v>
      </c>
      <c r="D5899" s="3" t="s">
        <v>3860</v>
      </c>
      <c r="F5899" t="str" cm="1">
        <f t="array" ref="F5899" ca="1">IF(G5899&lt;&gt;"",INDIRECT("'"&amp;G5899&amp;"'!"&amp;H5899),"")</f>
        <v/>
      </c>
      <c r="S5899" s="991"/>
    </row>
    <row r="5900" spans="1:19" ht="15" customHeight="1" x14ac:dyDescent="0.25">
      <c r="A5900" s="2">
        <v>5895</v>
      </c>
      <c r="D5900" s="3" t="s">
        <v>3860</v>
      </c>
      <c r="F5900" t="str" cm="1">
        <f t="array" ref="F5900" ca="1">IF(G5900&lt;&gt;"",INDIRECT("'"&amp;G5900&amp;"'!"&amp;H5900),"")</f>
        <v/>
      </c>
      <c r="S5900" s="991"/>
    </row>
    <row r="5901" spans="1:19" ht="15" customHeight="1" x14ac:dyDescent="0.25">
      <c r="A5901" s="2">
        <v>5896</v>
      </c>
      <c r="D5901" s="3" t="s">
        <v>3860</v>
      </c>
      <c r="F5901" t="str" cm="1">
        <f t="array" ref="F5901" ca="1">IF(G5901&lt;&gt;"",INDIRECT("'"&amp;G5901&amp;"'!"&amp;H5901),"")</f>
        <v/>
      </c>
      <c r="S5901" s="991"/>
    </row>
    <row r="5902" spans="1:19" ht="15" customHeight="1" x14ac:dyDescent="0.25">
      <c r="A5902" s="2">
        <v>5897</v>
      </c>
      <c r="D5902" s="3" t="s">
        <v>3860</v>
      </c>
      <c r="F5902" t="str" cm="1">
        <f t="array" ref="F5902" ca="1">IF(G5902&lt;&gt;"",INDIRECT("'"&amp;G5902&amp;"'!"&amp;H5902),"")</f>
        <v/>
      </c>
      <c r="S5902" s="991"/>
    </row>
    <row r="5903" spans="1:19" ht="15" customHeight="1" x14ac:dyDescent="0.25">
      <c r="A5903" s="2">
        <v>5898</v>
      </c>
      <c r="D5903" s="3" t="s">
        <v>3860</v>
      </c>
      <c r="F5903" t="str" cm="1">
        <f t="array" ref="F5903" ca="1">IF(G5903&lt;&gt;"",INDIRECT("'"&amp;G5903&amp;"'!"&amp;H5903),"")</f>
        <v/>
      </c>
      <c r="S5903" s="991"/>
    </row>
    <row r="5904" spans="1:19" ht="15" customHeight="1" x14ac:dyDescent="0.25">
      <c r="A5904" s="2">
        <v>5899</v>
      </c>
      <c r="D5904" s="3" t="s">
        <v>3860</v>
      </c>
      <c r="F5904" t="str" cm="1">
        <f t="array" ref="F5904" ca="1">IF(G5904&lt;&gt;"",INDIRECT("'"&amp;G5904&amp;"'!"&amp;H5904),"")</f>
        <v/>
      </c>
      <c r="S5904" s="991"/>
    </row>
    <row r="5905" spans="1:19" ht="15" customHeight="1" x14ac:dyDescent="0.25">
      <c r="A5905" s="2">
        <v>5900</v>
      </c>
      <c r="D5905" s="3" t="s">
        <v>3860</v>
      </c>
      <c r="F5905" t="str" cm="1">
        <f t="array" ref="F5905" ca="1">IF(G5905&lt;&gt;"",INDIRECT("'"&amp;G5905&amp;"'!"&amp;H5905),"")</f>
        <v/>
      </c>
      <c r="S5905" s="991"/>
    </row>
    <row r="5906" spans="1:19" ht="15" customHeight="1" x14ac:dyDescent="0.25">
      <c r="A5906" s="2">
        <v>5901</v>
      </c>
      <c r="D5906" s="3" t="s">
        <v>3860</v>
      </c>
      <c r="F5906" t="str" cm="1">
        <f t="array" ref="F5906" ca="1">IF(G5906&lt;&gt;"",INDIRECT("'"&amp;G5906&amp;"'!"&amp;H5906),"")</f>
        <v/>
      </c>
      <c r="S5906" s="991"/>
    </row>
    <row r="5907" spans="1:19" ht="15" customHeight="1" x14ac:dyDescent="0.25">
      <c r="A5907" s="2">
        <v>5902</v>
      </c>
      <c r="D5907" s="3" t="s">
        <v>3860</v>
      </c>
      <c r="F5907" t="str" cm="1">
        <f t="array" ref="F5907" ca="1">IF(G5907&lt;&gt;"",INDIRECT("'"&amp;G5907&amp;"'!"&amp;H5907),"")</f>
        <v/>
      </c>
      <c r="S5907" s="991"/>
    </row>
    <row r="5908" spans="1:19" ht="15" customHeight="1" x14ac:dyDescent="0.25">
      <c r="A5908" s="2">
        <v>5903</v>
      </c>
      <c r="D5908" s="3" t="s">
        <v>3572</v>
      </c>
      <c r="F5908" t="str" cm="1">
        <f t="array" ref="F5908" ca="1">IF(G5908&lt;&gt;"",INDIRECT("'"&amp;G5908&amp;"'!"&amp;H5908),"")</f>
        <v/>
      </c>
      <c r="S5908" s="991"/>
    </row>
    <row r="5909" spans="1:19" ht="15" customHeight="1" x14ac:dyDescent="0.25">
      <c r="A5909" s="2">
        <v>5904</v>
      </c>
      <c r="D5909" s="3" t="s">
        <v>3572</v>
      </c>
      <c r="F5909" t="str" cm="1">
        <f t="array" ref="F5909" ca="1">IF(G5909&lt;&gt;"",INDIRECT("'"&amp;G5909&amp;"'!"&amp;H5909),"")</f>
        <v/>
      </c>
      <c r="S5909" s="991"/>
    </row>
    <row r="5910" spans="1:19" ht="15" customHeight="1" x14ac:dyDescent="0.25">
      <c r="A5910" s="2">
        <v>5905</v>
      </c>
      <c r="D5910" s="3" t="s">
        <v>3572</v>
      </c>
      <c r="F5910" t="str" cm="1">
        <f t="array" ref="F5910" ca="1">IF(G5910&lt;&gt;"",INDIRECT("'"&amp;G5910&amp;"'!"&amp;H5910),"")</f>
        <v/>
      </c>
      <c r="S5910" s="991"/>
    </row>
    <row r="5911" spans="1:19" ht="15" customHeight="1" x14ac:dyDescent="0.25">
      <c r="A5911" s="2">
        <v>5906</v>
      </c>
      <c r="D5911" s="3" t="s">
        <v>3572</v>
      </c>
      <c r="F5911" t="str" cm="1">
        <f t="array" ref="F5911" ca="1">IF(G5911&lt;&gt;"",INDIRECT("'"&amp;G5911&amp;"'!"&amp;H5911),"")</f>
        <v/>
      </c>
      <c r="S5911" s="991"/>
    </row>
    <row r="5912" spans="1:19" ht="15" customHeight="1" x14ac:dyDescent="0.25">
      <c r="A5912" s="2">
        <v>5907</v>
      </c>
      <c r="D5912" s="3" t="s">
        <v>3860</v>
      </c>
      <c r="F5912" t="str" cm="1">
        <f t="array" ref="F5912" ca="1">IF(G5912&lt;&gt;"",INDIRECT("'"&amp;G5912&amp;"'!"&amp;H5912),"")</f>
        <v/>
      </c>
      <c r="S5912" s="991"/>
    </row>
    <row r="5913" spans="1:19" ht="15" customHeight="1" x14ac:dyDescent="0.25">
      <c r="A5913" s="2">
        <v>5908</v>
      </c>
      <c r="D5913" s="3" t="s">
        <v>3572</v>
      </c>
      <c r="F5913" t="str" cm="1">
        <f t="array" ref="F5913" ca="1">IF(G5913&lt;&gt;"",INDIRECT("'"&amp;G5913&amp;"'!"&amp;H5913),"")</f>
        <v/>
      </c>
      <c r="S5913" s="991"/>
    </row>
    <row r="5914" spans="1:19" ht="15" customHeight="1" x14ac:dyDescent="0.25">
      <c r="A5914" s="2">
        <v>5909</v>
      </c>
      <c r="D5914" s="3" t="s">
        <v>3572</v>
      </c>
      <c r="F5914" t="str" cm="1">
        <f t="array" ref="F5914" ca="1">IF(G5914&lt;&gt;"",INDIRECT("'"&amp;G5914&amp;"'!"&amp;H5914),"")</f>
        <v/>
      </c>
      <c r="S5914" s="991"/>
    </row>
    <row r="5915" spans="1:19" ht="15" customHeight="1" x14ac:dyDescent="0.25">
      <c r="A5915" s="2">
        <v>5910</v>
      </c>
      <c r="D5915" s="3" t="s">
        <v>3572</v>
      </c>
      <c r="F5915" t="str" cm="1">
        <f t="array" ref="F5915" ca="1">IF(G5915&lt;&gt;"",INDIRECT("'"&amp;G5915&amp;"'!"&amp;H5915),"")</f>
        <v/>
      </c>
      <c r="S5915" s="991"/>
    </row>
    <row r="5916" spans="1:19" ht="15" customHeight="1" x14ac:dyDescent="0.25">
      <c r="A5916" s="2">
        <v>5911</v>
      </c>
      <c r="D5916" s="3" t="s">
        <v>3572</v>
      </c>
      <c r="F5916" t="str" cm="1">
        <f t="array" ref="F5916" ca="1">IF(G5916&lt;&gt;"",INDIRECT("'"&amp;G5916&amp;"'!"&amp;H5916),"")</f>
        <v/>
      </c>
      <c r="S5916" s="991"/>
    </row>
    <row r="5917" spans="1:19" ht="15" customHeight="1" x14ac:dyDescent="0.25">
      <c r="A5917" s="2">
        <v>5912</v>
      </c>
      <c r="D5917" s="3" t="s">
        <v>3572</v>
      </c>
      <c r="F5917" t="str" cm="1">
        <f t="array" ref="F5917" ca="1">IF(G5917&lt;&gt;"",INDIRECT("'"&amp;G5917&amp;"'!"&amp;H5917),"")</f>
        <v/>
      </c>
      <c r="S5917" s="991"/>
    </row>
    <row r="5918" spans="1:19" ht="15" customHeight="1" x14ac:dyDescent="0.25">
      <c r="A5918" s="2">
        <v>5913</v>
      </c>
      <c r="D5918" s="3" t="s">
        <v>3572</v>
      </c>
      <c r="F5918" t="str" cm="1">
        <f t="array" ref="F5918" ca="1">IF(G5918&lt;&gt;"",INDIRECT("'"&amp;G5918&amp;"'!"&amp;H5918),"")</f>
        <v/>
      </c>
      <c r="S5918" s="991"/>
    </row>
    <row r="5919" spans="1:19" ht="15" customHeight="1" x14ac:dyDescent="0.25">
      <c r="A5919" s="2">
        <v>5914</v>
      </c>
      <c r="D5919" s="3" t="s">
        <v>3572</v>
      </c>
      <c r="F5919" t="str" cm="1">
        <f t="array" ref="F5919" ca="1">IF(G5919&lt;&gt;"",INDIRECT("'"&amp;G5919&amp;"'!"&amp;H5919),"")</f>
        <v/>
      </c>
      <c r="S5919" s="991"/>
    </row>
    <row r="5920" spans="1:19" ht="15" customHeight="1" x14ac:dyDescent="0.25">
      <c r="A5920" s="2">
        <v>5915</v>
      </c>
      <c r="D5920" s="3" t="s">
        <v>3860</v>
      </c>
      <c r="F5920" t="str" cm="1">
        <f t="array" ref="F5920" ca="1">IF(G5920&lt;&gt;"",INDIRECT("'"&amp;G5920&amp;"'!"&amp;H5920),"")</f>
        <v/>
      </c>
      <c r="S5920" s="991"/>
    </row>
    <row r="5921" spans="1:19" ht="15" customHeight="1" x14ac:dyDescent="0.25">
      <c r="A5921" s="2">
        <v>5916</v>
      </c>
      <c r="D5921" s="3" t="s">
        <v>3572</v>
      </c>
      <c r="F5921" t="str" cm="1">
        <f t="array" ref="F5921" ca="1">IF(G5921&lt;&gt;"",INDIRECT("'"&amp;G5921&amp;"'!"&amp;H5921),"")</f>
        <v/>
      </c>
      <c r="S5921" s="991"/>
    </row>
    <row r="5922" spans="1:19" ht="15" customHeight="1" x14ac:dyDescent="0.25">
      <c r="A5922" s="2">
        <v>5917</v>
      </c>
      <c r="D5922" s="3" t="s">
        <v>3572</v>
      </c>
      <c r="F5922" t="str" cm="1">
        <f t="array" ref="F5922" ca="1">IF(G5922&lt;&gt;"",INDIRECT("'"&amp;G5922&amp;"'!"&amp;H5922),"")</f>
        <v/>
      </c>
      <c r="S5922" s="991"/>
    </row>
    <row r="5923" spans="1:19" ht="15" customHeight="1" x14ac:dyDescent="0.25">
      <c r="A5923" s="2">
        <v>5918</v>
      </c>
      <c r="D5923" s="3" t="s">
        <v>3572</v>
      </c>
      <c r="F5923" t="str" cm="1">
        <f t="array" ref="F5923" ca="1">IF(G5923&lt;&gt;"",INDIRECT("'"&amp;G5923&amp;"'!"&amp;H5923),"")</f>
        <v/>
      </c>
      <c r="S5923" s="991"/>
    </row>
    <row r="5924" spans="1:19" ht="15" customHeight="1" x14ac:dyDescent="0.25">
      <c r="A5924" s="2">
        <v>5919</v>
      </c>
      <c r="D5924" s="3" t="s">
        <v>3572</v>
      </c>
      <c r="F5924" t="str" cm="1">
        <f t="array" ref="F5924" ca="1">IF(G5924&lt;&gt;"",INDIRECT("'"&amp;G5924&amp;"'!"&amp;H5924),"")</f>
        <v/>
      </c>
      <c r="S5924" s="991"/>
    </row>
    <row r="5925" spans="1:19" ht="15" customHeight="1" x14ac:dyDescent="0.25">
      <c r="A5925" s="2">
        <v>5920</v>
      </c>
      <c r="D5925" s="3" t="s">
        <v>3572</v>
      </c>
      <c r="F5925" t="str" cm="1">
        <f t="array" ref="F5925" ca="1">IF(G5925&lt;&gt;"",INDIRECT("'"&amp;G5925&amp;"'!"&amp;H5925),"")</f>
        <v/>
      </c>
      <c r="S5925" s="991"/>
    </row>
    <row r="5926" spans="1:19" ht="15" customHeight="1" x14ac:dyDescent="0.25">
      <c r="A5926" s="2">
        <v>5921</v>
      </c>
      <c r="D5926" s="3" t="s">
        <v>3572</v>
      </c>
      <c r="F5926" t="str" cm="1">
        <f t="array" ref="F5926" ca="1">IF(G5926&lt;&gt;"",INDIRECT("'"&amp;G5926&amp;"'!"&amp;H5926),"")</f>
        <v/>
      </c>
      <c r="S5926" s="991"/>
    </row>
    <row r="5927" spans="1:19" ht="15" customHeight="1" x14ac:dyDescent="0.25">
      <c r="A5927" s="2">
        <v>5922</v>
      </c>
      <c r="D5927" s="3" t="s">
        <v>3572</v>
      </c>
      <c r="F5927" t="str" cm="1">
        <f t="array" ref="F5927" ca="1">IF(G5927&lt;&gt;"",INDIRECT("'"&amp;G5927&amp;"'!"&amp;H5927),"")</f>
        <v/>
      </c>
      <c r="S5927" s="991"/>
    </row>
    <row r="5928" spans="1:19" ht="15" customHeight="1" x14ac:dyDescent="0.25">
      <c r="A5928" s="2">
        <v>5923</v>
      </c>
      <c r="D5928" s="3" t="s">
        <v>3860</v>
      </c>
      <c r="F5928" t="str" cm="1">
        <f t="array" ref="F5928" ca="1">IF(G5928&lt;&gt;"",INDIRECT("'"&amp;G5928&amp;"'!"&amp;H5928),"")</f>
        <v/>
      </c>
      <c r="S5928" s="991"/>
    </row>
    <row r="5929" spans="1:19" ht="15" customHeight="1" x14ac:dyDescent="0.25">
      <c r="A5929">
        <v>5924</v>
      </c>
      <c r="B5929" s="7">
        <f>'EstRev 6-11'!K5</f>
        <v>0</v>
      </c>
      <c r="C5929" s="3">
        <f t="shared" ref="C5929:C5945" si="172">A5929-B5929</f>
        <v>5924</v>
      </c>
      <c r="E5929" t="b">
        <f t="shared" ref="E5929:E5945" ca="1" si="173">F5929=B5929</f>
        <v>1</v>
      </c>
      <c r="F5929" cm="1">
        <f t="array" ref="F5929" ca="1">IF(G5929&lt;&gt;"",INDIRECT("'"&amp;G5929&amp;"'!"&amp;H5929),"")</f>
        <v>0</v>
      </c>
      <c r="G5929" s="991" t="s">
        <v>4454</v>
      </c>
      <c r="H5929" t="s">
        <v>3864</v>
      </c>
      <c r="I5929" s="4"/>
      <c r="J5929" s="4"/>
      <c r="K5929" s="4"/>
    </row>
    <row r="5930" spans="1:19" ht="15" customHeight="1" x14ac:dyDescent="0.25">
      <c r="A5930">
        <v>5925</v>
      </c>
      <c r="B5930" s="7">
        <f>'EstRev 6-11'!K11</f>
        <v>0</v>
      </c>
      <c r="C5930" s="3">
        <f t="shared" si="172"/>
        <v>5925</v>
      </c>
      <c r="E5930" t="b">
        <f t="shared" ca="1" si="173"/>
        <v>1</v>
      </c>
      <c r="F5930" cm="1">
        <f t="array" ref="F5930" ca="1">IF(G5930&lt;&gt;"",INDIRECT("'"&amp;G5930&amp;"'!"&amp;H5930),"")</f>
        <v>0</v>
      </c>
      <c r="G5930" s="991" t="s">
        <v>4454</v>
      </c>
      <c r="H5930" t="s">
        <v>3596</v>
      </c>
      <c r="I5930" s="4"/>
      <c r="J5930" s="4"/>
      <c r="K5930" s="4"/>
    </row>
    <row r="5931" spans="1:19" ht="15" customHeight="1" x14ac:dyDescent="0.25">
      <c r="A5931">
        <v>5926</v>
      </c>
      <c r="B5931" s="7">
        <f>'EstRev 6-11'!K12</f>
        <v>0</v>
      </c>
      <c r="C5931" s="3">
        <f t="shared" si="172"/>
        <v>5926</v>
      </c>
      <c r="E5931" t="b">
        <f t="shared" ca="1" si="173"/>
        <v>1</v>
      </c>
      <c r="F5931" cm="1">
        <f t="array" ref="F5931" ca="1">IF(G5931&lt;&gt;"",INDIRECT("'"&amp;G5931&amp;"'!"&amp;H5931),"")</f>
        <v>0</v>
      </c>
      <c r="G5931" s="991" t="s">
        <v>4454</v>
      </c>
      <c r="H5931" t="s">
        <v>3597</v>
      </c>
      <c r="I5931" s="4"/>
      <c r="J5931" s="4"/>
      <c r="K5931" s="4"/>
    </row>
    <row r="5932" spans="1:19" ht="15" customHeight="1" x14ac:dyDescent="0.25">
      <c r="A5932">
        <v>5927</v>
      </c>
      <c r="B5932" s="7">
        <f>'EstRev 6-11'!K14</f>
        <v>0</v>
      </c>
      <c r="C5932" s="3">
        <f t="shared" si="172"/>
        <v>5927</v>
      </c>
      <c r="E5932" t="b">
        <f t="shared" ca="1" si="173"/>
        <v>1</v>
      </c>
      <c r="F5932" cm="1">
        <f t="array" ref="F5932" ca="1">IF(G5932&lt;&gt;"",INDIRECT("'"&amp;G5932&amp;"'!"&amp;H5932),"")</f>
        <v>0</v>
      </c>
      <c r="G5932" s="991" t="s">
        <v>4454</v>
      </c>
      <c r="H5932" t="s">
        <v>3865</v>
      </c>
      <c r="I5932" s="4"/>
      <c r="J5932" s="4"/>
      <c r="K5932" s="4"/>
    </row>
    <row r="5933" spans="1:19" ht="15" customHeight="1" x14ac:dyDescent="0.25">
      <c r="A5933">
        <v>5928</v>
      </c>
      <c r="B5933" s="7">
        <f>'EstRev 6-11'!K15</f>
        <v>0</v>
      </c>
      <c r="C5933" s="3">
        <f t="shared" si="172"/>
        <v>5928</v>
      </c>
      <c r="E5933" t="b">
        <f t="shared" ca="1" si="173"/>
        <v>1</v>
      </c>
      <c r="F5933" cm="1">
        <f t="array" ref="F5933" ca="1">IF(G5933&lt;&gt;"",INDIRECT("'"&amp;G5933&amp;"'!"&amp;H5933),"")</f>
        <v>0</v>
      </c>
      <c r="G5933" s="991" t="s">
        <v>4454</v>
      </c>
      <c r="H5933" t="s">
        <v>3866</v>
      </c>
    </row>
    <row r="5934" spans="1:19" ht="15" customHeight="1" x14ac:dyDescent="0.25">
      <c r="A5934">
        <v>5929</v>
      </c>
      <c r="B5934" s="7">
        <f>'EstRev 6-11'!K16</f>
        <v>0</v>
      </c>
      <c r="C5934" s="3">
        <f t="shared" si="172"/>
        <v>5929</v>
      </c>
      <c r="E5934" t="b">
        <f t="shared" ca="1" si="173"/>
        <v>1</v>
      </c>
      <c r="F5934" cm="1">
        <f t="array" ref="F5934" ca="1">IF(G5934&lt;&gt;"",INDIRECT("'"&amp;G5934&amp;"'!"&amp;H5934),"")</f>
        <v>0</v>
      </c>
      <c r="G5934" s="991" t="s">
        <v>4454</v>
      </c>
      <c r="H5934" t="s">
        <v>3599</v>
      </c>
      <c r="I5934" s="4"/>
      <c r="J5934" s="4"/>
      <c r="K5934" s="4"/>
    </row>
    <row r="5935" spans="1:19" ht="15" customHeight="1" x14ac:dyDescent="0.25">
      <c r="A5935">
        <v>5930</v>
      </c>
      <c r="B5935" s="7">
        <f>'EstRev 6-11'!K17</f>
        <v>0</v>
      </c>
      <c r="C5935" s="3">
        <f t="shared" si="172"/>
        <v>5930</v>
      </c>
      <c r="E5935" t="b">
        <f t="shared" ca="1" si="173"/>
        <v>1</v>
      </c>
      <c r="F5935" cm="1">
        <f t="array" ref="F5935" ca="1">IF(G5935&lt;&gt;"",INDIRECT("'"&amp;G5935&amp;"'!"&amp;H5935),"")</f>
        <v>0</v>
      </c>
      <c r="G5935" s="991" t="s">
        <v>4454</v>
      </c>
      <c r="H5935" t="s">
        <v>3600</v>
      </c>
      <c r="I5935" s="4"/>
      <c r="J5935" s="4"/>
      <c r="K5935" s="4"/>
    </row>
    <row r="5936" spans="1:19" ht="15" customHeight="1" x14ac:dyDescent="0.25">
      <c r="A5936">
        <v>5931</v>
      </c>
      <c r="B5936" s="7">
        <f>'EstRev 6-11'!K18</f>
        <v>0</v>
      </c>
      <c r="C5936" s="3">
        <f t="shared" si="172"/>
        <v>5931</v>
      </c>
      <c r="E5936" t="b">
        <f t="shared" ca="1" si="173"/>
        <v>1</v>
      </c>
      <c r="F5936" cm="1">
        <f t="array" ref="F5936" ca="1">IF(G5936&lt;&gt;"",INDIRECT("'"&amp;G5936&amp;"'!"&amp;H5936),"")</f>
        <v>0</v>
      </c>
      <c r="G5936" s="991" t="s">
        <v>4454</v>
      </c>
      <c r="H5936" t="s">
        <v>3515</v>
      </c>
      <c r="I5936" s="4"/>
      <c r="J5936" s="4"/>
      <c r="K5936" s="4"/>
    </row>
    <row r="5937" spans="1:19" ht="15" customHeight="1" x14ac:dyDescent="0.25">
      <c r="A5937">
        <v>5932</v>
      </c>
      <c r="B5937" s="7">
        <f>'EstRev 6-11'!K65</f>
        <v>0</v>
      </c>
      <c r="C5937" s="3">
        <f t="shared" si="172"/>
        <v>5932</v>
      </c>
      <c r="E5937" t="b">
        <f t="shared" ca="1" si="173"/>
        <v>1</v>
      </c>
      <c r="F5937" cm="1">
        <f t="array" ref="F5937" ca="1">IF(G5937&lt;&gt;"",INDIRECT("'"&amp;G5937&amp;"'!"&amp;H5937),"")</f>
        <v>0</v>
      </c>
      <c r="G5937" s="991" t="s">
        <v>4454</v>
      </c>
      <c r="H5937" t="s">
        <v>3889</v>
      </c>
      <c r="I5937" s="4"/>
      <c r="J5937" s="4"/>
      <c r="K5937" s="4"/>
    </row>
    <row r="5938" spans="1:19" ht="15" customHeight="1" x14ac:dyDescent="0.25">
      <c r="A5938">
        <v>5933</v>
      </c>
      <c r="B5938" s="7">
        <f>'EstRev 6-11'!K66</f>
        <v>0</v>
      </c>
      <c r="C5938" s="3">
        <f t="shared" si="172"/>
        <v>5933</v>
      </c>
      <c r="E5938" t="b">
        <f t="shared" ca="1" si="173"/>
        <v>1</v>
      </c>
      <c r="F5938" cm="1">
        <f t="array" ref="F5938" ca="1">IF(G5938&lt;&gt;"",INDIRECT("'"&amp;G5938&amp;"'!"&amp;H5938),"")</f>
        <v>0</v>
      </c>
      <c r="G5938" s="991" t="s">
        <v>4454</v>
      </c>
      <c r="H5938" t="s">
        <v>3890</v>
      </c>
      <c r="I5938" s="4"/>
      <c r="J5938" s="4"/>
      <c r="K5938" s="4"/>
    </row>
    <row r="5939" spans="1:19" ht="15" customHeight="1" x14ac:dyDescent="0.25">
      <c r="A5939">
        <v>5934</v>
      </c>
      <c r="B5939" s="7">
        <f>'EstRev 6-11'!K68</f>
        <v>0</v>
      </c>
      <c r="C5939" s="3">
        <f t="shared" si="172"/>
        <v>5934</v>
      </c>
      <c r="E5939" t="b">
        <f t="shared" ca="1" si="173"/>
        <v>1</v>
      </c>
      <c r="F5939" cm="1">
        <f t="array" ref="F5939" ca="1">IF(G5939&lt;&gt;"",INDIRECT("'"&amp;G5939&amp;"'!"&amp;H5939),"")</f>
        <v>0</v>
      </c>
      <c r="G5939" s="991" t="s">
        <v>4454</v>
      </c>
      <c r="H5939" t="s">
        <v>4844</v>
      </c>
      <c r="I5939" s="4"/>
      <c r="J5939" s="4"/>
      <c r="K5939" s="4"/>
    </row>
    <row r="5940" spans="1:19" ht="15" customHeight="1" x14ac:dyDescent="0.25">
      <c r="A5940">
        <v>5935</v>
      </c>
      <c r="B5940" s="7">
        <f>'EstRev 6-11'!K99</f>
        <v>0</v>
      </c>
      <c r="C5940" s="3">
        <f t="shared" si="172"/>
        <v>5935</v>
      </c>
      <c r="E5940" t="b">
        <f t="shared" ca="1" si="173"/>
        <v>1</v>
      </c>
      <c r="F5940" cm="1">
        <f t="array" ref="F5940" ca="1">IF(G5940&lt;&gt;"",INDIRECT("'"&amp;G5940&amp;"'!"&amp;H5940),"")</f>
        <v>0</v>
      </c>
      <c r="G5940" s="991" t="s">
        <v>4454</v>
      </c>
      <c r="H5940" t="s">
        <v>4845</v>
      </c>
      <c r="I5940" s="4"/>
      <c r="J5940" s="4"/>
      <c r="K5940" s="4"/>
    </row>
    <row r="5941" spans="1:19" ht="15" customHeight="1" x14ac:dyDescent="0.25">
      <c r="A5941">
        <v>5936</v>
      </c>
      <c r="B5941" s="7">
        <f>'EstRev 6-11'!K102</f>
        <v>0</v>
      </c>
      <c r="C5941" s="3">
        <f t="shared" si="172"/>
        <v>5936</v>
      </c>
      <c r="E5941" t="b">
        <f t="shared" ca="1" si="173"/>
        <v>1</v>
      </c>
      <c r="F5941" cm="1">
        <f t="array" ref="F5941" ca="1">IF(G5941&lt;&gt;"",INDIRECT("'"&amp;G5941&amp;"'!"&amp;H5941),"")</f>
        <v>0</v>
      </c>
      <c r="G5941" s="991" t="s">
        <v>4454</v>
      </c>
      <c r="H5941" t="s">
        <v>4172</v>
      </c>
      <c r="I5941" s="4"/>
      <c r="J5941" s="4"/>
      <c r="K5941" s="4"/>
    </row>
    <row r="5942" spans="1:19" ht="15" customHeight="1" x14ac:dyDescent="0.25">
      <c r="A5942">
        <v>5937</v>
      </c>
      <c r="B5942" s="7">
        <f>'EstRev 6-11'!K110</f>
        <v>0</v>
      </c>
      <c r="C5942" s="3">
        <f t="shared" si="172"/>
        <v>5937</v>
      </c>
      <c r="E5942" t="b">
        <f t="shared" ca="1" si="173"/>
        <v>1</v>
      </c>
      <c r="F5942" cm="1">
        <f t="array" ref="F5942" ca="1">IF(G5942&lt;&gt;"",INDIRECT("'"&amp;G5942&amp;"'!"&amp;H5942),"")</f>
        <v>0</v>
      </c>
      <c r="G5942" s="991" t="s">
        <v>4454</v>
      </c>
      <c r="H5942" t="s">
        <v>4221</v>
      </c>
      <c r="I5942" s="4"/>
      <c r="J5942" s="4"/>
      <c r="K5942" s="4"/>
    </row>
    <row r="5943" spans="1:19" ht="15" customHeight="1" x14ac:dyDescent="0.25">
      <c r="A5943">
        <v>5938</v>
      </c>
      <c r="B5943" s="7">
        <f>'EstRev 6-11'!K111</f>
        <v>0</v>
      </c>
      <c r="C5943" s="3">
        <f t="shared" si="172"/>
        <v>5938</v>
      </c>
      <c r="E5943" t="b">
        <f t="shared" ca="1" si="173"/>
        <v>1</v>
      </c>
      <c r="F5943" cm="1">
        <f t="array" ref="F5943" ca="1">IF(G5943&lt;&gt;"",INDIRECT("'"&amp;G5943&amp;"'!"&amp;H5943),"")</f>
        <v>0</v>
      </c>
      <c r="G5943" s="991" t="s">
        <v>4454</v>
      </c>
      <c r="H5943" t="s">
        <v>3904</v>
      </c>
      <c r="I5943" s="4"/>
      <c r="J5943" s="4"/>
      <c r="K5943" s="4"/>
    </row>
    <row r="5944" spans="1:19" ht="15" customHeight="1" x14ac:dyDescent="0.25">
      <c r="A5944">
        <v>5939</v>
      </c>
      <c r="B5944" s="7">
        <f>'EstRev 6-11'!K121</f>
        <v>0</v>
      </c>
      <c r="C5944" s="3">
        <f t="shared" si="172"/>
        <v>5939</v>
      </c>
      <c r="E5944" t="b">
        <f t="shared" ca="1" si="173"/>
        <v>1</v>
      </c>
      <c r="F5944" cm="1">
        <f t="array" ref="F5944" ca="1">IF(G5944&lt;&gt;"",INDIRECT("'"&amp;G5944&amp;"'!"&amp;H5944),"")</f>
        <v>0</v>
      </c>
      <c r="G5944" s="991" t="s">
        <v>4454</v>
      </c>
      <c r="H5944" t="s">
        <v>4846</v>
      </c>
      <c r="I5944" s="4"/>
      <c r="J5944" s="4"/>
      <c r="K5944" s="4"/>
    </row>
    <row r="5945" spans="1:19" ht="15" customHeight="1" x14ac:dyDescent="0.25">
      <c r="A5945">
        <v>5940</v>
      </c>
      <c r="B5945" s="7">
        <f>'EstRev 6-11'!K122</f>
        <v>0</v>
      </c>
      <c r="C5945" s="3">
        <f t="shared" si="172"/>
        <v>5940</v>
      </c>
      <c r="E5945" t="b">
        <f t="shared" ca="1" si="173"/>
        <v>1</v>
      </c>
      <c r="F5945" cm="1">
        <f t="array" ref="F5945" ca="1">IF(G5945&lt;&gt;"",INDIRECT("'"&amp;G5945&amp;"'!"&amp;H5945),"")</f>
        <v>0</v>
      </c>
      <c r="G5945" s="991" t="s">
        <v>4454</v>
      </c>
      <c r="H5945" t="s">
        <v>4847</v>
      </c>
      <c r="I5945" s="4"/>
      <c r="J5945" s="4"/>
      <c r="K5945" s="4"/>
    </row>
    <row r="5946" spans="1:19" ht="15" customHeight="1" x14ac:dyDescent="0.25">
      <c r="A5946" s="2">
        <v>5941</v>
      </c>
      <c r="D5946" s="3" t="s">
        <v>3572</v>
      </c>
      <c r="F5946" t="str" cm="1">
        <f t="array" ref="F5946" ca="1">IF(G5946&lt;&gt;"",INDIRECT("'"&amp;G5946&amp;"'!"&amp;H5946),"")</f>
        <v/>
      </c>
      <c r="S5946" s="991"/>
    </row>
    <row r="5947" spans="1:19" ht="15" customHeight="1" x14ac:dyDescent="0.25">
      <c r="A5947" s="2">
        <v>5942</v>
      </c>
      <c r="D5947" s="3" t="s">
        <v>3572</v>
      </c>
      <c r="F5947" t="str" cm="1">
        <f t="array" ref="F5947" ca="1">IF(G5947&lt;&gt;"",INDIRECT("'"&amp;G5947&amp;"'!"&amp;H5947),"")</f>
        <v/>
      </c>
      <c r="S5947" s="991"/>
    </row>
    <row r="5948" spans="1:19" ht="15" customHeight="1" x14ac:dyDescent="0.25">
      <c r="A5948" s="2">
        <v>5943</v>
      </c>
      <c r="D5948" s="3" t="s">
        <v>3572</v>
      </c>
      <c r="F5948" t="str" cm="1">
        <f t="array" ref="F5948" ca="1">IF(G5948&lt;&gt;"",INDIRECT("'"&amp;G5948&amp;"'!"&amp;H5948),"")</f>
        <v/>
      </c>
      <c r="S5948" s="991"/>
    </row>
    <row r="5949" spans="1:19" ht="15" customHeight="1" x14ac:dyDescent="0.25">
      <c r="A5949" s="2">
        <v>5944</v>
      </c>
      <c r="D5949" s="3" t="s">
        <v>3572</v>
      </c>
      <c r="F5949" t="str" cm="1">
        <f t="array" ref="F5949" ca="1">IF(G5949&lt;&gt;"",INDIRECT("'"&amp;G5949&amp;"'!"&amp;H5949),"")</f>
        <v/>
      </c>
      <c r="S5949" s="991"/>
    </row>
    <row r="5950" spans="1:19" ht="15" customHeight="1" x14ac:dyDescent="0.25">
      <c r="A5950">
        <v>5945</v>
      </c>
      <c r="B5950" s="7">
        <f>'EstRev 6-11'!K124</f>
        <v>0</v>
      </c>
      <c r="C5950" s="3">
        <f>A5950-B5950</f>
        <v>5945</v>
      </c>
      <c r="E5950" t="b">
        <f ca="1">F5950=B5950</f>
        <v>1</v>
      </c>
      <c r="F5950" cm="1">
        <f t="array" ref="F5950" ca="1">IF(G5950&lt;&gt;"",INDIRECT("'"&amp;G5950&amp;"'!"&amp;H5950),"")</f>
        <v>0</v>
      </c>
      <c r="G5950" s="991" t="s">
        <v>4454</v>
      </c>
      <c r="H5950" t="s">
        <v>4439</v>
      </c>
      <c r="I5950" s="4"/>
      <c r="J5950" s="4"/>
      <c r="K5950" s="4"/>
    </row>
    <row r="5951" spans="1:19" ht="15" customHeight="1" x14ac:dyDescent="0.25">
      <c r="A5951" s="2">
        <v>5946</v>
      </c>
      <c r="D5951" s="3" t="s">
        <v>3572</v>
      </c>
      <c r="F5951" t="str" cm="1">
        <f t="array" ref="F5951" ca="1">IF(G5951&lt;&gt;"",INDIRECT("'"&amp;G5951&amp;"'!"&amp;H5951),"")</f>
        <v/>
      </c>
      <c r="S5951" s="991"/>
    </row>
    <row r="5952" spans="1:19" ht="15" customHeight="1" x14ac:dyDescent="0.25">
      <c r="A5952" s="2">
        <v>5947</v>
      </c>
      <c r="D5952" s="3" t="s">
        <v>3572</v>
      </c>
      <c r="F5952" t="str" cm="1">
        <f t="array" ref="F5952" ca="1">IF(G5952&lt;&gt;"",INDIRECT("'"&amp;G5952&amp;"'!"&amp;H5952),"")</f>
        <v/>
      </c>
      <c r="S5952" s="991"/>
    </row>
    <row r="5953" spans="1:19" ht="15" customHeight="1" x14ac:dyDescent="0.25">
      <c r="A5953" s="2">
        <v>5948</v>
      </c>
      <c r="D5953" s="3" t="s">
        <v>3572</v>
      </c>
      <c r="F5953" t="str" cm="1">
        <f t="array" ref="F5953" ca="1">IF(G5953&lt;&gt;"",INDIRECT("'"&amp;G5953&amp;"'!"&amp;H5953),"")</f>
        <v/>
      </c>
      <c r="S5953" s="991"/>
    </row>
    <row r="5954" spans="1:19" ht="15" customHeight="1" x14ac:dyDescent="0.25">
      <c r="A5954" s="2">
        <v>5949</v>
      </c>
      <c r="D5954" s="3" t="s">
        <v>3572</v>
      </c>
      <c r="F5954" t="str" cm="1">
        <f t="array" ref="F5954" ca="1">IF(G5954&lt;&gt;"",INDIRECT("'"&amp;G5954&amp;"'!"&amp;H5954),"")</f>
        <v/>
      </c>
      <c r="S5954" s="991"/>
    </row>
    <row r="5955" spans="1:19" ht="15" customHeight="1" x14ac:dyDescent="0.25">
      <c r="A5955" s="2">
        <v>5950</v>
      </c>
      <c r="D5955" s="3" t="s">
        <v>3572</v>
      </c>
      <c r="F5955" t="str" cm="1">
        <f t="array" ref="F5955" ca="1">IF(G5955&lt;&gt;"",INDIRECT("'"&amp;G5955&amp;"'!"&amp;H5955),"")</f>
        <v/>
      </c>
      <c r="S5955" s="991"/>
    </row>
    <row r="5956" spans="1:19" ht="15" customHeight="1" x14ac:dyDescent="0.25">
      <c r="A5956" s="2">
        <v>5951</v>
      </c>
      <c r="D5956" s="3" t="s">
        <v>3572</v>
      </c>
      <c r="F5956" t="str" cm="1">
        <f t="array" ref="F5956" ca="1">IF(G5956&lt;&gt;"",INDIRECT("'"&amp;G5956&amp;"'!"&amp;H5956),"")</f>
        <v/>
      </c>
      <c r="S5956" s="991"/>
    </row>
    <row r="5957" spans="1:19" ht="15" customHeight="1" x14ac:dyDescent="0.25">
      <c r="A5957" s="2">
        <v>5952</v>
      </c>
      <c r="D5957" s="3" t="s">
        <v>3572</v>
      </c>
      <c r="F5957" t="str" cm="1">
        <f t="array" ref="F5957" ca="1">IF(G5957&lt;&gt;"",INDIRECT("'"&amp;G5957&amp;"'!"&amp;H5957),"")</f>
        <v/>
      </c>
      <c r="S5957" s="991"/>
    </row>
    <row r="5958" spans="1:19" ht="15" customHeight="1" x14ac:dyDescent="0.25">
      <c r="A5958">
        <v>5953</v>
      </c>
      <c r="B5958" s="7">
        <f>'EstRev 6-11'!K165</f>
        <v>0</v>
      </c>
      <c r="C5958" s="3">
        <f>A5958-B5958</f>
        <v>5953</v>
      </c>
      <c r="E5958" t="b">
        <f ca="1">F5958=B5958</f>
        <v>1</v>
      </c>
      <c r="F5958" cm="1">
        <f t="array" ref="F5958" ca="1">IF(G5958&lt;&gt;"",INDIRECT("'"&amp;G5958&amp;"'!"&amp;H5958),"")</f>
        <v>0</v>
      </c>
      <c r="G5958" s="991" t="s">
        <v>4454</v>
      </c>
      <c r="H5958" t="s">
        <v>4848</v>
      </c>
      <c r="I5958" s="4"/>
      <c r="J5958" s="4"/>
      <c r="K5958" s="4"/>
    </row>
    <row r="5959" spans="1:19" ht="15" customHeight="1" x14ac:dyDescent="0.25">
      <c r="A5959" s="2">
        <v>5954</v>
      </c>
      <c r="D5959" s="3" t="s">
        <v>3572</v>
      </c>
      <c r="F5959" t="str" cm="1">
        <f t="array" ref="F5959" ca="1">IF(G5959&lt;&gt;"",INDIRECT("'"&amp;G5959&amp;"'!"&amp;H5959),"")</f>
        <v/>
      </c>
      <c r="S5959" s="991"/>
    </row>
    <row r="5960" spans="1:19" ht="15" customHeight="1" x14ac:dyDescent="0.25">
      <c r="A5960">
        <v>5955</v>
      </c>
      <c r="B5960" s="7">
        <f>'EstRev 6-11'!K176</f>
        <v>0</v>
      </c>
      <c r="C5960" s="3">
        <f>A5960-B5960</f>
        <v>5955</v>
      </c>
      <c r="E5960" t="b">
        <f ca="1">F5960=B5960</f>
        <v>1</v>
      </c>
      <c r="F5960" cm="1">
        <f t="array" ref="F5960" ca="1">IF(G5960&lt;&gt;"",INDIRECT("'"&amp;G5960&amp;"'!"&amp;H5960),"")</f>
        <v>0</v>
      </c>
      <c r="G5960" s="991" t="s">
        <v>4454</v>
      </c>
      <c r="H5960" t="s">
        <v>3990</v>
      </c>
      <c r="I5960" s="4"/>
      <c r="J5960" s="4"/>
      <c r="K5960" s="4"/>
    </row>
    <row r="5961" spans="1:19" ht="15" customHeight="1" x14ac:dyDescent="0.25">
      <c r="A5961" s="2">
        <v>5956</v>
      </c>
      <c r="D5961" s="3" t="s">
        <v>3572</v>
      </c>
      <c r="F5961" t="str" cm="1">
        <f t="array" ref="F5961" ca="1">IF(G5961&lt;&gt;"",INDIRECT("'"&amp;G5961&amp;"'!"&amp;H5961),"")</f>
        <v/>
      </c>
      <c r="S5961" s="991"/>
    </row>
    <row r="5962" spans="1:19" ht="15" customHeight="1" x14ac:dyDescent="0.25">
      <c r="A5962" s="2">
        <v>5957</v>
      </c>
      <c r="D5962" s="3" t="s">
        <v>3572</v>
      </c>
      <c r="F5962" t="str" cm="1">
        <f t="array" ref="F5962" ca="1">IF(G5962&lt;&gt;"",INDIRECT("'"&amp;G5962&amp;"'!"&amp;H5962),"")</f>
        <v/>
      </c>
      <c r="S5962" s="991"/>
    </row>
    <row r="5963" spans="1:19" ht="15" customHeight="1" x14ac:dyDescent="0.25">
      <c r="A5963" s="2">
        <v>5958</v>
      </c>
      <c r="D5963" s="3" t="s">
        <v>3572</v>
      </c>
      <c r="F5963" t="str" cm="1">
        <f t="array" ref="F5963" ca="1">IF(G5963&lt;&gt;"",INDIRECT("'"&amp;G5963&amp;"'!"&amp;H5963),"")</f>
        <v/>
      </c>
      <c r="S5963" s="991"/>
    </row>
    <row r="5964" spans="1:19" ht="15" customHeight="1" x14ac:dyDescent="0.25">
      <c r="A5964" s="2">
        <v>5959</v>
      </c>
      <c r="D5964" s="3" t="s">
        <v>3572</v>
      </c>
      <c r="F5964" t="str" cm="1">
        <f t="array" ref="F5964" ca="1">IF(G5964&lt;&gt;"",INDIRECT("'"&amp;G5964&amp;"'!"&amp;H5964),"")</f>
        <v/>
      </c>
      <c r="S5964" s="991"/>
    </row>
    <row r="5965" spans="1:19" ht="15" customHeight="1" x14ac:dyDescent="0.25">
      <c r="A5965" s="2">
        <v>5960</v>
      </c>
      <c r="D5965" s="3" t="s">
        <v>3572</v>
      </c>
      <c r="F5965" t="str" cm="1">
        <f t="array" ref="F5965" ca="1">IF(G5965&lt;&gt;"",INDIRECT("'"&amp;G5965&amp;"'!"&amp;H5965),"")</f>
        <v/>
      </c>
      <c r="S5965" s="991"/>
    </row>
    <row r="5966" spans="1:19" ht="15" customHeight="1" x14ac:dyDescent="0.25">
      <c r="A5966">
        <v>5961</v>
      </c>
      <c r="B5966" s="7">
        <f>'EstRev 6-11'!K239</f>
        <v>0</v>
      </c>
      <c r="C5966" s="3">
        <f>A5966-B5966</f>
        <v>5961</v>
      </c>
      <c r="E5966" t="b">
        <f ca="1">F5966=B5966</f>
        <v>1</v>
      </c>
      <c r="F5966" cm="1">
        <f t="array" ref="F5966" ca="1">IF(G5966&lt;&gt;"",INDIRECT("'"&amp;G5966&amp;"'!"&amp;H5966),"")</f>
        <v>0</v>
      </c>
      <c r="G5966" s="991" t="s">
        <v>4454</v>
      </c>
      <c r="H5966" t="s">
        <v>4089</v>
      </c>
    </row>
    <row r="5967" spans="1:19" ht="15" customHeight="1" x14ac:dyDescent="0.25">
      <c r="A5967">
        <v>5962</v>
      </c>
      <c r="B5967" s="7">
        <f>'EstRev 6-11'!K240</f>
        <v>0</v>
      </c>
      <c r="C5967" s="3">
        <f>A5967-B5967</f>
        <v>5962</v>
      </c>
      <c r="E5967" t="b">
        <f ca="1">F5967=B5967</f>
        <v>1</v>
      </c>
      <c r="F5967" cm="1">
        <f t="array" ref="F5967" ca="1">IF(G5967&lt;&gt;"",INDIRECT("'"&amp;G5967&amp;"'!"&amp;H5967),"")</f>
        <v>0</v>
      </c>
      <c r="G5967" s="991" t="s">
        <v>4454</v>
      </c>
      <c r="H5967" t="s">
        <v>4090</v>
      </c>
    </row>
    <row r="5968" spans="1:19" ht="15" customHeight="1" x14ac:dyDescent="0.25">
      <c r="A5968">
        <v>5963</v>
      </c>
      <c r="B5968" s="7">
        <f>'EstRev 6-11'!G112</f>
        <v>0</v>
      </c>
      <c r="C5968" s="3">
        <f>A5968-B5968</f>
        <v>5963</v>
      </c>
      <c r="E5968" t="b">
        <f ca="1">F5968=B5968</f>
        <v>1</v>
      </c>
      <c r="F5968" cm="1">
        <f t="array" ref="F5968" ca="1">IF(G5968&lt;&gt;"",INDIRECT("'"&amp;G5968&amp;"'!"&amp;H5968),"")</f>
        <v>0</v>
      </c>
      <c r="G5968" s="991" t="s">
        <v>4454</v>
      </c>
      <c r="H5968" t="s">
        <v>4849</v>
      </c>
    </row>
    <row r="5969" spans="1:19" ht="15" customHeight="1" x14ac:dyDescent="0.25">
      <c r="A5969">
        <v>5964</v>
      </c>
      <c r="B5969" s="7">
        <f>'EstRev 6-11'!H112</f>
        <v>0</v>
      </c>
      <c r="C5969" s="3">
        <f>A5969-B5969</f>
        <v>5964</v>
      </c>
      <c r="E5969" t="b">
        <f ca="1">F5969=B5969</f>
        <v>1</v>
      </c>
      <c r="F5969" cm="1">
        <f t="array" ref="F5969" ca="1">IF(G5969&lt;&gt;"",INDIRECT("'"&amp;G5969&amp;"'!"&amp;H5969),"")</f>
        <v>0</v>
      </c>
      <c r="G5969" s="991" t="s">
        <v>4454</v>
      </c>
      <c r="H5969" t="s">
        <v>4850</v>
      </c>
    </row>
    <row r="5970" spans="1:19" ht="15" customHeight="1" x14ac:dyDescent="0.25">
      <c r="A5970">
        <v>5965</v>
      </c>
      <c r="B5970" s="7">
        <f>'EstRev 6-11'!I112</f>
        <v>0</v>
      </c>
      <c r="C5970" s="3">
        <f>A5970-B5970</f>
        <v>5965</v>
      </c>
      <c r="E5970" t="b">
        <f ca="1">F5970=B5970</f>
        <v>1</v>
      </c>
      <c r="F5970" cm="1">
        <f t="array" ref="F5970" ca="1">IF(G5970&lt;&gt;"",INDIRECT("'"&amp;G5970&amp;"'!"&amp;H5970),"")</f>
        <v>0</v>
      </c>
      <c r="G5970" s="991" t="s">
        <v>4454</v>
      </c>
      <c r="H5970" t="s">
        <v>4851</v>
      </c>
    </row>
    <row r="5971" spans="1:19" ht="15" customHeight="1" x14ac:dyDescent="0.25">
      <c r="A5971" s="2">
        <v>5966</v>
      </c>
      <c r="D5971" s="3" t="s">
        <v>3860</v>
      </c>
      <c r="F5971" t="str" cm="1">
        <f t="array" ref="F5971" ca="1">IF(G5971&lt;&gt;"",INDIRECT("'"&amp;G5971&amp;"'!"&amp;H5971),"")</f>
        <v/>
      </c>
      <c r="S5971" s="991"/>
    </row>
    <row r="5972" spans="1:19" ht="15" customHeight="1" x14ac:dyDescent="0.25">
      <c r="A5972">
        <v>5967</v>
      </c>
      <c r="B5972" s="7">
        <f>'EstRev 6-11'!K112</f>
        <v>0</v>
      </c>
      <c r="C5972" s="3">
        <f>A5972-B5972</f>
        <v>5967</v>
      </c>
      <c r="E5972" t="b">
        <f ca="1">F5972=B5972</f>
        <v>1</v>
      </c>
      <c r="F5972" cm="1">
        <f t="array" ref="F5972" ca="1">IF(G5972&lt;&gt;"",INDIRECT("'"&amp;G5972&amp;"'!"&amp;H5972),"")</f>
        <v>0</v>
      </c>
      <c r="G5972" s="991" t="s">
        <v>4454</v>
      </c>
      <c r="H5972" t="s">
        <v>4852</v>
      </c>
    </row>
    <row r="5973" spans="1:19" ht="15" customHeight="1" x14ac:dyDescent="0.25">
      <c r="A5973" s="2">
        <v>5968</v>
      </c>
      <c r="D5973" s="3" t="s">
        <v>3572</v>
      </c>
      <c r="F5973" t="str" cm="1">
        <f t="array" ref="F5973" ca="1">IF(G5973&lt;&gt;"",INDIRECT("'"&amp;G5973&amp;"'!"&amp;H5973),"")</f>
        <v/>
      </c>
      <c r="S5973" s="991"/>
    </row>
    <row r="5974" spans="1:19" ht="15" customHeight="1" x14ac:dyDescent="0.25">
      <c r="A5974" s="2">
        <v>5969</v>
      </c>
      <c r="D5974" s="3" t="s">
        <v>3572</v>
      </c>
      <c r="F5974" t="str" cm="1">
        <f t="array" ref="F5974" ca="1">IF(G5974&lt;&gt;"",INDIRECT("'"&amp;G5974&amp;"'!"&amp;H5974),"")</f>
        <v/>
      </c>
      <c r="S5974" s="991"/>
    </row>
    <row r="5975" spans="1:19" ht="15" customHeight="1" x14ac:dyDescent="0.25">
      <c r="A5975">
        <v>5970</v>
      </c>
      <c r="B5975" s="7">
        <f>'EstRev 6-11'!C70</f>
        <v>0</v>
      </c>
      <c r="C5975" s="3">
        <f>A5975-B5975</f>
        <v>5970</v>
      </c>
      <c r="E5975" t="b">
        <f ca="1">F5975=B5975</f>
        <v>1</v>
      </c>
      <c r="F5975" cm="1">
        <f t="array" ref="F5975" ca="1">IF(G5975&lt;&gt;"",INDIRECT("'"&amp;G5975&amp;"'!"&amp;H5975),"")</f>
        <v>0</v>
      </c>
      <c r="G5975" s="991" t="s">
        <v>4454</v>
      </c>
      <c r="H5975" t="s">
        <v>3662</v>
      </c>
    </row>
    <row r="5976" spans="1:19" ht="15" customHeight="1" x14ac:dyDescent="0.25">
      <c r="A5976">
        <v>5971</v>
      </c>
      <c r="B5976" s="7">
        <f>'BudgetSum 2-4'!G16</f>
        <v>0</v>
      </c>
      <c r="C5976" s="3">
        <f>A5976-B5976</f>
        <v>5971</v>
      </c>
      <c r="E5976" t="b">
        <f ca="1">F5976=B5976</f>
        <v>1</v>
      </c>
      <c r="F5976" cm="1">
        <f t="array" ref="F5976" ca="1">IF(G5976&lt;&gt;"",INDIRECT("'"&amp;G5976&amp;"'!"&amp;H5976),"")</f>
        <v>0</v>
      </c>
      <c r="G5976" s="991" t="s">
        <v>3508</v>
      </c>
      <c r="H5976" t="s">
        <v>3570</v>
      </c>
    </row>
    <row r="5977" spans="1:19" ht="15" customHeight="1" x14ac:dyDescent="0.25">
      <c r="A5977" s="2">
        <v>5972</v>
      </c>
      <c r="D5977" s="3" t="s">
        <v>3572</v>
      </c>
      <c r="F5977" t="str" cm="1">
        <f t="array" ref="F5977" ca="1">IF(G5977&lt;&gt;"",INDIRECT("'"&amp;G5977&amp;"'!"&amp;H5977),"")</f>
        <v/>
      </c>
      <c r="S5977" s="991"/>
    </row>
    <row r="5978" spans="1:19" ht="15" customHeight="1" x14ac:dyDescent="0.25">
      <c r="A5978" s="2">
        <v>5973</v>
      </c>
      <c r="D5978" s="3" t="s">
        <v>3572</v>
      </c>
      <c r="F5978" t="str" cm="1">
        <f t="array" ref="F5978" ca="1">IF(G5978&lt;&gt;"",INDIRECT("'"&amp;G5978&amp;"'!"&amp;H5978),"")</f>
        <v/>
      </c>
      <c r="S5978" s="991"/>
    </row>
    <row r="5979" spans="1:19" ht="15" customHeight="1" x14ac:dyDescent="0.25">
      <c r="A5979" s="2">
        <v>5974</v>
      </c>
      <c r="D5979" s="3" t="s">
        <v>3572</v>
      </c>
      <c r="F5979" t="str" cm="1">
        <f t="array" ref="F5979" ca="1">IF(G5979&lt;&gt;"",INDIRECT("'"&amp;G5979&amp;"'!"&amp;H5979),"")</f>
        <v/>
      </c>
      <c r="S5979" s="991"/>
    </row>
    <row r="5980" spans="1:19" ht="15" customHeight="1" x14ac:dyDescent="0.25">
      <c r="A5980" s="2">
        <v>5975</v>
      </c>
      <c r="D5980" s="3" t="s">
        <v>3572</v>
      </c>
      <c r="F5980" t="str" cm="1">
        <f t="array" ref="F5980" ca="1">IF(G5980&lt;&gt;"",INDIRECT("'"&amp;G5980&amp;"'!"&amp;H5980),"")</f>
        <v/>
      </c>
      <c r="S5980" s="991"/>
    </row>
    <row r="5981" spans="1:19" ht="15" customHeight="1" x14ac:dyDescent="0.25">
      <c r="A5981" s="2">
        <v>5976</v>
      </c>
      <c r="D5981" s="3" t="s">
        <v>3572</v>
      </c>
      <c r="F5981" t="str" cm="1">
        <f t="array" ref="F5981" ca="1">IF(G5981&lt;&gt;"",INDIRECT("'"&amp;G5981&amp;"'!"&amp;H5981),"")</f>
        <v/>
      </c>
      <c r="S5981" s="991"/>
    </row>
    <row r="5982" spans="1:19" ht="15" customHeight="1" x14ac:dyDescent="0.25">
      <c r="A5982">
        <v>5977</v>
      </c>
      <c r="B5982" s="7">
        <f>'BudgetSum 2-4'!J14</f>
        <v>0</v>
      </c>
      <c r="C5982" s="3">
        <f t="shared" ref="C5982:C5991" si="174">A5982-B5982</f>
        <v>5977</v>
      </c>
      <c r="E5982" t="b">
        <f t="shared" ref="E5982:E5991" ca="1" si="175">F5982=B5982</f>
        <v>1</v>
      </c>
      <c r="F5982" cm="1">
        <f t="array" ref="F5982" ca="1">IF(G5982&lt;&gt;"",INDIRECT("'"&amp;G5982&amp;"'!"&amp;H5982),"")</f>
        <v>0</v>
      </c>
      <c r="G5982" s="991" t="s">
        <v>3508</v>
      </c>
      <c r="H5982" t="s">
        <v>4853</v>
      </c>
    </row>
    <row r="5983" spans="1:19" ht="15" customHeight="1" x14ac:dyDescent="0.25">
      <c r="A5983">
        <v>5978</v>
      </c>
      <c r="B5983" s="7">
        <f>'BudgetSum 2-4'!J45</f>
        <v>0</v>
      </c>
      <c r="C5983" s="3">
        <f t="shared" si="174"/>
        <v>5978</v>
      </c>
      <c r="E5983" t="b">
        <f t="shared" ca="1" si="175"/>
        <v>1</v>
      </c>
      <c r="F5983" cm="1">
        <f t="array" ref="F5983" ca="1">IF(G5983&lt;&gt;"",INDIRECT("'"&amp;G5983&amp;"'!"&amp;H5983),"")</f>
        <v>0</v>
      </c>
      <c r="G5983" s="991" t="s">
        <v>3508</v>
      </c>
      <c r="H5983" t="s">
        <v>4854</v>
      </c>
    </row>
    <row r="5984" spans="1:19" ht="15" customHeight="1" x14ac:dyDescent="0.25">
      <c r="A5984">
        <v>5979</v>
      </c>
      <c r="B5984" s="7">
        <f>'BudgetSum 2-4'!J53</f>
        <v>0</v>
      </c>
      <c r="C5984" s="3">
        <f t="shared" si="174"/>
        <v>5979</v>
      </c>
      <c r="E5984" t="b">
        <f t="shared" ca="1" si="175"/>
        <v>1</v>
      </c>
      <c r="F5984" cm="1">
        <f t="array" ref="F5984" ca="1">IF(G5984&lt;&gt;"",INDIRECT("'"&amp;G5984&amp;"'!"&amp;H5984),"")</f>
        <v>0</v>
      </c>
      <c r="G5984" s="991" t="s">
        <v>3508</v>
      </c>
      <c r="H5984" t="s">
        <v>4855</v>
      </c>
    </row>
    <row r="5985" spans="1:19" ht="15" customHeight="1" x14ac:dyDescent="0.25">
      <c r="A5985">
        <v>5980</v>
      </c>
      <c r="B5985" s="7">
        <f>'BudgetSum 2-4'!J3</f>
        <v>0</v>
      </c>
      <c r="C5985" s="3">
        <f t="shared" si="174"/>
        <v>5980</v>
      </c>
      <c r="D5985" s="3" t="s">
        <v>4856</v>
      </c>
      <c r="E5985" t="b">
        <f t="shared" ca="1" si="175"/>
        <v>1</v>
      </c>
      <c r="F5985" cm="1">
        <f t="array" ref="F5985" ca="1">IF(G5985&lt;&gt;"",INDIRECT("'"&amp;G5985&amp;"'!"&amp;H5985),"")</f>
        <v>0</v>
      </c>
      <c r="G5985" s="991" t="s">
        <v>3508</v>
      </c>
      <c r="H5985" t="s">
        <v>4857</v>
      </c>
      <c r="I5985" s="4"/>
      <c r="J5985" s="4"/>
      <c r="K5985" s="4"/>
    </row>
    <row r="5986" spans="1:19" ht="15" customHeight="1" x14ac:dyDescent="0.25">
      <c r="A5986">
        <v>5981</v>
      </c>
      <c r="B5986" s="7">
        <f>'BudgetSum 2-4'!J5</f>
        <v>0</v>
      </c>
      <c r="C5986" s="3">
        <f t="shared" si="174"/>
        <v>5981</v>
      </c>
      <c r="D5986" s="3" t="s">
        <v>4856</v>
      </c>
      <c r="E5986" t="b">
        <f t="shared" ca="1" si="175"/>
        <v>1</v>
      </c>
      <c r="F5986" cm="1">
        <f t="array" ref="F5986" ca="1">IF(G5986&lt;&gt;"",INDIRECT("'"&amp;G5986&amp;"'!"&amp;H5986),"")</f>
        <v>0</v>
      </c>
      <c r="G5986" s="991" t="s">
        <v>3508</v>
      </c>
      <c r="H5986" t="s">
        <v>4858</v>
      </c>
    </row>
    <row r="5987" spans="1:19" ht="15" customHeight="1" x14ac:dyDescent="0.25">
      <c r="A5987">
        <v>5982</v>
      </c>
      <c r="B5987" s="7">
        <f>'BudgetSum 2-4'!J7</f>
        <v>0</v>
      </c>
      <c r="C5987" s="3">
        <f t="shared" si="174"/>
        <v>5982</v>
      </c>
      <c r="D5987" s="3" t="s">
        <v>4856</v>
      </c>
      <c r="E5987" t="b">
        <f t="shared" ca="1" si="175"/>
        <v>1</v>
      </c>
      <c r="F5987" cm="1">
        <f t="array" ref="F5987" ca="1">IF(G5987&lt;&gt;"",INDIRECT("'"&amp;G5987&amp;"'!"&amp;H5987),"")</f>
        <v>0</v>
      </c>
      <c r="G5987" s="991" t="s">
        <v>3508</v>
      </c>
      <c r="H5987" t="s">
        <v>4859</v>
      </c>
    </row>
    <row r="5988" spans="1:19" ht="15" customHeight="1" x14ac:dyDescent="0.25">
      <c r="A5988">
        <v>5983</v>
      </c>
      <c r="B5988" s="7">
        <f>'BudgetSum 2-4'!J8</f>
        <v>0</v>
      </c>
      <c r="C5988" s="3">
        <f t="shared" si="174"/>
        <v>5983</v>
      </c>
      <c r="D5988" s="3" t="s">
        <v>4856</v>
      </c>
      <c r="E5988" t="b">
        <f t="shared" ca="1" si="175"/>
        <v>1</v>
      </c>
      <c r="F5988" cm="1">
        <f t="array" ref="F5988" ca="1">IF(G5988&lt;&gt;"",INDIRECT("'"&amp;G5988&amp;"'!"&amp;H5988),"")</f>
        <v>0</v>
      </c>
      <c r="G5988" s="991" t="s">
        <v>3508</v>
      </c>
      <c r="H5988" t="s">
        <v>4860</v>
      </c>
    </row>
    <row r="5989" spans="1:19" ht="15" customHeight="1" x14ac:dyDescent="0.25">
      <c r="A5989">
        <v>5984</v>
      </c>
      <c r="B5989" s="7">
        <f>'BudgetSum 2-4'!J9</f>
        <v>0</v>
      </c>
      <c r="C5989" s="3">
        <f t="shared" si="174"/>
        <v>5984</v>
      </c>
      <c r="D5989" s="3" t="s">
        <v>4856</v>
      </c>
      <c r="E5989" t="b">
        <f t="shared" ca="1" si="175"/>
        <v>1</v>
      </c>
      <c r="F5989" cm="1">
        <f t="array" ref="F5989" ca="1">IF(G5989&lt;&gt;"",INDIRECT("'"&amp;G5989&amp;"'!"&amp;H5989),"")</f>
        <v>0</v>
      </c>
      <c r="G5989" s="991" t="s">
        <v>3508</v>
      </c>
      <c r="H5989" t="s">
        <v>4861</v>
      </c>
    </row>
    <row r="5990" spans="1:19" ht="15" customHeight="1" x14ac:dyDescent="0.25">
      <c r="A5990">
        <v>5985</v>
      </c>
      <c r="B5990" s="7">
        <f>'BudgetSum 2-4'!J10</f>
        <v>0</v>
      </c>
      <c r="C5990" s="3">
        <f t="shared" si="174"/>
        <v>5985</v>
      </c>
      <c r="D5990" s="3" t="s">
        <v>4856</v>
      </c>
      <c r="E5990" t="b">
        <f t="shared" ca="1" si="175"/>
        <v>1</v>
      </c>
      <c r="F5990" cm="1">
        <f t="array" ref="F5990" ca="1">IF(G5990&lt;&gt;"",INDIRECT("'"&amp;G5990&amp;"'!"&amp;H5990),"")</f>
        <v>0</v>
      </c>
      <c r="G5990" s="991" t="s">
        <v>3508</v>
      </c>
      <c r="H5990" t="s">
        <v>4862</v>
      </c>
    </row>
    <row r="5991" spans="1:19" ht="15" customHeight="1" x14ac:dyDescent="0.25">
      <c r="A5991">
        <v>5986</v>
      </c>
      <c r="B5991" s="7">
        <f>'BudgetSum 2-4'!J11</f>
        <v>0</v>
      </c>
      <c r="C5991" s="3">
        <f t="shared" si="174"/>
        <v>5986</v>
      </c>
      <c r="D5991" s="3" t="s">
        <v>4856</v>
      </c>
      <c r="E5991" t="b">
        <f t="shared" ca="1" si="175"/>
        <v>1</v>
      </c>
      <c r="F5991" cm="1">
        <f t="array" ref="F5991" ca="1">IF(G5991&lt;&gt;"",INDIRECT("'"&amp;G5991&amp;"'!"&amp;H5991),"")</f>
        <v>0</v>
      </c>
      <c r="G5991" s="991" t="s">
        <v>3508</v>
      </c>
      <c r="H5991" t="s">
        <v>4863</v>
      </c>
    </row>
    <row r="5992" spans="1:19" ht="15" customHeight="1" x14ac:dyDescent="0.25">
      <c r="A5992" s="2">
        <v>5987</v>
      </c>
      <c r="D5992" s="3" t="s">
        <v>4864</v>
      </c>
      <c r="F5992" t="str" cm="1">
        <f t="array" ref="F5992" ca="1">IF(G5992&lt;&gt;"",INDIRECT("'"&amp;G5992&amp;"'!"&amp;H5992),"")</f>
        <v/>
      </c>
      <c r="S5992" s="991"/>
    </row>
    <row r="5993" spans="1:19" ht="15" customHeight="1" x14ac:dyDescent="0.25">
      <c r="A5993">
        <v>5988</v>
      </c>
      <c r="B5993" s="7">
        <f>'BudgetSum 2-4'!J19</f>
        <v>0</v>
      </c>
      <c r="C5993" s="3">
        <f t="shared" ref="C5993:C6027" si="176">A5993-B5993</f>
        <v>5988</v>
      </c>
      <c r="D5993" s="3" t="s">
        <v>4856</v>
      </c>
      <c r="E5993" t="b">
        <f t="shared" ref="E5993:E6027" ca="1" si="177">F5993=B5993</f>
        <v>1</v>
      </c>
      <c r="F5993" cm="1">
        <f t="array" ref="F5993" ca="1">IF(G5993&lt;&gt;"",INDIRECT("'"&amp;G5993&amp;"'!"&amp;H5993),"")</f>
        <v>0</v>
      </c>
      <c r="G5993" s="991" t="s">
        <v>3508</v>
      </c>
      <c r="H5993" t="s">
        <v>4865</v>
      </c>
    </row>
    <row r="5994" spans="1:19" ht="15" customHeight="1" x14ac:dyDescent="0.25">
      <c r="A5994">
        <v>5989</v>
      </c>
      <c r="B5994" s="7">
        <f>'BudgetSum 2-4'!J20</f>
        <v>0</v>
      </c>
      <c r="C5994" s="3">
        <f t="shared" si="176"/>
        <v>5989</v>
      </c>
      <c r="D5994" s="3" t="s">
        <v>4856</v>
      </c>
      <c r="E5994" t="b">
        <f t="shared" ca="1" si="177"/>
        <v>1</v>
      </c>
      <c r="F5994" cm="1">
        <f t="array" ref="F5994" ca="1">IF(G5994&lt;&gt;"",INDIRECT("'"&amp;G5994&amp;"'!"&amp;H5994),"")</f>
        <v>0</v>
      </c>
      <c r="G5994" s="991" t="s">
        <v>3508</v>
      </c>
      <c r="H5994" t="s">
        <v>4866</v>
      </c>
    </row>
    <row r="5995" spans="1:19" ht="15" customHeight="1" x14ac:dyDescent="0.25">
      <c r="A5995">
        <v>5990</v>
      </c>
      <c r="B5995" s="7">
        <f>'BudgetSum 2-4'!J21</f>
        <v>0</v>
      </c>
      <c r="C5995" s="3">
        <f t="shared" si="176"/>
        <v>5990</v>
      </c>
      <c r="D5995" s="3" t="s">
        <v>4856</v>
      </c>
      <c r="E5995" t="b">
        <f t="shared" ca="1" si="177"/>
        <v>1</v>
      </c>
      <c r="F5995" cm="1">
        <f t="array" ref="F5995" ca="1">IF(G5995&lt;&gt;"",INDIRECT("'"&amp;G5995&amp;"'!"&amp;H5995),"")</f>
        <v>0</v>
      </c>
      <c r="G5995" s="991" t="s">
        <v>3508</v>
      </c>
      <c r="H5995" t="s">
        <v>4867</v>
      </c>
    </row>
    <row r="5996" spans="1:19" ht="15" customHeight="1" x14ac:dyDescent="0.25">
      <c r="A5996">
        <v>5991</v>
      </c>
      <c r="B5996" s="7">
        <f>'BudgetSum 2-4'!J22</f>
        <v>0</v>
      </c>
      <c r="C5996" s="3">
        <f t="shared" si="176"/>
        <v>5991</v>
      </c>
      <c r="D5996" s="3" t="s">
        <v>4856</v>
      </c>
      <c r="E5996" t="b">
        <f t="shared" ca="1" si="177"/>
        <v>1</v>
      </c>
      <c r="F5996" cm="1">
        <f t="array" ref="F5996" ca="1">IF(G5996&lt;&gt;"",INDIRECT("'"&amp;G5996&amp;"'!"&amp;H5996),"")</f>
        <v>0</v>
      </c>
      <c r="G5996" s="991" t="s">
        <v>3508</v>
      </c>
      <c r="H5996" t="s">
        <v>4868</v>
      </c>
    </row>
    <row r="5997" spans="1:19" ht="15" customHeight="1" x14ac:dyDescent="0.25">
      <c r="A5997">
        <v>5992</v>
      </c>
      <c r="B5997" s="7">
        <f>'BudgetSum 2-4'!J28</f>
        <v>0</v>
      </c>
      <c r="C5997" s="3">
        <f t="shared" si="176"/>
        <v>5992</v>
      </c>
      <c r="D5997" s="3" t="s">
        <v>4856</v>
      </c>
      <c r="E5997" t="b">
        <f t="shared" ca="1" si="177"/>
        <v>1</v>
      </c>
      <c r="F5997" cm="1">
        <f t="array" ref="F5997" ca="1">IF(G5997&lt;&gt;"",INDIRECT("'"&amp;G5997&amp;"'!"&amp;H5997),"")</f>
        <v>0</v>
      </c>
      <c r="G5997" s="991" t="s">
        <v>3508</v>
      </c>
      <c r="H5997" t="s">
        <v>4869</v>
      </c>
    </row>
    <row r="5998" spans="1:19" ht="15" customHeight="1" x14ac:dyDescent="0.25">
      <c r="A5998">
        <v>5993</v>
      </c>
      <c r="B5998" s="7">
        <f>'BudgetSum 2-4'!J30</f>
        <v>0</v>
      </c>
      <c r="C5998" s="3">
        <f t="shared" si="176"/>
        <v>5993</v>
      </c>
      <c r="D5998" s="3" t="s">
        <v>4856</v>
      </c>
      <c r="E5998" t="b">
        <f t="shared" ca="1" si="177"/>
        <v>1</v>
      </c>
      <c r="F5998" cm="1">
        <f t="array" ref="F5998" ca="1">IF(G5998&lt;&gt;"",INDIRECT("'"&amp;G5998&amp;"'!"&amp;H5998),"")</f>
        <v>0</v>
      </c>
      <c r="G5998" s="991" t="s">
        <v>3508</v>
      </c>
      <c r="H5998" t="s">
        <v>4870</v>
      </c>
    </row>
    <row r="5999" spans="1:19" ht="15" customHeight="1" x14ac:dyDescent="0.25">
      <c r="A5999">
        <v>5994</v>
      </c>
      <c r="B5999" s="7">
        <f>'BudgetSum 2-4'!J35</f>
        <v>0</v>
      </c>
      <c r="C5999" s="3">
        <f t="shared" si="176"/>
        <v>5994</v>
      </c>
      <c r="D5999" s="3" t="s">
        <v>4856</v>
      </c>
      <c r="E5999" t="b">
        <f t="shared" ca="1" si="177"/>
        <v>1</v>
      </c>
      <c r="F5999" cm="1">
        <f t="array" ref="F5999" ca="1">IF(G5999&lt;&gt;"",INDIRECT("'"&amp;G5999&amp;"'!"&amp;H5999),"")</f>
        <v>0</v>
      </c>
      <c r="G5999" s="991" t="s">
        <v>3508</v>
      </c>
      <c r="H5999" t="s">
        <v>4871</v>
      </c>
    </row>
    <row r="6000" spans="1:19" ht="15" customHeight="1" x14ac:dyDescent="0.25">
      <c r="A6000">
        <v>5995</v>
      </c>
      <c r="B6000" s="7">
        <f>'BudgetSum 2-4'!J36</f>
        <v>0</v>
      </c>
      <c r="C6000" s="3">
        <f t="shared" si="176"/>
        <v>5995</v>
      </c>
      <c r="D6000" s="3" t="s">
        <v>4856</v>
      </c>
      <c r="E6000" t="b">
        <f t="shared" ca="1" si="177"/>
        <v>1</v>
      </c>
      <c r="F6000" cm="1">
        <f t="array" ref="F6000" ca="1">IF(G6000&lt;&gt;"",INDIRECT("'"&amp;G6000&amp;"'!"&amp;H6000),"")</f>
        <v>0</v>
      </c>
      <c r="G6000" s="991" t="s">
        <v>3508</v>
      </c>
      <c r="H6000" t="s">
        <v>4872</v>
      </c>
    </row>
    <row r="6001" spans="1:11" ht="15" customHeight="1" x14ac:dyDescent="0.25">
      <c r="A6001">
        <v>5996</v>
      </c>
      <c r="B6001" s="7">
        <f>'BudgetSum 2-4'!J37</f>
        <v>0</v>
      </c>
      <c r="C6001" s="3">
        <f t="shared" si="176"/>
        <v>5996</v>
      </c>
      <c r="D6001" s="3" t="s">
        <v>4856</v>
      </c>
      <c r="E6001" t="b">
        <f t="shared" ca="1" si="177"/>
        <v>1</v>
      </c>
      <c r="F6001" cm="1">
        <f t="array" ref="F6001" ca="1">IF(G6001&lt;&gt;"",INDIRECT("'"&amp;G6001&amp;"'!"&amp;H6001),"")</f>
        <v>0</v>
      </c>
      <c r="G6001" s="991" t="s">
        <v>3508</v>
      </c>
      <c r="H6001" t="s">
        <v>4873</v>
      </c>
    </row>
    <row r="6002" spans="1:11" ht="15" customHeight="1" x14ac:dyDescent="0.25">
      <c r="A6002">
        <v>5997</v>
      </c>
      <c r="B6002" s="7">
        <f>'BudgetSum 2-4'!J38</f>
        <v>0</v>
      </c>
      <c r="C6002" s="3">
        <f t="shared" si="176"/>
        <v>5997</v>
      </c>
      <c r="D6002" s="3" t="s">
        <v>4856</v>
      </c>
      <c r="E6002" t="b">
        <f t="shared" ca="1" si="177"/>
        <v>1</v>
      </c>
      <c r="F6002" cm="1">
        <f t="array" ref="F6002" ca="1">IF(G6002&lt;&gt;"",INDIRECT("'"&amp;G6002&amp;"'!"&amp;H6002),"")</f>
        <v>0</v>
      </c>
      <c r="G6002" s="991" t="s">
        <v>3508</v>
      </c>
      <c r="H6002" t="s">
        <v>4874</v>
      </c>
      <c r="I6002" s="4"/>
      <c r="J6002" s="4"/>
      <c r="K6002" s="4"/>
    </row>
    <row r="6003" spans="1:11" ht="15" customHeight="1" x14ac:dyDescent="0.25">
      <c r="A6003">
        <v>5998</v>
      </c>
      <c r="B6003" s="7">
        <f>'BudgetSum 2-4'!E39</f>
        <v>0</v>
      </c>
      <c r="C6003" s="3">
        <f t="shared" si="176"/>
        <v>5998</v>
      </c>
      <c r="D6003" s="3" t="s">
        <v>4856</v>
      </c>
      <c r="E6003" t="b">
        <f t="shared" ca="1" si="177"/>
        <v>1</v>
      </c>
      <c r="F6003" cm="1">
        <f t="array" ref="F6003" ca="1">IF(G6003&lt;&gt;"",INDIRECT("'"&amp;G6003&amp;"'!"&amp;H6003),"")</f>
        <v>0</v>
      </c>
      <c r="G6003" s="991" t="s">
        <v>3508</v>
      </c>
      <c r="H6003" t="s">
        <v>3713</v>
      </c>
    </row>
    <row r="6004" spans="1:11" ht="15" customHeight="1" x14ac:dyDescent="0.25">
      <c r="A6004">
        <v>5999</v>
      </c>
      <c r="B6004" s="7">
        <f>'BudgetSum 2-4'!E40</f>
        <v>0</v>
      </c>
      <c r="C6004" s="3">
        <f t="shared" si="176"/>
        <v>5999</v>
      </c>
      <c r="D6004" s="3" t="s">
        <v>4856</v>
      </c>
      <c r="E6004" t="b">
        <f t="shared" ca="1" si="177"/>
        <v>1</v>
      </c>
      <c r="F6004" cm="1">
        <f t="array" ref="F6004" ca="1">IF(G6004&lt;&gt;"",INDIRECT("'"&amp;G6004&amp;"'!"&amp;H6004),"")</f>
        <v>0</v>
      </c>
      <c r="G6004" s="991" t="s">
        <v>3508</v>
      </c>
      <c r="H6004" t="s">
        <v>3714</v>
      </c>
    </row>
    <row r="6005" spans="1:11" ht="15" customHeight="1" x14ac:dyDescent="0.25">
      <c r="A6005">
        <v>6000</v>
      </c>
      <c r="B6005" s="7">
        <f>'BudgetSum 2-4'!E41</f>
        <v>0</v>
      </c>
      <c r="C6005" s="3">
        <f t="shared" si="176"/>
        <v>6000</v>
      </c>
      <c r="D6005" s="3" t="s">
        <v>4856</v>
      </c>
      <c r="E6005" t="b">
        <f t="shared" ca="1" si="177"/>
        <v>1</v>
      </c>
      <c r="F6005" cm="1">
        <f t="array" ref="F6005" ca="1">IF(G6005&lt;&gt;"",INDIRECT("'"&amp;G6005&amp;"'!"&amp;H6005),"")</f>
        <v>0</v>
      </c>
      <c r="G6005" s="991" t="s">
        <v>3508</v>
      </c>
      <c r="H6005" t="s">
        <v>3715</v>
      </c>
    </row>
    <row r="6006" spans="1:11" ht="15" customHeight="1" x14ac:dyDescent="0.25">
      <c r="A6006">
        <v>6001</v>
      </c>
      <c r="B6006" s="7">
        <f>'BudgetSum 2-4'!E42</f>
        <v>0</v>
      </c>
      <c r="C6006" s="3">
        <f t="shared" si="176"/>
        <v>6001</v>
      </c>
      <c r="D6006" s="3" t="s">
        <v>4856</v>
      </c>
      <c r="E6006" t="b">
        <f t="shared" ca="1" si="177"/>
        <v>1</v>
      </c>
      <c r="F6006" cm="1">
        <f t="array" ref="F6006" ca="1">IF(G6006&lt;&gt;"",INDIRECT("'"&amp;G6006&amp;"'!"&amp;H6006),"")</f>
        <v>0</v>
      </c>
      <c r="G6006" s="991" t="s">
        <v>3508</v>
      </c>
      <c r="H6006" t="s">
        <v>3716</v>
      </c>
    </row>
    <row r="6007" spans="1:11" ht="15" customHeight="1" x14ac:dyDescent="0.25">
      <c r="A6007">
        <v>6002</v>
      </c>
      <c r="B6007" s="7">
        <f>'BudgetSum 2-4'!C44</f>
        <v>0</v>
      </c>
      <c r="C6007" s="3">
        <f t="shared" si="176"/>
        <v>6002</v>
      </c>
      <c r="D6007" s="3" t="s">
        <v>4856</v>
      </c>
      <c r="E6007" t="b">
        <f t="shared" ca="1" si="177"/>
        <v>1</v>
      </c>
      <c r="F6007" cm="1">
        <f t="array" ref="F6007" ca="1">IF(G6007&lt;&gt;"",INDIRECT("'"&amp;G6007&amp;"'!"&amp;H6007),"")</f>
        <v>0</v>
      </c>
      <c r="G6007" s="991" t="s">
        <v>3508</v>
      </c>
      <c r="H6007" t="s">
        <v>3643</v>
      </c>
    </row>
    <row r="6008" spans="1:11" ht="15" customHeight="1" x14ac:dyDescent="0.25">
      <c r="A6008">
        <v>6003</v>
      </c>
      <c r="B6008" s="7">
        <f>'BudgetSum 2-4'!D44</f>
        <v>0</v>
      </c>
      <c r="C6008" s="3">
        <f t="shared" si="176"/>
        <v>6003</v>
      </c>
      <c r="D6008" s="3" t="s">
        <v>4856</v>
      </c>
      <c r="E6008" t="b">
        <f t="shared" ca="1" si="177"/>
        <v>1</v>
      </c>
      <c r="F6008" cm="1">
        <f t="array" ref="F6008" ca="1">IF(G6008&lt;&gt;"",INDIRECT("'"&amp;G6008&amp;"'!"&amp;H6008),"")</f>
        <v>0</v>
      </c>
      <c r="G6008" s="991" t="s">
        <v>3508</v>
      </c>
      <c r="H6008" t="s">
        <v>3680</v>
      </c>
    </row>
    <row r="6009" spans="1:11" ht="15" customHeight="1" x14ac:dyDescent="0.25">
      <c r="A6009">
        <v>6004</v>
      </c>
      <c r="B6009" s="7">
        <f>'BudgetSum 2-4'!E44</f>
        <v>0</v>
      </c>
      <c r="C6009" s="3">
        <f t="shared" si="176"/>
        <v>6004</v>
      </c>
      <c r="D6009" s="3" t="s">
        <v>4856</v>
      </c>
      <c r="E6009" t="b">
        <f t="shared" ca="1" si="177"/>
        <v>1</v>
      </c>
      <c r="F6009" cm="1">
        <f t="array" ref="F6009" ca="1">IF(G6009&lt;&gt;"",INDIRECT("'"&amp;G6009&amp;"'!"&amp;H6009),"")</f>
        <v>0</v>
      </c>
      <c r="G6009" s="991" t="s">
        <v>3508</v>
      </c>
      <c r="H6009" t="s">
        <v>3718</v>
      </c>
    </row>
    <row r="6010" spans="1:11" ht="15" customHeight="1" x14ac:dyDescent="0.25">
      <c r="A6010">
        <v>6005</v>
      </c>
      <c r="B6010" s="7">
        <f>'BudgetSum 2-4'!F44</f>
        <v>0</v>
      </c>
      <c r="C6010" s="3">
        <f t="shared" si="176"/>
        <v>6005</v>
      </c>
      <c r="D6010" s="3" t="s">
        <v>4856</v>
      </c>
      <c r="E6010" t="b">
        <f t="shared" ca="1" si="177"/>
        <v>1</v>
      </c>
      <c r="F6010" cm="1">
        <f t="array" ref="F6010" ca="1">IF(G6010&lt;&gt;"",INDIRECT("'"&amp;G6010&amp;"'!"&amp;H6010),"")</f>
        <v>0</v>
      </c>
      <c r="G6010" s="991" t="s">
        <v>3508</v>
      </c>
      <c r="H6010" t="s">
        <v>3755</v>
      </c>
    </row>
    <row r="6011" spans="1:11" ht="15" customHeight="1" x14ac:dyDescent="0.25">
      <c r="A6011">
        <v>6006</v>
      </c>
      <c r="B6011" s="7">
        <f>'BudgetSum 2-4'!G44</f>
        <v>0</v>
      </c>
      <c r="C6011" s="3">
        <f t="shared" si="176"/>
        <v>6006</v>
      </c>
      <c r="D6011" s="3" t="s">
        <v>4856</v>
      </c>
      <c r="E6011" t="b">
        <f t="shared" ca="1" si="177"/>
        <v>1</v>
      </c>
      <c r="F6011" cm="1">
        <f t="array" ref="F6011" ca="1">IF(G6011&lt;&gt;"",INDIRECT("'"&amp;G6011&amp;"'!"&amp;H6011),"")</f>
        <v>0</v>
      </c>
      <c r="G6011" s="991" t="s">
        <v>3508</v>
      </c>
      <c r="H6011" t="s">
        <v>3793</v>
      </c>
    </row>
    <row r="6012" spans="1:11" ht="15" customHeight="1" x14ac:dyDescent="0.25">
      <c r="A6012">
        <v>6007</v>
      </c>
      <c r="B6012" s="7">
        <f>'BudgetSum 2-4'!H43</f>
        <v>0</v>
      </c>
      <c r="C6012" s="3">
        <f t="shared" si="176"/>
        <v>6007</v>
      </c>
      <c r="D6012" s="3" t="s">
        <v>4856</v>
      </c>
      <c r="E6012" t="b">
        <f t="shared" ca="1" si="177"/>
        <v>1</v>
      </c>
      <c r="F6012" cm="1">
        <f t="array" ref="F6012" ca="1">IF(G6012&lt;&gt;"",INDIRECT("'"&amp;G6012&amp;"'!"&amp;H6012),"")</f>
        <v>0</v>
      </c>
      <c r="G6012" s="991" t="s">
        <v>3508</v>
      </c>
      <c r="H6012" t="s">
        <v>3829</v>
      </c>
    </row>
    <row r="6013" spans="1:11" ht="15" customHeight="1" x14ac:dyDescent="0.25">
      <c r="A6013">
        <v>6008</v>
      </c>
      <c r="B6013" s="7">
        <f>'BudgetSum 2-4'!H44</f>
        <v>0</v>
      </c>
      <c r="C6013" s="3">
        <f t="shared" si="176"/>
        <v>6008</v>
      </c>
      <c r="D6013" s="3" t="s">
        <v>4856</v>
      </c>
      <c r="E6013" t="b">
        <f t="shared" ca="1" si="177"/>
        <v>1</v>
      </c>
      <c r="F6013" cm="1">
        <f t="array" ref="F6013" ca="1">IF(G6013&lt;&gt;"",INDIRECT("'"&amp;G6013&amp;"'!"&amp;H6013),"")</f>
        <v>0</v>
      </c>
      <c r="G6013" s="991" t="s">
        <v>3508</v>
      </c>
      <c r="H6013" t="s">
        <v>3830</v>
      </c>
    </row>
    <row r="6014" spans="1:11" ht="15" customHeight="1" x14ac:dyDescent="0.25">
      <c r="A6014">
        <v>6009</v>
      </c>
      <c r="B6014" s="7">
        <f>'BudgetSum 2-4'!K44</f>
        <v>0</v>
      </c>
      <c r="C6014" s="3">
        <f t="shared" si="176"/>
        <v>6009</v>
      </c>
      <c r="D6014" s="3" t="s">
        <v>4856</v>
      </c>
      <c r="E6014" t="b">
        <f t="shared" ca="1" si="177"/>
        <v>1</v>
      </c>
      <c r="F6014" cm="1">
        <f t="array" ref="F6014" ca="1">IF(G6014&lt;&gt;"",INDIRECT("'"&amp;G6014&amp;"'!"&amp;H6014),"")</f>
        <v>0</v>
      </c>
      <c r="G6014" s="991" t="s">
        <v>3508</v>
      </c>
      <c r="H6014" t="s">
        <v>3874</v>
      </c>
    </row>
    <row r="6015" spans="1:11" ht="15" customHeight="1" x14ac:dyDescent="0.25">
      <c r="A6015">
        <v>6010</v>
      </c>
      <c r="B6015" s="7">
        <f>'BudgetSum 2-4'!J46</f>
        <v>0</v>
      </c>
      <c r="C6015" s="3">
        <f t="shared" si="176"/>
        <v>6010</v>
      </c>
      <c r="D6015" s="3" t="s">
        <v>4856</v>
      </c>
      <c r="E6015" t="b">
        <f t="shared" ca="1" si="177"/>
        <v>1</v>
      </c>
      <c r="F6015" cm="1">
        <f t="array" ref="F6015" ca="1">IF(G6015&lt;&gt;"",INDIRECT("'"&amp;G6015&amp;"'!"&amp;H6015),"")</f>
        <v>0</v>
      </c>
      <c r="G6015" s="991" t="s">
        <v>3508</v>
      </c>
      <c r="H6015" t="s">
        <v>4875</v>
      </c>
    </row>
    <row r="6016" spans="1:11" ht="15" customHeight="1" x14ac:dyDescent="0.25">
      <c r="A6016">
        <v>6011</v>
      </c>
      <c r="B6016" s="7">
        <f>'BudgetSum 2-4'!C57</f>
        <v>0</v>
      </c>
      <c r="C6016" s="3">
        <f t="shared" si="176"/>
        <v>6011</v>
      </c>
      <c r="D6016" s="3" t="s">
        <v>4856</v>
      </c>
      <c r="E6016" t="b">
        <f t="shared" ca="1" si="177"/>
        <v>1</v>
      </c>
      <c r="F6016" cm="1">
        <f t="array" ref="F6016" ca="1">IF(G6016&lt;&gt;"",INDIRECT("'"&amp;G6016&amp;"'!"&amp;H6016),"")</f>
        <v>0</v>
      </c>
      <c r="G6016" s="991" t="s">
        <v>3508</v>
      </c>
      <c r="H6016" t="s">
        <v>3651</v>
      </c>
    </row>
    <row r="6017" spans="1:19" ht="15" customHeight="1" x14ac:dyDescent="0.25">
      <c r="A6017">
        <v>6012</v>
      </c>
      <c r="B6017" s="7">
        <f>'BudgetSum 2-4'!D57</f>
        <v>0</v>
      </c>
      <c r="C6017" s="3">
        <f t="shared" si="176"/>
        <v>6012</v>
      </c>
      <c r="D6017" s="3" t="s">
        <v>4856</v>
      </c>
      <c r="E6017" t="b">
        <f t="shared" ca="1" si="177"/>
        <v>1</v>
      </c>
      <c r="F6017" cm="1">
        <f t="array" ref="F6017" ca="1">IF(G6017&lt;&gt;"",INDIRECT("'"&amp;G6017&amp;"'!"&amp;H6017),"")</f>
        <v>0</v>
      </c>
      <c r="G6017" s="991" t="s">
        <v>3508</v>
      </c>
      <c r="H6017" t="s">
        <v>3688</v>
      </c>
    </row>
    <row r="6018" spans="1:19" ht="15" customHeight="1" x14ac:dyDescent="0.25">
      <c r="A6018">
        <v>6013</v>
      </c>
      <c r="B6018" s="7">
        <f>'BudgetSum 2-4'!H57</f>
        <v>0</v>
      </c>
      <c r="C6018" s="3">
        <f t="shared" si="176"/>
        <v>6013</v>
      </c>
      <c r="D6018" s="3" t="s">
        <v>4856</v>
      </c>
      <c r="E6018" t="b">
        <f t="shared" ca="1" si="177"/>
        <v>1</v>
      </c>
      <c r="F6018" cm="1">
        <f t="array" ref="F6018" ca="1">IF(G6018&lt;&gt;"",INDIRECT("'"&amp;G6018&amp;"'!"&amp;H6018),"")</f>
        <v>0</v>
      </c>
      <c r="G6018" s="991" t="s">
        <v>3508</v>
      </c>
      <c r="H6018" t="s">
        <v>3838</v>
      </c>
      <c r="I6018" s="4"/>
      <c r="J6018" s="4"/>
      <c r="K6018" s="4"/>
    </row>
    <row r="6019" spans="1:19" ht="15" customHeight="1" x14ac:dyDescent="0.25">
      <c r="A6019">
        <v>6014</v>
      </c>
      <c r="B6019" s="8">
        <f>'BudgetSum 2-4'!C61</f>
        <v>0</v>
      </c>
      <c r="C6019" s="3">
        <f t="shared" si="176"/>
        <v>6014</v>
      </c>
      <c r="D6019" s="3" t="s">
        <v>4856</v>
      </c>
      <c r="E6019" t="b">
        <f t="shared" ca="1" si="177"/>
        <v>1</v>
      </c>
      <c r="F6019" cm="1">
        <f t="array" ref="F6019" ca="1">IF(G6019&lt;&gt;"",INDIRECT("'"&amp;G6019&amp;"'!"&amp;H6019),"")</f>
        <v>0</v>
      </c>
      <c r="G6019" s="991" t="s">
        <v>3508</v>
      </c>
      <c r="H6019" t="s">
        <v>3654</v>
      </c>
    </row>
    <row r="6020" spans="1:19" ht="15" customHeight="1" x14ac:dyDescent="0.25">
      <c r="A6020">
        <v>6015</v>
      </c>
      <c r="B6020" s="8">
        <f>'BudgetSum 2-4'!D61</f>
        <v>0</v>
      </c>
      <c r="C6020" s="3">
        <f t="shared" si="176"/>
        <v>6015</v>
      </c>
      <c r="D6020" s="3" t="s">
        <v>4856</v>
      </c>
      <c r="E6020" t="b">
        <f t="shared" ca="1" si="177"/>
        <v>1</v>
      </c>
      <c r="F6020" cm="1">
        <f t="array" ref="F6020" ca="1">IF(G6020&lt;&gt;"",INDIRECT("'"&amp;G6020&amp;"'!"&amp;H6020),"")</f>
        <v>0</v>
      </c>
      <c r="G6020" s="991" t="s">
        <v>3508</v>
      </c>
      <c r="H6020" t="s">
        <v>3691</v>
      </c>
    </row>
    <row r="6021" spans="1:19" ht="15" customHeight="1" x14ac:dyDescent="0.25">
      <c r="A6021">
        <v>6016</v>
      </c>
      <c r="B6021" s="8">
        <f>'BudgetSum 2-4'!H61</f>
        <v>0</v>
      </c>
      <c r="C6021" s="3">
        <f t="shared" si="176"/>
        <v>6016</v>
      </c>
      <c r="D6021" s="3" t="s">
        <v>4856</v>
      </c>
      <c r="E6021" t="b">
        <f t="shared" ca="1" si="177"/>
        <v>1</v>
      </c>
      <c r="F6021" cm="1">
        <f t="array" ref="F6021" ca="1">IF(G6021&lt;&gt;"",INDIRECT("'"&amp;G6021&amp;"'!"&amp;H6021),"")</f>
        <v>0</v>
      </c>
      <c r="G6021" s="991" t="s">
        <v>3508</v>
      </c>
      <c r="H6021" t="s">
        <v>3841</v>
      </c>
    </row>
    <row r="6022" spans="1:19" ht="15" customHeight="1" x14ac:dyDescent="0.25">
      <c r="A6022">
        <v>6017</v>
      </c>
      <c r="B6022" s="8">
        <f>'BudgetSum 2-4'!C65</f>
        <v>0</v>
      </c>
      <c r="C6022" s="3">
        <f t="shared" si="176"/>
        <v>6017</v>
      </c>
      <c r="D6022" s="3" t="s">
        <v>4856</v>
      </c>
      <c r="E6022" t="b">
        <f t="shared" ca="1" si="177"/>
        <v>1</v>
      </c>
      <c r="F6022" cm="1">
        <f t="array" ref="F6022" ca="1">IF(G6022&lt;&gt;"",INDIRECT("'"&amp;G6022&amp;"'!"&amp;H6022),"")</f>
        <v>0</v>
      </c>
      <c r="G6022" s="991" t="s">
        <v>3508</v>
      </c>
      <c r="H6022" t="s">
        <v>3658</v>
      </c>
    </row>
    <row r="6023" spans="1:19" ht="15" customHeight="1" x14ac:dyDescent="0.25">
      <c r="A6023">
        <v>6018</v>
      </c>
      <c r="B6023" s="8">
        <f>'BudgetSum 2-4'!D65</f>
        <v>0</v>
      </c>
      <c r="C6023" s="3">
        <f t="shared" si="176"/>
        <v>6018</v>
      </c>
      <c r="D6023" s="3" t="s">
        <v>4856</v>
      </c>
      <c r="E6023" t="b">
        <f t="shared" ca="1" si="177"/>
        <v>1</v>
      </c>
      <c r="F6023" cm="1">
        <f t="array" ref="F6023" ca="1">IF(G6023&lt;&gt;"",INDIRECT("'"&amp;G6023&amp;"'!"&amp;H6023),"")</f>
        <v>0</v>
      </c>
      <c r="G6023" s="991" t="s">
        <v>3508</v>
      </c>
      <c r="H6023" t="s">
        <v>3695</v>
      </c>
    </row>
    <row r="6024" spans="1:19" ht="15" customHeight="1" x14ac:dyDescent="0.25">
      <c r="A6024">
        <v>6019</v>
      </c>
      <c r="B6024" s="8">
        <f>'BudgetSum 2-4'!C69</f>
        <v>0</v>
      </c>
      <c r="C6024" s="3">
        <f t="shared" si="176"/>
        <v>6019</v>
      </c>
      <c r="D6024" s="3" t="s">
        <v>4856</v>
      </c>
      <c r="E6024" t="b">
        <f t="shared" ca="1" si="177"/>
        <v>1</v>
      </c>
      <c r="F6024" cm="1">
        <f t="array" ref="F6024" ca="1">IF(G6024&lt;&gt;"",INDIRECT("'"&amp;G6024&amp;"'!"&amp;H6024),"")</f>
        <v>0</v>
      </c>
      <c r="G6024" s="991" t="s">
        <v>3508</v>
      </c>
      <c r="H6024" t="s">
        <v>3661</v>
      </c>
    </row>
    <row r="6025" spans="1:19" ht="15" customHeight="1" x14ac:dyDescent="0.25">
      <c r="A6025">
        <v>6020</v>
      </c>
      <c r="B6025" s="8">
        <f>'BudgetSum 2-4'!D69</f>
        <v>0</v>
      </c>
      <c r="C6025" s="3">
        <f t="shared" si="176"/>
        <v>6020</v>
      </c>
      <c r="D6025" s="3" t="s">
        <v>4856</v>
      </c>
      <c r="E6025" t="b">
        <f t="shared" ca="1" si="177"/>
        <v>1</v>
      </c>
      <c r="F6025" cm="1">
        <f t="array" ref="F6025" ca="1">IF(G6025&lt;&gt;"",INDIRECT("'"&amp;G6025&amp;"'!"&amp;H6025),"")</f>
        <v>0</v>
      </c>
      <c r="G6025" s="991" t="s">
        <v>3508</v>
      </c>
      <c r="H6025" t="s">
        <v>3698</v>
      </c>
    </row>
    <row r="6026" spans="1:19" ht="15" customHeight="1" x14ac:dyDescent="0.25">
      <c r="A6026">
        <v>6021</v>
      </c>
      <c r="B6026" s="8">
        <f>'BudgetSum 2-4'!C73</f>
        <v>0</v>
      </c>
      <c r="C6026" s="3">
        <f t="shared" si="176"/>
        <v>6021</v>
      </c>
      <c r="D6026" s="3" t="s">
        <v>4856</v>
      </c>
      <c r="E6026" t="b">
        <f t="shared" ca="1" si="177"/>
        <v>1</v>
      </c>
      <c r="F6026" cm="1">
        <f t="array" ref="F6026" ca="1">IF(G6026&lt;&gt;"",INDIRECT("'"&amp;G6026&amp;"'!"&amp;H6026),"")</f>
        <v>0</v>
      </c>
      <c r="G6026" s="991" t="s">
        <v>3508</v>
      </c>
      <c r="H6026" t="s">
        <v>3665</v>
      </c>
    </row>
    <row r="6027" spans="1:19" ht="15" customHeight="1" x14ac:dyDescent="0.25">
      <c r="A6027">
        <v>6022</v>
      </c>
      <c r="B6027" s="8">
        <f>'BudgetSum 2-4'!D73</f>
        <v>0</v>
      </c>
      <c r="C6027" s="3">
        <f t="shared" si="176"/>
        <v>6022</v>
      </c>
      <c r="D6027" s="3" t="s">
        <v>4856</v>
      </c>
      <c r="E6027" t="b">
        <f t="shared" ca="1" si="177"/>
        <v>1</v>
      </c>
      <c r="F6027" cm="1">
        <f t="array" ref="F6027" ca="1">IF(G6027&lt;&gt;"",INDIRECT("'"&amp;G6027&amp;"'!"&amp;H6027),"")</f>
        <v>0</v>
      </c>
      <c r="G6027" s="991" t="s">
        <v>3508</v>
      </c>
      <c r="H6027" t="s">
        <v>3702</v>
      </c>
    </row>
    <row r="6028" spans="1:19" ht="15" customHeight="1" x14ac:dyDescent="0.25">
      <c r="A6028" s="2">
        <v>6023</v>
      </c>
      <c r="D6028" s="3" t="s">
        <v>4856</v>
      </c>
      <c r="F6028" t="str" cm="1">
        <f t="array" ref="F6028" ca="1">IF(G6028&lt;&gt;"",INDIRECT("'"&amp;G6028&amp;"'!"&amp;H6028),"")</f>
        <v/>
      </c>
      <c r="S6028" s="991"/>
    </row>
    <row r="6029" spans="1:19" ht="15" customHeight="1" x14ac:dyDescent="0.25">
      <c r="A6029">
        <v>6024</v>
      </c>
      <c r="B6029" s="7">
        <f>'BudgetSum 2-4'!C77</f>
        <v>0</v>
      </c>
      <c r="C6029" s="3">
        <f t="shared" ref="C6029:C6060" si="178">A6029-B6029</f>
        <v>6024</v>
      </c>
      <c r="D6029" s="3" t="s">
        <v>4856</v>
      </c>
      <c r="E6029" t="b">
        <f t="shared" ref="E6029:E6060" ca="1" si="179">F6029=B6029</f>
        <v>1</v>
      </c>
      <c r="F6029" cm="1">
        <f t="array" ref="F6029" ca="1">IF(G6029&lt;&gt;"",INDIRECT("'"&amp;G6029&amp;"'!"&amp;H6029),"")</f>
        <v>0</v>
      </c>
      <c r="G6029" s="991" t="s">
        <v>3508</v>
      </c>
      <c r="H6029" t="s">
        <v>3669</v>
      </c>
    </row>
    <row r="6030" spans="1:19" ht="15" customHeight="1" x14ac:dyDescent="0.25">
      <c r="A6030">
        <v>6025</v>
      </c>
      <c r="B6030" s="7">
        <f>'BudgetSum 2-4'!D77</f>
        <v>0</v>
      </c>
      <c r="C6030" s="3">
        <f t="shared" si="178"/>
        <v>6025</v>
      </c>
      <c r="D6030" s="3" t="s">
        <v>4856</v>
      </c>
      <c r="E6030" t="b">
        <f t="shared" ca="1" si="179"/>
        <v>1</v>
      </c>
      <c r="F6030" cm="1">
        <f t="array" ref="F6030" ca="1">IF(G6030&lt;&gt;"",INDIRECT("'"&amp;G6030&amp;"'!"&amp;H6030),"")</f>
        <v>0</v>
      </c>
      <c r="G6030" s="991" t="s">
        <v>3508</v>
      </c>
      <c r="H6030" t="s">
        <v>3706</v>
      </c>
    </row>
    <row r="6031" spans="1:19" ht="15" customHeight="1" x14ac:dyDescent="0.25">
      <c r="A6031">
        <v>6026</v>
      </c>
      <c r="B6031" s="7">
        <f>'BudgetSum 2-4'!F77</f>
        <v>0</v>
      </c>
      <c r="C6031" s="3">
        <f t="shared" si="178"/>
        <v>6026</v>
      </c>
      <c r="D6031" s="3" t="s">
        <v>4856</v>
      </c>
      <c r="E6031" t="b">
        <f t="shared" ca="1" si="179"/>
        <v>1</v>
      </c>
      <c r="F6031" cm="1">
        <f t="array" ref="F6031" ca="1">IF(G6031&lt;&gt;"",INDIRECT("'"&amp;G6031&amp;"'!"&amp;H6031),"")</f>
        <v>0</v>
      </c>
      <c r="G6031" s="991" t="s">
        <v>3508</v>
      </c>
      <c r="H6031" t="s">
        <v>3781</v>
      </c>
    </row>
    <row r="6032" spans="1:19" ht="15" customHeight="1" x14ac:dyDescent="0.25">
      <c r="A6032">
        <v>6027</v>
      </c>
      <c r="B6032" s="7">
        <f>'BudgetSum 2-4'!G77</f>
        <v>0</v>
      </c>
      <c r="C6032" s="3">
        <f t="shared" si="178"/>
        <v>6027</v>
      </c>
      <c r="D6032" s="3" t="s">
        <v>4856</v>
      </c>
      <c r="E6032" t="b">
        <f t="shared" ca="1" si="179"/>
        <v>1</v>
      </c>
      <c r="F6032" cm="1">
        <f t="array" ref="F6032" ca="1">IF(G6032&lt;&gt;"",INDIRECT("'"&amp;G6032&amp;"'!"&amp;H6032),"")</f>
        <v>0</v>
      </c>
      <c r="G6032" s="991" t="s">
        <v>3508</v>
      </c>
      <c r="H6032" t="s">
        <v>3819</v>
      </c>
    </row>
    <row r="6033" spans="1:11" ht="15" customHeight="1" x14ac:dyDescent="0.25">
      <c r="A6033">
        <v>6028</v>
      </c>
      <c r="B6033" s="7">
        <f>'BudgetSum 2-4'!H77</f>
        <v>0</v>
      </c>
      <c r="C6033" s="3">
        <f t="shared" si="178"/>
        <v>6028</v>
      </c>
      <c r="D6033" s="3" t="s">
        <v>4856</v>
      </c>
      <c r="E6033" t="b">
        <f t="shared" ca="1" si="179"/>
        <v>1</v>
      </c>
      <c r="F6033" cm="1">
        <f t="array" ref="F6033" ca="1">IF(G6033&lt;&gt;"",INDIRECT("'"&amp;G6033&amp;"'!"&amp;H6033),"")</f>
        <v>0</v>
      </c>
      <c r="G6033" s="991" t="s">
        <v>3508</v>
      </c>
      <c r="H6033" t="s">
        <v>3856</v>
      </c>
    </row>
    <row r="6034" spans="1:11" ht="15" customHeight="1" x14ac:dyDescent="0.25">
      <c r="A6034">
        <v>6029</v>
      </c>
      <c r="B6034" s="7">
        <f>'BudgetSum 2-4'!K77</f>
        <v>0</v>
      </c>
      <c r="C6034" s="3">
        <f t="shared" si="178"/>
        <v>6029</v>
      </c>
      <c r="D6034" s="3" t="s">
        <v>4856</v>
      </c>
      <c r="E6034" t="b">
        <f t="shared" ca="1" si="179"/>
        <v>1</v>
      </c>
      <c r="F6034" cm="1">
        <f t="array" ref="F6034" ca="1">IF(G6034&lt;&gt;"",INDIRECT("'"&amp;G6034&amp;"'!"&amp;H6034),"")</f>
        <v>0</v>
      </c>
      <c r="G6034" s="991" t="s">
        <v>3508</v>
      </c>
      <c r="H6034" t="s">
        <v>3900</v>
      </c>
    </row>
    <row r="6035" spans="1:11" ht="15" customHeight="1" x14ac:dyDescent="0.25">
      <c r="A6035">
        <v>6030</v>
      </c>
      <c r="B6035" s="7">
        <f>'BudgetSum 2-4'!G78</f>
        <v>0</v>
      </c>
      <c r="C6035" s="3">
        <f t="shared" si="178"/>
        <v>6030</v>
      </c>
      <c r="D6035" s="3" t="s">
        <v>4856</v>
      </c>
      <c r="E6035" t="b">
        <f t="shared" ca="1" si="179"/>
        <v>1</v>
      </c>
      <c r="F6035" cm="1">
        <f t="array" ref="F6035" ca="1">IF(G6035&lt;&gt;"",INDIRECT("'"&amp;G6035&amp;"'!"&amp;H6035),"")</f>
        <v>0</v>
      </c>
      <c r="G6035" s="991" t="s">
        <v>3508</v>
      </c>
      <c r="H6035" t="s">
        <v>4876</v>
      </c>
      <c r="I6035" s="4"/>
      <c r="J6035" s="4"/>
      <c r="K6035" s="4"/>
    </row>
    <row r="6036" spans="1:11" ht="15" customHeight="1" x14ac:dyDescent="0.25">
      <c r="A6036">
        <v>6031</v>
      </c>
      <c r="B6036" s="7">
        <f>'BudgetSum 2-4'!I78</f>
        <v>0</v>
      </c>
      <c r="C6036" s="3">
        <f t="shared" si="178"/>
        <v>6031</v>
      </c>
      <c r="D6036" s="3" t="s">
        <v>4856</v>
      </c>
      <c r="E6036" t="b">
        <f t="shared" ca="1" si="179"/>
        <v>1</v>
      </c>
      <c r="F6036" cm="1">
        <f t="array" ref="F6036" ca="1">IF(G6036&lt;&gt;"",INDIRECT("'"&amp;G6036&amp;"'!"&amp;H6036),"")</f>
        <v>0</v>
      </c>
      <c r="G6036" s="991" t="s">
        <v>3508</v>
      </c>
      <c r="H6036" t="s">
        <v>4877</v>
      </c>
    </row>
    <row r="6037" spans="1:11" ht="15" customHeight="1" x14ac:dyDescent="0.25">
      <c r="A6037">
        <v>6032</v>
      </c>
      <c r="B6037" s="7">
        <f>'BudgetSum 2-4'!J78</f>
        <v>0</v>
      </c>
      <c r="C6037" s="3">
        <f t="shared" si="178"/>
        <v>6032</v>
      </c>
      <c r="D6037" s="3" t="s">
        <v>4856</v>
      </c>
      <c r="E6037" t="b">
        <f t="shared" ca="1" si="179"/>
        <v>1</v>
      </c>
      <c r="F6037" cm="1">
        <f t="array" ref="F6037" ca="1">IF(G6037&lt;&gt;"",INDIRECT("'"&amp;G6037&amp;"'!"&amp;H6037),"")</f>
        <v>0</v>
      </c>
      <c r="G6037" s="991" t="s">
        <v>3508</v>
      </c>
      <c r="H6037" t="s">
        <v>4878</v>
      </c>
    </row>
    <row r="6038" spans="1:11" ht="15" customHeight="1" x14ac:dyDescent="0.25">
      <c r="A6038">
        <v>6033</v>
      </c>
      <c r="B6038" s="7">
        <f>'BudgetSum 2-4'!K78</f>
        <v>0</v>
      </c>
      <c r="C6038" s="3">
        <f t="shared" si="178"/>
        <v>6033</v>
      </c>
      <c r="D6038" s="3" t="s">
        <v>4856</v>
      </c>
      <c r="E6038" t="b">
        <f t="shared" ca="1" si="179"/>
        <v>1</v>
      </c>
      <c r="F6038" cm="1">
        <f t="array" ref="F6038" ca="1">IF(G6038&lt;&gt;"",INDIRECT("'"&amp;G6038&amp;"'!"&amp;H6038),"")</f>
        <v>0</v>
      </c>
      <c r="G6038" s="991" t="s">
        <v>3508</v>
      </c>
      <c r="H6038" t="s">
        <v>4879</v>
      </c>
    </row>
    <row r="6039" spans="1:11" ht="15" customHeight="1" x14ac:dyDescent="0.25">
      <c r="A6039">
        <v>6034</v>
      </c>
      <c r="B6039" s="7">
        <f>'BudgetSum 2-4'!J79</f>
        <v>0</v>
      </c>
      <c r="C6039" s="3">
        <f t="shared" si="178"/>
        <v>6034</v>
      </c>
      <c r="D6039" s="3" t="s">
        <v>4856</v>
      </c>
      <c r="E6039" t="b">
        <f t="shared" ca="1" si="179"/>
        <v>1</v>
      </c>
      <c r="F6039" cm="1">
        <f t="array" ref="F6039" ca="1">IF(G6039&lt;&gt;"",INDIRECT("'"&amp;G6039&amp;"'!"&amp;H6039),"")</f>
        <v>0</v>
      </c>
      <c r="G6039" s="991" t="s">
        <v>3508</v>
      </c>
      <c r="H6039" t="s">
        <v>4880</v>
      </c>
    </row>
    <row r="6040" spans="1:11" ht="15" customHeight="1" x14ac:dyDescent="0.25">
      <c r="A6040">
        <v>6035</v>
      </c>
      <c r="B6040" s="7">
        <f>'BudgetSum 2-4'!J80</f>
        <v>0</v>
      </c>
      <c r="C6040" s="3">
        <f t="shared" si="178"/>
        <v>6035</v>
      </c>
      <c r="D6040" s="3" t="s">
        <v>4856</v>
      </c>
      <c r="E6040" t="b">
        <f t="shared" ca="1" si="179"/>
        <v>1</v>
      </c>
      <c r="F6040" cm="1">
        <f t="array" ref="F6040" ca="1">IF(G6040&lt;&gt;"",INDIRECT("'"&amp;G6040&amp;"'!"&amp;H6040),"")</f>
        <v>0</v>
      </c>
      <c r="G6040" s="991" t="s">
        <v>3508</v>
      </c>
      <c r="H6040" t="s">
        <v>4881</v>
      </c>
    </row>
    <row r="6041" spans="1:11" ht="15" customHeight="1" x14ac:dyDescent="0.25">
      <c r="A6041">
        <v>6036</v>
      </c>
      <c r="B6041" s="7">
        <f>'BudgetSum 2-4'!J81</f>
        <v>0</v>
      </c>
      <c r="C6041" s="3">
        <f t="shared" si="178"/>
        <v>6036</v>
      </c>
      <c r="D6041" s="3" t="s">
        <v>4856</v>
      </c>
      <c r="E6041" t="b">
        <f t="shared" ca="1" si="179"/>
        <v>1</v>
      </c>
      <c r="F6041" cm="1">
        <f t="array" ref="F6041" ca="1">IF(G6041&lt;&gt;"",INDIRECT("'"&amp;G6041&amp;"'!"&amp;H6041),"")</f>
        <v>0</v>
      </c>
      <c r="G6041" s="991" t="s">
        <v>3508</v>
      </c>
      <c r="H6041" t="s">
        <v>4882</v>
      </c>
    </row>
    <row r="6042" spans="1:11" ht="15" customHeight="1" x14ac:dyDescent="0.25">
      <c r="A6042">
        <v>6037</v>
      </c>
      <c r="B6042" s="8">
        <f>'CashSum 5'!J3</f>
        <v>0</v>
      </c>
      <c r="C6042" s="3">
        <f t="shared" si="178"/>
        <v>6037</v>
      </c>
      <c r="D6042" s="3" t="s">
        <v>4856</v>
      </c>
      <c r="E6042" t="b">
        <f t="shared" ca="1" si="179"/>
        <v>1</v>
      </c>
      <c r="F6042" cm="1">
        <f t="array" ref="F6042" ca="1">IF(G6042&lt;&gt;"",INDIRECT("'"&amp;G6042&amp;"'!"&amp;H6042),"")</f>
        <v>0</v>
      </c>
      <c r="G6042" s="991" t="s">
        <v>3516</v>
      </c>
      <c r="H6042" t="s">
        <v>4857</v>
      </c>
    </row>
    <row r="6043" spans="1:11" ht="15" customHeight="1" x14ac:dyDescent="0.25">
      <c r="A6043">
        <v>6038</v>
      </c>
      <c r="B6043" s="8">
        <f>'CashSum 5'!J4</f>
        <v>0</v>
      </c>
      <c r="C6043" s="3">
        <f t="shared" si="178"/>
        <v>6038</v>
      </c>
      <c r="D6043" s="3" t="s">
        <v>4856</v>
      </c>
      <c r="E6043" t="b">
        <f t="shared" ca="1" si="179"/>
        <v>1</v>
      </c>
      <c r="F6043" cm="1">
        <f t="array" ref="F6043" ca="1">IF(G6043&lt;&gt;"",INDIRECT("'"&amp;G6043&amp;"'!"&amp;H6043),"")</f>
        <v>0</v>
      </c>
      <c r="G6043" s="991" t="s">
        <v>3516</v>
      </c>
      <c r="H6043" t="s">
        <v>4883</v>
      </c>
    </row>
    <row r="6044" spans="1:11" ht="15" customHeight="1" x14ac:dyDescent="0.25">
      <c r="A6044">
        <v>6039</v>
      </c>
      <c r="B6044" s="8">
        <f>'CashSum 5'!D6</f>
        <v>0</v>
      </c>
      <c r="C6044" s="3">
        <f t="shared" si="178"/>
        <v>6039</v>
      </c>
      <c r="D6044" s="3" t="s">
        <v>4856</v>
      </c>
      <c r="E6044" t="b">
        <f t="shared" ca="1" si="179"/>
        <v>1</v>
      </c>
      <c r="F6044" cm="1">
        <f t="array" ref="F6044" ca="1">IF(G6044&lt;&gt;"",INDIRECT("'"&amp;G6044&amp;"'!"&amp;H6044),"")</f>
        <v>0</v>
      </c>
      <c r="G6044" s="991" t="s">
        <v>3516</v>
      </c>
      <c r="H6044" t="s">
        <v>4350</v>
      </c>
    </row>
    <row r="6045" spans="1:11" ht="15" customHeight="1" x14ac:dyDescent="0.25">
      <c r="A6045">
        <v>6040</v>
      </c>
      <c r="B6045" s="8">
        <f>'CashSum 5'!F6</f>
        <v>0</v>
      </c>
      <c r="C6045" s="3">
        <f t="shared" si="178"/>
        <v>6040</v>
      </c>
      <c r="D6045" s="3" t="s">
        <v>4856</v>
      </c>
      <c r="E6045" t="b">
        <f t="shared" ca="1" si="179"/>
        <v>1</v>
      </c>
      <c r="F6045" cm="1">
        <f t="array" ref="F6045" ca="1">IF(G6045&lt;&gt;"",INDIRECT("'"&amp;G6045&amp;"'!"&amp;H6045),"")</f>
        <v>0</v>
      </c>
      <c r="G6045" s="991" t="s">
        <v>3516</v>
      </c>
      <c r="H6045" t="s">
        <v>4351</v>
      </c>
    </row>
    <row r="6046" spans="1:11" ht="15" customHeight="1" x14ac:dyDescent="0.25">
      <c r="A6046">
        <v>6041</v>
      </c>
      <c r="B6046" s="8">
        <f>'CashSum 5'!J6</f>
        <v>0</v>
      </c>
      <c r="C6046" s="3">
        <f t="shared" si="178"/>
        <v>6041</v>
      </c>
      <c r="D6046" s="3" t="s">
        <v>4856</v>
      </c>
      <c r="E6046" t="b">
        <f t="shared" ca="1" si="179"/>
        <v>1</v>
      </c>
      <c r="F6046" cm="1">
        <f t="array" ref="F6046" ca="1">IF(G6046&lt;&gt;"",INDIRECT("'"&amp;G6046&amp;"'!"&amp;H6046),"")</f>
        <v>0</v>
      </c>
      <c r="G6046" s="991" t="s">
        <v>3516</v>
      </c>
      <c r="H6046" t="s">
        <v>4884</v>
      </c>
    </row>
    <row r="6047" spans="1:11" ht="15" customHeight="1" x14ac:dyDescent="0.25">
      <c r="A6047">
        <v>6042</v>
      </c>
      <c r="B6047" s="8">
        <f>'CashSum 5'!E8</f>
        <v>0</v>
      </c>
      <c r="C6047" s="3">
        <f t="shared" si="178"/>
        <v>6042</v>
      </c>
      <c r="D6047" s="3" t="s">
        <v>4856</v>
      </c>
      <c r="E6047" t="b">
        <f t="shared" ca="1" si="179"/>
        <v>1</v>
      </c>
      <c r="F6047" cm="1">
        <f t="array" ref="F6047" ca="1">IF(G6047&lt;&gt;"",INDIRECT("'"&amp;G6047&amp;"'!"&amp;H6047),"")</f>
        <v>0</v>
      </c>
      <c r="G6047" s="991" t="s">
        <v>3516</v>
      </c>
      <c r="H6047" t="s">
        <v>4341</v>
      </c>
    </row>
    <row r="6048" spans="1:11" ht="15" customHeight="1" x14ac:dyDescent="0.25">
      <c r="A6048">
        <v>6043</v>
      </c>
      <c r="B6048" s="8">
        <f>'CashSum 5'!F8</f>
        <v>0</v>
      </c>
      <c r="C6048" s="3">
        <f t="shared" si="178"/>
        <v>6043</v>
      </c>
      <c r="D6048" s="3" t="s">
        <v>4856</v>
      </c>
      <c r="E6048" t="b">
        <f t="shared" ca="1" si="179"/>
        <v>1</v>
      </c>
      <c r="F6048" cm="1">
        <f t="array" ref="F6048" ca="1">IF(G6048&lt;&gt;"",INDIRECT("'"&amp;G6048&amp;"'!"&amp;H6048),"")</f>
        <v>0</v>
      </c>
      <c r="G6048" s="991" t="s">
        <v>3516</v>
      </c>
      <c r="H6048" t="s">
        <v>4184</v>
      </c>
    </row>
    <row r="6049" spans="1:11" ht="15" customHeight="1" x14ac:dyDescent="0.25">
      <c r="A6049">
        <v>6044</v>
      </c>
      <c r="B6049" s="8">
        <f>'CashSum 5'!G8</f>
        <v>0</v>
      </c>
      <c r="C6049" s="3">
        <f t="shared" si="178"/>
        <v>6044</v>
      </c>
      <c r="D6049" s="3" t="s">
        <v>4856</v>
      </c>
      <c r="E6049" t="b">
        <f t="shared" ca="1" si="179"/>
        <v>1</v>
      </c>
      <c r="F6049" cm="1">
        <f t="array" ref="F6049" ca="1">IF(G6049&lt;&gt;"",INDIRECT("'"&amp;G6049&amp;"'!"&amp;H6049),"")</f>
        <v>0</v>
      </c>
      <c r="G6049" s="991" t="s">
        <v>3516</v>
      </c>
      <c r="H6049" t="s">
        <v>4188</v>
      </c>
    </row>
    <row r="6050" spans="1:11" ht="15" customHeight="1" x14ac:dyDescent="0.25">
      <c r="A6050">
        <v>6045</v>
      </c>
      <c r="B6050" s="8">
        <f>'CashSum 5'!J8</f>
        <v>0</v>
      </c>
      <c r="C6050" s="3">
        <f t="shared" si="178"/>
        <v>6045</v>
      </c>
      <c r="D6050" s="3" t="s">
        <v>4856</v>
      </c>
      <c r="E6050" t="b">
        <f t="shared" ca="1" si="179"/>
        <v>1</v>
      </c>
      <c r="F6050" cm="1">
        <f t="array" ref="F6050" ca="1">IF(G6050&lt;&gt;"",INDIRECT("'"&amp;G6050&amp;"'!"&amp;H6050),"")</f>
        <v>0</v>
      </c>
      <c r="G6050" s="991" t="s">
        <v>3516</v>
      </c>
      <c r="H6050" t="s">
        <v>4860</v>
      </c>
    </row>
    <row r="6051" spans="1:11" ht="15" customHeight="1" x14ac:dyDescent="0.25">
      <c r="A6051">
        <v>6046</v>
      </c>
      <c r="B6051" s="8">
        <f>'CashSum 5'!E9</f>
        <v>0</v>
      </c>
      <c r="C6051" s="3">
        <f t="shared" si="178"/>
        <v>6046</v>
      </c>
      <c r="D6051" s="3" t="s">
        <v>4856</v>
      </c>
      <c r="E6051" t="b">
        <f t="shared" ca="1" si="179"/>
        <v>1</v>
      </c>
      <c r="F6051" cm="1">
        <f t="array" ref="F6051" ca="1">IF(G6051&lt;&gt;"",INDIRECT("'"&amp;G6051&amp;"'!"&amp;H6051),"")</f>
        <v>0</v>
      </c>
      <c r="G6051" s="991" t="s">
        <v>3516</v>
      </c>
      <c r="H6051" t="s">
        <v>4192</v>
      </c>
      <c r="I6051" s="4"/>
      <c r="J6051" s="4"/>
      <c r="K6051" s="4"/>
    </row>
    <row r="6052" spans="1:11" ht="15" customHeight="1" x14ac:dyDescent="0.25">
      <c r="A6052">
        <v>6047</v>
      </c>
      <c r="B6052" s="8">
        <f>'CashSum 5'!F9</f>
        <v>0</v>
      </c>
      <c r="C6052" s="3">
        <f t="shared" si="178"/>
        <v>6047</v>
      </c>
      <c r="D6052" s="3" t="s">
        <v>4856</v>
      </c>
      <c r="E6052" t="b">
        <f t="shared" ca="1" si="179"/>
        <v>1</v>
      </c>
      <c r="F6052" cm="1">
        <f t="array" ref="F6052" ca="1">IF(G6052&lt;&gt;"",INDIRECT("'"&amp;G6052&amp;"'!"&amp;H6052),"")</f>
        <v>0</v>
      </c>
      <c r="G6052" s="991" t="s">
        <v>3516</v>
      </c>
      <c r="H6052" t="s">
        <v>4185</v>
      </c>
    </row>
    <row r="6053" spans="1:11" ht="15" customHeight="1" x14ac:dyDescent="0.25">
      <c r="A6053">
        <v>6048</v>
      </c>
      <c r="B6053" s="8">
        <f>'CashSum 5'!G9</f>
        <v>0</v>
      </c>
      <c r="C6053" s="3">
        <f t="shared" si="178"/>
        <v>6048</v>
      </c>
      <c r="D6053" s="3" t="s">
        <v>4856</v>
      </c>
      <c r="E6053" t="b">
        <f t="shared" ca="1" si="179"/>
        <v>1</v>
      </c>
      <c r="F6053" cm="1">
        <f t="array" ref="F6053" ca="1">IF(G6053&lt;&gt;"",INDIRECT("'"&amp;G6053&amp;"'!"&amp;H6053),"")</f>
        <v>0</v>
      </c>
      <c r="G6053" s="991" t="s">
        <v>3516</v>
      </c>
      <c r="H6053" t="s">
        <v>4189</v>
      </c>
    </row>
    <row r="6054" spans="1:11" ht="15" customHeight="1" x14ac:dyDescent="0.25">
      <c r="A6054">
        <v>6049</v>
      </c>
      <c r="B6054" s="8">
        <f>'CashSum 5'!J10</f>
        <v>0</v>
      </c>
      <c r="C6054" s="3">
        <f t="shared" si="178"/>
        <v>6049</v>
      </c>
      <c r="D6054" s="3" t="s">
        <v>4856</v>
      </c>
      <c r="E6054" t="b">
        <f t="shared" ca="1" si="179"/>
        <v>1</v>
      </c>
      <c r="F6054" cm="1">
        <f t="array" ref="F6054" ca="1">IF(G6054&lt;&gt;"",INDIRECT("'"&amp;G6054&amp;"'!"&amp;H6054),"")</f>
        <v>0</v>
      </c>
      <c r="G6054" s="991" t="s">
        <v>3516</v>
      </c>
      <c r="H6054" t="s">
        <v>4862</v>
      </c>
    </row>
    <row r="6055" spans="1:11" ht="15" customHeight="1" x14ac:dyDescent="0.25">
      <c r="A6055">
        <v>6050</v>
      </c>
      <c r="B6055" s="8">
        <f>'CashSum 5'!J11</f>
        <v>0</v>
      </c>
      <c r="C6055" s="3">
        <f t="shared" si="178"/>
        <v>6050</v>
      </c>
      <c r="D6055" s="3" t="s">
        <v>4856</v>
      </c>
      <c r="E6055" t="b">
        <f t="shared" ca="1" si="179"/>
        <v>1</v>
      </c>
      <c r="F6055" cm="1">
        <f t="array" ref="F6055" ca="1">IF(G6055&lt;&gt;"",INDIRECT("'"&amp;G6055&amp;"'!"&amp;H6055),"")</f>
        <v>0</v>
      </c>
      <c r="G6055" s="991" t="s">
        <v>3516</v>
      </c>
      <c r="H6055" t="s">
        <v>4863</v>
      </c>
    </row>
    <row r="6056" spans="1:11" ht="15" customHeight="1" x14ac:dyDescent="0.25">
      <c r="A6056">
        <v>6051</v>
      </c>
      <c r="B6056" s="8">
        <f>'CashSum 5'!J12</f>
        <v>0</v>
      </c>
      <c r="C6056" s="3">
        <f t="shared" si="178"/>
        <v>6051</v>
      </c>
      <c r="D6056" s="3" t="s">
        <v>4856</v>
      </c>
      <c r="E6056" t="b">
        <f t="shared" ca="1" si="179"/>
        <v>1</v>
      </c>
      <c r="F6056" cm="1">
        <f t="array" ref="F6056" ca="1">IF(G6056&lt;&gt;"",INDIRECT("'"&amp;G6056&amp;"'!"&amp;H6056),"")</f>
        <v>0</v>
      </c>
      <c r="G6056" s="991" t="s">
        <v>3516</v>
      </c>
      <c r="H6056" t="s">
        <v>4885</v>
      </c>
      <c r="I6056" s="4"/>
      <c r="J6056" s="4"/>
      <c r="K6056" s="4"/>
    </row>
    <row r="6057" spans="1:11" ht="15" customHeight="1" x14ac:dyDescent="0.25">
      <c r="A6057">
        <v>6052</v>
      </c>
      <c r="B6057" s="8">
        <f>'CashSum 5'!J13</f>
        <v>0</v>
      </c>
      <c r="C6057" s="3">
        <f t="shared" si="178"/>
        <v>6052</v>
      </c>
      <c r="D6057" s="3" t="s">
        <v>4856</v>
      </c>
      <c r="E6057" t="b">
        <f t="shared" ca="1" si="179"/>
        <v>1</v>
      </c>
      <c r="F6057" cm="1">
        <f t="array" ref="F6057" ca="1">IF(G6057&lt;&gt;"",INDIRECT("'"&amp;G6057&amp;"'!"&amp;H6057),"")</f>
        <v>0</v>
      </c>
      <c r="G6057" s="991" t="s">
        <v>3516</v>
      </c>
      <c r="H6057" t="s">
        <v>4886</v>
      </c>
    </row>
    <row r="6058" spans="1:11" ht="15" customHeight="1" x14ac:dyDescent="0.25">
      <c r="A6058">
        <v>6053</v>
      </c>
      <c r="B6058" s="8">
        <f>'CashSum 5'!J16</f>
        <v>0</v>
      </c>
      <c r="C6058" s="3">
        <f t="shared" si="178"/>
        <v>6053</v>
      </c>
      <c r="D6058" s="3" t="s">
        <v>4856</v>
      </c>
      <c r="E6058" t="b">
        <f t="shared" ca="1" si="179"/>
        <v>1</v>
      </c>
      <c r="F6058" cm="1">
        <f t="array" ref="F6058" ca="1">IF(G6058&lt;&gt;"",INDIRECT("'"&amp;G6058&amp;"'!"&amp;H6058),"")</f>
        <v>0</v>
      </c>
      <c r="G6058" s="991" t="s">
        <v>3516</v>
      </c>
      <c r="H6058" t="s">
        <v>4887</v>
      </c>
    </row>
    <row r="6059" spans="1:11" ht="15" customHeight="1" x14ac:dyDescent="0.25">
      <c r="A6059">
        <v>6054</v>
      </c>
      <c r="B6059" s="8">
        <f>'CashSum 5'!J17</f>
        <v>0</v>
      </c>
      <c r="C6059" s="3">
        <f t="shared" si="178"/>
        <v>6054</v>
      </c>
      <c r="D6059" s="3" t="s">
        <v>4856</v>
      </c>
      <c r="E6059" t="b">
        <f t="shared" ca="1" si="179"/>
        <v>1</v>
      </c>
      <c r="F6059" cm="1">
        <f t="array" ref="F6059" ca="1">IF(G6059&lt;&gt;"",INDIRECT("'"&amp;G6059&amp;"'!"&amp;H6059),"")</f>
        <v>0</v>
      </c>
      <c r="G6059" s="991" t="s">
        <v>3516</v>
      </c>
      <c r="H6059" t="s">
        <v>4888</v>
      </c>
    </row>
    <row r="6060" spans="1:11" ht="15" customHeight="1" x14ac:dyDescent="0.25">
      <c r="A6060">
        <v>6055</v>
      </c>
      <c r="B6060" s="8">
        <f>'CashSum 5'!J19</f>
        <v>0</v>
      </c>
      <c r="C6060" s="3">
        <f t="shared" si="178"/>
        <v>6055</v>
      </c>
      <c r="D6060" s="3" t="s">
        <v>4856</v>
      </c>
      <c r="E6060" t="b">
        <f t="shared" ca="1" si="179"/>
        <v>1</v>
      </c>
      <c r="F6060" cm="1">
        <f t="array" ref="F6060" ca="1">IF(G6060&lt;&gt;"",INDIRECT("'"&amp;G6060&amp;"'!"&amp;H6060),"")</f>
        <v>0</v>
      </c>
      <c r="G6060" s="991" t="s">
        <v>3516</v>
      </c>
      <c r="H6060" t="s">
        <v>4865</v>
      </c>
    </row>
    <row r="6061" spans="1:11" ht="15" customHeight="1" x14ac:dyDescent="0.25">
      <c r="A6061">
        <v>6056</v>
      </c>
      <c r="B6061" s="8">
        <f>'CashSum 5'!J20</f>
        <v>0</v>
      </c>
      <c r="C6061" s="3">
        <f t="shared" ref="C6061:C6092" si="180">A6061-B6061</f>
        <v>6056</v>
      </c>
      <c r="D6061" s="3" t="s">
        <v>4856</v>
      </c>
      <c r="E6061" t="b">
        <f t="shared" ref="E6061:E6092" ca="1" si="181">F6061=B6061</f>
        <v>1</v>
      </c>
      <c r="F6061" cm="1">
        <f t="array" ref="F6061" ca="1">IF(G6061&lt;&gt;"",INDIRECT("'"&amp;G6061&amp;"'!"&amp;H6061),"")</f>
        <v>0</v>
      </c>
      <c r="G6061" s="991" t="s">
        <v>3516</v>
      </c>
      <c r="H6061" t="s">
        <v>4866</v>
      </c>
    </row>
    <row r="6062" spans="1:11" ht="15" customHeight="1" x14ac:dyDescent="0.25">
      <c r="A6062">
        <v>6057</v>
      </c>
      <c r="B6062" s="8">
        <f>'CashSum 5'!J21</f>
        <v>0</v>
      </c>
      <c r="C6062" s="3">
        <f t="shared" si="180"/>
        <v>6057</v>
      </c>
      <c r="D6062" s="3" t="s">
        <v>4856</v>
      </c>
      <c r="E6062" t="b">
        <f t="shared" ca="1" si="181"/>
        <v>1</v>
      </c>
      <c r="F6062" cm="1">
        <f t="array" ref="F6062" ca="1">IF(G6062&lt;&gt;"",INDIRECT("'"&amp;G6062&amp;"'!"&amp;H6062),"")</f>
        <v>0</v>
      </c>
      <c r="G6062" s="991" t="s">
        <v>3516</v>
      </c>
      <c r="H6062" t="s">
        <v>4867</v>
      </c>
    </row>
    <row r="6063" spans="1:11" ht="15" customHeight="1" x14ac:dyDescent="0.25">
      <c r="A6063">
        <v>6058</v>
      </c>
      <c r="B6063" s="7">
        <f>'EstRev 6-11'!J5</f>
        <v>0</v>
      </c>
      <c r="C6063" s="3">
        <f t="shared" si="180"/>
        <v>6058</v>
      </c>
      <c r="D6063" s="3" t="s">
        <v>4856</v>
      </c>
      <c r="E6063" t="b">
        <f t="shared" ca="1" si="181"/>
        <v>1</v>
      </c>
      <c r="F6063" cm="1">
        <f t="array" ref="F6063" ca="1">IF(G6063&lt;&gt;"",INDIRECT("'"&amp;G6063&amp;"'!"&amp;H6063),"")</f>
        <v>0</v>
      </c>
      <c r="G6063" s="991" t="s">
        <v>4454</v>
      </c>
      <c r="H6063" t="s">
        <v>4858</v>
      </c>
    </row>
    <row r="6064" spans="1:11" ht="15" customHeight="1" x14ac:dyDescent="0.25">
      <c r="A6064">
        <v>6059</v>
      </c>
      <c r="B6064" s="7">
        <f>'EstRev 6-11'!H7</f>
        <v>0</v>
      </c>
      <c r="C6064" s="3">
        <f t="shared" si="180"/>
        <v>6059</v>
      </c>
      <c r="D6064" s="3" t="s">
        <v>4856</v>
      </c>
      <c r="E6064" t="b">
        <f t="shared" ca="1" si="181"/>
        <v>1</v>
      </c>
      <c r="F6064" cm="1">
        <f t="array" ref="F6064" ca="1">IF(G6064&lt;&gt;"",INDIRECT("'"&amp;G6064&amp;"'!"&amp;H6064),"")</f>
        <v>0</v>
      </c>
      <c r="G6064" s="991" t="s">
        <v>4454</v>
      </c>
      <c r="H6064" t="s">
        <v>4195</v>
      </c>
    </row>
    <row r="6065" spans="1:8" ht="15" customHeight="1" x14ac:dyDescent="0.25">
      <c r="A6065">
        <v>6060</v>
      </c>
      <c r="B6065" s="7">
        <f>'EstRev 6-11'!H9</f>
        <v>0</v>
      </c>
      <c r="C6065" s="3">
        <f t="shared" si="180"/>
        <v>6060</v>
      </c>
      <c r="D6065" s="3" t="s">
        <v>4856</v>
      </c>
      <c r="E6065" t="b">
        <f t="shared" ca="1" si="181"/>
        <v>1</v>
      </c>
      <c r="F6065" cm="1">
        <f t="array" ref="F6065" ca="1">IF(G6065&lt;&gt;"",INDIRECT("'"&amp;G6065&amp;"'!"&amp;H6065),"")</f>
        <v>0</v>
      </c>
      <c r="G6065" s="991" t="s">
        <v>4454</v>
      </c>
      <c r="H6065" t="s">
        <v>4197</v>
      </c>
    </row>
    <row r="6066" spans="1:8" ht="15" customHeight="1" x14ac:dyDescent="0.25">
      <c r="A6066">
        <v>6061</v>
      </c>
      <c r="B6066" s="7">
        <f>'EstRev 6-11'!J11</f>
        <v>0</v>
      </c>
      <c r="C6066" s="3">
        <f t="shared" si="180"/>
        <v>6061</v>
      </c>
      <c r="D6066" s="3" t="s">
        <v>4856</v>
      </c>
      <c r="E6066" t="b">
        <f t="shared" ca="1" si="181"/>
        <v>1</v>
      </c>
      <c r="F6066" cm="1">
        <f t="array" ref="F6066" ca="1">IF(G6066&lt;&gt;"",INDIRECT("'"&amp;G6066&amp;"'!"&amp;H6066),"")</f>
        <v>0</v>
      </c>
      <c r="G6066" s="991" t="s">
        <v>4454</v>
      </c>
      <c r="H6066" t="s">
        <v>4863</v>
      </c>
    </row>
    <row r="6067" spans="1:8" ht="15" customHeight="1" x14ac:dyDescent="0.25">
      <c r="A6067">
        <v>6062</v>
      </c>
      <c r="B6067" s="7">
        <f>'EstRev 6-11'!J12</f>
        <v>0</v>
      </c>
      <c r="C6067" s="3">
        <f t="shared" si="180"/>
        <v>6062</v>
      </c>
      <c r="D6067" s="3" t="s">
        <v>4856</v>
      </c>
      <c r="E6067" t="b">
        <f t="shared" ca="1" si="181"/>
        <v>1</v>
      </c>
      <c r="F6067" cm="1">
        <f t="array" ref="F6067" ca="1">IF(G6067&lt;&gt;"",INDIRECT("'"&amp;G6067&amp;"'!"&amp;H6067),"")</f>
        <v>0</v>
      </c>
      <c r="G6067" s="991" t="s">
        <v>4454</v>
      </c>
      <c r="H6067" t="s">
        <v>4885</v>
      </c>
    </row>
    <row r="6068" spans="1:8" ht="15" customHeight="1" x14ac:dyDescent="0.25">
      <c r="A6068">
        <v>6063</v>
      </c>
      <c r="B6068" s="7">
        <f>'EstRev 6-11'!J14</f>
        <v>0</v>
      </c>
      <c r="C6068" s="3">
        <f t="shared" si="180"/>
        <v>6063</v>
      </c>
      <c r="D6068" s="3" t="s">
        <v>4856</v>
      </c>
      <c r="E6068" t="b">
        <f t="shared" ca="1" si="181"/>
        <v>1</v>
      </c>
      <c r="F6068" cm="1">
        <f t="array" ref="F6068" ca="1">IF(G6068&lt;&gt;"",INDIRECT("'"&amp;G6068&amp;"'!"&amp;H6068),"")</f>
        <v>0</v>
      </c>
      <c r="G6068" s="991" t="s">
        <v>4454</v>
      </c>
      <c r="H6068" t="s">
        <v>4853</v>
      </c>
    </row>
    <row r="6069" spans="1:8" ht="15" customHeight="1" x14ac:dyDescent="0.25">
      <c r="A6069">
        <v>6064</v>
      </c>
      <c r="B6069" s="7">
        <f>'EstRev 6-11'!J15</f>
        <v>0</v>
      </c>
      <c r="C6069" s="3">
        <f t="shared" si="180"/>
        <v>6064</v>
      </c>
      <c r="D6069" s="3" t="s">
        <v>4856</v>
      </c>
      <c r="E6069" t="b">
        <f t="shared" ca="1" si="181"/>
        <v>1</v>
      </c>
      <c r="F6069" cm="1">
        <f t="array" ref="F6069" ca="1">IF(G6069&lt;&gt;"",INDIRECT("'"&amp;G6069&amp;"'!"&amp;H6069),"")</f>
        <v>0</v>
      </c>
      <c r="G6069" s="991" t="s">
        <v>4454</v>
      </c>
      <c r="H6069" t="s">
        <v>4889</v>
      </c>
    </row>
    <row r="6070" spans="1:8" ht="15" customHeight="1" x14ac:dyDescent="0.25">
      <c r="A6070">
        <v>6065</v>
      </c>
      <c r="B6070" s="7">
        <f>'EstRev 6-11'!J16</f>
        <v>0</v>
      </c>
      <c r="C6070" s="3">
        <f t="shared" si="180"/>
        <v>6065</v>
      </c>
      <c r="D6070" s="3" t="s">
        <v>4856</v>
      </c>
      <c r="E6070" t="b">
        <f t="shared" ca="1" si="181"/>
        <v>1</v>
      </c>
      <c r="F6070" cm="1">
        <f t="array" ref="F6070" ca="1">IF(G6070&lt;&gt;"",INDIRECT("'"&amp;G6070&amp;"'!"&amp;H6070),"")</f>
        <v>0</v>
      </c>
      <c r="G6070" s="991" t="s">
        <v>4454</v>
      </c>
      <c r="H6070" t="s">
        <v>4887</v>
      </c>
    </row>
    <row r="6071" spans="1:8" ht="15" customHeight="1" x14ac:dyDescent="0.25">
      <c r="A6071">
        <v>6066</v>
      </c>
      <c r="B6071" s="7">
        <f>'EstRev 6-11'!J17</f>
        <v>0</v>
      </c>
      <c r="C6071" s="3">
        <f t="shared" si="180"/>
        <v>6066</v>
      </c>
      <c r="D6071" s="3" t="s">
        <v>4856</v>
      </c>
      <c r="E6071" t="b">
        <f t="shared" ca="1" si="181"/>
        <v>1</v>
      </c>
      <c r="F6071" cm="1">
        <f t="array" ref="F6071" ca="1">IF(G6071&lt;&gt;"",INDIRECT("'"&amp;G6071&amp;"'!"&amp;H6071),"")</f>
        <v>0</v>
      </c>
      <c r="G6071" s="991" t="s">
        <v>4454</v>
      </c>
      <c r="H6071" t="s">
        <v>4888</v>
      </c>
    </row>
    <row r="6072" spans="1:8" ht="15" customHeight="1" x14ac:dyDescent="0.25">
      <c r="A6072">
        <v>6067</v>
      </c>
      <c r="B6072" s="7">
        <f>'EstRev 6-11'!J18</f>
        <v>0</v>
      </c>
      <c r="C6072" s="3">
        <f t="shared" si="180"/>
        <v>6067</v>
      </c>
      <c r="D6072" s="3" t="s">
        <v>4856</v>
      </c>
      <c r="E6072" t="b">
        <f t="shared" ca="1" si="181"/>
        <v>1</v>
      </c>
      <c r="F6072" cm="1">
        <f t="array" ref="F6072" ca="1">IF(G6072&lt;&gt;"",INDIRECT("'"&amp;G6072&amp;"'!"&amp;H6072),"")</f>
        <v>0</v>
      </c>
      <c r="G6072" s="991" t="s">
        <v>4454</v>
      </c>
      <c r="H6072" t="s">
        <v>3619</v>
      </c>
    </row>
    <row r="6073" spans="1:8" ht="15" customHeight="1" x14ac:dyDescent="0.25">
      <c r="A6073">
        <v>6068</v>
      </c>
      <c r="B6073" s="7">
        <f>'EstRev 6-11'!C23</f>
        <v>0</v>
      </c>
      <c r="C6073" s="3">
        <f t="shared" si="180"/>
        <v>6068</v>
      </c>
      <c r="D6073" s="3" t="s">
        <v>4856</v>
      </c>
      <c r="E6073" t="b">
        <f t="shared" ca="1" si="181"/>
        <v>1</v>
      </c>
      <c r="F6073" cm="1">
        <f t="array" ref="F6073" ca="1">IF(G6073&lt;&gt;"",INDIRECT("'"&amp;G6073&amp;"'!"&amp;H6073),"")</f>
        <v>0</v>
      </c>
      <c r="G6073" s="991" t="s">
        <v>4454</v>
      </c>
      <c r="H6073" t="s">
        <v>4890</v>
      </c>
    </row>
    <row r="6074" spans="1:8" ht="15" customHeight="1" x14ac:dyDescent="0.25">
      <c r="A6074">
        <v>6069</v>
      </c>
      <c r="B6074" s="7">
        <f>'EstRev 6-11'!C27</f>
        <v>0</v>
      </c>
      <c r="C6074" s="3">
        <f t="shared" si="180"/>
        <v>6069</v>
      </c>
      <c r="D6074" s="3" t="s">
        <v>4856</v>
      </c>
      <c r="E6074" t="b">
        <f t="shared" ca="1" si="181"/>
        <v>1</v>
      </c>
      <c r="F6074" cm="1">
        <f t="array" ref="F6074" ca="1">IF(G6074&lt;&gt;"",INDIRECT("'"&amp;G6074&amp;"'!"&amp;H6074),"")</f>
        <v>0</v>
      </c>
      <c r="G6074" s="991" t="s">
        <v>4454</v>
      </c>
      <c r="H6074" t="s">
        <v>4891</v>
      </c>
    </row>
    <row r="6075" spans="1:8" ht="15" customHeight="1" x14ac:dyDescent="0.25">
      <c r="A6075">
        <v>6070</v>
      </c>
      <c r="B6075" s="7">
        <f>'EstRev 6-11'!C31</f>
        <v>0</v>
      </c>
      <c r="C6075" s="3">
        <f t="shared" si="180"/>
        <v>6070</v>
      </c>
      <c r="D6075" s="3" t="s">
        <v>4856</v>
      </c>
      <c r="E6075" t="b">
        <f t="shared" ca="1" si="181"/>
        <v>1</v>
      </c>
      <c r="F6075" cm="1">
        <f t="array" ref="F6075" ca="1">IF(G6075&lt;&gt;"",INDIRECT("'"&amp;G6075&amp;"'!"&amp;H6075),"")</f>
        <v>0</v>
      </c>
      <c r="G6075" s="991" t="s">
        <v>4454</v>
      </c>
      <c r="H6075" t="s">
        <v>4892</v>
      </c>
    </row>
    <row r="6076" spans="1:8" ht="15" customHeight="1" x14ac:dyDescent="0.25">
      <c r="A6076">
        <v>6071</v>
      </c>
      <c r="B6076" s="7">
        <f>'EstRev 6-11'!C35</f>
        <v>0</v>
      </c>
      <c r="C6076" s="3">
        <f t="shared" si="180"/>
        <v>6071</v>
      </c>
      <c r="D6076" s="3" t="s">
        <v>4856</v>
      </c>
      <c r="E6076" t="b">
        <f t="shared" ca="1" si="181"/>
        <v>1</v>
      </c>
      <c r="F6076" cm="1">
        <f t="array" ref="F6076" ca="1">IF(G6076&lt;&gt;"",INDIRECT("'"&amp;G6076&amp;"'!"&amp;H6076),"")</f>
        <v>0</v>
      </c>
      <c r="G6076" s="991" t="s">
        <v>4454</v>
      </c>
      <c r="H6076" t="s">
        <v>3622</v>
      </c>
    </row>
    <row r="6077" spans="1:8" ht="15" customHeight="1" x14ac:dyDescent="0.25">
      <c r="A6077">
        <v>6072</v>
      </c>
      <c r="B6077" s="7">
        <f>'EstRev 6-11'!C39</f>
        <v>0</v>
      </c>
      <c r="C6077" s="3">
        <f t="shared" si="180"/>
        <v>6072</v>
      </c>
      <c r="D6077" s="3" t="s">
        <v>4856</v>
      </c>
      <c r="E6077" t="b">
        <f t="shared" ca="1" si="181"/>
        <v>1</v>
      </c>
      <c r="F6077" cm="1">
        <f t="array" ref="F6077" ca="1">IF(G6077&lt;&gt;"",INDIRECT("'"&amp;G6077&amp;"'!"&amp;H6077),"")</f>
        <v>0</v>
      </c>
      <c r="G6077" s="991" t="s">
        <v>4454</v>
      </c>
      <c r="H6077" t="s">
        <v>3638</v>
      </c>
    </row>
    <row r="6078" spans="1:8" ht="15" customHeight="1" x14ac:dyDescent="0.25">
      <c r="A6078">
        <v>6073</v>
      </c>
      <c r="B6078" s="7">
        <f>'EstRev 6-11'!F46</f>
        <v>0</v>
      </c>
      <c r="C6078" s="3">
        <f t="shared" si="180"/>
        <v>6073</v>
      </c>
      <c r="D6078" s="3" t="s">
        <v>4856</v>
      </c>
      <c r="E6078" t="b">
        <f t="shared" ca="1" si="181"/>
        <v>1</v>
      </c>
      <c r="F6078" cm="1">
        <f t="array" ref="F6078" ca="1">IF(G6078&lt;&gt;"",INDIRECT("'"&amp;G6078&amp;"'!"&amp;H6078),"")</f>
        <v>0</v>
      </c>
      <c r="G6078" s="991" t="s">
        <v>4454</v>
      </c>
      <c r="H6078" t="s">
        <v>3756</v>
      </c>
    </row>
    <row r="6079" spans="1:8" ht="15" customHeight="1" x14ac:dyDescent="0.25">
      <c r="A6079">
        <v>6074</v>
      </c>
      <c r="B6079" s="7">
        <f>'EstRev 6-11'!F50</f>
        <v>0</v>
      </c>
      <c r="C6079" s="3">
        <f t="shared" si="180"/>
        <v>6074</v>
      </c>
      <c r="D6079" s="3" t="s">
        <v>4856</v>
      </c>
      <c r="E6079" t="b">
        <f t="shared" ca="1" si="181"/>
        <v>1</v>
      </c>
      <c r="F6079" cm="1">
        <f t="array" ref="F6079" ca="1">IF(G6079&lt;&gt;"",INDIRECT("'"&amp;G6079&amp;"'!"&amp;H6079),"")</f>
        <v>0</v>
      </c>
      <c r="G6079" s="991" t="s">
        <v>4454</v>
      </c>
      <c r="H6079" t="s">
        <v>4893</v>
      </c>
    </row>
    <row r="6080" spans="1:8" ht="15" customHeight="1" x14ac:dyDescent="0.25">
      <c r="A6080">
        <v>6075</v>
      </c>
      <c r="B6080" s="7">
        <f>'EstRev 6-11'!F54</f>
        <v>0</v>
      </c>
      <c r="C6080" s="3">
        <f t="shared" si="180"/>
        <v>6075</v>
      </c>
      <c r="D6080" s="3" t="s">
        <v>4856</v>
      </c>
      <c r="E6080" t="b">
        <f t="shared" ca="1" si="181"/>
        <v>1</v>
      </c>
      <c r="F6080" cm="1">
        <f t="array" ref="F6080" ca="1">IF(G6080&lt;&gt;"",INDIRECT("'"&amp;G6080&amp;"'!"&amp;H6080),"")</f>
        <v>0</v>
      </c>
      <c r="G6080" s="991" t="s">
        <v>4454</v>
      </c>
      <c r="H6080" t="s">
        <v>4894</v>
      </c>
    </row>
    <row r="6081" spans="1:8" ht="15" customHeight="1" x14ac:dyDescent="0.25">
      <c r="A6081">
        <v>6076</v>
      </c>
      <c r="B6081" s="7">
        <f>'EstRev 6-11'!F58</f>
        <v>0</v>
      </c>
      <c r="C6081" s="3">
        <f t="shared" si="180"/>
        <v>6076</v>
      </c>
      <c r="D6081" s="3" t="s">
        <v>4856</v>
      </c>
      <c r="E6081" t="b">
        <f t="shared" ca="1" si="181"/>
        <v>1</v>
      </c>
      <c r="F6081" cm="1">
        <f t="array" ref="F6081" ca="1">IF(G6081&lt;&gt;"",INDIRECT("'"&amp;G6081&amp;"'!"&amp;H6081),"")</f>
        <v>0</v>
      </c>
      <c r="G6081" s="991" t="s">
        <v>4454</v>
      </c>
      <c r="H6081" t="s">
        <v>3764</v>
      </c>
    </row>
    <row r="6082" spans="1:8" ht="15" customHeight="1" x14ac:dyDescent="0.25">
      <c r="A6082">
        <v>6077</v>
      </c>
      <c r="B6082" s="7">
        <f>'EstRev 6-11'!F62</f>
        <v>0</v>
      </c>
      <c r="C6082" s="3">
        <f t="shared" si="180"/>
        <v>6077</v>
      </c>
      <c r="D6082" s="3" t="s">
        <v>4856</v>
      </c>
      <c r="E6082" t="b">
        <f t="shared" ca="1" si="181"/>
        <v>1</v>
      </c>
      <c r="F6082" cm="1">
        <f t="array" ref="F6082" ca="1">IF(G6082&lt;&gt;"",INDIRECT("'"&amp;G6082&amp;"'!"&amp;H6082),"")</f>
        <v>0</v>
      </c>
      <c r="G6082" s="991" t="s">
        <v>4454</v>
      </c>
      <c r="H6082" t="s">
        <v>3767</v>
      </c>
    </row>
    <row r="6083" spans="1:8" ht="15" customHeight="1" x14ac:dyDescent="0.25">
      <c r="A6083">
        <v>6078</v>
      </c>
      <c r="B6083" s="7">
        <f>'EstRev 6-11'!J65</f>
        <v>0</v>
      </c>
      <c r="C6083" s="3">
        <f t="shared" si="180"/>
        <v>6078</v>
      </c>
      <c r="D6083" s="3" t="s">
        <v>4856</v>
      </c>
      <c r="E6083" t="b">
        <f t="shared" ca="1" si="181"/>
        <v>1</v>
      </c>
      <c r="F6083" cm="1">
        <f t="array" ref="F6083" ca="1">IF(G6083&lt;&gt;"",INDIRECT("'"&amp;G6083&amp;"'!"&amp;H6083),"")</f>
        <v>0</v>
      </c>
      <c r="G6083" s="991" t="s">
        <v>4454</v>
      </c>
      <c r="H6083" t="s">
        <v>4895</v>
      </c>
    </row>
    <row r="6084" spans="1:8" ht="15" customHeight="1" x14ac:dyDescent="0.25">
      <c r="A6084">
        <v>6079</v>
      </c>
      <c r="B6084" s="7">
        <f>'EstRev 6-11'!J66</f>
        <v>0</v>
      </c>
      <c r="C6084" s="3">
        <f t="shared" si="180"/>
        <v>6079</v>
      </c>
      <c r="D6084" s="3" t="s">
        <v>4856</v>
      </c>
      <c r="E6084" t="b">
        <f t="shared" ca="1" si="181"/>
        <v>1</v>
      </c>
      <c r="F6084" cm="1">
        <f t="array" ref="F6084" ca="1">IF(G6084&lt;&gt;"",INDIRECT("'"&amp;G6084&amp;"'!"&amp;H6084),"")</f>
        <v>0</v>
      </c>
      <c r="G6084" s="991" t="s">
        <v>4454</v>
      </c>
      <c r="H6084" t="s">
        <v>4896</v>
      </c>
    </row>
    <row r="6085" spans="1:8" ht="15" customHeight="1" x14ac:dyDescent="0.25">
      <c r="A6085">
        <v>6080</v>
      </c>
      <c r="B6085" s="7">
        <f>'EstRev 6-11'!J68</f>
        <v>0</v>
      </c>
      <c r="C6085" s="3">
        <f t="shared" si="180"/>
        <v>6080</v>
      </c>
      <c r="D6085" s="3" t="s">
        <v>4856</v>
      </c>
      <c r="E6085" t="b">
        <f t="shared" ca="1" si="181"/>
        <v>1</v>
      </c>
      <c r="F6085" cm="1">
        <f t="array" ref="F6085" ca="1">IF(G6085&lt;&gt;"",INDIRECT("'"&amp;G6085&amp;"'!"&amp;H6085),"")</f>
        <v>0</v>
      </c>
      <c r="G6085" s="991" t="s">
        <v>4454</v>
      </c>
      <c r="H6085" t="s">
        <v>4897</v>
      </c>
    </row>
    <row r="6086" spans="1:8" ht="15" customHeight="1" x14ac:dyDescent="0.25">
      <c r="A6086">
        <v>6081</v>
      </c>
      <c r="B6086" s="7">
        <f>'EstRev 6-11'!C100</f>
        <v>0</v>
      </c>
      <c r="C6086" s="3">
        <f t="shared" si="180"/>
        <v>6081</v>
      </c>
      <c r="D6086" s="3" t="s">
        <v>4856</v>
      </c>
      <c r="E6086" t="b">
        <f t="shared" ca="1" si="181"/>
        <v>1</v>
      </c>
      <c r="F6086" cm="1">
        <f t="array" ref="F6086" ca="1">IF(G6086&lt;&gt;"",INDIRECT("'"&amp;G6086&amp;"'!"&amp;H6086),"")</f>
        <v>0</v>
      </c>
      <c r="G6086" s="991" t="s">
        <v>4454</v>
      </c>
      <c r="H6086" t="s">
        <v>4898</v>
      </c>
    </row>
    <row r="6087" spans="1:8" ht="15" customHeight="1" x14ac:dyDescent="0.25">
      <c r="A6087">
        <v>6082</v>
      </c>
      <c r="B6087" s="7">
        <f>'EstRev 6-11'!D100</f>
        <v>0</v>
      </c>
      <c r="C6087" s="3">
        <f t="shared" si="180"/>
        <v>6082</v>
      </c>
      <c r="D6087" s="3" t="s">
        <v>4856</v>
      </c>
      <c r="E6087" t="b">
        <f t="shared" ca="1" si="181"/>
        <v>1</v>
      </c>
      <c r="F6087" cm="1">
        <f t="array" ref="F6087" ca="1">IF(G6087&lt;&gt;"",INDIRECT("'"&amp;G6087&amp;"'!"&amp;H6087),"")</f>
        <v>0</v>
      </c>
      <c r="G6087" s="991" t="s">
        <v>4454</v>
      </c>
      <c r="H6087" t="s">
        <v>4899</v>
      </c>
    </row>
    <row r="6088" spans="1:8" ht="15" customHeight="1" x14ac:dyDescent="0.25">
      <c r="A6088">
        <v>6083</v>
      </c>
      <c r="B6088" s="7">
        <f>'EstRev 6-11'!E100</f>
        <v>0</v>
      </c>
      <c r="C6088" s="3">
        <f t="shared" si="180"/>
        <v>6083</v>
      </c>
      <c r="D6088" s="3" t="s">
        <v>4856</v>
      </c>
      <c r="E6088" t="b">
        <f t="shared" ca="1" si="181"/>
        <v>1</v>
      </c>
      <c r="F6088" cm="1">
        <f t="array" ref="F6088" ca="1">IF(G6088&lt;&gt;"",INDIRECT("'"&amp;G6088&amp;"'!"&amp;H6088),"")</f>
        <v>0</v>
      </c>
      <c r="G6088" s="991" t="s">
        <v>4454</v>
      </c>
      <c r="H6088" t="s">
        <v>4900</v>
      </c>
    </row>
    <row r="6089" spans="1:8" ht="15" customHeight="1" x14ac:dyDescent="0.25">
      <c r="A6089">
        <v>6084</v>
      </c>
      <c r="B6089" s="7">
        <f>'EstRev 6-11'!F100</f>
        <v>0</v>
      </c>
      <c r="C6089" s="3">
        <f t="shared" si="180"/>
        <v>6084</v>
      </c>
      <c r="D6089" s="3" t="s">
        <v>4856</v>
      </c>
      <c r="E6089" t="b">
        <f t="shared" ca="1" si="181"/>
        <v>1</v>
      </c>
      <c r="F6089" cm="1">
        <f t="array" ref="F6089" ca="1">IF(G6089&lt;&gt;"",INDIRECT("'"&amp;G6089&amp;"'!"&amp;H6089),"")</f>
        <v>0</v>
      </c>
      <c r="G6089" s="991" t="s">
        <v>4454</v>
      </c>
      <c r="H6089" t="s">
        <v>4901</v>
      </c>
    </row>
    <row r="6090" spans="1:8" ht="15" customHeight="1" x14ac:dyDescent="0.25">
      <c r="A6090">
        <v>6085</v>
      </c>
      <c r="B6090" s="7">
        <f>'EstRev 6-11'!G100</f>
        <v>0</v>
      </c>
      <c r="C6090" s="3">
        <f t="shared" si="180"/>
        <v>6085</v>
      </c>
      <c r="D6090" s="3" t="s">
        <v>4856</v>
      </c>
      <c r="E6090" t="b">
        <f t="shared" ca="1" si="181"/>
        <v>1</v>
      </c>
      <c r="F6090" cm="1">
        <f t="array" ref="F6090" ca="1">IF(G6090&lt;&gt;"",INDIRECT("'"&amp;G6090&amp;"'!"&amp;H6090),"")</f>
        <v>0</v>
      </c>
      <c r="G6090" s="991" t="s">
        <v>4454</v>
      </c>
      <c r="H6090" t="s">
        <v>4902</v>
      </c>
    </row>
    <row r="6091" spans="1:8" ht="15" customHeight="1" x14ac:dyDescent="0.25">
      <c r="A6091">
        <v>6086</v>
      </c>
      <c r="B6091" s="7">
        <f>'EstRev 6-11'!H100</f>
        <v>0</v>
      </c>
      <c r="C6091" s="3">
        <f t="shared" si="180"/>
        <v>6086</v>
      </c>
      <c r="D6091" s="3" t="s">
        <v>4856</v>
      </c>
      <c r="E6091" t="b">
        <f t="shared" ca="1" si="181"/>
        <v>1</v>
      </c>
      <c r="F6091" cm="1">
        <f t="array" ref="F6091" ca="1">IF(G6091&lt;&gt;"",INDIRECT("'"&amp;G6091&amp;"'!"&amp;H6091),"")</f>
        <v>0</v>
      </c>
      <c r="G6091" s="991" t="s">
        <v>4454</v>
      </c>
      <c r="H6091" t="s">
        <v>4903</v>
      </c>
    </row>
    <row r="6092" spans="1:8" ht="15" customHeight="1" x14ac:dyDescent="0.25">
      <c r="A6092">
        <v>6087</v>
      </c>
      <c r="B6092" s="7">
        <f>'EstRev 6-11'!I100</f>
        <v>0</v>
      </c>
      <c r="C6092" s="3">
        <f t="shared" si="180"/>
        <v>6087</v>
      </c>
      <c r="D6092" s="3" t="s">
        <v>4856</v>
      </c>
      <c r="E6092" t="b">
        <f t="shared" ca="1" si="181"/>
        <v>1</v>
      </c>
      <c r="F6092" cm="1">
        <f t="array" ref="F6092" ca="1">IF(G6092&lt;&gt;"",INDIRECT("'"&amp;G6092&amp;"'!"&amp;H6092),"")</f>
        <v>0</v>
      </c>
      <c r="G6092" s="991" t="s">
        <v>4454</v>
      </c>
      <c r="H6092" t="s">
        <v>4904</v>
      </c>
    </row>
    <row r="6093" spans="1:8" ht="15" customHeight="1" x14ac:dyDescent="0.25">
      <c r="A6093">
        <v>6088</v>
      </c>
      <c r="B6093" s="7">
        <f>'EstRev 6-11'!J100</f>
        <v>0</v>
      </c>
      <c r="C6093" s="3">
        <f t="shared" ref="C6093:C6124" si="182">A6093-B6093</f>
        <v>6088</v>
      </c>
      <c r="D6093" s="3" t="s">
        <v>4856</v>
      </c>
      <c r="E6093" t="b">
        <f t="shared" ref="E6093:E6124" ca="1" si="183">F6093=B6093</f>
        <v>1</v>
      </c>
      <c r="F6093" cm="1">
        <f t="array" ref="F6093" ca="1">IF(G6093&lt;&gt;"",INDIRECT("'"&amp;G6093&amp;"'!"&amp;H6093),"")</f>
        <v>0</v>
      </c>
      <c r="G6093" s="991" t="s">
        <v>4454</v>
      </c>
      <c r="H6093" t="s">
        <v>4905</v>
      </c>
    </row>
    <row r="6094" spans="1:8" ht="15" customHeight="1" x14ac:dyDescent="0.25">
      <c r="A6094">
        <v>6089</v>
      </c>
      <c r="B6094" s="7">
        <f>'EstRev 6-11'!K100</f>
        <v>0</v>
      </c>
      <c r="C6094" s="3">
        <f t="shared" si="182"/>
        <v>6089</v>
      </c>
      <c r="D6094" s="3" t="s">
        <v>4856</v>
      </c>
      <c r="E6094" t="b">
        <f t="shared" ca="1" si="183"/>
        <v>1</v>
      </c>
      <c r="F6094" cm="1">
        <f t="array" ref="F6094" ca="1">IF(G6094&lt;&gt;"",INDIRECT("'"&amp;G6094&amp;"'!"&amp;H6094),"")</f>
        <v>0</v>
      </c>
      <c r="G6094" s="991" t="s">
        <v>4454</v>
      </c>
      <c r="H6094" t="s">
        <v>4906</v>
      </c>
    </row>
    <row r="6095" spans="1:8" ht="15" customHeight="1" x14ac:dyDescent="0.25">
      <c r="A6095">
        <v>6090</v>
      </c>
      <c r="B6095" s="7">
        <f>'EstRev 6-11'!J102</f>
        <v>0</v>
      </c>
      <c r="C6095" s="3">
        <f t="shared" si="182"/>
        <v>6090</v>
      </c>
      <c r="D6095" s="3" t="s">
        <v>4856</v>
      </c>
      <c r="E6095" t="b">
        <f t="shared" ca="1" si="183"/>
        <v>1</v>
      </c>
      <c r="F6095" cm="1">
        <f t="array" ref="F6095" ca="1">IF(G6095&lt;&gt;"",INDIRECT("'"&amp;G6095&amp;"'!"&amp;H6095),"")</f>
        <v>0</v>
      </c>
      <c r="G6095" s="991" t="s">
        <v>4454</v>
      </c>
      <c r="H6095" t="s">
        <v>4907</v>
      </c>
    </row>
    <row r="6096" spans="1:8" ht="15" customHeight="1" x14ac:dyDescent="0.25">
      <c r="A6096">
        <v>6091</v>
      </c>
      <c r="B6096" s="7">
        <f>'EstRev 6-11'!C103</f>
        <v>0</v>
      </c>
      <c r="C6096" s="3">
        <f t="shared" si="182"/>
        <v>6091</v>
      </c>
      <c r="D6096" s="3" t="s">
        <v>4856</v>
      </c>
      <c r="E6096" t="b">
        <f t="shared" ca="1" si="183"/>
        <v>1</v>
      </c>
      <c r="F6096" cm="1">
        <f t="array" ref="F6096" ca="1">IF(G6096&lt;&gt;"",INDIRECT("'"&amp;G6096&amp;"'!"&amp;H6096),"")</f>
        <v>0</v>
      </c>
      <c r="G6096" s="991" t="s">
        <v>4454</v>
      </c>
      <c r="H6096" t="s">
        <v>4908</v>
      </c>
    </row>
    <row r="6097" spans="1:8" ht="15" customHeight="1" x14ac:dyDescent="0.25">
      <c r="A6097">
        <v>6092</v>
      </c>
      <c r="B6097" s="7">
        <f>'EstRev 6-11'!D103</f>
        <v>0</v>
      </c>
      <c r="C6097" s="3">
        <f t="shared" si="182"/>
        <v>6092</v>
      </c>
      <c r="D6097" s="3" t="s">
        <v>4856</v>
      </c>
      <c r="E6097" t="b">
        <f t="shared" ca="1" si="183"/>
        <v>1</v>
      </c>
      <c r="F6097" cm="1">
        <f t="array" ref="F6097" ca="1">IF(G6097&lt;&gt;"",INDIRECT("'"&amp;G6097&amp;"'!"&amp;H6097),"")</f>
        <v>0</v>
      </c>
      <c r="G6097" s="991" t="s">
        <v>4454</v>
      </c>
      <c r="H6097" t="s">
        <v>4909</v>
      </c>
    </row>
    <row r="6098" spans="1:8" ht="15" customHeight="1" x14ac:dyDescent="0.25">
      <c r="A6098">
        <v>6093</v>
      </c>
      <c r="B6098" s="7">
        <f>'EstRev 6-11'!E103</f>
        <v>0</v>
      </c>
      <c r="C6098" s="3">
        <f t="shared" si="182"/>
        <v>6093</v>
      </c>
      <c r="D6098" s="3" t="s">
        <v>4856</v>
      </c>
      <c r="E6098" t="b">
        <f t="shared" ca="1" si="183"/>
        <v>1</v>
      </c>
      <c r="F6098" cm="1">
        <f t="array" ref="F6098" ca="1">IF(G6098&lt;&gt;"",INDIRECT("'"&amp;G6098&amp;"'!"&amp;H6098),"")</f>
        <v>0</v>
      </c>
      <c r="G6098" s="991" t="s">
        <v>4454</v>
      </c>
      <c r="H6098" t="s">
        <v>4259</v>
      </c>
    </row>
    <row r="6099" spans="1:8" ht="15" customHeight="1" x14ac:dyDescent="0.25">
      <c r="A6099">
        <v>6094</v>
      </c>
      <c r="B6099" s="7">
        <f>'EstRev 6-11'!F103</f>
        <v>0</v>
      </c>
      <c r="C6099" s="3">
        <f t="shared" si="182"/>
        <v>6094</v>
      </c>
      <c r="D6099" s="3" t="s">
        <v>4856</v>
      </c>
      <c r="E6099" t="b">
        <f t="shared" ca="1" si="183"/>
        <v>1</v>
      </c>
      <c r="F6099" cm="1">
        <f t="array" ref="F6099" ca="1">IF(G6099&lt;&gt;"",INDIRECT("'"&amp;G6099&amp;"'!"&amp;H6099),"")</f>
        <v>0</v>
      </c>
      <c r="G6099" s="991" t="s">
        <v>4454</v>
      </c>
      <c r="H6099" t="s">
        <v>4910</v>
      </c>
    </row>
    <row r="6100" spans="1:8" ht="15" customHeight="1" x14ac:dyDescent="0.25">
      <c r="A6100">
        <v>6095</v>
      </c>
      <c r="B6100" s="7">
        <f>'EstRev 6-11'!G103</f>
        <v>0</v>
      </c>
      <c r="C6100" s="3">
        <f t="shared" si="182"/>
        <v>6095</v>
      </c>
      <c r="D6100" s="3" t="s">
        <v>4856</v>
      </c>
      <c r="E6100" t="b">
        <f t="shared" ca="1" si="183"/>
        <v>1</v>
      </c>
      <c r="F6100" cm="1">
        <f t="array" ref="F6100" ca="1">IF(G6100&lt;&gt;"",INDIRECT("'"&amp;G6100&amp;"'!"&amp;H6100),"")</f>
        <v>0</v>
      </c>
      <c r="G6100" s="991" t="s">
        <v>4454</v>
      </c>
      <c r="H6100" t="s">
        <v>4911</v>
      </c>
    </row>
    <row r="6101" spans="1:8" ht="15" customHeight="1" x14ac:dyDescent="0.25">
      <c r="A6101">
        <v>6096</v>
      </c>
      <c r="B6101" s="7">
        <f>'EstRev 6-11'!H103</f>
        <v>0</v>
      </c>
      <c r="C6101" s="3">
        <f t="shared" si="182"/>
        <v>6096</v>
      </c>
      <c r="D6101" s="3" t="s">
        <v>4856</v>
      </c>
      <c r="E6101" t="b">
        <f t="shared" ca="1" si="183"/>
        <v>1</v>
      </c>
      <c r="F6101" cm="1">
        <f t="array" ref="F6101" ca="1">IF(G6101&lt;&gt;"",INDIRECT("'"&amp;G6101&amp;"'!"&amp;H6101),"")</f>
        <v>0</v>
      </c>
      <c r="G6101" s="991" t="s">
        <v>4454</v>
      </c>
      <c r="H6101" t="s">
        <v>4912</v>
      </c>
    </row>
    <row r="6102" spans="1:8" ht="15" customHeight="1" x14ac:dyDescent="0.25">
      <c r="A6102">
        <v>6097</v>
      </c>
      <c r="B6102" s="7">
        <f>'EstRev 6-11'!I103</f>
        <v>0</v>
      </c>
      <c r="C6102" s="3">
        <f t="shared" si="182"/>
        <v>6097</v>
      </c>
      <c r="D6102" s="3" t="s">
        <v>4856</v>
      </c>
      <c r="E6102" t="b">
        <f t="shared" ca="1" si="183"/>
        <v>1</v>
      </c>
      <c r="F6102" cm="1">
        <f t="array" ref="F6102" ca="1">IF(G6102&lt;&gt;"",INDIRECT("'"&amp;G6102&amp;"'!"&amp;H6102),"")</f>
        <v>0</v>
      </c>
      <c r="G6102" s="991" t="s">
        <v>4454</v>
      </c>
      <c r="H6102" t="s">
        <v>4913</v>
      </c>
    </row>
    <row r="6103" spans="1:8" ht="15" customHeight="1" x14ac:dyDescent="0.25">
      <c r="A6103">
        <v>6098</v>
      </c>
      <c r="B6103" s="7">
        <f>'EstRev 6-11'!J103</f>
        <v>0</v>
      </c>
      <c r="C6103" s="3">
        <f t="shared" si="182"/>
        <v>6098</v>
      </c>
      <c r="D6103" s="3" t="s">
        <v>4856</v>
      </c>
      <c r="E6103" t="b">
        <f t="shared" ca="1" si="183"/>
        <v>1</v>
      </c>
      <c r="F6103" cm="1">
        <f t="array" ref="F6103" ca="1">IF(G6103&lt;&gt;"",INDIRECT("'"&amp;G6103&amp;"'!"&amp;H6103),"")</f>
        <v>0</v>
      </c>
      <c r="G6103" s="991" t="s">
        <v>4454</v>
      </c>
      <c r="H6103" t="s">
        <v>4914</v>
      </c>
    </row>
    <row r="6104" spans="1:8" ht="15" customHeight="1" x14ac:dyDescent="0.25">
      <c r="A6104">
        <v>6099</v>
      </c>
      <c r="B6104" s="7">
        <f>'EstRev 6-11'!K103</f>
        <v>0</v>
      </c>
      <c r="C6104" s="3">
        <f t="shared" si="182"/>
        <v>6099</v>
      </c>
      <c r="D6104" s="3" t="s">
        <v>4856</v>
      </c>
      <c r="E6104" t="b">
        <f t="shared" ca="1" si="183"/>
        <v>1</v>
      </c>
      <c r="F6104" cm="1">
        <f t="array" ref="F6104" ca="1">IF(G6104&lt;&gt;"",INDIRECT("'"&amp;G6104&amp;"'!"&amp;H6104),"")</f>
        <v>0</v>
      </c>
      <c r="G6104" s="991" t="s">
        <v>4454</v>
      </c>
      <c r="H6104" t="s">
        <v>4169</v>
      </c>
    </row>
    <row r="6105" spans="1:8" ht="15" customHeight="1" x14ac:dyDescent="0.25">
      <c r="A6105">
        <v>6100</v>
      </c>
      <c r="B6105" s="7">
        <f>'EstRev 6-11'!C104</f>
        <v>0</v>
      </c>
      <c r="C6105" s="3">
        <f t="shared" si="182"/>
        <v>6100</v>
      </c>
      <c r="D6105" s="3" t="s">
        <v>4856</v>
      </c>
      <c r="E6105" t="b">
        <f t="shared" ca="1" si="183"/>
        <v>1</v>
      </c>
      <c r="F6105" cm="1">
        <f t="array" ref="F6105" ca="1">IF(G6105&lt;&gt;"",INDIRECT("'"&amp;G6105&amp;"'!"&amp;H6105),"")</f>
        <v>0</v>
      </c>
      <c r="G6105" s="991" t="s">
        <v>4454</v>
      </c>
      <c r="H6105" t="s">
        <v>4915</v>
      </c>
    </row>
    <row r="6106" spans="1:8" ht="15" customHeight="1" x14ac:dyDescent="0.25">
      <c r="A6106">
        <v>6101</v>
      </c>
      <c r="B6106" s="7">
        <f>'EstRev 6-11'!C105</f>
        <v>0</v>
      </c>
      <c r="C6106" s="3">
        <f t="shared" si="182"/>
        <v>6101</v>
      </c>
      <c r="D6106" s="3" t="s">
        <v>4856</v>
      </c>
      <c r="E6106" t="b">
        <f t="shared" ca="1" si="183"/>
        <v>1</v>
      </c>
      <c r="F6106" cm="1">
        <f t="array" ref="F6106" ca="1">IF(G6106&lt;&gt;"",INDIRECT("'"&amp;G6106&amp;"'!"&amp;H6106),"")</f>
        <v>0</v>
      </c>
      <c r="G6106" s="991" t="s">
        <v>4454</v>
      </c>
      <c r="H6106" t="s">
        <v>4916</v>
      </c>
    </row>
    <row r="6107" spans="1:8" ht="15" customHeight="1" x14ac:dyDescent="0.25">
      <c r="A6107">
        <v>6102</v>
      </c>
      <c r="B6107" s="7">
        <f>'EstRev 6-11'!D105</f>
        <v>0</v>
      </c>
      <c r="C6107" s="3">
        <f t="shared" si="182"/>
        <v>6102</v>
      </c>
      <c r="D6107" s="3" t="s">
        <v>4856</v>
      </c>
      <c r="E6107" t="b">
        <f t="shared" ca="1" si="183"/>
        <v>1</v>
      </c>
      <c r="F6107" cm="1">
        <f t="array" ref="F6107" ca="1">IF(G6107&lt;&gt;"",INDIRECT("'"&amp;G6107&amp;"'!"&amp;H6107),"")</f>
        <v>0</v>
      </c>
      <c r="G6107" s="991" t="s">
        <v>4454</v>
      </c>
      <c r="H6107" t="s">
        <v>4917</v>
      </c>
    </row>
    <row r="6108" spans="1:8" ht="15" customHeight="1" x14ac:dyDescent="0.25">
      <c r="A6108">
        <v>6103</v>
      </c>
      <c r="B6108" s="7">
        <f>'EstRev 6-11'!E105</f>
        <v>0</v>
      </c>
      <c r="C6108" s="3">
        <f t="shared" si="182"/>
        <v>6103</v>
      </c>
      <c r="D6108" s="3" t="s">
        <v>4856</v>
      </c>
      <c r="E6108" t="b">
        <f t="shared" ca="1" si="183"/>
        <v>1</v>
      </c>
      <c r="F6108" cm="1">
        <f t="array" ref="F6108" ca="1">IF(G6108&lt;&gt;"",INDIRECT("'"&amp;G6108&amp;"'!"&amp;H6108),"")</f>
        <v>0</v>
      </c>
      <c r="G6108" s="991" t="s">
        <v>4454</v>
      </c>
      <c r="H6108" t="s">
        <v>4918</v>
      </c>
    </row>
    <row r="6109" spans="1:8" ht="15" customHeight="1" x14ac:dyDescent="0.25">
      <c r="A6109">
        <v>6104</v>
      </c>
      <c r="B6109" s="7">
        <f>'EstRev 6-11'!F105</f>
        <v>0</v>
      </c>
      <c r="C6109" s="3">
        <f t="shared" si="182"/>
        <v>6104</v>
      </c>
      <c r="D6109" s="3" t="s">
        <v>4856</v>
      </c>
      <c r="E6109" t="b">
        <f t="shared" ca="1" si="183"/>
        <v>1</v>
      </c>
      <c r="F6109" cm="1">
        <f t="array" ref="F6109" ca="1">IF(G6109&lt;&gt;"",INDIRECT("'"&amp;G6109&amp;"'!"&amp;H6109),"")</f>
        <v>0</v>
      </c>
      <c r="G6109" s="991" t="s">
        <v>4454</v>
      </c>
      <c r="H6109" t="s">
        <v>4919</v>
      </c>
    </row>
    <row r="6110" spans="1:8" ht="15" customHeight="1" x14ac:dyDescent="0.25">
      <c r="A6110">
        <v>6105</v>
      </c>
      <c r="B6110" s="7">
        <f>'EstRev 6-11'!G105</f>
        <v>0</v>
      </c>
      <c r="C6110" s="3">
        <f t="shared" si="182"/>
        <v>6105</v>
      </c>
      <c r="D6110" s="3" t="s">
        <v>4856</v>
      </c>
      <c r="E6110" t="b">
        <f t="shared" ca="1" si="183"/>
        <v>1</v>
      </c>
      <c r="F6110" cm="1">
        <f t="array" ref="F6110" ca="1">IF(G6110&lt;&gt;"",INDIRECT("'"&amp;G6110&amp;"'!"&amp;H6110),"")</f>
        <v>0</v>
      </c>
      <c r="G6110" s="991" t="s">
        <v>4454</v>
      </c>
      <c r="H6110" t="s">
        <v>4920</v>
      </c>
    </row>
    <row r="6111" spans="1:8" ht="15" customHeight="1" x14ac:dyDescent="0.25">
      <c r="A6111">
        <v>6106</v>
      </c>
      <c r="B6111" s="7">
        <f>'EstRev 6-11'!H105</f>
        <v>0</v>
      </c>
      <c r="C6111" s="3">
        <f t="shared" si="182"/>
        <v>6106</v>
      </c>
      <c r="D6111" s="3" t="s">
        <v>4856</v>
      </c>
      <c r="E6111" t="b">
        <f t="shared" ca="1" si="183"/>
        <v>1</v>
      </c>
      <c r="F6111" cm="1">
        <f t="array" ref="F6111" ca="1">IF(G6111&lt;&gt;"",INDIRECT("'"&amp;G6111&amp;"'!"&amp;H6111),"")</f>
        <v>0</v>
      </c>
      <c r="G6111" s="991" t="s">
        <v>4454</v>
      </c>
      <c r="H6111" t="s">
        <v>4921</v>
      </c>
    </row>
    <row r="6112" spans="1:8" ht="15" customHeight="1" x14ac:dyDescent="0.25">
      <c r="A6112">
        <v>6107</v>
      </c>
      <c r="B6112" s="7">
        <f>'EstRev 6-11'!I105</f>
        <v>0</v>
      </c>
      <c r="C6112" s="3">
        <f t="shared" si="182"/>
        <v>6107</v>
      </c>
      <c r="D6112" s="3" t="s">
        <v>4856</v>
      </c>
      <c r="E6112" t="b">
        <f t="shared" ca="1" si="183"/>
        <v>1</v>
      </c>
      <c r="F6112" cm="1">
        <f t="array" ref="F6112" ca="1">IF(G6112&lt;&gt;"",INDIRECT("'"&amp;G6112&amp;"'!"&amp;H6112),"")</f>
        <v>0</v>
      </c>
      <c r="G6112" s="991" t="s">
        <v>4454</v>
      </c>
      <c r="H6112" t="s">
        <v>4922</v>
      </c>
    </row>
    <row r="6113" spans="1:19" ht="15" customHeight="1" x14ac:dyDescent="0.25">
      <c r="A6113">
        <v>6108</v>
      </c>
      <c r="B6113" s="7">
        <f>'EstRev 6-11'!J105</f>
        <v>0</v>
      </c>
      <c r="C6113" s="3">
        <f t="shared" si="182"/>
        <v>6108</v>
      </c>
      <c r="D6113" s="3" t="s">
        <v>4856</v>
      </c>
      <c r="E6113" t="b">
        <f t="shared" ca="1" si="183"/>
        <v>1</v>
      </c>
      <c r="F6113" cm="1">
        <f t="array" ref="F6113" ca="1">IF(G6113&lt;&gt;"",INDIRECT("'"&amp;G6113&amp;"'!"&amp;H6113),"")</f>
        <v>0</v>
      </c>
      <c r="G6113" s="991" t="s">
        <v>4454</v>
      </c>
      <c r="H6113" t="s">
        <v>4923</v>
      </c>
      <c r="I6113" s="4"/>
      <c r="J6113" s="4"/>
      <c r="K6113" s="4"/>
    </row>
    <row r="6114" spans="1:19" ht="15" customHeight="1" x14ac:dyDescent="0.25">
      <c r="A6114">
        <v>6109</v>
      </c>
      <c r="B6114" s="7">
        <f>'EstRev 6-11'!K105</f>
        <v>0</v>
      </c>
      <c r="C6114" s="3">
        <f t="shared" si="182"/>
        <v>6109</v>
      </c>
      <c r="D6114" s="3" t="s">
        <v>4856</v>
      </c>
      <c r="E6114" t="b">
        <f t="shared" ca="1" si="183"/>
        <v>1</v>
      </c>
      <c r="F6114" cm="1">
        <f t="array" ref="F6114" ca="1">IF(G6114&lt;&gt;"",INDIRECT("'"&amp;G6114&amp;"'!"&amp;H6114),"")</f>
        <v>0</v>
      </c>
      <c r="G6114" s="991" t="s">
        <v>4454</v>
      </c>
      <c r="H6114" t="s">
        <v>4924</v>
      </c>
      <c r="I6114" s="4"/>
      <c r="J6114" s="4"/>
      <c r="K6114" s="4"/>
    </row>
    <row r="6115" spans="1:19" ht="15" customHeight="1" x14ac:dyDescent="0.25">
      <c r="A6115">
        <v>6110</v>
      </c>
      <c r="B6115" s="7">
        <f>'EstRev 6-11'!G107</f>
        <v>0</v>
      </c>
      <c r="C6115" s="3">
        <f t="shared" si="182"/>
        <v>6110</v>
      </c>
      <c r="D6115" s="3" t="s">
        <v>4856</v>
      </c>
      <c r="E6115" t="b">
        <f t="shared" ca="1" si="183"/>
        <v>1</v>
      </c>
      <c r="F6115" cm="1">
        <f t="array" ref="F6115" ca="1">IF(G6115&lt;&gt;"",INDIRECT("'"&amp;G6115&amp;"'!"&amp;H6115),"")</f>
        <v>0</v>
      </c>
      <c r="G6115" s="991" t="s">
        <v>4454</v>
      </c>
      <c r="H6115" t="s">
        <v>4925</v>
      </c>
      <c r="I6115" s="4"/>
      <c r="J6115" s="4"/>
      <c r="K6115" s="4"/>
    </row>
    <row r="6116" spans="1:19" ht="15" customHeight="1" x14ac:dyDescent="0.25">
      <c r="A6116">
        <v>6111</v>
      </c>
      <c r="B6116" s="7">
        <f>'EstRev 6-11'!D109</f>
        <v>0</v>
      </c>
      <c r="C6116" s="3">
        <f t="shared" si="182"/>
        <v>6111</v>
      </c>
      <c r="D6116" s="3" t="s">
        <v>4856</v>
      </c>
      <c r="E6116" t="b">
        <f t="shared" ca="1" si="183"/>
        <v>1</v>
      </c>
      <c r="F6116" cm="1">
        <f t="array" ref="F6116" ca="1">IF(G6116&lt;&gt;"",INDIRECT("'"&amp;G6116&amp;"'!"&amp;H6116),"")</f>
        <v>0</v>
      </c>
      <c r="G6116" s="991" t="s">
        <v>4454</v>
      </c>
      <c r="H6116" t="s">
        <v>4926</v>
      </c>
      <c r="I6116" s="4"/>
      <c r="J6116" s="4"/>
      <c r="K6116" s="4"/>
    </row>
    <row r="6117" spans="1:19" ht="15" customHeight="1" x14ac:dyDescent="0.25">
      <c r="A6117">
        <v>6112</v>
      </c>
      <c r="B6117" s="7">
        <f>'EstRev 6-11'!E109</f>
        <v>0</v>
      </c>
      <c r="C6117" s="3">
        <f t="shared" si="182"/>
        <v>6112</v>
      </c>
      <c r="D6117" s="3" t="s">
        <v>4856</v>
      </c>
      <c r="E6117" t="b">
        <f t="shared" ca="1" si="183"/>
        <v>1</v>
      </c>
      <c r="F6117" cm="1">
        <f t="array" ref="F6117" ca="1">IF(G6117&lt;&gt;"",INDIRECT("'"&amp;G6117&amp;"'!"&amp;H6117),"")</f>
        <v>0</v>
      </c>
      <c r="G6117" s="991" t="s">
        <v>4454</v>
      </c>
      <c r="H6117" t="s">
        <v>4927</v>
      </c>
      <c r="I6117" s="4"/>
      <c r="J6117" s="4"/>
      <c r="K6117" s="4"/>
    </row>
    <row r="6118" spans="1:19" ht="15" customHeight="1" x14ac:dyDescent="0.25">
      <c r="A6118">
        <v>6113</v>
      </c>
      <c r="B6118" s="7">
        <f>'EstRev 6-11'!F109</f>
        <v>0</v>
      </c>
      <c r="C6118" s="3">
        <f t="shared" si="182"/>
        <v>6113</v>
      </c>
      <c r="D6118" s="3" t="s">
        <v>4856</v>
      </c>
      <c r="E6118" t="b">
        <f t="shared" ca="1" si="183"/>
        <v>1</v>
      </c>
      <c r="F6118" cm="1">
        <f t="array" ref="F6118" ca="1">IF(G6118&lt;&gt;"",INDIRECT("'"&amp;G6118&amp;"'!"&amp;H6118),"")</f>
        <v>0</v>
      </c>
      <c r="G6118" s="991" t="s">
        <v>4454</v>
      </c>
      <c r="H6118" t="s">
        <v>4928</v>
      </c>
      <c r="I6118" s="4"/>
      <c r="J6118" s="4"/>
      <c r="K6118" s="4"/>
    </row>
    <row r="6119" spans="1:19" ht="15" customHeight="1" x14ac:dyDescent="0.25">
      <c r="A6119">
        <v>6114</v>
      </c>
      <c r="B6119" s="7">
        <f>'EstRev 6-11'!G109</f>
        <v>0</v>
      </c>
      <c r="C6119" s="3">
        <f t="shared" si="182"/>
        <v>6114</v>
      </c>
      <c r="D6119" s="3" t="s">
        <v>4856</v>
      </c>
      <c r="E6119" t="b">
        <f t="shared" ca="1" si="183"/>
        <v>1</v>
      </c>
      <c r="F6119" cm="1">
        <f t="array" ref="F6119" ca="1">IF(G6119&lt;&gt;"",INDIRECT("'"&amp;G6119&amp;"'!"&amp;H6119),"")</f>
        <v>0</v>
      </c>
      <c r="G6119" s="991" t="s">
        <v>4454</v>
      </c>
      <c r="H6119" t="s">
        <v>4929</v>
      </c>
      <c r="I6119" s="4"/>
      <c r="J6119" s="4"/>
      <c r="K6119" s="4"/>
    </row>
    <row r="6120" spans="1:19" ht="15" customHeight="1" x14ac:dyDescent="0.25">
      <c r="A6120">
        <v>6115</v>
      </c>
      <c r="B6120" s="7">
        <f>'EstRev 6-11'!H109</f>
        <v>0</v>
      </c>
      <c r="C6120" s="3">
        <f t="shared" si="182"/>
        <v>6115</v>
      </c>
      <c r="D6120" s="3" t="s">
        <v>4856</v>
      </c>
      <c r="E6120" t="b">
        <f t="shared" ca="1" si="183"/>
        <v>1</v>
      </c>
      <c r="F6120" cm="1">
        <f t="array" ref="F6120" ca="1">IF(G6120&lt;&gt;"",INDIRECT("'"&amp;G6120&amp;"'!"&amp;H6120),"")</f>
        <v>0</v>
      </c>
      <c r="G6120" s="991" t="s">
        <v>4454</v>
      </c>
      <c r="H6120" t="s">
        <v>4218</v>
      </c>
      <c r="I6120" s="4"/>
      <c r="J6120" s="4"/>
      <c r="K6120" s="4"/>
    </row>
    <row r="6121" spans="1:19" ht="15" customHeight="1" x14ac:dyDescent="0.25">
      <c r="A6121">
        <v>6116</v>
      </c>
      <c r="B6121" s="7">
        <f>'EstRev 6-11'!J109</f>
        <v>0</v>
      </c>
      <c r="C6121" s="3">
        <f t="shared" si="182"/>
        <v>6116</v>
      </c>
      <c r="D6121" s="3" t="s">
        <v>4856</v>
      </c>
      <c r="E6121" t="b">
        <f t="shared" ca="1" si="183"/>
        <v>1</v>
      </c>
      <c r="F6121" cm="1">
        <f t="array" ref="F6121" ca="1">IF(G6121&lt;&gt;"",INDIRECT("'"&amp;G6121&amp;"'!"&amp;H6121),"")</f>
        <v>0</v>
      </c>
      <c r="G6121" s="991" t="s">
        <v>4454</v>
      </c>
      <c r="H6121" t="s">
        <v>4930</v>
      </c>
      <c r="I6121" s="4"/>
      <c r="J6121" s="4"/>
      <c r="K6121" s="4"/>
    </row>
    <row r="6122" spans="1:19" ht="15" customHeight="1" x14ac:dyDescent="0.25">
      <c r="A6122">
        <v>6117</v>
      </c>
      <c r="B6122" s="7">
        <f>'EstRev 6-11'!K109</f>
        <v>0</v>
      </c>
      <c r="C6122" s="3">
        <f t="shared" si="182"/>
        <v>6117</v>
      </c>
      <c r="D6122" s="3" t="s">
        <v>4856</v>
      </c>
      <c r="E6122" t="b">
        <f t="shared" ca="1" si="183"/>
        <v>1</v>
      </c>
      <c r="F6122" cm="1">
        <f t="array" ref="F6122" ca="1">IF(G6122&lt;&gt;"",INDIRECT("'"&amp;G6122&amp;"'!"&amp;H6122),"")</f>
        <v>0</v>
      </c>
      <c r="G6122" s="991" t="s">
        <v>4454</v>
      </c>
      <c r="H6122" t="s">
        <v>4220</v>
      </c>
      <c r="I6122" s="4"/>
      <c r="J6122" s="4"/>
      <c r="K6122" s="4"/>
    </row>
    <row r="6123" spans="1:19" ht="15" customHeight="1" x14ac:dyDescent="0.25">
      <c r="A6123">
        <v>6118</v>
      </c>
      <c r="B6123" s="7">
        <f>'EstRev 6-11'!J99</f>
        <v>0</v>
      </c>
      <c r="C6123" s="3">
        <f t="shared" si="182"/>
        <v>6118</v>
      </c>
      <c r="D6123" s="3" t="s">
        <v>4856</v>
      </c>
      <c r="E6123" t="b">
        <f t="shared" ca="1" si="183"/>
        <v>1</v>
      </c>
      <c r="F6123" cm="1">
        <f t="array" ref="F6123" ca="1">IF(G6123&lt;&gt;"",INDIRECT("'"&amp;G6123&amp;"'!"&amp;H6123),"")</f>
        <v>0</v>
      </c>
      <c r="G6123" s="991" t="s">
        <v>4454</v>
      </c>
      <c r="H6123" t="s">
        <v>4931</v>
      </c>
      <c r="I6123" s="4"/>
      <c r="J6123" s="4"/>
      <c r="K6123" s="4"/>
    </row>
    <row r="6124" spans="1:19" ht="15" customHeight="1" x14ac:dyDescent="0.25">
      <c r="A6124">
        <v>6119</v>
      </c>
      <c r="B6124" s="7">
        <f>'EstRev 6-11'!J110</f>
        <v>0</v>
      </c>
      <c r="C6124" s="3">
        <f t="shared" si="182"/>
        <v>6119</v>
      </c>
      <c r="D6124" s="3" t="s">
        <v>4856</v>
      </c>
      <c r="E6124" t="b">
        <f t="shared" ca="1" si="183"/>
        <v>1</v>
      </c>
      <c r="F6124" cm="1">
        <f t="array" ref="F6124" ca="1">IF(G6124&lt;&gt;"",INDIRECT("'"&amp;G6124&amp;"'!"&amp;H6124),"")</f>
        <v>0</v>
      </c>
      <c r="G6124" s="991" t="s">
        <v>4454</v>
      </c>
      <c r="H6124" t="s">
        <v>4932</v>
      </c>
      <c r="I6124" s="4"/>
      <c r="J6124" s="4"/>
      <c r="K6124" s="4"/>
    </row>
    <row r="6125" spans="1:19" ht="15" customHeight="1" x14ac:dyDescent="0.25">
      <c r="A6125">
        <v>6120</v>
      </c>
      <c r="B6125" s="7">
        <f>'EstRev 6-11'!J112</f>
        <v>0</v>
      </c>
      <c r="C6125" s="3">
        <f t="shared" ref="C6125:C6126" si="184">A6125-B6125</f>
        <v>6120</v>
      </c>
      <c r="D6125" s="3" t="s">
        <v>4856</v>
      </c>
      <c r="E6125" t="b">
        <f t="shared" ref="E6125:E6126" ca="1" si="185">F6125=B6125</f>
        <v>1</v>
      </c>
      <c r="F6125" cm="1">
        <f t="array" ref="F6125" ca="1">IF(G6125&lt;&gt;"",INDIRECT("'"&amp;G6125&amp;"'!"&amp;H6125),"")</f>
        <v>0</v>
      </c>
      <c r="G6125" s="991" t="s">
        <v>4454</v>
      </c>
      <c r="H6125" t="s">
        <v>4933</v>
      </c>
      <c r="I6125" s="4"/>
      <c r="J6125" s="4"/>
      <c r="K6125" s="4"/>
    </row>
    <row r="6126" spans="1:19" ht="15" customHeight="1" x14ac:dyDescent="0.25">
      <c r="A6126">
        <v>6121</v>
      </c>
      <c r="B6126" s="7">
        <f>'EstRev 6-11'!J121</f>
        <v>0</v>
      </c>
      <c r="C6126" s="3">
        <f t="shared" si="184"/>
        <v>6121</v>
      </c>
      <c r="D6126" s="3" t="s">
        <v>4856</v>
      </c>
      <c r="E6126" t="b">
        <f t="shared" ca="1" si="185"/>
        <v>1</v>
      </c>
      <c r="F6126" cm="1">
        <f t="array" ref="F6126" ca="1">IF(G6126&lt;&gt;"",INDIRECT("'"&amp;G6126&amp;"'!"&amp;H6126),"")</f>
        <v>0</v>
      </c>
      <c r="G6126" s="991" t="s">
        <v>4454</v>
      </c>
      <c r="H6126" t="s">
        <v>4934</v>
      </c>
      <c r="I6126" s="4"/>
      <c r="J6126" s="4"/>
      <c r="K6126" s="4"/>
    </row>
    <row r="6127" spans="1:19" ht="15" customHeight="1" x14ac:dyDescent="0.25">
      <c r="A6127" s="2">
        <v>6122</v>
      </c>
      <c r="D6127" s="3" t="s">
        <v>4935</v>
      </c>
      <c r="F6127" t="str" cm="1">
        <f t="array" ref="F6127" ca="1">IF(G6127&lt;&gt;"",INDIRECT("'"&amp;G6127&amp;"'!"&amp;H6127),"")</f>
        <v/>
      </c>
      <c r="S6127" s="991"/>
    </row>
    <row r="6128" spans="1:19" ht="15" customHeight="1" x14ac:dyDescent="0.25">
      <c r="A6128">
        <v>6123</v>
      </c>
      <c r="B6128" s="7">
        <f>'EstRev 6-11'!J122</f>
        <v>0</v>
      </c>
      <c r="C6128" s="3">
        <f t="shared" ref="C6128:C6154" si="186">A6128-B6128</f>
        <v>6123</v>
      </c>
      <c r="D6128" s="3" t="s">
        <v>4856</v>
      </c>
      <c r="E6128" t="b">
        <f t="shared" ref="E6128:E6154" ca="1" si="187">F6128=B6128</f>
        <v>1</v>
      </c>
      <c r="F6128" cm="1">
        <f t="array" ref="F6128" ca="1">IF(G6128&lt;&gt;"",INDIRECT("'"&amp;G6128&amp;"'!"&amp;H6128),"")</f>
        <v>0</v>
      </c>
      <c r="G6128" s="991" t="s">
        <v>4454</v>
      </c>
      <c r="H6128" t="s">
        <v>4936</v>
      </c>
      <c r="I6128" s="4"/>
      <c r="J6128" s="4"/>
      <c r="K6128" s="4"/>
    </row>
    <row r="6129" spans="1:11" ht="15" customHeight="1" x14ac:dyDescent="0.25">
      <c r="A6129">
        <v>6124</v>
      </c>
      <c r="B6129" s="7">
        <f>'EstRev 6-11'!J123</f>
        <v>0</v>
      </c>
      <c r="C6129" s="3">
        <f t="shared" si="186"/>
        <v>6124</v>
      </c>
      <c r="D6129" s="3" t="s">
        <v>4856</v>
      </c>
      <c r="E6129" t="b">
        <f t="shared" ca="1" si="187"/>
        <v>1</v>
      </c>
      <c r="F6129" cm="1">
        <f t="array" ref="F6129" ca="1">IF(G6129&lt;&gt;"",INDIRECT("'"&amp;G6129&amp;"'!"&amp;H6129),"")</f>
        <v>0</v>
      </c>
      <c r="G6129" s="991" t="s">
        <v>4454</v>
      </c>
      <c r="H6129" t="s">
        <v>4937</v>
      </c>
      <c r="I6129" s="4"/>
      <c r="J6129" s="4"/>
      <c r="K6129" s="4"/>
    </row>
    <row r="6130" spans="1:11" ht="15" customHeight="1" x14ac:dyDescent="0.25">
      <c r="A6130">
        <v>6125</v>
      </c>
      <c r="B6130" s="7">
        <f>'EstRev 6-11'!J124</f>
        <v>0</v>
      </c>
      <c r="C6130" s="3">
        <f t="shared" si="186"/>
        <v>6125</v>
      </c>
      <c r="D6130" s="3" t="s">
        <v>4856</v>
      </c>
      <c r="E6130" t="b">
        <f t="shared" ca="1" si="187"/>
        <v>1</v>
      </c>
      <c r="F6130" cm="1">
        <f t="array" ref="F6130" ca="1">IF(G6130&lt;&gt;"",INDIRECT("'"&amp;G6130&amp;"'!"&amp;H6130),"")</f>
        <v>0</v>
      </c>
      <c r="G6130" s="991" t="s">
        <v>4454</v>
      </c>
      <c r="H6130" t="s">
        <v>4938</v>
      </c>
      <c r="I6130" s="4"/>
      <c r="J6130" s="4"/>
      <c r="K6130" s="4"/>
    </row>
    <row r="6131" spans="1:11" ht="15" customHeight="1" x14ac:dyDescent="0.25">
      <c r="A6131">
        <v>6126</v>
      </c>
      <c r="B6131" s="7">
        <f>'EstRev 6-11'!C136</f>
        <v>0</v>
      </c>
      <c r="C6131" s="3">
        <f t="shared" si="186"/>
        <v>6126</v>
      </c>
      <c r="D6131" s="3" t="s">
        <v>4856</v>
      </c>
      <c r="E6131" t="b">
        <f t="shared" ca="1" si="187"/>
        <v>1</v>
      </c>
      <c r="F6131" cm="1">
        <f t="array" ref="F6131" ca="1">IF(G6131&lt;&gt;"",INDIRECT("'"&amp;G6131&amp;"'!"&amp;H6131),"")</f>
        <v>0</v>
      </c>
      <c r="G6131" s="991" t="s">
        <v>4454</v>
      </c>
      <c r="H6131" t="s">
        <v>4939</v>
      </c>
      <c r="I6131" s="4"/>
      <c r="J6131" s="4"/>
      <c r="K6131" s="4"/>
    </row>
    <row r="6132" spans="1:11" ht="15" customHeight="1" x14ac:dyDescent="0.25">
      <c r="A6132">
        <v>6127</v>
      </c>
      <c r="B6132" s="7">
        <f>'EstRev 6-11'!D136</f>
        <v>0</v>
      </c>
      <c r="C6132" s="3">
        <f t="shared" si="186"/>
        <v>6127</v>
      </c>
      <c r="D6132" s="3" t="s">
        <v>4856</v>
      </c>
      <c r="E6132" t="b">
        <f t="shared" ca="1" si="187"/>
        <v>1</v>
      </c>
      <c r="F6132" cm="1">
        <f t="array" ref="F6132" ca="1">IF(G6132&lt;&gt;"",INDIRECT("'"&amp;G6132&amp;"'!"&amp;H6132),"")</f>
        <v>0</v>
      </c>
      <c r="G6132" s="991" t="s">
        <v>4454</v>
      </c>
      <c r="H6132" t="s">
        <v>4940</v>
      </c>
      <c r="I6132" s="4"/>
      <c r="J6132" s="4"/>
      <c r="K6132" s="4"/>
    </row>
    <row r="6133" spans="1:11" ht="15" customHeight="1" x14ac:dyDescent="0.25">
      <c r="A6133">
        <v>6128</v>
      </c>
      <c r="B6133" s="7">
        <f>'EstRev 6-11'!G134</f>
        <v>0</v>
      </c>
      <c r="C6133" s="3">
        <f t="shared" si="186"/>
        <v>6128</v>
      </c>
      <c r="D6133" s="3" t="s">
        <v>4856</v>
      </c>
      <c r="E6133" t="b">
        <f t="shared" ca="1" si="187"/>
        <v>1</v>
      </c>
      <c r="F6133" cm="1">
        <f t="array" ref="F6133" ca="1">IF(G6133&lt;&gt;"",INDIRECT("'"&amp;G6133&amp;"'!"&amp;H6133),"")</f>
        <v>0</v>
      </c>
      <c r="G6133" s="991" t="s">
        <v>4454</v>
      </c>
      <c r="H6133" t="s">
        <v>4226</v>
      </c>
      <c r="I6133" s="4"/>
      <c r="J6133" s="4"/>
      <c r="K6133" s="4"/>
    </row>
    <row r="6134" spans="1:11" ht="15" customHeight="1" x14ac:dyDescent="0.25">
      <c r="A6134">
        <v>6129</v>
      </c>
      <c r="B6134" s="7">
        <f>'EstRev 6-11'!G136</f>
        <v>0</v>
      </c>
      <c r="C6134" s="3">
        <f t="shared" si="186"/>
        <v>6129</v>
      </c>
      <c r="D6134" s="3" t="s">
        <v>4856</v>
      </c>
      <c r="E6134" t="b">
        <f t="shared" ca="1" si="187"/>
        <v>1</v>
      </c>
      <c r="F6134" cm="1">
        <f t="array" ref="F6134" ca="1">IF(G6134&lt;&gt;"",INDIRECT("'"&amp;G6134&amp;"'!"&amp;H6134),"")</f>
        <v>0</v>
      </c>
      <c r="G6134" s="991" t="s">
        <v>4454</v>
      </c>
      <c r="H6134" t="s">
        <v>4941</v>
      </c>
      <c r="I6134" s="4"/>
      <c r="J6134" s="4"/>
      <c r="K6134" s="4"/>
    </row>
    <row r="6135" spans="1:11" ht="15" customHeight="1" x14ac:dyDescent="0.25">
      <c r="A6135">
        <v>6130</v>
      </c>
      <c r="B6135" s="7">
        <f>'EstRev 6-11'!C137</f>
        <v>0</v>
      </c>
      <c r="C6135" s="3">
        <f t="shared" si="186"/>
        <v>6130</v>
      </c>
      <c r="D6135" s="3" t="s">
        <v>4856</v>
      </c>
      <c r="E6135" t="b">
        <f t="shared" ca="1" si="187"/>
        <v>1</v>
      </c>
      <c r="F6135" cm="1">
        <f t="array" ref="F6135" ca="1">IF(G6135&lt;&gt;"",INDIRECT("'"&amp;G6135&amp;"'!"&amp;H6135),"")</f>
        <v>0</v>
      </c>
      <c r="G6135" s="991" t="s">
        <v>4454</v>
      </c>
      <c r="H6135" t="s">
        <v>4942</v>
      </c>
      <c r="I6135" s="4"/>
      <c r="J6135" s="4"/>
      <c r="K6135" s="4"/>
    </row>
    <row r="6136" spans="1:11" ht="15" customHeight="1" x14ac:dyDescent="0.25">
      <c r="A6136">
        <v>6131</v>
      </c>
      <c r="B6136" s="7">
        <f>'EstRev 6-11'!D137</f>
        <v>0</v>
      </c>
      <c r="C6136" s="3">
        <f t="shared" si="186"/>
        <v>6131</v>
      </c>
      <c r="D6136" s="3" t="s">
        <v>4856</v>
      </c>
      <c r="E6136" t="b">
        <f t="shared" ca="1" si="187"/>
        <v>1</v>
      </c>
      <c r="F6136" cm="1">
        <f t="array" ref="F6136" ca="1">IF(G6136&lt;&gt;"",INDIRECT("'"&amp;G6136&amp;"'!"&amp;H6136),"")</f>
        <v>0</v>
      </c>
      <c r="G6136" s="991" t="s">
        <v>4454</v>
      </c>
      <c r="H6136" t="s">
        <v>4943</v>
      </c>
      <c r="I6136" s="4"/>
      <c r="J6136" s="4"/>
      <c r="K6136" s="4"/>
    </row>
    <row r="6137" spans="1:11" ht="15" customHeight="1" x14ac:dyDescent="0.25">
      <c r="A6137">
        <v>6132</v>
      </c>
      <c r="B6137" s="7">
        <f>'EstRev 6-11'!G137</f>
        <v>0</v>
      </c>
      <c r="C6137" s="3">
        <f t="shared" si="186"/>
        <v>6132</v>
      </c>
      <c r="D6137" s="3" t="s">
        <v>4856</v>
      </c>
      <c r="E6137" t="b">
        <f t="shared" ca="1" si="187"/>
        <v>1</v>
      </c>
      <c r="F6137" cm="1">
        <f t="array" ref="F6137" ca="1">IF(G6137&lt;&gt;"",INDIRECT("'"&amp;G6137&amp;"'!"&amp;H6137),"")</f>
        <v>0</v>
      </c>
      <c r="G6137" s="991" t="s">
        <v>4454</v>
      </c>
      <c r="H6137" t="s">
        <v>4944</v>
      </c>
      <c r="I6137" s="4"/>
      <c r="J6137" s="4"/>
      <c r="K6137" s="4"/>
    </row>
    <row r="6138" spans="1:11" ht="15" customHeight="1" x14ac:dyDescent="0.25">
      <c r="A6138">
        <v>6133</v>
      </c>
      <c r="B6138" s="7">
        <f>'EstRev 6-11'!C138</f>
        <v>0</v>
      </c>
      <c r="C6138" s="3">
        <f t="shared" si="186"/>
        <v>6133</v>
      </c>
      <c r="D6138" s="3" t="s">
        <v>4856</v>
      </c>
      <c r="E6138" t="b">
        <f t="shared" ca="1" si="187"/>
        <v>1</v>
      </c>
      <c r="F6138" cm="1">
        <f t="array" ref="F6138" ca="1">IF(G6138&lt;&gt;"",INDIRECT("'"&amp;G6138&amp;"'!"&amp;H6138),"")</f>
        <v>0</v>
      </c>
      <c r="G6138" s="991" t="s">
        <v>4454</v>
      </c>
      <c r="H6138" t="s">
        <v>4945</v>
      </c>
      <c r="I6138" s="4"/>
      <c r="J6138" s="4"/>
      <c r="K6138" s="4"/>
    </row>
    <row r="6139" spans="1:11" ht="15" customHeight="1" x14ac:dyDescent="0.25">
      <c r="A6139">
        <v>6134</v>
      </c>
      <c r="B6139" s="7">
        <f>'EstRev 6-11'!D138</f>
        <v>0</v>
      </c>
      <c r="C6139" s="3">
        <f t="shared" si="186"/>
        <v>6134</v>
      </c>
      <c r="D6139" s="3" t="s">
        <v>4856</v>
      </c>
      <c r="E6139" t="b">
        <f t="shared" ca="1" si="187"/>
        <v>1</v>
      </c>
      <c r="F6139" cm="1">
        <f t="array" ref="F6139" ca="1">IF(G6139&lt;&gt;"",INDIRECT("'"&amp;G6139&amp;"'!"&amp;H6139),"")</f>
        <v>0</v>
      </c>
      <c r="G6139" s="991" t="s">
        <v>4454</v>
      </c>
      <c r="H6139" t="s">
        <v>4946</v>
      </c>
      <c r="I6139" s="4"/>
      <c r="J6139" s="4"/>
      <c r="K6139" s="4"/>
    </row>
    <row r="6140" spans="1:11" ht="15" customHeight="1" x14ac:dyDescent="0.25">
      <c r="A6140">
        <v>6135</v>
      </c>
      <c r="B6140" s="7">
        <f>'EstRev 6-11'!G138</f>
        <v>0</v>
      </c>
      <c r="C6140" s="3">
        <f t="shared" si="186"/>
        <v>6135</v>
      </c>
      <c r="D6140" s="3" t="s">
        <v>4856</v>
      </c>
      <c r="E6140" t="b">
        <f t="shared" ca="1" si="187"/>
        <v>1</v>
      </c>
      <c r="F6140" cm="1">
        <f t="array" ref="F6140" ca="1">IF(G6140&lt;&gt;"",INDIRECT("'"&amp;G6140&amp;"'!"&amp;H6140),"")</f>
        <v>0</v>
      </c>
      <c r="G6140" s="991" t="s">
        <v>4454</v>
      </c>
      <c r="H6140" t="s">
        <v>4947</v>
      </c>
      <c r="I6140" s="4"/>
      <c r="J6140" s="4"/>
      <c r="K6140" s="4"/>
    </row>
    <row r="6141" spans="1:11" ht="15" customHeight="1" x14ac:dyDescent="0.25">
      <c r="A6141">
        <v>6136</v>
      </c>
      <c r="B6141" s="7">
        <f>'EstRev 6-11'!E144</f>
        <v>0</v>
      </c>
      <c r="C6141" s="3">
        <f t="shared" si="186"/>
        <v>6136</v>
      </c>
      <c r="D6141" s="3" t="s">
        <v>4856</v>
      </c>
      <c r="E6141" t="b">
        <f t="shared" ca="1" si="187"/>
        <v>1</v>
      </c>
      <c r="F6141" cm="1">
        <f t="array" ref="F6141" ca="1">IF(G6141&lt;&gt;"",INDIRECT("'"&amp;G6141&amp;"'!"&amp;H6141),"")</f>
        <v>0</v>
      </c>
      <c r="G6141" s="991" t="s">
        <v>4454</v>
      </c>
      <c r="H6141" t="s">
        <v>4948</v>
      </c>
      <c r="I6141" s="4"/>
      <c r="J6141" s="4"/>
      <c r="K6141" s="4"/>
    </row>
    <row r="6142" spans="1:11" ht="15" customHeight="1" x14ac:dyDescent="0.25">
      <c r="A6142">
        <v>6137</v>
      </c>
      <c r="B6142" s="7">
        <f>'EstRev 6-11'!F144</f>
        <v>0</v>
      </c>
      <c r="C6142" s="3">
        <f t="shared" si="186"/>
        <v>6137</v>
      </c>
      <c r="D6142" s="3" t="s">
        <v>4856</v>
      </c>
      <c r="E6142" t="b">
        <f t="shared" ca="1" si="187"/>
        <v>1</v>
      </c>
      <c r="F6142" cm="1">
        <f t="array" ref="F6142" ca="1">IF(G6142&lt;&gt;"",INDIRECT("'"&amp;G6142&amp;"'!"&amp;H6142),"")</f>
        <v>0</v>
      </c>
      <c r="G6142" s="991" t="s">
        <v>4454</v>
      </c>
      <c r="H6142" t="s">
        <v>4949</v>
      </c>
      <c r="I6142" s="4"/>
      <c r="J6142" s="4"/>
      <c r="K6142" s="4"/>
    </row>
    <row r="6143" spans="1:11" ht="15" customHeight="1" x14ac:dyDescent="0.25">
      <c r="A6143">
        <v>6138</v>
      </c>
      <c r="B6143" s="7">
        <f>'EstRev 6-11'!G144</f>
        <v>0</v>
      </c>
      <c r="C6143" s="3">
        <f t="shared" si="186"/>
        <v>6138</v>
      </c>
      <c r="D6143" s="3" t="s">
        <v>4856</v>
      </c>
      <c r="E6143" t="b">
        <f t="shared" ca="1" si="187"/>
        <v>1</v>
      </c>
      <c r="F6143" cm="1">
        <f t="array" ref="F6143" ca="1">IF(G6143&lt;&gt;"",INDIRECT("'"&amp;G6143&amp;"'!"&amp;H6143),"")</f>
        <v>0</v>
      </c>
      <c r="G6143" s="991" t="s">
        <v>4454</v>
      </c>
      <c r="H6143" t="s">
        <v>4950</v>
      </c>
      <c r="I6143" s="4"/>
      <c r="J6143" s="4"/>
      <c r="K6143" s="4"/>
    </row>
    <row r="6144" spans="1:11" ht="15" customHeight="1" x14ac:dyDescent="0.25">
      <c r="A6144">
        <v>6139</v>
      </c>
      <c r="B6144" s="7">
        <f>'EstRev 6-11'!H144</f>
        <v>0</v>
      </c>
      <c r="C6144" s="3">
        <f t="shared" si="186"/>
        <v>6139</v>
      </c>
      <c r="D6144" s="3" t="s">
        <v>4856</v>
      </c>
      <c r="E6144" t="b">
        <f t="shared" ca="1" si="187"/>
        <v>1</v>
      </c>
      <c r="F6144" cm="1">
        <f t="array" ref="F6144" ca="1">IF(G6144&lt;&gt;"",INDIRECT("'"&amp;G6144&amp;"'!"&amp;H6144),"")</f>
        <v>0</v>
      </c>
      <c r="G6144" s="991" t="s">
        <v>4454</v>
      </c>
      <c r="H6144" t="s">
        <v>4951</v>
      </c>
      <c r="I6144" s="4"/>
      <c r="J6144" s="4"/>
      <c r="K6144" s="4"/>
    </row>
    <row r="6145" spans="1:19" ht="15" customHeight="1" x14ac:dyDescent="0.25">
      <c r="A6145">
        <v>6140</v>
      </c>
      <c r="B6145" s="7">
        <f>'EstRev 6-11'!I144</f>
        <v>0</v>
      </c>
      <c r="C6145" s="3">
        <f t="shared" si="186"/>
        <v>6140</v>
      </c>
      <c r="D6145" s="3" t="s">
        <v>4856</v>
      </c>
      <c r="E6145" t="b">
        <f t="shared" ca="1" si="187"/>
        <v>1</v>
      </c>
      <c r="F6145" cm="1">
        <f t="array" ref="F6145" ca="1">IF(G6145&lt;&gt;"",INDIRECT("'"&amp;G6145&amp;"'!"&amp;H6145),"")</f>
        <v>0</v>
      </c>
      <c r="G6145" s="991" t="s">
        <v>4454</v>
      </c>
      <c r="H6145" t="s">
        <v>4952</v>
      </c>
      <c r="I6145" s="4"/>
      <c r="J6145" s="4"/>
      <c r="K6145" s="4"/>
    </row>
    <row r="6146" spans="1:19" ht="15" customHeight="1" x14ac:dyDescent="0.25">
      <c r="A6146">
        <v>6141</v>
      </c>
      <c r="B6146" s="7">
        <f>'EstRev 6-11'!J144</f>
        <v>0</v>
      </c>
      <c r="C6146" s="3">
        <f t="shared" si="186"/>
        <v>6141</v>
      </c>
      <c r="D6146" s="3" t="s">
        <v>4856</v>
      </c>
      <c r="E6146" t="b">
        <f t="shared" ca="1" si="187"/>
        <v>1</v>
      </c>
      <c r="F6146" cm="1">
        <f t="array" ref="F6146" ca="1">IF(G6146&lt;&gt;"",INDIRECT("'"&amp;G6146&amp;"'!"&amp;H6146),"")</f>
        <v>0</v>
      </c>
      <c r="G6146" s="991" t="s">
        <v>4454</v>
      </c>
      <c r="H6146" t="s">
        <v>4953</v>
      </c>
      <c r="I6146" s="4"/>
      <c r="J6146" s="4"/>
      <c r="K6146" s="4"/>
    </row>
    <row r="6147" spans="1:19" ht="15" customHeight="1" x14ac:dyDescent="0.25">
      <c r="A6147">
        <v>6142</v>
      </c>
      <c r="B6147" s="7">
        <f>'EstRev 6-11'!K144</f>
        <v>0</v>
      </c>
      <c r="C6147" s="3">
        <f t="shared" si="186"/>
        <v>6142</v>
      </c>
      <c r="D6147" s="3" t="s">
        <v>4856</v>
      </c>
      <c r="E6147" t="b">
        <f t="shared" ca="1" si="187"/>
        <v>1</v>
      </c>
      <c r="F6147" cm="1">
        <f t="array" ref="F6147" ca="1">IF(G6147&lt;&gt;"",INDIRECT("'"&amp;G6147&amp;"'!"&amp;H6147),"")</f>
        <v>0</v>
      </c>
      <c r="G6147" s="991" t="s">
        <v>4454</v>
      </c>
      <c r="H6147" t="s">
        <v>4954</v>
      </c>
      <c r="I6147" s="4"/>
      <c r="J6147" s="4"/>
      <c r="K6147" s="4"/>
    </row>
    <row r="6148" spans="1:19" ht="15" customHeight="1" x14ac:dyDescent="0.25">
      <c r="A6148">
        <v>6143</v>
      </c>
      <c r="B6148" s="7">
        <f>'EstRev 6-11'!E145</f>
        <v>0</v>
      </c>
      <c r="C6148" s="3">
        <f t="shared" si="186"/>
        <v>6143</v>
      </c>
      <c r="D6148" s="3" t="s">
        <v>4856</v>
      </c>
      <c r="E6148" t="b">
        <f t="shared" ca="1" si="187"/>
        <v>1</v>
      </c>
      <c r="F6148" cm="1">
        <f t="array" ref="F6148" ca="1">IF(G6148&lt;&gt;"",INDIRECT("'"&amp;G6148&amp;"'!"&amp;H6148),"")</f>
        <v>0</v>
      </c>
      <c r="G6148" s="991" t="s">
        <v>4454</v>
      </c>
      <c r="H6148" t="s">
        <v>4955</v>
      </c>
      <c r="I6148" s="4"/>
      <c r="J6148" s="4"/>
      <c r="K6148" s="4"/>
    </row>
    <row r="6149" spans="1:19" ht="15" customHeight="1" x14ac:dyDescent="0.25">
      <c r="A6149">
        <v>6144</v>
      </c>
      <c r="B6149" s="7">
        <f>'EstRev 6-11'!H145</f>
        <v>0</v>
      </c>
      <c r="C6149" s="3">
        <f t="shared" si="186"/>
        <v>6144</v>
      </c>
      <c r="D6149" s="3" t="s">
        <v>4856</v>
      </c>
      <c r="E6149" t="b">
        <f t="shared" ca="1" si="187"/>
        <v>1</v>
      </c>
      <c r="F6149" cm="1">
        <f t="array" ref="F6149" ca="1">IF(G6149&lt;&gt;"",INDIRECT("'"&amp;G6149&amp;"'!"&amp;H6149),"")</f>
        <v>0</v>
      </c>
      <c r="G6149" s="991" t="s">
        <v>4454</v>
      </c>
      <c r="H6149" t="s">
        <v>4956</v>
      </c>
      <c r="I6149" s="4"/>
      <c r="J6149" s="4"/>
      <c r="K6149" s="4"/>
    </row>
    <row r="6150" spans="1:19" ht="15" customHeight="1" x14ac:dyDescent="0.25">
      <c r="A6150">
        <v>6145</v>
      </c>
      <c r="B6150" s="7">
        <f>'EstRev 6-11'!I145</f>
        <v>0</v>
      </c>
      <c r="C6150" s="3">
        <f t="shared" si="186"/>
        <v>6145</v>
      </c>
      <c r="D6150" s="3" t="s">
        <v>4856</v>
      </c>
      <c r="E6150" t="b">
        <f t="shared" ca="1" si="187"/>
        <v>1</v>
      </c>
      <c r="F6150" cm="1">
        <f t="array" ref="F6150" ca="1">IF(G6150&lt;&gt;"",INDIRECT("'"&amp;G6150&amp;"'!"&amp;H6150),"")</f>
        <v>0</v>
      </c>
      <c r="G6150" s="991" t="s">
        <v>4454</v>
      </c>
      <c r="H6150" t="s">
        <v>4957</v>
      </c>
      <c r="I6150" s="4"/>
      <c r="J6150" s="4"/>
      <c r="K6150" s="4"/>
    </row>
    <row r="6151" spans="1:19" ht="15" customHeight="1" x14ac:dyDescent="0.25">
      <c r="A6151">
        <v>6146</v>
      </c>
      <c r="B6151" s="7">
        <f>'EstRev 6-11'!J145</f>
        <v>0</v>
      </c>
      <c r="C6151" s="3">
        <f t="shared" si="186"/>
        <v>6146</v>
      </c>
      <c r="D6151" s="3" t="s">
        <v>4856</v>
      </c>
      <c r="E6151" t="b">
        <f t="shared" ca="1" si="187"/>
        <v>1</v>
      </c>
      <c r="F6151" cm="1">
        <f t="array" ref="F6151" ca="1">IF(G6151&lt;&gt;"",INDIRECT("'"&amp;G6151&amp;"'!"&amp;H6151),"")</f>
        <v>0</v>
      </c>
      <c r="G6151" s="991" t="s">
        <v>4454</v>
      </c>
      <c r="H6151" t="s">
        <v>4958</v>
      </c>
      <c r="I6151" s="4"/>
      <c r="J6151" s="4"/>
      <c r="K6151" s="4"/>
    </row>
    <row r="6152" spans="1:19" ht="15" customHeight="1" x14ac:dyDescent="0.25">
      <c r="A6152">
        <v>6147</v>
      </c>
      <c r="B6152" s="7">
        <f>'EstRev 6-11'!K145</f>
        <v>0</v>
      </c>
      <c r="C6152" s="3">
        <f t="shared" si="186"/>
        <v>6147</v>
      </c>
      <c r="D6152" s="3" t="s">
        <v>4856</v>
      </c>
      <c r="E6152" t="b">
        <f t="shared" ca="1" si="187"/>
        <v>1</v>
      </c>
      <c r="F6152" cm="1">
        <f t="array" ref="F6152" ca="1">IF(G6152&lt;&gt;"",INDIRECT("'"&amp;G6152&amp;"'!"&amp;H6152),"")</f>
        <v>0</v>
      </c>
      <c r="G6152" s="991" t="s">
        <v>4454</v>
      </c>
      <c r="H6152" t="s">
        <v>4959</v>
      </c>
      <c r="I6152" s="4"/>
      <c r="J6152" s="4"/>
      <c r="K6152" s="4"/>
    </row>
    <row r="6153" spans="1:19" ht="15" customHeight="1" x14ac:dyDescent="0.25">
      <c r="A6153">
        <v>6148</v>
      </c>
      <c r="B6153" s="7">
        <f>'EstRev 6-11'!G147</f>
        <v>0</v>
      </c>
      <c r="C6153" s="3">
        <f t="shared" si="186"/>
        <v>6148</v>
      </c>
      <c r="D6153" s="3" t="s">
        <v>4856</v>
      </c>
      <c r="E6153" t="b">
        <f t="shared" ca="1" si="187"/>
        <v>1</v>
      </c>
      <c r="F6153" cm="1">
        <f t="array" ref="F6153" ca="1">IF(G6153&lt;&gt;"",INDIRECT("'"&amp;G6153&amp;"'!"&amp;H6153),"")</f>
        <v>0</v>
      </c>
      <c r="G6153" s="991" t="s">
        <v>4454</v>
      </c>
      <c r="H6153" t="s">
        <v>4960</v>
      </c>
      <c r="I6153" s="4"/>
      <c r="J6153" s="4"/>
      <c r="K6153" s="4"/>
    </row>
    <row r="6154" spans="1:19" ht="15" customHeight="1" x14ac:dyDescent="0.25">
      <c r="A6154">
        <v>6149</v>
      </c>
      <c r="B6154" s="7">
        <f>'EstRev 6-11'!G148</f>
        <v>0</v>
      </c>
      <c r="C6154" s="3">
        <f t="shared" si="186"/>
        <v>6149</v>
      </c>
      <c r="D6154" s="3" t="s">
        <v>4856</v>
      </c>
      <c r="E6154" t="b">
        <f t="shared" ca="1" si="187"/>
        <v>1</v>
      </c>
      <c r="F6154" cm="1">
        <f t="array" ref="F6154" ca="1">IF(G6154&lt;&gt;"",INDIRECT("'"&amp;G6154&amp;"'!"&amp;H6154),"")</f>
        <v>0</v>
      </c>
      <c r="G6154" s="991" t="s">
        <v>4454</v>
      </c>
      <c r="H6154" t="s">
        <v>4961</v>
      </c>
      <c r="I6154" s="4"/>
      <c r="J6154" s="4"/>
      <c r="K6154" s="4"/>
    </row>
    <row r="6155" spans="1:19" ht="15" customHeight="1" x14ac:dyDescent="0.25">
      <c r="A6155" s="2">
        <v>6150</v>
      </c>
      <c r="D6155" s="3" t="s">
        <v>4935</v>
      </c>
      <c r="F6155" t="str" cm="1">
        <f t="array" ref="F6155" ca="1">IF(G6155&lt;&gt;"",INDIRECT("'"&amp;G6155&amp;"'!"&amp;H6155),"")</f>
        <v/>
      </c>
      <c r="S6155" s="991"/>
    </row>
    <row r="6156" spans="1:19" ht="15" customHeight="1" x14ac:dyDescent="0.25">
      <c r="A6156" s="2">
        <v>6151</v>
      </c>
      <c r="D6156" s="3" t="s">
        <v>4935</v>
      </c>
      <c r="F6156" t="str" cm="1">
        <f t="array" ref="F6156" ca="1">IF(G6156&lt;&gt;"",INDIRECT("'"&amp;G6156&amp;"'!"&amp;H6156),"")</f>
        <v/>
      </c>
      <c r="S6156" s="991"/>
    </row>
    <row r="6157" spans="1:19" ht="15" customHeight="1" x14ac:dyDescent="0.25">
      <c r="A6157" s="2">
        <v>6152</v>
      </c>
      <c r="D6157" s="3" t="s">
        <v>4935</v>
      </c>
      <c r="F6157" t="str" cm="1">
        <f t="array" ref="F6157" ca="1">IF(G6157&lt;&gt;"",INDIRECT("'"&amp;G6157&amp;"'!"&amp;H6157),"")</f>
        <v/>
      </c>
      <c r="S6157" s="991"/>
    </row>
    <row r="6158" spans="1:19" ht="15" customHeight="1" x14ac:dyDescent="0.25">
      <c r="A6158" s="2">
        <v>6153</v>
      </c>
      <c r="D6158" s="3" t="s">
        <v>4935</v>
      </c>
      <c r="F6158" t="str" cm="1">
        <f t="array" ref="F6158" ca="1">IF(G6158&lt;&gt;"",INDIRECT("'"&amp;G6158&amp;"'!"&amp;H6158),"")</f>
        <v/>
      </c>
      <c r="S6158" s="991"/>
    </row>
    <row r="6159" spans="1:19" ht="15" customHeight="1" x14ac:dyDescent="0.25">
      <c r="A6159" s="2">
        <v>6154</v>
      </c>
      <c r="D6159" s="3" t="s">
        <v>4935</v>
      </c>
      <c r="F6159" t="str" cm="1">
        <f t="array" ref="F6159" ca="1">IF(G6159&lt;&gt;"",INDIRECT("'"&amp;G6159&amp;"'!"&amp;H6159),"")</f>
        <v/>
      </c>
      <c r="S6159" s="991"/>
    </row>
    <row r="6160" spans="1:19" ht="15" customHeight="1" x14ac:dyDescent="0.25">
      <c r="A6160" s="2">
        <v>6155</v>
      </c>
      <c r="D6160" s="3" t="s">
        <v>4935</v>
      </c>
      <c r="F6160" t="str" cm="1">
        <f t="array" ref="F6160" ca="1">IF(G6160&lt;&gt;"",INDIRECT("'"&amp;G6160&amp;"'!"&amp;H6160),"")</f>
        <v/>
      </c>
      <c r="S6160" s="991"/>
    </row>
    <row r="6161" spans="1:11" ht="15" customHeight="1" x14ac:dyDescent="0.25">
      <c r="A6161">
        <v>6156</v>
      </c>
      <c r="B6161" s="7">
        <f>'EstRev 6-11'!C158</f>
        <v>0</v>
      </c>
      <c r="C6161" s="3">
        <f t="shared" ref="C6161:C6182" si="188">A6161-B6161</f>
        <v>6156</v>
      </c>
      <c r="D6161" s="3" t="s">
        <v>4856</v>
      </c>
      <c r="E6161" t="b">
        <f t="shared" ref="E6161:E6182" ca="1" si="189">F6161=B6161</f>
        <v>1</v>
      </c>
      <c r="F6161" cm="1">
        <f t="array" ref="F6161" ca="1">IF(G6161&lt;&gt;"",INDIRECT("'"&amp;G6161&amp;"'!"&amp;H6161),"")</f>
        <v>0</v>
      </c>
      <c r="G6161" s="991" t="s">
        <v>4454</v>
      </c>
      <c r="H6161" t="s">
        <v>4962</v>
      </c>
      <c r="I6161" s="4"/>
      <c r="J6161" s="4"/>
      <c r="K6161" s="4"/>
    </row>
    <row r="6162" spans="1:11" ht="15" customHeight="1" x14ac:dyDescent="0.25">
      <c r="A6162">
        <v>6157</v>
      </c>
      <c r="B6162" s="7">
        <f>'EstRev 6-11'!D158</f>
        <v>0</v>
      </c>
      <c r="C6162" s="3">
        <f t="shared" si="188"/>
        <v>6157</v>
      </c>
      <c r="D6162" s="3" t="s">
        <v>4856</v>
      </c>
      <c r="E6162" t="b">
        <f t="shared" ca="1" si="189"/>
        <v>1</v>
      </c>
      <c r="F6162" cm="1">
        <f t="array" ref="F6162" ca="1">IF(G6162&lt;&gt;"",INDIRECT("'"&amp;G6162&amp;"'!"&amp;H6162),"")</f>
        <v>0</v>
      </c>
      <c r="G6162" s="991" t="s">
        <v>4454</v>
      </c>
      <c r="H6162" t="s">
        <v>4963</v>
      </c>
      <c r="I6162" s="4"/>
      <c r="J6162" s="4"/>
      <c r="K6162" s="4"/>
    </row>
    <row r="6163" spans="1:11" ht="15" customHeight="1" x14ac:dyDescent="0.25">
      <c r="A6163">
        <v>6158</v>
      </c>
      <c r="B6163" s="7">
        <f>'EstRev 6-11'!E158</f>
        <v>0</v>
      </c>
      <c r="C6163" s="3">
        <f t="shared" si="188"/>
        <v>6158</v>
      </c>
      <c r="D6163" s="3" t="s">
        <v>4856</v>
      </c>
      <c r="E6163" t="b">
        <f t="shared" ca="1" si="189"/>
        <v>1</v>
      </c>
      <c r="F6163" cm="1">
        <f t="array" ref="F6163" ca="1">IF(G6163&lt;&gt;"",INDIRECT("'"&amp;G6163&amp;"'!"&amp;H6163),"")</f>
        <v>0</v>
      </c>
      <c r="G6163" s="991" t="s">
        <v>4454</v>
      </c>
      <c r="H6163" t="s">
        <v>4964</v>
      </c>
      <c r="I6163" s="4"/>
      <c r="J6163" s="4"/>
      <c r="K6163" s="4"/>
    </row>
    <row r="6164" spans="1:11" ht="15" customHeight="1" x14ac:dyDescent="0.25">
      <c r="A6164">
        <v>6159</v>
      </c>
      <c r="B6164" s="7">
        <f>'EstRev 6-11'!F158</f>
        <v>0</v>
      </c>
      <c r="C6164" s="3">
        <f t="shared" si="188"/>
        <v>6159</v>
      </c>
      <c r="D6164" s="3" t="s">
        <v>4856</v>
      </c>
      <c r="E6164" t="b">
        <f t="shared" ca="1" si="189"/>
        <v>1</v>
      </c>
      <c r="F6164" cm="1">
        <f t="array" ref="F6164" ca="1">IF(G6164&lt;&gt;"",INDIRECT("'"&amp;G6164&amp;"'!"&amp;H6164),"")</f>
        <v>0</v>
      </c>
      <c r="G6164" s="991" t="s">
        <v>4454</v>
      </c>
      <c r="H6164" t="s">
        <v>4965</v>
      </c>
      <c r="I6164" s="4"/>
      <c r="J6164" s="4"/>
      <c r="K6164" s="4"/>
    </row>
    <row r="6165" spans="1:11" ht="15" customHeight="1" x14ac:dyDescent="0.25">
      <c r="A6165">
        <v>6160</v>
      </c>
      <c r="B6165" s="7">
        <f>'EstRev 6-11'!G158</f>
        <v>0</v>
      </c>
      <c r="C6165" s="3">
        <f t="shared" si="188"/>
        <v>6160</v>
      </c>
      <c r="D6165" s="3" t="s">
        <v>4856</v>
      </c>
      <c r="E6165" t="b">
        <f t="shared" ca="1" si="189"/>
        <v>1</v>
      </c>
      <c r="F6165" cm="1">
        <f t="array" ref="F6165" ca="1">IF(G6165&lt;&gt;"",INDIRECT("'"&amp;G6165&amp;"'!"&amp;H6165),"")</f>
        <v>0</v>
      </c>
      <c r="G6165" s="991" t="s">
        <v>4454</v>
      </c>
      <c r="H6165" t="s">
        <v>4966</v>
      </c>
      <c r="I6165" s="4"/>
      <c r="J6165" s="4"/>
      <c r="K6165" s="4"/>
    </row>
    <row r="6166" spans="1:11" ht="15" customHeight="1" x14ac:dyDescent="0.25">
      <c r="A6166">
        <v>6161</v>
      </c>
      <c r="B6166" s="7">
        <f>'EstRev 6-11'!H158</f>
        <v>0</v>
      </c>
      <c r="C6166" s="3">
        <f t="shared" si="188"/>
        <v>6161</v>
      </c>
      <c r="D6166" s="3" t="s">
        <v>4856</v>
      </c>
      <c r="E6166" t="b">
        <f t="shared" ca="1" si="189"/>
        <v>1</v>
      </c>
      <c r="F6166" cm="1">
        <f t="array" ref="F6166" ca="1">IF(G6166&lt;&gt;"",INDIRECT("'"&amp;G6166&amp;"'!"&amp;H6166),"")</f>
        <v>0</v>
      </c>
      <c r="G6166" s="991" t="s">
        <v>4454</v>
      </c>
      <c r="H6166" t="s">
        <v>4967</v>
      </c>
      <c r="I6166" s="4"/>
      <c r="J6166" s="4"/>
      <c r="K6166" s="4"/>
    </row>
    <row r="6167" spans="1:11" ht="15" customHeight="1" x14ac:dyDescent="0.25">
      <c r="A6167">
        <v>6162</v>
      </c>
      <c r="B6167" s="7">
        <f>'EstRev 6-11'!K158</f>
        <v>0</v>
      </c>
      <c r="C6167" s="3">
        <f t="shared" si="188"/>
        <v>6162</v>
      </c>
      <c r="D6167" s="3" t="s">
        <v>4856</v>
      </c>
      <c r="E6167" t="b">
        <f t="shared" ca="1" si="189"/>
        <v>1</v>
      </c>
      <c r="F6167" cm="1">
        <f t="array" ref="F6167" ca="1">IF(G6167&lt;&gt;"",INDIRECT("'"&amp;G6167&amp;"'!"&amp;H6167),"")</f>
        <v>0</v>
      </c>
      <c r="G6167" s="991" t="s">
        <v>4454</v>
      </c>
      <c r="H6167" t="s">
        <v>4968</v>
      </c>
      <c r="I6167" s="4"/>
      <c r="J6167" s="4"/>
      <c r="K6167" s="4"/>
    </row>
    <row r="6168" spans="1:11" ht="15" customHeight="1" x14ac:dyDescent="0.25">
      <c r="A6168">
        <v>6163</v>
      </c>
      <c r="B6168" s="7">
        <f>'EstRev 6-11'!J163</f>
        <v>0</v>
      </c>
      <c r="C6168" s="3">
        <f t="shared" si="188"/>
        <v>6163</v>
      </c>
      <c r="D6168" s="3" t="s">
        <v>4856</v>
      </c>
      <c r="E6168" t="b">
        <f t="shared" ca="1" si="189"/>
        <v>1</v>
      </c>
      <c r="F6168" cm="1">
        <f t="array" ref="F6168" ca="1">IF(G6168&lt;&gt;"",INDIRECT("'"&amp;G6168&amp;"'!"&amp;H6168),"")</f>
        <v>0</v>
      </c>
      <c r="G6168" s="991" t="s">
        <v>4454</v>
      </c>
      <c r="H6168" t="s">
        <v>4969</v>
      </c>
      <c r="I6168" s="4"/>
      <c r="J6168" s="4"/>
      <c r="K6168" s="4"/>
    </row>
    <row r="6169" spans="1:11" ht="15" customHeight="1" x14ac:dyDescent="0.25">
      <c r="A6169">
        <v>6164</v>
      </c>
      <c r="B6169" s="7">
        <f>'EstRev 6-11'!J164</f>
        <v>0</v>
      </c>
      <c r="C6169" s="3">
        <f t="shared" si="188"/>
        <v>6164</v>
      </c>
      <c r="D6169" s="3" t="s">
        <v>4856</v>
      </c>
      <c r="E6169" t="b">
        <f t="shared" ca="1" si="189"/>
        <v>1</v>
      </c>
      <c r="F6169" cm="1">
        <f t="array" ref="F6169" ca="1">IF(G6169&lt;&gt;"",INDIRECT("'"&amp;G6169&amp;"'!"&amp;H6169),"")</f>
        <v>0</v>
      </c>
      <c r="G6169" s="991" t="s">
        <v>4454</v>
      </c>
      <c r="H6169" t="s">
        <v>4970</v>
      </c>
      <c r="I6169" s="4"/>
      <c r="J6169" s="4"/>
      <c r="K6169" s="4"/>
    </row>
    <row r="6170" spans="1:11" ht="15" customHeight="1" x14ac:dyDescent="0.25">
      <c r="A6170">
        <v>6165</v>
      </c>
      <c r="B6170" s="7">
        <f>'EstRev 6-11'!J165</f>
        <v>0</v>
      </c>
      <c r="C6170" s="3">
        <f t="shared" si="188"/>
        <v>6165</v>
      </c>
      <c r="D6170" s="3" t="s">
        <v>4856</v>
      </c>
      <c r="E6170" t="b">
        <f t="shared" ca="1" si="189"/>
        <v>1</v>
      </c>
      <c r="F6170" cm="1">
        <f t="array" ref="F6170" ca="1">IF(G6170&lt;&gt;"",INDIRECT("'"&amp;G6170&amp;"'!"&amp;H6170),"")</f>
        <v>0</v>
      </c>
      <c r="G6170" s="991" t="s">
        <v>4454</v>
      </c>
      <c r="H6170" t="s">
        <v>4971</v>
      </c>
      <c r="I6170" s="4"/>
      <c r="J6170" s="4"/>
      <c r="K6170" s="4"/>
    </row>
    <row r="6171" spans="1:11" ht="15" customHeight="1" x14ac:dyDescent="0.25">
      <c r="A6171">
        <v>6166</v>
      </c>
      <c r="B6171" s="7">
        <f>'EstRev 6-11'!J168</f>
        <v>0</v>
      </c>
      <c r="C6171" s="3">
        <f t="shared" si="188"/>
        <v>6166</v>
      </c>
      <c r="D6171" s="3" t="s">
        <v>4856</v>
      </c>
      <c r="E6171" t="b">
        <f t="shared" ca="1" si="189"/>
        <v>1</v>
      </c>
      <c r="F6171" cm="1">
        <f t="array" ref="F6171" ca="1">IF(G6171&lt;&gt;"",INDIRECT("'"&amp;G6171&amp;"'!"&amp;H6171),"")</f>
        <v>0</v>
      </c>
      <c r="G6171" s="991" t="s">
        <v>4454</v>
      </c>
      <c r="H6171" t="s">
        <v>4972</v>
      </c>
      <c r="I6171" s="4"/>
      <c r="J6171" s="4"/>
      <c r="K6171" s="4"/>
    </row>
    <row r="6172" spans="1:11" ht="15" customHeight="1" x14ac:dyDescent="0.25">
      <c r="A6172">
        <v>6167</v>
      </c>
      <c r="B6172" s="7">
        <f>'EstRev 6-11'!J169</f>
        <v>0</v>
      </c>
      <c r="C6172" s="3">
        <f t="shared" si="188"/>
        <v>6167</v>
      </c>
      <c r="D6172" s="3" t="s">
        <v>4856</v>
      </c>
      <c r="E6172" t="b">
        <f t="shared" ca="1" si="189"/>
        <v>1</v>
      </c>
      <c r="F6172" cm="1">
        <f t="array" ref="F6172" ca="1">IF(G6172&lt;&gt;"",INDIRECT("'"&amp;G6172&amp;"'!"&amp;H6172),"")</f>
        <v>0</v>
      </c>
      <c r="G6172" s="991" t="s">
        <v>4454</v>
      </c>
      <c r="H6172" t="s">
        <v>4973</v>
      </c>
      <c r="I6172" s="4"/>
      <c r="J6172" s="4"/>
      <c r="K6172" s="4"/>
    </row>
    <row r="6173" spans="1:11" ht="15" customHeight="1" x14ac:dyDescent="0.25">
      <c r="A6173">
        <v>6168</v>
      </c>
      <c r="B6173" s="7">
        <f>'EstRev 6-11'!J170</f>
        <v>0</v>
      </c>
      <c r="C6173" s="3">
        <f t="shared" si="188"/>
        <v>6168</v>
      </c>
      <c r="D6173" s="3" t="s">
        <v>4856</v>
      </c>
      <c r="E6173" t="b">
        <f t="shared" ca="1" si="189"/>
        <v>1</v>
      </c>
      <c r="F6173" cm="1">
        <f t="array" ref="F6173" ca="1">IF(G6173&lt;&gt;"",INDIRECT("'"&amp;G6173&amp;"'!"&amp;H6173),"")</f>
        <v>0</v>
      </c>
      <c r="G6173" s="991" t="s">
        <v>4454</v>
      </c>
      <c r="H6173" t="s">
        <v>4974</v>
      </c>
      <c r="I6173" s="4"/>
      <c r="J6173" s="4"/>
      <c r="K6173" s="4"/>
    </row>
    <row r="6174" spans="1:11" ht="15" customHeight="1" x14ac:dyDescent="0.25">
      <c r="A6174">
        <v>6169</v>
      </c>
      <c r="B6174" s="7">
        <f>'EstRev 6-11'!C185</f>
        <v>0</v>
      </c>
      <c r="C6174" s="3">
        <f t="shared" si="188"/>
        <v>6169</v>
      </c>
      <c r="D6174" s="3" t="s">
        <v>4856</v>
      </c>
      <c r="E6174" t="b">
        <f t="shared" ca="1" si="189"/>
        <v>1</v>
      </c>
      <c r="F6174" cm="1">
        <f t="array" ref="F6174" ca="1">IF(G6174&lt;&gt;"",INDIRECT("'"&amp;G6174&amp;"'!"&amp;H6174),"")</f>
        <v>0</v>
      </c>
      <c r="G6174" s="991" t="s">
        <v>4454</v>
      </c>
      <c r="H6174" t="s">
        <v>4975</v>
      </c>
      <c r="I6174" s="4"/>
      <c r="J6174" s="4"/>
      <c r="K6174" s="4"/>
    </row>
    <row r="6175" spans="1:11" ht="15" customHeight="1" x14ac:dyDescent="0.25">
      <c r="A6175">
        <v>6170</v>
      </c>
      <c r="B6175" s="7">
        <f>'EstRev 6-11'!G185</f>
        <v>0</v>
      </c>
      <c r="C6175" s="3">
        <f t="shared" si="188"/>
        <v>6170</v>
      </c>
      <c r="D6175" s="3" t="s">
        <v>4856</v>
      </c>
      <c r="E6175" t="b">
        <f t="shared" ca="1" si="189"/>
        <v>1</v>
      </c>
      <c r="F6175" cm="1">
        <f t="array" ref="F6175" ca="1">IF(G6175&lt;&gt;"",INDIRECT("'"&amp;G6175&amp;"'!"&amp;H6175),"")</f>
        <v>0</v>
      </c>
      <c r="G6175" s="991" t="s">
        <v>4454</v>
      </c>
      <c r="H6175" t="s">
        <v>4976</v>
      </c>
      <c r="I6175" s="4"/>
      <c r="J6175" s="4"/>
      <c r="K6175" s="4"/>
    </row>
    <row r="6176" spans="1:11" ht="15" customHeight="1" x14ac:dyDescent="0.25">
      <c r="A6176">
        <v>6171</v>
      </c>
      <c r="B6176" s="7">
        <f>'EstRev 6-11'!G186</f>
        <v>0</v>
      </c>
      <c r="C6176" s="3">
        <f t="shared" si="188"/>
        <v>6171</v>
      </c>
      <c r="D6176" s="3" t="s">
        <v>4856</v>
      </c>
      <c r="E6176" t="b">
        <f t="shared" ca="1" si="189"/>
        <v>1</v>
      </c>
      <c r="F6176" cm="1">
        <f t="array" ref="F6176" ca="1">IF(G6176&lt;&gt;"",INDIRECT("'"&amp;G6176&amp;"'!"&amp;H6176),"")</f>
        <v>0</v>
      </c>
      <c r="G6176" s="991" t="s">
        <v>4454</v>
      </c>
      <c r="H6176" t="s">
        <v>4010</v>
      </c>
      <c r="I6176" s="4"/>
      <c r="J6176" s="4"/>
      <c r="K6176" s="4"/>
    </row>
    <row r="6177" spans="1:19" ht="15" customHeight="1" x14ac:dyDescent="0.25">
      <c r="A6177">
        <v>6172</v>
      </c>
      <c r="B6177" s="7">
        <f>'EstRev 6-11'!G187</f>
        <v>0</v>
      </c>
      <c r="C6177" s="3">
        <f t="shared" si="188"/>
        <v>6172</v>
      </c>
      <c r="D6177" s="3" t="s">
        <v>4856</v>
      </c>
      <c r="E6177" t="b">
        <f t="shared" ca="1" si="189"/>
        <v>1</v>
      </c>
      <c r="F6177" cm="1">
        <f t="array" ref="F6177" ca="1">IF(G6177&lt;&gt;"",INDIRECT("'"&amp;G6177&amp;"'!"&amp;H6177),"")</f>
        <v>0</v>
      </c>
      <c r="G6177" s="991" t="s">
        <v>4454</v>
      </c>
      <c r="H6177" t="s">
        <v>4011</v>
      </c>
      <c r="I6177" s="4"/>
      <c r="J6177" s="4"/>
      <c r="K6177" s="4"/>
    </row>
    <row r="6178" spans="1:19" ht="15" customHeight="1" x14ac:dyDescent="0.25">
      <c r="A6178">
        <v>6173</v>
      </c>
      <c r="B6178" s="7">
        <f>'EstRev 6-11'!G188</f>
        <v>0</v>
      </c>
      <c r="C6178" s="3">
        <f t="shared" si="188"/>
        <v>6173</v>
      </c>
      <c r="D6178" s="3" t="s">
        <v>4856</v>
      </c>
      <c r="E6178" t="b">
        <f t="shared" ca="1" si="189"/>
        <v>1</v>
      </c>
      <c r="F6178" cm="1">
        <f t="array" ref="F6178" ca="1">IF(G6178&lt;&gt;"",INDIRECT("'"&amp;G6178&amp;"'!"&amp;H6178),"")</f>
        <v>0</v>
      </c>
      <c r="G6178" s="991" t="s">
        <v>4454</v>
      </c>
      <c r="H6178" t="s">
        <v>4012</v>
      </c>
    </row>
    <row r="6179" spans="1:19" ht="15" customHeight="1" x14ac:dyDescent="0.25">
      <c r="A6179">
        <v>6174</v>
      </c>
      <c r="B6179" s="7">
        <f>'EstRev 6-11'!G189</f>
        <v>0</v>
      </c>
      <c r="C6179" s="3">
        <f t="shared" si="188"/>
        <v>6174</v>
      </c>
      <c r="D6179" s="3" t="s">
        <v>4856</v>
      </c>
      <c r="E6179" t="b">
        <f t="shared" ca="1" si="189"/>
        <v>1</v>
      </c>
      <c r="F6179" cm="1">
        <f t="array" ref="F6179" ca="1">IF(G6179&lt;&gt;"",INDIRECT("'"&amp;G6179&amp;"'!"&amp;H6179),"")</f>
        <v>0</v>
      </c>
      <c r="G6179" s="991" t="s">
        <v>4454</v>
      </c>
      <c r="H6179" t="s">
        <v>4243</v>
      </c>
    </row>
    <row r="6180" spans="1:19" ht="15" customHeight="1" x14ac:dyDescent="0.25">
      <c r="A6180">
        <v>6175</v>
      </c>
      <c r="B6180" s="7">
        <f>'EstRev 6-11'!G190</f>
        <v>0</v>
      </c>
      <c r="C6180" s="3">
        <f t="shared" si="188"/>
        <v>6175</v>
      </c>
      <c r="D6180" s="3" t="s">
        <v>4856</v>
      </c>
      <c r="E6180" t="b">
        <f t="shared" ca="1" si="189"/>
        <v>1</v>
      </c>
      <c r="F6180" cm="1">
        <f t="array" ref="F6180" ca="1">IF(G6180&lt;&gt;"",INDIRECT("'"&amp;G6180&amp;"'!"&amp;H6180),"")</f>
        <v>0</v>
      </c>
      <c r="G6180" s="991" t="s">
        <v>4454</v>
      </c>
      <c r="H6180" t="s">
        <v>4977</v>
      </c>
    </row>
    <row r="6181" spans="1:19" ht="15" customHeight="1" x14ac:dyDescent="0.25">
      <c r="A6181">
        <v>6176</v>
      </c>
      <c r="B6181" s="7">
        <f>'EstRev 6-11'!G192</f>
        <v>0</v>
      </c>
      <c r="C6181" s="3">
        <f t="shared" si="188"/>
        <v>6176</v>
      </c>
      <c r="D6181" s="3" t="s">
        <v>4856</v>
      </c>
      <c r="E6181" t="b">
        <f t="shared" ca="1" si="189"/>
        <v>1</v>
      </c>
      <c r="F6181" cm="1">
        <f t="array" ref="F6181" ca="1">IF(G6181&lt;&gt;"",INDIRECT("'"&amp;G6181&amp;"'!"&amp;H6181),"")</f>
        <v>0</v>
      </c>
      <c r="G6181" s="991" t="s">
        <v>4454</v>
      </c>
      <c r="H6181" t="s">
        <v>4978</v>
      </c>
      <c r="I6181" s="4"/>
      <c r="J6181" s="4"/>
      <c r="K6181" s="4"/>
    </row>
    <row r="6182" spans="1:19" ht="15" customHeight="1" x14ac:dyDescent="0.25">
      <c r="A6182">
        <v>6177</v>
      </c>
      <c r="B6182" s="7">
        <f>'EstRev 6-11'!G193</f>
        <v>0</v>
      </c>
      <c r="C6182" s="3">
        <f t="shared" si="188"/>
        <v>6177</v>
      </c>
      <c r="D6182" s="3" t="s">
        <v>4856</v>
      </c>
      <c r="E6182" t="b">
        <f t="shared" ca="1" si="189"/>
        <v>1</v>
      </c>
      <c r="F6182" cm="1">
        <f t="array" ref="F6182" ca="1">IF(G6182&lt;&gt;"",INDIRECT("'"&amp;G6182&amp;"'!"&amp;H6182),"")</f>
        <v>0</v>
      </c>
      <c r="G6182" s="991" t="s">
        <v>4454</v>
      </c>
      <c r="H6182" t="s">
        <v>4979</v>
      </c>
      <c r="I6182" s="4"/>
      <c r="J6182" s="4"/>
      <c r="K6182" s="4"/>
    </row>
    <row r="6183" spans="1:19" ht="15" customHeight="1" x14ac:dyDescent="0.25">
      <c r="A6183" s="2">
        <v>6178</v>
      </c>
      <c r="D6183" s="3" t="s">
        <v>4935</v>
      </c>
      <c r="F6183" t="str" cm="1">
        <f t="array" ref="F6183" ca="1">IF(G6183&lt;&gt;"",INDIRECT("'"&amp;G6183&amp;"'!"&amp;H6183),"")</f>
        <v/>
      </c>
      <c r="S6183" s="991"/>
    </row>
    <row r="6184" spans="1:19" ht="15" customHeight="1" x14ac:dyDescent="0.25">
      <c r="A6184" s="2">
        <v>6179</v>
      </c>
      <c r="D6184" s="3" t="s">
        <v>4935</v>
      </c>
      <c r="F6184" t="str" cm="1">
        <f t="array" ref="F6184" ca="1">IF(G6184&lt;&gt;"",INDIRECT("'"&amp;G6184&amp;"'!"&amp;H6184),"")</f>
        <v/>
      </c>
      <c r="S6184" s="991"/>
    </row>
    <row r="6185" spans="1:19" ht="15" customHeight="1" x14ac:dyDescent="0.25">
      <c r="A6185" s="2">
        <v>6180</v>
      </c>
      <c r="D6185" s="3" t="s">
        <v>4935</v>
      </c>
      <c r="F6185" t="str" cm="1">
        <f t="array" ref="F6185" ca="1">IF(G6185&lt;&gt;"",INDIRECT("'"&amp;G6185&amp;"'!"&amp;H6185),"")</f>
        <v/>
      </c>
      <c r="S6185" s="991"/>
    </row>
    <row r="6186" spans="1:19" ht="15" customHeight="1" x14ac:dyDescent="0.25">
      <c r="A6186">
        <v>6181</v>
      </c>
      <c r="B6186" s="7">
        <f>'EstRev 6-11'!J239</f>
        <v>0</v>
      </c>
      <c r="C6186" s="3">
        <f t="shared" ref="C6186:C6249" si="190">A6186-B6186</f>
        <v>6181</v>
      </c>
      <c r="D6186" s="3" t="s">
        <v>4856</v>
      </c>
      <c r="E6186" t="b">
        <f t="shared" ref="E6186:E6249" ca="1" si="191">F6186=B6186</f>
        <v>1</v>
      </c>
      <c r="F6186" cm="1">
        <f t="array" ref="F6186" ca="1">IF(G6186&lt;&gt;"",INDIRECT("'"&amp;G6186&amp;"'!"&amp;H6186),"")</f>
        <v>0</v>
      </c>
      <c r="G6186" s="991" t="s">
        <v>4454</v>
      </c>
      <c r="H6186" t="s">
        <v>4980</v>
      </c>
      <c r="I6186" s="4"/>
      <c r="J6186" s="4"/>
      <c r="K6186" s="4"/>
    </row>
    <row r="6187" spans="1:19" ht="15" customHeight="1" x14ac:dyDescent="0.25">
      <c r="A6187">
        <v>6182</v>
      </c>
      <c r="B6187" s="7">
        <f>'EstRev 6-11'!J240</f>
        <v>0</v>
      </c>
      <c r="C6187" s="3">
        <f t="shared" si="190"/>
        <v>6182</v>
      </c>
      <c r="D6187" s="3" t="s">
        <v>4856</v>
      </c>
      <c r="E6187" t="b">
        <f t="shared" ca="1" si="191"/>
        <v>1</v>
      </c>
      <c r="F6187" cm="1">
        <f t="array" ref="F6187" ca="1">IF(G6187&lt;&gt;"",INDIRECT("'"&amp;G6187&amp;"'!"&amp;H6187),"")</f>
        <v>0</v>
      </c>
      <c r="G6187" s="991" t="s">
        <v>4454</v>
      </c>
      <c r="H6187" t="s">
        <v>4981</v>
      </c>
      <c r="I6187" s="4"/>
      <c r="J6187" s="4"/>
      <c r="K6187" s="4"/>
    </row>
    <row r="6188" spans="1:19" ht="15" customHeight="1" x14ac:dyDescent="0.25">
      <c r="A6188">
        <v>6183</v>
      </c>
      <c r="B6188" s="7">
        <f>'EstExp 12-20'!I5</f>
        <v>0</v>
      </c>
      <c r="C6188" s="3">
        <f t="shared" si="190"/>
        <v>6183</v>
      </c>
      <c r="D6188" s="3" t="s">
        <v>4856</v>
      </c>
      <c r="E6188" t="b">
        <f t="shared" ca="1" si="191"/>
        <v>1</v>
      </c>
      <c r="F6188" cm="1">
        <f t="array" ref="F6188" ca="1">IF(G6188&lt;&gt;"",INDIRECT("'"&amp;G6188&amp;"'!"&amp;H6188),"")</f>
        <v>0</v>
      </c>
      <c r="G6188" s="991" t="s">
        <v>3604</v>
      </c>
      <c r="H6188" t="s">
        <v>4311</v>
      </c>
      <c r="I6188" s="4"/>
      <c r="J6188" s="4"/>
      <c r="K6188" s="4"/>
    </row>
    <row r="6189" spans="1:19" ht="15" customHeight="1" x14ac:dyDescent="0.25">
      <c r="A6189">
        <v>6184</v>
      </c>
      <c r="B6189" s="7">
        <f>'EstExp 12-20'!J5</f>
        <v>0</v>
      </c>
      <c r="C6189" s="3">
        <f t="shared" si="190"/>
        <v>6184</v>
      </c>
      <c r="D6189" s="3" t="s">
        <v>4856</v>
      </c>
      <c r="E6189" t="b">
        <f t="shared" ca="1" si="191"/>
        <v>1</v>
      </c>
      <c r="F6189" cm="1">
        <f t="array" ref="F6189" ca="1">IF(G6189&lt;&gt;"",INDIRECT("'"&amp;G6189&amp;"'!"&amp;H6189),"")</f>
        <v>0</v>
      </c>
      <c r="G6189" s="991" t="s">
        <v>3604</v>
      </c>
      <c r="H6189" t="s">
        <v>4858</v>
      </c>
      <c r="I6189" s="4"/>
      <c r="J6189" s="4"/>
      <c r="K6189" s="4"/>
    </row>
    <row r="6190" spans="1:19" ht="15" customHeight="1" x14ac:dyDescent="0.25">
      <c r="A6190">
        <v>6185</v>
      </c>
      <c r="B6190" s="7">
        <f>'EstExp 12-20'!C7</f>
        <v>0</v>
      </c>
      <c r="C6190" s="3">
        <f t="shared" si="190"/>
        <v>6185</v>
      </c>
      <c r="D6190" s="3" t="s">
        <v>4856</v>
      </c>
      <c r="E6190" t="b">
        <f t="shared" ca="1" si="191"/>
        <v>1</v>
      </c>
      <c r="F6190" cm="1">
        <f t="array" ref="F6190" ca="1">IF(G6190&lt;&gt;"",INDIRECT("'"&amp;G6190&amp;"'!"&amp;H6190),"")</f>
        <v>0</v>
      </c>
      <c r="G6190" s="991" t="s">
        <v>3604</v>
      </c>
      <c r="H6190" t="s">
        <v>3518</v>
      </c>
    </row>
    <row r="6191" spans="1:19" ht="15" customHeight="1" x14ac:dyDescent="0.25">
      <c r="A6191">
        <v>6186</v>
      </c>
      <c r="B6191" s="7">
        <f>'EstExp 12-20'!D7</f>
        <v>0</v>
      </c>
      <c r="C6191" s="3">
        <f t="shared" si="190"/>
        <v>6186</v>
      </c>
      <c r="D6191" s="3" t="s">
        <v>4856</v>
      </c>
      <c r="E6191" t="b">
        <f t="shared" ca="1" si="191"/>
        <v>1</v>
      </c>
      <c r="F6191" cm="1">
        <f t="array" ref="F6191" ca="1">IF(G6191&lt;&gt;"",INDIRECT("'"&amp;G6191&amp;"'!"&amp;H6191),"")</f>
        <v>0</v>
      </c>
      <c r="G6191" s="991" t="s">
        <v>3604</v>
      </c>
      <c r="H6191" t="s">
        <v>3532</v>
      </c>
    </row>
    <row r="6192" spans="1:19" ht="15" customHeight="1" x14ac:dyDescent="0.25">
      <c r="A6192">
        <v>6187</v>
      </c>
      <c r="B6192" s="7">
        <f>'EstExp 12-20'!E7</f>
        <v>0</v>
      </c>
      <c r="C6192" s="3">
        <f t="shared" si="190"/>
        <v>6187</v>
      </c>
      <c r="D6192" s="3" t="s">
        <v>4856</v>
      </c>
      <c r="E6192" t="b">
        <f t="shared" ca="1" si="191"/>
        <v>1</v>
      </c>
      <c r="F6192" cm="1">
        <f t="array" ref="F6192" ca="1">IF(G6192&lt;&gt;"",INDIRECT("'"&amp;G6192&amp;"'!"&amp;H6192),"")</f>
        <v>0</v>
      </c>
      <c r="G6192" s="991" t="s">
        <v>3604</v>
      </c>
      <c r="H6192" t="s">
        <v>4191</v>
      </c>
    </row>
    <row r="6193" spans="1:11" ht="15" customHeight="1" x14ac:dyDescent="0.25">
      <c r="A6193">
        <v>6188</v>
      </c>
      <c r="B6193" s="7">
        <f>'EstExp 12-20'!F7</f>
        <v>0</v>
      </c>
      <c r="C6193" s="3">
        <f t="shared" si="190"/>
        <v>6188</v>
      </c>
      <c r="D6193" s="3" t="s">
        <v>4856</v>
      </c>
      <c r="E6193" t="b">
        <f t="shared" ca="1" si="191"/>
        <v>1</v>
      </c>
      <c r="F6193" cm="1">
        <f t="array" ref="F6193" ca="1">IF(G6193&lt;&gt;"",INDIRECT("'"&amp;G6193&amp;"'!"&amp;H6193),"")</f>
        <v>0</v>
      </c>
      <c r="G6193" s="991" t="s">
        <v>3604</v>
      </c>
      <c r="H6193" t="s">
        <v>3554</v>
      </c>
    </row>
    <row r="6194" spans="1:11" ht="15" customHeight="1" x14ac:dyDescent="0.25">
      <c r="A6194">
        <v>6189</v>
      </c>
      <c r="B6194" s="7">
        <f>'EstExp 12-20'!G7</f>
        <v>0</v>
      </c>
      <c r="C6194" s="3">
        <f t="shared" si="190"/>
        <v>6189</v>
      </c>
      <c r="D6194" s="3" t="s">
        <v>4856</v>
      </c>
      <c r="E6194" t="b">
        <f t="shared" ca="1" si="191"/>
        <v>1</v>
      </c>
      <c r="F6194" cm="1">
        <f t="array" ref="F6194" ca="1">IF(G6194&lt;&gt;"",INDIRECT("'"&amp;G6194&amp;"'!"&amp;H6194),"")</f>
        <v>0</v>
      </c>
      <c r="G6194" s="991" t="s">
        <v>3604</v>
      </c>
      <c r="H6194" t="s">
        <v>4187</v>
      </c>
    </row>
    <row r="6195" spans="1:11" ht="15" customHeight="1" x14ac:dyDescent="0.25">
      <c r="A6195">
        <v>6190</v>
      </c>
      <c r="B6195" s="7">
        <f>'EstExp 12-20'!H7</f>
        <v>0</v>
      </c>
      <c r="C6195" s="3">
        <f t="shared" si="190"/>
        <v>6190</v>
      </c>
      <c r="D6195" s="3" t="s">
        <v>4856</v>
      </c>
      <c r="E6195" t="b">
        <f t="shared" ca="1" si="191"/>
        <v>1</v>
      </c>
      <c r="F6195" cm="1">
        <f t="array" ref="F6195" ca="1">IF(G6195&lt;&gt;"",INDIRECT("'"&amp;G6195&amp;"'!"&amp;H6195),"")</f>
        <v>0</v>
      </c>
      <c r="G6195" s="991" t="s">
        <v>3604</v>
      </c>
      <c r="H6195" t="s">
        <v>4195</v>
      </c>
    </row>
    <row r="6196" spans="1:11" ht="15" customHeight="1" x14ac:dyDescent="0.25">
      <c r="A6196">
        <v>6191</v>
      </c>
      <c r="B6196" s="7">
        <f>'EstExp 12-20'!I7</f>
        <v>0</v>
      </c>
      <c r="C6196" s="3">
        <f t="shared" si="190"/>
        <v>6191</v>
      </c>
      <c r="D6196" s="3" t="s">
        <v>4856</v>
      </c>
      <c r="E6196" t="b">
        <f t="shared" ca="1" si="191"/>
        <v>1</v>
      </c>
      <c r="F6196" cm="1">
        <f t="array" ref="F6196" ca="1">IF(G6196&lt;&gt;"",INDIRECT("'"&amp;G6196&amp;"'!"&amp;H6196),"")</f>
        <v>0</v>
      </c>
      <c r="G6196" s="991" t="s">
        <v>3604</v>
      </c>
      <c r="H6196" t="s">
        <v>3585</v>
      </c>
    </row>
    <row r="6197" spans="1:11" ht="15" customHeight="1" x14ac:dyDescent="0.25">
      <c r="A6197">
        <v>6192</v>
      </c>
      <c r="B6197" s="7">
        <f>'EstExp 12-20'!J7</f>
        <v>0</v>
      </c>
      <c r="C6197" s="3">
        <f t="shared" si="190"/>
        <v>6192</v>
      </c>
      <c r="D6197" s="3" t="s">
        <v>4856</v>
      </c>
      <c r="E6197" t="b">
        <f t="shared" ca="1" si="191"/>
        <v>1</v>
      </c>
      <c r="F6197" cm="1">
        <f t="array" ref="F6197" ca="1">IF(G6197&lt;&gt;"",INDIRECT("'"&amp;G6197&amp;"'!"&amp;H6197),"")</f>
        <v>0</v>
      </c>
      <c r="G6197" s="991" t="s">
        <v>3604</v>
      </c>
      <c r="H6197" t="s">
        <v>4859</v>
      </c>
    </row>
    <row r="6198" spans="1:11" ht="15" customHeight="1" x14ac:dyDescent="0.25">
      <c r="A6198">
        <v>6193</v>
      </c>
      <c r="B6198" s="7">
        <f>'EstExp 12-20'!K7</f>
        <v>0</v>
      </c>
      <c r="C6198" s="3">
        <f t="shared" si="190"/>
        <v>6193</v>
      </c>
      <c r="D6198" s="3" t="s">
        <v>4856</v>
      </c>
      <c r="E6198" t="b">
        <f t="shared" ca="1" si="191"/>
        <v>1</v>
      </c>
      <c r="F6198" cm="1">
        <f t="array" ref="F6198" ca="1">IF(G6198&lt;&gt;"",INDIRECT("'"&amp;G6198&amp;"'!"&amp;H6198),"")</f>
        <v>0</v>
      </c>
      <c r="G6198" s="991" t="s">
        <v>3604</v>
      </c>
      <c r="H6198" t="s">
        <v>4364</v>
      </c>
      <c r="I6198" s="4"/>
      <c r="J6198" s="4"/>
      <c r="K6198" s="4"/>
    </row>
    <row r="6199" spans="1:11" ht="15" customHeight="1" x14ac:dyDescent="0.25">
      <c r="A6199">
        <v>6194</v>
      </c>
      <c r="B6199" s="7">
        <f>'EstExp 12-20'!I8</f>
        <v>0</v>
      </c>
      <c r="C6199" s="3">
        <f t="shared" si="190"/>
        <v>6194</v>
      </c>
      <c r="D6199" s="3" t="s">
        <v>4856</v>
      </c>
      <c r="E6199" t="b">
        <f t="shared" ca="1" si="191"/>
        <v>1</v>
      </c>
      <c r="F6199" cm="1">
        <f t="array" ref="F6199" ca="1">IF(G6199&lt;&gt;"",INDIRECT("'"&amp;G6199&amp;"'!"&amp;H6199),"")</f>
        <v>0</v>
      </c>
      <c r="G6199" s="991" t="s">
        <v>3604</v>
      </c>
      <c r="H6199" t="s">
        <v>4559</v>
      </c>
    </row>
    <row r="6200" spans="1:11" ht="15" customHeight="1" x14ac:dyDescent="0.25">
      <c r="A6200">
        <v>6195</v>
      </c>
      <c r="B6200" s="7">
        <f>'EstExp 12-20'!J8</f>
        <v>0</v>
      </c>
      <c r="C6200" s="3">
        <f t="shared" si="190"/>
        <v>6195</v>
      </c>
      <c r="D6200" s="3" t="s">
        <v>4856</v>
      </c>
      <c r="E6200" t="b">
        <f t="shared" ca="1" si="191"/>
        <v>1</v>
      </c>
      <c r="F6200" cm="1">
        <f t="array" ref="F6200" ca="1">IF(G6200&lt;&gt;"",INDIRECT("'"&amp;G6200&amp;"'!"&amp;H6200),"")</f>
        <v>0</v>
      </c>
      <c r="G6200" s="991" t="s">
        <v>3604</v>
      </c>
      <c r="H6200" t="s">
        <v>4860</v>
      </c>
    </row>
    <row r="6201" spans="1:11" ht="15" customHeight="1" x14ac:dyDescent="0.25">
      <c r="A6201">
        <v>6196</v>
      </c>
      <c r="B6201" s="7">
        <f>'EstExp 12-20'!C9</f>
        <v>0</v>
      </c>
      <c r="C6201" s="3">
        <f t="shared" si="190"/>
        <v>6196</v>
      </c>
      <c r="D6201" s="3" t="s">
        <v>4856</v>
      </c>
      <c r="E6201" t="b">
        <f t="shared" ca="1" si="191"/>
        <v>1</v>
      </c>
      <c r="F6201" cm="1">
        <f t="array" ref="F6201" ca="1">IF(G6201&lt;&gt;"",INDIRECT("'"&amp;G6201&amp;"'!"&amp;H6201),"")</f>
        <v>0</v>
      </c>
      <c r="G6201" s="991" t="s">
        <v>3604</v>
      </c>
      <c r="H6201" t="s">
        <v>4180</v>
      </c>
      <c r="I6201" s="4"/>
      <c r="J6201" s="4"/>
      <c r="K6201" s="4"/>
    </row>
    <row r="6202" spans="1:11" ht="15" customHeight="1" x14ac:dyDescent="0.25">
      <c r="A6202">
        <v>6197</v>
      </c>
      <c r="B6202" s="7">
        <f>'EstExp 12-20'!D9</f>
        <v>0</v>
      </c>
      <c r="C6202" s="3">
        <f t="shared" si="190"/>
        <v>6197</v>
      </c>
      <c r="D6202" s="3" t="s">
        <v>4856</v>
      </c>
      <c r="E6202" t="b">
        <f t="shared" ca="1" si="191"/>
        <v>1</v>
      </c>
      <c r="F6202" cm="1">
        <f t="array" ref="F6202" ca="1">IF(G6202&lt;&gt;"",INDIRECT("'"&amp;G6202&amp;"'!"&amp;H6202),"")</f>
        <v>0</v>
      </c>
      <c r="G6202" s="991" t="s">
        <v>3604</v>
      </c>
      <c r="H6202" t="s">
        <v>4182</v>
      </c>
      <c r="I6202" s="4"/>
      <c r="J6202" s="4"/>
      <c r="K6202" s="4"/>
    </row>
    <row r="6203" spans="1:11" ht="15" customHeight="1" x14ac:dyDescent="0.25">
      <c r="A6203">
        <v>6198</v>
      </c>
      <c r="B6203" s="7">
        <f>'EstExp 12-20'!E9</f>
        <v>0</v>
      </c>
      <c r="C6203" s="3">
        <f t="shared" si="190"/>
        <v>6198</v>
      </c>
      <c r="D6203" s="3" t="s">
        <v>4856</v>
      </c>
      <c r="E6203" t="b">
        <f t="shared" ca="1" si="191"/>
        <v>1</v>
      </c>
      <c r="F6203" cm="1">
        <f t="array" ref="F6203" ca="1">IF(G6203&lt;&gt;"",INDIRECT("'"&amp;G6203&amp;"'!"&amp;H6203),"")</f>
        <v>0</v>
      </c>
      <c r="G6203" s="991" t="s">
        <v>3604</v>
      </c>
      <c r="H6203" t="s">
        <v>4192</v>
      </c>
      <c r="I6203" s="4"/>
      <c r="J6203" s="4"/>
      <c r="K6203" s="4"/>
    </row>
    <row r="6204" spans="1:11" ht="15" customHeight="1" x14ac:dyDescent="0.25">
      <c r="A6204">
        <v>6199</v>
      </c>
      <c r="B6204" s="7">
        <f>'EstExp 12-20'!F9</f>
        <v>0</v>
      </c>
      <c r="C6204" s="3">
        <f t="shared" si="190"/>
        <v>6199</v>
      </c>
      <c r="D6204" s="3" t="s">
        <v>4856</v>
      </c>
      <c r="E6204" t="b">
        <f t="shared" ca="1" si="191"/>
        <v>1</v>
      </c>
      <c r="F6204" cm="1">
        <f t="array" ref="F6204" ca="1">IF(G6204&lt;&gt;"",INDIRECT("'"&amp;G6204&amp;"'!"&amp;H6204),"")</f>
        <v>0</v>
      </c>
      <c r="G6204" s="991" t="s">
        <v>3604</v>
      </c>
      <c r="H6204" t="s">
        <v>4185</v>
      </c>
      <c r="I6204" s="4"/>
      <c r="J6204" s="4"/>
      <c r="K6204" s="4"/>
    </row>
    <row r="6205" spans="1:11" ht="15" customHeight="1" x14ac:dyDescent="0.25">
      <c r="A6205">
        <v>6200</v>
      </c>
      <c r="B6205" s="7">
        <f>'EstExp 12-20'!G9</f>
        <v>0</v>
      </c>
      <c r="C6205" s="3">
        <f t="shared" si="190"/>
        <v>6200</v>
      </c>
      <c r="D6205" s="3" t="s">
        <v>4856</v>
      </c>
      <c r="E6205" t="b">
        <f t="shared" ca="1" si="191"/>
        <v>1</v>
      </c>
      <c r="F6205" cm="1">
        <f t="array" ref="F6205" ca="1">IF(G6205&lt;&gt;"",INDIRECT("'"&amp;G6205&amp;"'!"&amp;H6205),"")</f>
        <v>0</v>
      </c>
      <c r="G6205" s="991" t="s">
        <v>3604</v>
      </c>
      <c r="H6205" t="s">
        <v>4189</v>
      </c>
      <c r="I6205" s="4"/>
      <c r="J6205" s="4"/>
      <c r="K6205" s="4"/>
    </row>
    <row r="6206" spans="1:11" ht="15" customHeight="1" x14ac:dyDescent="0.25">
      <c r="A6206">
        <v>6201</v>
      </c>
      <c r="B6206" s="7">
        <f>'EstExp 12-20'!H9</f>
        <v>0</v>
      </c>
      <c r="C6206" s="3">
        <f t="shared" si="190"/>
        <v>6201</v>
      </c>
      <c r="D6206" s="3" t="s">
        <v>4856</v>
      </c>
      <c r="E6206" t="b">
        <f t="shared" ca="1" si="191"/>
        <v>1</v>
      </c>
      <c r="F6206" cm="1">
        <f t="array" ref="F6206" ca="1">IF(G6206&lt;&gt;"",INDIRECT("'"&amp;G6206&amp;"'!"&amp;H6206),"")</f>
        <v>0</v>
      </c>
      <c r="G6206" s="991" t="s">
        <v>3604</v>
      </c>
      <c r="H6206" t="s">
        <v>4197</v>
      </c>
      <c r="I6206" s="4"/>
      <c r="J6206" s="4"/>
      <c r="K6206" s="4"/>
    </row>
    <row r="6207" spans="1:11" ht="15" customHeight="1" x14ac:dyDescent="0.25">
      <c r="A6207">
        <v>6202</v>
      </c>
      <c r="B6207" s="7">
        <f>'EstExp 12-20'!I9</f>
        <v>0</v>
      </c>
      <c r="C6207" s="3">
        <f t="shared" si="190"/>
        <v>6202</v>
      </c>
      <c r="D6207" s="3" t="s">
        <v>4856</v>
      </c>
      <c r="E6207" t="b">
        <f t="shared" ca="1" si="191"/>
        <v>1</v>
      </c>
      <c r="F6207" cm="1">
        <f t="array" ref="F6207" ca="1">IF(G6207&lt;&gt;"",INDIRECT("'"&amp;G6207&amp;"'!"&amp;H6207),"")</f>
        <v>0</v>
      </c>
      <c r="G6207" s="991" t="s">
        <v>3604</v>
      </c>
      <c r="H6207" t="s">
        <v>4312</v>
      </c>
      <c r="I6207" s="4"/>
      <c r="J6207" s="4"/>
      <c r="K6207" s="4"/>
    </row>
    <row r="6208" spans="1:11" ht="15" customHeight="1" x14ac:dyDescent="0.25">
      <c r="A6208">
        <v>6203</v>
      </c>
      <c r="B6208" s="7">
        <f>'EstExp 12-20'!J9</f>
        <v>0</v>
      </c>
      <c r="C6208" s="3">
        <f t="shared" si="190"/>
        <v>6203</v>
      </c>
      <c r="D6208" s="3" t="s">
        <v>4856</v>
      </c>
      <c r="E6208" t="b">
        <f t="shared" ca="1" si="191"/>
        <v>1</v>
      </c>
      <c r="F6208" cm="1">
        <f t="array" ref="F6208" ca="1">IF(G6208&lt;&gt;"",INDIRECT("'"&amp;G6208&amp;"'!"&amp;H6208),"")</f>
        <v>0</v>
      </c>
      <c r="G6208" s="991" t="s">
        <v>3604</v>
      </c>
      <c r="H6208" t="s">
        <v>4861</v>
      </c>
      <c r="I6208" s="4"/>
      <c r="J6208" s="4"/>
      <c r="K6208" s="4"/>
    </row>
    <row r="6209" spans="1:11" ht="15" customHeight="1" x14ac:dyDescent="0.25">
      <c r="A6209">
        <v>6204</v>
      </c>
      <c r="B6209" s="7">
        <f>'EstExp 12-20'!K9</f>
        <v>0</v>
      </c>
      <c r="C6209" s="3">
        <f t="shared" si="190"/>
        <v>6204</v>
      </c>
      <c r="D6209" s="3" t="s">
        <v>4856</v>
      </c>
      <c r="E6209" t="b">
        <f t="shared" ca="1" si="191"/>
        <v>1</v>
      </c>
      <c r="F6209" cm="1">
        <f t="array" ref="F6209" ca="1">IF(G6209&lt;&gt;"",INDIRECT("'"&amp;G6209&amp;"'!"&amp;H6209),"")</f>
        <v>0</v>
      </c>
      <c r="G6209" s="991" t="s">
        <v>3604</v>
      </c>
      <c r="H6209" t="s">
        <v>4365</v>
      </c>
      <c r="I6209" s="4"/>
      <c r="J6209" s="4"/>
      <c r="K6209" s="4"/>
    </row>
    <row r="6210" spans="1:11" ht="15" customHeight="1" x14ac:dyDescent="0.25">
      <c r="A6210">
        <v>6205</v>
      </c>
      <c r="B6210" s="7">
        <f>'EstExp 12-20'!I10</f>
        <v>0</v>
      </c>
      <c r="C6210" s="3">
        <f t="shared" si="190"/>
        <v>6205</v>
      </c>
      <c r="D6210" s="3" t="s">
        <v>4856</v>
      </c>
      <c r="E6210" t="b">
        <f t="shared" ca="1" si="191"/>
        <v>1</v>
      </c>
      <c r="F6210" cm="1">
        <f t="array" ref="F6210" ca="1">IF(G6210&lt;&gt;"",INDIRECT("'"&amp;G6210&amp;"'!"&amp;H6210),"")</f>
        <v>0</v>
      </c>
      <c r="G6210" s="991" t="s">
        <v>3604</v>
      </c>
      <c r="H6210" t="s">
        <v>3586</v>
      </c>
      <c r="I6210" s="4"/>
      <c r="J6210" s="4"/>
      <c r="K6210" s="4"/>
    </row>
    <row r="6211" spans="1:11" ht="15" customHeight="1" x14ac:dyDescent="0.25">
      <c r="A6211">
        <v>6206</v>
      </c>
      <c r="B6211" s="7">
        <f>'EstExp 12-20'!J10</f>
        <v>0</v>
      </c>
      <c r="C6211" s="3">
        <f t="shared" si="190"/>
        <v>6206</v>
      </c>
      <c r="D6211" s="3" t="s">
        <v>4856</v>
      </c>
      <c r="E6211" t="b">
        <f t="shared" ca="1" si="191"/>
        <v>1</v>
      </c>
      <c r="F6211" cm="1">
        <f t="array" ref="F6211" ca="1">IF(G6211&lt;&gt;"",INDIRECT("'"&amp;G6211&amp;"'!"&amp;H6211),"")</f>
        <v>0</v>
      </c>
      <c r="G6211" s="991" t="s">
        <v>3604</v>
      </c>
      <c r="H6211" t="s">
        <v>4862</v>
      </c>
      <c r="I6211" s="4"/>
      <c r="J6211" s="4"/>
      <c r="K6211" s="4"/>
    </row>
    <row r="6212" spans="1:11" ht="15" customHeight="1" x14ac:dyDescent="0.25">
      <c r="A6212">
        <v>6207</v>
      </c>
      <c r="B6212" s="7">
        <f>'EstExp 12-20'!C11</f>
        <v>0</v>
      </c>
      <c r="C6212" s="3">
        <f t="shared" si="190"/>
        <v>6207</v>
      </c>
      <c r="D6212" s="3" t="s">
        <v>4856</v>
      </c>
      <c r="E6212" t="b">
        <f t="shared" ca="1" si="191"/>
        <v>1</v>
      </c>
      <c r="F6212" cm="1">
        <f t="array" ref="F6212" ca="1">IF(G6212&lt;&gt;"",INDIRECT("'"&amp;G6212&amp;"'!"&amp;H6212),"")</f>
        <v>0</v>
      </c>
      <c r="G6212" s="991" t="s">
        <v>3604</v>
      </c>
      <c r="H6212" t="s">
        <v>3520</v>
      </c>
      <c r="I6212" s="4"/>
      <c r="J6212" s="4"/>
      <c r="K6212" s="4"/>
    </row>
    <row r="6213" spans="1:11" ht="15" customHeight="1" x14ac:dyDescent="0.25">
      <c r="A6213">
        <v>6208</v>
      </c>
      <c r="B6213" s="7">
        <f>'EstExp 12-20'!D11</f>
        <v>0</v>
      </c>
      <c r="C6213" s="3">
        <f t="shared" si="190"/>
        <v>6208</v>
      </c>
      <c r="D6213" s="3" t="s">
        <v>4856</v>
      </c>
      <c r="E6213" t="b">
        <f t="shared" ca="1" si="191"/>
        <v>1</v>
      </c>
      <c r="F6213" cm="1">
        <f t="array" ref="F6213" ca="1">IF(G6213&lt;&gt;"",INDIRECT("'"&amp;G6213&amp;"'!"&amp;H6213),"")</f>
        <v>0</v>
      </c>
      <c r="G6213" s="991" t="s">
        <v>3604</v>
      </c>
      <c r="H6213" t="s">
        <v>3534</v>
      </c>
    </row>
    <row r="6214" spans="1:11" ht="15" customHeight="1" x14ac:dyDescent="0.25">
      <c r="A6214">
        <v>6209</v>
      </c>
      <c r="B6214" s="7">
        <f>'EstExp 12-20'!E11</f>
        <v>0</v>
      </c>
      <c r="C6214" s="3">
        <f t="shared" si="190"/>
        <v>6209</v>
      </c>
      <c r="D6214" s="3" t="s">
        <v>4856</v>
      </c>
      <c r="E6214" t="b">
        <f t="shared" ca="1" si="191"/>
        <v>1</v>
      </c>
      <c r="F6214" cm="1">
        <f t="array" ref="F6214" ca="1">IF(G6214&lt;&gt;"",INDIRECT("'"&amp;G6214&amp;"'!"&amp;H6214),"")</f>
        <v>0</v>
      </c>
      <c r="G6214" s="991" t="s">
        <v>3604</v>
      </c>
      <c r="H6214" t="s">
        <v>3545</v>
      </c>
    </row>
    <row r="6215" spans="1:11" ht="15" customHeight="1" x14ac:dyDescent="0.25">
      <c r="A6215">
        <v>6210</v>
      </c>
      <c r="B6215" s="7">
        <f>'EstExp 12-20'!F11</f>
        <v>0</v>
      </c>
      <c r="C6215" s="3">
        <f t="shared" si="190"/>
        <v>6210</v>
      </c>
      <c r="D6215" s="3" t="s">
        <v>4856</v>
      </c>
      <c r="E6215" t="b">
        <f t="shared" ca="1" si="191"/>
        <v>1</v>
      </c>
      <c r="F6215" cm="1">
        <f t="array" ref="F6215" ca="1">IF(G6215&lt;&gt;"",INDIRECT("'"&amp;G6215&amp;"'!"&amp;H6215),"")</f>
        <v>0</v>
      </c>
      <c r="G6215" s="991" t="s">
        <v>3604</v>
      </c>
      <c r="H6215" t="s">
        <v>3556</v>
      </c>
    </row>
    <row r="6216" spans="1:11" ht="15" customHeight="1" x14ac:dyDescent="0.25">
      <c r="A6216">
        <v>6211</v>
      </c>
      <c r="B6216" s="7">
        <f>'EstExp 12-20'!G11</f>
        <v>0</v>
      </c>
      <c r="C6216" s="3">
        <f t="shared" si="190"/>
        <v>6211</v>
      </c>
      <c r="D6216" s="3" t="s">
        <v>4856</v>
      </c>
      <c r="E6216" t="b">
        <f t="shared" ca="1" si="191"/>
        <v>1</v>
      </c>
      <c r="F6216" cm="1">
        <f t="array" ref="F6216" ca="1">IF(G6216&lt;&gt;"",INDIRECT("'"&amp;G6216&amp;"'!"&amp;H6216),"")</f>
        <v>0</v>
      </c>
      <c r="G6216" s="991" t="s">
        <v>3604</v>
      </c>
      <c r="H6216" t="s">
        <v>3567</v>
      </c>
    </row>
    <row r="6217" spans="1:11" ht="15" customHeight="1" x14ac:dyDescent="0.25">
      <c r="A6217">
        <v>6212</v>
      </c>
      <c r="B6217" s="7">
        <f>'EstExp 12-20'!H11</f>
        <v>0</v>
      </c>
      <c r="C6217" s="3">
        <f t="shared" si="190"/>
        <v>6212</v>
      </c>
      <c r="D6217" s="3" t="s">
        <v>4856</v>
      </c>
      <c r="E6217" t="b">
        <f t="shared" ca="1" si="191"/>
        <v>1</v>
      </c>
      <c r="F6217" cm="1">
        <f t="array" ref="F6217" ca="1">IF(G6217&lt;&gt;"",INDIRECT("'"&amp;G6217&amp;"'!"&amp;H6217),"")</f>
        <v>0</v>
      </c>
      <c r="G6217" s="991" t="s">
        <v>3604</v>
      </c>
      <c r="H6217" t="s">
        <v>3578</v>
      </c>
      <c r="I6217" s="4"/>
      <c r="J6217" s="4"/>
      <c r="K6217" s="4"/>
    </row>
    <row r="6218" spans="1:11" ht="15" customHeight="1" x14ac:dyDescent="0.25">
      <c r="A6218">
        <v>6213</v>
      </c>
      <c r="B6218" s="7">
        <f>'EstExp 12-20'!I11</f>
        <v>0</v>
      </c>
      <c r="C6218" s="3">
        <f t="shared" si="190"/>
        <v>6213</v>
      </c>
      <c r="D6218" s="3" t="s">
        <v>4856</v>
      </c>
      <c r="E6218" t="b">
        <f t="shared" ca="1" si="191"/>
        <v>1</v>
      </c>
      <c r="F6218" cm="1">
        <f t="array" ref="F6218" ca="1">IF(G6218&lt;&gt;"",INDIRECT("'"&amp;G6218&amp;"'!"&amp;H6218),"")</f>
        <v>0</v>
      </c>
      <c r="G6218" s="991" t="s">
        <v>3604</v>
      </c>
      <c r="H6218" t="s">
        <v>3587</v>
      </c>
    </row>
    <row r="6219" spans="1:11" ht="15" customHeight="1" x14ac:dyDescent="0.25">
      <c r="A6219">
        <v>6214</v>
      </c>
      <c r="B6219" s="7">
        <f>'EstExp 12-20'!J11</f>
        <v>0</v>
      </c>
      <c r="C6219" s="3">
        <f t="shared" si="190"/>
        <v>6214</v>
      </c>
      <c r="D6219" s="3" t="s">
        <v>4856</v>
      </c>
      <c r="E6219" t="b">
        <f t="shared" ca="1" si="191"/>
        <v>1</v>
      </c>
      <c r="F6219" cm="1">
        <f t="array" ref="F6219" ca="1">IF(G6219&lt;&gt;"",INDIRECT("'"&amp;G6219&amp;"'!"&amp;H6219),"")</f>
        <v>0</v>
      </c>
      <c r="G6219" s="991" t="s">
        <v>3604</v>
      </c>
      <c r="H6219" t="s">
        <v>4863</v>
      </c>
    </row>
    <row r="6220" spans="1:11" ht="15" customHeight="1" x14ac:dyDescent="0.25">
      <c r="A6220">
        <v>6215</v>
      </c>
      <c r="B6220" s="7">
        <f>'EstExp 12-20'!K11</f>
        <v>0</v>
      </c>
      <c r="C6220" s="3">
        <f t="shared" si="190"/>
        <v>6215</v>
      </c>
      <c r="D6220" s="3" t="s">
        <v>4856</v>
      </c>
      <c r="E6220" t="b">
        <f t="shared" ca="1" si="191"/>
        <v>1</v>
      </c>
      <c r="F6220" cm="1">
        <f t="array" ref="F6220" ca="1">IF(G6220&lt;&gt;"",INDIRECT("'"&amp;G6220&amp;"'!"&amp;H6220),"")</f>
        <v>0</v>
      </c>
      <c r="G6220" s="991" t="s">
        <v>3604</v>
      </c>
      <c r="H6220" t="s">
        <v>3596</v>
      </c>
    </row>
    <row r="6221" spans="1:11" ht="15" customHeight="1" x14ac:dyDescent="0.25">
      <c r="A6221">
        <v>6216</v>
      </c>
      <c r="B6221" s="7">
        <f>'EstExp 12-20'!I12</f>
        <v>0</v>
      </c>
      <c r="C6221" s="3">
        <f t="shared" si="190"/>
        <v>6216</v>
      </c>
      <c r="D6221" s="3" t="s">
        <v>4856</v>
      </c>
      <c r="E6221" t="b">
        <f t="shared" ca="1" si="191"/>
        <v>1</v>
      </c>
      <c r="F6221" cm="1">
        <f t="array" ref="F6221" ca="1">IF(G6221&lt;&gt;"",INDIRECT("'"&amp;G6221&amp;"'!"&amp;H6221),"")</f>
        <v>0</v>
      </c>
      <c r="G6221" s="991" t="s">
        <v>3604</v>
      </c>
      <c r="H6221" t="s">
        <v>3588</v>
      </c>
    </row>
    <row r="6222" spans="1:11" ht="15" customHeight="1" x14ac:dyDescent="0.25">
      <c r="A6222">
        <v>6217</v>
      </c>
      <c r="B6222" s="7">
        <f>'EstExp 12-20'!J12</f>
        <v>0</v>
      </c>
      <c r="C6222" s="3">
        <f t="shared" si="190"/>
        <v>6217</v>
      </c>
      <c r="D6222" s="3" t="s">
        <v>4856</v>
      </c>
      <c r="E6222" t="b">
        <f t="shared" ca="1" si="191"/>
        <v>1</v>
      </c>
      <c r="F6222" cm="1">
        <f t="array" ref="F6222" ca="1">IF(G6222&lt;&gt;"",INDIRECT("'"&amp;G6222&amp;"'!"&amp;H6222),"")</f>
        <v>0</v>
      </c>
      <c r="G6222" s="991" t="s">
        <v>3604</v>
      </c>
      <c r="H6222" t="s">
        <v>4885</v>
      </c>
    </row>
    <row r="6223" spans="1:11" ht="15" customHeight="1" x14ac:dyDescent="0.25">
      <c r="A6223">
        <v>6218</v>
      </c>
      <c r="B6223" s="7">
        <f>'EstExp 12-20'!I13</f>
        <v>5194</v>
      </c>
      <c r="C6223" s="3">
        <f t="shared" si="190"/>
        <v>1024</v>
      </c>
      <c r="D6223" s="3" t="s">
        <v>4856</v>
      </c>
      <c r="E6223" t="b">
        <f t="shared" ca="1" si="191"/>
        <v>1</v>
      </c>
      <c r="F6223" cm="1">
        <f t="array" ref="F6223" ca="1">IF(G6223&lt;&gt;"",INDIRECT("'"&amp;G6223&amp;"'!"&amp;H6223),"")</f>
        <v>5194</v>
      </c>
      <c r="G6223" s="991" t="s">
        <v>3604</v>
      </c>
      <c r="H6223" t="s">
        <v>3589</v>
      </c>
    </row>
    <row r="6224" spans="1:11" ht="15" customHeight="1" x14ac:dyDescent="0.25">
      <c r="A6224">
        <v>6219</v>
      </c>
      <c r="B6224" s="7">
        <f>'EstExp 12-20'!J13</f>
        <v>0</v>
      </c>
      <c r="C6224" s="3">
        <f t="shared" si="190"/>
        <v>6219</v>
      </c>
      <c r="D6224" s="3" t="s">
        <v>4856</v>
      </c>
      <c r="E6224" t="b">
        <f t="shared" ca="1" si="191"/>
        <v>1</v>
      </c>
      <c r="F6224" cm="1">
        <f t="array" ref="F6224" ca="1">IF(G6224&lt;&gt;"",INDIRECT("'"&amp;G6224&amp;"'!"&amp;H6224),"")</f>
        <v>0</v>
      </c>
      <c r="G6224" s="991" t="s">
        <v>3604</v>
      </c>
      <c r="H6224" t="s">
        <v>4886</v>
      </c>
    </row>
    <row r="6225" spans="1:11" ht="15" customHeight="1" x14ac:dyDescent="0.25">
      <c r="A6225">
        <v>6220</v>
      </c>
      <c r="B6225" s="7">
        <f>'EstExp 12-20'!I14</f>
        <v>0</v>
      </c>
      <c r="C6225" s="3">
        <f t="shared" si="190"/>
        <v>6220</v>
      </c>
      <c r="D6225" s="3" t="s">
        <v>4856</v>
      </c>
      <c r="E6225" t="b">
        <f t="shared" ca="1" si="191"/>
        <v>1</v>
      </c>
      <c r="F6225" cm="1">
        <f t="array" ref="F6225" ca="1">IF(G6225&lt;&gt;"",INDIRECT("'"&amp;G6225&amp;"'!"&amp;H6225),"")</f>
        <v>0</v>
      </c>
      <c r="G6225" s="991" t="s">
        <v>3604</v>
      </c>
      <c r="H6225" t="s">
        <v>4833</v>
      </c>
    </row>
    <row r="6226" spans="1:11" ht="15" customHeight="1" x14ac:dyDescent="0.25">
      <c r="A6226">
        <v>6221</v>
      </c>
      <c r="B6226" s="7">
        <f>'EstExp 12-20'!J14</f>
        <v>0</v>
      </c>
      <c r="C6226" s="3">
        <f t="shared" si="190"/>
        <v>6221</v>
      </c>
      <c r="D6226" s="3" t="s">
        <v>4856</v>
      </c>
      <c r="E6226" t="b">
        <f t="shared" ca="1" si="191"/>
        <v>1</v>
      </c>
      <c r="F6226" cm="1">
        <f t="array" ref="F6226" ca="1">IF(G6226&lt;&gt;"",INDIRECT("'"&amp;G6226&amp;"'!"&amp;H6226),"")</f>
        <v>0</v>
      </c>
      <c r="G6226" s="991" t="s">
        <v>3604</v>
      </c>
      <c r="H6226" t="s">
        <v>4853</v>
      </c>
    </row>
    <row r="6227" spans="1:11" ht="15" customHeight="1" x14ac:dyDescent="0.25">
      <c r="A6227">
        <v>6222</v>
      </c>
      <c r="B6227" s="7">
        <f>'EstExp 12-20'!I15</f>
        <v>0</v>
      </c>
      <c r="C6227" s="3">
        <f t="shared" si="190"/>
        <v>6222</v>
      </c>
      <c r="D6227" s="3" t="s">
        <v>4856</v>
      </c>
      <c r="E6227" t="b">
        <f t="shared" ca="1" si="191"/>
        <v>1</v>
      </c>
      <c r="F6227" cm="1">
        <f t="array" ref="F6227" ca="1">IF(G6227&lt;&gt;"",INDIRECT("'"&amp;G6227&amp;"'!"&amp;H6227),"")</f>
        <v>0</v>
      </c>
      <c r="G6227" s="991" t="s">
        <v>3604</v>
      </c>
      <c r="H6227" t="s">
        <v>3590</v>
      </c>
    </row>
    <row r="6228" spans="1:11" ht="15" customHeight="1" x14ac:dyDescent="0.25">
      <c r="A6228">
        <v>6223</v>
      </c>
      <c r="B6228" s="7">
        <f>'EstExp 12-20'!J15</f>
        <v>0</v>
      </c>
      <c r="C6228" s="3">
        <f t="shared" si="190"/>
        <v>6223</v>
      </c>
      <c r="D6228" s="3" t="s">
        <v>4856</v>
      </c>
      <c r="E6228" t="b">
        <f t="shared" ca="1" si="191"/>
        <v>1</v>
      </c>
      <c r="F6228" cm="1">
        <f t="array" ref="F6228" ca="1">IF(G6228&lt;&gt;"",INDIRECT("'"&amp;G6228&amp;"'!"&amp;H6228),"")</f>
        <v>0</v>
      </c>
      <c r="G6228" s="991" t="s">
        <v>3604</v>
      </c>
      <c r="H6228" t="s">
        <v>4889</v>
      </c>
    </row>
    <row r="6229" spans="1:11" ht="15" customHeight="1" x14ac:dyDescent="0.25">
      <c r="A6229">
        <v>6224</v>
      </c>
      <c r="B6229" s="7">
        <f>'EstExp 12-20'!I16</f>
        <v>0</v>
      </c>
      <c r="C6229" s="3">
        <f t="shared" si="190"/>
        <v>6224</v>
      </c>
      <c r="D6229" s="3" t="s">
        <v>4856</v>
      </c>
      <c r="E6229" t="b">
        <f t="shared" ca="1" si="191"/>
        <v>1</v>
      </c>
      <c r="F6229" cm="1">
        <f t="array" ref="F6229" ca="1">IF(G6229&lt;&gt;"",INDIRECT("'"&amp;G6229&amp;"'!"&amp;H6229),"")</f>
        <v>0</v>
      </c>
      <c r="G6229" s="991" t="s">
        <v>3604</v>
      </c>
      <c r="H6229" t="s">
        <v>4834</v>
      </c>
    </row>
    <row r="6230" spans="1:11" ht="15" customHeight="1" x14ac:dyDescent="0.25">
      <c r="A6230">
        <v>6225</v>
      </c>
      <c r="B6230" s="7">
        <f>'EstExp 12-20'!J16</f>
        <v>0</v>
      </c>
      <c r="C6230" s="3">
        <f t="shared" si="190"/>
        <v>6225</v>
      </c>
      <c r="D6230" s="3" t="s">
        <v>4856</v>
      </c>
      <c r="E6230" t="b">
        <f t="shared" ca="1" si="191"/>
        <v>1</v>
      </c>
      <c r="F6230" cm="1">
        <f t="array" ref="F6230" ca="1">IF(G6230&lt;&gt;"",INDIRECT("'"&amp;G6230&amp;"'!"&amp;H6230),"")</f>
        <v>0</v>
      </c>
      <c r="G6230" s="991" t="s">
        <v>3604</v>
      </c>
      <c r="H6230" t="s">
        <v>4887</v>
      </c>
    </row>
    <row r="6231" spans="1:11" ht="15" customHeight="1" x14ac:dyDescent="0.25">
      <c r="A6231">
        <v>6226</v>
      </c>
      <c r="B6231" s="7">
        <f>'EstExp 12-20'!C17</f>
        <v>0</v>
      </c>
      <c r="C6231" s="3">
        <f t="shared" si="190"/>
        <v>6226</v>
      </c>
      <c r="D6231" s="3" t="s">
        <v>4856</v>
      </c>
      <c r="E6231" t="b">
        <f t="shared" ca="1" si="191"/>
        <v>1</v>
      </c>
      <c r="F6231" cm="1">
        <f t="array" ref="F6231" ca="1">IF(G6231&lt;&gt;"",INDIRECT("'"&amp;G6231&amp;"'!"&amp;H6231),"")</f>
        <v>0</v>
      </c>
      <c r="G6231" s="991" t="s">
        <v>3604</v>
      </c>
      <c r="H6231" t="s">
        <v>3526</v>
      </c>
    </row>
    <row r="6232" spans="1:11" ht="15" customHeight="1" x14ac:dyDescent="0.25">
      <c r="A6232">
        <v>6227</v>
      </c>
      <c r="B6232" s="7">
        <f>'EstExp 12-20'!D17</f>
        <v>0</v>
      </c>
      <c r="C6232" s="3">
        <f t="shared" si="190"/>
        <v>6227</v>
      </c>
      <c r="D6232" s="3" t="s">
        <v>4856</v>
      </c>
      <c r="E6232" t="b">
        <f t="shared" ca="1" si="191"/>
        <v>1</v>
      </c>
      <c r="F6232" cm="1">
        <f t="array" ref="F6232" ca="1">IF(G6232&lt;&gt;"",INDIRECT("'"&amp;G6232&amp;"'!"&amp;H6232),"")</f>
        <v>0</v>
      </c>
      <c r="G6232" s="991" t="s">
        <v>3604</v>
      </c>
      <c r="H6232" t="s">
        <v>3539</v>
      </c>
    </row>
    <row r="6233" spans="1:11" ht="15" customHeight="1" x14ac:dyDescent="0.25">
      <c r="A6233">
        <v>6228</v>
      </c>
      <c r="B6233" s="7">
        <f>'EstExp 12-20'!E17</f>
        <v>0</v>
      </c>
      <c r="C6233" s="3">
        <f t="shared" si="190"/>
        <v>6228</v>
      </c>
      <c r="D6233" s="3" t="s">
        <v>4856</v>
      </c>
      <c r="E6233" t="b">
        <f t="shared" ca="1" si="191"/>
        <v>1</v>
      </c>
      <c r="F6233" cm="1">
        <f t="array" ref="F6233" ca="1">IF(G6233&lt;&gt;"",INDIRECT("'"&amp;G6233&amp;"'!"&amp;H6233),"")</f>
        <v>0</v>
      </c>
      <c r="G6233" s="991" t="s">
        <v>3604</v>
      </c>
      <c r="H6233" t="s">
        <v>4193</v>
      </c>
    </row>
    <row r="6234" spans="1:11" ht="15" customHeight="1" x14ac:dyDescent="0.25">
      <c r="A6234">
        <v>6229</v>
      </c>
      <c r="B6234" s="7">
        <f>'EstExp 12-20'!F17</f>
        <v>0</v>
      </c>
      <c r="C6234" s="3">
        <f t="shared" si="190"/>
        <v>6229</v>
      </c>
      <c r="D6234" s="3" t="s">
        <v>4856</v>
      </c>
      <c r="E6234" t="b">
        <f t="shared" ca="1" si="191"/>
        <v>1</v>
      </c>
      <c r="F6234" cm="1">
        <f t="array" ref="F6234" ca="1">IF(G6234&lt;&gt;"",INDIRECT("'"&amp;G6234&amp;"'!"&amp;H6234),"")</f>
        <v>0</v>
      </c>
      <c r="G6234" s="991" t="s">
        <v>3604</v>
      </c>
      <c r="H6234" t="s">
        <v>3561</v>
      </c>
    </row>
    <row r="6235" spans="1:11" ht="15" customHeight="1" x14ac:dyDescent="0.25">
      <c r="A6235">
        <v>6230</v>
      </c>
      <c r="B6235" s="7">
        <f>'EstExp 12-20'!G17</f>
        <v>0</v>
      </c>
      <c r="C6235" s="3">
        <f t="shared" si="190"/>
        <v>6230</v>
      </c>
      <c r="D6235" s="3" t="s">
        <v>4856</v>
      </c>
      <c r="E6235" t="b">
        <f t="shared" ca="1" si="191"/>
        <v>1</v>
      </c>
      <c r="F6235" cm="1">
        <f t="array" ref="F6235" ca="1">IF(G6235&lt;&gt;"",INDIRECT("'"&amp;G6235&amp;"'!"&amp;H6235),"")</f>
        <v>0</v>
      </c>
      <c r="G6235" s="991" t="s">
        <v>3604</v>
      </c>
      <c r="H6235" t="s">
        <v>3571</v>
      </c>
    </row>
    <row r="6236" spans="1:11" ht="15" customHeight="1" x14ac:dyDescent="0.25">
      <c r="A6236">
        <v>6231</v>
      </c>
      <c r="B6236" s="7">
        <f>'EstExp 12-20'!H17</f>
        <v>0</v>
      </c>
      <c r="C6236" s="3">
        <f t="shared" si="190"/>
        <v>6231</v>
      </c>
      <c r="D6236" s="3" t="s">
        <v>4856</v>
      </c>
      <c r="E6236" t="b">
        <f t="shared" ca="1" si="191"/>
        <v>1</v>
      </c>
      <c r="F6236" cm="1">
        <f t="array" ref="F6236" ca="1">IF(G6236&lt;&gt;"",INDIRECT("'"&amp;G6236&amp;"'!"&amp;H6236),"")</f>
        <v>0</v>
      </c>
      <c r="G6236" s="991" t="s">
        <v>3604</v>
      </c>
      <c r="H6236" t="s">
        <v>4823</v>
      </c>
    </row>
    <row r="6237" spans="1:11" ht="15" customHeight="1" x14ac:dyDescent="0.25">
      <c r="A6237">
        <v>6232</v>
      </c>
      <c r="B6237" s="7">
        <f>'EstExp 12-20'!I17</f>
        <v>0</v>
      </c>
      <c r="C6237" s="3">
        <f t="shared" si="190"/>
        <v>6232</v>
      </c>
      <c r="D6237" s="3" t="s">
        <v>4856</v>
      </c>
      <c r="E6237" t="b">
        <f t="shared" ca="1" si="191"/>
        <v>1</v>
      </c>
      <c r="F6237" cm="1">
        <f t="array" ref="F6237" ca="1">IF(G6237&lt;&gt;"",INDIRECT("'"&amp;G6237&amp;"'!"&amp;H6237),"")</f>
        <v>0</v>
      </c>
      <c r="G6237" s="991" t="s">
        <v>3604</v>
      </c>
      <c r="H6237" t="s">
        <v>4835</v>
      </c>
    </row>
    <row r="6238" spans="1:11" ht="15" customHeight="1" x14ac:dyDescent="0.25">
      <c r="A6238">
        <v>6233</v>
      </c>
      <c r="B6238" s="7">
        <f>'EstExp 12-20'!J17</f>
        <v>0</v>
      </c>
      <c r="C6238" s="3">
        <f t="shared" si="190"/>
        <v>6233</v>
      </c>
      <c r="D6238" s="3" t="s">
        <v>4856</v>
      </c>
      <c r="E6238" t="b">
        <f t="shared" ca="1" si="191"/>
        <v>1</v>
      </c>
      <c r="F6238" cm="1">
        <f t="array" ref="F6238" ca="1">IF(G6238&lt;&gt;"",INDIRECT("'"&amp;G6238&amp;"'!"&amp;H6238),"")</f>
        <v>0</v>
      </c>
      <c r="G6238" s="991" t="s">
        <v>3604</v>
      </c>
      <c r="H6238" t="s">
        <v>4888</v>
      </c>
    </row>
    <row r="6239" spans="1:11" ht="15" customHeight="1" x14ac:dyDescent="0.25">
      <c r="A6239">
        <v>6234</v>
      </c>
      <c r="B6239" s="7">
        <f>'EstExp 12-20'!K17</f>
        <v>0</v>
      </c>
      <c r="C6239" s="3">
        <f t="shared" si="190"/>
        <v>6234</v>
      </c>
      <c r="D6239" s="3" t="s">
        <v>4856</v>
      </c>
      <c r="E6239" t="b">
        <f t="shared" ca="1" si="191"/>
        <v>1</v>
      </c>
      <c r="F6239" cm="1">
        <f t="array" ref="F6239" ca="1">IF(G6239&lt;&gt;"",INDIRECT("'"&amp;G6239&amp;"'!"&amp;H6239),"")</f>
        <v>0</v>
      </c>
      <c r="G6239" s="991" t="s">
        <v>3604</v>
      </c>
      <c r="H6239" t="s">
        <v>3600</v>
      </c>
      <c r="I6239" s="4"/>
      <c r="J6239" s="4"/>
      <c r="K6239" s="4"/>
    </row>
    <row r="6240" spans="1:11" ht="15" customHeight="1" x14ac:dyDescent="0.25">
      <c r="A6240">
        <v>6235</v>
      </c>
      <c r="B6240" s="7">
        <f>'EstExp 12-20'!I18</f>
        <v>0</v>
      </c>
      <c r="C6240" s="3">
        <f t="shared" si="190"/>
        <v>6235</v>
      </c>
      <c r="D6240" s="3" t="s">
        <v>4856</v>
      </c>
      <c r="E6240" t="b">
        <f t="shared" ca="1" si="191"/>
        <v>1</v>
      </c>
      <c r="F6240" cm="1">
        <f t="array" ref="F6240" ca="1">IF(G6240&lt;&gt;"",INDIRECT("'"&amp;G6240&amp;"'!"&amp;H6240),"")</f>
        <v>0</v>
      </c>
      <c r="G6240" s="991" t="s">
        <v>3604</v>
      </c>
      <c r="H6240" t="s">
        <v>4836</v>
      </c>
      <c r="I6240" s="4"/>
      <c r="J6240" s="4"/>
      <c r="K6240" s="4"/>
    </row>
    <row r="6241" spans="1:11" ht="15" customHeight="1" x14ac:dyDescent="0.25">
      <c r="A6241">
        <v>6236</v>
      </c>
      <c r="B6241" s="7">
        <f>'EstExp 12-20'!I19</f>
        <v>0</v>
      </c>
      <c r="C6241" s="3">
        <f t="shared" si="190"/>
        <v>6236</v>
      </c>
      <c r="D6241" s="3" t="s">
        <v>4856</v>
      </c>
      <c r="E6241" t="b">
        <f t="shared" ca="1" si="191"/>
        <v>1</v>
      </c>
      <c r="F6241" cm="1">
        <f t="array" ref="F6241" ca="1">IF(G6241&lt;&gt;"",INDIRECT("'"&amp;G6241&amp;"'!"&amp;H6241),"")</f>
        <v>0</v>
      </c>
      <c r="G6241" s="991" t="s">
        <v>3604</v>
      </c>
      <c r="H6241" t="s">
        <v>3591</v>
      </c>
      <c r="I6241" s="4"/>
      <c r="J6241" s="4"/>
      <c r="K6241" s="4"/>
    </row>
    <row r="6242" spans="1:11" ht="15" customHeight="1" x14ac:dyDescent="0.25">
      <c r="A6242">
        <v>6237</v>
      </c>
      <c r="B6242" s="7">
        <f>'EstExp 12-20'!J19</f>
        <v>0</v>
      </c>
      <c r="C6242" s="3">
        <f t="shared" si="190"/>
        <v>6237</v>
      </c>
      <c r="D6242" s="3" t="s">
        <v>4856</v>
      </c>
      <c r="E6242" t="b">
        <f t="shared" ca="1" si="191"/>
        <v>1</v>
      </c>
      <c r="F6242" cm="1">
        <f t="array" ref="F6242" ca="1">IF(G6242&lt;&gt;"",INDIRECT("'"&amp;G6242&amp;"'!"&amp;H6242),"")</f>
        <v>0</v>
      </c>
      <c r="G6242" s="991" t="s">
        <v>3604</v>
      </c>
      <c r="H6242" t="s">
        <v>4865</v>
      </c>
      <c r="I6242" s="4"/>
      <c r="J6242" s="4"/>
      <c r="K6242" s="4"/>
    </row>
    <row r="6243" spans="1:11" ht="15" customHeight="1" x14ac:dyDescent="0.25">
      <c r="A6243">
        <v>6238</v>
      </c>
      <c r="B6243" s="7">
        <f>'EstExp 12-20'!H20</f>
        <v>0</v>
      </c>
      <c r="C6243" s="3">
        <f t="shared" si="190"/>
        <v>6238</v>
      </c>
      <c r="D6243" s="3" t="s">
        <v>4856</v>
      </c>
      <c r="E6243" t="b">
        <f t="shared" ca="1" si="191"/>
        <v>1</v>
      </c>
      <c r="F6243" cm="1">
        <f t="array" ref="F6243" ca="1">IF(G6243&lt;&gt;"",INDIRECT("'"&amp;G6243&amp;"'!"&amp;H6243),"")</f>
        <v>0</v>
      </c>
      <c r="G6243" s="991" t="s">
        <v>3604</v>
      </c>
      <c r="H6243" t="s">
        <v>3582</v>
      </c>
      <c r="I6243" s="4"/>
      <c r="J6243" s="4"/>
      <c r="K6243" s="4"/>
    </row>
    <row r="6244" spans="1:11" ht="15" customHeight="1" x14ac:dyDescent="0.25">
      <c r="A6244">
        <v>6239</v>
      </c>
      <c r="B6244" s="7">
        <f>'EstExp 12-20'!K20</f>
        <v>0</v>
      </c>
      <c r="C6244" s="3">
        <f t="shared" si="190"/>
        <v>6239</v>
      </c>
      <c r="D6244" s="3" t="s">
        <v>4856</v>
      </c>
      <c r="E6244" t="b">
        <f t="shared" ca="1" si="191"/>
        <v>1</v>
      </c>
      <c r="F6244" cm="1">
        <f t="array" ref="F6244" ca="1">IF(G6244&lt;&gt;"",INDIRECT("'"&amp;G6244&amp;"'!"&amp;H6244),"")</f>
        <v>0</v>
      </c>
      <c r="G6244" s="991" t="s">
        <v>3604</v>
      </c>
      <c r="H6244" t="s">
        <v>3602</v>
      </c>
      <c r="I6244" s="4"/>
      <c r="J6244" s="4"/>
      <c r="K6244" s="4"/>
    </row>
    <row r="6245" spans="1:11" ht="15" customHeight="1" x14ac:dyDescent="0.25">
      <c r="A6245">
        <v>6240</v>
      </c>
      <c r="B6245" s="7">
        <f>'EstExp 12-20'!H21</f>
        <v>0</v>
      </c>
      <c r="C6245" s="3">
        <f t="shared" si="190"/>
        <v>6240</v>
      </c>
      <c r="D6245" s="3" t="s">
        <v>4856</v>
      </c>
      <c r="E6245" t="b">
        <f t="shared" ca="1" si="191"/>
        <v>1</v>
      </c>
      <c r="F6245" cm="1">
        <f t="array" ref="F6245" ca="1">IF(G6245&lt;&gt;"",INDIRECT("'"&amp;G6245&amp;"'!"&amp;H6245),"")</f>
        <v>0</v>
      </c>
      <c r="G6245" s="991" t="s">
        <v>3604</v>
      </c>
      <c r="H6245" t="s">
        <v>3583</v>
      </c>
      <c r="I6245" s="4"/>
      <c r="J6245" s="4"/>
      <c r="K6245" s="4"/>
    </row>
    <row r="6246" spans="1:11" ht="15" customHeight="1" x14ac:dyDescent="0.25">
      <c r="A6246">
        <v>6241</v>
      </c>
      <c r="B6246" s="7">
        <f>'EstExp 12-20'!K21</f>
        <v>0</v>
      </c>
      <c r="C6246" s="3">
        <f t="shared" si="190"/>
        <v>6241</v>
      </c>
      <c r="D6246" s="3" t="s">
        <v>4856</v>
      </c>
      <c r="E6246" t="b">
        <f t="shared" ca="1" si="191"/>
        <v>1</v>
      </c>
      <c r="F6246" cm="1">
        <f t="array" ref="F6246" ca="1">IF(G6246&lt;&gt;"",INDIRECT("'"&amp;G6246&amp;"'!"&amp;H6246),"")</f>
        <v>0</v>
      </c>
      <c r="G6246" s="991" t="s">
        <v>3604</v>
      </c>
      <c r="H6246" t="s">
        <v>3603</v>
      </c>
      <c r="I6246" s="4"/>
      <c r="J6246" s="4"/>
      <c r="K6246" s="4"/>
    </row>
    <row r="6247" spans="1:11" ht="15" customHeight="1" x14ac:dyDescent="0.25">
      <c r="A6247">
        <v>6242</v>
      </c>
      <c r="B6247" s="7">
        <f>'EstExp 12-20'!H22</f>
        <v>0</v>
      </c>
      <c r="C6247" s="3">
        <f t="shared" si="190"/>
        <v>6242</v>
      </c>
      <c r="D6247" s="3" t="s">
        <v>4856</v>
      </c>
      <c r="E6247" t="b">
        <f t="shared" ca="1" si="191"/>
        <v>1</v>
      </c>
      <c r="F6247" cm="1">
        <f t="array" ref="F6247" ca="1">IF(G6247&lt;&gt;"",INDIRECT("'"&amp;G6247&amp;"'!"&amp;H6247),"")</f>
        <v>0</v>
      </c>
      <c r="G6247" s="991" t="s">
        <v>3604</v>
      </c>
      <c r="H6247" t="s">
        <v>4198</v>
      </c>
      <c r="I6247" s="4"/>
      <c r="J6247" s="4"/>
      <c r="K6247" s="4"/>
    </row>
    <row r="6248" spans="1:11" ht="15" customHeight="1" x14ac:dyDescent="0.25">
      <c r="A6248">
        <v>6243</v>
      </c>
      <c r="B6248" s="7">
        <f>'EstExp 12-20'!K22</f>
        <v>0</v>
      </c>
      <c r="C6248" s="3">
        <f t="shared" si="190"/>
        <v>6243</v>
      </c>
      <c r="D6248" s="3" t="s">
        <v>4856</v>
      </c>
      <c r="E6248" t="b">
        <f t="shared" ca="1" si="191"/>
        <v>1</v>
      </c>
      <c r="F6248" cm="1">
        <f t="array" ref="F6248" ca="1">IF(G6248&lt;&gt;"",INDIRECT("'"&amp;G6248&amp;"'!"&amp;H6248),"")</f>
        <v>0</v>
      </c>
      <c r="G6248" s="991" t="s">
        <v>3604</v>
      </c>
      <c r="H6248" t="s">
        <v>4366</v>
      </c>
      <c r="I6248" s="4"/>
      <c r="J6248" s="4"/>
      <c r="K6248" s="4"/>
    </row>
    <row r="6249" spans="1:11" ht="15" customHeight="1" x14ac:dyDescent="0.25">
      <c r="A6249">
        <v>6244</v>
      </c>
      <c r="B6249" s="7">
        <f>'EstExp 12-20'!H23</f>
        <v>0</v>
      </c>
      <c r="C6249" s="3">
        <f t="shared" si="190"/>
        <v>6244</v>
      </c>
      <c r="D6249" s="3" t="s">
        <v>4856</v>
      </c>
      <c r="E6249" t="b">
        <f t="shared" ca="1" si="191"/>
        <v>1</v>
      </c>
      <c r="F6249" cm="1">
        <f t="array" ref="F6249" ca="1">IF(G6249&lt;&gt;"",INDIRECT("'"&amp;G6249&amp;"'!"&amp;H6249),"")</f>
        <v>0</v>
      </c>
      <c r="G6249" s="991" t="s">
        <v>3604</v>
      </c>
      <c r="H6249" t="s">
        <v>4982</v>
      </c>
      <c r="I6249" s="4"/>
      <c r="J6249" s="4"/>
      <c r="K6249" s="4"/>
    </row>
    <row r="6250" spans="1:11" ht="15" customHeight="1" x14ac:dyDescent="0.25">
      <c r="A6250">
        <v>6245</v>
      </c>
      <c r="B6250" s="7">
        <f>'EstExp 12-20'!K23</f>
        <v>0</v>
      </c>
      <c r="C6250" s="3">
        <f t="shared" ref="C6250:C6313" si="192">A6250-B6250</f>
        <v>6245</v>
      </c>
      <c r="D6250" s="3" t="s">
        <v>4856</v>
      </c>
      <c r="E6250" t="b">
        <f t="shared" ref="E6250:E6313" ca="1" si="193">F6250=B6250</f>
        <v>1</v>
      </c>
      <c r="F6250" cm="1">
        <f t="array" ref="F6250" ca="1">IF(G6250&lt;&gt;"",INDIRECT("'"&amp;G6250&amp;"'!"&amp;H6250),"")</f>
        <v>0</v>
      </c>
      <c r="G6250" s="991" t="s">
        <v>3604</v>
      </c>
      <c r="H6250" t="s">
        <v>4983</v>
      </c>
    </row>
    <row r="6251" spans="1:11" ht="15" customHeight="1" x14ac:dyDescent="0.25">
      <c r="A6251">
        <v>6246</v>
      </c>
      <c r="B6251" s="7">
        <f>'EstExp 12-20'!H24</f>
        <v>0</v>
      </c>
      <c r="C6251" s="3">
        <f t="shared" si="192"/>
        <v>6246</v>
      </c>
      <c r="D6251" s="3" t="s">
        <v>4856</v>
      </c>
      <c r="E6251" t="b">
        <f t="shared" ca="1" si="193"/>
        <v>1</v>
      </c>
      <c r="F6251" cm="1">
        <f t="array" ref="F6251" ca="1">IF(G6251&lt;&gt;"",INDIRECT("'"&amp;G6251&amp;"'!"&amp;H6251),"")</f>
        <v>0</v>
      </c>
      <c r="G6251" s="991" t="s">
        <v>3604</v>
      </c>
      <c r="H6251" t="s">
        <v>4984</v>
      </c>
    </row>
    <row r="6252" spans="1:11" ht="15" customHeight="1" x14ac:dyDescent="0.25">
      <c r="A6252">
        <v>6247</v>
      </c>
      <c r="B6252" s="7">
        <f>'EstExp 12-20'!K24</f>
        <v>0</v>
      </c>
      <c r="C6252" s="3">
        <f t="shared" si="192"/>
        <v>6247</v>
      </c>
      <c r="D6252" s="3" t="s">
        <v>4856</v>
      </c>
      <c r="E6252" t="b">
        <f t="shared" ca="1" si="193"/>
        <v>1</v>
      </c>
      <c r="F6252" cm="1">
        <f t="array" ref="F6252" ca="1">IF(G6252&lt;&gt;"",INDIRECT("'"&amp;G6252&amp;"'!"&amp;H6252),"")</f>
        <v>0</v>
      </c>
      <c r="G6252" s="991" t="s">
        <v>3604</v>
      </c>
      <c r="H6252" t="s">
        <v>4985</v>
      </c>
    </row>
    <row r="6253" spans="1:11" ht="15" customHeight="1" x14ac:dyDescent="0.25">
      <c r="A6253">
        <v>6248</v>
      </c>
      <c r="B6253" s="7">
        <f>'EstExp 12-20'!H25</f>
        <v>0</v>
      </c>
      <c r="C6253" s="3">
        <f t="shared" si="192"/>
        <v>6248</v>
      </c>
      <c r="D6253" s="3" t="s">
        <v>4856</v>
      </c>
      <c r="E6253" t="b">
        <f t="shared" ca="1" si="193"/>
        <v>1</v>
      </c>
      <c r="F6253" cm="1">
        <f t="array" ref="F6253" ca="1">IF(G6253&lt;&gt;"",INDIRECT("'"&amp;G6253&amp;"'!"&amp;H6253),"")</f>
        <v>0</v>
      </c>
      <c r="G6253" s="991" t="s">
        <v>3604</v>
      </c>
      <c r="H6253" t="s">
        <v>4986</v>
      </c>
    </row>
    <row r="6254" spans="1:11" ht="15" customHeight="1" x14ac:dyDescent="0.25">
      <c r="A6254">
        <v>6249</v>
      </c>
      <c r="B6254" s="7">
        <f>'EstExp 12-20'!K25</f>
        <v>0</v>
      </c>
      <c r="C6254" s="3">
        <f t="shared" si="192"/>
        <v>6249</v>
      </c>
      <c r="D6254" s="3" t="s">
        <v>4856</v>
      </c>
      <c r="E6254" t="b">
        <f t="shared" ca="1" si="193"/>
        <v>1</v>
      </c>
      <c r="F6254" cm="1">
        <f t="array" ref="F6254" ca="1">IF(G6254&lt;&gt;"",INDIRECT("'"&amp;G6254&amp;"'!"&amp;H6254),"")</f>
        <v>0</v>
      </c>
      <c r="G6254" s="991" t="s">
        <v>3604</v>
      </c>
      <c r="H6254" t="s">
        <v>4987</v>
      </c>
    </row>
    <row r="6255" spans="1:11" ht="15" customHeight="1" x14ac:dyDescent="0.25">
      <c r="A6255">
        <v>6250</v>
      </c>
      <c r="B6255" s="7">
        <f>'EstExp 12-20'!H26</f>
        <v>0</v>
      </c>
      <c r="C6255" s="3">
        <f t="shared" si="192"/>
        <v>6250</v>
      </c>
      <c r="D6255" s="3" t="s">
        <v>4856</v>
      </c>
      <c r="E6255" t="b">
        <f t="shared" ca="1" si="193"/>
        <v>1</v>
      </c>
      <c r="F6255" cm="1">
        <f t="array" ref="F6255" ca="1">IF(G6255&lt;&gt;"",INDIRECT("'"&amp;G6255&amp;"'!"&amp;H6255),"")</f>
        <v>0</v>
      </c>
      <c r="G6255" s="991" t="s">
        <v>3604</v>
      </c>
      <c r="H6255" t="s">
        <v>4988</v>
      </c>
    </row>
    <row r="6256" spans="1:11" ht="15" customHeight="1" x14ac:dyDescent="0.25">
      <c r="A6256">
        <v>6251</v>
      </c>
      <c r="B6256" s="7">
        <f>'EstExp 12-20'!K26</f>
        <v>0</v>
      </c>
      <c r="C6256" s="3">
        <f t="shared" si="192"/>
        <v>6251</v>
      </c>
      <c r="D6256" s="3" t="s">
        <v>4856</v>
      </c>
      <c r="E6256" t="b">
        <f t="shared" ca="1" si="193"/>
        <v>1</v>
      </c>
      <c r="F6256" cm="1">
        <f t="array" ref="F6256" ca="1">IF(G6256&lt;&gt;"",INDIRECT("'"&amp;G6256&amp;"'!"&amp;H6256),"")</f>
        <v>0</v>
      </c>
      <c r="G6256" s="991" t="s">
        <v>3604</v>
      </c>
      <c r="H6256" t="s">
        <v>4989</v>
      </c>
    </row>
    <row r="6257" spans="1:8" ht="15" customHeight="1" x14ac:dyDescent="0.25">
      <c r="A6257">
        <v>6252</v>
      </c>
      <c r="B6257" s="7">
        <f>'EstExp 12-20'!H27</f>
        <v>0</v>
      </c>
      <c r="C6257" s="3">
        <f t="shared" si="192"/>
        <v>6252</v>
      </c>
      <c r="D6257" s="3" t="s">
        <v>4856</v>
      </c>
      <c r="E6257" t="b">
        <f t="shared" ca="1" si="193"/>
        <v>1</v>
      </c>
      <c r="F6257" cm="1">
        <f t="array" ref="F6257" ca="1">IF(G6257&lt;&gt;"",INDIRECT("'"&amp;G6257&amp;"'!"&amp;H6257),"")</f>
        <v>0</v>
      </c>
      <c r="G6257" s="991" t="s">
        <v>3604</v>
      </c>
      <c r="H6257" t="s">
        <v>4990</v>
      </c>
    </row>
    <row r="6258" spans="1:8" ht="15" customHeight="1" x14ac:dyDescent="0.25">
      <c r="A6258">
        <v>6253</v>
      </c>
      <c r="B6258" s="7">
        <f>'EstExp 12-20'!K27</f>
        <v>0</v>
      </c>
      <c r="C6258" s="3">
        <f t="shared" si="192"/>
        <v>6253</v>
      </c>
      <c r="D6258" s="3" t="s">
        <v>4856</v>
      </c>
      <c r="E6258" t="b">
        <f t="shared" ca="1" si="193"/>
        <v>1</v>
      </c>
      <c r="F6258" cm="1">
        <f t="array" ref="F6258" ca="1">IF(G6258&lt;&gt;"",INDIRECT("'"&amp;G6258&amp;"'!"&amp;H6258),"")</f>
        <v>0</v>
      </c>
      <c r="G6258" s="991" t="s">
        <v>3604</v>
      </c>
      <c r="H6258" t="s">
        <v>4991</v>
      </c>
    </row>
    <row r="6259" spans="1:8" ht="15" customHeight="1" x14ac:dyDescent="0.25">
      <c r="A6259">
        <v>6254</v>
      </c>
      <c r="B6259" s="7">
        <f>'EstExp 12-20'!H28</f>
        <v>0</v>
      </c>
      <c r="C6259" s="3">
        <f t="shared" si="192"/>
        <v>6254</v>
      </c>
      <c r="D6259" s="3" t="s">
        <v>4856</v>
      </c>
      <c r="E6259" t="b">
        <f t="shared" ca="1" si="193"/>
        <v>1</v>
      </c>
      <c r="F6259" cm="1">
        <f t="array" ref="F6259" ca="1">IF(G6259&lt;&gt;"",INDIRECT("'"&amp;G6259&amp;"'!"&amp;H6259),"")</f>
        <v>0</v>
      </c>
      <c r="G6259" s="991" t="s">
        <v>3604</v>
      </c>
      <c r="H6259" t="s">
        <v>4362</v>
      </c>
    </row>
    <row r="6260" spans="1:8" ht="15" customHeight="1" x14ac:dyDescent="0.25">
      <c r="A6260">
        <v>6255</v>
      </c>
      <c r="B6260" s="7">
        <f>'EstExp 12-20'!K28</f>
        <v>0</v>
      </c>
      <c r="C6260" s="3">
        <f t="shared" si="192"/>
        <v>6255</v>
      </c>
      <c r="D6260" s="3" t="s">
        <v>4856</v>
      </c>
      <c r="E6260" t="b">
        <f t="shared" ca="1" si="193"/>
        <v>1</v>
      </c>
      <c r="F6260" cm="1">
        <f t="array" ref="F6260" ca="1">IF(G6260&lt;&gt;"",INDIRECT("'"&amp;G6260&amp;"'!"&amp;H6260),"")</f>
        <v>0</v>
      </c>
      <c r="G6260" s="991" t="s">
        <v>3604</v>
      </c>
      <c r="H6260" t="s">
        <v>4367</v>
      </c>
    </row>
    <row r="6261" spans="1:8" ht="15" customHeight="1" x14ac:dyDescent="0.25">
      <c r="A6261">
        <v>6256</v>
      </c>
      <c r="B6261" s="7">
        <f>'EstExp 12-20'!H29</f>
        <v>0</v>
      </c>
      <c r="C6261" s="3">
        <f t="shared" si="192"/>
        <v>6256</v>
      </c>
      <c r="D6261" s="3" t="s">
        <v>4856</v>
      </c>
      <c r="E6261" t="b">
        <f t="shared" ca="1" si="193"/>
        <v>1</v>
      </c>
      <c r="F6261" cm="1">
        <f t="array" ref="F6261" ca="1">IF(G6261&lt;&gt;"",INDIRECT("'"&amp;G6261&amp;"'!"&amp;H6261),"")</f>
        <v>0</v>
      </c>
      <c r="G6261" s="991" t="s">
        <v>3604</v>
      </c>
      <c r="H6261" t="s">
        <v>4992</v>
      </c>
    </row>
    <row r="6262" spans="1:8" ht="15" customHeight="1" x14ac:dyDescent="0.25">
      <c r="A6262">
        <v>6257</v>
      </c>
      <c r="B6262" s="7">
        <f>'EstExp 12-20'!K29</f>
        <v>0</v>
      </c>
      <c r="C6262" s="3">
        <f t="shared" si="192"/>
        <v>6257</v>
      </c>
      <c r="D6262" s="3" t="s">
        <v>4856</v>
      </c>
      <c r="E6262" t="b">
        <f t="shared" ca="1" si="193"/>
        <v>1</v>
      </c>
      <c r="F6262" cm="1">
        <f t="array" ref="F6262" ca="1">IF(G6262&lt;&gt;"",INDIRECT("'"&amp;G6262&amp;"'!"&amp;H6262),"")</f>
        <v>0</v>
      </c>
      <c r="G6262" s="991" t="s">
        <v>3604</v>
      </c>
      <c r="H6262" t="s">
        <v>4993</v>
      </c>
    </row>
    <row r="6263" spans="1:8" ht="15" customHeight="1" x14ac:dyDescent="0.25">
      <c r="A6263">
        <v>6258</v>
      </c>
      <c r="B6263" s="7">
        <f>'EstExp 12-20'!H30</f>
        <v>0</v>
      </c>
      <c r="C6263" s="3">
        <f t="shared" si="192"/>
        <v>6258</v>
      </c>
      <c r="D6263" s="3" t="s">
        <v>4856</v>
      </c>
      <c r="E6263" t="b">
        <f t="shared" ca="1" si="193"/>
        <v>1</v>
      </c>
      <c r="F6263" cm="1">
        <f t="array" ref="F6263" ca="1">IF(G6263&lt;&gt;"",INDIRECT("'"&amp;G6263&amp;"'!"&amp;H6263),"")</f>
        <v>0</v>
      </c>
      <c r="G6263" s="991" t="s">
        <v>3604</v>
      </c>
      <c r="H6263" t="s">
        <v>4214</v>
      </c>
    </row>
    <row r="6264" spans="1:8" ht="15" customHeight="1" x14ac:dyDescent="0.25">
      <c r="A6264">
        <v>6259</v>
      </c>
      <c r="B6264" s="7">
        <f>'EstExp 12-20'!K30</f>
        <v>0</v>
      </c>
      <c r="C6264" s="3">
        <f t="shared" si="192"/>
        <v>6259</v>
      </c>
      <c r="D6264" s="3" t="s">
        <v>4856</v>
      </c>
      <c r="E6264" t="b">
        <f t="shared" ca="1" si="193"/>
        <v>1</v>
      </c>
      <c r="F6264" cm="1">
        <f t="array" ref="F6264" ca="1">IF(G6264&lt;&gt;"",INDIRECT("'"&amp;G6264&amp;"'!"&amp;H6264),"")</f>
        <v>0</v>
      </c>
      <c r="G6264" s="991" t="s">
        <v>3604</v>
      </c>
      <c r="H6264" t="s">
        <v>4368</v>
      </c>
    </row>
    <row r="6265" spans="1:8" ht="15" customHeight="1" x14ac:dyDescent="0.25">
      <c r="A6265">
        <v>6260</v>
      </c>
      <c r="B6265" s="7">
        <f>'EstExp 12-20'!H31</f>
        <v>0</v>
      </c>
      <c r="C6265" s="3">
        <f t="shared" si="192"/>
        <v>6260</v>
      </c>
      <c r="D6265" s="3" t="s">
        <v>4856</v>
      </c>
      <c r="E6265" t="b">
        <f t="shared" ca="1" si="193"/>
        <v>1</v>
      </c>
      <c r="F6265" cm="1">
        <f t="array" ref="F6265" ca="1">IF(G6265&lt;&gt;"",INDIRECT("'"&amp;G6265&amp;"'!"&amp;H6265),"")</f>
        <v>0</v>
      </c>
      <c r="G6265" s="991" t="s">
        <v>3604</v>
      </c>
      <c r="H6265" t="s">
        <v>4994</v>
      </c>
    </row>
    <row r="6266" spans="1:8" ht="15" customHeight="1" x14ac:dyDescent="0.25">
      <c r="A6266">
        <v>6261</v>
      </c>
      <c r="B6266" s="7">
        <f>'EstExp 12-20'!K31</f>
        <v>0</v>
      </c>
      <c r="C6266" s="3">
        <f t="shared" si="192"/>
        <v>6261</v>
      </c>
      <c r="D6266" s="3" t="s">
        <v>4856</v>
      </c>
      <c r="E6266" t="b">
        <f t="shared" ca="1" si="193"/>
        <v>1</v>
      </c>
      <c r="F6266" cm="1">
        <f t="array" ref="F6266" ca="1">IF(G6266&lt;&gt;"",INDIRECT("'"&amp;G6266&amp;"'!"&amp;H6266),"")</f>
        <v>0</v>
      </c>
      <c r="G6266" s="991" t="s">
        <v>3604</v>
      </c>
      <c r="H6266" t="s">
        <v>4995</v>
      </c>
    </row>
    <row r="6267" spans="1:8" ht="15" customHeight="1" x14ac:dyDescent="0.25">
      <c r="A6267">
        <v>6262</v>
      </c>
      <c r="B6267" s="7">
        <f>'EstExp 12-20'!H32</f>
        <v>0</v>
      </c>
      <c r="C6267" s="3">
        <f t="shared" si="192"/>
        <v>6262</v>
      </c>
      <c r="D6267" s="3" t="s">
        <v>4856</v>
      </c>
      <c r="E6267" t="b">
        <f t="shared" ca="1" si="193"/>
        <v>1</v>
      </c>
      <c r="F6267" cm="1">
        <f t="array" ref="F6267" ca="1">IF(G6267&lt;&gt;"",INDIRECT("'"&amp;G6267&amp;"'!"&amp;H6267),"")</f>
        <v>0</v>
      </c>
      <c r="G6267" s="991" t="s">
        <v>3604</v>
      </c>
      <c r="H6267" t="s">
        <v>4996</v>
      </c>
    </row>
    <row r="6268" spans="1:8" ht="15" customHeight="1" x14ac:dyDescent="0.25">
      <c r="A6268">
        <v>6263</v>
      </c>
      <c r="B6268" s="7">
        <f>'EstExp 12-20'!K32</f>
        <v>0</v>
      </c>
      <c r="C6268" s="3">
        <f t="shared" si="192"/>
        <v>6263</v>
      </c>
      <c r="D6268" s="3" t="s">
        <v>4856</v>
      </c>
      <c r="E6268" t="b">
        <f t="shared" ca="1" si="193"/>
        <v>1</v>
      </c>
      <c r="F6268" cm="1">
        <f t="array" ref="F6268" ca="1">IF(G6268&lt;&gt;"",INDIRECT("'"&amp;G6268&amp;"'!"&amp;H6268),"")</f>
        <v>0</v>
      </c>
      <c r="G6268" s="991" t="s">
        <v>3604</v>
      </c>
      <c r="H6268" t="s">
        <v>4997</v>
      </c>
    </row>
    <row r="6269" spans="1:8" ht="15" customHeight="1" x14ac:dyDescent="0.25">
      <c r="A6269">
        <v>6264</v>
      </c>
      <c r="B6269" s="7">
        <f>'EstExp 12-20'!I34</f>
        <v>5194</v>
      </c>
      <c r="C6269" s="3">
        <f t="shared" si="192"/>
        <v>1070</v>
      </c>
      <c r="D6269" s="3" t="s">
        <v>4856</v>
      </c>
      <c r="E6269" t="b">
        <f t="shared" ca="1" si="193"/>
        <v>1</v>
      </c>
      <c r="F6269" cm="1">
        <f t="array" ref="F6269" ca="1">IF(G6269&lt;&gt;"",INDIRECT("'"&amp;G6269&amp;"'!"&amp;H6269),"")</f>
        <v>5194</v>
      </c>
      <c r="G6269" s="991" t="s">
        <v>3604</v>
      </c>
      <c r="H6269" t="s">
        <v>4998</v>
      </c>
    </row>
    <row r="6270" spans="1:8" ht="15" customHeight="1" x14ac:dyDescent="0.25">
      <c r="A6270">
        <v>6265</v>
      </c>
      <c r="B6270" s="7">
        <f>'EstExp 12-20'!J34</f>
        <v>0</v>
      </c>
      <c r="C6270" s="3">
        <f t="shared" si="192"/>
        <v>6265</v>
      </c>
      <c r="D6270" s="3" t="s">
        <v>4856</v>
      </c>
      <c r="E6270" t="b">
        <f t="shared" ca="1" si="193"/>
        <v>1</v>
      </c>
      <c r="F6270" cm="1">
        <f t="array" ref="F6270" ca="1">IF(G6270&lt;&gt;"",INDIRECT("'"&amp;G6270&amp;"'!"&amp;H6270),"")</f>
        <v>0</v>
      </c>
      <c r="G6270" s="991" t="s">
        <v>3604</v>
      </c>
      <c r="H6270" t="s">
        <v>4999</v>
      </c>
    </row>
    <row r="6271" spans="1:8" ht="15" customHeight="1" x14ac:dyDescent="0.25">
      <c r="A6271">
        <v>6266</v>
      </c>
      <c r="B6271" s="7">
        <f>'EstExp 12-20'!I38</f>
        <v>0</v>
      </c>
      <c r="C6271" s="3">
        <f t="shared" si="192"/>
        <v>6266</v>
      </c>
      <c r="D6271" s="3" t="s">
        <v>4856</v>
      </c>
      <c r="E6271" t="b">
        <f t="shared" ca="1" si="193"/>
        <v>1</v>
      </c>
      <c r="F6271" cm="1">
        <f t="array" ref="F6271" ca="1">IF(G6271&lt;&gt;"",INDIRECT("'"&amp;G6271&amp;"'!"&amp;H6271),"")</f>
        <v>0</v>
      </c>
      <c r="G6271" s="991" t="s">
        <v>3604</v>
      </c>
      <c r="H6271" t="s">
        <v>5000</v>
      </c>
    </row>
    <row r="6272" spans="1:8" ht="15" customHeight="1" x14ac:dyDescent="0.25">
      <c r="A6272">
        <v>6267</v>
      </c>
      <c r="B6272" s="7">
        <f>'EstExp 12-20'!J38</f>
        <v>0</v>
      </c>
      <c r="C6272" s="3">
        <f t="shared" si="192"/>
        <v>6267</v>
      </c>
      <c r="D6272" s="3" t="s">
        <v>4856</v>
      </c>
      <c r="E6272" t="b">
        <f t="shared" ca="1" si="193"/>
        <v>1</v>
      </c>
      <c r="F6272" cm="1">
        <f t="array" ref="F6272" ca="1">IF(G6272&lt;&gt;"",INDIRECT("'"&amp;G6272&amp;"'!"&amp;H6272),"")</f>
        <v>0</v>
      </c>
      <c r="G6272" s="991" t="s">
        <v>3604</v>
      </c>
      <c r="H6272" t="s">
        <v>4874</v>
      </c>
    </row>
    <row r="6273" spans="1:11" ht="15" customHeight="1" x14ac:dyDescent="0.25">
      <c r="A6273">
        <v>6268</v>
      </c>
      <c r="B6273" s="7">
        <f>'EstExp 12-20'!I39</f>
        <v>0</v>
      </c>
      <c r="C6273" s="3">
        <f t="shared" si="192"/>
        <v>6268</v>
      </c>
      <c r="D6273" s="3" t="s">
        <v>4856</v>
      </c>
      <c r="E6273" t="b">
        <f t="shared" ca="1" si="193"/>
        <v>1</v>
      </c>
      <c r="F6273" cm="1">
        <f t="array" ref="F6273" ca="1">IF(G6273&lt;&gt;"",INDIRECT("'"&amp;G6273&amp;"'!"&amp;H6273),"")</f>
        <v>0</v>
      </c>
      <c r="G6273" s="991" t="s">
        <v>3604</v>
      </c>
      <c r="H6273" t="s">
        <v>5001</v>
      </c>
    </row>
    <row r="6274" spans="1:11" ht="15" customHeight="1" x14ac:dyDescent="0.25">
      <c r="A6274">
        <v>6269</v>
      </c>
      <c r="B6274" s="7">
        <f>'EstExp 12-20'!J39</f>
        <v>0</v>
      </c>
      <c r="C6274" s="3">
        <f t="shared" si="192"/>
        <v>6269</v>
      </c>
      <c r="D6274" s="3" t="s">
        <v>4856</v>
      </c>
      <c r="E6274" t="b">
        <f t="shared" ca="1" si="193"/>
        <v>1</v>
      </c>
      <c r="F6274" cm="1">
        <f t="array" ref="F6274" ca="1">IF(G6274&lt;&gt;"",INDIRECT("'"&amp;G6274&amp;"'!"&amp;H6274),"")</f>
        <v>0</v>
      </c>
      <c r="G6274" s="991" t="s">
        <v>3604</v>
      </c>
      <c r="H6274" t="s">
        <v>5002</v>
      </c>
      <c r="I6274" s="4"/>
      <c r="J6274" s="4"/>
      <c r="K6274" s="4"/>
    </row>
    <row r="6275" spans="1:11" ht="15" customHeight="1" x14ac:dyDescent="0.25">
      <c r="A6275">
        <v>6270</v>
      </c>
      <c r="B6275" s="7">
        <f>'EstExp 12-20'!I40</f>
        <v>0</v>
      </c>
      <c r="C6275" s="3">
        <f t="shared" si="192"/>
        <v>6270</v>
      </c>
      <c r="D6275" s="3" t="s">
        <v>4856</v>
      </c>
      <c r="E6275" t="b">
        <f t="shared" ca="1" si="193"/>
        <v>1</v>
      </c>
      <c r="F6275" cm="1">
        <f t="array" ref="F6275" ca="1">IF(G6275&lt;&gt;"",INDIRECT("'"&amp;G6275&amp;"'!"&amp;H6275),"")</f>
        <v>0</v>
      </c>
      <c r="G6275" s="991" t="s">
        <v>3604</v>
      </c>
      <c r="H6275" t="s">
        <v>5003</v>
      </c>
    </row>
    <row r="6276" spans="1:11" ht="15" customHeight="1" x14ac:dyDescent="0.25">
      <c r="A6276">
        <v>6271</v>
      </c>
      <c r="B6276" s="7">
        <f>'EstExp 12-20'!J40</f>
        <v>0</v>
      </c>
      <c r="C6276" s="3">
        <f t="shared" si="192"/>
        <v>6271</v>
      </c>
      <c r="D6276" s="3" t="s">
        <v>4856</v>
      </c>
      <c r="E6276" t="b">
        <f t="shared" ca="1" si="193"/>
        <v>1</v>
      </c>
      <c r="F6276" cm="1">
        <f t="array" ref="F6276" ca="1">IF(G6276&lt;&gt;"",INDIRECT("'"&amp;G6276&amp;"'!"&amp;H6276),"")</f>
        <v>0</v>
      </c>
      <c r="G6276" s="991" t="s">
        <v>3604</v>
      </c>
      <c r="H6276" t="s">
        <v>5004</v>
      </c>
    </row>
    <row r="6277" spans="1:11" ht="15" customHeight="1" x14ac:dyDescent="0.25">
      <c r="A6277">
        <v>6272</v>
      </c>
      <c r="B6277" s="7">
        <f>'EstExp 12-20'!I41</f>
        <v>0</v>
      </c>
      <c r="C6277" s="3">
        <f t="shared" si="192"/>
        <v>6272</v>
      </c>
      <c r="D6277" s="3" t="s">
        <v>4856</v>
      </c>
      <c r="E6277" t="b">
        <f t="shared" ca="1" si="193"/>
        <v>1</v>
      </c>
      <c r="F6277" cm="1">
        <f t="array" ref="F6277" ca="1">IF(G6277&lt;&gt;"",INDIRECT("'"&amp;G6277&amp;"'!"&amp;H6277),"")</f>
        <v>0</v>
      </c>
      <c r="G6277" s="991" t="s">
        <v>3604</v>
      </c>
      <c r="H6277" t="s">
        <v>5005</v>
      </c>
    </row>
    <row r="6278" spans="1:11" ht="15" customHeight="1" x14ac:dyDescent="0.25">
      <c r="A6278">
        <v>6273</v>
      </c>
      <c r="B6278" s="7">
        <f>'EstExp 12-20'!J41</f>
        <v>0</v>
      </c>
      <c r="C6278" s="3">
        <f t="shared" si="192"/>
        <v>6273</v>
      </c>
      <c r="D6278" s="3" t="s">
        <v>4856</v>
      </c>
      <c r="E6278" t="b">
        <f t="shared" ca="1" si="193"/>
        <v>1</v>
      </c>
      <c r="F6278" cm="1">
        <f t="array" ref="F6278" ca="1">IF(G6278&lt;&gt;"",INDIRECT("'"&amp;G6278&amp;"'!"&amp;H6278),"")</f>
        <v>0</v>
      </c>
      <c r="G6278" s="991" t="s">
        <v>3604</v>
      </c>
      <c r="H6278" t="s">
        <v>5006</v>
      </c>
    </row>
    <row r="6279" spans="1:11" ht="15" customHeight="1" x14ac:dyDescent="0.25">
      <c r="A6279">
        <v>6274</v>
      </c>
      <c r="B6279" s="7">
        <f>'EstExp 12-20'!I42</f>
        <v>0</v>
      </c>
      <c r="C6279" s="3">
        <f t="shared" si="192"/>
        <v>6274</v>
      </c>
      <c r="D6279" s="3" t="s">
        <v>4856</v>
      </c>
      <c r="E6279" t="b">
        <f t="shared" ca="1" si="193"/>
        <v>1</v>
      </c>
      <c r="F6279" cm="1">
        <f t="array" ref="F6279" ca="1">IF(G6279&lt;&gt;"",INDIRECT("'"&amp;G6279&amp;"'!"&amp;H6279),"")</f>
        <v>0</v>
      </c>
      <c r="G6279" s="991" t="s">
        <v>3604</v>
      </c>
      <c r="H6279" t="s">
        <v>5007</v>
      </c>
    </row>
    <row r="6280" spans="1:11" ht="15" customHeight="1" x14ac:dyDescent="0.25">
      <c r="A6280">
        <v>6275</v>
      </c>
      <c r="B6280" s="7">
        <f>'EstExp 12-20'!J42</f>
        <v>0</v>
      </c>
      <c r="C6280" s="3">
        <f t="shared" si="192"/>
        <v>6275</v>
      </c>
      <c r="D6280" s="3" t="s">
        <v>4856</v>
      </c>
      <c r="E6280" t="b">
        <f t="shared" ca="1" si="193"/>
        <v>1</v>
      </c>
      <c r="F6280" cm="1">
        <f t="array" ref="F6280" ca="1">IF(G6280&lt;&gt;"",INDIRECT("'"&amp;G6280&amp;"'!"&amp;H6280),"")</f>
        <v>0</v>
      </c>
      <c r="G6280" s="991" t="s">
        <v>3604</v>
      </c>
      <c r="H6280" t="s">
        <v>5008</v>
      </c>
      <c r="I6280" s="4"/>
      <c r="J6280" s="4"/>
      <c r="K6280" s="4"/>
    </row>
    <row r="6281" spans="1:11" ht="15" customHeight="1" x14ac:dyDescent="0.25">
      <c r="A6281">
        <v>6276</v>
      </c>
      <c r="B6281" s="7">
        <f>'EstExp 12-20'!I43</f>
        <v>0</v>
      </c>
      <c r="C6281" s="3">
        <f t="shared" si="192"/>
        <v>6276</v>
      </c>
      <c r="D6281" s="3" t="s">
        <v>4856</v>
      </c>
      <c r="E6281" t="b">
        <f t="shared" ca="1" si="193"/>
        <v>1</v>
      </c>
      <c r="F6281" cm="1">
        <f t="array" ref="F6281" ca="1">IF(G6281&lt;&gt;"",INDIRECT("'"&amp;G6281&amp;"'!"&amp;H6281),"")</f>
        <v>0</v>
      </c>
      <c r="G6281" s="991" t="s">
        <v>3604</v>
      </c>
      <c r="H6281" t="s">
        <v>5009</v>
      </c>
    </row>
    <row r="6282" spans="1:11" ht="15" customHeight="1" x14ac:dyDescent="0.25">
      <c r="A6282">
        <v>6277</v>
      </c>
      <c r="B6282" s="7">
        <f>'EstExp 12-20'!J43</f>
        <v>0</v>
      </c>
      <c r="C6282" s="3">
        <f t="shared" si="192"/>
        <v>6277</v>
      </c>
      <c r="D6282" s="3" t="s">
        <v>4856</v>
      </c>
      <c r="E6282" t="b">
        <f t="shared" ca="1" si="193"/>
        <v>1</v>
      </c>
      <c r="F6282" cm="1">
        <f t="array" ref="F6282" ca="1">IF(G6282&lt;&gt;"",INDIRECT("'"&amp;G6282&amp;"'!"&amp;H6282),"")</f>
        <v>0</v>
      </c>
      <c r="G6282" s="991" t="s">
        <v>3604</v>
      </c>
      <c r="H6282" t="s">
        <v>5010</v>
      </c>
    </row>
    <row r="6283" spans="1:11" ht="15" customHeight="1" x14ac:dyDescent="0.25">
      <c r="A6283">
        <v>6278</v>
      </c>
      <c r="B6283" s="7">
        <f>'EstExp 12-20'!I44</f>
        <v>0</v>
      </c>
      <c r="C6283" s="3">
        <f t="shared" si="192"/>
        <v>6278</v>
      </c>
      <c r="D6283" s="3" t="s">
        <v>4856</v>
      </c>
      <c r="E6283" t="b">
        <f t="shared" ca="1" si="193"/>
        <v>1</v>
      </c>
      <c r="F6283" cm="1">
        <f t="array" ref="F6283" ca="1">IF(G6283&lt;&gt;"",INDIRECT("'"&amp;G6283&amp;"'!"&amp;H6283),"")</f>
        <v>0</v>
      </c>
      <c r="G6283" s="991" t="s">
        <v>3604</v>
      </c>
      <c r="H6283" t="s">
        <v>5011</v>
      </c>
    </row>
    <row r="6284" spans="1:11" ht="15" customHeight="1" x14ac:dyDescent="0.25">
      <c r="A6284">
        <v>6279</v>
      </c>
      <c r="B6284" s="7">
        <f>'EstExp 12-20'!J44</f>
        <v>0</v>
      </c>
      <c r="C6284" s="3">
        <f t="shared" si="192"/>
        <v>6279</v>
      </c>
      <c r="D6284" s="3" t="s">
        <v>4856</v>
      </c>
      <c r="E6284" t="b">
        <f t="shared" ca="1" si="193"/>
        <v>1</v>
      </c>
      <c r="F6284" cm="1">
        <f t="array" ref="F6284" ca="1">IF(G6284&lt;&gt;"",INDIRECT("'"&amp;G6284&amp;"'!"&amp;H6284),"")</f>
        <v>0</v>
      </c>
      <c r="G6284" s="991" t="s">
        <v>3604</v>
      </c>
      <c r="H6284" t="s">
        <v>5012</v>
      </c>
    </row>
    <row r="6285" spans="1:11" ht="15" customHeight="1" x14ac:dyDescent="0.25">
      <c r="A6285">
        <v>6280</v>
      </c>
      <c r="B6285" s="7">
        <f>'EstExp 12-20'!I46</f>
        <v>0</v>
      </c>
      <c r="C6285" s="3">
        <f t="shared" si="192"/>
        <v>6280</v>
      </c>
      <c r="D6285" s="3" t="s">
        <v>4856</v>
      </c>
      <c r="E6285" t="b">
        <f t="shared" ca="1" si="193"/>
        <v>1</v>
      </c>
      <c r="F6285" cm="1">
        <f t="array" ref="F6285" ca="1">IF(G6285&lt;&gt;"",INDIRECT("'"&amp;G6285&amp;"'!"&amp;H6285),"")</f>
        <v>0</v>
      </c>
      <c r="G6285" s="991" t="s">
        <v>3604</v>
      </c>
      <c r="H6285" t="s">
        <v>4336</v>
      </c>
    </row>
    <row r="6286" spans="1:11" ht="15" customHeight="1" x14ac:dyDescent="0.25">
      <c r="A6286">
        <v>6281</v>
      </c>
      <c r="B6286" s="7">
        <f>'EstExp 12-20'!J46</f>
        <v>0</v>
      </c>
      <c r="C6286" s="3">
        <f t="shared" si="192"/>
        <v>6281</v>
      </c>
      <c r="D6286" s="3" t="s">
        <v>4856</v>
      </c>
      <c r="E6286" t="b">
        <f t="shared" ca="1" si="193"/>
        <v>1</v>
      </c>
      <c r="F6286" cm="1">
        <f t="array" ref="F6286" ca="1">IF(G6286&lt;&gt;"",INDIRECT("'"&amp;G6286&amp;"'!"&amp;H6286),"")</f>
        <v>0</v>
      </c>
      <c r="G6286" s="991" t="s">
        <v>3604</v>
      </c>
      <c r="H6286" t="s">
        <v>4875</v>
      </c>
      <c r="I6286" s="4"/>
      <c r="J6286" s="4"/>
      <c r="K6286" s="4"/>
    </row>
    <row r="6287" spans="1:11" ht="15" customHeight="1" x14ac:dyDescent="0.25">
      <c r="A6287">
        <v>6282</v>
      </c>
      <c r="B6287" s="7">
        <f>'EstExp 12-20'!I47</f>
        <v>0</v>
      </c>
      <c r="C6287" s="3">
        <f t="shared" si="192"/>
        <v>6282</v>
      </c>
      <c r="D6287" s="3" t="s">
        <v>4856</v>
      </c>
      <c r="E6287" t="b">
        <f t="shared" ca="1" si="193"/>
        <v>1</v>
      </c>
      <c r="F6287" cm="1">
        <f t="array" ref="F6287" ca="1">IF(G6287&lt;&gt;"",INDIRECT("'"&amp;G6287&amp;"'!"&amp;H6287),"")</f>
        <v>0</v>
      </c>
      <c r="G6287" s="991" t="s">
        <v>3604</v>
      </c>
      <c r="H6287" t="s">
        <v>5013</v>
      </c>
    </row>
    <row r="6288" spans="1:11" ht="15" customHeight="1" x14ac:dyDescent="0.25">
      <c r="A6288">
        <v>6283</v>
      </c>
      <c r="B6288" s="7">
        <f>'EstExp 12-20'!J47</f>
        <v>0</v>
      </c>
      <c r="C6288" s="3">
        <f t="shared" si="192"/>
        <v>6283</v>
      </c>
      <c r="D6288" s="3" t="s">
        <v>4856</v>
      </c>
      <c r="E6288" t="b">
        <f t="shared" ca="1" si="193"/>
        <v>1</v>
      </c>
      <c r="F6288" cm="1">
        <f t="array" ref="F6288" ca="1">IF(G6288&lt;&gt;"",INDIRECT("'"&amp;G6288&amp;"'!"&amp;H6288),"")</f>
        <v>0</v>
      </c>
      <c r="G6288" s="991" t="s">
        <v>3604</v>
      </c>
      <c r="H6288" t="s">
        <v>5014</v>
      </c>
    </row>
    <row r="6289" spans="1:11" ht="15" customHeight="1" x14ac:dyDescent="0.25">
      <c r="A6289">
        <v>6284</v>
      </c>
      <c r="B6289" s="7">
        <f>'EstExp 12-20'!I48</f>
        <v>0</v>
      </c>
      <c r="C6289" s="3">
        <f t="shared" si="192"/>
        <v>6284</v>
      </c>
      <c r="D6289" s="3" t="s">
        <v>4856</v>
      </c>
      <c r="E6289" t="b">
        <f t="shared" ca="1" si="193"/>
        <v>1</v>
      </c>
      <c r="F6289" cm="1">
        <f t="array" ref="F6289" ca="1">IF(G6289&lt;&gt;"",INDIRECT("'"&amp;G6289&amp;"'!"&amp;H6289),"")</f>
        <v>0</v>
      </c>
      <c r="G6289" s="991" t="s">
        <v>3604</v>
      </c>
      <c r="H6289" t="s">
        <v>5015</v>
      </c>
    </row>
    <row r="6290" spans="1:11" ht="15" customHeight="1" x14ac:dyDescent="0.25">
      <c r="A6290">
        <v>6285</v>
      </c>
      <c r="B6290" s="7">
        <f>'EstExp 12-20'!J48</f>
        <v>0</v>
      </c>
      <c r="C6290" s="3">
        <f t="shared" si="192"/>
        <v>6285</v>
      </c>
      <c r="D6290" s="3" t="s">
        <v>4856</v>
      </c>
      <c r="E6290" t="b">
        <f t="shared" ca="1" si="193"/>
        <v>1</v>
      </c>
      <c r="F6290" cm="1">
        <f t="array" ref="F6290" ca="1">IF(G6290&lt;&gt;"",INDIRECT("'"&amp;G6290&amp;"'!"&amp;H6290),"")</f>
        <v>0</v>
      </c>
      <c r="G6290" s="991" t="s">
        <v>3604</v>
      </c>
      <c r="H6290" t="s">
        <v>5016</v>
      </c>
    </row>
    <row r="6291" spans="1:11" ht="15" customHeight="1" x14ac:dyDescent="0.25">
      <c r="A6291">
        <v>6286</v>
      </c>
      <c r="B6291" s="7">
        <f>'EstExp 12-20'!I49</f>
        <v>0</v>
      </c>
      <c r="C6291" s="3">
        <f t="shared" si="192"/>
        <v>6286</v>
      </c>
      <c r="D6291" s="3" t="s">
        <v>4856</v>
      </c>
      <c r="E6291" t="b">
        <f t="shared" ca="1" si="193"/>
        <v>1</v>
      </c>
      <c r="F6291" cm="1">
        <f t="array" ref="F6291" ca="1">IF(G6291&lt;&gt;"",INDIRECT("'"&amp;G6291&amp;"'!"&amp;H6291),"")</f>
        <v>0</v>
      </c>
      <c r="G6291" s="991" t="s">
        <v>3604</v>
      </c>
      <c r="H6291" t="s">
        <v>5017</v>
      </c>
    </row>
    <row r="6292" spans="1:11" ht="15" customHeight="1" x14ac:dyDescent="0.25">
      <c r="A6292">
        <v>6287</v>
      </c>
      <c r="B6292" s="7">
        <f>'EstExp 12-20'!J49</f>
        <v>0</v>
      </c>
      <c r="C6292" s="3">
        <f t="shared" si="192"/>
        <v>6287</v>
      </c>
      <c r="D6292" s="3" t="s">
        <v>4856</v>
      </c>
      <c r="E6292" t="b">
        <f t="shared" ca="1" si="193"/>
        <v>1</v>
      </c>
      <c r="F6292" cm="1">
        <f t="array" ref="F6292" ca="1">IF(G6292&lt;&gt;"",INDIRECT("'"&amp;G6292&amp;"'!"&amp;H6292),"")</f>
        <v>0</v>
      </c>
      <c r="G6292" s="991" t="s">
        <v>3604</v>
      </c>
      <c r="H6292" t="s">
        <v>5018</v>
      </c>
      <c r="I6292" s="4"/>
      <c r="J6292" s="4"/>
      <c r="K6292" s="4"/>
    </row>
    <row r="6293" spans="1:11" ht="15" customHeight="1" x14ac:dyDescent="0.25">
      <c r="A6293">
        <v>6288</v>
      </c>
      <c r="B6293" s="7">
        <f>'EstExp 12-20'!I51</f>
        <v>0</v>
      </c>
      <c r="C6293" s="3">
        <f t="shared" si="192"/>
        <v>6288</v>
      </c>
      <c r="D6293" s="3" t="s">
        <v>4856</v>
      </c>
      <c r="E6293" t="b">
        <f t="shared" ca="1" si="193"/>
        <v>1</v>
      </c>
      <c r="F6293" cm="1">
        <f t="array" ref="F6293" ca="1">IF(G6293&lt;&gt;"",INDIRECT("'"&amp;G6293&amp;"'!"&amp;H6293),"")</f>
        <v>0</v>
      </c>
      <c r="G6293" s="991" t="s">
        <v>3604</v>
      </c>
      <c r="H6293" t="s">
        <v>4179</v>
      </c>
    </row>
    <row r="6294" spans="1:11" ht="15" customHeight="1" x14ac:dyDescent="0.25">
      <c r="A6294">
        <v>6289</v>
      </c>
      <c r="B6294" s="7">
        <f>'EstExp 12-20'!J51</f>
        <v>0</v>
      </c>
      <c r="C6294" s="3">
        <f t="shared" si="192"/>
        <v>6289</v>
      </c>
      <c r="D6294" s="3" t="s">
        <v>4856</v>
      </c>
      <c r="E6294" t="b">
        <f t="shared" ca="1" si="193"/>
        <v>1</v>
      </c>
      <c r="F6294" cm="1">
        <f t="array" ref="F6294" ca="1">IF(G6294&lt;&gt;"",INDIRECT("'"&amp;G6294&amp;"'!"&amp;H6294),"")</f>
        <v>0</v>
      </c>
      <c r="G6294" s="991" t="s">
        <v>3604</v>
      </c>
      <c r="H6294" t="s">
        <v>5019</v>
      </c>
    </row>
    <row r="6295" spans="1:11" ht="15" customHeight="1" x14ac:dyDescent="0.25">
      <c r="A6295">
        <v>6290</v>
      </c>
      <c r="B6295" s="7">
        <f>'EstExp 12-20'!I52</f>
        <v>0</v>
      </c>
      <c r="C6295" s="3">
        <f t="shared" si="192"/>
        <v>6290</v>
      </c>
      <c r="D6295" s="3" t="s">
        <v>4856</v>
      </c>
      <c r="E6295" t="b">
        <f t="shared" ca="1" si="193"/>
        <v>1</v>
      </c>
      <c r="F6295" cm="1">
        <f t="array" ref="F6295" ca="1">IF(G6295&lt;&gt;"",INDIRECT("'"&amp;G6295&amp;"'!"&amp;H6295),"")</f>
        <v>0</v>
      </c>
      <c r="G6295" s="991" t="s">
        <v>3604</v>
      </c>
      <c r="H6295" t="s">
        <v>5020</v>
      </c>
    </row>
    <row r="6296" spans="1:11" ht="15" customHeight="1" x14ac:dyDescent="0.25">
      <c r="A6296">
        <v>6291</v>
      </c>
      <c r="B6296" s="7">
        <f>'EstExp 12-20'!J52</f>
        <v>0</v>
      </c>
      <c r="C6296" s="3">
        <f t="shared" si="192"/>
        <v>6291</v>
      </c>
      <c r="D6296" s="3" t="s">
        <v>4856</v>
      </c>
      <c r="E6296" t="b">
        <f t="shared" ca="1" si="193"/>
        <v>1</v>
      </c>
      <c r="F6296" cm="1">
        <f t="array" ref="F6296" ca="1">IF(G6296&lt;&gt;"",INDIRECT("'"&amp;G6296&amp;"'!"&amp;H6296),"")</f>
        <v>0</v>
      </c>
      <c r="G6296" s="991" t="s">
        <v>3604</v>
      </c>
      <c r="H6296" t="s">
        <v>5021</v>
      </c>
    </row>
    <row r="6297" spans="1:11" ht="15" customHeight="1" x14ac:dyDescent="0.25">
      <c r="A6297">
        <v>6292</v>
      </c>
      <c r="B6297" s="7">
        <f>'EstExp 12-20'!I53</f>
        <v>2081</v>
      </c>
      <c r="C6297" s="3">
        <f t="shared" si="192"/>
        <v>4211</v>
      </c>
      <c r="D6297" s="3" t="s">
        <v>4856</v>
      </c>
      <c r="E6297" t="b">
        <f t="shared" ca="1" si="193"/>
        <v>1</v>
      </c>
      <c r="F6297" cm="1">
        <f t="array" ref="F6297" ca="1">IF(G6297&lt;&gt;"",INDIRECT("'"&amp;G6297&amp;"'!"&amp;H6297),"")</f>
        <v>2081</v>
      </c>
      <c r="G6297" s="991" t="s">
        <v>3604</v>
      </c>
      <c r="H6297" t="s">
        <v>5022</v>
      </c>
    </row>
    <row r="6298" spans="1:11" ht="15" customHeight="1" x14ac:dyDescent="0.25">
      <c r="A6298">
        <v>6293</v>
      </c>
      <c r="B6298" s="7">
        <f>'EstExp 12-20'!J53</f>
        <v>0</v>
      </c>
      <c r="C6298" s="3">
        <f t="shared" si="192"/>
        <v>6293</v>
      </c>
      <c r="D6298" s="3" t="s">
        <v>4856</v>
      </c>
      <c r="E6298" t="b">
        <f t="shared" ca="1" si="193"/>
        <v>1</v>
      </c>
      <c r="F6298" cm="1">
        <f t="array" ref="F6298" ca="1">IF(G6298&lt;&gt;"",INDIRECT("'"&amp;G6298&amp;"'!"&amp;H6298),"")</f>
        <v>0</v>
      </c>
      <c r="G6298" s="991" t="s">
        <v>3604</v>
      </c>
      <c r="H6298" t="s">
        <v>4855</v>
      </c>
    </row>
    <row r="6299" spans="1:11" ht="15" customHeight="1" x14ac:dyDescent="0.25">
      <c r="A6299">
        <v>6294</v>
      </c>
      <c r="B6299" s="7">
        <f>'EstExp 12-20'!I55</f>
        <v>2081</v>
      </c>
      <c r="C6299" s="3">
        <f t="shared" si="192"/>
        <v>4213</v>
      </c>
      <c r="D6299" s="3" t="s">
        <v>4856</v>
      </c>
      <c r="E6299" t="b">
        <f t="shared" ca="1" si="193"/>
        <v>1</v>
      </c>
      <c r="F6299" cm="1">
        <f t="array" ref="F6299" ca="1">IF(G6299&lt;&gt;"",INDIRECT("'"&amp;G6299&amp;"'!"&amp;H6299),"")</f>
        <v>2081</v>
      </c>
      <c r="G6299" s="991" t="s">
        <v>3604</v>
      </c>
      <c r="H6299" t="s">
        <v>5023</v>
      </c>
    </row>
    <row r="6300" spans="1:11" ht="15" customHeight="1" x14ac:dyDescent="0.25">
      <c r="A6300">
        <v>6295</v>
      </c>
      <c r="B6300" s="7">
        <f>'EstExp 12-20'!J55</f>
        <v>0</v>
      </c>
      <c r="C6300" s="3">
        <f t="shared" si="192"/>
        <v>6295</v>
      </c>
      <c r="D6300" s="3" t="s">
        <v>4856</v>
      </c>
      <c r="E6300" t="b">
        <f t="shared" ca="1" si="193"/>
        <v>1</v>
      </c>
      <c r="F6300" cm="1">
        <f t="array" ref="F6300" ca="1">IF(G6300&lt;&gt;"",INDIRECT("'"&amp;G6300&amp;"'!"&amp;H6300),"")</f>
        <v>0</v>
      </c>
      <c r="G6300" s="991" t="s">
        <v>3604</v>
      </c>
      <c r="H6300" t="s">
        <v>5024</v>
      </c>
    </row>
    <row r="6301" spans="1:11" ht="15" customHeight="1" x14ac:dyDescent="0.25">
      <c r="A6301">
        <v>6296</v>
      </c>
      <c r="B6301" s="7">
        <f>'EstExp 12-20'!I57</f>
        <v>0</v>
      </c>
      <c r="C6301" s="3">
        <f t="shared" si="192"/>
        <v>6296</v>
      </c>
      <c r="D6301" s="3" t="s">
        <v>4856</v>
      </c>
      <c r="E6301" t="b">
        <f t="shared" ca="1" si="193"/>
        <v>1</v>
      </c>
      <c r="F6301" cm="1">
        <f t="array" ref="F6301" ca="1">IF(G6301&lt;&gt;"",INDIRECT("'"&amp;G6301&amp;"'!"&amp;H6301),"")</f>
        <v>0</v>
      </c>
      <c r="G6301" s="991" t="s">
        <v>3604</v>
      </c>
      <c r="H6301" t="s">
        <v>5025</v>
      </c>
    </row>
    <row r="6302" spans="1:11" ht="15" customHeight="1" x14ac:dyDescent="0.25">
      <c r="A6302">
        <v>6297</v>
      </c>
      <c r="B6302" s="7">
        <f>'EstExp 12-20'!J57</f>
        <v>0</v>
      </c>
      <c r="C6302" s="3">
        <f t="shared" si="192"/>
        <v>6297</v>
      </c>
      <c r="D6302" s="3" t="s">
        <v>4856</v>
      </c>
      <c r="E6302" t="b">
        <f t="shared" ca="1" si="193"/>
        <v>1</v>
      </c>
      <c r="F6302" cm="1">
        <f t="array" ref="F6302" ca="1">IF(G6302&lt;&gt;"",INDIRECT("'"&amp;G6302&amp;"'!"&amp;H6302),"")</f>
        <v>0</v>
      </c>
      <c r="G6302" s="991" t="s">
        <v>3604</v>
      </c>
      <c r="H6302" t="s">
        <v>5026</v>
      </c>
    </row>
    <row r="6303" spans="1:11" ht="15" customHeight="1" x14ac:dyDescent="0.25">
      <c r="A6303">
        <v>6298</v>
      </c>
      <c r="B6303" s="7">
        <f>'EstExp 12-20'!I58</f>
        <v>0</v>
      </c>
      <c r="C6303" s="3">
        <f t="shared" si="192"/>
        <v>6298</v>
      </c>
      <c r="D6303" s="3" t="s">
        <v>4856</v>
      </c>
      <c r="E6303" t="b">
        <f t="shared" ca="1" si="193"/>
        <v>1</v>
      </c>
      <c r="F6303" cm="1">
        <f t="array" ref="F6303" ca="1">IF(G6303&lt;&gt;"",INDIRECT("'"&amp;G6303&amp;"'!"&amp;H6303),"")</f>
        <v>0</v>
      </c>
      <c r="G6303" s="991" t="s">
        <v>3604</v>
      </c>
      <c r="H6303" t="s">
        <v>5027</v>
      </c>
    </row>
    <row r="6304" spans="1:11" ht="15" customHeight="1" x14ac:dyDescent="0.25">
      <c r="A6304">
        <v>6299</v>
      </c>
      <c r="B6304" s="7">
        <f>'EstExp 12-20'!J58</f>
        <v>0</v>
      </c>
      <c r="C6304" s="3">
        <f t="shared" si="192"/>
        <v>6299</v>
      </c>
      <c r="D6304" s="3" t="s">
        <v>4856</v>
      </c>
      <c r="E6304" t="b">
        <f t="shared" ca="1" si="193"/>
        <v>1</v>
      </c>
      <c r="F6304" cm="1">
        <f t="array" ref="F6304" ca="1">IF(G6304&lt;&gt;"",INDIRECT("'"&amp;G6304&amp;"'!"&amp;H6304),"")</f>
        <v>0</v>
      </c>
      <c r="G6304" s="991" t="s">
        <v>3604</v>
      </c>
      <c r="H6304" t="s">
        <v>5028</v>
      </c>
      <c r="I6304" s="4"/>
      <c r="J6304" s="4"/>
      <c r="K6304" s="4"/>
    </row>
    <row r="6305" spans="1:11" ht="15" customHeight="1" x14ac:dyDescent="0.25">
      <c r="A6305">
        <v>6300</v>
      </c>
      <c r="B6305" s="7">
        <f>'EstExp 12-20'!I59</f>
        <v>0</v>
      </c>
      <c r="C6305" s="3">
        <f t="shared" si="192"/>
        <v>6300</v>
      </c>
      <c r="D6305" s="3" t="s">
        <v>4856</v>
      </c>
      <c r="E6305" t="b">
        <f t="shared" ca="1" si="193"/>
        <v>1</v>
      </c>
      <c r="F6305" cm="1">
        <f t="array" ref="F6305" ca="1">IF(G6305&lt;&gt;"",INDIRECT("'"&amp;G6305&amp;"'!"&amp;H6305),"")</f>
        <v>0</v>
      </c>
      <c r="G6305" s="991" t="s">
        <v>3604</v>
      </c>
      <c r="H6305" t="s">
        <v>5029</v>
      </c>
      <c r="I6305" s="4"/>
      <c r="J6305" s="4"/>
      <c r="K6305" s="4"/>
    </row>
    <row r="6306" spans="1:11" ht="15" customHeight="1" x14ac:dyDescent="0.25">
      <c r="A6306">
        <v>6301</v>
      </c>
      <c r="B6306" s="7">
        <f>'EstExp 12-20'!J59</f>
        <v>0</v>
      </c>
      <c r="C6306" s="3">
        <f t="shared" si="192"/>
        <v>6301</v>
      </c>
      <c r="D6306" s="3" t="s">
        <v>4856</v>
      </c>
      <c r="E6306" t="b">
        <f t="shared" ca="1" si="193"/>
        <v>1</v>
      </c>
      <c r="F6306" cm="1">
        <f t="array" ref="F6306" ca="1">IF(G6306&lt;&gt;"",INDIRECT("'"&amp;G6306&amp;"'!"&amp;H6306),"")</f>
        <v>0</v>
      </c>
      <c r="G6306" s="991" t="s">
        <v>3604</v>
      </c>
      <c r="H6306" t="s">
        <v>5030</v>
      </c>
      <c r="I6306" s="4"/>
      <c r="J6306" s="4"/>
      <c r="K6306" s="4"/>
    </row>
    <row r="6307" spans="1:11" ht="15" customHeight="1" x14ac:dyDescent="0.25">
      <c r="A6307">
        <v>6302</v>
      </c>
      <c r="B6307" s="7">
        <f>'EstExp 12-20'!I61</f>
        <v>0</v>
      </c>
      <c r="C6307" s="3">
        <f t="shared" si="192"/>
        <v>6302</v>
      </c>
      <c r="D6307" s="3" t="s">
        <v>4856</v>
      </c>
      <c r="E6307" t="b">
        <f t="shared" ca="1" si="193"/>
        <v>1</v>
      </c>
      <c r="F6307" cm="1">
        <f t="array" ref="F6307" ca="1">IF(G6307&lt;&gt;"",INDIRECT("'"&amp;G6307&amp;"'!"&amp;H6307),"")</f>
        <v>0</v>
      </c>
      <c r="G6307" s="991" t="s">
        <v>3604</v>
      </c>
      <c r="H6307" t="s">
        <v>5031</v>
      </c>
      <c r="I6307" s="4"/>
      <c r="J6307" s="4"/>
      <c r="K6307" s="4"/>
    </row>
    <row r="6308" spans="1:11" ht="15" customHeight="1" x14ac:dyDescent="0.25">
      <c r="A6308">
        <v>6303</v>
      </c>
      <c r="B6308" s="7">
        <f>'EstExp 12-20'!J61</f>
        <v>0</v>
      </c>
      <c r="C6308" s="3">
        <f t="shared" si="192"/>
        <v>6303</v>
      </c>
      <c r="D6308" s="3" t="s">
        <v>4856</v>
      </c>
      <c r="E6308" t="b">
        <f t="shared" ca="1" si="193"/>
        <v>1</v>
      </c>
      <c r="F6308" cm="1">
        <f t="array" ref="F6308" ca="1">IF(G6308&lt;&gt;"",INDIRECT("'"&amp;G6308&amp;"'!"&amp;H6308),"")</f>
        <v>0</v>
      </c>
      <c r="G6308" s="991" t="s">
        <v>3604</v>
      </c>
      <c r="H6308" t="s">
        <v>5032</v>
      </c>
      <c r="I6308" s="4"/>
      <c r="J6308" s="4"/>
      <c r="K6308" s="4"/>
    </row>
    <row r="6309" spans="1:11" ht="15" customHeight="1" x14ac:dyDescent="0.25">
      <c r="A6309">
        <v>6304</v>
      </c>
      <c r="B6309" s="7">
        <f>'EstExp 12-20'!I62</f>
        <v>0</v>
      </c>
      <c r="C6309" s="3">
        <f t="shared" si="192"/>
        <v>6304</v>
      </c>
      <c r="D6309" s="3" t="s">
        <v>4856</v>
      </c>
      <c r="E6309" t="b">
        <f t="shared" ca="1" si="193"/>
        <v>1</v>
      </c>
      <c r="F6309" cm="1">
        <f t="array" ref="F6309" ca="1">IF(G6309&lt;&gt;"",INDIRECT("'"&amp;G6309&amp;"'!"&amp;H6309),"")</f>
        <v>0</v>
      </c>
      <c r="G6309" s="991" t="s">
        <v>3604</v>
      </c>
      <c r="H6309" t="s">
        <v>5033</v>
      </c>
      <c r="I6309" s="4"/>
      <c r="J6309" s="4"/>
      <c r="K6309" s="4"/>
    </row>
    <row r="6310" spans="1:11" ht="15" customHeight="1" x14ac:dyDescent="0.25">
      <c r="A6310">
        <v>6305</v>
      </c>
      <c r="B6310" s="7">
        <f>'EstExp 12-20'!J62</f>
        <v>0</v>
      </c>
      <c r="C6310" s="3">
        <f t="shared" si="192"/>
        <v>6305</v>
      </c>
      <c r="D6310" s="3" t="s">
        <v>4856</v>
      </c>
      <c r="E6310" t="b">
        <f t="shared" ca="1" si="193"/>
        <v>1</v>
      </c>
      <c r="F6310" cm="1">
        <f t="array" ref="F6310" ca="1">IF(G6310&lt;&gt;"",INDIRECT("'"&amp;G6310&amp;"'!"&amp;H6310),"")</f>
        <v>0</v>
      </c>
      <c r="G6310" s="991" t="s">
        <v>3604</v>
      </c>
      <c r="H6310" t="s">
        <v>5034</v>
      </c>
      <c r="I6310" s="4"/>
      <c r="J6310" s="4"/>
      <c r="K6310" s="4"/>
    </row>
    <row r="6311" spans="1:11" ht="15" customHeight="1" x14ac:dyDescent="0.25">
      <c r="A6311">
        <v>6306</v>
      </c>
      <c r="B6311" s="7">
        <f>'EstExp 12-20'!I63</f>
        <v>0</v>
      </c>
      <c r="C6311" s="3">
        <f t="shared" si="192"/>
        <v>6306</v>
      </c>
      <c r="D6311" s="3" t="s">
        <v>4856</v>
      </c>
      <c r="E6311" t="b">
        <f t="shared" ca="1" si="193"/>
        <v>1</v>
      </c>
      <c r="F6311" cm="1">
        <f t="array" ref="F6311" ca="1">IF(G6311&lt;&gt;"",INDIRECT("'"&amp;G6311&amp;"'!"&amp;H6311),"")</f>
        <v>0</v>
      </c>
      <c r="G6311" s="991" t="s">
        <v>3604</v>
      </c>
      <c r="H6311" t="s">
        <v>5035</v>
      </c>
      <c r="I6311" s="4"/>
      <c r="J6311" s="4"/>
      <c r="K6311" s="4"/>
    </row>
    <row r="6312" spans="1:11" ht="15" customHeight="1" x14ac:dyDescent="0.25">
      <c r="A6312">
        <v>6307</v>
      </c>
      <c r="B6312" s="7">
        <f>'EstExp 12-20'!J63</f>
        <v>0</v>
      </c>
      <c r="C6312" s="3">
        <f t="shared" si="192"/>
        <v>6307</v>
      </c>
      <c r="D6312" s="3" t="s">
        <v>4856</v>
      </c>
      <c r="E6312" t="b">
        <f t="shared" ca="1" si="193"/>
        <v>1</v>
      </c>
      <c r="F6312" cm="1">
        <f t="array" ref="F6312" ca="1">IF(G6312&lt;&gt;"",INDIRECT("'"&amp;G6312&amp;"'!"&amp;H6312),"")</f>
        <v>0</v>
      </c>
      <c r="G6312" s="991" t="s">
        <v>3604</v>
      </c>
      <c r="H6312" t="s">
        <v>5036</v>
      </c>
      <c r="I6312" s="4"/>
      <c r="J6312" s="4"/>
      <c r="K6312" s="4"/>
    </row>
    <row r="6313" spans="1:11" ht="15" customHeight="1" x14ac:dyDescent="0.25">
      <c r="A6313">
        <v>6308</v>
      </c>
      <c r="B6313" s="7">
        <f>'EstExp 12-20'!I64</f>
        <v>0</v>
      </c>
      <c r="C6313" s="3">
        <f t="shared" si="192"/>
        <v>6308</v>
      </c>
      <c r="D6313" s="3" t="s">
        <v>4856</v>
      </c>
      <c r="E6313" t="b">
        <f t="shared" ca="1" si="193"/>
        <v>1</v>
      </c>
      <c r="F6313" cm="1">
        <f t="array" ref="F6313" ca="1">IF(G6313&lt;&gt;"",INDIRECT("'"&amp;G6313&amp;"'!"&amp;H6313),"")</f>
        <v>0</v>
      </c>
      <c r="G6313" s="991" t="s">
        <v>3604</v>
      </c>
      <c r="H6313" t="s">
        <v>5037</v>
      </c>
      <c r="I6313" s="4"/>
      <c r="J6313" s="4"/>
      <c r="K6313" s="4"/>
    </row>
    <row r="6314" spans="1:11" ht="15" customHeight="1" x14ac:dyDescent="0.25">
      <c r="A6314">
        <v>6309</v>
      </c>
      <c r="B6314" s="7">
        <f>'EstExp 12-20'!J64</f>
        <v>0</v>
      </c>
      <c r="C6314" s="3">
        <f t="shared" ref="C6314:C6377" si="194">A6314-B6314</f>
        <v>6309</v>
      </c>
      <c r="D6314" s="3" t="s">
        <v>4856</v>
      </c>
      <c r="E6314" t="b">
        <f t="shared" ref="E6314:E6377" ca="1" si="195">F6314=B6314</f>
        <v>1</v>
      </c>
      <c r="F6314" cm="1">
        <f t="array" ref="F6314" ca="1">IF(G6314&lt;&gt;"",INDIRECT("'"&amp;G6314&amp;"'!"&amp;H6314),"")</f>
        <v>0</v>
      </c>
      <c r="G6314" s="991" t="s">
        <v>3604</v>
      </c>
      <c r="H6314" t="s">
        <v>5038</v>
      </c>
      <c r="I6314" s="4"/>
      <c r="J6314" s="4"/>
      <c r="K6314" s="4"/>
    </row>
    <row r="6315" spans="1:11" ht="15" customHeight="1" x14ac:dyDescent="0.25">
      <c r="A6315">
        <v>6310</v>
      </c>
      <c r="B6315" s="7">
        <f>'EstExp 12-20'!I65</f>
        <v>0</v>
      </c>
      <c r="C6315" s="3">
        <f t="shared" si="194"/>
        <v>6310</v>
      </c>
      <c r="D6315" s="3" t="s">
        <v>4856</v>
      </c>
      <c r="E6315" t="b">
        <f t="shared" ca="1" si="195"/>
        <v>1</v>
      </c>
      <c r="F6315" cm="1">
        <f t="array" ref="F6315" ca="1">IF(G6315&lt;&gt;"",INDIRECT("'"&amp;G6315&amp;"'!"&amp;H6315),"")</f>
        <v>0</v>
      </c>
      <c r="G6315" s="991" t="s">
        <v>3604</v>
      </c>
      <c r="H6315" t="s">
        <v>4837</v>
      </c>
      <c r="I6315" s="4"/>
      <c r="J6315" s="4"/>
      <c r="K6315" s="4"/>
    </row>
    <row r="6316" spans="1:11" ht="15" customHeight="1" x14ac:dyDescent="0.25">
      <c r="A6316">
        <v>6311</v>
      </c>
      <c r="B6316" s="7">
        <f>'EstExp 12-20'!J65</f>
        <v>0</v>
      </c>
      <c r="C6316" s="3">
        <f t="shared" si="194"/>
        <v>6311</v>
      </c>
      <c r="D6316" s="3" t="s">
        <v>4856</v>
      </c>
      <c r="E6316" t="b">
        <f t="shared" ca="1" si="195"/>
        <v>1</v>
      </c>
      <c r="F6316" cm="1">
        <f t="array" ref="F6316" ca="1">IF(G6316&lt;&gt;"",INDIRECT("'"&amp;G6316&amp;"'!"&amp;H6316),"")</f>
        <v>0</v>
      </c>
      <c r="G6316" s="991" t="s">
        <v>3604</v>
      </c>
      <c r="H6316" t="s">
        <v>4895</v>
      </c>
      <c r="I6316" s="4"/>
      <c r="J6316" s="4"/>
      <c r="K6316" s="4"/>
    </row>
    <row r="6317" spans="1:11" ht="15" customHeight="1" x14ac:dyDescent="0.25">
      <c r="A6317">
        <v>6312</v>
      </c>
      <c r="B6317" s="7">
        <f>'EstExp 12-20'!I66</f>
        <v>0</v>
      </c>
      <c r="C6317" s="3">
        <f t="shared" si="194"/>
        <v>6312</v>
      </c>
      <c r="D6317" s="3" t="s">
        <v>4856</v>
      </c>
      <c r="E6317" t="b">
        <f t="shared" ca="1" si="195"/>
        <v>1</v>
      </c>
      <c r="F6317" cm="1">
        <f t="array" ref="F6317" ca="1">IF(G6317&lt;&gt;"",INDIRECT("'"&amp;G6317&amp;"'!"&amp;H6317),"")</f>
        <v>0</v>
      </c>
      <c r="G6317" s="991" t="s">
        <v>3604</v>
      </c>
      <c r="H6317" t="s">
        <v>4838</v>
      </c>
      <c r="I6317" s="4"/>
      <c r="J6317" s="4"/>
      <c r="K6317" s="4"/>
    </row>
    <row r="6318" spans="1:11" ht="15" customHeight="1" x14ac:dyDescent="0.25">
      <c r="A6318">
        <v>6313</v>
      </c>
      <c r="B6318" s="7">
        <f>'EstExp 12-20'!J66</f>
        <v>0</v>
      </c>
      <c r="C6318" s="3">
        <f t="shared" si="194"/>
        <v>6313</v>
      </c>
      <c r="D6318" s="3" t="s">
        <v>4856</v>
      </c>
      <c r="E6318" t="b">
        <f t="shared" ca="1" si="195"/>
        <v>1</v>
      </c>
      <c r="F6318" cm="1">
        <f t="array" ref="F6318" ca="1">IF(G6318&lt;&gt;"",INDIRECT("'"&amp;G6318&amp;"'!"&amp;H6318),"")</f>
        <v>0</v>
      </c>
      <c r="G6318" s="991" t="s">
        <v>3604</v>
      </c>
      <c r="H6318" t="s">
        <v>4896</v>
      </c>
      <c r="I6318" s="4"/>
      <c r="J6318" s="4"/>
      <c r="K6318" s="4"/>
    </row>
    <row r="6319" spans="1:11" ht="15" customHeight="1" x14ac:dyDescent="0.25">
      <c r="A6319">
        <v>6314</v>
      </c>
      <c r="B6319" s="7">
        <f>'EstExp 12-20'!I67</f>
        <v>0</v>
      </c>
      <c r="C6319" s="3">
        <f t="shared" si="194"/>
        <v>6314</v>
      </c>
      <c r="D6319" s="3" t="s">
        <v>4856</v>
      </c>
      <c r="E6319" t="b">
        <f t="shared" ca="1" si="195"/>
        <v>1</v>
      </c>
      <c r="F6319" cm="1">
        <f t="array" ref="F6319" ca="1">IF(G6319&lt;&gt;"",INDIRECT("'"&amp;G6319&amp;"'!"&amp;H6319),"")</f>
        <v>0</v>
      </c>
      <c r="G6319" s="991" t="s">
        <v>3604</v>
      </c>
      <c r="H6319" t="s">
        <v>5039</v>
      </c>
    </row>
    <row r="6320" spans="1:11" ht="15" customHeight="1" x14ac:dyDescent="0.25">
      <c r="A6320">
        <v>6315</v>
      </c>
      <c r="B6320" s="7">
        <f>'EstExp 12-20'!J67</f>
        <v>0</v>
      </c>
      <c r="C6320" s="3">
        <f t="shared" si="194"/>
        <v>6315</v>
      </c>
      <c r="D6320" s="3" t="s">
        <v>4856</v>
      </c>
      <c r="E6320" t="b">
        <f t="shared" ca="1" si="195"/>
        <v>1</v>
      </c>
      <c r="F6320" cm="1">
        <f t="array" ref="F6320" ca="1">IF(G6320&lt;&gt;"",INDIRECT("'"&amp;G6320&amp;"'!"&amp;H6320),"")</f>
        <v>0</v>
      </c>
      <c r="G6320" s="991" t="s">
        <v>3604</v>
      </c>
      <c r="H6320" t="s">
        <v>5040</v>
      </c>
    </row>
    <row r="6321" spans="1:19" ht="15" customHeight="1" x14ac:dyDescent="0.25">
      <c r="A6321">
        <v>6316</v>
      </c>
      <c r="B6321" s="7">
        <f>'EstExp 12-20'!I69</f>
        <v>0</v>
      </c>
      <c r="C6321" s="3">
        <f t="shared" si="194"/>
        <v>6316</v>
      </c>
      <c r="D6321" s="3" t="s">
        <v>4856</v>
      </c>
      <c r="E6321" t="b">
        <f t="shared" ca="1" si="195"/>
        <v>1</v>
      </c>
      <c r="F6321" cm="1">
        <f t="array" ref="F6321" ca="1">IF(G6321&lt;&gt;"",INDIRECT("'"&amp;G6321&amp;"'!"&amp;H6321),"")</f>
        <v>0</v>
      </c>
      <c r="G6321" s="991" t="s">
        <v>3604</v>
      </c>
      <c r="H6321" t="s">
        <v>5041</v>
      </c>
      <c r="I6321" s="4"/>
      <c r="J6321" s="4"/>
      <c r="K6321" s="4"/>
    </row>
    <row r="6322" spans="1:19" ht="15" customHeight="1" x14ac:dyDescent="0.25">
      <c r="A6322">
        <v>6317</v>
      </c>
      <c r="B6322" s="7">
        <f>'EstExp 12-20'!J69</f>
        <v>0</v>
      </c>
      <c r="C6322" s="3">
        <f t="shared" si="194"/>
        <v>6317</v>
      </c>
      <c r="D6322" s="3" t="s">
        <v>4856</v>
      </c>
      <c r="E6322" t="b">
        <f t="shared" ca="1" si="195"/>
        <v>1</v>
      </c>
      <c r="F6322" cm="1">
        <f t="array" ref="F6322" ca="1">IF(G6322&lt;&gt;"",INDIRECT("'"&amp;G6322&amp;"'!"&amp;H6322),"")</f>
        <v>0</v>
      </c>
      <c r="G6322" s="991" t="s">
        <v>3604</v>
      </c>
      <c r="H6322" t="s">
        <v>5042</v>
      </c>
      <c r="I6322" s="4"/>
      <c r="J6322" s="4"/>
      <c r="K6322" s="4"/>
    </row>
    <row r="6323" spans="1:19" x14ac:dyDescent="0.25">
      <c r="A6323">
        <v>6318</v>
      </c>
      <c r="B6323" s="7">
        <f>'EstExp 12-20'!I70</f>
        <v>0</v>
      </c>
      <c r="C6323" s="3">
        <f t="shared" si="194"/>
        <v>6318</v>
      </c>
      <c r="D6323" s="3" t="s">
        <v>4856</v>
      </c>
      <c r="E6323" t="b">
        <f t="shared" ca="1" si="195"/>
        <v>1</v>
      </c>
      <c r="F6323" cm="1">
        <f t="array" ref="F6323" ca="1">IF(G6323&lt;&gt;"",INDIRECT("'"&amp;G6323&amp;"'!"&amp;H6323),"")</f>
        <v>0</v>
      </c>
      <c r="G6323" s="991" t="s">
        <v>3604</v>
      </c>
      <c r="H6323" t="s">
        <v>5043</v>
      </c>
      <c r="S6323" s="991"/>
    </row>
    <row r="6324" spans="1:19" ht="15" customHeight="1" x14ac:dyDescent="0.25">
      <c r="A6324">
        <v>6319</v>
      </c>
      <c r="B6324" s="7">
        <f>'EstExp 12-20'!J70</f>
        <v>0</v>
      </c>
      <c r="C6324" s="3">
        <f t="shared" si="194"/>
        <v>6319</v>
      </c>
      <c r="D6324" s="3" t="s">
        <v>4856</v>
      </c>
      <c r="E6324" t="b">
        <f t="shared" ca="1" si="195"/>
        <v>1</v>
      </c>
      <c r="F6324" cm="1">
        <f t="array" ref="F6324" ca="1">IF(G6324&lt;&gt;"",INDIRECT("'"&amp;G6324&amp;"'!"&amp;H6324),"")</f>
        <v>0</v>
      </c>
      <c r="G6324" s="991" t="s">
        <v>3604</v>
      </c>
      <c r="H6324" t="s">
        <v>5044</v>
      </c>
    </row>
    <row r="6325" spans="1:19" ht="15" customHeight="1" x14ac:dyDescent="0.25">
      <c r="A6325">
        <v>6320</v>
      </c>
      <c r="B6325" s="7">
        <f>'EstExp 12-20'!I71</f>
        <v>0</v>
      </c>
      <c r="C6325" s="3">
        <f t="shared" si="194"/>
        <v>6320</v>
      </c>
      <c r="D6325" s="3" t="s">
        <v>4856</v>
      </c>
      <c r="E6325" t="b">
        <f t="shared" ca="1" si="195"/>
        <v>1</v>
      </c>
      <c r="F6325" cm="1">
        <f t="array" ref="F6325" ca="1">IF(G6325&lt;&gt;"",INDIRECT("'"&amp;G6325&amp;"'!"&amp;H6325),"")</f>
        <v>0</v>
      </c>
      <c r="G6325" s="991" t="s">
        <v>3604</v>
      </c>
      <c r="H6325" t="s">
        <v>5045</v>
      </c>
    </row>
    <row r="6326" spans="1:19" ht="15" customHeight="1" x14ac:dyDescent="0.25">
      <c r="A6326">
        <v>6321</v>
      </c>
      <c r="B6326" s="7">
        <f>'EstExp 12-20'!J71</f>
        <v>0</v>
      </c>
      <c r="C6326" s="3">
        <f t="shared" si="194"/>
        <v>6321</v>
      </c>
      <c r="D6326" s="3" t="s">
        <v>4856</v>
      </c>
      <c r="E6326" t="b">
        <f t="shared" ca="1" si="195"/>
        <v>1</v>
      </c>
      <c r="F6326" cm="1">
        <f t="array" ref="F6326" ca="1">IF(G6326&lt;&gt;"",INDIRECT("'"&amp;G6326&amp;"'!"&amp;H6326),"")</f>
        <v>0</v>
      </c>
      <c r="G6326" s="991" t="s">
        <v>3604</v>
      </c>
      <c r="H6326" t="s">
        <v>5046</v>
      </c>
    </row>
    <row r="6327" spans="1:19" ht="15" customHeight="1" x14ac:dyDescent="0.25">
      <c r="A6327">
        <v>6322</v>
      </c>
      <c r="B6327" s="7">
        <f>'EstExp 12-20'!I72</f>
        <v>0</v>
      </c>
      <c r="C6327" s="3">
        <f t="shared" si="194"/>
        <v>6322</v>
      </c>
      <c r="D6327" s="3" t="s">
        <v>4856</v>
      </c>
      <c r="E6327" t="b">
        <f t="shared" ca="1" si="195"/>
        <v>1</v>
      </c>
      <c r="F6327" cm="1">
        <f t="array" ref="F6327" ca="1">IF(G6327&lt;&gt;"",INDIRECT("'"&amp;G6327&amp;"'!"&amp;H6327),"")</f>
        <v>0</v>
      </c>
      <c r="G6327" s="991" t="s">
        <v>3604</v>
      </c>
      <c r="H6327" t="s">
        <v>5047</v>
      </c>
    </row>
    <row r="6328" spans="1:19" ht="15" customHeight="1" x14ac:dyDescent="0.25">
      <c r="A6328">
        <v>6323</v>
      </c>
      <c r="B6328" s="7">
        <f>'EstExp 12-20'!J72</f>
        <v>0</v>
      </c>
      <c r="C6328" s="3">
        <f t="shared" si="194"/>
        <v>6323</v>
      </c>
      <c r="D6328" s="3" t="s">
        <v>4856</v>
      </c>
      <c r="E6328" t="b">
        <f t="shared" ca="1" si="195"/>
        <v>1</v>
      </c>
      <c r="F6328" cm="1">
        <f t="array" ref="F6328" ca="1">IF(G6328&lt;&gt;"",INDIRECT("'"&amp;G6328&amp;"'!"&amp;H6328),"")</f>
        <v>0</v>
      </c>
      <c r="G6328" s="991" t="s">
        <v>3604</v>
      </c>
      <c r="H6328" t="s">
        <v>5048</v>
      </c>
    </row>
    <row r="6329" spans="1:19" x14ac:dyDescent="0.25">
      <c r="A6329">
        <v>6324</v>
      </c>
      <c r="B6329" s="7">
        <f>'EstExp 12-20'!I73</f>
        <v>0</v>
      </c>
      <c r="C6329" s="3">
        <f t="shared" si="194"/>
        <v>6324</v>
      </c>
      <c r="D6329" s="3" t="s">
        <v>4856</v>
      </c>
      <c r="E6329" t="b">
        <f t="shared" ca="1" si="195"/>
        <v>1</v>
      </c>
      <c r="F6329" cm="1">
        <f t="array" ref="F6329" ca="1">IF(G6329&lt;&gt;"",INDIRECT("'"&amp;G6329&amp;"'!"&amp;H6329),"")</f>
        <v>0</v>
      </c>
      <c r="G6329" s="991" t="s">
        <v>3604</v>
      </c>
      <c r="H6329" t="s">
        <v>5049</v>
      </c>
      <c r="S6329" s="991"/>
    </row>
    <row r="6330" spans="1:19" x14ac:dyDescent="0.25">
      <c r="A6330">
        <v>6325</v>
      </c>
      <c r="B6330" s="7">
        <f>'EstExp 12-20'!J73</f>
        <v>0</v>
      </c>
      <c r="C6330" s="3">
        <f t="shared" si="194"/>
        <v>6325</v>
      </c>
      <c r="D6330" s="3" t="s">
        <v>4856</v>
      </c>
      <c r="E6330" t="b">
        <f t="shared" ca="1" si="195"/>
        <v>1</v>
      </c>
      <c r="F6330" cm="1">
        <f t="array" ref="F6330" ca="1">IF(G6330&lt;&gt;"",INDIRECT("'"&amp;G6330&amp;"'!"&amp;H6330),"")</f>
        <v>0</v>
      </c>
      <c r="G6330" s="991" t="s">
        <v>3604</v>
      </c>
      <c r="H6330" t="s">
        <v>5050</v>
      </c>
      <c r="S6330" s="991"/>
    </row>
    <row r="6331" spans="1:19" x14ac:dyDescent="0.25">
      <c r="A6331">
        <v>6326</v>
      </c>
      <c r="B6331" s="7">
        <f>'EstExp 12-20'!I74</f>
        <v>0</v>
      </c>
      <c r="C6331" s="3">
        <f t="shared" si="194"/>
        <v>6326</v>
      </c>
      <c r="D6331" s="3" t="s">
        <v>4856</v>
      </c>
      <c r="E6331" t="b">
        <f t="shared" ca="1" si="195"/>
        <v>1</v>
      </c>
      <c r="F6331" cm="1">
        <f t="array" ref="F6331" ca="1">IF(G6331&lt;&gt;"",INDIRECT("'"&amp;G6331&amp;"'!"&amp;H6331),"")</f>
        <v>0</v>
      </c>
      <c r="G6331" s="991" t="s">
        <v>3604</v>
      </c>
      <c r="H6331" t="s">
        <v>5051</v>
      </c>
      <c r="S6331" s="991"/>
    </row>
    <row r="6332" spans="1:19" x14ac:dyDescent="0.25">
      <c r="A6332">
        <v>6327</v>
      </c>
      <c r="B6332" s="7">
        <f>'EstExp 12-20'!J74</f>
        <v>0</v>
      </c>
      <c r="C6332" s="3">
        <f t="shared" si="194"/>
        <v>6327</v>
      </c>
      <c r="D6332" s="3" t="s">
        <v>4856</v>
      </c>
      <c r="E6332" t="b">
        <f t="shared" ca="1" si="195"/>
        <v>1</v>
      </c>
      <c r="F6332" cm="1">
        <f t="array" ref="F6332" ca="1">IF(G6332&lt;&gt;"",INDIRECT("'"&amp;G6332&amp;"'!"&amp;H6332),"")</f>
        <v>0</v>
      </c>
      <c r="G6332" s="991" t="s">
        <v>3604</v>
      </c>
      <c r="H6332" t="s">
        <v>5052</v>
      </c>
      <c r="S6332" s="991"/>
    </row>
    <row r="6333" spans="1:19" x14ac:dyDescent="0.25">
      <c r="A6333">
        <v>6328</v>
      </c>
      <c r="B6333" s="7">
        <f>'EstExp 12-20'!I75</f>
        <v>0</v>
      </c>
      <c r="C6333" s="3">
        <f t="shared" si="194"/>
        <v>6328</v>
      </c>
      <c r="D6333" s="3" t="s">
        <v>4856</v>
      </c>
      <c r="E6333" t="b">
        <f t="shared" ca="1" si="195"/>
        <v>1</v>
      </c>
      <c r="F6333" cm="1">
        <f t="array" ref="F6333" ca="1">IF(G6333&lt;&gt;"",INDIRECT("'"&amp;G6333&amp;"'!"&amp;H6333),"")</f>
        <v>0</v>
      </c>
      <c r="G6333" s="991" t="s">
        <v>3604</v>
      </c>
      <c r="H6333" t="s">
        <v>5053</v>
      </c>
      <c r="S6333" s="991"/>
    </row>
    <row r="6334" spans="1:19" x14ac:dyDescent="0.25">
      <c r="A6334">
        <v>6329</v>
      </c>
      <c r="B6334" s="7">
        <f>'EstExp 12-20'!J75</f>
        <v>0</v>
      </c>
      <c r="C6334" s="3">
        <f t="shared" si="194"/>
        <v>6329</v>
      </c>
      <c r="D6334" s="3" t="s">
        <v>4856</v>
      </c>
      <c r="E6334" t="b">
        <f t="shared" ca="1" si="195"/>
        <v>1</v>
      </c>
      <c r="F6334" cm="1">
        <f t="array" ref="F6334" ca="1">IF(G6334&lt;&gt;"",INDIRECT("'"&amp;G6334&amp;"'!"&amp;H6334),"")</f>
        <v>0</v>
      </c>
      <c r="G6334" s="991" t="s">
        <v>3604</v>
      </c>
      <c r="H6334" t="s">
        <v>5054</v>
      </c>
      <c r="S6334" s="991"/>
    </row>
    <row r="6335" spans="1:19" x14ac:dyDescent="0.25">
      <c r="A6335">
        <v>6330</v>
      </c>
      <c r="B6335" s="7">
        <f>'EstExp 12-20'!I76</f>
        <v>2081</v>
      </c>
      <c r="C6335" s="3">
        <f t="shared" si="194"/>
        <v>4249</v>
      </c>
      <c r="D6335" s="3" t="s">
        <v>4856</v>
      </c>
      <c r="E6335" t="b">
        <f t="shared" ca="1" si="195"/>
        <v>1</v>
      </c>
      <c r="F6335" cm="1">
        <f t="array" ref="F6335" ca="1">IF(G6335&lt;&gt;"",INDIRECT("'"&amp;G6335&amp;"'!"&amp;H6335),"")</f>
        <v>2081</v>
      </c>
      <c r="G6335" s="991" t="s">
        <v>3604</v>
      </c>
      <c r="H6335" t="s">
        <v>5055</v>
      </c>
      <c r="S6335" s="991"/>
    </row>
    <row r="6336" spans="1:19" x14ac:dyDescent="0.25">
      <c r="A6336">
        <v>6331</v>
      </c>
      <c r="B6336" s="7">
        <f>'EstExp 12-20'!J76</f>
        <v>0</v>
      </c>
      <c r="C6336" s="3">
        <f t="shared" si="194"/>
        <v>6331</v>
      </c>
      <c r="D6336" s="3" t="s">
        <v>4856</v>
      </c>
      <c r="E6336" t="b">
        <f t="shared" ca="1" si="195"/>
        <v>1</v>
      </c>
      <c r="F6336" cm="1">
        <f t="array" ref="F6336" ca="1">IF(G6336&lt;&gt;"",INDIRECT("'"&amp;G6336&amp;"'!"&amp;H6336),"")</f>
        <v>0</v>
      </c>
      <c r="G6336" s="991" t="s">
        <v>3604</v>
      </c>
      <c r="H6336" t="s">
        <v>5056</v>
      </c>
      <c r="S6336" s="991"/>
    </row>
    <row r="6337" spans="1:19" ht="15" customHeight="1" x14ac:dyDescent="0.25">
      <c r="A6337">
        <v>6332</v>
      </c>
      <c r="B6337" s="7">
        <f>'EstExp 12-20'!I77</f>
        <v>0</v>
      </c>
      <c r="C6337" s="3">
        <f t="shared" si="194"/>
        <v>6332</v>
      </c>
      <c r="D6337" s="3" t="s">
        <v>4856</v>
      </c>
      <c r="E6337" t="b">
        <f t="shared" ca="1" si="195"/>
        <v>1</v>
      </c>
      <c r="F6337" cm="1">
        <f t="array" ref="F6337" ca="1">IF(G6337&lt;&gt;"",INDIRECT("'"&amp;G6337&amp;"'!"&amp;H6337),"")</f>
        <v>0</v>
      </c>
      <c r="G6337" s="991" t="s">
        <v>3604</v>
      </c>
      <c r="H6337" t="s">
        <v>5057</v>
      </c>
      <c r="I6337" s="4"/>
      <c r="J6337" s="4"/>
      <c r="K6337" s="4"/>
    </row>
    <row r="6338" spans="1:19" ht="15" customHeight="1" x14ac:dyDescent="0.25">
      <c r="A6338">
        <v>6333</v>
      </c>
      <c r="B6338" s="7">
        <f>'EstExp 12-20'!J77</f>
        <v>0</v>
      </c>
      <c r="C6338" s="3">
        <f t="shared" si="194"/>
        <v>6333</v>
      </c>
      <c r="D6338" s="3" t="s">
        <v>4856</v>
      </c>
      <c r="E6338" t="b">
        <f t="shared" ca="1" si="195"/>
        <v>1</v>
      </c>
      <c r="F6338" cm="1">
        <f t="array" ref="F6338" ca="1">IF(G6338&lt;&gt;"",INDIRECT("'"&amp;G6338&amp;"'!"&amp;H6338),"")</f>
        <v>0</v>
      </c>
      <c r="G6338" s="991" t="s">
        <v>3604</v>
      </c>
      <c r="H6338" t="s">
        <v>5058</v>
      </c>
      <c r="I6338" s="4"/>
      <c r="J6338" s="4"/>
      <c r="K6338" s="4"/>
    </row>
    <row r="6339" spans="1:19" ht="15" customHeight="1" x14ac:dyDescent="0.25">
      <c r="A6339">
        <v>6334</v>
      </c>
      <c r="B6339" s="7">
        <f>'EstExp 12-20'!H87</f>
        <v>0</v>
      </c>
      <c r="C6339" s="3">
        <f t="shared" si="194"/>
        <v>6334</v>
      </c>
      <c r="D6339" s="3" t="s">
        <v>4856</v>
      </c>
      <c r="E6339" t="b">
        <f t="shared" ca="1" si="195"/>
        <v>1</v>
      </c>
      <c r="F6339" cm="1">
        <f t="array" ref="F6339" ca="1">IF(G6339&lt;&gt;"",INDIRECT("'"&amp;G6339&amp;"'!"&amp;H6339),"")</f>
        <v>0</v>
      </c>
      <c r="G6339" s="991" t="s">
        <v>3604</v>
      </c>
      <c r="H6339" t="s">
        <v>5059</v>
      </c>
      <c r="I6339" s="4"/>
      <c r="J6339" s="4"/>
      <c r="K6339" s="4"/>
    </row>
    <row r="6340" spans="1:19" ht="15" customHeight="1" x14ac:dyDescent="0.25">
      <c r="A6340">
        <v>6335</v>
      </c>
      <c r="B6340" s="7">
        <f>'EstExp 12-20'!K87</f>
        <v>0</v>
      </c>
      <c r="C6340" s="3">
        <f t="shared" si="194"/>
        <v>6335</v>
      </c>
      <c r="D6340" s="3" t="s">
        <v>4856</v>
      </c>
      <c r="E6340" t="b">
        <f t="shared" ca="1" si="195"/>
        <v>1</v>
      </c>
      <c r="F6340" cm="1">
        <f t="array" ref="F6340" ca="1">IF(G6340&lt;&gt;"",INDIRECT("'"&amp;G6340&amp;"'!"&amp;H6340),"")</f>
        <v>0</v>
      </c>
      <c r="G6340" s="991" t="s">
        <v>3604</v>
      </c>
      <c r="H6340" t="s">
        <v>5060</v>
      </c>
    </row>
    <row r="6341" spans="1:19" ht="15" customHeight="1" x14ac:dyDescent="0.25">
      <c r="A6341">
        <v>6336</v>
      </c>
      <c r="B6341" s="7">
        <f>'EstExp 12-20'!H88</f>
        <v>0</v>
      </c>
      <c r="C6341" s="3">
        <f t="shared" si="194"/>
        <v>6336</v>
      </c>
      <c r="D6341" s="3" t="s">
        <v>4856</v>
      </c>
      <c r="E6341" t="b">
        <f t="shared" ca="1" si="195"/>
        <v>1</v>
      </c>
      <c r="F6341" cm="1">
        <f t="array" ref="F6341" ca="1">IF(G6341&lt;&gt;"",INDIRECT("'"&amp;G6341&amp;"'!"&amp;H6341),"")</f>
        <v>0</v>
      </c>
      <c r="G6341" s="991" t="s">
        <v>3604</v>
      </c>
      <c r="H6341" t="s">
        <v>5061</v>
      </c>
    </row>
    <row r="6342" spans="1:19" ht="15" customHeight="1" x14ac:dyDescent="0.25">
      <c r="A6342">
        <v>6337</v>
      </c>
      <c r="B6342" s="7">
        <f>'EstExp 12-20'!K88</f>
        <v>0</v>
      </c>
      <c r="C6342" s="3">
        <f t="shared" si="194"/>
        <v>6337</v>
      </c>
      <c r="D6342" s="3" t="s">
        <v>4856</v>
      </c>
      <c r="E6342" t="b">
        <f t="shared" ca="1" si="195"/>
        <v>1</v>
      </c>
      <c r="F6342" cm="1">
        <f t="array" ref="F6342" ca="1">IF(G6342&lt;&gt;"",INDIRECT("'"&amp;G6342&amp;"'!"&amp;H6342),"")</f>
        <v>0</v>
      </c>
      <c r="G6342" s="991" t="s">
        <v>3604</v>
      </c>
      <c r="H6342" t="s">
        <v>5062</v>
      </c>
      <c r="I6342" s="4"/>
      <c r="J6342" s="4"/>
      <c r="K6342" s="4"/>
    </row>
    <row r="6343" spans="1:19" ht="15" customHeight="1" x14ac:dyDescent="0.25">
      <c r="A6343">
        <v>6338</v>
      </c>
      <c r="B6343" s="7">
        <f>'EstExp 12-20'!H89</f>
        <v>0</v>
      </c>
      <c r="C6343" s="3">
        <f t="shared" si="194"/>
        <v>6338</v>
      </c>
      <c r="D6343" s="3" t="s">
        <v>4856</v>
      </c>
      <c r="E6343" t="b">
        <f t="shared" ca="1" si="195"/>
        <v>1</v>
      </c>
      <c r="F6343" cm="1">
        <f t="array" ref="F6343" ca="1">IF(G6343&lt;&gt;"",INDIRECT("'"&amp;G6343&amp;"'!"&amp;H6343),"")</f>
        <v>0</v>
      </c>
      <c r="G6343" s="991" t="s">
        <v>3604</v>
      </c>
      <c r="H6343" t="s">
        <v>5063</v>
      </c>
    </row>
    <row r="6344" spans="1:19" x14ac:dyDescent="0.25">
      <c r="A6344">
        <v>6339</v>
      </c>
      <c r="B6344" s="7">
        <f>'EstExp 12-20'!K89</f>
        <v>0</v>
      </c>
      <c r="C6344" s="3">
        <f t="shared" si="194"/>
        <v>6339</v>
      </c>
      <c r="D6344" s="3" t="s">
        <v>4856</v>
      </c>
      <c r="E6344" t="b">
        <f t="shared" ca="1" si="195"/>
        <v>1</v>
      </c>
      <c r="F6344" cm="1">
        <f t="array" ref="F6344" ca="1">IF(G6344&lt;&gt;"",INDIRECT("'"&amp;G6344&amp;"'!"&amp;H6344),"")</f>
        <v>0</v>
      </c>
      <c r="G6344" s="991" t="s">
        <v>3604</v>
      </c>
      <c r="H6344" t="s">
        <v>5064</v>
      </c>
      <c r="S6344" s="991"/>
    </row>
    <row r="6345" spans="1:19" ht="15" customHeight="1" x14ac:dyDescent="0.25">
      <c r="A6345">
        <v>6340</v>
      </c>
      <c r="B6345" s="7">
        <f>'EstExp 12-20'!H90</f>
        <v>163558</v>
      </c>
      <c r="C6345" s="3">
        <f t="shared" si="194"/>
        <v>-157218</v>
      </c>
      <c r="D6345" s="3" t="s">
        <v>4856</v>
      </c>
      <c r="E6345" t="b">
        <f t="shared" ca="1" si="195"/>
        <v>1</v>
      </c>
      <c r="F6345" cm="1">
        <f t="array" ref="F6345" ca="1">IF(G6345&lt;&gt;"",INDIRECT("'"&amp;G6345&amp;"'!"&amp;H6345),"")</f>
        <v>163558</v>
      </c>
      <c r="G6345" s="991" t="s">
        <v>3604</v>
      </c>
      <c r="H6345" t="s">
        <v>5065</v>
      </c>
      <c r="I6345" s="4"/>
      <c r="J6345" s="4"/>
      <c r="K6345" s="4"/>
    </row>
    <row r="6346" spans="1:19" ht="15" customHeight="1" x14ac:dyDescent="0.25">
      <c r="A6346">
        <v>6341</v>
      </c>
      <c r="B6346" s="7">
        <f>'EstExp 12-20'!K90</f>
        <v>163558</v>
      </c>
      <c r="C6346" s="3">
        <f t="shared" si="194"/>
        <v>-157217</v>
      </c>
      <c r="D6346" s="3" t="s">
        <v>4856</v>
      </c>
      <c r="E6346" t="b">
        <f t="shared" ca="1" si="195"/>
        <v>1</v>
      </c>
      <c r="F6346" cm="1">
        <f t="array" ref="F6346" ca="1">IF(G6346&lt;&gt;"",INDIRECT("'"&amp;G6346&amp;"'!"&amp;H6346),"")</f>
        <v>163558</v>
      </c>
      <c r="G6346" s="991" t="s">
        <v>3604</v>
      </c>
      <c r="H6346" t="s">
        <v>5066</v>
      </c>
      <c r="I6346" s="4"/>
      <c r="J6346" s="4"/>
      <c r="K6346" s="4"/>
    </row>
    <row r="6347" spans="1:19" x14ac:dyDescent="0.25">
      <c r="A6347">
        <v>6342</v>
      </c>
      <c r="B6347" s="7">
        <f>'EstExp 12-20'!H91</f>
        <v>0</v>
      </c>
      <c r="C6347" s="3">
        <f t="shared" si="194"/>
        <v>6342</v>
      </c>
      <c r="D6347" s="3" t="s">
        <v>4856</v>
      </c>
      <c r="E6347" t="b">
        <f t="shared" ca="1" si="195"/>
        <v>1</v>
      </c>
      <c r="F6347" cm="1">
        <f t="array" ref="F6347" ca="1">IF(G6347&lt;&gt;"",INDIRECT("'"&amp;G6347&amp;"'!"&amp;H6347),"")</f>
        <v>0</v>
      </c>
      <c r="G6347" s="991" t="s">
        <v>3604</v>
      </c>
      <c r="H6347" t="s">
        <v>5067</v>
      </c>
      <c r="S6347" s="991"/>
    </row>
    <row r="6348" spans="1:19" x14ac:dyDescent="0.25">
      <c r="A6348">
        <v>6343</v>
      </c>
      <c r="B6348" s="7">
        <f>'EstExp 12-20'!K91</f>
        <v>0</v>
      </c>
      <c r="C6348" s="3">
        <f t="shared" si="194"/>
        <v>6343</v>
      </c>
      <c r="D6348" s="3" t="s">
        <v>4856</v>
      </c>
      <c r="E6348" t="b">
        <f t="shared" ca="1" si="195"/>
        <v>1</v>
      </c>
      <c r="F6348" cm="1">
        <f t="array" ref="F6348" ca="1">IF(G6348&lt;&gt;"",INDIRECT("'"&amp;G6348&amp;"'!"&amp;H6348),"")</f>
        <v>0</v>
      </c>
      <c r="G6348" s="991" t="s">
        <v>3604</v>
      </c>
      <c r="H6348" t="s">
        <v>5068</v>
      </c>
      <c r="S6348" s="991"/>
    </row>
    <row r="6349" spans="1:19" ht="15" customHeight="1" x14ac:dyDescent="0.25">
      <c r="A6349">
        <v>6344</v>
      </c>
      <c r="B6349" s="7">
        <f>'EstExp 12-20'!H92</f>
        <v>0</v>
      </c>
      <c r="C6349" s="3">
        <f t="shared" si="194"/>
        <v>6344</v>
      </c>
      <c r="D6349" s="3" t="s">
        <v>4856</v>
      </c>
      <c r="E6349" t="b">
        <f t="shared" ca="1" si="195"/>
        <v>1</v>
      </c>
      <c r="F6349" cm="1">
        <f t="array" ref="F6349" ca="1">IF(G6349&lt;&gt;"",INDIRECT("'"&amp;G6349&amp;"'!"&amp;H6349),"")</f>
        <v>0</v>
      </c>
      <c r="G6349" s="991" t="s">
        <v>3604</v>
      </c>
      <c r="H6349" t="s">
        <v>5069</v>
      </c>
    </row>
    <row r="6350" spans="1:19" ht="15" customHeight="1" x14ac:dyDescent="0.25">
      <c r="A6350">
        <v>6345</v>
      </c>
      <c r="B6350" s="7">
        <f>'EstExp 12-20'!K92</f>
        <v>0</v>
      </c>
      <c r="C6350" s="3">
        <f t="shared" si="194"/>
        <v>6345</v>
      </c>
      <c r="D6350" s="3" t="s">
        <v>4856</v>
      </c>
      <c r="E6350" t="b">
        <f t="shared" ca="1" si="195"/>
        <v>1</v>
      </c>
      <c r="F6350" cm="1">
        <f t="array" ref="F6350" ca="1">IF(G6350&lt;&gt;"",INDIRECT("'"&amp;G6350&amp;"'!"&amp;H6350),"")</f>
        <v>0</v>
      </c>
      <c r="G6350" s="991" t="s">
        <v>3604</v>
      </c>
      <c r="H6350" t="s">
        <v>5070</v>
      </c>
    </row>
    <row r="6351" spans="1:19" ht="15" customHeight="1" x14ac:dyDescent="0.25">
      <c r="A6351">
        <v>6346</v>
      </c>
      <c r="B6351" s="7">
        <f>'EstExp 12-20'!H93</f>
        <v>0</v>
      </c>
      <c r="C6351" s="3">
        <f t="shared" si="194"/>
        <v>6346</v>
      </c>
      <c r="D6351" s="3" t="s">
        <v>4856</v>
      </c>
      <c r="E6351" t="b">
        <f t="shared" ca="1" si="195"/>
        <v>1</v>
      </c>
      <c r="F6351" cm="1">
        <f t="array" ref="F6351" ca="1">IF(G6351&lt;&gt;"",INDIRECT("'"&amp;G6351&amp;"'!"&amp;H6351),"")</f>
        <v>0</v>
      </c>
      <c r="G6351" s="991" t="s">
        <v>3604</v>
      </c>
      <c r="H6351" t="s">
        <v>5071</v>
      </c>
    </row>
    <row r="6352" spans="1:19" ht="15" customHeight="1" x14ac:dyDescent="0.25">
      <c r="A6352">
        <v>6347</v>
      </c>
      <c r="B6352" s="7">
        <f>'EstExp 12-20'!K93</f>
        <v>0</v>
      </c>
      <c r="C6352" s="3">
        <f t="shared" si="194"/>
        <v>6347</v>
      </c>
      <c r="D6352" s="3" t="s">
        <v>4856</v>
      </c>
      <c r="E6352" t="b">
        <f t="shared" ca="1" si="195"/>
        <v>1</v>
      </c>
      <c r="F6352" cm="1">
        <f t="array" ref="F6352" ca="1">IF(G6352&lt;&gt;"",INDIRECT("'"&amp;G6352&amp;"'!"&amp;H6352),"")</f>
        <v>0</v>
      </c>
      <c r="G6352" s="991" t="s">
        <v>3604</v>
      </c>
      <c r="H6352" t="s">
        <v>5072</v>
      </c>
    </row>
    <row r="6353" spans="1:11" ht="15" customHeight="1" x14ac:dyDescent="0.25">
      <c r="A6353">
        <v>6348</v>
      </c>
      <c r="B6353" s="7">
        <f>'EstExp 12-20'!H95</f>
        <v>0</v>
      </c>
      <c r="C6353" s="3">
        <f t="shared" si="194"/>
        <v>6348</v>
      </c>
      <c r="D6353" s="3" t="s">
        <v>4856</v>
      </c>
      <c r="E6353" t="b">
        <f t="shared" ca="1" si="195"/>
        <v>1</v>
      </c>
      <c r="F6353" cm="1">
        <f t="array" ref="F6353" ca="1">IF(G6353&lt;&gt;"",INDIRECT("'"&amp;G6353&amp;"'!"&amp;H6353),"")</f>
        <v>0</v>
      </c>
      <c r="G6353" s="991" t="s">
        <v>3604</v>
      </c>
      <c r="H6353" t="s">
        <v>5073</v>
      </c>
    </row>
    <row r="6354" spans="1:11" ht="15" customHeight="1" x14ac:dyDescent="0.25">
      <c r="A6354">
        <v>6349</v>
      </c>
      <c r="B6354" s="7">
        <f>'EstExp 12-20'!K95</f>
        <v>0</v>
      </c>
      <c r="C6354" s="3">
        <f t="shared" si="194"/>
        <v>6349</v>
      </c>
      <c r="D6354" s="3" t="s">
        <v>4856</v>
      </c>
      <c r="E6354" t="b">
        <f t="shared" ca="1" si="195"/>
        <v>1</v>
      </c>
      <c r="F6354" cm="1">
        <f t="array" ref="F6354" ca="1">IF(G6354&lt;&gt;"",INDIRECT("'"&amp;G6354&amp;"'!"&amp;H6354),"")</f>
        <v>0</v>
      </c>
      <c r="G6354" s="991" t="s">
        <v>3604</v>
      </c>
      <c r="H6354" t="s">
        <v>5074</v>
      </c>
    </row>
    <row r="6355" spans="1:11" ht="15" customHeight="1" x14ac:dyDescent="0.25">
      <c r="A6355">
        <v>6350</v>
      </c>
      <c r="B6355" s="7">
        <f>'EstExp 12-20'!H96</f>
        <v>0</v>
      </c>
      <c r="C6355" s="3">
        <f t="shared" si="194"/>
        <v>6350</v>
      </c>
      <c r="D6355" s="3" t="s">
        <v>4856</v>
      </c>
      <c r="E6355" t="b">
        <f t="shared" ca="1" si="195"/>
        <v>1</v>
      </c>
      <c r="F6355" cm="1">
        <f t="array" ref="F6355" ca="1">IF(G6355&lt;&gt;"",INDIRECT("'"&amp;G6355&amp;"'!"&amp;H6355),"")</f>
        <v>0</v>
      </c>
      <c r="G6355" s="991" t="s">
        <v>3604</v>
      </c>
      <c r="H6355" t="s">
        <v>5075</v>
      </c>
      <c r="I6355" s="4"/>
      <c r="J6355" s="4"/>
      <c r="K6355" s="4"/>
    </row>
    <row r="6356" spans="1:11" ht="15" customHeight="1" x14ac:dyDescent="0.25">
      <c r="A6356">
        <v>6351</v>
      </c>
      <c r="B6356" s="7">
        <f>'EstExp 12-20'!K96</f>
        <v>0</v>
      </c>
      <c r="C6356" s="3">
        <f t="shared" si="194"/>
        <v>6351</v>
      </c>
      <c r="D6356" s="3" t="s">
        <v>4856</v>
      </c>
      <c r="E6356" t="b">
        <f t="shared" ca="1" si="195"/>
        <v>1</v>
      </c>
      <c r="F6356" cm="1">
        <f t="array" ref="F6356" ca="1">IF(G6356&lt;&gt;"",INDIRECT("'"&amp;G6356&amp;"'!"&amp;H6356),"")</f>
        <v>0</v>
      </c>
      <c r="G6356" s="991" t="s">
        <v>3604</v>
      </c>
      <c r="H6356" t="s">
        <v>5076</v>
      </c>
    </row>
    <row r="6357" spans="1:11" ht="15" customHeight="1" x14ac:dyDescent="0.25">
      <c r="A6357">
        <v>6352</v>
      </c>
      <c r="B6357" s="7">
        <f>'EstExp 12-20'!H97</f>
        <v>0</v>
      </c>
      <c r="C6357" s="3">
        <f t="shared" si="194"/>
        <v>6352</v>
      </c>
      <c r="D6357" s="3" t="s">
        <v>4856</v>
      </c>
      <c r="E6357" t="b">
        <f t="shared" ca="1" si="195"/>
        <v>1</v>
      </c>
      <c r="F6357" cm="1">
        <f t="array" ref="F6357" ca="1">IF(G6357&lt;&gt;"",INDIRECT("'"&amp;G6357&amp;"'!"&amp;H6357),"")</f>
        <v>0</v>
      </c>
      <c r="G6357" s="991" t="s">
        <v>3604</v>
      </c>
      <c r="H6357" t="s">
        <v>5077</v>
      </c>
      <c r="I6357" s="4"/>
      <c r="J6357" s="4"/>
      <c r="K6357" s="4"/>
    </row>
    <row r="6358" spans="1:11" ht="15" customHeight="1" x14ac:dyDescent="0.25">
      <c r="A6358">
        <v>6353</v>
      </c>
      <c r="B6358" s="7">
        <f>'EstExp 12-20'!K97</f>
        <v>0</v>
      </c>
      <c r="C6358" s="3">
        <f t="shared" si="194"/>
        <v>6353</v>
      </c>
      <c r="D6358" s="3" t="s">
        <v>4856</v>
      </c>
      <c r="E6358" t="b">
        <f t="shared" ca="1" si="195"/>
        <v>1</v>
      </c>
      <c r="F6358" cm="1">
        <f t="array" ref="F6358" ca="1">IF(G6358&lt;&gt;"",INDIRECT("'"&amp;G6358&amp;"'!"&amp;H6358),"")</f>
        <v>0</v>
      </c>
      <c r="G6358" s="991" t="s">
        <v>3604</v>
      </c>
      <c r="H6358" t="s">
        <v>5078</v>
      </c>
      <c r="I6358" s="4"/>
      <c r="J6358" s="4"/>
      <c r="K6358" s="4"/>
    </row>
    <row r="6359" spans="1:11" ht="15" customHeight="1" x14ac:dyDescent="0.25">
      <c r="A6359">
        <v>6354</v>
      </c>
      <c r="B6359" s="7">
        <f>'EstExp 12-20'!H98</f>
        <v>0</v>
      </c>
      <c r="C6359" s="3">
        <f t="shared" si="194"/>
        <v>6354</v>
      </c>
      <c r="D6359" s="3" t="s">
        <v>4856</v>
      </c>
      <c r="E6359" t="b">
        <f t="shared" ca="1" si="195"/>
        <v>1</v>
      </c>
      <c r="F6359" cm="1">
        <f t="array" ref="F6359" ca="1">IF(G6359&lt;&gt;"",INDIRECT("'"&amp;G6359&amp;"'!"&amp;H6359),"")</f>
        <v>0</v>
      </c>
      <c r="G6359" s="991" t="s">
        <v>3604</v>
      </c>
      <c r="H6359" t="s">
        <v>5079</v>
      </c>
      <c r="I6359" s="4"/>
      <c r="J6359" s="4"/>
      <c r="K6359" s="4"/>
    </row>
    <row r="6360" spans="1:11" ht="15" customHeight="1" x14ac:dyDescent="0.25">
      <c r="A6360">
        <v>6355</v>
      </c>
      <c r="B6360" s="7">
        <f>'EstExp 12-20'!K98</f>
        <v>0</v>
      </c>
      <c r="C6360" s="3">
        <f t="shared" si="194"/>
        <v>6355</v>
      </c>
      <c r="D6360" s="3" t="s">
        <v>4856</v>
      </c>
      <c r="E6360" t="b">
        <f t="shared" ca="1" si="195"/>
        <v>1</v>
      </c>
      <c r="F6360" cm="1">
        <f t="array" ref="F6360" ca="1">IF(G6360&lt;&gt;"",INDIRECT("'"&amp;G6360&amp;"'!"&amp;H6360),"")</f>
        <v>0</v>
      </c>
      <c r="G6360" s="991" t="s">
        <v>3604</v>
      </c>
      <c r="H6360" t="s">
        <v>5080</v>
      </c>
      <c r="I6360" s="4"/>
      <c r="J6360" s="4"/>
      <c r="K6360" s="4"/>
    </row>
    <row r="6361" spans="1:11" ht="15" customHeight="1" x14ac:dyDescent="0.25">
      <c r="A6361">
        <v>6356</v>
      </c>
      <c r="B6361" s="7">
        <f>'EstExp 12-20'!H99</f>
        <v>0</v>
      </c>
      <c r="C6361" s="3">
        <f t="shared" si="194"/>
        <v>6356</v>
      </c>
      <c r="D6361" s="3" t="s">
        <v>4856</v>
      </c>
      <c r="E6361" t="b">
        <f t="shared" ca="1" si="195"/>
        <v>1</v>
      </c>
      <c r="F6361" cm="1">
        <f t="array" ref="F6361" ca="1">IF(G6361&lt;&gt;"",INDIRECT("'"&amp;G6361&amp;"'!"&amp;H6361),"")</f>
        <v>0</v>
      </c>
      <c r="G6361" s="991" t="s">
        <v>3604</v>
      </c>
      <c r="H6361" t="s">
        <v>4825</v>
      </c>
      <c r="I6361" s="4"/>
      <c r="J6361" s="4"/>
      <c r="K6361" s="4"/>
    </row>
    <row r="6362" spans="1:11" ht="15" customHeight="1" x14ac:dyDescent="0.25">
      <c r="A6362">
        <v>6357</v>
      </c>
      <c r="B6362" s="7">
        <f>'EstExp 12-20'!K99</f>
        <v>0</v>
      </c>
      <c r="C6362" s="3">
        <f t="shared" si="194"/>
        <v>6357</v>
      </c>
      <c r="D6362" s="3" t="s">
        <v>4856</v>
      </c>
      <c r="E6362" t="b">
        <f t="shared" ca="1" si="195"/>
        <v>1</v>
      </c>
      <c r="F6362" cm="1">
        <f t="array" ref="F6362" ca="1">IF(G6362&lt;&gt;"",INDIRECT("'"&amp;G6362&amp;"'!"&amp;H6362),"")</f>
        <v>0</v>
      </c>
      <c r="G6362" s="991" t="s">
        <v>3604</v>
      </c>
      <c r="H6362" t="s">
        <v>4845</v>
      </c>
      <c r="I6362" s="4"/>
      <c r="J6362" s="4"/>
      <c r="K6362" s="4"/>
    </row>
    <row r="6363" spans="1:11" ht="15" customHeight="1" x14ac:dyDescent="0.25">
      <c r="A6363">
        <v>6358</v>
      </c>
      <c r="B6363" s="7">
        <f>'EstExp 12-20'!H100</f>
        <v>0</v>
      </c>
      <c r="C6363" s="3">
        <f t="shared" si="194"/>
        <v>6358</v>
      </c>
      <c r="D6363" s="3" t="s">
        <v>4856</v>
      </c>
      <c r="E6363" t="b">
        <f t="shared" ca="1" si="195"/>
        <v>1</v>
      </c>
      <c r="F6363" cm="1">
        <f t="array" ref="F6363" ca="1">IF(G6363&lt;&gt;"",INDIRECT("'"&amp;G6363&amp;"'!"&amp;H6363),"")</f>
        <v>0</v>
      </c>
      <c r="G6363" s="991" t="s">
        <v>3604</v>
      </c>
      <c r="H6363" t="s">
        <v>4903</v>
      </c>
      <c r="I6363" s="4"/>
      <c r="J6363" s="4"/>
      <c r="K6363" s="4"/>
    </row>
    <row r="6364" spans="1:11" ht="15" customHeight="1" x14ac:dyDescent="0.25">
      <c r="A6364">
        <v>6359</v>
      </c>
      <c r="B6364" s="7">
        <f>'EstExp 12-20'!K100</f>
        <v>0</v>
      </c>
      <c r="C6364" s="3">
        <f t="shared" si="194"/>
        <v>6359</v>
      </c>
      <c r="D6364" s="3" t="s">
        <v>4856</v>
      </c>
      <c r="E6364" t="b">
        <f t="shared" ca="1" si="195"/>
        <v>1</v>
      </c>
      <c r="F6364" cm="1">
        <f t="array" ref="F6364" ca="1">IF(G6364&lt;&gt;"",INDIRECT("'"&amp;G6364&amp;"'!"&amp;H6364),"")</f>
        <v>0</v>
      </c>
      <c r="G6364" s="991" t="s">
        <v>3604</v>
      </c>
      <c r="H6364" t="s">
        <v>4906</v>
      </c>
      <c r="I6364" s="4"/>
      <c r="J6364" s="4"/>
      <c r="K6364" s="4"/>
    </row>
    <row r="6365" spans="1:11" ht="15" customHeight="1" x14ac:dyDescent="0.25">
      <c r="A6365">
        <v>6360</v>
      </c>
      <c r="B6365" s="7">
        <f>'EstExp 12-20'!E101</f>
        <v>0</v>
      </c>
      <c r="C6365" s="3">
        <f t="shared" si="194"/>
        <v>6360</v>
      </c>
      <c r="D6365" s="3" t="s">
        <v>4856</v>
      </c>
      <c r="E6365" t="b">
        <f t="shared" ca="1" si="195"/>
        <v>1</v>
      </c>
      <c r="F6365" cm="1">
        <f t="array" ref="F6365" ca="1">IF(G6365&lt;&gt;"",INDIRECT("'"&amp;G6365&amp;"'!"&amp;H6365),"")</f>
        <v>0</v>
      </c>
      <c r="G6365" s="991" t="s">
        <v>3604</v>
      </c>
      <c r="H6365" t="s">
        <v>5081</v>
      </c>
      <c r="I6365" s="4"/>
      <c r="J6365" s="4"/>
      <c r="K6365" s="4"/>
    </row>
    <row r="6366" spans="1:11" ht="15" customHeight="1" x14ac:dyDescent="0.25">
      <c r="A6366">
        <v>6361</v>
      </c>
      <c r="B6366" s="7">
        <f>'EstExp 12-20'!H101</f>
        <v>0</v>
      </c>
      <c r="C6366" s="3">
        <f t="shared" si="194"/>
        <v>6361</v>
      </c>
      <c r="D6366" s="3" t="s">
        <v>4856</v>
      </c>
      <c r="E6366" t="b">
        <f t="shared" ca="1" si="195"/>
        <v>1</v>
      </c>
      <c r="F6366" cm="1">
        <f t="array" ref="F6366" ca="1">IF(G6366&lt;&gt;"",INDIRECT("'"&amp;G6366&amp;"'!"&amp;H6366),"")</f>
        <v>0</v>
      </c>
      <c r="G6366" s="991" t="s">
        <v>3604</v>
      </c>
      <c r="H6366" t="s">
        <v>5082</v>
      </c>
      <c r="I6366" s="4"/>
      <c r="J6366" s="4"/>
      <c r="K6366" s="4"/>
    </row>
    <row r="6367" spans="1:11" ht="15" customHeight="1" x14ac:dyDescent="0.25">
      <c r="A6367">
        <v>6362</v>
      </c>
      <c r="B6367" s="7">
        <f>'EstExp 12-20'!K101</f>
        <v>0</v>
      </c>
      <c r="C6367" s="3">
        <f t="shared" si="194"/>
        <v>6362</v>
      </c>
      <c r="D6367" s="3" t="s">
        <v>4856</v>
      </c>
      <c r="E6367" t="b">
        <f t="shared" ca="1" si="195"/>
        <v>1</v>
      </c>
      <c r="F6367" cm="1">
        <f t="array" ref="F6367" ca="1">IF(G6367&lt;&gt;"",INDIRECT("'"&amp;G6367&amp;"'!"&amp;H6367),"")</f>
        <v>0</v>
      </c>
      <c r="G6367" s="991" t="s">
        <v>3604</v>
      </c>
      <c r="H6367" t="s">
        <v>5083</v>
      </c>
      <c r="I6367" s="4"/>
      <c r="J6367" s="4"/>
      <c r="K6367" s="4"/>
    </row>
    <row r="6368" spans="1:11" ht="15" customHeight="1" x14ac:dyDescent="0.25">
      <c r="A6368">
        <v>6363</v>
      </c>
      <c r="B6368" s="7">
        <f>'EstExp 12-20'!H103</f>
        <v>0</v>
      </c>
      <c r="C6368" s="3">
        <f t="shared" si="194"/>
        <v>6363</v>
      </c>
      <c r="D6368" s="3" t="s">
        <v>4856</v>
      </c>
      <c r="E6368" t="b">
        <f t="shared" ca="1" si="195"/>
        <v>1</v>
      </c>
      <c r="F6368" cm="1">
        <f t="array" ref="F6368" ca="1">IF(G6368&lt;&gt;"",INDIRECT("'"&amp;G6368&amp;"'!"&amp;H6368),"")</f>
        <v>0</v>
      </c>
      <c r="G6368" s="991" t="s">
        <v>3604</v>
      </c>
      <c r="H6368" t="s">
        <v>4912</v>
      </c>
      <c r="I6368" s="4"/>
      <c r="J6368" s="4"/>
      <c r="K6368" s="4"/>
    </row>
    <row r="6369" spans="1:11" ht="15" customHeight="1" x14ac:dyDescent="0.25">
      <c r="A6369">
        <v>6364</v>
      </c>
      <c r="B6369" s="7">
        <f>'EstExp 12-20'!I116</f>
        <v>7275</v>
      </c>
      <c r="C6369" s="3">
        <f t="shared" si="194"/>
        <v>-911</v>
      </c>
      <c r="D6369" s="3" t="s">
        <v>4856</v>
      </c>
      <c r="E6369" t="b">
        <f t="shared" ca="1" si="195"/>
        <v>1</v>
      </c>
      <c r="F6369" cm="1">
        <f t="array" ref="F6369" ca="1">IF(G6369&lt;&gt;"",INDIRECT("'"&amp;G6369&amp;"'!"&amp;H6369),"")</f>
        <v>7275</v>
      </c>
      <c r="G6369" s="991" t="s">
        <v>3604</v>
      </c>
      <c r="H6369" t="s">
        <v>5084</v>
      </c>
      <c r="I6369" s="4"/>
      <c r="J6369" s="4"/>
      <c r="K6369" s="4"/>
    </row>
    <row r="6370" spans="1:11" ht="15" customHeight="1" x14ac:dyDescent="0.25">
      <c r="A6370">
        <v>6365</v>
      </c>
      <c r="B6370" s="7">
        <f>'EstExp 12-20'!J116</f>
        <v>0</v>
      </c>
      <c r="C6370" s="3">
        <f t="shared" si="194"/>
        <v>6365</v>
      </c>
      <c r="D6370" s="3" t="s">
        <v>4856</v>
      </c>
      <c r="E6370" t="b">
        <f t="shared" ca="1" si="195"/>
        <v>1</v>
      </c>
      <c r="F6370" cm="1">
        <f t="array" ref="F6370" ca="1">IF(G6370&lt;&gt;"",INDIRECT("'"&amp;G6370&amp;"'!"&amp;H6370),"")</f>
        <v>0</v>
      </c>
      <c r="G6370" s="991" t="s">
        <v>3604</v>
      </c>
      <c r="H6370" t="s">
        <v>5085</v>
      </c>
      <c r="I6370" s="4"/>
      <c r="J6370" s="4"/>
      <c r="K6370" s="4"/>
    </row>
    <row r="6371" spans="1:11" ht="15" customHeight="1" x14ac:dyDescent="0.25">
      <c r="A6371">
        <v>6366</v>
      </c>
      <c r="B6371" s="7">
        <f>'EstExp 12-20'!I124</f>
        <v>0</v>
      </c>
      <c r="C6371" s="3">
        <f t="shared" si="194"/>
        <v>6366</v>
      </c>
      <c r="D6371" s="3" t="s">
        <v>4856</v>
      </c>
      <c r="E6371" t="b">
        <f t="shared" ca="1" si="195"/>
        <v>1</v>
      </c>
      <c r="F6371" cm="1">
        <f t="array" ref="F6371" ca="1">IF(G6371&lt;&gt;"",INDIRECT("'"&amp;G6371&amp;"'!"&amp;H6371),"")</f>
        <v>0</v>
      </c>
      <c r="G6371" s="991" t="s">
        <v>3604</v>
      </c>
      <c r="H6371" t="s">
        <v>5086</v>
      </c>
      <c r="I6371" s="4"/>
      <c r="J6371" s="4"/>
      <c r="K6371" s="4"/>
    </row>
    <row r="6372" spans="1:11" ht="15" customHeight="1" x14ac:dyDescent="0.25">
      <c r="A6372">
        <v>6367</v>
      </c>
      <c r="B6372" s="7">
        <f>'EstExp 12-20'!J124</f>
        <v>0</v>
      </c>
      <c r="C6372" s="3">
        <f t="shared" si="194"/>
        <v>6367</v>
      </c>
      <c r="D6372" s="3" t="s">
        <v>4856</v>
      </c>
      <c r="E6372" t="b">
        <f t="shared" ca="1" si="195"/>
        <v>1</v>
      </c>
      <c r="F6372" cm="1">
        <f t="array" ref="F6372" ca="1">IF(G6372&lt;&gt;"",INDIRECT("'"&amp;G6372&amp;"'!"&amp;H6372),"")</f>
        <v>0</v>
      </c>
      <c r="G6372" s="991" t="s">
        <v>3604</v>
      </c>
      <c r="H6372" t="s">
        <v>4938</v>
      </c>
      <c r="I6372" s="4"/>
      <c r="J6372" s="4"/>
      <c r="K6372" s="4"/>
    </row>
    <row r="6373" spans="1:11" ht="15" customHeight="1" x14ac:dyDescent="0.25">
      <c r="A6373">
        <v>6368</v>
      </c>
      <c r="B6373" s="7">
        <f>'EstExp 12-20'!I126</f>
        <v>0</v>
      </c>
      <c r="C6373" s="3">
        <f t="shared" si="194"/>
        <v>6368</v>
      </c>
      <c r="D6373" s="3" t="s">
        <v>4856</v>
      </c>
      <c r="E6373" t="b">
        <f t="shared" ca="1" si="195"/>
        <v>1</v>
      </c>
      <c r="F6373" cm="1">
        <f t="array" ref="F6373" ca="1">IF(G6373&lt;&gt;"",INDIRECT("'"&amp;G6373&amp;"'!"&amp;H6373),"")</f>
        <v>0</v>
      </c>
      <c r="G6373" s="991" t="s">
        <v>3604</v>
      </c>
      <c r="H6373" t="s">
        <v>5087</v>
      </c>
    </row>
    <row r="6374" spans="1:11" ht="15" customHeight="1" x14ac:dyDescent="0.25">
      <c r="A6374">
        <v>6369</v>
      </c>
      <c r="B6374" s="7">
        <f>'EstExp 12-20'!J126</f>
        <v>0</v>
      </c>
      <c r="C6374" s="3">
        <f t="shared" si="194"/>
        <v>6369</v>
      </c>
      <c r="D6374" s="3" t="s">
        <v>4856</v>
      </c>
      <c r="E6374" t="b">
        <f t="shared" ca="1" si="195"/>
        <v>1</v>
      </c>
      <c r="F6374" cm="1">
        <f t="array" ref="F6374" ca="1">IF(G6374&lt;&gt;"",INDIRECT("'"&amp;G6374&amp;"'!"&amp;H6374),"")</f>
        <v>0</v>
      </c>
      <c r="G6374" s="991" t="s">
        <v>3604</v>
      </c>
      <c r="H6374" t="s">
        <v>5088</v>
      </c>
      <c r="I6374" s="4"/>
      <c r="J6374" s="4"/>
      <c r="K6374" s="4"/>
    </row>
    <row r="6375" spans="1:11" ht="15" customHeight="1" x14ac:dyDescent="0.25">
      <c r="A6375">
        <v>6370</v>
      </c>
      <c r="B6375" s="7">
        <f>'EstExp 12-20'!I127</f>
        <v>0</v>
      </c>
      <c r="C6375" s="3">
        <f t="shared" si="194"/>
        <v>6370</v>
      </c>
      <c r="D6375" s="3" t="s">
        <v>4856</v>
      </c>
      <c r="E6375" t="b">
        <f t="shared" ca="1" si="195"/>
        <v>1</v>
      </c>
      <c r="F6375" cm="1">
        <f t="array" ref="F6375" ca="1">IF(G6375&lt;&gt;"",INDIRECT("'"&amp;G6375&amp;"'!"&amp;H6375),"")</f>
        <v>0</v>
      </c>
      <c r="G6375" s="991" t="s">
        <v>3604</v>
      </c>
      <c r="H6375" t="s">
        <v>5089</v>
      </c>
      <c r="I6375" s="4"/>
      <c r="J6375" s="4"/>
      <c r="K6375" s="4"/>
    </row>
    <row r="6376" spans="1:11" ht="15" customHeight="1" x14ac:dyDescent="0.25">
      <c r="A6376">
        <v>6371</v>
      </c>
      <c r="B6376" s="7">
        <f>'EstExp 12-20'!J127</f>
        <v>0</v>
      </c>
      <c r="C6376" s="3">
        <f t="shared" si="194"/>
        <v>6371</v>
      </c>
      <c r="D6376" s="3" t="s">
        <v>4856</v>
      </c>
      <c r="E6376" t="b">
        <f t="shared" ca="1" si="195"/>
        <v>1</v>
      </c>
      <c r="F6376" cm="1">
        <f t="array" ref="F6376" ca="1">IF(G6376&lt;&gt;"",INDIRECT("'"&amp;G6376&amp;"'!"&amp;H6376),"")</f>
        <v>0</v>
      </c>
      <c r="G6376" s="991" t="s">
        <v>3604</v>
      </c>
      <c r="H6376" t="s">
        <v>5090</v>
      </c>
      <c r="I6376" s="4"/>
      <c r="J6376" s="4"/>
      <c r="K6376" s="4"/>
    </row>
    <row r="6377" spans="1:11" ht="15" customHeight="1" x14ac:dyDescent="0.25">
      <c r="A6377">
        <v>6372</v>
      </c>
      <c r="B6377" s="7">
        <f>'EstExp 12-20'!I128</f>
        <v>0</v>
      </c>
      <c r="C6377" s="3">
        <f t="shared" si="194"/>
        <v>6372</v>
      </c>
      <c r="D6377" s="3" t="s">
        <v>4856</v>
      </c>
      <c r="E6377" t="b">
        <f t="shared" ca="1" si="195"/>
        <v>1</v>
      </c>
      <c r="F6377" cm="1">
        <f t="array" ref="F6377" ca="1">IF(G6377&lt;&gt;"",INDIRECT("'"&amp;G6377&amp;"'!"&amp;H6377),"")</f>
        <v>0</v>
      </c>
      <c r="G6377" s="991" t="s">
        <v>3604</v>
      </c>
      <c r="H6377" t="s">
        <v>5091</v>
      </c>
      <c r="I6377" s="4"/>
      <c r="J6377" s="4"/>
      <c r="K6377" s="4"/>
    </row>
    <row r="6378" spans="1:11" ht="15" customHeight="1" x14ac:dyDescent="0.25">
      <c r="A6378">
        <v>6373</v>
      </c>
      <c r="B6378" s="7">
        <f>'EstExp 12-20'!J128</f>
        <v>0</v>
      </c>
      <c r="C6378" s="3">
        <f t="shared" ref="C6378:C6391" si="196">A6378-B6378</f>
        <v>6373</v>
      </c>
      <c r="D6378" s="3" t="s">
        <v>4856</v>
      </c>
      <c r="E6378" t="b">
        <f t="shared" ref="E6378:E6391" ca="1" si="197">F6378=B6378</f>
        <v>1</v>
      </c>
      <c r="F6378" cm="1">
        <f t="array" ref="F6378" ca="1">IF(G6378&lt;&gt;"",INDIRECT("'"&amp;G6378&amp;"'!"&amp;H6378),"")</f>
        <v>0</v>
      </c>
      <c r="G6378" s="991" t="s">
        <v>3604</v>
      </c>
      <c r="H6378" t="s">
        <v>5092</v>
      </c>
      <c r="I6378" s="4"/>
      <c r="J6378" s="4"/>
      <c r="K6378" s="4"/>
    </row>
    <row r="6379" spans="1:11" ht="15" customHeight="1" x14ac:dyDescent="0.25">
      <c r="A6379">
        <v>6374</v>
      </c>
      <c r="B6379" s="7">
        <f>'EstExp 12-20'!I129</f>
        <v>0</v>
      </c>
      <c r="C6379" s="3">
        <f t="shared" si="196"/>
        <v>6374</v>
      </c>
      <c r="D6379" s="3" t="s">
        <v>4856</v>
      </c>
      <c r="E6379" t="b">
        <f t="shared" ca="1" si="197"/>
        <v>1</v>
      </c>
      <c r="F6379" cm="1">
        <f t="array" ref="F6379" ca="1">IF(G6379&lt;&gt;"",INDIRECT("'"&amp;G6379&amp;"'!"&amp;H6379),"")</f>
        <v>0</v>
      </c>
      <c r="G6379" s="991" t="s">
        <v>3604</v>
      </c>
      <c r="H6379" t="s">
        <v>5093</v>
      </c>
      <c r="I6379" s="4"/>
      <c r="J6379" s="4"/>
      <c r="K6379" s="4"/>
    </row>
    <row r="6380" spans="1:11" ht="15" customHeight="1" x14ac:dyDescent="0.25">
      <c r="A6380">
        <v>6375</v>
      </c>
      <c r="B6380" s="7">
        <f>'EstExp 12-20'!J129</f>
        <v>0</v>
      </c>
      <c r="C6380" s="3">
        <f t="shared" si="196"/>
        <v>6375</v>
      </c>
      <c r="D6380" s="3" t="s">
        <v>4856</v>
      </c>
      <c r="E6380" t="b">
        <f t="shared" ca="1" si="197"/>
        <v>1</v>
      </c>
      <c r="F6380" cm="1">
        <f t="array" ref="F6380" ca="1">IF(G6380&lt;&gt;"",INDIRECT("'"&amp;G6380&amp;"'!"&amp;H6380),"")</f>
        <v>0</v>
      </c>
      <c r="G6380" s="991" t="s">
        <v>3604</v>
      </c>
      <c r="H6380" t="s">
        <v>5094</v>
      </c>
      <c r="I6380" s="4"/>
      <c r="J6380" s="4"/>
      <c r="K6380" s="4"/>
    </row>
    <row r="6381" spans="1:11" ht="15" customHeight="1" x14ac:dyDescent="0.25">
      <c r="A6381">
        <v>6376</v>
      </c>
      <c r="B6381" s="7">
        <f>'EstExp 12-20'!I130</f>
        <v>0</v>
      </c>
      <c r="C6381" s="3">
        <f t="shared" si="196"/>
        <v>6376</v>
      </c>
      <c r="D6381" s="3" t="s">
        <v>4856</v>
      </c>
      <c r="E6381" t="b">
        <f t="shared" ca="1" si="197"/>
        <v>1</v>
      </c>
      <c r="F6381" cm="1">
        <f t="array" ref="F6381" ca="1">IF(G6381&lt;&gt;"",INDIRECT("'"&amp;G6381&amp;"'!"&amp;H6381),"")</f>
        <v>0</v>
      </c>
      <c r="G6381" s="991" t="s">
        <v>3604</v>
      </c>
      <c r="H6381" t="s">
        <v>5095</v>
      </c>
      <c r="I6381" s="4"/>
      <c r="J6381" s="4"/>
      <c r="K6381" s="4"/>
    </row>
    <row r="6382" spans="1:11" ht="15" customHeight="1" x14ac:dyDescent="0.25">
      <c r="A6382">
        <v>6377</v>
      </c>
      <c r="B6382" s="7">
        <f>'EstExp 12-20'!I131</f>
        <v>0</v>
      </c>
      <c r="C6382" s="3">
        <f t="shared" si="196"/>
        <v>6377</v>
      </c>
      <c r="D6382" s="3" t="s">
        <v>4856</v>
      </c>
      <c r="E6382" t="b">
        <f t="shared" ca="1" si="197"/>
        <v>1</v>
      </c>
      <c r="F6382" cm="1">
        <f t="array" ref="F6382" ca="1">IF(G6382&lt;&gt;"",INDIRECT("'"&amp;G6382&amp;"'!"&amp;H6382),"")</f>
        <v>0</v>
      </c>
      <c r="G6382" s="991" t="s">
        <v>3604</v>
      </c>
      <c r="H6382" t="s">
        <v>5096</v>
      </c>
      <c r="I6382" s="4"/>
      <c r="J6382" s="4"/>
      <c r="K6382" s="4"/>
    </row>
    <row r="6383" spans="1:11" ht="15" customHeight="1" x14ac:dyDescent="0.25">
      <c r="A6383">
        <v>6378</v>
      </c>
      <c r="B6383" s="7">
        <f>'EstExp 12-20'!J131</f>
        <v>0</v>
      </c>
      <c r="C6383" s="3">
        <f t="shared" si="196"/>
        <v>6378</v>
      </c>
      <c r="D6383" s="3" t="s">
        <v>4856</v>
      </c>
      <c r="E6383" t="b">
        <f t="shared" ca="1" si="197"/>
        <v>1</v>
      </c>
      <c r="F6383" cm="1">
        <f t="array" ref="F6383" ca="1">IF(G6383&lt;&gt;"",INDIRECT("'"&amp;G6383&amp;"'!"&amp;H6383),"")</f>
        <v>0</v>
      </c>
      <c r="G6383" s="991" t="s">
        <v>3604</v>
      </c>
      <c r="H6383" t="s">
        <v>5097</v>
      </c>
      <c r="I6383" s="4"/>
      <c r="J6383" s="4"/>
      <c r="K6383" s="4"/>
    </row>
    <row r="6384" spans="1:11" ht="15" customHeight="1" x14ac:dyDescent="0.25">
      <c r="A6384">
        <v>6379</v>
      </c>
      <c r="B6384" s="7">
        <f>'EstExp 12-20'!I132</f>
        <v>0</v>
      </c>
      <c r="C6384" s="3">
        <f t="shared" si="196"/>
        <v>6379</v>
      </c>
      <c r="D6384" s="3" t="s">
        <v>4856</v>
      </c>
      <c r="E6384" t="b">
        <f t="shared" ca="1" si="197"/>
        <v>1</v>
      </c>
      <c r="F6384" cm="1">
        <f t="array" ref="F6384" ca="1">IF(G6384&lt;&gt;"",INDIRECT("'"&amp;G6384&amp;"'!"&amp;H6384),"")</f>
        <v>0</v>
      </c>
      <c r="G6384" s="991" t="s">
        <v>3604</v>
      </c>
      <c r="H6384" t="s">
        <v>5098</v>
      </c>
      <c r="I6384" s="4"/>
      <c r="J6384" s="4"/>
      <c r="K6384" s="4"/>
    </row>
    <row r="6385" spans="1:19" ht="15" customHeight="1" x14ac:dyDescent="0.25">
      <c r="A6385">
        <v>6380</v>
      </c>
      <c r="B6385" s="7">
        <f>'EstExp 12-20'!J132</f>
        <v>0</v>
      </c>
      <c r="C6385" s="3">
        <f t="shared" si="196"/>
        <v>6380</v>
      </c>
      <c r="D6385" s="3" t="s">
        <v>4856</v>
      </c>
      <c r="E6385" t="b">
        <f t="shared" ca="1" si="197"/>
        <v>1</v>
      </c>
      <c r="F6385" cm="1">
        <f t="array" ref="F6385" ca="1">IF(G6385&lt;&gt;"",INDIRECT("'"&amp;G6385&amp;"'!"&amp;H6385),"")</f>
        <v>0</v>
      </c>
      <c r="G6385" s="991" t="s">
        <v>3604</v>
      </c>
      <c r="H6385" t="s">
        <v>5099</v>
      </c>
      <c r="I6385" s="4"/>
      <c r="J6385" s="4"/>
      <c r="K6385" s="4"/>
    </row>
    <row r="6386" spans="1:19" ht="15" customHeight="1" x14ac:dyDescent="0.25">
      <c r="A6386">
        <v>6381</v>
      </c>
      <c r="B6386" s="7">
        <f>'EstExp 12-20'!I133</f>
        <v>0</v>
      </c>
      <c r="C6386" s="3">
        <f t="shared" si="196"/>
        <v>6381</v>
      </c>
      <c r="D6386" s="3" t="s">
        <v>4856</v>
      </c>
      <c r="E6386" t="b">
        <f t="shared" ca="1" si="197"/>
        <v>1</v>
      </c>
      <c r="F6386" cm="1">
        <f t="array" ref="F6386" ca="1">IF(G6386&lt;&gt;"",INDIRECT("'"&amp;G6386&amp;"'!"&amp;H6386),"")</f>
        <v>0</v>
      </c>
      <c r="G6386" s="991" t="s">
        <v>3604</v>
      </c>
      <c r="H6386" t="s">
        <v>5100</v>
      </c>
      <c r="I6386" s="4"/>
      <c r="J6386" s="4"/>
      <c r="K6386" s="4"/>
    </row>
    <row r="6387" spans="1:19" ht="15" customHeight="1" x14ac:dyDescent="0.25">
      <c r="A6387">
        <v>6382</v>
      </c>
      <c r="B6387" s="7">
        <f>'EstExp 12-20'!J133</f>
        <v>0</v>
      </c>
      <c r="C6387" s="3">
        <f t="shared" si="196"/>
        <v>6382</v>
      </c>
      <c r="D6387" s="3" t="s">
        <v>4856</v>
      </c>
      <c r="E6387" t="b">
        <f t="shared" ca="1" si="197"/>
        <v>1</v>
      </c>
      <c r="F6387" cm="1">
        <f t="array" ref="F6387" ca="1">IF(G6387&lt;&gt;"",INDIRECT("'"&amp;G6387&amp;"'!"&amp;H6387),"")</f>
        <v>0</v>
      </c>
      <c r="G6387" s="991" t="s">
        <v>3604</v>
      </c>
      <c r="H6387" t="s">
        <v>5101</v>
      </c>
      <c r="I6387" s="4"/>
      <c r="J6387" s="4"/>
      <c r="K6387" s="4"/>
    </row>
    <row r="6388" spans="1:19" ht="15" customHeight="1" x14ac:dyDescent="0.25">
      <c r="A6388">
        <v>6383</v>
      </c>
      <c r="B6388" s="7">
        <f>'EstExp 12-20'!I134</f>
        <v>0</v>
      </c>
      <c r="C6388" s="3">
        <f t="shared" si="196"/>
        <v>6383</v>
      </c>
      <c r="D6388" s="3" t="s">
        <v>4856</v>
      </c>
      <c r="E6388" t="b">
        <f t="shared" ca="1" si="197"/>
        <v>1</v>
      </c>
      <c r="F6388" cm="1">
        <f t="array" ref="F6388" ca="1">IF(G6388&lt;&gt;"",INDIRECT("'"&amp;G6388&amp;"'!"&amp;H6388),"")</f>
        <v>0</v>
      </c>
      <c r="G6388" s="991" t="s">
        <v>3604</v>
      </c>
      <c r="H6388" t="s">
        <v>5102</v>
      </c>
      <c r="I6388" s="4"/>
      <c r="J6388" s="4"/>
      <c r="K6388" s="4"/>
    </row>
    <row r="6389" spans="1:19" ht="15" customHeight="1" x14ac:dyDescent="0.25">
      <c r="A6389">
        <v>6384</v>
      </c>
      <c r="B6389" s="7">
        <f>'EstExp 12-20'!J134</f>
        <v>0</v>
      </c>
      <c r="C6389" s="3">
        <f t="shared" si="196"/>
        <v>6384</v>
      </c>
      <c r="D6389" s="3" t="s">
        <v>4856</v>
      </c>
      <c r="E6389" t="b">
        <f t="shared" ca="1" si="197"/>
        <v>1</v>
      </c>
      <c r="F6389" cm="1">
        <f t="array" ref="F6389" ca="1">IF(G6389&lt;&gt;"",INDIRECT("'"&amp;G6389&amp;"'!"&amp;H6389),"")</f>
        <v>0</v>
      </c>
      <c r="G6389" s="991" t="s">
        <v>3604</v>
      </c>
      <c r="H6389" t="s">
        <v>5103</v>
      </c>
      <c r="I6389" s="4"/>
      <c r="J6389" s="4"/>
      <c r="K6389" s="4"/>
    </row>
    <row r="6390" spans="1:19" ht="15" customHeight="1" x14ac:dyDescent="0.25">
      <c r="A6390">
        <v>6385</v>
      </c>
      <c r="B6390" s="7">
        <f>'EstExp 12-20'!I155</f>
        <v>0</v>
      </c>
      <c r="C6390" s="3">
        <f t="shared" si="196"/>
        <v>6385</v>
      </c>
      <c r="D6390" s="3" t="s">
        <v>4856</v>
      </c>
      <c r="E6390" t="b">
        <f t="shared" ca="1" si="197"/>
        <v>1</v>
      </c>
      <c r="F6390" cm="1">
        <f t="array" ref="F6390" ca="1">IF(G6390&lt;&gt;"",INDIRECT("'"&amp;G6390&amp;"'!"&amp;H6390),"")</f>
        <v>0</v>
      </c>
      <c r="G6390" s="991" t="s">
        <v>3604</v>
      </c>
      <c r="H6390" t="s">
        <v>5104</v>
      </c>
      <c r="I6390" s="4"/>
      <c r="J6390" s="4"/>
      <c r="K6390" s="4"/>
    </row>
    <row r="6391" spans="1:19" ht="15" customHeight="1" x14ac:dyDescent="0.25">
      <c r="A6391">
        <v>6386</v>
      </c>
      <c r="B6391" s="7">
        <f>'EstExp 12-20'!J155</f>
        <v>0</v>
      </c>
      <c r="C6391" s="3">
        <f t="shared" si="196"/>
        <v>6386</v>
      </c>
      <c r="D6391" s="3" t="s">
        <v>4856</v>
      </c>
      <c r="E6391" t="b">
        <f t="shared" ca="1" si="197"/>
        <v>1</v>
      </c>
      <c r="F6391" cm="1">
        <f t="array" ref="F6391" ca="1">IF(G6391&lt;&gt;"",INDIRECT("'"&amp;G6391&amp;"'!"&amp;H6391),"")</f>
        <v>0</v>
      </c>
      <c r="G6391" s="991" t="s">
        <v>3604</v>
      </c>
      <c r="H6391" t="s">
        <v>5105</v>
      </c>
      <c r="I6391" s="4"/>
      <c r="J6391" s="4"/>
      <c r="K6391" s="4"/>
    </row>
    <row r="6392" spans="1:19" ht="15" customHeight="1" x14ac:dyDescent="0.25">
      <c r="A6392" s="2">
        <v>6387</v>
      </c>
      <c r="D6392" s="3" t="s">
        <v>4856</v>
      </c>
      <c r="F6392" t="str" cm="1">
        <f t="array" ref="F6392" ca="1">IF(G6392&lt;&gt;"",INDIRECT("'"&amp;G6392&amp;"'!"&amp;H6392),"")</f>
        <v/>
      </c>
      <c r="S6392" s="991"/>
    </row>
    <row r="6393" spans="1:19" ht="15" customHeight="1" x14ac:dyDescent="0.25">
      <c r="A6393" s="2">
        <v>6388</v>
      </c>
      <c r="D6393" s="3" t="s">
        <v>5106</v>
      </c>
      <c r="F6393" t="str" cm="1">
        <f t="array" ref="F6393" ca="1">IF(G6393&lt;&gt;"",INDIRECT("'"&amp;G6393&amp;"'!"&amp;H6393),"")</f>
        <v/>
      </c>
      <c r="S6393" s="991"/>
    </row>
    <row r="6394" spans="1:19" ht="15" customHeight="1" x14ac:dyDescent="0.25">
      <c r="A6394" s="2">
        <v>6389</v>
      </c>
      <c r="D6394" s="3" t="s">
        <v>5106</v>
      </c>
      <c r="F6394" t="str" cm="1">
        <f t="array" ref="F6394" ca="1">IF(G6394&lt;&gt;"",INDIRECT("'"&amp;G6394&amp;"'!"&amp;H6394),"")</f>
        <v/>
      </c>
      <c r="S6394" s="991"/>
    </row>
    <row r="6395" spans="1:19" ht="15" customHeight="1" x14ac:dyDescent="0.25">
      <c r="A6395" s="2">
        <v>6390</v>
      </c>
      <c r="D6395" s="3" t="s">
        <v>5106</v>
      </c>
      <c r="F6395" t="str" cm="1">
        <f t="array" ref="F6395" ca="1">IF(G6395&lt;&gt;"",INDIRECT("'"&amp;G6395&amp;"'!"&amp;H6395),"")</f>
        <v/>
      </c>
      <c r="S6395" s="991"/>
    </row>
    <row r="6396" spans="1:19" ht="15" customHeight="1" x14ac:dyDescent="0.25">
      <c r="A6396">
        <v>6391</v>
      </c>
      <c r="B6396" s="7">
        <f>'EstExp 12-20'!I184</f>
        <v>0</v>
      </c>
      <c r="C6396" s="3">
        <f t="shared" ref="C6396:C6415" si="198">A6396-B6396</f>
        <v>6391</v>
      </c>
      <c r="D6396" s="3" t="s">
        <v>4856</v>
      </c>
      <c r="E6396" t="b">
        <f t="shared" ref="E6396:E6415" ca="1" si="199">F6396=B6396</f>
        <v>1</v>
      </c>
      <c r="F6396" cm="1">
        <f t="array" ref="F6396" ca="1">IF(G6396&lt;&gt;"",INDIRECT("'"&amp;G6396&amp;"'!"&amp;H6396),"")</f>
        <v>0</v>
      </c>
      <c r="G6396" s="991" t="s">
        <v>3604</v>
      </c>
      <c r="H6396" t="s">
        <v>5107</v>
      </c>
      <c r="I6396" s="4"/>
      <c r="J6396" s="4"/>
      <c r="K6396" s="4"/>
    </row>
    <row r="6397" spans="1:19" ht="15" customHeight="1" x14ac:dyDescent="0.25">
      <c r="A6397">
        <v>6392</v>
      </c>
      <c r="B6397" s="7">
        <f>'EstExp 12-20'!J184</f>
        <v>0</v>
      </c>
      <c r="C6397" s="3">
        <f t="shared" si="198"/>
        <v>6392</v>
      </c>
      <c r="D6397" s="3" t="s">
        <v>4856</v>
      </c>
      <c r="E6397" t="b">
        <f t="shared" ca="1" si="199"/>
        <v>1</v>
      </c>
      <c r="F6397" cm="1">
        <f t="array" ref="F6397" ca="1">IF(G6397&lt;&gt;"",INDIRECT("'"&amp;G6397&amp;"'!"&amp;H6397),"")</f>
        <v>0</v>
      </c>
      <c r="G6397" s="991" t="s">
        <v>3604</v>
      </c>
      <c r="H6397" t="s">
        <v>5108</v>
      </c>
      <c r="I6397" s="4"/>
      <c r="J6397" s="4"/>
      <c r="K6397" s="4"/>
    </row>
    <row r="6398" spans="1:19" ht="15" customHeight="1" x14ac:dyDescent="0.25">
      <c r="A6398">
        <v>6393</v>
      </c>
      <c r="B6398" s="7">
        <f>'EstExp 12-20'!I186</f>
        <v>0</v>
      </c>
      <c r="C6398" s="3">
        <f t="shared" si="198"/>
        <v>6393</v>
      </c>
      <c r="D6398" s="3" t="s">
        <v>4856</v>
      </c>
      <c r="E6398" t="b">
        <f t="shared" ca="1" si="199"/>
        <v>1</v>
      </c>
      <c r="F6398" cm="1">
        <f t="array" ref="F6398" ca="1">IF(G6398&lt;&gt;"",INDIRECT("'"&amp;G6398&amp;"'!"&amp;H6398),"")</f>
        <v>0</v>
      </c>
      <c r="G6398" s="991" t="s">
        <v>3604</v>
      </c>
      <c r="H6398" t="s">
        <v>5109</v>
      </c>
      <c r="I6398" s="4"/>
      <c r="J6398" s="4"/>
      <c r="K6398" s="4"/>
    </row>
    <row r="6399" spans="1:19" ht="15" customHeight="1" x14ac:dyDescent="0.25">
      <c r="A6399">
        <v>6394</v>
      </c>
      <c r="B6399" s="7">
        <f>'EstExp 12-20'!J186</f>
        <v>0</v>
      </c>
      <c r="C6399" s="3">
        <f t="shared" si="198"/>
        <v>6394</v>
      </c>
      <c r="D6399" s="3" t="s">
        <v>4856</v>
      </c>
      <c r="E6399" t="b">
        <f t="shared" ca="1" si="199"/>
        <v>1</v>
      </c>
      <c r="F6399" cm="1">
        <f t="array" ref="F6399" ca="1">IF(G6399&lt;&gt;"",INDIRECT("'"&amp;G6399&amp;"'!"&amp;H6399),"")</f>
        <v>0</v>
      </c>
      <c r="G6399" s="991" t="s">
        <v>3604</v>
      </c>
      <c r="H6399" t="s">
        <v>5110</v>
      </c>
      <c r="I6399" s="4"/>
      <c r="J6399" s="4"/>
      <c r="K6399" s="4"/>
    </row>
    <row r="6400" spans="1:19" ht="15" customHeight="1" x14ac:dyDescent="0.25">
      <c r="A6400">
        <v>6395</v>
      </c>
      <c r="B6400" s="7">
        <f>'EstExp 12-20'!I187</f>
        <v>0</v>
      </c>
      <c r="C6400" s="3">
        <f t="shared" si="198"/>
        <v>6395</v>
      </c>
      <c r="D6400" s="3" t="s">
        <v>4856</v>
      </c>
      <c r="E6400" t="b">
        <f t="shared" ca="1" si="199"/>
        <v>1</v>
      </c>
      <c r="F6400" cm="1">
        <f t="array" ref="F6400" ca="1">IF(G6400&lt;&gt;"",INDIRECT("'"&amp;G6400&amp;"'!"&amp;H6400),"")</f>
        <v>0</v>
      </c>
      <c r="G6400" s="991" t="s">
        <v>3604</v>
      </c>
      <c r="H6400" t="s">
        <v>5111</v>
      </c>
      <c r="I6400" s="4"/>
      <c r="J6400" s="4"/>
      <c r="K6400" s="4"/>
    </row>
    <row r="6401" spans="1:19" ht="15" customHeight="1" x14ac:dyDescent="0.25">
      <c r="A6401">
        <v>6396</v>
      </c>
      <c r="B6401" s="7">
        <f>'EstExp 12-20'!J187</f>
        <v>0</v>
      </c>
      <c r="C6401" s="3">
        <f t="shared" si="198"/>
        <v>6396</v>
      </c>
      <c r="D6401" s="3" t="s">
        <v>4856</v>
      </c>
      <c r="E6401" t="b">
        <f t="shared" ca="1" si="199"/>
        <v>1</v>
      </c>
      <c r="F6401" cm="1">
        <f t="array" ref="F6401" ca="1">IF(G6401&lt;&gt;"",INDIRECT("'"&amp;G6401&amp;"'!"&amp;H6401),"")</f>
        <v>0</v>
      </c>
      <c r="G6401" s="991" t="s">
        <v>3604</v>
      </c>
      <c r="H6401" t="s">
        <v>5112</v>
      </c>
      <c r="I6401" s="4"/>
      <c r="J6401" s="4"/>
      <c r="K6401" s="4"/>
    </row>
    <row r="6402" spans="1:19" ht="15" customHeight="1" x14ac:dyDescent="0.25">
      <c r="A6402">
        <v>6397</v>
      </c>
      <c r="B6402" s="7">
        <f>'EstExp 12-20'!I188</f>
        <v>0</v>
      </c>
      <c r="C6402" s="3">
        <f t="shared" si="198"/>
        <v>6397</v>
      </c>
      <c r="D6402" s="3" t="s">
        <v>4856</v>
      </c>
      <c r="E6402" t="b">
        <f t="shared" ca="1" si="199"/>
        <v>1</v>
      </c>
      <c r="F6402" cm="1">
        <f t="array" ref="F6402" ca="1">IF(G6402&lt;&gt;"",INDIRECT("'"&amp;G6402&amp;"'!"&amp;H6402),"")</f>
        <v>0</v>
      </c>
      <c r="G6402" s="991" t="s">
        <v>3604</v>
      </c>
      <c r="H6402" t="s">
        <v>5113</v>
      </c>
      <c r="I6402" s="4"/>
      <c r="J6402" s="4"/>
      <c r="K6402" s="4"/>
    </row>
    <row r="6403" spans="1:19" ht="15" customHeight="1" x14ac:dyDescent="0.25">
      <c r="A6403">
        <v>6398</v>
      </c>
      <c r="B6403" s="7">
        <f>'EstExp 12-20'!J188</f>
        <v>0</v>
      </c>
      <c r="C6403" s="3">
        <f t="shared" si="198"/>
        <v>6398</v>
      </c>
      <c r="D6403" s="3" t="s">
        <v>4856</v>
      </c>
      <c r="E6403" t="b">
        <f t="shared" ca="1" si="199"/>
        <v>1</v>
      </c>
      <c r="F6403" cm="1">
        <f t="array" ref="F6403" ca="1">IF(G6403&lt;&gt;"",INDIRECT("'"&amp;G6403&amp;"'!"&amp;H6403),"")</f>
        <v>0</v>
      </c>
      <c r="G6403" s="991" t="s">
        <v>3604</v>
      </c>
      <c r="H6403" t="s">
        <v>5114</v>
      </c>
      <c r="I6403" s="4"/>
      <c r="J6403" s="4"/>
      <c r="K6403" s="4"/>
    </row>
    <row r="6404" spans="1:19" ht="15" customHeight="1" x14ac:dyDescent="0.25">
      <c r="A6404">
        <v>6399</v>
      </c>
      <c r="B6404" s="7">
        <f>'EstExp 12-20'!I189</f>
        <v>0</v>
      </c>
      <c r="C6404" s="3">
        <f t="shared" si="198"/>
        <v>6399</v>
      </c>
      <c r="D6404" s="3" t="s">
        <v>4856</v>
      </c>
      <c r="E6404" t="b">
        <f t="shared" ca="1" si="199"/>
        <v>1</v>
      </c>
      <c r="F6404" cm="1">
        <f t="array" ref="F6404" ca="1">IF(G6404&lt;&gt;"",INDIRECT("'"&amp;G6404&amp;"'!"&amp;H6404),"")</f>
        <v>0</v>
      </c>
      <c r="G6404" s="991" t="s">
        <v>3604</v>
      </c>
      <c r="H6404" t="s">
        <v>5115</v>
      </c>
      <c r="I6404" s="4"/>
      <c r="J6404" s="4"/>
      <c r="K6404" s="4"/>
    </row>
    <row r="6405" spans="1:19" ht="15" customHeight="1" x14ac:dyDescent="0.25">
      <c r="A6405">
        <v>6400</v>
      </c>
      <c r="B6405" s="7">
        <f>'EstExp 12-20'!J189</f>
        <v>0</v>
      </c>
      <c r="C6405" s="3">
        <f t="shared" si="198"/>
        <v>6400</v>
      </c>
      <c r="D6405" s="3" t="s">
        <v>4856</v>
      </c>
      <c r="E6405" t="b">
        <f t="shared" ca="1" si="199"/>
        <v>1</v>
      </c>
      <c r="F6405" cm="1">
        <f t="array" ref="F6405" ca="1">IF(G6405&lt;&gt;"",INDIRECT("'"&amp;G6405&amp;"'!"&amp;H6405),"")</f>
        <v>0</v>
      </c>
      <c r="G6405" s="991" t="s">
        <v>3604</v>
      </c>
      <c r="H6405" t="s">
        <v>5116</v>
      </c>
      <c r="I6405" s="4"/>
      <c r="J6405" s="4"/>
      <c r="K6405" s="4"/>
    </row>
    <row r="6406" spans="1:19" ht="15" customHeight="1" x14ac:dyDescent="0.25">
      <c r="A6406">
        <v>6401</v>
      </c>
      <c r="B6406" s="7">
        <f>'EstExp 12-20'!I214</f>
        <v>0</v>
      </c>
      <c r="C6406" s="3">
        <f t="shared" si="198"/>
        <v>6401</v>
      </c>
      <c r="D6406" s="3" t="s">
        <v>4856</v>
      </c>
      <c r="E6406" t="b">
        <f t="shared" ca="1" si="199"/>
        <v>1</v>
      </c>
      <c r="F6406" cm="1">
        <f t="array" ref="F6406" ca="1">IF(G6406&lt;&gt;"",INDIRECT("'"&amp;G6406&amp;"'!"&amp;H6406),"")</f>
        <v>0</v>
      </c>
      <c r="G6406" s="991" t="s">
        <v>3604</v>
      </c>
      <c r="H6406" t="s">
        <v>5117</v>
      </c>
      <c r="I6406" s="4"/>
      <c r="J6406" s="4"/>
      <c r="K6406" s="4"/>
    </row>
    <row r="6407" spans="1:19" ht="15" customHeight="1" x14ac:dyDescent="0.25">
      <c r="A6407">
        <v>6402</v>
      </c>
      <c r="B6407" s="7">
        <f>'EstExp 12-20'!J214</f>
        <v>0</v>
      </c>
      <c r="C6407" s="3">
        <f t="shared" si="198"/>
        <v>6402</v>
      </c>
      <c r="D6407" s="3" t="s">
        <v>4856</v>
      </c>
      <c r="E6407" t="b">
        <f t="shared" ca="1" si="199"/>
        <v>1</v>
      </c>
      <c r="F6407" cm="1">
        <f t="array" ref="F6407" ca="1">IF(G6407&lt;&gt;"",INDIRECT("'"&amp;G6407&amp;"'!"&amp;H6407),"")</f>
        <v>0</v>
      </c>
      <c r="G6407" s="991" t="s">
        <v>3604</v>
      </c>
      <c r="H6407" t="s">
        <v>5118</v>
      </c>
      <c r="I6407" s="4"/>
      <c r="J6407" s="4"/>
      <c r="K6407" s="4"/>
    </row>
    <row r="6408" spans="1:19" ht="15" customHeight="1" x14ac:dyDescent="0.25">
      <c r="A6408">
        <v>6403</v>
      </c>
      <c r="B6408" s="7">
        <f>'EstExp 12-20'!D220</f>
        <v>0</v>
      </c>
      <c r="C6408" s="3">
        <f t="shared" si="198"/>
        <v>6403</v>
      </c>
      <c r="D6408" s="3" t="s">
        <v>4856</v>
      </c>
      <c r="E6408" t="b">
        <f t="shared" ca="1" si="199"/>
        <v>1</v>
      </c>
      <c r="F6408" cm="1">
        <f t="array" ref="F6408" ca="1">IF(G6408&lt;&gt;"",INDIRECT("'"&amp;G6408&amp;"'!"&amp;H6408),"")</f>
        <v>0</v>
      </c>
      <c r="G6408" s="991" t="s">
        <v>3604</v>
      </c>
      <c r="H6408" t="s">
        <v>5119</v>
      </c>
      <c r="I6408" s="4"/>
      <c r="J6408" s="4"/>
      <c r="K6408" s="4"/>
    </row>
    <row r="6409" spans="1:19" ht="15" customHeight="1" x14ac:dyDescent="0.25">
      <c r="A6409">
        <v>6404</v>
      </c>
      <c r="B6409" s="7">
        <f>'EstExp 12-20'!K220</f>
        <v>0</v>
      </c>
      <c r="C6409" s="3">
        <f t="shared" si="198"/>
        <v>6404</v>
      </c>
      <c r="D6409" s="3" t="s">
        <v>4856</v>
      </c>
      <c r="E6409" t="b">
        <f t="shared" ca="1" si="199"/>
        <v>1</v>
      </c>
      <c r="F6409" cm="1">
        <f t="array" ref="F6409" ca="1">IF(G6409&lt;&gt;"",INDIRECT("'"&amp;G6409&amp;"'!"&amp;H6409),"")</f>
        <v>0</v>
      </c>
      <c r="G6409" s="991" t="s">
        <v>3604</v>
      </c>
      <c r="H6409" t="s">
        <v>5120</v>
      </c>
      <c r="I6409" s="4"/>
      <c r="J6409" s="4"/>
      <c r="K6409" s="4"/>
    </row>
    <row r="6410" spans="1:19" ht="15" customHeight="1" x14ac:dyDescent="0.25">
      <c r="A6410">
        <v>6405</v>
      </c>
      <c r="B6410" s="7">
        <f>'EstExp 12-20'!D222</f>
        <v>0</v>
      </c>
      <c r="C6410" s="3">
        <f t="shared" si="198"/>
        <v>6405</v>
      </c>
      <c r="D6410" s="3" t="s">
        <v>4856</v>
      </c>
      <c r="E6410" t="b">
        <f t="shared" ca="1" si="199"/>
        <v>1</v>
      </c>
      <c r="F6410" cm="1">
        <f t="array" ref="F6410" ca="1">IF(G6410&lt;&gt;"",INDIRECT("'"&amp;G6410&amp;"'!"&amp;H6410),"")</f>
        <v>0</v>
      </c>
      <c r="G6410" s="991" t="s">
        <v>3604</v>
      </c>
      <c r="H6410" t="s">
        <v>5121</v>
      </c>
      <c r="I6410" s="4"/>
      <c r="J6410" s="4"/>
      <c r="K6410" s="4"/>
    </row>
    <row r="6411" spans="1:19" ht="15" customHeight="1" x14ac:dyDescent="0.25">
      <c r="A6411">
        <v>6406</v>
      </c>
      <c r="B6411" s="7">
        <f>'EstExp 12-20'!K222</f>
        <v>0</v>
      </c>
      <c r="C6411" s="3">
        <f t="shared" si="198"/>
        <v>6406</v>
      </c>
      <c r="D6411" s="3" t="s">
        <v>4856</v>
      </c>
      <c r="E6411" t="b">
        <f t="shared" ca="1" si="199"/>
        <v>1</v>
      </c>
      <c r="F6411" cm="1">
        <f t="array" ref="F6411" ca="1">IF(G6411&lt;&gt;"",INDIRECT("'"&amp;G6411&amp;"'!"&amp;H6411),"")</f>
        <v>0</v>
      </c>
      <c r="G6411" s="991" t="s">
        <v>3604</v>
      </c>
      <c r="H6411" t="s">
        <v>5122</v>
      </c>
      <c r="I6411" s="4"/>
      <c r="J6411" s="4"/>
      <c r="K6411" s="4"/>
    </row>
    <row r="6412" spans="1:19" ht="15" customHeight="1" x14ac:dyDescent="0.25">
      <c r="A6412">
        <v>6407</v>
      </c>
      <c r="B6412" s="7">
        <f>'EstExp 12-20'!D224</f>
        <v>0</v>
      </c>
      <c r="C6412" s="3">
        <f t="shared" si="198"/>
        <v>6407</v>
      </c>
      <c r="D6412" s="3" t="s">
        <v>4856</v>
      </c>
      <c r="E6412" t="b">
        <f t="shared" ca="1" si="199"/>
        <v>1</v>
      </c>
      <c r="F6412" cm="1">
        <f t="array" ref="F6412" ca="1">IF(G6412&lt;&gt;"",INDIRECT("'"&amp;G6412&amp;"'!"&amp;H6412),"")</f>
        <v>0</v>
      </c>
      <c r="G6412" s="991" t="s">
        <v>3604</v>
      </c>
      <c r="H6412" t="s">
        <v>5123</v>
      </c>
      <c r="I6412" s="4"/>
      <c r="J6412" s="4"/>
      <c r="K6412" s="4"/>
    </row>
    <row r="6413" spans="1:19" ht="15" customHeight="1" x14ac:dyDescent="0.25">
      <c r="A6413">
        <v>6408</v>
      </c>
      <c r="B6413" s="7">
        <f>'EstExp 12-20'!K224</f>
        <v>0</v>
      </c>
      <c r="C6413" s="3">
        <f t="shared" si="198"/>
        <v>6408</v>
      </c>
      <c r="D6413" s="3" t="s">
        <v>4856</v>
      </c>
      <c r="E6413" t="b">
        <f t="shared" ca="1" si="199"/>
        <v>1</v>
      </c>
      <c r="F6413" cm="1">
        <f t="array" ref="F6413" ca="1">IF(G6413&lt;&gt;"",INDIRECT("'"&amp;G6413&amp;"'!"&amp;H6413),"")</f>
        <v>0</v>
      </c>
      <c r="G6413" s="991" t="s">
        <v>3604</v>
      </c>
      <c r="H6413" t="s">
        <v>5124</v>
      </c>
      <c r="I6413" s="4"/>
      <c r="J6413" s="4"/>
      <c r="K6413" s="4"/>
    </row>
    <row r="6414" spans="1:19" ht="15" customHeight="1" x14ac:dyDescent="0.25">
      <c r="A6414">
        <v>6409</v>
      </c>
      <c r="B6414" s="7">
        <f>'EstExp 12-20'!D230</f>
        <v>0</v>
      </c>
      <c r="C6414" s="3">
        <f t="shared" si="198"/>
        <v>6409</v>
      </c>
      <c r="D6414" s="3" t="s">
        <v>4856</v>
      </c>
      <c r="E6414" t="b">
        <f t="shared" ca="1" si="199"/>
        <v>1</v>
      </c>
      <c r="F6414" cm="1">
        <f t="array" ref="F6414" ca="1">IF(G6414&lt;&gt;"",INDIRECT("'"&amp;G6414&amp;"'!"&amp;H6414),"")</f>
        <v>0</v>
      </c>
      <c r="G6414" s="991" t="s">
        <v>3604</v>
      </c>
      <c r="H6414" t="s">
        <v>4553</v>
      </c>
      <c r="I6414" s="4"/>
      <c r="J6414" s="4"/>
      <c r="K6414" s="4"/>
    </row>
    <row r="6415" spans="1:19" ht="15" customHeight="1" x14ac:dyDescent="0.25">
      <c r="A6415">
        <v>6410</v>
      </c>
      <c r="B6415" s="7">
        <f>'EstExp 12-20'!K230</f>
        <v>0</v>
      </c>
      <c r="C6415" s="3">
        <f t="shared" si="198"/>
        <v>6410</v>
      </c>
      <c r="D6415" s="3" t="s">
        <v>4856</v>
      </c>
      <c r="E6415" t="b">
        <f t="shared" ca="1" si="199"/>
        <v>1</v>
      </c>
      <c r="F6415" cm="1">
        <f t="array" ref="F6415" ca="1">IF(G6415&lt;&gt;"",INDIRECT("'"&amp;G6415&amp;"'!"&amp;H6415),"")</f>
        <v>0</v>
      </c>
      <c r="G6415" s="991" t="s">
        <v>3604</v>
      </c>
      <c r="H6415" t="s">
        <v>5125</v>
      </c>
      <c r="I6415" s="4"/>
      <c r="J6415" s="4"/>
      <c r="K6415" s="4"/>
    </row>
    <row r="6416" spans="1:19" ht="15" customHeight="1" x14ac:dyDescent="0.25">
      <c r="A6416" s="2">
        <v>6411</v>
      </c>
      <c r="D6416" s="3" t="s">
        <v>4856</v>
      </c>
      <c r="F6416" t="str" cm="1">
        <f t="array" ref="F6416" ca="1">IF(G6416&lt;&gt;"",INDIRECT("'"&amp;G6416&amp;"'!"&amp;H6416),"")</f>
        <v/>
      </c>
      <c r="S6416" s="991"/>
    </row>
    <row r="6417" spans="1:19" ht="15" customHeight="1" x14ac:dyDescent="0.25">
      <c r="A6417" s="2">
        <v>6412</v>
      </c>
      <c r="D6417" s="3" t="s">
        <v>4856</v>
      </c>
      <c r="F6417" t="str" cm="1">
        <f t="array" ref="F6417" ca="1">IF(G6417&lt;&gt;"",INDIRECT("'"&amp;G6417&amp;"'!"&amp;H6417),"")</f>
        <v/>
      </c>
      <c r="S6417" s="991"/>
    </row>
    <row r="6418" spans="1:19" ht="15" customHeight="1" x14ac:dyDescent="0.25">
      <c r="A6418">
        <v>6413</v>
      </c>
      <c r="B6418" s="7">
        <f>'EstExp 12-20'!D252</f>
        <v>0</v>
      </c>
      <c r="C6418" s="3">
        <f>A6418-B6418</f>
        <v>6413</v>
      </c>
      <c r="D6418" s="3" t="s">
        <v>4856</v>
      </c>
      <c r="E6418" t="b">
        <f ca="1">F6418=B6418</f>
        <v>1</v>
      </c>
      <c r="F6418" cm="1">
        <f t="array" ref="F6418" ca="1">IF(G6418&lt;&gt;"",INDIRECT("'"&amp;G6418&amp;"'!"&amp;H6418),"")</f>
        <v>0</v>
      </c>
      <c r="G6418" s="991" t="s">
        <v>3604</v>
      </c>
      <c r="H6418" t="s">
        <v>5126</v>
      </c>
      <c r="I6418" s="4"/>
      <c r="J6418" s="4"/>
      <c r="K6418" s="4"/>
    </row>
    <row r="6419" spans="1:19" ht="15" customHeight="1" x14ac:dyDescent="0.25">
      <c r="A6419">
        <v>6414</v>
      </c>
      <c r="B6419" s="7">
        <f>'EstExp 12-20'!K252</f>
        <v>0</v>
      </c>
      <c r="C6419" s="3">
        <f>A6419-B6419</f>
        <v>6414</v>
      </c>
      <c r="D6419" s="3" t="s">
        <v>4856</v>
      </c>
      <c r="E6419" t="b">
        <f ca="1">F6419=B6419</f>
        <v>1</v>
      </c>
      <c r="F6419" cm="1">
        <f t="array" ref="F6419" ca="1">IF(G6419&lt;&gt;"",INDIRECT("'"&amp;G6419&amp;"'!"&amp;H6419),"")</f>
        <v>0</v>
      </c>
      <c r="G6419" s="991" t="s">
        <v>3604</v>
      </c>
      <c r="H6419" t="s">
        <v>5127</v>
      </c>
      <c r="I6419" s="4"/>
      <c r="J6419" s="4"/>
      <c r="K6419" s="4"/>
    </row>
    <row r="6420" spans="1:19" ht="15" customHeight="1" x14ac:dyDescent="0.25">
      <c r="A6420" s="2">
        <v>6415</v>
      </c>
      <c r="D6420" s="3" t="s">
        <v>5128</v>
      </c>
      <c r="F6420" t="str" cm="1">
        <f t="array" ref="F6420" ca="1">IF(G6420&lt;&gt;"",INDIRECT("'"&amp;G6420&amp;"'!"&amp;H6420),"")</f>
        <v/>
      </c>
      <c r="S6420" s="991"/>
    </row>
    <row r="6421" spans="1:19" ht="15" customHeight="1" x14ac:dyDescent="0.25">
      <c r="A6421" s="2">
        <v>6416</v>
      </c>
      <c r="D6421" s="3" t="s">
        <v>5128</v>
      </c>
      <c r="F6421" t="str" cm="1">
        <f t="array" ref="F6421" ca="1">IF(G6421&lt;&gt;"",INDIRECT("'"&amp;G6421&amp;"'!"&amp;H6421),"")</f>
        <v/>
      </c>
      <c r="S6421" s="991"/>
    </row>
    <row r="6422" spans="1:19" ht="15" customHeight="1" x14ac:dyDescent="0.25">
      <c r="A6422" s="2">
        <v>6417</v>
      </c>
      <c r="D6422" s="3" t="s">
        <v>5128</v>
      </c>
      <c r="F6422" t="str" cm="1">
        <f t="array" ref="F6422" ca="1">IF(G6422&lt;&gt;"",INDIRECT("'"&amp;G6422&amp;"'!"&amp;H6422),"")</f>
        <v/>
      </c>
      <c r="S6422" s="991"/>
    </row>
    <row r="6423" spans="1:19" ht="15" customHeight="1" x14ac:dyDescent="0.25">
      <c r="A6423" s="2">
        <v>6418</v>
      </c>
      <c r="D6423" s="3" t="s">
        <v>5128</v>
      </c>
      <c r="F6423" t="str" cm="1">
        <f t="array" ref="F6423" ca="1">IF(G6423&lt;&gt;"",INDIRECT("'"&amp;G6423&amp;"'!"&amp;H6423),"")</f>
        <v/>
      </c>
      <c r="S6423" s="991"/>
    </row>
    <row r="6424" spans="1:19" ht="15" customHeight="1" x14ac:dyDescent="0.25">
      <c r="A6424" s="2">
        <v>6419</v>
      </c>
      <c r="D6424" s="3" t="s">
        <v>5128</v>
      </c>
      <c r="F6424" t="str" cm="1">
        <f t="array" ref="F6424" ca="1">IF(G6424&lt;&gt;"",INDIRECT("'"&amp;G6424&amp;"'!"&amp;H6424),"")</f>
        <v/>
      </c>
      <c r="S6424" s="991"/>
    </row>
    <row r="6425" spans="1:19" ht="15" customHeight="1" x14ac:dyDescent="0.25">
      <c r="A6425" s="2">
        <v>6420</v>
      </c>
      <c r="D6425" s="3" t="s">
        <v>5128</v>
      </c>
      <c r="F6425" t="str" cm="1">
        <f t="array" ref="F6425" ca="1">IF(G6425&lt;&gt;"",INDIRECT("'"&amp;G6425&amp;"'!"&amp;H6425),"")</f>
        <v/>
      </c>
      <c r="S6425" s="991"/>
    </row>
    <row r="6426" spans="1:19" ht="15" customHeight="1" x14ac:dyDescent="0.25">
      <c r="A6426">
        <v>6421</v>
      </c>
      <c r="B6426" s="7">
        <f>'EstExp 12-20'!D253</f>
        <v>0</v>
      </c>
      <c r="C6426" s="3">
        <f>A6426-B6426</f>
        <v>6421</v>
      </c>
      <c r="D6426" s="3" t="s">
        <v>4856</v>
      </c>
      <c r="E6426" t="b">
        <f ca="1">F6426=B6426</f>
        <v>1</v>
      </c>
      <c r="F6426" cm="1">
        <f t="array" ref="F6426" ca="1">IF(G6426&lt;&gt;"",INDIRECT("'"&amp;G6426&amp;"'!"&amp;H6426),"")</f>
        <v>0</v>
      </c>
      <c r="G6426" s="991" t="s">
        <v>3604</v>
      </c>
      <c r="H6426" t="s">
        <v>5129</v>
      </c>
      <c r="I6426" s="4"/>
      <c r="J6426" s="4"/>
      <c r="K6426" s="4"/>
    </row>
    <row r="6427" spans="1:19" ht="15" customHeight="1" x14ac:dyDescent="0.25">
      <c r="A6427">
        <v>6422</v>
      </c>
      <c r="B6427" s="7">
        <f>'EstExp 12-20'!K253</f>
        <v>0</v>
      </c>
      <c r="C6427" s="3">
        <f>A6427-B6427</f>
        <v>6422</v>
      </c>
      <c r="D6427" s="3" t="s">
        <v>4856</v>
      </c>
      <c r="E6427" t="b">
        <f ca="1">F6427=B6427</f>
        <v>1</v>
      </c>
      <c r="F6427" cm="1">
        <f t="array" ref="F6427" ca="1">IF(G6427&lt;&gt;"",INDIRECT("'"&amp;G6427&amp;"'!"&amp;H6427),"")</f>
        <v>0</v>
      </c>
      <c r="G6427" s="991" t="s">
        <v>3604</v>
      </c>
      <c r="H6427" t="s">
        <v>5130</v>
      </c>
      <c r="I6427" s="4"/>
      <c r="J6427" s="4"/>
      <c r="K6427" s="4"/>
    </row>
    <row r="6428" spans="1:19" ht="15" customHeight="1" x14ac:dyDescent="0.25">
      <c r="A6428" s="2">
        <v>6423</v>
      </c>
      <c r="D6428" s="3" t="s">
        <v>5128</v>
      </c>
      <c r="F6428" t="str" cm="1">
        <f t="array" ref="F6428" ca="1">IF(G6428&lt;&gt;"",INDIRECT("'"&amp;G6428&amp;"'!"&amp;H6428),"")</f>
        <v/>
      </c>
      <c r="S6428" s="991"/>
    </row>
    <row r="6429" spans="1:19" ht="15" customHeight="1" x14ac:dyDescent="0.25">
      <c r="A6429" s="2">
        <v>6424</v>
      </c>
      <c r="D6429" s="3" t="s">
        <v>5128</v>
      </c>
      <c r="F6429" t="str" cm="1">
        <f t="array" ref="F6429" ca="1">IF(G6429&lt;&gt;"",INDIRECT("'"&amp;G6429&amp;"'!"&amp;H6429),"")</f>
        <v/>
      </c>
      <c r="S6429" s="991"/>
    </row>
    <row r="6430" spans="1:19" ht="15" customHeight="1" x14ac:dyDescent="0.25">
      <c r="A6430" s="2">
        <v>6425</v>
      </c>
      <c r="D6430" s="3" t="s">
        <v>5128</v>
      </c>
      <c r="F6430" t="str" cm="1">
        <f t="array" ref="F6430" ca="1">IF(G6430&lt;&gt;"",INDIRECT("'"&amp;G6430&amp;"'!"&amp;H6430),"")</f>
        <v/>
      </c>
      <c r="S6430" s="991"/>
    </row>
    <row r="6431" spans="1:19" ht="15" customHeight="1" x14ac:dyDescent="0.25">
      <c r="A6431" s="2">
        <v>6426</v>
      </c>
      <c r="D6431" s="3" t="s">
        <v>5128</v>
      </c>
      <c r="F6431" t="str" cm="1">
        <f t="array" ref="F6431" ca="1">IF(G6431&lt;&gt;"",INDIRECT("'"&amp;G6431&amp;"'!"&amp;H6431),"")</f>
        <v/>
      </c>
      <c r="S6431" s="991"/>
    </row>
    <row r="6432" spans="1:19" ht="15" customHeight="1" x14ac:dyDescent="0.25">
      <c r="A6432" s="2">
        <v>6427</v>
      </c>
      <c r="D6432" s="3" t="s">
        <v>5128</v>
      </c>
      <c r="F6432" t="str" cm="1">
        <f t="array" ref="F6432" ca="1">IF(G6432&lt;&gt;"",INDIRECT("'"&amp;G6432&amp;"'!"&amp;H6432),"")</f>
        <v/>
      </c>
      <c r="S6432" s="991"/>
    </row>
    <row r="6433" spans="1:19" ht="15" customHeight="1" x14ac:dyDescent="0.25">
      <c r="A6433" s="2">
        <v>6428</v>
      </c>
      <c r="D6433" s="3" t="s">
        <v>5128</v>
      </c>
      <c r="F6433" t="str" cm="1">
        <f t="array" ref="F6433" ca="1">IF(G6433&lt;&gt;"",INDIRECT("'"&amp;G6433&amp;"'!"&amp;H6433),"")</f>
        <v/>
      </c>
      <c r="S6433" s="991"/>
    </row>
    <row r="6434" spans="1:19" ht="15" customHeight="1" x14ac:dyDescent="0.25">
      <c r="A6434" s="2">
        <v>6429</v>
      </c>
      <c r="D6434" s="3" t="s">
        <v>5128</v>
      </c>
      <c r="F6434" t="str" cm="1">
        <f t="array" ref="F6434" ca="1">IF(G6434&lt;&gt;"",INDIRECT("'"&amp;G6434&amp;"'!"&amp;H6434),"")</f>
        <v/>
      </c>
      <c r="S6434" s="991"/>
    </row>
    <row r="6435" spans="1:19" ht="15" customHeight="1" x14ac:dyDescent="0.25">
      <c r="A6435" s="2">
        <v>6430</v>
      </c>
      <c r="D6435" s="3" t="s">
        <v>5128</v>
      </c>
      <c r="F6435" t="str" cm="1">
        <f t="array" ref="F6435" ca="1">IF(G6435&lt;&gt;"",INDIRECT("'"&amp;G6435&amp;"'!"&amp;H6435),"")</f>
        <v/>
      </c>
      <c r="S6435" s="991"/>
    </row>
    <row r="6436" spans="1:19" ht="15" customHeight="1" x14ac:dyDescent="0.25">
      <c r="A6436">
        <v>6431</v>
      </c>
      <c r="B6436" s="8">
        <f>'EstExp 12-20'!H94</f>
        <v>163558</v>
      </c>
      <c r="C6436" s="3">
        <f>A6436-B6436</f>
        <v>-157127</v>
      </c>
      <c r="D6436" s="3" t="s">
        <v>5131</v>
      </c>
      <c r="E6436" t="b">
        <f ca="1">F6436=B6436</f>
        <v>1</v>
      </c>
      <c r="F6436" cm="1">
        <f t="array" ref="F6436" ca="1">IF(G6436&lt;&gt;"",INDIRECT("'"&amp;G6436&amp;"'!"&amp;H6436),"")</f>
        <v>163558</v>
      </c>
      <c r="G6436" s="991" t="s">
        <v>3604</v>
      </c>
      <c r="H6436" t="s">
        <v>5132</v>
      </c>
      <c r="I6436" s="4"/>
      <c r="J6436" s="4"/>
      <c r="K6436" s="4"/>
    </row>
    <row r="6437" spans="1:19" ht="15" customHeight="1" x14ac:dyDescent="0.25">
      <c r="A6437">
        <v>6432</v>
      </c>
      <c r="B6437" s="8">
        <f>'EstExp 12-20'!E102</f>
        <v>0</v>
      </c>
      <c r="C6437" s="3">
        <f>A6437-B6437</f>
        <v>6432</v>
      </c>
      <c r="D6437" s="3" t="s">
        <v>5131</v>
      </c>
      <c r="E6437" t="b">
        <f ca="1">F6437=B6437</f>
        <v>1</v>
      </c>
      <c r="F6437" cm="1">
        <f t="array" ref="F6437" ca="1">IF(G6437&lt;&gt;"",INDIRECT("'"&amp;G6437&amp;"'!"&amp;H6437),"")</f>
        <v>0</v>
      </c>
      <c r="G6437" s="991" t="s">
        <v>3604</v>
      </c>
      <c r="H6437" t="s">
        <v>4730</v>
      </c>
      <c r="I6437" s="4"/>
      <c r="J6437" s="4"/>
      <c r="K6437" s="4"/>
    </row>
    <row r="6438" spans="1:19" ht="15" customHeight="1" x14ac:dyDescent="0.25">
      <c r="A6438" s="2">
        <v>6433</v>
      </c>
      <c r="B6438" s="8">
        <f>'EstExp 12-20'!H102</f>
        <v>0</v>
      </c>
      <c r="C6438" s="3">
        <f>A6438-B6438</f>
        <v>6433</v>
      </c>
      <c r="D6438" s="3" t="s">
        <v>5106</v>
      </c>
      <c r="E6438" t="b">
        <f ca="1">F6438=B6438</f>
        <v>1</v>
      </c>
      <c r="F6438" cm="1">
        <f t="array" ref="F6438" ca="1">IF(G6438&lt;&gt;"",INDIRECT("'"&amp;G6438&amp;"'!"&amp;H6438),"")</f>
        <v>0</v>
      </c>
      <c r="G6438" s="991" t="s">
        <v>3604</v>
      </c>
      <c r="H6438" t="s">
        <v>4826</v>
      </c>
      <c r="I6438" s="4"/>
      <c r="J6438" s="4"/>
      <c r="K6438" s="4"/>
    </row>
    <row r="6439" spans="1:19" ht="15" customHeight="1" x14ac:dyDescent="0.25">
      <c r="A6439">
        <v>6434</v>
      </c>
      <c r="B6439" s="8">
        <f>'EstRev 6-11'!J111</f>
        <v>0</v>
      </c>
      <c r="C6439" s="3">
        <f>A6439-B6439</f>
        <v>6434</v>
      </c>
      <c r="D6439" s="3" t="s">
        <v>5133</v>
      </c>
      <c r="E6439" t="b">
        <f ca="1">F6439=B6439</f>
        <v>1</v>
      </c>
      <c r="F6439" cm="1">
        <f t="array" ref="F6439" ca="1">IF(G6439&lt;&gt;"",INDIRECT("'"&amp;G6439&amp;"'!"&amp;H6439),"")</f>
        <v>0</v>
      </c>
      <c r="G6439" s="991" t="s">
        <v>4454</v>
      </c>
      <c r="H6439" t="s">
        <v>5134</v>
      </c>
      <c r="I6439" s="4"/>
      <c r="J6439" s="4"/>
      <c r="K6439" s="4"/>
    </row>
    <row r="6440" spans="1:19" ht="15" customHeight="1" x14ac:dyDescent="0.25">
      <c r="A6440" s="2">
        <v>6435</v>
      </c>
      <c r="D6440" s="3" t="s">
        <v>5106</v>
      </c>
      <c r="F6440" t="str" cm="1">
        <f t="array" ref="F6440" ca="1">IF(G6440&lt;&gt;"",INDIRECT("'"&amp;G6440&amp;"'!"&amp;H6440),"")</f>
        <v/>
      </c>
      <c r="S6440" s="991"/>
    </row>
    <row r="6441" spans="1:19" ht="15" customHeight="1" x14ac:dyDescent="0.25">
      <c r="A6441" s="2">
        <v>6436</v>
      </c>
      <c r="D6441" s="3" t="s">
        <v>5106</v>
      </c>
      <c r="F6441" t="str" cm="1">
        <f t="array" ref="F6441" ca="1">IF(G6441&lt;&gt;"",INDIRECT("'"&amp;G6441&amp;"'!"&amp;H6441),"")</f>
        <v/>
      </c>
      <c r="S6441" s="991"/>
    </row>
    <row r="6442" spans="1:19" ht="15" customHeight="1" x14ac:dyDescent="0.25">
      <c r="A6442" s="2">
        <v>6437</v>
      </c>
      <c r="D6442" s="3" t="s">
        <v>5106</v>
      </c>
      <c r="F6442" t="str" cm="1">
        <f t="array" ref="F6442" ca="1">IF(G6442&lt;&gt;"",INDIRECT("'"&amp;G6442&amp;"'!"&amp;H6442),"")</f>
        <v/>
      </c>
      <c r="S6442" s="991"/>
    </row>
    <row r="6443" spans="1:19" ht="15" customHeight="1" x14ac:dyDescent="0.25">
      <c r="A6443" s="2">
        <v>6438</v>
      </c>
      <c r="D6443" s="3" t="s">
        <v>5106</v>
      </c>
      <c r="F6443" t="str" cm="1">
        <f t="array" ref="F6443" ca="1">IF(G6443&lt;&gt;"",INDIRECT("'"&amp;G6443&amp;"'!"&amp;H6443),"")</f>
        <v/>
      </c>
      <c r="S6443" s="991"/>
    </row>
    <row r="6444" spans="1:19" ht="15" customHeight="1" x14ac:dyDescent="0.25">
      <c r="A6444" s="2">
        <v>6439</v>
      </c>
      <c r="D6444" s="3" t="s">
        <v>5106</v>
      </c>
      <c r="F6444" t="str" cm="1">
        <f t="array" ref="F6444" ca="1">IF(G6444&lt;&gt;"",INDIRECT("'"&amp;G6444&amp;"'!"&amp;H6444),"")</f>
        <v/>
      </c>
      <c r="S6444" s="991"/>
    </row>
    <row r="6445" spans="1:19" ht="15" customHeight="1" x14ac:dyDescent="0.25">
      <c r="A6445" s="2">
        <v>6440</v>
      </c>
      <c r="D6445" s="3" t="s">
        <v>5106</v>
      </c>
      <c r="F6445" t="str" cm="1">
        <f t="array" ref="F6445" ca="1">IF(G6445&lt;&gt;"",INDIRECT("'"&amp;G6445&amp;"'!"&amp;H6445),"")</f>
        <v/>
      </c>
      <c r="S6445" s="991"/>
    </row>
    <row r="6446" spans="1:19" ht="15" customHeight="1" x14ac:dyDescent="0.25">
      <c r="A6446" s="2">
        <v>6441</v>
      </c>
      <c r="D6446" s="3" t="s">
        <v>5106</v>
      </c>
      <c r="F6446" t="str" cm="1">
        <f t="array" ref="F6446" ca="1">IF(G6446&lt;&gt;"",INDIRECT("'"&amp;G6446&amp;"'!"&amp;H6446),"")</f>
        <v/>
      </c>
      <c r="S6446" s="991"/>
    </row>
    <row r="6447" spans="1:19" ht="15" customHeight="1" x14ac:dyDescent="0.25">
      <c r="A6447" s="2">
        <v>6442</v>
      </c>
      <c r="D6447" s="3" t="s">
        <v>5106</v>
      </c>
      <c r="F6447" t="str" cm="1">
        <f t="array" ref="F6447" ca="1">IF(G6447&lt;&gt;"",INDIRECT("'"&amp;G6447&amp;"'!"&amp;H6447),"")</f>
        <v/>
      </c>
      <c r="S6447" s="991"/>
    </row>
    <row r="6448" spans="1:19" ht="15" customHeight="1" x14ac:dyDescent="0.25">
      <c r="A6448" s="2">
        <v>6443</v>
      </c>
      <c r="D6448" s="3" t="s">
        <v>5106</v>
      </c>
      <c r="F6448" t="str" cm="1">
        <f t="array" ref="F6448" ca="1">IF(G6448&lt;&gt;"",INDIRECT("'"&amp;G6448&amp;"'!"&amp;H6448),"")</f>
        <v/>
      </c>
      <c r="S6448" s="991"/>
    </row>
    <row r="6449" spans="1:19" ht="15" customHeight="1" x14ac:dyDescent="0.25">
      <c r="A6449" s="2">
        <v>6444</v>
      </c>
      <c r="D6449" s="3" t="s">
        <v>5106</v>
      </c>
      <c r="F6449" t="str" cm="1">
        <f t="array" ref="F6449" ca="1">IF(G6449&lt;&gt;"",INDIRECT("'"&amp;G6449&amp;"'!"&amp;H6449),"")</f>
        <v/>
      </c>
      <c r="S6449" s="991"/>
    </row>
    <row r="6450" spans="1:19" ht="15" customHeight="1" x14ac:dyDescent="0.25">
      <c r="A6450" s="2">
        <v>6445</v>
      </c>
      <c r="D6450" s="3" t="s">
        <v>5106</v>
      </c>
      <c r="F6450" t="str" cm="1">
        <f t="array" ref="F6450" ca="1">IF(G6450&lt;&gt;"",INDIRECT("'"&amp;G6450&amp;"'!"&amp;H6450),"")</f>
        <v/>
      </c>
      <c r="S6450" s="991"/>
    </row>
    <row r="6451" spans="1:19" ht="15" customHeight="1" x14ac:dyDescent="0.25">
      <c r="A6451" s="2">
        <v>6446</v>
      </c>
      <c r="D6451" s="3" t="s">
        <v>5106</v>
      </c>
      <c r="F6451" t="str" cm="1">
        <f t="array" ref="F6451" ca="1">IF(G6451&lt;&gt;"",INDIRECT("'"&amp;G6451&amp;"'!"&amp;H6451),"")</f>
        <v/>
      </c>
      <c r="S6451" s="991"/>
    </row>
    <row r="6452" spans="1:19" ht="15" customHeight="1" x14ac:dyDescent="0.25">
      <c r="A6452" s="2">
        <v>6447</v>
      </c>
      <c r="D6452" s="3" t="s">
        <v>5106</v>
      </c>
      <c r="F6452" t="str" cm="1">
        <f t="array" ref="F6452" ca="1">IF(G6452&lt;&gt;"",INDIRECT("'"&amp;G6452&amp;"'!"&amp;H6452),"")</f>
        <v/>
      </c>
      <c r="S6452" s="991"/>
    </row>
    <row r="6453" spans="1:19" ht="15" customHeight="1" x14ac:dyDescent="0.25">
      <c r="A6453" s="2">
        <v>6448</v>
      </c>
      <c r="D6453" s="3" t="s">
        <v>5106</v>
      </c>
      <c r="F6453" t="str" cm="1">
        <f t="array" ref="F6453" ca="1">IF(G6453&lt;&gt;"",INDIRECT("'"&amp;G6453&amp;"'!"&amp;H6453),"")</f>
        <v/>
      </c>
      <c r="S6453" s="991"/>
    </row>
    <row r="6454" spans="1:19" ht="15" customHeight="1" x14ac:dyDescent="0.25">
      <c r="A6454" s="2">
        <v>6449</v>
      </c>
      <c r="D6454" s="3" t="s">
        <v>5106</v>
      </c>
      <c r="F6454" t="str" cm="1">
        <f t="array" ref="F6454" ca="1">IF(G6454&lt;&gt;"",INDIRECT("'"&amp;G6454&amp;"'!"&amp;H6454),"")</f>
        <v/>
      </c>
      <c r="S6454" s="991"/>
    </row>
    <row r="6455" spans="1:19" ht="15" customHeight="1" x14ac:dyDescent="0.25">
      <c r="A6455" s="2">
        <v>6450</v>
      </c>
      <c r="D6455" s="3" t="s">
        <v>5106</v>
      </c>
      <c r="F6455" t="str" cm="1">
        <f t="array" ref="F6455" ca="1">IF(G6455&lt;&gt;"",INDIRECT("'"&amp;G6455&amp;"'!"&amp;H6455),"")</f>
        <v/>
      </c>
      <c r="S6455" s="991"/>
    </row>
    <row r="6456" spans="1:19" ht="15" customHeight="1" x14ac:dyDescent="0.25">
      <c r="A6456" s="2">
        <v>6451</v>
      </c>
      <c r="D6456" s="3" t="s">
        <v>5106</v>
      </c>
      <c r="F6456" t="str" cm="1">
        <f t="array" ref="F6456" ca="1">IF(G6456&lt;&gt;"",INDIRECT("'"&amp;G6456&amp;"'!"&amp;H6456),"")</f>
        <v/>
      </c>
      <c r="S6456" s="991"/>
    </row>
    <row r="6457" spans="1:19" ht="15" customHeight="1" x14ac:dyDescent="0.25">
      <c r="A6457" s="2">
        <v>6452</v>
      </c>
      <c r="D6457" s="3" t="s">
        <v>5106</v>
      </c>
      <c r="F6457" t="str" cm="1">
        <f t="array" ref="F6457" ca="1">IF(G6457&lt;&gt;"",INDIRECT("'"&amp;G6457&amp;"'!"&amp;H6457),"")</f>
        <v/>
      </c>
      <c r="S6457" s="991"/>
    </row>
    <row r="6458" spans="1:19" ht="15" customHeight="1" x14ac:dyDescent="0.25">
      <c r="A6458" s="2">
        <v>6453</v>
      </c>
      <c r="D6458" s="3" t="s">
        <v>5106</v>
      </c>
      <c r="F6458" t="str" cm="1">
        <f t="array" ref="F6458" ca="1">IF(G6458&lt;&gt;"",INDIRECT("'"&amp;G6458&amp;"'!"&amp;H6458),"")</f>
        <v/>
      </c>
      <c r="S6458" s="991"/>
    </row>
    <row r="6459" spans="1:19" ht="15" customHeight="1" x14ac:dyDescent="0.25">
      <c r="A6459" s="2">
        <v>6454</v>
      </c>
      <c r="D6459" s="3" t="s">
        <v>5106</v>
      </c>
      <c r="F6459" t="str" cm="1">
        <f t="array" ref="F6459" ca="1">IF(G6459&lt;&gt;"",INDIRECT("'"&amp;G6459&amp;"'!"&amp;H6459),"")</f>
        <v/>
      </c>
      <c r="S6459" s="991"/>
    </row>
    <row r="6460" spans="1:19" ht="15" customHeight="1" x14ac:dyDescent="0.25">
      <c r="A6460" s="2">
        <v>6455</v>
      </c>
      <c r="D6460" s="3" t="s">
        <v>5106</v>
      </c>
      <c r="F6460" t="str" cm="1">
        <f t="array" ref="F6460" ca="1">IF(G6460&lt;&gt;"",INDIRECT("'"&amp;G6460&amp;"'!"&amp;H6460),"")</f>
        <v/>
      </c>
      <c r="S6460" s="991"/>
    </row>
    <row r="6461" spans="1:19" ht="15" customHeight="1" x14ac:dyDescent="0.25">
      <c r="A6461" s="2">
        <v>6456</v>
      </c>
      <c r="D6461" s="3" t="s">
        <v>5106</v>
      </c>
      <c r="F6461" t="str" cm="1">
        <f t="array" ref="F6461" ca="1">IF(G6461&lt;&gt;"",INDIRECT("'"&amp;G6461&amp;"'!"&amp;H6461),"")</f>
        <v/>
      </c>
      <c r="S6461" s="991"/>
    </row>
    <row r="6462" spans="1:19" ht="15" customHeight="1" x14ac:dyDescent="0.25">
      <c r="A6462">
        <v>6457</v>
      </c>
      <c r="B6462" s="7">
        <f>'EstExp 12-20'!I298</f>
        <v>0</v>
      </c>
      <c r="C6462" s="3">
        <f>A6462-B6462</f>
        <v>6457</v>
      </c>
      <c r="D6462" s="3" t="s">
        <v>4856</v>
      </c>
      <c r="E6462" t="b">
        <f ca="1">F6462=B6462</f>
        <v>1</v>
      </c>
      <c r="F6462" cm="1">
        <f t="array" ref="F6462" ca="1">IF(G6462&lt;&gt;"",INDIRECT("'"&amp;G6462&amp;"'!"&amp;H6462),"")</f>
        <v>0</v>
      </c>
      <c r="G6462" s="991" t="s">
        <v>3604</v>
      </c>
      <c r="H6462" t="s">
        <v>5135</v>
      </c>
      <c r="I6462" s="4"/>
      <c r="J6462" s="4"/>
      <c r="K6462" s="4"/>
    </row>
    <row r="6463" spans="1:19" ht="15" customHeight="1" x14ac:dyDescent="0.25">
      <c r="A6463" s="2">
        <v>6458</v>
      </c>
      <c r="D6463" s="3" t="s">
        <v>4856</v>
      </c>
      <c r="F6463" t="str" cm="1">
        <f t="array" ref="F6463" ca="1">IF(G6463&lt;&gt;"",INDIRECT("'"&amp;G6463&amp;"'!"&amp;H6463),"")</f>
        <v/>
      </c>
      <c r="S6463" s="991"/>
    </row>
    <row r="6464" spans="1:19" ht="15" customHeight="1" x14ac:dyDescent="0.25">
      <c r="A6464">
        <v>6459</v>
      </c>
      <c r="B6464" s="7">
        <f>'EstExp 12-20'!I299</f>
        <v>0</v>
      </c>
      <c r="C6464" s="3">
        <f>A6464-B6464</f>
        <v>6459</v>
      </c>
      <c r="D6464" s="3" t="s">
        <v>4856</v>
      </c>
      <c r="E6464" t="b">
        <f ca="1">F6464=B6464</f>
        <v>1</v>
      </c>
      <c r="F6464" cm="1">
        <f t="array" ref="F6464" ca="1">IF(G6464&lt;&gt;"",INDIRECT("'"&amp;G6464&amp;"'!"&amp;H6464),"")</f>
        <v>0</v>
      </c>
      <c r="G6464" s="991" t="s">
        <v>3604</v>
      </c>
      <c r="H6464" t="s">
        <v>5136</v>
      </c>
      <c r="I6464" s="4"/>
      <c r="J6464" s="4"/>
      <c r="K6464" s="4"/>
    </row>
    <row r="6465" spans="1:19" ht="15" customHeight="1" x14ac:dyDescent="0.25">
      <c r="A6465" s="2">
        <v>6460</v>
      </c>
      <c r="D6465" s="3" t="s">
        <v>4856</v>
      </c>
      <c r="F6465" t="str" cm="1">
        <f t="array" ref="F6465" ca="1">IF(G6465&lt;&gt;"",INDIRECT("'"&amp;G6465&amp;"'!"&amp;H6465),"")</f>
        <v/>
      </c>
      <c r="S6465" s="991"/>
    </row>
    <row r="6466" spans="1:19" ht="15" customHeight="1" x14ac:dyDescent="0.25">
      <c r="A6466">
        <v>6461</v>
      </c>
      <c r="B6466" s="7">
        <f>'EstExp 12-20'!I300</f>
        <v>0</v>
      </c>
      <c r="C6466" s="3">
        <f>A6466-B6466</f>
        <v>6461</v>
      </c>
      <c r="D6466" s="3" t="s">
        <v>4856</v>
      </c>
      <c r="E6466" t="b">
        <f ca="1">F6466=B6466</f>
        <v>1</v>
      </c>
      <c r="F6466" cm="1">
        <f t="array" ref="F6466" ca="1">IF(G6466&lt;&gt;"",INDIRECT("'"&amp;G6466&amp;"'!"&amp;H6466),"")</f>
        <v>0</v>
      </c>
      <c r="G6466" s="991" t="s">
        <v>3604</v>
      </c>
      <c r="H6466" t="s">
        <v>5137</v>
      </c>
      <c r="I6466" s="4"/>
      <c r="J6466" s="4"/>
      <c r="K6466" s="4"/>
    </row>
    <row r="6467" spans="1:19" ht="15" customHeight="1" x14ac:dyDescent="0.25">
      <c r="A6467" s="2">
        <v>6462</v>
      </c>
      <c r="D6467" s="3" t="s">
        <v>4856</v>
      </c>
      <c r="F6467" t="str" cm="1">
        <f t="array" ref="F6467" ca="1">IF(G6467&lt;&gt;"",INDIRECT("'"&amp;G6467&amp;"'!"&amp;H6467),"")</f>
        <v/>
      </c>
      <c r="S6467" s="991"/>
    </row>
    <row r="6468" spans="1:19" ht="15" customHeight="1" x14ac:dyDescent="0.25">
      <c r="A6468" s="2">
        <v>6463</v>
      </c>
      <c r="D6468" s="3" t="s">
        <v>5138</v>
      </c>
      <c r="F6468" t="str" cm="1">
        <f t="array" ref="F6468" ca="1">IF(G6468&lt;&gt;"",INDIRECT("'"&amp;G6468&amp;"'!"&amp;H6468),"")</f>
        <v/>
      </c>
      <c r="S6468" s="991"/>
    </row>
    <row r="6469" spans="1:19" ht="15" customHeight="1" x14ac:dyDescent="0.25">
      <c r="A6469">
        <v>6464</v>
      </c>
      <c r="D6469" s="3" t="s">
        <v>4856</v>
      </c>
      <c r="F6469" t="str" cm="1">
        <f t="array" ref="F6469" ca="1">IF(G6469&lt;&gt;"",INDIRECT("'"&amp;G6469&amp;"'!"&amp;H6469),"")</f>
        <v/>
      </c>
      <c r="S6469" s="991"/>
    </row>
    <row r="6470" spans="1:19" ht="15" customHeight="1" x14ac:dyDescent="0.25">
      <c r="A6470">
        <v>6465</v>
      </c>
      <c r="D6470" s="3" t="s">
        <v>4856</v>
      </c>
      <c r="F6470" t="str" cm="1">
        <f t="array" ref="F6470" ca="1">IF(G6470&lt;&gt;"",INDIRECT("'"&amp;G6470&amp;"'!"&amp;H6470),"")</f>
        <v/>
      </c>
      <c r="S6470" s="991"/>
    </row>
    <row r="6471" spans="1:19" ht="15" customHeight="1" x14ac:dyDescent="0.25">
      <c r="A6471">
        <v>6466</v>
      </c>
      <c r="B6471" s="7">
        <f>'EstExp 12-20'!E304</f>
        <v>0</v>
      </c>
      <c r="C6471" s="3">
        <f t="shared" ref="C6471:C6476" si="200">A6471-B6471</f>
        <v>6466</v>
      </c>
      <c r="D6471" s="3" t="s">
        <v>4856</v>
      </c>
      <c r="E6471" t="b">
        <f t="shared" ref="E6471:E6476" ca="1" si="201">F6471=B6471</f>
        <v>1</v>
      </c>
      <c r="F6471" cm="1">
        <f t="array" ref="F6471" ca="1">IF(G6471&lt;&gt;"",INDIRECT("'"&amp;G6471&amp;"'!"&amp;H6471),"")</f>
        <v>0</v>
      </c>
      <c r="G6471" s="991" t="s">
        <v>3604</v>
      </c>
      <c r="H6471" t="s">
        <v>5139</v>
      </c>
      <c r="I6471" s="4"/>
      <c r="J6471" s="4"/>
      <c r="K6471" s="4"/>
    </row>
    <row r="6472" spans="1:19" ht="15" customHeight="1" x14ac:dyDescent="0.25">
      <c r="A6472">
        <v>6467</v>
      </c>
      <c r="B6472" s="7">
        <f>'EstExp 12-20'!H304</f>
        <v>0</v>
      </c>
      <c r="C6472" s="3">
        <f t="shared" si="200"/>
        <v>6467</v>
      </c>
      <c r="D6472" s="3" t="s">
        <v>4856</v>
      </c>
      <c r="E6472" t="b">
        <f t="shared" ca="1" si="201"/>
        <v>1</v>
      </c>
      <c r="F6472" cm="1">
        <f t="array" ref="F6472" ca="1">IF(G6472&lt;&gt;"",INDIRECT("'"&amp;G6472&amp;"'!"&amp;H6472),"")</f>
        <v>0</v>
      </c>
      <c r="G6472" s="991" t="s">
        <v>3604</v>
      </c>
      <c r="H6472" t="s">
        <v>5140</v>
      </c>
      <c r="I6472" s="4"/>
      <c r="J6472" s="4"/>
      <c r="K6472" s="4"/>
    </row>
    <row r="6473" spans="1:19" ht="15" customHeight="1" x14ac:dyDescent="0.25">
      <c r="A6473">
        <v>6468</v>
      </c>
      <c r="B6473" s="7">
        <f>'EstExp 12-20'!E305</f>
        <v>0</v>
      </c>
      <c r="C6473" s="3">
        <f t="shared" si="200"/>
        <v>6468</v>
      </c>
      <c r="D6473" s="3" t="s">
        <v>4856</v>
      </c>
      <c r="E6473" t="b">
        <f t="shared" ca="1" si="201"/>
        <v>1</v>
      </c>
      <c r="F6473" cm="1">
        <f t="array" ref="F6473" ca="1">IF(G6473&lt;&gt;"",INDIRECT("'"&amp;G6473&amp;"'!"&amp;H6473),"")</f>
        <v>0</v>
      </c>
      <c r="G6473" s="991" t="s">
        <v>3604</v>
      </c>
      <c r="H6473" t="s">
        <v>5141</v>
      </c>
      <c r="I6473" s="4"/>
      <c r="J6473" s="4"/>
      <c r="K6473" s="4"/>
    </row>
    <row r="6474" spans="1:19" ht="15" customHeight="1" x14ac:dyDescent="0.25">
      <c r="A6474">
        <v>6469</v>
      </c>
      <c r="B6474" s="7">
        <f>'EstExp 12-20'!H305</f>
        <v>0</v>
      </c>
      <c r="C6474" s="3">
        <f t="shared" si="200"/>
        <v>6469</v>
      </c>
      <c r="D6474" s="3" t="s">
        <v>4856</v>
      </c>
      <c r="E6474" t="b">
        <f t="shared" ca="1" si="201"/>
        <v>1</v>
      </c>
      <c r="F6474" cm="1">
        <f t="array" ref="F6474" ca="1">IF(G6474&lt;&gt;"",INDIRECT("'"&amp;G6474&amp;"'!"&amp;H6474),"")</f>
        <v>0</v>
      </c>
      <c r="G6474" s="991" t="s">
        <v>3604</v>
      </c>
      <c r="H6474" t="s">
        <v>5142</v>
      </c>
      <c r="I6474" s="4"/>
      <c r="J6474" s="4"/>
      <c r="K6474" s="4"/>
    </row>
    <row r="6475" spans="1:19" ht="15" customHeight="1" x14ac:dyDescent="0.25">
      <c r="A6475">
        <v>6470</v>
      </c>
      <c r="B6475" s="7">
        <f>'EstExp 12-20'!E306</f>
        <v>0</v>
      </c>
      <c r="C6475" s="3">
        <f t="shared" si="200"/>
        <v>6470</v>
      </c>
      <c r="D6475" s="3" t="s">
        <v>4856</v>
      </c>
      <c r="E6475" t="b">
        <f t="shared" ca="1" si="201"/>
        <v>1</v>
      </c>
      <c r="F6475" cm="1">
        <f t="array" ref="F6475" ca="1">IF(G6475&lt;&gt;"",INDIRECT("'"&amp;G6475&amp;"'!"&amp;H6475),"")</f>
        <v>0</v>
      </c>
      <c r="G6475" s="991" t="s">
        <v>3604</v>
      </c>
      <c r="H6475" t="s">
        <v>5143</v>
      </c>
      <c r="I6475" s="4"/>
      <c r="J6475" s="4"/>
      <c r="K6475" s="4"/>
    </row>
    <row r="6476" spans="1:19" ht="15" customHeight="1" x14ac:dyDescent="0.25">
      <c r="A6476">
        <v>6471</v>
      </c>
      <c r="B6476" s="7">
        <f>'EstExp 12-20'!H306</f>
        <v>0</v>
      </c>
      <c r="C6476" s="3">
        <f t="shared" si="200"/>
        <v>6471</v>
      </c>
      <c r="D6476" s="3" t="s">
        <v>4856</v>
      </c>
      <c r="E6476" t="b">
        <f t="shared" ca="1" si="201"/>
        <v>1</v>
      </c>
      <c r="F6476" cm="1">
        <f t="array" ref="F6476" ca="1">IF(G6476&lt;&gt;"",INDIRECT("'"&amp;G6476&amp;"'!"&amp;H6476),"")</f>
        <v>0</v>
      </c>
      <c r="G6476" s="991" t="s">
        <v>3604</v>
      </c>
      <c r="H6476" t="s">
        <v>5144</v>
      </c>
      <c r="I6476" s="4"/>
      <c r="J6476" s="4"/>
      <c r="K6476" s="4"/>
    </row>
    <row r="6477" spans="1:19" ht="15" customHeight="1" x14ac:dyDescent="0.25">
      <c r="A6477" s="2">
        <v>6472</v>
      </c>
      <c r="D6477" s="3" t="s">
        <v>3860</v>
      </c>
      <c r="F6477" t="str" cm="1">
        <f t="array" ref="F6477" ca="1">IF(G6477&lt;&gt;"",INDIRECT("'"&amp;G6477&amp;"'!"&amp;H6477),"")</f>
        <v/>
      </c>
      <c r="S6477" s="991"/>
    </row>
    <row r="6478" spans="1:19" ht="15" customHeight="1" x14ac:dyDescent="0.25">
      <c r="A6478" s="2">
        <v>6473</v>
      </c>
      <c r="D6478" s="3" t="s">
        <v>3860</v>
      </c>
      <c r="F6478" t="str" cm="1">
        <f t="array" ref="F6478" ca="1">IF(G6478&lt;&gt;"",INDIRECT("'"&amp;G6478&amp;"'!"&amp;H6478),"")</f>
        <v/>
      </c>
      <c r="S6478" s="991"/>
    </row>
    <row r="6479" spans="1:19" ht="15" customHeight="1" x14ac:dyDescent="0.25">
      <c r="A6479">
        <v>6474</v>
      </c>
      <c r="B6479" s="7">
        <f>'EstExp 12-20'!E307</f>
        <v>0</v>
      </c>
      <c r="C6479" s="3">
        <f>A6479-B6479</f>
        <v>6474</v>
      </c>
      <c r="D6479" s="3" t="s">
        <v>4856</v>
      </c>
      <c r="E6479" t="b">
        <f ca="1">F6479=B6479</f>
        <v>1</v>
      </c>
      <c r="F6479" cm="1">
        <f t="array" ref="F6479" ca="1">IF(G6479&lt;&gt;"",INDIRECT("'"&amp;G6479&amp;"'!"&amp;H6479),"")</f>
        <v>0</v>
      </c>
      <c r="G6479" s="991" t="s">
        <v>3604</v>
      </c>
      <c r="H6479" t="s">
        <v>5145</v>
      </c>
      <c r="I6479" s="4"/>
      <c r="J6479" s="4"/>
      <c r="K6479" s="4"/>
    </row>
    <row r="6480" spans="1:19" ht="15" customHeight="1" x14ac:dyDescent="0.25">
      <c r="A6480">
        <v>6475</v>
      </c>
      <c r="B6480" s="7">
        <f>'EstExp 12-20'!H307</f>
        <v>0</v>
      </c>
      <c r="C6480" s="3">
        <f>A6480-B6480</f>
        <v>6475</v>
      </c>
      <c r="D6480" s="3" t="s">
        <v>4856</v>
      </c>
      <c r="E6480" t="b">
        <f ca="1">F6480=B6480</f>
        <v>1</v>
      </c>
      <c r="F6480" cm="1">
        <f t="array" ref="F6480" ca="1">IF(G6480&lt;&gt;"",INDIRECT("'"&amp;G6480&amp;"'!"&amp;H6480),"")</f>
        <v>0</v>
      </c>
      <c r="G6480" s="991" t="s">
        <v>3604</v>
      </c>
      <c r="H6480" t="s">
        <v>5146</v>
      </c>
      <c r="I6480" s="4"/>
      <c r="J6480" s="4"/>
      <c r="K6480" s="4"/>
    </row>
    <row r="6481" spans="1:19" ht="15" customHeight="1" x14ac:dyDescent="0.25">
      <c r="A6481">
        <v>6476</v>
      </c>
      <c r="B6481" s="7">
        <f>'EstExp 12-20'!I309</f>
        <v>0</v>
      </c>
      <c r="C6481" s="3">
        <f>A6481-B6481</f>
        <v>6476</v>
      </c>
      <c r="D6481" s="3" t="s">
        <v>4856</v>
      </c>
      <c r="E6481" t="b">
        <f ca="1">F6481=B6481</f>
        <v>1</v>
      </c>
      <c r="F6481" cm="1">
        <f t="array" ref="F6481" ca="1">IF(G6481&lt;&gt;"",INDIRECT("'"&amp;G6481&amp;"'!"&amp;H6481),"")</f>
        <v>0</v>
      </c>
      <c r="G6481" s="991" t="s">
        <v>3604</v>
      </c>
      <c r="H6481" t="s">
        <v>5147</v>
      </c>
      <c r="I6481" s="4"/>
      <c r="J6481" s="4"/>
      <c r="K6481" s="4"/>
    </row>
    <row r="6482" spans="1:19" ht="15" customHeight="1" x14ac:dyDescent="0.25">
      <c r="A6482" s="2">
        <v>6477</v>
      </c>
      <c r="D6482" s="3" t="s">
        <v>4856</v>
      </c>
      <c r="F6482" t="str" cm="1">
        <f t="array" ref="F6482" ca="1">IF(G6482&lt;&gt;"",INDIRECT("'"&amp;G6482&amp;"'!"&amp;H6482),"")</f>
        <v/>
      </c>
      <c r="S6482" s="991"/>
    </row>
    <row r="6483" spans="1:19" ht="15" customHeight="1" x14ac:dyDescent="0.25">
      <c r="A6483">
        <v>6478</v>
      </c>
      <c r="B6483" s="7">
        <f>'EstExp 12-20'!C363</f>
        <v>0</v>
      </c>
      <c r="C6483" s="3">
        <f t="shared" ref="C6483:C6489" si="202">A6483-B6483</f>
        <v>6478</v>
      </c>
      <c r="D6483" s="3" t="s">
        <v>4856</v>
      </c>
      <c r="E6483" t="b">
        <f t="shared" ref="E6483:E6489" ca="1" si="203">F6483=B6483</f>
        <v>1</v>
      </c>
      <c r="F6483" cm="1">
        <f t="array" ref="F6483" ca="1">IF(G6483&lt;&gt;"",INDIRECT("'"&amp;G6483&amp;"'!"&amp;H6483),"")</f>
        <v>0</v>
      </c>
      <c r="G6483" s="991" t="s">
        <v>3604</v>
      </c>
      <c r="H6483" t="s">
        <v>5148</v>
      </c>
      <c r="I6483" s="4"/>
      <c r="J6483" s="4"/>
      <c r="K6483" s="4"/>
    </row>
    <row r="6484" spans="1:19" ht="15" customHeight="1" x14ac:dyDescent="0.25">
      <c r="A6484">
        <v>6479</v>
      </c>
      <c r="B6484" s="7">
        <f>'EstExp 12-20'!D363</f>
        <v>0</v>
      </c>
      <c r="C6484" s="3">
        <f t="shared" si="202"/>
        <v>6479</v>
      </c>
      <c r="D6484" s="3" t="s">
        <v>4856</v>
      </c>
      <c r="E6484" t="b">
        <f t="shared" ca="1" si="203"/>
        <v>1</v>
      </c>
      <c r="F6484" cm="1">
        <f t="array" ref="F6484" ca="1">IF(G6484&lt;&gt;"",INDIRECT("'"&amp;G6484&amp;"'!"&amp;H6484),"")</f>
        <v>0</v>
      </c>
      <c r="G6484" s="991" t="s">
        <v>3604</v>
      </c>
      <c r="H6484" t="s">
        <v>5149</v>
      </c>
      <c r="I6484" s="4"/>
      <c r="J6484" s="4"/>
      <c r="K6484" s="4"/>
    </row>
    <row r="6485" spans="1:19" ht="15" customHeight="1" x14ac:dyDescent="0.25">
      <c r="A6485">
        <v>6480</v>
      </c>
      <c r="B6485" s="7">
        <f>'EstExp 12-20'!E363</f>
        <v>0</v>
      </c>
      <c r="C6485" s="3">
        <f t="shared" si="202"/>
        <v>6480</v>
      </c>
      <c r="D6485" s="3" t="s">
        <v>4856</v>
      </c>
      <c r="E6485" t="b">
        <f t="shared" ca="1" si="203"/>
        <v>1</v>
      </c>
      <c r="F6485" cm="1">
        <f t="array" ref="F6485" ca="1">IF(G6485&lt;&gt;"",INDIRECT("'"&amp;G6485&amp;"'!"&amp;H6485),"")</f>
        <v>0</v>
      </c>
      <c r="G6485" s="991" t="s">
        <v>3604</v>
      </c>
      <c r="H6485" t="s">
        <v>5150</v>
      </c>
      <c r="I6485" s="4"/>
      <c r="J6485" s="4"/>
      <c r="K6485" s="4"/>
    </row>
    <row r="6486" spans="1:19" ht="15" customHeight="1" x14ac:dyDescent="0.25">
      <c r="A6486">
        <v>6481</v>
      </c>
      <c r="B6486" s="7">
        <f>'EstExp 12-20'!F363</f>
        <v>0</v>
      </c>
      <c r="C6486" s="3">
        <f t="shared" si="202"/>
        <v>6481</v>
      </c>
      <c r="D6486" s="3" t="s">
        <v>4856</v>
      </c>
      <c r="E6486" t="b">
        <f t="shared" ca="1" si="203"/>
        <v>1</v>
      </c>
      <c r="F6486" cm="1">
        <f t="array" ref="F6486" ca="1">IF(G6486&lt;&gt;"",INDIRECT("'"&amp;G6486&amp;"'!"&amp;H6486),"")</f>
        <v>0</v>
      </c>
      <c r="G6486" s="991" t="s">
        <v>3604</v>
      </c>
      <c r="H6486" t="s">
        <v>5151</v>
      </c>
      <c r="I6486" s="4"/>
      <c r="J6486" s="4"/>
      <c r="K6486" s="4"/>
    </row>
    <row r="6487" spans="1:19" ht="15" customHeight="1" x14ac:dyDescent="0.25">
      <c r="A6487">
        <v>6482</v>
      </c>
      <c r="B6487" s="7">
        <f>'EstExp 12-20'!G363</f>
        <v>0</v>
      </c>
      <c r="C6487" s="3">
        <f t="shared" si="202"/>
        <v>6482</v>
      </c>
      <c r="D6487" s="3" t="s">
        <v>4856</v>
      </c>
      <c r="E6487" t="b">
        <f t="shared" ca="1" si="203"/>
        <v>1</v>
      </c>
      <c r="F6487" cm="1">
        <f t="array" ref="F6487" ca="1">IF(G6487&lt;&gt;"",INDIRECT("'"&amp;G6487&amp;"'!"&amp;H6487),"")</f>
        <v>0</v>
      </c>
      <c r="G6487" s="991" t="s">
        <v>3604</v>
      </c>
      <c r="H6487" t="s">
        <v>5152</v>
      </c>
      <c r="I6487" s="4"/>
      <c r="J6487" s="4"/>
      <c r="K6487" s="4"/>
    </row>
    <row r="6488" spans="1:19" ht="15" customHeight="1" x14ac:dyDescent="0.25">
      <c r="A6488">
        <v>6483</v>
      </c>
      <c r="B6488" s="7">
        <f>'EstExp 12-20'!H363</f>
        <v>0</v>
      </c>
      <c r="C6488" s="3">
        <f t="shared" si="202"/>
        <v>6483</v>
      </c>
      <c r="D6488" s="3" t="s">
        <v>4856</v>
      </c>
      <c r="E6488" t="b">
        <f t="shared" ca="1" si="203"/>
        <v>1</v>
      </c>
      <c r="F6488" cm="1">
        <f t="array" ref="F6488" ca="1">IF(G6488&lt;&gt;"",INDIRECT("'"&amp;G6488&amp;"'!"&amp;H6488),"")</f>
        <v>0</v>
      </c>
      <c r="G6488" s="991" t="s">
        <v>3604</v>
      </c>
      <c r="H6488" t="s">
        <v>5153</v>
      </c>
      <c r="I6488" s="4"/>
      <c r="J6488" s="4"/>
      <c r="K6488" s="4"/>
    </row>
    <row r="6489" spans="1:19" ht="15" customHeight="1" x14ac:dyDescent="0.25">
      <c r="A6489">
        <v>6484</v>
      </c>
      <c r="B6489" s="7">
        <f>'EstExp 12-20'!I363</f>
        <v>0</v>
      </c>
      <c r="C6489" s="3">
        <f t="shared" si="202"/>
        <v>6484</v>
      </c>
      <c r="D6489" s="3" t="s">
        <v>4856</v>
      </c>
      <c r="E6489" t="b">
        <f t="shared" ca="1" si="203"/>
        <v>1</v>
      </c>
      <c r="F6489" cm="1">
        <f t="array" ref="F6489" ca="1">IF(G6489&lt;&gt;"",INDIRECT("'"&amp;G6489&amp;"'!"&amp;H6489),"")</f>
        <v>0</v>
      </c>
      <c r="G6489" s="991" t="s">
        <v>3604</v>
      </c>
      <c r="H6489" t="s">
        <v>5154</v>
      </c>
      <c r="I6489" s="4"/>
      <c r="J6489" s="4"/>
      <c r="K6489" s="4"/>
    </row>
    <row r="6490" spans="1:19" ht="15" customHeight="1" x14ac:dyDescent="0.25">
      <c r="A6490" s="2">
        <v>6485</v>
      </c>
      <c r="D6490" s="3" t="s">
        <v>4856</v>
      </c>
      <c r="F6490" t="str" cm="1">
        <f t="array" ref="F6490" ca="1">IF(G6490&lt;&gt;"",INDIRECT("'"&amp;G6490&amp;"'!"&amp;H6490),"")</f>
        <v/>
      </c>
      <c r="S6490" s="991"/>
    </row>
    <row r="6491" spans="1:19" ht="15" customHeight="1" x14ac:dyDescent="0.25">
      <c r="A6491">
        <v>6486</v>
      </c>
      <c r="B6491" s="7">
        <f>'EstExp 12-20'!K363</f>
        <v>0</v>
      </c>
      <c r="C6491" s="3">
        <f>A6491-B6491</f>
        <v>6486</v>
      </c>
      <c r="D6491" s="3" t="s">
        <v>4856</v>
      </c>
      <c r="E6491" t="b">
        <f ca="1">F6491=B6491</f>
        <v>1</v>
      </c>
      <c r="F6491" cm="1">
        <f t="array" ref="F6491" ca="1">IF(G6491&lt;&gt;"",INDIRECT("'"&amp;G6491&amp;"'!"&amp;H6491),"")</f>
        <v>0</v>
      </c>
      <c r="G6491" s="991" t="s">
        <v>3604</v>
      </c>
      <c r="H6491" t="s">
        <v>5155</v>
      </c>
      <c r="I6491" s="4"/>
      <c r="J6491" s="4"/>
      <c r="K6491" s="4"/>
    </row>
    <row r="6492" spans="1:19" ht="15" customHeight="1" x14ac:dyDescent="0.25">
      <c r="A6492" s="2">
        <v>6487</v>
      </c>
      <c r="D6492" s="3" t="s">
        <v>4856</v>
      </c>
      <c r="F6492" t="str" cm="1">
        <f t="array" ref="F6492" ca="1">IF(G6492&lt;&gt;"",INDIRECT("'"&amp;G6492&amp;"'!"&amp;H6492),"")</f>
        <v/>
      </c>
      <c r="S6492" s="991"/>
    </row>
    <row r="6493" spans="1:19" ht="15" customHeight="1" x14ac:dyDescent="0.25">
      <c r="A6493" s="2">
        <v>6488</v>
      </c>
      <c r="D6493" s="3" t="s">
        <v>4856</v>
      </c>
      <c r="F6493" t="str" cm="1">
        <f t="array" ref="F6493" ca="1">IF(G6493&lt;&gt;"",INDIRECT("'"&amp;G6493&amp;"'!"&amp;H6493),"")</f>
        <v/>
      </c>
      <c r="S6493" s="991"/>
    </row>
    <row r="6494" spans="1:19" ht="15" customHeight="1" x14ac:dyDescent="0.25">
      <c r="A6494" s="2">
        <v>6489</v>
      </c>
      <c r="D6494" s="3" t="s">
        <v>4856</v>
      </c>
      <c r="F6494" t="str" cm="1">
        <f t="array" ref="F6494" ca="1">IF(G6494&lt;&gt;"",INDIRECT("'"&amp;G6494&amp;"'!"&amp;H6494),"")</f>
        <v/>
      </c>
      <c r="S6494" s="991"/>
    </row>
    <row r="6495" spans="1:19" ht="15" customHeight="1" x14ac:dyDescent="0.25">
      <c r="A6495" s="2">
        <v>6490</v>
      </c>
      <c r="D6495" s="3" t="s">
        <v>4856</v>
      </c>
      <c r="F6495" t="str" cm="1">
        <f t="array" ref="F6495" ca="1">IF(G6495&lt;&gt;"",INDIRECT("'"&amp;G6495&amp;"'!"&amp;H6495),"")</f>
        <v/>
      </c>
      <c r="S6495" s="991"/>
    </row>
    <row r="6496" spans="1:19" ht="15" customHeight="1" x14ac:dyDescent="0.25">
      <c r="A6496" s="2">
        <v>6491</v>
      </c>
      <c r="D6496" s="3" t="s">
        <v>4856</v>
      </c>
      <c r="F6496" t="str" cm="1">
        <f t="array" ref="F6496" ca="1">IF(G6496&lt;&gt;"",INDIRECT("'"&amp;G6496&amp;"'!"&amp;H6496),"")</f>
        <v/>
      </c>
      <c r="S6496" s="991"/>
    </row>
    <row r="6497" spans="1:19" ht="15" customHeight="1" x14ac:dyDescent="0.25">
      <c r="A6497" s="2">
        <v>6492</v>
      </c>
      <c r="D6497" s="3" t="s">
        <v>4856</v>
      </c>
      <c r="F6497" t="str" cm="1">
        <f t="array" ref="F6497" ca="1">IF(G6497&lt;&gt;"",INDIRECT("'"&amp;G6497&amp;"'!"&amp;H6497),"")</f>
        <v/>
      </c>
      <c r="S6497" s="991"/>
    </row>
    <row r="6498" spans="1:19" ht="15" customHeight="1" x14ac:dyDescent="0.25">
      <c r="A6498" s="2">
        <v>6493</v>
      </c>
      <c r="D6498" s="3" t="s">
        <v>4856</v>
      </c>
      <c r="F6498" t="str" cm="1">
        <f t="array" ref="F6498" ca="1">IF(G6498&lt;&gt;"",INDIRECT("'"&amp;G6498&amp;"'!"&amp;H6498),"")</f>
        <v/>
      </c>
      <c r="S6498" s="991"/>
    </row>
    <row r="6499" spans="1:19" ht="15" customHeight="1" x14ac:dyDescent="0.25">
      <c r="A6499" s="2">
        <v>6494</v>
      </c>
      <c r="D6499" s="3" t="s">
        <v>4856</v>
      </c>
      <c r="F6499" t="str" cm="1">
        <f t="array" ref="F6499" ca="1">IF(G6499&lt;&gt;"",INDIRECT("'"&amp;G6499&amp;"'!"&amp;H6499),"")</f>
        <v/>
      </c>
      <c r="S6499" s="991"/>
    </row>
    <row r="6500" spans="1:19" ht="15" customHeight="1" x14ac:dyDescent="0.25">
      <c r="A6500" s="2">
        <v>6495</v>
      </c>
      <c r="D6500" s="3" t="s">
        <v>4856</v>
      </c>
      <c r="F6500" t="str" cm="1">
        <f t="array" ref="F6500" ca="1">IF(G6500&lt;&gt;"",INDIRECT("'"&amp;G6500&amp;"'!"&amp;H6500),"")</f>
        <v/>
      </c>
      <c r="S6500" s="991"/>
    </row>
    <row r="6501" spans="1:19" ht="15" customHeight="1" x14ac:dyDescent="0.25">
      <c r="A6501" s="2">
        <v>6496</v>
      </c>
      <c r="D6501" s="3" t="s">
        <v>4856</v>
      </c>
      <c r="F6501" t="str" cm="1">
        <f t="array" ref="F6501" ca="1">IF(G6501&lt;&gt;"",INDIRECT("'"&amp;G6501&amp;"'!"&amp;H6501),"")</f>
        <v/>
      </c>
      <c r="S6501" s="991"/>
    </row>
    <row r="6502" spans="1:19" ht="15" customHeight="1" x14ac:dyDescent="0.25">
      <c r="A6502" s="2">
        <v>6497</v>
      </c>
      <c r="D6502" s="3" t="s">
        <v>4856</v>
      </c>
      <c r="F6502" t="str" cm="1">
        <f t="array" ref="F6502" ca="1">IF(G6502&lt;&gt;"",INDIRECT("'"&amp;G6502&amp;"'!"&amp;H6502),"")</f>
        <v/>
      </c>
      <c r="S6502" s="991"/>
    </row>
    <row r="6503" spans="1:19" ht="15" customHeight="1" x14ac:dyDescent="0.25">
      <c r="A6503" s="2">
        <v>6498</v>
      </c>
      <c r="D6503" s="3" t="s">
        <v>4856</v>
      </c>
      <c r="F6503" t="str" cm="1">
        <f t="array" ref="F6503" ca="1">IF(G6503&lt;&gt;"",INDIRECT("'"&amp;G6503&amp;"'!"&amp;H6503),"")</f>
        <v/>
      </c>
      <c r="S6503" s="991"/>
    </row>
    <row r="6504" spans="1:19" ht="15" customHeight="1" x14ac:dyDescent="0.25">
      <c r="A6504" s="2">
        <v>6499</v>
      </c>
      <c r="D6504" s="3" t="s">
        <v>4856</v>
      </c>
      <c r="F6504" t="str" cm="1">
        <f t="array" ref="F6504" ca="1">IF(G6504&lt;&gt;"",INDIRECT("'"&amp;G6504&amp;"'!"&amp;H6504),"")</f>
        <v/>
      </c>
      <c r="S6504" s="991"/>
    </row>
    <row r="6505" spans="1:19" ht="15" customHeight="1" x14ac:dyDescent="0.25">
      <c r="A6505" s="2">
        <v>6500</v>
      </c>
      <c r="D6505" s="3" t="s">
        <v>4856</v>
      </c>
      <c r="F6505" t="str" cm="1">
        <f t="array" ref="F6505" ca="1">IF(G6505&lt;&gt;"",INDIRECT("'"&amp;G6505&amp;"'!"&amp;H6505),"")</f>
        <v/>
      </c>
      <c r="S6505" s="991"/>
    </row>
    <row r="6506" spans="1:19" ht="15" customHeight="1" x14ac:dyDescent="0.25">
      <c r="A6506" s="2">
        <v>6501</v>
      </c>
      <c r="D6506" s="3" t="s">
        <v>4856</v>
      </c>
      <c r="F6506" t="str" cm="1">
        <f t="array" ref="F6506" ca="1">IF(G6506&lt;&gt;"",INDIRECT("'"&amp;G6506&amp;"'!"&amp;H6506),"")</f>
        <v/>
      </c>
      <c r="S6506" s="991"/>
    </row>
    <row r="6507" spans="1:19" ht="15" customHeight="1" x14ac:dyDescent="0.25">
      <c r="A6507" s="2">
        <v>6502</v>
      </c>
      <c r="D6507" s="3" t="s">
        <v>4856</v>
      </c>
      <c r="F6507" t="str" cm="1">
        <f t="array" ref="F6507" ca="1">IF(G6507&lt;&gt;"",INDIRECT("'"&amp;G6507&amp;"'!"&amp;H6507),"")</f>
        <v/>
      </c>
      <c r="S6507" s="991"/>
    </row>
    <row r="6508" spans="1:19" ht="15" customHeight="1" x14ac:dyDescent="0.25">
      <c r="A6508" s="2">
        <v>6503</v>
      </c>
      <c r="D6508" s="3" t="s">
        <v>4856</v>
      </c>
      <c r="F6508" t="str" cm="1">
        <f t="array" ref="F6508" ca="1">IF(G6508&lt;&gt;"",INDIRECT("'"&amp;G6508&amp;"'!"&amp;H6508),"")</f>
        <v/>
      </c>
      <c r="S6508" s="991"/>
    </row>
    <row r="6509" spans="1:19" ht="15" customHeight="1" x14ac:dyDescent="0.25">
      <c r="A6509" s="2">
        <v>6504</v>
      </c>
      <c r="D6509" s="3" t="s">
        <v>4856</v>
      </c>
      <c r="F6509" t="str" cm="1">
        <f t="array" ref="F6509" ca="1">IF(G6509&lt;&gt;"",INDIRECT("'"&amp;G6509&amp;"'!"&amp;H6509),"")</f>
        <v/>
      </c>
      <c r="S6509" s="991"/>
    </row>
    <row r="6510" spans="1:19" ht="15" customHeight="1" x14ac:dyDescent="0.25">
      <c r="A6510" s="2">
        <v>6505</v>
      </c>
      <c r="D6510" s="3" t="s">
        <v>4856</v>
      </c>
      <c r="F6510" t="str" cm="1">
        <f t="array" ref="F6510" ca="1">IF(G6510&lt;&gt;"",INDIRECT("'"&amp;G6510&amp;"'!"&amp;H6510),"")</f>
        <v/>
      </c>
      <c r="S6510" s="991"/>
    </row>
    <row r="6511" spans="1:19" ht="15" customHeight="1" x14ac:dyDescent="0.25">
      <c r="A6511" s="2">
        <v>6506</v>
      </c>
      <c r="D6511" s="3" t="s">
        <v>4856</v>
      </c>
      <c r="F6511" t="str" cm="1">
        <f t="array" ref="F6511" ca="1">IF(G6511&lt;&gt;"",INDIRECT("'"&amp;G6511&amp;"'!"&amp;H6511),"")</f>
        <v/>
      </c>
      <c r="S6511" s="991"/>
    </row>
    <row r="6512" spans="1:19" ht="15" customHeight="1" x14ac:dyDescent="0.25">
      <c r="A6512" s="2">
        <v>6507</v>
      </c>
      <c r="D6512" s="3" t="s">
        <v>4856</v>
      </c>
      <c r="F6512" t="str" cm="1">
        <f t="array" ref="F6512" ca="1">IF(G6512&lt;&gt;"",INDIRECT("'"&amp;G6512&amp;"'!"&amp;H6512),"")</f>
        <v/>
      </c>
      <c r="S6512" s="991"/>
    </row>
    <row r="6513" spans="1:19" ht="15" customHeight="1" x14ac:dyDescent="0.25">
      <c r="A6513" s="2">
        <v>6508</v>
      </c>
      <c r="D6513" s="3" t="s">
        <v>4856</v>
      </c>
      <c r="F6513" t="str" cm="1">
        <f t="array" ref="F6513" ca="1">IF(G6513&lt;&gt;"",INDIRECT("'"&amp;G6513&amp;"'!"&amp;H6513),"")</f>
        <v/>
      </c>
      <c r="S6513" s="991"/>
    </row>
    <row r="6514" spans="1:19" ht="15" customHeight="1" x14ac:dyDescent="0.25">
      <c r="A6514" s="2">
        <v>6509</v>
      </c>
      <c r="D6514" s="3" t="s">
        <v>4856</v>
      </c>
      <c r="F6514" t="str" cm="1">
        <f t="array" ref="F6514" ca="1">IF(G6514&lt;&gt;"",INDIRECT("'"&amp;G6514&amp;"'!"&amp;H6514),"")</f>
        <v/>
      </c>
      <c r="S6514" s="991"/>
    </row>
    <row r="6515" spans="1:19" ht="15" customHeight="1" x14ac:dyDescent="0.25">
      <c r="A6515" s="2">
        <v>6510</v>
      </c>
      <c r="D6515" s="3" t="s">
        <v>4856</v>
      </c>
      <c r="F6515" t="str" cm="1">
        <f t="array" ref="F6515" ca="1">IF(G6515&lt;&gt;"",INDIRECT("'"&amp;G6515&amp;"'!"&amp;H6515),"")</f>
        <v/>
      </c>
      <c r="S6515" s="991"/>
    </row>
    <row r="6516" spans="1:19" ht="15" customHeight="1" x14ac:dyDescent="0.25">
      <c r="A6516" s="2">
        <v>6511</v>
      </c>
      <c r="D6516" s="3" t="s">
        <v>4856</v>
      </c>
      <c r="F6516" t="str" cm="1">
        <f t="array" ref="F6516" ca="1">IF(G6516&lt;&gt;"",INDIRECT("'"&amp;G6516&amp;"'!"&amp;H6516),"")</f>
        <v/>
      </c>
      <c r="S6516" s="991"/>
    </row>
    <row r="6517" spans="1:19" ht="15" customHeight="1" x14ac:dyDescent="0.25">
      <c r="A6517" s="2">
        <v>6512</v>
      </c>
      <c r="D6517" s="3" t="s">
        <v>4856</v>
      </c>
      <c r="F6517" t="str" cm="1">
        <f t="array" ref="F6517" ca="1">IF(G6517&lt;&gt;"",INDIRECT("'"&amp;G6517&amp;"'!"&amp;H6517),"")</f>
        <v/>
      </c>
      <c r="S6517" s="991"/>
    </row>
    <row r="6518" spans="1:19" ht="15" customHeight="1" x14ac:dyDescent="0.25">
      <c r="A6518" s="2">
        <v>6513</v>
      </c>
      <c r="D6518" s="3" t="s">
        <v>4856</v>
      </c>
      <c r="F6518" t="str" cm="1">
        <f t="array" ref="F6518" ca="1">IF(G6518&lt;&gt;"",INDIRECT("'"&amp;G6518&amp;"'!"&amp;H6518),"")</f>
        <v/>
      </c>
      <c r="S6518" s="991"/>
    </row>
    <row r="6519" spans="1:19" ht="15" customHeight="1" x14ac:dyDescent="0.25">
      <c r="A6519">
        <v>6514</v>
      </c>
      <c r="B6519" s="7">
        <f>'EstExp 12-20'!C364</f>
        <v>0</v>
      </c>
      <c r="C6519" s="3">
        <f t="shared" ref="C6519:C6525" si="204">A6519-B6519</f>
        <v>6514</v>
      </c>
      <c r="D6519" s="3" t="s">
        <v>4856</v>
      </c>
      <c r="E6519" t="b">
        <f t="shared" ref="E6519:E6525" ca="1" si="205">F6519=B6519</f>
        <v>1</v>
      </c>
      <c r="F6519" cm="1">
        <f t="array" ref="F6519" ca="1">IF(G6519&lt;&gt;"",INDIRECT("'"&amp;G6519&amp;"'!"&amp;H6519),"")</f>
        <v>0</v>
      </c>
      <c r="G6519" s="991" t="s">
        <v>3604</v>
      </c>
      <c r="H6519" t="s">
        <v>5156</v>
      </c>
      <c r="I6519" s="4"/>
      <c r="J6519" s="4"/>
      <c r="K6519" s="4"/>
    </row>
    <row r="6520" spans="1:19" ht="15" customHeight="1" x14ac:dyDescent="0.25">
      <c r="A6520">
        <v>6515</v>
      </c>
      <c r="B6520" s="7">
        <f>'EstExp 12-20'!D364</f>
        <v>0</v>
      </c>
      <c r="C6520" s="3">
        <f t="shared" si="204"/>
        <v>6515</v>
      </c>
      <c r="D6520" s="3" t="s">
        <v>4856</v>
      </c>
      <c r="E6520" t="b">
        <f t="shared" ca="1" si="205"/>
        <v>1</v>
      </c>
      <c r="F6520" cm="1">
        <f t="array" ref="F6520" ca="1">IF(G6520&lt;&gt;"",INDIRECT("'"&amp;G6520&amp;"'!"&amp;H6520),"")</f>
        <v>0</v>
      </c>
      <c r="G6520" s="991" t="s">
        <v>3604</v>
      </c>
      <c r="H6520" t="s">
        <v>5157</v>
      </c>
      <c r="I6520" s="4"/>
      <c r="J6520" s="4"/>
      <c r="K6520" s="4"/>
    </row>
    <row r="6521" spans="1:19" ht="15" customHeight="1" x14ac:dyDescent="0.25">
      <c r="A6521">
        <v>6516</v>
      </c>
      <c r="B6521" s="7">
        <f>'EstExp 12-20'!E364</f>
        <v>0</v>
      </c>
      <c r="C6521" s="3">
        <f t="shared" si="204"/>
        <v>6516</v>
      </c>
      <c r="D6521" s="3" t="s">
        <v>4856</v>
      </c>
      <c r="E6521" t="b">
        <f t="shared" ca="1" si="205"/>
        <v>1</v>
      </c>
      <c r="F6521" cm="1">
        <f t="array" ref="F6521" ca="1">IF(G6521&lt;&gt;"",INDIRECT("'"&amp;G6521&amp;"'!"&amp;H6521),"")</f>
        <v>0</v>
      </c>
      <c r="G6521" s="991" t="s">
        <v>3604</v>
      </c>
      <c r="H6521" t="s">
        <v>5158</v>
      </c>
      <c r="I6521" s="4"/>
      <c r="J6521" s="4"/>
      <c r="K6521" s="4"/>
    </row>
    <row r="6522" spans="1:19" ht="15" customHeight="1" x14ac:dyDescent="0.25">
      <c r="A6522">
        <v>6517</v>
      </c>
      <c r="B6522" s="7">
        <f>'EstExp 12-20'!F364</f>
        <v>0</v>
      </c>
      <c r="C6522" s="3">
        <f t="shared" si="204"/>
        <v>6517</v>
      </c>
      <c r="D6522" s="3" t="s">
        <v>4856</v>
      </c>
      <c r="E6522" t="b">
        <f t="shared" ca="1" si="205"/>
        <v>1</v>
      </c>
      <c r="F6522" cm="1">
        <f t="array" ref="F6522" ca="1">IF(G6522&lt;&gt;"",INDIRECT("'"&amp;G6522&amp;"'!"&amp;H6522),"")</f>
        <v>0</v>
      </c>
      <c r="G6522" s="991" t="s">
        <v>3604</v>
      </c>
      <c r="H6522" t="s">
        <v>5159</v>
      </c>
      <c r="I6522" s="4"/>
      <c r="J6522" s="4"/>
      <c r="K6522" s="4"/>
    </row>
    <row r="6523" spans="1:19" ht="15" customHeight="1" x14ac:dyDescent="0.25">
      <c r="A6523">
        <v>6518</v>
      </c>
      <c r="B6523" s="7">
        <f>'EstExp 12-20'!G364</f>
        <v>0</v>
      </c>
      <c r="C6523" s="3">
        <f t="shared" si="204"/>
        <v>6518</v>
      </c>
      <c r="D6523" s="3" t="s">
        <v>4856</v>
      </c>
      <c r="E6523" t="b">
        <f t="shared" ca="1" si="205"/>
        <v>1</v>
      </c>
      <c r="F6523" cm="1">
        <f t="array" ref="F6523" ca="1">IF(G6523&lt;&gt;"",INDIRECT("'"&amp;G6523&amp;"'!"&amp;H6523),"")</f>
        <v>0</v>
      </c>
      <c r="G6523" s="991" t="s">
        <v>3604</v>
      </c>
      <c r="H6523" t="s">
        <v>5160</v>
      </c>
      <c r="I6523" s="4"/>
      <c r="J6523" s="4"/>
      <c r="K6523" s="4"/>
    </row>
    <row r="6524" spans="1:19" ht="15" customHeight="1" x14ac:dyDescent="0.25">
      <c r="A6524">
        <v>6519</v>
      </c>
      <c r="B6524" s="7">
        <f>'EstExp 12-20'!H364</f>
        <v>0</v>
      </c>
      <c r="C6524" s="3">
        <f t="shared" si="204"/>
        <v>6519</v>
      </c>
      <c r="D6524" s="3" t="s">
        <v>4856</v>
      </c>
      <c r="E6524" t="b">
        <f t="shared" ca="1" si="205"/>
        <v>1</v>
      </c>
      <c r="F6524" cm="1">
        <f t="array" ref="F6524" ca="1">IF(G6524&lt;&gt;"",INDIRECT("'"&amp;G6524&amp;"'!"&amp;H6524),"")</f>
        <v>0</v>
      </c>
      <c r="G6524" s="991" t="s">
        <v>3604</v>
      </c>
      <c r="H6524" t="s">
        <v>5161</v>
      </c>
      <c r="I6524" s="4"/>
      <c r="J6524" s="4"/>
      <c r="K6524" s="4"/>
    </row>
    <row r="6525" spans="1:19" ht="15" customHeight="1" x14ac:dyDescent="0.25">
      <c r="A6525">
        <v>6520</v>
      </c>
      <c r="B6525" s="7">
        <f>'EstExp 12-20'!I364</f>
        <v>0</v>
      </c>
      <c r="C6525" s="3">
        <f t="shared" si="204"/>
        <v>6520</v>
      </c>
      <c r="D6525" s="3" t="s">
        <v>4856</v>
      </c>
      <c r="E6525" t="b">
        <f t="shared" ca="1" si="205"/>
        <v>1</v>
      </c>
      <c r="F6525" cm="1">
        <f t="array" ref="F6525" ca="1">IF(G6525&lt;&gt;"",INDIRECT("'"&amp;G6525&amp;"'!"&amp;H6525),"")</f>
        <v>0</v>
      </c>
      <c r="G6525" s="991" t="s">
        <v>3604</v>
      </c>
      <c r="H6525" t="s">
        <v>5162</v>
      </c>
      <c r="I6525" s="4"/>
      <c r="J6525" s="4"/>
      <c r="K6525" s="4"/>
    </row>
    <row r="6526" spans="1:19" ht="15" customHeight="1" x14ac:dyDescent="0.25">
      <c r="A6526" s="2">
        <v>6521</v>
      </c>
      <c r="D6526" s="3" t="s">
        <v>4856</v>
      </c>
      <c r="F6526" t="str" cm="1">
        <f t="array" ref="F6526" ca="1">IF(G6526&lt;&gt;"",INDIRECT("'"&amp;G6526&amp;"'!"&amp;H6526),"")</f>
        <v/>
      </c>
      <c r="S6526" s="991"/>
    </row>
    <row r="6527" spans="1:19" ht="15" customHeight="1" x14ac:dyDescent="0.25">
      <c r="A6527">
        <v>6522</v>
      </c>
      <c r="B6527" s="7">
        <f>'EstExp 12-20'!K364</f>
        <v>0</v>
      </c>
      <c r="C6527" s="3">
        <f>A6527-B6527</f>
        <v>6522</v>
      </c>
      <c r="D6527" s="3" t="s">
        <v>4856</v>
      </c>
      <c r="E6527" t="b">
        <f ca="1">F6527=B6527</f>
        <v>1</v>
      </c>
      <c r="F6527" cm="1">
        <f t="array" ref="F6527" ca="1">IF(G6527&lt;&gt;"",INDIRECT("'"&amp;G6527&amp;"'!"&amp;H6527),"")</f>
        <v>0</v>
      </c>
      <c r="G6527" s="991" t="s">
        <v>3604</v>
      </c>
      <c r="H6527" t="s">
        <v>5163</v>
      </c>
      <c r="I6527" s="4"/>
      <c r="J6527" s="4"/>
      <c r="K6527" s="4"/>
    </row>
    <row r="6528" spans="1:19" ht="15" customHeight="1" x14ac:dyDescent="0.25">
      <c r="A6528" s="2">
        <v>6523</v>
      </c>
      <c r="D6528" s="3" t="s">
        <v>4856</v>
      </c>
      <c r="F6528" t="str" cm="1">
        <f t="array" ref="F6528" ca="1">IF(G6528&lt;&gt;"",INDIRECT("'"&amp;G6528&amp;"'!"&amp;H6528),"")</f>
        <v/>
      </c>
      <c r="S6528" s="991"/>
    </row>
    <row r="6529" spans="1:19" ht="15" customHeight="1" x14ac:dyDescent="0.25">
      <c r="A6529" s="2">
        <v>6524</v>
      </c>
      <c r="D6529" s="3" t="s">
        <v>4856</v>
      </c>
      <c r="F6529" t="str" cm="1">
        <f t="array" ref="F6529" ca="1">IF(G6529&lt;&gt;"",INDIRECT("'"&amp;G6529&amp;"'!"&amp;H6529),"")</f>
        <v/>
      </c>
      <c r="S6529" s="991"/>
    </row>
    <row r="6530" spans="1:19" ht="15" customHeight="1" x14ac:dyDescent="0.25">
      <c r="A6530" s="2">
        <v>6525</v>
      </c>
      <c r="D6530" s="3" t="s">
        <v>4856</v>
      </c>
      <c r="F6530" t="str" cm="1">
        <f t="array" ref="F6530" ca="1">IF(G6530&lt;&gt;"",INDIRECT("'"&amp;G6530&amp;"'!"&amp;H6530),"")</f>
        <v/>
      </c>
      <c r="S6530" s="991"/>
    </row>
    <row r="6531" spans="1:19" ht="15" customHeight="1" x14ac:dyDescent="0.25">
      <c r="A6531" s="2">
        <v>6526</v>
      </c>
      <c r="D6531" s="3" t="s">
        <v>4856</v>
      </c>
      <c r="F6531" t="str" cm="1">
        <f t="array" ref="F6531" ca="1">IF(G6531&lt;&gt;"",INDIRECT("'"&amp;G6531&amp;"'!"&amp;H6531),"")</f>
        <v/>
      </c>
      <c r="S6531" s="991"/>
    </row>
    <row r="6532" spans="1:19" ht="15" customHeight="1" x14ac:dyDescent="0.25">
      <c r="A6532" s="2">
        <v>6527</v>
      </c>
      <c r="D6532" s="3" t="s">
        <v>4856</v>
      </c>
      <c r="F6532" t="str" cm="1">
        <f t="array" ref="F6532" ca="1">IF(G6532&lt;&gt;"",INDIRECT("'"&amp;G6532&amp;"'!"&amp;H6532),"")</f>
        <v/>
      </c>
      <c r="S6532" s="991"/>
    </row>
    <row r="6533" spans="1:19" ht="15" customHeight="1" x14ac:dyDescent="0.25">
      <c r="A6533" s="2">
        <v>6528</v>
      </c>
      <c r="D6533" s="3" t="s">
        <v>4856</v>
      </c>
      <c r="F6533" t="str" cm="1">
        <f t="array" ref="F6533" ca="1">IF(G6533&lt;&gt;"",INDIRECT("'"&amp;G6533&amp;"'!"&amp;H6533),"")</f>
        <v/>
      </c>
      <c r="S6533" s="991"/>
    </row>
    <row r="6534" spans="1:19" ht="15" customHeight="1" x14ac:dyDescent="0.25">
      <c r="A6534" s="2">
        <v>6529</v>
      </c>
      <c r="D6534" s="3" t="s">
        <v>4856</v>
      </c>
      <c r="F6534" t="str" cm="1">
        <f t="array" ref="F6534" ca="1">IF(G6534&lt;&gt;"",INDIRECT("'"&amp;G6534&amp;"'!"&amp;H6534),"")</f>
        <v/>
      </c>
      <c r="S6534" s="991"/>
    </row>
    <row r="6535" spans="1:19" ht="15" customHeight="1" x14ac:dyDescent="0.25">
      <c r="A6535" s="2">
        <v>6530</v>
      </c>
      <c r="D6535" s="3" t="s">
        <v>4856</v>
      </c>
      <c r="F6535" t="str" cm="1">
        <f t="array" ref="F6535" ca="1">IF(G6535&lt;&gt;"",INDIRECT("'"&amp;G6535&amp;"'!"&amp;H6535),"")</f>
        <v/>
      </c>
      <c r="S6535" s="991"/>
    </row>
    <row r="6536" spans="1:19" ht="15" customHeight="1" x14ac:dyDescent="0.25">
      <c r="A6536" s="2">
        <v>6531</v>
      </c>
      <c r="D6536" s="3" t="s">
        <v>4856</v>
      </c>
      <c r="F6536" t="str" cm="1">
        <f t="array" ref="F6536" ca="1">IF(G6536&lt;&gt;"",INDIRECT("'"&amp;G6536&amp;"'!"&amp;H6536),"")</f>
        <v/>
      </c>
      <c r="S6536" s="991"/>
    </row>
    <row r="6537" spans="1:19" ht="15" customHeight="1" x14ac:dyDescent="0.25">
      <c r="A6537" s="2">
        <v>6532</v>
      </c>
      <c r="D6537" s="3" t="s">
        <v>4856</v>
      </c>
      <c r="F6537" t="str" cm="1">
        <f t="array" ref="F6537" ca="1">IF(G6537&lt;&gt;"",INDIRECT("'"&amp;G6537&amp;"'!"&amp;H6537),"")</f>
        <v/>
      </c>
      <c r="S6537" s="991"/>
    </row>
    <row r="6538" spans="1:19" ht="15" customHeight="1" x14ac:dyDescent="0.25">
      <c r="A6538" s="2">
        <v>6533</v>
      </c>
      <c r="D6538" s="3" t="s">
        <v>4856</v>
      </c>
      <c r="F6538" t="str" cm="1">
        <f t="array" ref="F6538" ca="1">IF(G6538&lt;&gt;"",INDIRECT("'"&amp;G6538&amp;"'!"&amp;H6538),"")</f>
        <v/>
      </c>
      <c r="S6538" s="991"/>
    </row>
    <row r="6539" spans="1:19" ht="15" customHeight="1" x14ac:dyDescent="0.25">
      <c r="A6539" s="2">
        <v>6534</v>
      </c>
      <c r="D6539" s="3" t="s">
        <v>4856</v>
      </c>
      <c r="F6539" t="str" cm="1">
        <f t="array" ref="F6539" ca="1">IF(G6539&lt;&gt;"",INDIRECT("'"&amp;G6539&amp;"'!"&amp;H6539),"")</f>
        <v/>
      </c>
      <c r="S6539" s="991"/>
    </row>
    <row r="6540" spans="1:19" ht="15" customHeight="1" x14ac:dyDescent="0.25">
      <c r="A6540" s="2">
        <v>6535</v>
      </c>
      <c r="D6540" s="3" t="s">
        <v>4856</v>
      </c>
      <c r="F6540" t="str" cm="1">
        <f t="array" ref="F6540" ca="1">IF(G6540&lt;&gt;"",INDIRECT("'"&amp;G6540&amp;"'!"&amp;H6540),"")</f>
        <v/>
      </c>
      <c r="S6540" s="991"/>
    </row>
    <row r="6541" spans="1:19" ht="15" customHeight="1" x14ac:dyDescent="0.25">
      <c r="A6541" s="2">
        <v>6536</v>
      </c>
      <c r="D6541" s="3" t="s">
        <v>4856</v>
      </c>
      <c r="F6541" t="str" cm="1">
        <f t="array" ref="F6541" ca="1">IF(G6541&lt;&gt;"",INDIRECT("'"&amp;G6541&amp;"'!"&amp;H6541),"")</f>
        <v/>
      </c>
      <c r="S6541" s="991"/>
    </row>
    <row r="6542" spans="1:19" ht="15" customHeight="1" x14ac:dyDescent="0.25">
      <c r="A6542" s="2">
        <v>6537</v>
      </c>
      <c r="D6542" s="3" t="s">
        <v>4856</v>
      </c>
      <c r="F6542" t="str" cm="1">
        <f t="array" ref="F6542" ca="1">IF(G6542&lt;&gt;"",INDIRECT("'"&amp;G6542&amp;"'!"&amp;H6542),"")</f>
        <v/>
      </c>
      <c r="S6542" s="991"/>
    </row>
    <row r="6543" spans="1:19" ht="15" customHeight="1" x14ac:dyDescent="0.25">
      <c r="A6543" s="2">
        <v>6538</v>
      </c>
      <c r="D6543" s="3" t="s">
        <v>4856</v>
      </c>
      <c r="F6543" t="str" cm="1">
        <f t="array" ref="F6543" ca="1">IF(G6543&lt;&gt;"",INDIRECT("'"&amp;G6543&amp;"'!"&amp;H6543),"")</f>
        <v/>
      </c>
      <c r="S6543" s="991"/>
    </row>
    <row r="6544" spans="1:19" ht="15" customHeight="1" x14ac:dyDescent="0.25">
      <c r="A6544" s="2">
        <v>6539</v>
      </c>
      <c r="D6544" s="3" t="s">
        <v>4856</v>
      </c>
      <c r="F6544" t="str" cm="1">
        <f t="array" ref="F6544" ca="1">IF(G6544&lt;&gt;"",INDIRECT("'"&amp;G6544&amp;"'!"&amp;H6544),"")</f>
        <v/>
      </c>
      <c r="S6544" s="991"/>
    </row>
    <row r="6545" spans="1:19" ht="15" customHeight="1" x14ac:dyDescent="0.25">
      <c r="A6545" s="2">
        <v>6540</v>
      </c>
      <c r="D6545" s="3" t="s">
        <v>4856</v>
      </c>
      <c r="F6545" t="str" cm="1">
        <f t="array" ref="F6545" ca="1">IF(G6545&lt;&gt;"",INDIRECT("'"&amp;G6545&amp;"'!"&amp;H6545),"")</f>
        <v/>
      </c>
      <c r="S6545" s="991"/>
    </row>
    <row r="6546" spans="1:19" ht="15" customHeight="1" x14ac:dyDescent="0.25">
      <c r="A6546" s="2">
        <v>6541</v>
      </c>
      <c r="D6546" s="3" t="s">
        <v>4856</v>
      </c>
      <c r="F6546" t="str" cm="1">
        <f t="array" ref="F6546" ca="1">IF(G6546&lt;&gt;"",INDIRECT("'"&amp;G6546&amp;"'!"&amp;H6546),"")</f>
        <v/>
      </c>
      <c r="S6546" s="991"/>
    </row>
    <row r="6547" spans="1:19" ht="15" customHeight="1" x14ac:dyDescent="0.25">
      <c r="A6547" s="2">
        <v>6542</v>
      </c>
      <c r="D6547" s="3" t="s">
        <v>4856</v>
      </c>
      <c r="F6547" t="str" cm="1">
        <f t="array" ref="F6547" ca="1">IF(G6547&lt;&gt;"",INDIRECT("'"&amp;G6547&amp;"'!"&amp;H6547),"")</f>
        <v/>
      </c>
      <c r="S6547" s="991"/>
    </row>
    <row r="6548" spans="1:19" ht="15" customHeight="1" x14ac:dyDescent="0.25">
      <c r="A6548" s="2">
        <v>6543</v>
      </c>
      <c r="D6548" s="3" t="s">
        <v>4856</v>
      </c>
      <c r="F6548" t="str" cm="1">
        <f t="array" ref="F6548" ca="1">IF(G6548&lt;&gt;"",INDIRECT("'"&amp;G6548&amp;"'!"&amp;H6548),"")</f>
        <v/>
      </c>
      <c r="S6548" s="991"/>
    </row>
    <row r="6549" spans="1:19" ht="15" customHeight="1" x14ac:dyDescent="0.25">
      <c r="A6549" s="2">
        <v>6544</v>
      </c>
      <c r="D6549" s="3" t="s">
        <v>4856</v>
      </c>
      <c r="F6549" t="str" cm="1">
        <f t="array" ref="F6549" ca="1">IF(G6549&lt;&gt;"",INDIRECT("'"&amp;G6549&amp;"'!"&amp;H6549),"")</f>
        <v/>
      </c>
      <c r="S6549" s="991"/>
    </row>
    <row r="6550" spans="1:19" ht="15" customHeight="1" x14ac:dyDescent="0.25">
      <c r="A6550" s="2">
        <v>6545</v>
      </c>
      <c r="D6550" s="3" t="s">
        <v>4856</v>
      </c>
      <c r="F6550" t="str" cm="1">
        <f t="array" ref="F6550" ca="1">IF(G6550&lt;&gt;"",INDIRECT("'"&amp;G6550&amp;"'!"&amp;H6550),"")</f>
        <v/>
      </c>
      <c r="S6550" s="991"/>
    </row>
    <row r="6551" spans="1:19" ht="15" customHeight="1" x14ac:dyDescent="0.25">
      <c r="A6551" s="2">
        <v>6546</v>
      </c>
      <c r="D6551" s="3" t="s">
        <v>4856</v>
      </c>
      <c r="F6551" t="str" cm="1">
        <f t="array" ref="F6551" ca="1">IF(G6551&lt;&gt;"",INDIRECT("'"&amp;G6551&amp;"'!"&amp;H6551),"")</f>
        <v/>
      </c>
      <c r="S6551" s="991"/>
    </row>
    <row r="6552" spans="1:19" ht="15" customHeight="1" x14ac:dyDescent="0.25">
      <c r="A6552" s="2">
        <v>6547</v>
      </c>
      <c r="D6552" s="3" t="s">
        <v>4856</v>
      </c>
      <c r="F6552" t="str" cm="1">
        <f t="array" ref="F6552" ca="1">IF(G6552&lt;&gt;"",INDIRECT("'"&amp;G6552&amp;"'!"&amp;H6552),"")</f>
        <v/>
      </c>
      <c r="S6552" s="991"/>
    </row>
    <row r="6553" spans="1:19" ht="15" customHeight="1" x14ac:dyDescent="0.25">
      <c r="A6553" s="2">
        <v>6548</v>
      </c>
      <c r="D6553" s="3" t="s">
        <v>4856</v>
      </c>
      <c r="F6553" t="str" cm="1">
        <f t="array" ref="F6553" ca="1">IF(G6553&lt;&gt;"",INDIRECT("'"&amp;G6553&amp;"'!"&amp;H6553),"")</f>
        <v/>
      </c>
      <c r="S6553" s="991"/>
    </row>
    <row r="6554" spans="1:19" ht="15" customHeight="1" x14ac:dyDescent="0.25">
      <c r="A6554" s="2">
        <v>6549</v>
      </c>
      <c r="D6554" s="3" t="s">
        <v>4856</v>
      </c>
      <c r="F6554" t="str" cm="1">
        <f t="array" ref="F6554" ca="1">IF(G6554&lt;&gt;"",INDIRECT("'"&amp;G6554&amp;"'!"&amp;H6554),"")</f>
        <v/>
      </c>
      <c r="S6554" s="991"/>
    </row>
    <row r="6555" spans="1:19" ht="15" customHeight="1" x14ac:dyDescent="0.25">
      <c r="A6555" s="2">
        <v>6550</v>
      </c>
      <c r="D6555" s="3" t="s">
        <v>4856</v>
      </c>
      <c r="F6555" t="str" cm="1">
        <f t="array" ref="F6555" ca="1">IF(G6555&lt;&gt;"",INDIRECT("'"&amp;G6555&amp;"'!"&amp;H6555),"")</f>
        <v/>
      </c>
      <c r="S6555" s="991"/>
    </row>
    <row r="6556" spans="1:19" ht="15" customHeight="1" x14ac:dyDescent="0.25">
      <c r="A6556" s="2">
        <v>6551</v>
      </c>
      <c r="D6556" s="3" t="s">
        <v>4856</v>
      </c>
      <c r="F6556" t="str" cm="1">
        <f t="array" ref="F6556" ca="1">IF(G6556&lt;&gt;"",INDIRECT("'"&amp;G6556&amp;"'!"&amp;H6556),"")</f>
        <v/>
      </c>
      <c r="S6556" s="991"/>
    </row>
    <row r="6557" spans="1:19" ht="15" customHeight="1" x14ac:dyDescent="0.25">
      <c r="A6557" s="2">
        <v>6552</v>
      </c>
      <c r="D6557" s="3" t="s">
        <v>4856</v>
      </c>
      <c r="F6557" t="str" cm="1">
        <f t="array" ref="F6557" ca="1">IF(G6557&lt;&gt;"",INDIRECT("'"&amp;G6557&amp;"'!"&amp;H6557),"")</f>
        <v/>
      </c>
      <c r="S6557" s="991"/>
    </row>
    <row r="6558" spans="1:19" ht="15" customHeight="1" x14ac:dyDescent="0.25">
      <c r="A6558" s="2">
        <v>6553</v>
      </c>
      <c r="D6558" s="3" t="s">
        <v>4856</v>
      </c>
      <c r="F6558" t="str" cm="1">
        <f t="array" ref="F6558" ca="1">IF(G6558&lt;&gt;"",INDIRECT("'"&amp;G6558&amp;"'!"&amp;H6558),"")</f>
        <v/>
      </c>
      <c r="S6558" s="991"/>
    </row>
    <row r="6559" spans="1:19" ht="15" customHeight="1" x14ac:dyDescent="0.25">
      <c r="A6559" s="2">
        <v>6554</v>
      </c>
      <c r="D6559" s="3" t="s">
        <v>4856</v>
      </c>
      <c r="F6559" t="str" cm="1">
        <f t="array" ref="F6559" ca="1">IF(G6559&lt;&gt;"",INDIRECT("'"&amp;G6559&amp;"'!"&amp;H6559),"")</f>
        <v/>
      </c>
      <c r="S6559" s="991"/>
    </row>
    <row r="6560" spans="1:19" ht="15" customHeight="1" x14ac:dyDescent="0.25">
      <c r="A6560" s="2">
        <v>6555</v>
      </c>
      <c r="D6560" s="3" t="s">
        <v>4856</v>
      </c>
      <c r="F6560" t="str" cm="1">
        <f t="array" ref="F6560" ca="1">IF(G6560&lt;&gt;"",INDIRECT("'"&amp;G6560&amp;"'!"&amp;H6560),"")</f>
        <v/>
      </c>
      <c r="S6560" s="991"/>
    </row>
    <row r="6561" spans="1:19" ht="15" customHeight="1" x14ac:dyDescent="0.25">
      <c r="A6561" s="2">
        <v>6556</v>
      </c>
      <c r="D6561" s="3" t="s">
        <v>4856</v>
      </c>
      <c r="F6561" t="str" cm="1">
        <f t="array" ref="F6561" ca="1">IF(G6561&lt;&gt;"",INDIRECT("'"&amp;G6561&amp;"'!"&amp;H6561),"")</f>
        <v/>
      </c>
      <c r="S6561" s="991"/>
    </row>
    <row r="6562" spans="1:19" ht="15" customHeight="1" x14ac:dyDescent="0.25">
      <c r="A6562" s="2">
        <v>6557</v>
      </c>
      <c r="D6562" s="3" t="s">
        <v>4856</v>
      </c>
      <c r="F6562" t="str" cm="1">
        <f t="array" ref="F6562" ca="1">IF(G6562&lt;&gt;"",INDIRECT("'"&amp;G6562&amp;"'!"&amp;H6562),"")</f>
        <v/>
      </c>
      <c r="S6562" s="991"/>
    </row>
    <row r="6563" spans="1:19" ht="15" customHeight="1" x14ac:dyDescent="0.25">
      <c r="A6563" s="2">
        <v>6558</v>
      </c>
      <c r="D6563" s="3" t="s">
        <v>4856</v>
      </c>
      <c r="F6563" t="str" cm="1">
        <f t="array" ref="F6563" ca="1">IF(G6563&lt;&gt;"",INDIRECT("'"&amp;G6563&amp;"'!"&amp;H6563),"")</f>
        <v/>
      </c>
      <c r="S6563" s="991"/>
    </row>
    <row r="6564" spans="1:19" ht="15" customHeight="1" x14ac:dyDescent="0.25">
      <c r="A6564">
        <v>6559</v>
      </c>
      <c r="B6564" s="8">
        <f>'EstExp 12-20'!C365</f>
        <v>0</v>
      </c>
      <c r="C6564" s="3">
        <f t="shared" ref="C6564:C6570" si="206">A6564-B6564</f>
        <v>6559</v>
      </c>
      <c r="D6564" s="3" t="s">
        <v>4856</v>
      </c>
      <c r="E6564" t="b">
        <f t="shared" ref="E6564:E6570" ca="1" si="207">F6564=B6564</f>
        <v>1</v>
      </c>
      <c r="F6564" cm="1">
        <f t="array" ref="F6564" ca="1">IF(G6564&lt;&gt;"",INDIRECT("'"&amp;G6564&amp;"'!"&amp;H6564),"")</f>
        <v>0</v>
      </c>
      <c r="G6564" s="991" t="s">
        <v>3604</v>
      </c>
      <c r="H6564" t="s">
        <v>5164</v>
      </c>
      <c r="I6564" s="4"/>
      <c r="J6564" s="4"/>
      <c r="K6564" s="4"/>
    </row>
    <row r="6565" spans="1:19" ht="15" customHeight="1" x14ac:dyDescent="0.25">
      <c r="A6565">
        <v>6560</v>
      </c>
      <c r="B6565" s="8">
        <f>'EstExp 12-20'!D365</f>
        <v>0</v>
      </c>
      <c r="C6565" s="3">
        <f t="shared" si="206"/>
        <v>6560</v>
      </c>
      <c r="D6565" s="3" t="s">
        <v>4856</v>
      </c>
      <c r="E6565" t="b">
        <f t="shared" ca="1" si="207"/>
        <v>1</v>
      </c>
      <c r="F6565" cm="1">
        <f t="array" ref="F6565" ca="1">IF(G6565&lt;&gt;"",INDIRECT("'"&amp;G6565&amp;"'!"&amp;H6565),"")</f>
        <v>0</v>
      </c>
      <c r="G6565" s="991" t="s">
        <v>3604</v>
      </c>
      <c r="H6565" t="s">
        <v>5165</v>
      </c>
      <c r="I6565" s="4"/>
      <c r="J6565" s="4"/>
      <c r="K6565" s="4"/>
    </row>
    <row r="6566" spans="1:19" ht="15" customHeight="1" x14ac:dyDescent="0.25">
      <c r="A6566">
        <v>6561</v>
      </c>
      <c r="B6566" s="8">
        <f>'EstExp 12-20'!E365</f>
        <v>0</v>
      </c>
      <c r="C6566" s="3">
        <f t="shared" si="206"/>
        <v>6561</v>
      </c>
      <c r="D6566" s="3" t="s">
        <v>4856</v>
      </c>
      <c r="E6566" t="b">
        <f t="shared" ca="1" si="207"/>
        <v>1</v>
      </c>
      <c r="F6566" cm="1">
        <f t="array" ref="F6566" ca="1">IF(G6566&lt;&gt;"",INDIRECT("'"&amp;G6566&amp;"'!"&amp;H6566),"")</f>
        <v>0</v>
      </c>
      <c r="G6566" s="991" t="s">
        <v>3604</v>
      </c>
      <c r="H6566" t="s">
        <v>5166</v>
      </c>
      <c r="I6566" s="4"/>
      <c r="J6566" s="4"/>
      <c r="K6566" s="4"/>
    </row>
    <row r="6567" spans="1:19" ht="15" customHeight="1" x14ac:dyDescent="0.25">
      <c r="A6567">
        <v>6562</v>
      </c>
      <c r="B6567" s="8">
        <f>'EstExp 12-20'!F365</f>
        <v>0</v>
      </c>
      <c r="C6567" s="3">
        <f t="shared" si="206"/>
        <v>6562</v>
      </c>
      <c r="D6567" s="3" t="s">
        <v>4856</v>
      </c>
      <c r="E6567" t="b">
        <f t="shared" ca="1" si="207"/>
        <v>1</v>
      </c>
      <c r="F6567" cm="1">
        <f t="array" ref="F6567" ca="1">IF(G6567&lt;&gt;"",INDIRECT("'"&amp;G6567&amp;"'!"&amp;H6567),"")</f>
        <v>0</v>
      </c>
      <c r="G6567" s="991" t="s">
        <v>3604</v>
      </c>
      <c r="H6567" t="s">
        <v>5167</v>
      </c>
      <c r="I6567" s="4"/>
      <c r="J6567" s="4"/>
      <c r="K6567" s="4"/>
    </row>
    <row r="6568" spans="1:19" ht="15" customHeight="1" x14ac:dyDescent="0.25">
      <c r="A6568">
        <v>6563</v>
      </c>
      <c r="B6568" s="8">
        <f>'EstExp 12-20'!G365</f>
        <v>0</v>
      </c>
      <c r="C6568" s="3">
        <f t="shared" si="206"/>
        <v>6563</v>
      </c>
      <c r="D6568" s="3" t="s">
        <v>4856</v>
      </c>
      <c r="E6568" t="b">
        <f t="shared" ca="1" si="207"/>
        <v>1</v>
      </c>
      <c r="F6568" cm="1">
        <f t="array" ref="F6568" ca="1">IF(G6568&lt;&gt;"",INDIRECT("'"&amp;G6568&amp;"'!"&amp;H6568),"")</f>
        <v>0</v>
      </c>
      <c r="G6568" s="991" t="s">
        <v>3604</v>
      </c>
      <c r="H6568" t="s">
        <v>5168</v>
      </c>
      <c r="I6568" s="4"/>
      <c r="J6568" s="4"/>
      <c r="K6568" s="4"/>
    </row>
    <row r="6569" spans="1:19" ht="15" customHeight="1" x14ac:dyDescent="0.25">
      <c r="A6569">
        <v>6564</v>
      </c>
      <c r="B6569" s="8">
        <f>'EstExp 12-20'!H365</f>
        <v>0</v>
      </c>
      <c r="C6569" s="3">
        <f t="shared" si="206"/>
        <v>6564</v>
      </c>
      <c r="D6569" s="3" t="s">
        <v>4856</v>
      </c>
      <c r="E6569" t="b">
        <f t="shared" ca="1" si="207"/>
        <v>1</v>
      </c>
      <c r="F6569" cm="1">
        <f t="array" ref="F6569" ca="1">IF(G6569&lt;&gt;"",INDIRECT("'"&amp;G6569&amp;"'!"&amp;H6569),"")</f>
        <v>0</v>
      </c>
      <c r="G6569" s="991" t="s">
        <v>3604</v>
      </c>
      <c r="H6569" t="s">
        <v>5169</v>
      </c>
      <c r="I6569" s="4"/>
      <c r="J6569" s="4"/>
      <c r="K6569" s="4"/>
    </row>
    <row r="6570" spans="1:19" ht="15" customHeight="1" x14ac:dyDescent="0.25">
      <c r="A6570">
        <v>6565</v>
      </c>
      <c r="B6570" s="8">
        <f>'EstExp 12-20'!I365</f>
        <v>0</v>
      </c>
      <c r="C6570" s="3">
        <f t="shared" si="206"/>
        <v>6565</v>
      </c>
      <c r="D6570" s="3" t="s">
        <v>4856</v>
      </c>
      <c r="E6570" t="b">
        <f t="shared" ca="1" si="207"/>
        <v>1</v>
      </c>
      <c r="F6570" cm="1">
        <f t="array" ref="F6570" ca="1">IF(G6570&lt;&gt;"",INDIRECT("'"&amp;G6570&amp;"'!"&amp;H6570),"")</f>
        <v>0</v>
      </c>
      <c r="G6570" s="991" t="s">
        <v>3604</v>
      </c>
      <c r="H6570" t="s">
        <v>5170</v>
      </c>
      <c r="I6570" s="4"/>
      <c r="J6570" s="4"/>
      <c r="K6570" s="4"/>
    </row>
    <row r="6571" spans="1:19" ht="15" customHeight="1" x14ac:dyDescent="0.25">
      <c r="A6571" s="2">
        <v>6566</v>
      </c>
      <c r="D6571" s="3" t="s">
        <v>4856</v>
      </c>
      <c r="F6571" t="str" cm="1">
        <f t="array" ref="F6571" ca="1">IF(G6571&lt;&gt;"",INDIRECT("'"&amp;G6571&amp;"'!"&amp;H6571),"")</f>
        <v/>
      </c>
      <c r="S6571" s="991"/>
    </row>
    <row r="6572" spans="1:19" ht="15" customHeight="1" x14ac:dyDescent="0.25">
      <c r="A6572">
        <v>6567</v>
      </c>
      <c r="B6572" s="8">
        <f>'EstExp 12-20'!K365</f>
        <v>0</v>
      </c>
      <c r="C6572" s="3">
        <f t="shared" ref="C6572:C6581" si="208">A6572-B6572</f>
        <v>6567</v>
      </c>
      <c r="D6572" s="3" t="s">
        <v>4856</v>
      </c>
      <c r="E6572" t="b">
        <f t="shared" ref="E6572:E6581" ca="1" si="209">F6572=B6572</f>
        <v>1</v>
      </c>
      <c r="F6572" cm="1">
        <f t="array" ref="F6572" ca="1">IF(G6572&lt;&gt;"",INDIRECT("'"&amp;G6572&amp;"'!"&amp;H6572),"")</f>
        <v>0</v>
      </c>
      <c r="G6572" s="991" t="s">
        <v>3604</v>
      </c>
      <c r="H6572" t="s">
        <v>5171</v>
      </c>
      <c r="I6572" s="4"/>
      <c r="J6572" s="4"/>
      <c r="K6572" s="4"/>
    </row>
    <row r="6573" spans="1:19" ht="15" customHeight="1" x14ac:dyDescent="0.25">
      <c r="A6573">
        <v>6568</v>
      </c>
      <c r="B6573" s="8">
        <f>'EstExp 12-20'!H418</f>
        <v>0</v>
      </c>
      <c r="C6573" s="3">
        <f t="shared" si="208"/>
        <v>6568</v>
      </c>
      <c r="D6573" s="3" t="s">
        <v>4856</v>
      </c>
      <c r="E6573" t="b">
        <f t="shared" ca="1" si="209"/>
        <v>1</v>
      </c>
      <c r="F6573" cm="1">
        <f t="array" ref="F6573" ca="1">IF(G6573&lt;&gt;"",INDIRECT("'"&amp;G6573&amp;"'!"&amp;H6573),"")</f>
        <v>0</v>
      </c>
      <c r="G6573" s="991" t="s">
        <v>3604</v>
      </c>
      <c r="H6573" t="s">
        <v>5172</v>
      </c>
      <c r="I6573" s="4"/>
      <c r="J6573" s="4"/>
      <c r="K6573" s="4"/>
    </row>
    <row r="6574" spans="1:19" ht="15" customHeight="1" x14ac:dyDescent="0.25">
      <c r="A6574">
        <v>6569</v>
      </c>
      <c r="B6574" s="8">
        <f>'EstExp 12-20'!K418</f>
        <v>0</v>
      </c>
      <c r="C6574" s="3">
        <f t="shared" si="208"/>
        <v>6569</v>
      </c>
      <c r="D6574" s="3" t="s">
        <v>4856</v>
      </c>
      <c r="E6574" t="b">
        <f t="shared" ca="1" si="209"/>
        <v>1</v>
      </c>
      <c r="F6574" cm="1">
        <f t="array" ref="F6574" ca="1">IF(G6574&lt;&gt;"",INDIRECT("'"&amp;G6574&amp;"'!"&amp;H6574),"")</f>
        <v>0</v>
      </c>
      <c r="G6574" s="991" t="s">
        <v>3604</v>
      </c>
      <c r="H6574" t="s">
        <v>5173</v>
      </c>
      <c r="I6574" s="4"/>
      <c r="J6574" s="4"/>
      <c r="K6574" s="4"/>
    </row>
    <row r="6575" spans="1:19" ht="15" customHeight="1" x14ac:dyDescent="0.25">
      <c r="A6575">
        <v>6570</v>
      </c>
      <c r="B6575" s="8">
        <f>'EstExp 12-20'!H420</f>
        <v>0</v>
      </c>
      <c r="C6575" s="3">
        <f t="shared" si="208"/>
        <v>6570</v>
      </c>
      <c r="D6575" s="3" t="s">
        <v>4856</v>
      </c>
      <c r="E6575" t="b">
        <f t="shared" ca="1" si="209"/>
        <v>1</v>
      </c>
      <c r="F6575" cm="1">
        <f t="array" ref="F6575" ca="1">IF(G6575&lt;&gt;"",INDIRECT("'"&amp;G6575&amp;"'!"&amp;H6575),"")</f>
        <v>0</v>
      </c>
      <c r="G6575" s="991" t="s">
        <v>3604</v>
      </c>
      <c r="H6575" t="s">
        <v>5174</v>
      </c>
      <c r="I6575" s="4"/>
      <c r="J6575" s="4"/>
      <c r="K6575" s="4"/>
    </row>
    <row r="6576" spans="1:19" ht="15" customHeight="1" x14ac:dyDescent="0.25">
      <c r="A6576">
        <v>6571</v>
      </c>
      <c r="B6576" s="8">
        <f>'EstExp 12-20'!K420</f>
        <v>0</v>
      </c>
      <c r="C6576" s="3">
        <f t="shared" si="208"/>
        <v>6571</v>
      </c>
      <c r="D6576" s="3" t="s">
        <v>4856</v>
      </c>
      <c r="E6576" t="b">
        <f t="shared" ca="1" si="209"/>
        <v>1</v>
      </c>
      <c r="F6576" cm="1">
        <f t="array" ref="F6576" ca="1">IF(G6576&lt;&gt;"",INDIRECT("'"&amp;G6576&amp;"'!"&amp;H6576),"")</f>
        <v>0</v>
      </c>
      <c r="G6576" s="991" t="s">
        <v>3604</v>
      </c>
      <c r="H6576" t="s">
        <v>5175</v>
      </c>
      <c r="I6576" s="4"/>
      <c r="J6576" s="4"/>
      <c r="K6576" s="4"/>
    </row>
    <row r="6577" spans="1:19" ht="15" customHeight="1" x14ac:dyDescent="0.25">
      <c r="A6577">
        <v>6572</v>
      </c>
      <c r="B6577" s="8">
        <f>'EstExp 12-20'!C428</f>
        <v>0</v>
      </c>
      <c r="C6577" s="3">
        <f t="shared" si="208"/>
        <v>6572</v>
      </c>
      <c r="D6577" s="3" t="s">
        <v>4856</v>
      </c>
      <c r="E6577" t="b">
        <f t="shared" ca="1" si="209"/>
        <v>1</v>
      </c>
      <c r="F6577" cm="1">
        <f t="array" ref="F6577" ca="1">IF(G6577&lt;&gt;"",INDIRECT("'"&amp;G6577&amp;"'!"&amp;H6577),"")</f>
        <v>0</v>
      </c>
      <c r="G6577" s="991" t="s">
        <v>3604</v>
      </c>
      <c r="H6577" t="s">
        <v>5176</v>
      </c>
      <c r="I6577" s="4"/>
      <c r="J6577" s="4"/>
      <c r="K6577" s="4"/>
    </row>
    <row r="6578" spans="1:19" ht="15" customHeight="1" x14ac:dyDescent="0.25">
      <c r="A6578">
        <v>6573</v>
      </c>
      <c r="B6578" s="8">
        <f>'EstExp 12-20'!D428</f>
        <v>0</v>
      </c>
      <c r="C6578" s="3">
        <f t="shared" si="208"/>
        <v>6573</v>
      </c>
      <c r="D6578" s="3" t="s">
        <v>4856</v>
      </c>
      <c r="E6578" t="b">
        <f t="shared" ca="1" si="209"/>
        <v>1</v>
      </c>
      <c r="F6578" cm="1">
        <f t="array" ref="F6578" ca="1">IF(G6578&lt;&gt;"",INDIRECT("'"&amp;G6578&amp;"'!"&amp;H6578),"")</f>
        <v>0</v>
      </c>
      <c r="G6578" s="991" t="s">
        <v>3604</v>
      </c>
      <c r="H6578" t="s">
        <v>5177</v>
      </c>
      <c r="I6578" s="4"/>
      <c r="J6578" s="4"/>
      <c r="K6578" s="4"/>
    </row>
    <row r="6579" spans="1:19" ht="15" customHeight="1" x14ac:dyDescent="0.25">
      <c r="A6579">
        <v>6574</v>
      </c>
      <c r="B6579" s="8">
        <f>'EstExp 12-20'!F428</f>
        <v>0</v>
      </c>
      <c r="C6579" s="3">
        <f t="shared" si="208"/>
        <v>6574</v>
      </c>
      <c r="D6579" s="3" t="s">
        <v>4856</v>
      </c>
      <c r="E6579" t="b">
        <f t="shared" ca="1" si="209"/>
        <v>1</v>
      </c>
      <c r="F6579" cm="1">
        <f t="array" ref="F6579" ca="1">IF(G6579&lt;&gt;"",INDIRECT("'"&amp;G6579&amp;"'!"&amp;H6579),"")</f>
        <v>0</v>
      </c>
      <c r="G6579" s="991" t="s">
        <v>3604</v>
      </c>
      <c r="H6579" t="s">
        <v>5178</v>
      </c>
      <c r="I6579" s="4"/>
      <c r="J6579" s="4"/>
      <c r="K6579" s="4"/>
    </row>
    <row r="6580" spans="1:19" ht="15" customHeight="1" x14ac:dyDescent="0.25">
      <c r="A6580">
        <v>6575</v>
      </c>
      <c r="B6580" s="8">
        <f>'EstExp 12-20'!G428</f>
        <v>0</v>
      </c>
      <c r="C6580" s="3">
        <f t="shared" si="208"/>
        <v>6575</v>
      </c>
      <c r="D6580" s="3" t="s">
        <v>4856</v>
      </c>
      <c r="E6580" t="b">
        <f t="shared" ca="1" si="209"/>
        <v>1</v>
      </c>
      <c r="F6580" cm="1">
        <f t="array" ref="F6580" ca="1">IF(G6580&lt;&gt;"",INDIRECT("'"&amp;G6580&amp;"'!"&amp;H6580),"")</f>
        <v>0</v>
      </c>
      <c r="G6580" s="991" t="s">
        <v>3604</v>
      </c>
      <c r="H6580" t="s">
        <v>5179</v>
      </c>
      <c r="I6580" s="4"/>
      <c r="J6580" s="4"/>
      <c r="K6580" s="4"/>
    </row>
    <row r="6581" spans="1:19" ht="15" customHeight="1" x14ac:dyDescent="0.25">
      <c r="A6581">
        <v>6576</v>
      </c>
      <c r="B6581" s="8">
        <f>'EstExp 12-20'!I428</f>
        <v>0</v>
      </c>
      <c r="C6581" s="3">
        <f t="shared" si="208"/>
        <v>6576</v>
      </c>
      <c r="D6581" s="3" t="s">
        <v>4856</v>
      </c>
      <c r="E6581" t="b">
        <f t="shared" ca="1" si="209"/>
        <v>1</v>
      </c>
      <c r="F6581" cm="1">
        <f t="array" ref="F6581" ca="1">IF(G6581&lt;&gt;"",INDIRECT("'"&amp;G6581&amp;"'!"&amp;H6581),"")</f>
        <v>0</v>
      </c>
      <c r="G6581" s="991" t="s">
        <v>3604</v>
      </c>
      <c r="H6581" t="s">
        <v>5180</v>
      </c>
      <c r="I6581" s="4"/>
      <c r="J6581" s="4"/>
      <c r="K6581" s="4"/>
    </row>
    <row r="6582" spans="1:19" ht="15" customHeight="1" x14ac:dyDescent="0.25">
      <c r="A6582" s="2">
        <v>6577</v>
      </c>
      <c r="D6582" s="3" t="s">
        <v>4856</v>
      </c>
      <c r="F6582" t="str" cm="1">
        <f t="array" ref="F6582" ca="1">IF(G6582&lt;&gt;"",INDIRECT("'"&amp;G6582&amp;"'!"&amp;H6582),"")</f>
        <v/>
      </c>
      <c r="S6582" s="991"/>
    </row>
    <row r="6583" spans="1:19" ht="15" customHeight="1" x14ac:dyDescent="0.25">
      <c r="A6583">
        <v>6578</v>
      </c>
      <c r="B6583" s="7">
        <f>'EstExp 12-20'!I434</f>
        <v>0</v>
      </c>
      <c r="C6583" s="3">
        <f>A6583-B6583</f>
        <v>6578</v>
      </c>
      <c r="D6583" s="3" t="s">
        <v>4856</v>
      </c>
      <c r="E6583" t="b">
        <f ca="1">F6583=B6583</f>
        <v>1</v>
      </c>
      <c r="F6583" cm="1">
        <f t="array" ref="F6583" ca="1">IF(G6583&lt;&gt;"",INDIRECT("'"&amp;G6583&amp;"'!"&amp;H6583),"")</f>
        <v>0</v>
      </c>
      <c r="G6583" s="991" t="s">
        <v>3604</v>
      </c>
      <c r="H6583" t="s">
        <v>5181</v>
      </c>
      <c r="I6583" s="4"/>
      <c r="J6583" s="4"/>
      <c r="K6583" s="4"/>
    </row>
    <row r="6584" spans="1:19" ht="15" customHeight="1" x14ac:dyDescent="0.25">
      <c r="A6584" s="2">
        <v>6579</v>
      </c>
      <c r="D6584" s="3" t="s">
        <v>4856</v>
      </c>
      <c r="F6584" t="str" cm="1">
        <f t="array" ref="F6584" ca="1">IF(G6584&lt;&gt;"",INDIRECT("'"&amp;G6584&amp;"'!"&amp;H6584),"")</f>
        <v/>
      </c>
      <c r="S6584" s="991"/>
    </row>
    <row r="6585" spans="1:19" ht="15" customHeight="1" x14ac:dyDescent="0.25">
      <c r="A6585">
        <v>6580</v>
      </c>
      <c r="B6585" s="7">
        <f>'EstExp 12-20'!I435</f>
        <v>0</v>
      </c>
      <c r="C6585" s="3">
        <f>A6585-B6585</f>
        <v>6580</v>
      </c>
      <c r="D6585" s="3" t="s">
        <v>4856</v>
      </c>
      <c r="E6585" t="b">
        <f ca="1">F6585=B6585</f>
        <v>1</v>
      </c>
      <c r="F6585" cm="1">
        <f t="array" ref="F6585" ca="1">IF(G6585&lt;&gt;"",INDIRECT("'"&amp;G6585&amp;"'!"&amp;H6585),"")</f>
        <v>0</v>
      </c>
      <c r="G6585" s="991" t="s">
        <v>3604</v>
      </c>
      <c r="H6585" t="s">
        <v>5182</v>
      </c>
      <c r="I6585" s="4"/>
      <c r="J6585" s="4"/>
      <c r="K6585" s="4"/>
    </row>
    <row r="6586" spans="1:19" ht="15" customHeight="1" x14ac:dyDescent="0.25">
      <c r="A6586" s="2">
        <v>6581</v>
      </c>
      <c r="D6586" s="3" t="s">
        <v>4856</v>
      </c>
      <c r="F6586" t="str" cm="1">
        <f t="array" ref="F6586" ca="1">IF(G6586&lt;&gt;"",INDIRECT("'"&amp;G6586&amp;"'!"&amp;H6586),"")</f>
        <v/>
      </c>
      <c r="S6586" s="991"/>
    </row>
    <row r="6587" spans="1:19" ht="15" customHeight="1" x14ac:dyDescent="0.25">
      <c r="A6587">
        <v>6582</v>
      </c>
      <c r="B6587" s="7">
        <f>'EstExp 12-20'!I436</f>
        <v>0</v>
      </c>
      <c r="C6587" s="3">
        <f>A6587-B6587</f>
        <v>6582</v>
      </c>
      <c r="D6587" s="3" t="s">
        <v>4856</v>
      </c>
      <c r="E6587" t="b">
        <f ca="1">F6587=B6587</f>
        <v>1</v>
      </c>
      <c r="F6587" cm="1">
        <f t="array" ref="F6587" ca="1">IF(G6587&lt;&gt;"",INDIRECT("'"&amp;G6587&amp;"'!"&amp;H6587),"")</f>
        <v>0</v>
      </c>
      <c r="G6587" s="991" t="s">
        <v>3604</v>
      </c>
      <c r="H6587" t="s">
        <v>5183</v>
      </c>
      <c r="I6587" s="4"/>
      <c r="J6587" s="4"/>
      <c r="K6587" s="4"/>
    </row>
    <row r="6588" spans="1:19" ht="15" customHeight="1" x14ac:dyDescent="0.25">
      <c r="A6588" s="2">
        <v>6583</v>
      </c>
      <c r="C6588" s="3">
        <v>6583</v>
      </c>
      <c r="D6588" s="3" t="s">
        <v>4856</v>
      </c>
      <c r="F6588" t="str" cm="1">
        <f t="array" ref="F6588" ca="1">IF(G6588&lt;&gt;"",INDIRECT("'"&amp;G6588&amp;"'!"&amp;H6588),"")</f>
        <v/>
      </c>
      <c r="S6588" s="991"/>
    </row>
    <row r="6589" spans="1:19" ht="15" customHeight="1" x14ac:dyDescent="0.25">
      <c r="A6589">
        <v>6584</v>
      </c>
      <c r="B6589" s="7">
        <f>'EstExp 12-20'!I437</f>
        <v>0</v>
      </c>
      <c r="C6589" s="3">
        <f>A6589-B6589</f>
        <v>6584</v>
      </c>
      <c r="D6589" s="3" t="s">
        <v>4856</v>
      </c>
      <c r="E6589" t="b">
        <f ca="1">F6589=B6589</f>
        <v>1</v>
      </c>
      <c r="F6589" cm="1">
        <f t="array" ref="F6589" ca="1">IF(G6589&lt;&gt;"",INDIRECT("'"&amp;G6589&amp;"'!"&amp;H6589),"")</f>
        <v>0</v>
      </c>
      <c r="G6589" s="991" t="s">
        <v>3604</v>
      </c>
      <c r="H6589" t="s">
        <v>5184</v>
      </c>
      <c r="I6589" s="4"/>
      <c r="J6589" s="4"/>
      <c r="K6589" s="4"/>
    </row>
    <row r="6590" spans="1:19" ht="15" customHeight="1" x14ac:dyDescent="0.25">
      <c r="A6590" s="2">
        <v>6585</v>
      </c>
      <c r="D6590" s="3" t="s">
        <v>4856</v>
      </c>
      <c r="F6590" t="str" cm="1">
        <f t="array" ref="F6590" ca="1">IF(G6590&lt;&gt;"",INDIRECT("'"&amp;G6590&amp;"'!"&amp;H6590),"")</f>
        <v/>
      </c>
      <c r="S6590" s="991"/>
    </row>
    <row r="6591" spans="1:19" ht="15" customHeight="1" x14ac:dyDescent="0.25">
      <c r="A6591">
        <v>6586</v>
      </c>
      <c r="B6591" s="7">
        <f>'EstExp 12-20'!I438</f>
        <v>0</v>
      </c>
      <c r="C6591" s="3">
        <f>A6591-B6591</f>
        <v>6586</v>
      </c>
      <c r="D6591" s="3" t="s">
        <v>4856</v>
      </c>
      <c r="E6591" t="b">
        <f ca="1">F6591=B6591</f>
        <v>1</v>
      </c>
      <c r="F6591" cm="1">
        <f t="array" ref="F6591" ca="1">IF(G6591&lt;&gt;"",INDIRECT("'"&amp;G6591&amp;"'!"&amp;H6591),"")</f>
        <v>0</v>
      </c>
      <c r="G6591" s="991" t="s">
        <v>3604</v>
      </c>
      <c r="H6591" t="s">
        <v>5185</v>
      </c>
      <c r="I6591" s="4"/>
      <c r="J6591" s="4"/>
      <c r="K6591" s="4"/>
    </row>
    <row r="6592" spans="1:19" ht="15" customHeight="1" x14ac:dyDescent="0.25">
      <c r="A6592" s="2">
        <v>6587</v>
      </c>
      <c r="D6592" s="3" t="s">
        <v>4856</v>
      </c>
      <c r="F6592" t="str" cm="1">
        <f t="array" ref="F6592" ca="1">IF(G6592&lt;&gt;"",INDIRECT("'"&amp;G6592&amp;"'!"&amp;H6592),"")</f>
        <v/>
      </c>
      <c r="S6592" s="991"/>
    </row>
    <row r="6593" spans="1:19" ht="15" customHeight="1" x14ac:dyDescent="0.25">
      <c r="A6593">
        <v>6588</v>
      </c>
      <c r="B6593" s="7">
        <f>'EstExp 12-20'!H447</f>
        <v>0</v>
      </c>
      <c r="C6593" s="3">
        <f>A6593-B6593</f>
        <v>6588</v>
      </c>
      <c r="D6593" s="3" t="s">
        <v>4856</v>
      </c>
      <c r="E6593" t="b">
        <f ca="1">F6593=B6593</f>
        <v>1</v>
      </c>
      <c r="F6593" cm="1">
        <f t="array" ref="F6593" ca="1">IF(G6593&lt;&gt;"",INDIRECT("'"&amp;G6593&amp;"'!"&amp;H6593),"")</f>
        <v>0</v>
      </c>
      <c r="G6593" s="991" t="s">
        <v>3604</v>
      </c>
      <c r="H6593" t="s">
        <v>5186</v>
      </c>
      <c r="I6593" s="4"/>
      <c r="J6593" s="4"/>
      <c r="K6593" s="4"/>
    </row>
    <row r="6594" spans="1:19" ht="15" customHeight="1" x14ac:dyDescent="0.25">
      <c r="A6594">
        <v>6589</v>
      </c>
      <c r="B6594" s="7">
        <f>'EstExp 12-20'!K447</f>
        <v>0</v>
      </c>
      <c r="C6594" s="3">
        <f>A6594-B6594</f>
        <v>6589</v>
      </c>
      <c r="D6594" s="3" t="s">
        <v>4856</v>
      </c>
      <c r="E6594" t="b">
        <f ca="1">F6594=B6594</f>
        <v>1</v>
      </c>
      <c r="F6594" cm="1">
        <f t="array" ref="F6594" ca="1">IF(G6594&lt;&gt;"",INDIRECT("'"&amp;G6594&amp;"'!"&amp;H6594),"")</f>
        <v>0</v>
      </c>
      <c r="G6594" s="991" t="s">
        <v>3604</v>
      </c>
      <c r="H6594" t="s">
        <v>5187</v>
      </c>
      <c r="I6594" s="4"/>
      <c r="J6594" s="4"/>
      <c r="K6594" s="4"/>
    </row>
    <row r="6595" spans="1:19" ht="15" customHeight="1" x14ac:dyDescent="0.25">
      <c r="A6595">
        <v>6590</v>
      </c>
      <c r="B6595" s="7">
        <f>'EstExp 12-20'!I453</f>
        <v>0</v>
      </c>
      <c r="C6595" s="3">
        <f>A6595-B6595</f>
        <v>6590</v>
      </c>
      <c r="D6595" s="3" t="s">
        <v>4856</v>
      </c>
      <c r="E6595" t="b">
        <f ca="1">F6595=B6595</f>
        <v>1</v>
      </c>
      <c r="F6595" cm="1">
        <f t="array" ref="F6595" ca="1">IF(G6595&lt;&gt;"",INDIRECT("'"&amp;G6595&amp;"'!"&amp;H6595),"")</f>
        <v>0</v>
      </c>
      <c r="G6595" s="991" t="s">
        <v>3604</v>
      </c>
      <c r="H6595" t="s">
        <v>5188</v>
      </c>
      <c r="I6595" s="4"/>
      <c r="J6595" s="4"/>
      <c r="K6595" s="4"/>
    </row>
    <row r="6596" spans="1:19" ht="15" customHeight="1" x14ac:dyDescent="0.25">
      <c r="A6596" s="2">
        <v>6591</v>
      </c>
      <c r="D6596" s="3" t="s">
        <v>4856</v>
      </c>
      <c r="F6596" t="str" cm="1">
        <f t="array" ref="F6596" ca="1">IF(G6596&lt;&gt;"",INDIRECT("'"&amp;G6596&amp;"'!"&amp;H6596),"")</f>
        <v/>
      </c>
      <c r="S6596" s="991"/>
    </row>
    <row r="6597" spans="1:19" ht="15" customHeight="1" x14ac:dyDescent="0.25">
      <c r="A6597">
        <v>6592</v>
      </c>
      <c r="B6597" s="8">
        <f>'EstExp 12-20'!H427</f>
        <v>0</v>
      </c>
      <c r="C6597" s="3">
        <f>A6597-B6597</f>
        <v>6592</v>
      </c>
      <c r="D6597" s="3" t="s">
        <v>4856</v>
      </c>
      <c r="E6597" t="b">
        <f ca="1">F6597=B6597</f>
        <v>1</v>
      </c>
      <c r="F6597" cm="1">
        <f t="array" ref="F6597" ca="1">IF(G6597&lt;&gt;"",INDIRECT("'"&amp;G6597&amp;"'!"&amp;H6597),"")</f>
        <v>0</v>
      </c>
      <c r="G6597" s="991" t="s">
        <v>3604</v>
      </c>
      <c r="H6597" t="s">
        <v>5189</v>
      </c>
      <c r="I6597" s="4"/>
      <c r="J6597" s="4"/>
      <c r="K6597" s="4"/>
    </row>
    <row r="6598" spans="1:19" ht="15" customHeight="1" x14ac:dyDescent="0.25">
      <c r="A6598">
        <v>6593</v>
      </c>
      <c r="B6598" s="8">
        <f>'EstExp 12-20'!K427</f>
        <v>0</v>
      </c>
      <c r="C6598" s="3">
        <f>A6598-B6598</f>
        <v>6593</v>
      </c>
      <c r="D6598" s="3" t="s">
        <v>4856</v>
      </c>
      <c r="E6598" t="b">
        <f ca="1">F6598=B6598</f>
        <v>1</v>
      </c>
      <c r="F6598" cm="1">
        <f t="array" ref="F6598" ca="1">IF(G6598&lt;&gt;"",INDIRECT("'"&amp;G6598&amp;"'!"&amp;H6598),"")</f>
        <v>0</v>
      </c>
      <c r="G6598" s="991" t="s">
        <v>3604</v>
      </c>
      <c r="H6598" t="s">
        <v>5190</v>
      </c>
      <c r="I6598" s="4"/>
      <c r="J6598" s="4"/>
      <c r="K6598" s="4"/>
    </row>
    <row r="6599" spans="1:19" ht="15" customHeight="1" x14ac:dyDescent="0.25">
      <c r="A6599" s="2">
        <v>6594</v>
      </c>
      <c r="D6599" s="3" t="s">
        <v>4935</v>
      </c>
      <c r="F6599" t="str" cm="1">
        <f t="array" ref="F6599" ca="1">IF(G6599&lt;&gt;"",INDIRECT("'"&amp;G6599&amp;"'!"&amp;H6599),"")</f>
        <v/>
      </c>
      <c r="S6599" s="991"/>
    </row>
    <row r="6600" spans="1:19" ht="15" customHeight="1" x14ac:dyDescent="0.25">
      <c r="A6600" s="2">
        <v>6595</v>
      </c>
      <c r="D6600" s="3" t="s">
        <v>4935</v>
      </c>
      <c r="F6600" t="str" cm="1">
        <f t="array" ref="F6600" ca="1">IF(G6600&lt;&gt;"",INDIRECT("'"&amp;G6600&amp;"'!"&amp;H6600),"")</f>
        <v/>
      </c>
      <c r="S6600" s="991"/>
    </row>
    <row r="6601" spans="1:19" ht="15" customHeight="1" x14ac:dyDescent="0.25">
      <c r="A6601" s="2">
        <v>6596</v>
      </c>
      <c r="D6601" s="3" t="s">
        <v>4935</v>
      </c>
      <c r="F6601" t="str" cm="1">
        <f t="array" ref="F6601" ca="1">IF(G6601&lt;&gt;"",INDIRECT("'"&amp;G6601&amp;"'!"&amp;H6601),"")</f>
        <v/>
      </c>
      <c r="S6601" s="991"/>
    </row>
    <row r="6602" spans="1:19" ht="15" customHeight="1" x14ac:dyDescent="0.25">
      <c r="A6602" s="2">
        <v>6597</v>
      </c>
      <c r="D6602" s="3" t="s">
        <v>4935</v>
      </c>
      <c r="F6602" t="str" cm="1">
        <f t="array" ref="F6602" ca="1">IF(G6602&lt;&gt;"",INDIRECT("'"&amp;G6602&amp;"'!"&amp;H6602),"")</f>
        <v/>
      </c>
      <c r="S6602" s="991"/>
    </row>
    <row r="6603" spans="1:19" ht="15" customHeight="1" x14ac:dyDescent="0.25">
      <c r="A6603" s="2">
        <v>6598</v>
      </c>
      <c r="D6603" s="3" t="s">
        <v>4864</v>
      </c>
      <c r="F6603" t="str" cm="1">
        <f t="array" ref="F6603" ca="1">IF(G6603&lt;&gt;"",INDIRECT("'"&amp;G6603&amp;"'!"&amp;H6603),"")</f>
        <v/>
      </c>
      <c r="S6603" s="991"/>
    </row>
    <row r="6604" spans="1:19" ht="15" customHeight="1" x14ac:dyDescent="0.25">
      <c r="A6604">
        <v>6599</v>
      </c>
      <c r="B6604" s="8">
        <f>'CashSum 5'!I9</f>
        <v>0</v>
      </c>
      <c r="C6604" s="3">
        <f t="shared" ref="C6604:C6616" si="210">A6604-B6604</f>
        <v>6599</v>
      </c>
      <c r="D6604" s="3" t="s">
        <v>4856</v>
      </c>
      <c r="E6604" t="b">
        <f t="shared" ref="E6604:E6616" ca="1" si="211">F6604=B6604</f>
        <v>1</v>
      </c>
      <c r="F6604" cm="1">
        <f t="array" ref="F6604" ca="1">IF(G6604&lt;&gt;"",INDIRECT("'"&amp;G6604&amp;"'!"&amp;H6604),"")</f>
        <v>0</v>
      </c>
      <c r="G6604" s="991" t="s">
        <v>3516</v>
      </c>
      <c r="H6604" t="s">
        <v>4312</v>
      </c>
      <c r="I6604" s="4"/>
      <c r="J6604" s="4"/>
      <c r="K6604" s="4"/>
    </row>
    <row r="6605" spans="1:19" ht="15" customHeight="1" x14ac:dyDescent="0.25">
      <c r="A6605">
        <v>6600</v>
      </c>
      <c r="B6605" s="8">
        <f>'CashSum 5'!J9</f>
        <v>0</v>
      </c>
      <c r="C6605" s="3">
        <f t="shared" si="210"/>
        <v>6600</v>
      </c>
      <c r="D6605" s="3" t="s">
        <v>4856</v>
      </c>
      <c r="E6605" t="b">
        <f t="shared" ca="1" si="211"/>
        <v>1</v>
      </c>
      <c r="F6605" cm="1">
        <f t="array" ref="F6605" ca="1">IF(G6605&lt;&gt;"",INDIRECT("'"&amp;G6605&amp;"'!"&amp;H6605),"")</f>
        <v>0</v>
      </c>
      <c r="G6605" s="991" t="s">
        <v>3516</v>
      </c>
      <c r="H6605" t="s">
        <v>4861</v>
      </c>
      <c r="I6605" s="4"/>
      <c r="J6605" s="4"/>
      <c r="K6605" s="4"/>
    </row>
    <row r="6606" spans="1:19" ht="15" customHeight="1" x14ac:dyDescent="0.25">
      <c r="A6606">
        <v>6601</v>
      </c>
      <c r="B6606" s="8">
        <f>'CashSum 5'!H18</f>
        <v>0</v>
      </c>
      <c r="C6606" s="3">
        <f t="shared" si="210"/>
        <v>6601</v>
      </c>
      <c r="D6606" s="3" t="s">
        <v>4856</v>
      </c>
      <c r="E6606" t="b">
        <f t="shared" ca="1" si="211"/>
        <v>1</v>
      </c>
      <c r="F6606" cm="1">
        <f t="array" ref="F6606" ca="1">IF(G6606&lt;&gt;"",INDIRECT("'"&amp;G6606&amp;"'!"&amp;H6606),"")</f>
        <v>0</v>
      </c>
      <c r="G6606" s="991" t="s">
        <v>3516</v>
      </c>
      <c r="H6606" t="s">
        <v>3514</v>
      </c>
      <c r="I6606" s="4"/>
      <c r="J6606" s="4"/>
      <c r="K6606" s="4"/>
    </row>
    <row r="6607" spans="1:19" ht="15" customHeight="1" x14ac:dyDescent="0.25">
      <c r="A6607">
        <v>6602</v>
      </c>
      <c r="B6607" s="8">
        <f>'CashSum 5'!I18</f>
        <v>0</v>
      </c>
      <c r="C6607" s="3">
        <f t="shared" si="210"/>
        <v>6602</v>
      </c>
      <c r="D6607" s="3" t="s">
        <v>4856</v>
      </c>
      <c r="E6607" t="b">
        <f t="shared" ca="1" si="211"/>
        <v>1</v>
      </c>
      <c r="F6607" cm="1">
        <f t="array" ref="F6607" ca="1">IF(G6607&lt;&gt;"",INDIRECT("'"&amp;G6607&amp;"'!"&amp;H6607),"")</f>
        <v>0</v>
      </c>
      <c r="G6607" s="991" t="s">
        <v>3516</v>
      </c>
      <c r="H6607" t="s">
        <v>4836</v>
      </c>
      <c r="I6607" s="4"/>
      <c r="J6607" s="4"/>
      <c r="K6607" s="4"/>
    </row>
    <row r="6608" spans="1:19" ht="15" customHeight="1" x14ac:dyDescent="0.25">
      <c r="A6608">
        <v>6603</v>
      </c>
      <c r="B6608" s="8">
        <f>'CashSum 5'!J18</f>
        <v>0</v>
      </c>
      <c r="C6608" s="3">
        <f t="shared" si="210"/>
        <v>6603</v>
      </c>
      <c r="D6608" s="3" t="s">
        <v>4856</v>
      </c>
      <c r="E6608" t="b">
        <f t="shared" ca="1" si="211"/>
        <v>1</v>
      </c>
      <c r="F6608" cm="1">
        <f t="array" ref="F6608" ca="1">IF(G6608&lt;&gt;"",INDIRECT("'"&amp;G6608&amp;"'!"&amp;H6608),"")</f>
        <v>0</v>
      </c>
      <c r="G6608" s="991" t="s">
        <v>3516</v>
      </c>
      <c r="H6608" t="s">
        <v>3619</v>
      </c>
      <c r="I6608" s="4"/>
      <c r="J6608" s="4"/>
      <c r="K6608" s="4"/>
    </row>
    <row r="6609" spans="1:19" ht="15" customHeight="1" x14ac:dyDescent="0.25">
      <c r="A6609">
        <v>6604</v>
      </c>
      <c r="B6609" s="8">
        <f>'EstExp 12-20'!H422</f>
        <v>0</v>
      </c>
      <c r="C6609" s="3">
        <f t="shared" si="210"/>
        <v>6604</v>
      </c>
      <c r="D6609" s="3" t="s">
        <v>5191</v>
      </c>
      <c r="E6609" t="b">
        <f t="shared" ca="1" si="211"/>
        <v>1</v>
      </c>
      <c r="F6609" cm="1">
        <f t="array" ref="F6609" ca="1">IF(G6609&lt;&gt;"",INDIRECT("'"&amp;G6609&amp;"'!"&amp;H6609),"")</f>
        <v>0</v>
      </c>
      <c r="G6609" s="991" t="s">
        <v>3604</v>
      </c>
      <c r="H6609" t="s">
        <v>5192</v>
      </c>
      <c r="I6609" s="4"/>
      <c r="J6609" s="4"/>
      <c r="K6609" s="4"/>
    </row>
    <row r="6610" spans="1:19" ht="15" customHeight="1" x14ac:dyDescent="0.25">
      <c r="A6610">
        <v>6605</v>
      </c>
      <c r="B6610" s="8">
        <f>'EstExp 12-20'!K422</f>
        <v>0</v>
      </c>
      <c r="C6610" s="3">
        <f t="shared" si="210"/>
        <v>6605</v>
      </c>
      <c r="D6610" s="3" t="s">
        <v>5191</v>
      </c>
      <c r="E6610" t="b">
        <f t="shared" ca="1" si="211"/>
        <v>1</v>
      </c>
      <c r="F6610" cm="1">
        <f t="array" ref="F6610" ca="1">IF(G6610&lt;&gt;"",INDIRECT("'"&amp;G6610&amp;"'!"&amp;H6610),"")</f>
        <v>0</v>
      </c>
      <c r="G6610" s="991" t="s">
        <v>3604</v>
      </c>
      <c r="H6610" t="s">
        <v>5193</v>
      </c>
      <c r="I6610" s="4"/>
      <c r="J6610" s="4"/>
      <c r="K6610" s="4"/>
    </row>
    <row r="6611" spans="1:19" ht="15" customHeight="1" x14ac:dyDescent="0.25">
      <c r="A6611">
        <v>6606</v>
      </c>
      <c r="B6611" s="8">
        <f>'EstExp 12-20'!H426</f>
        <v>0</v>
      </c>
      <c r="C6611" s="3">
        <f t="shared" si="210"/>
        <v>6606</v>
      </c>
      <c r="D6611" s="3" t="s">
        <v>5191</v>
      </c>
      <c r="E6611" t="b">
        <f t="shared" ca="1" si="211"/>
        <v>1</v>
      </c>
      <c r="F6611" cm="1">
        <f t="array" ref="F6611" ca="1">IF(G6611&lt;&gt;"",INDIRECT("'"&amp;G6611&amp;"'!"&amp;H6611),"")</f>
        <v>0</v>
      </c>
      <c r="G6611" s="991" t="s">
        <v>3604</v>
      </c>
      <c r="H6611" t="s">
        <v>5194</v>
      </c>
      <c r="I6611" s="4"/>
      <c r="J6611" s="4"/>
      <c r="K6611" s="4"/>
    </row>
    <row r="6612" spans="1:19" ht="15" customHeight="1" x14ac:dyDescent="0.25">
      <c r="A6612">
        <v>6607</v>
      </c>
      <c r="B6612" s="8">
        <f>'EstExp 12-20'!K426</f>
        <v>0</v>
      </c>
      <c r="C6612" s="3">
        <f t="shared" si="210"/>
        <v>6607</v>
      </c>
      <c r="D6612" s="3" t="s">
        <v>5191</v>
      </c>
      <c r="E6612" t="b">
        <f t="shared" ca="1" si="211"/>
        <v>1</v>
      </c>
      <c r="F6612" cm="1">
        <f t="array" ref="F6612" ca="1">IF(G6612&lt;&gt;"",INDIRECT("'"&amp;G6612&amp;"'!"&amp;H6612),"")</f>
        <v>0</v>
      </c>
      <c r="G6612" s="991" t="s">
        <v>3604</v>
      </c>
      <c r="H6612" t="s">
        <v>5195</v>
      </c>
      <c r="I6612" s="4"/>
      <c r="J6612" s="4"/>
      <c r="K6612" s="4"/>
    </row>
    <row r="6613" spans="1:19" ht="15" customHeight="1" x14ac:dyDescent="0.25">
      <c r="A6613">
        <v>6608</v>
      </c>
      <c r="B6613" s="8">
        <f>'EstExp 12-20'!E428</f>
        <v>0</v>
      </c>
      <c r="C6613" s="3">
        <f t="shared" si="210"/>
        <v>6608</v>
      </c>
      <c r="D6613" s="3" t="s">
        <v>5191</v>
      </c>
      <c r="E6613" t="b">
        <f t="shared" ca="1" si="211"/>
        <v>1</v>
      </c>
      <c r="F6613" cm="1">
        <f t="array" ref="F6613" ca="1">IF(G6613&lt;&gt;"",INDIRECT("'"&amp;G6613&amp;"'!"&amp;H6613),"")</f>
        <v>0</v>
      </c>
      <c r="G6613" s="991" t="s">
        <v>3604</v>
      </c>
      <c r="H6613" t="s">
        <v>5196</v>
      </c>
      <c r="I6613" s="4"/>
      <c r="J6613" s="4"/>
      <c r="K6613" s="4"/>
    </row>
    <row r="6614" spans="1:19" ht="15" customHeight="1" x14ac:dyDescent="0.25">
      <c r="A6614">
        <v>6609</v>
      </c>
      <c r="B6614" s="8">
        <f>'EstExp 12-20'!H428</f>
        <v>0</v>
      </c>
      <c r="C6614" s="3">
        <f t="shared" si="210"/>
        <v>6609</v>
      </c>
      <c r="D6614" s="3" t="s">
        <v>5191</v>
      </c>
      <c r="E6614" t="b">
        <f t="shared" ca="1" si="211"/>
        <v>1</v>
      </c>
      <c r="F6614" cm="1">
        <f t="array" ref="F6614" ca="1">IF(G6614&lt;&gt;"",INDIRECT("'"&amp;G6614&amp;"'!"&amp;H6614),"")</f>
        <v>0</v>
      </c>
      <c r="G6614" s="991" t="s">
        <v>3604</v>
      </c>
      <c r="H6614" t="s">
        <v>5197</v>
      </c>
      <c r="I6614" s="4"/>
      <c r="J6614" s="4"/>
      <c r="K6614" s="4"/>
    </row>
    <row r="6615" spans="1:19" ht="15" customHeight="1" x14ac:dyDescent="0.25">
      <c r="A6615">
        <v>6610</v>
      </c>
      <c r="B6615" s="8">
        <f>'EstExp 12-20'!K428</f>
        <v>0</v>
      </c>
      <c r="C6615" s="3">
        <f t="shared" si="210"/>
        <v>6610</v>
      </c>
      <c r="D6615" s="3" t="s">
        <v>5191</v>
      </c>
      <c r="E6615" t="b">
        <f t="shared" ca="1" si="211"/>
        <v>1</v>
      </c>
      <c r="F6615" cm="1">
        <f t="array" ref="F6615" ca="1">IF(G6615&lt;&gt;"",INDIRECT("'"&amp;G6615&amp;"'!"&amp;H6615),"")</f>
        <v>0</v>
      </c>
      <c r="G6615" s="991" t="s">
        <v>3604</v>
      </c>
      <c r="H6615" t="s">
        <v>5198</v>
      </c>
      <c r="I6615" s="4"/>
      <c r="J6615" s="4"/>
      <c r="K6615" s="4"/>
    </row>
    <row r="6616" spans="1:19" ht="15" customHeight="1" x14ac:dyDescent="0.25">
      <c r="A6616">
        <v>6611</v>
      </c>
      <c r="B6616" s="8">
        <f>'EstExp 12-20'!K429</f>
        <v>0</v>
      </c>
      <c r="C6616" s="3">
        <f t="shared" si="210"/>
        <v>6611</v>
      </c>
      <c r="D6616" s="3" t="s">
        <v>5191</v>
      </c>
      <c r="E6616" t="b">
        <f t="shared" ca="1" si="211"/>
        <v>1</v>
      </c>
      <c r="F6616" cm="1">
        <f t="array" ref="F6616" ca="1">IF(G6616&lt;&gt;"",INDIRECT("'"&amp;G6616&amp;"'!"&amp;H6616),"")</f>
        <v>0</v>
      </c>
      <c r="G6616" s="991" t="s">
        <v>3604</v>
      </c>
      <c r="H6616" t="s">
        <v>5199</v>
      </c>
      <c r="I6616" s="4"/>
      <c r="J6616" s="4"/>
      <c r="K6616" s="4"/>
    </row>
    <row r="6617" spans="1:19" ht="15" customHeight="1" x14ac:dyDescent="0.25">
      <c r="A6617" s="2">
        <v>6612</v>
      </c>
      <c r="D6617" s="3" t="s">
        <v>5200</v>
      </c>
      <c r="F6617" t="str" cm="1">
        <f t="array" ref="F6617" ca="1">IF(G6617&lt;&gt;"",INDIRECT("'"&amp;G6617&amp;"'!"&amp;H6617),"")</f>
        <v/>
      </c>
      <c r="S6617" s="991"/>
    </row>
    <row r="6618" spans="1:19" ht="15" customHeight="1" x14ac:dyDescent="0.25">
      <c r="A6618" s="2">
        <v>6613</v>
      </c>
      <c r="D6618" s="3" t="s">
        <v>5200</v>
      </c>
      <c r="F6618" t="str" cm="1">
        <f t="array" ref="F6618" ca="1">IF(G6618&lt;&gt;"",INDIRECT("'"&amp;G6618&amp;"'!"&amp;H6618),"")</f>
        <v/>
      </c>
      <c r="S6618" s="991"/>
    </row>
    <row r="6619" spans="1:19" ht="15" customHeight="1" x14ac:dyDescent="0.25">
      <c r="A6619">
        <v>6614</v>
      </c>
      <c r="B6619" s="7">
        <f>'EstRev 6-11'!E106</f>
        <v>0</v>
      </c>
      <c r="C6619" s="3">
        <f>A6619-B6619</f>
        <v>6614</v>
      </c>
      <c r="D6619" s="3" t="s">
        <v>5191</v>
      </c>
      <c r="E6619" t="b">
        <f ca="1">F6619=B6619</f>
        <v>1</v>
      </c>
      <c r="F6619" cm="1">
        <f t="array" ref="F6619" ca="1">IF(G6619&lt;&gt;"",INDIRECT("'"&amp;G6619&amp;"'!"&amp;H6619),"")</f>
        <v>0</v>
      </c>
      <c r="G6619" s="991" t="s">
        <v>4454</v>
      </c>
      <c r="H6619" t="s">
        <v>5201</v>
      </c>
      <c r="I6619" s="4"/>
      <c r="J6619" s="4"/>
      <c r="K6619" s="4"/>
    </row>
    <row r="6620" spans="1:19" ht="15" customHeight="1" x14ac:dyDescent="0.25">
      <c r="A6620" s="2">
        <v>6615</v>
      </c>
      <c r="D6620" s="3" t="s">
        <v>5200</v>
      </c>
      <c r="F6620" t="str" cm="1">
        <f t="array" ref="F6620" ca="1">IF(G6620&lt;&gt;"",INDIRECT("'"&amp;G6620&amp;"'!"&amp;H6620),"")</f>
        <v/>
      </c>
      <c r="S6620" s="991"/>
    </row>
    <row r="6621" spans="1:19" ht="15" customHeight="1" x14ac:dyDescent="0.25">
      <c r="A6621" s="2">
        <v>6616</v>
      </c>
      <c r="D6621" s="3" t="s">
        <v>5200</v>
      </c>
      <c r="F6621" t="str" cm="1">
        <f t="array" ref="F6621" ca="1">IF(G6621&lt;&gt;"",INDIRECT("'"&amp;G6621&amp;"'!"&amp;H6621),"")</f>
        <v/>
      </c>
      <c r="S6621" s="991"/>
    </row>
    <row r="6622" spans="1:19" ht="15" customHeight="1" x14ac:dyDescent="0.25">
      <c r="A6622">
        <v>6617</v>
      </c>
      <c r="B6622" s="7">
        <f>'EstRev 6-11'!H106</f>
        <v>0</v>
      </c>
      <c r="C6622" s="3">
        <f>A6622-B6622</f>
        <v>6617</v>
      </c>
      <c r="D6622" s="3" t="s">
        <v>5191</v>
      </c>
      <c r="E6622" t="b">
        <f ca="1">F6622=B6622</f>
        <v>1</v>
      </c>
      <c r="F6622" cm="1">
        <f t="array" ref="F6622" ca="1">IF(G6622&lt;&gt;"",INDIRECT("'"&amp;G6622&amp;"'!"&amp;H6622),"")</f>
        <v>0</v>
      </c>
      <c r="G6622" s="991" t="s">
        <v>4454</v>
      </c>
      <c r="H6622" t="s">
        <v>5202</v>
      </c>
      <c r="I6622" s="4"/>
      <c r="J6622" s="4"/>
      <c r="K6622" s="4"/>
    </row>
    <row r="6623" spans="1:19" ht="15" customHeight="1" x14ac:dyDescent="0.25">
      <c r="A6623" s="2">
        <v>6618</v>
      </c>
      <c r="D6623" s="3" t="s">
        <v>5200</v>
      </c>
      <c r="F6623" t="str" cm="1">
        <f t="array" ref="F6623" ca="1">IF(G6623&lt;&gt;"",INDIRECT("'"&amp;G6623&amp;"'!"&amp;H6623),"")</f>
        <v/>
      </c>
    </row>
    <row r="6624" spans="1:19" ht="15" customHeight="1" x14ac:dyDescent="0.25">
      <c r="A6624" s="2">
        <v>6619</v>
      </c>
      <c r="D6624" s="3" t="s">
        <v>5200</v>
      </c>
      <c r="F6624" t="str" cm="1">
        <f t="array" ref="F6624" ca="1">IF(G6624&lt;&gt;"",INDIRECT("'"&amp;G6624&amp;"'!"&amp;H6624),"")</f>
        <v/>
      </c>
      <c r="S6624" s="991"/>
    </row>
    <row r="6625" spans="1:19" ht="15" customHeight="1" x14ac:dyDescent="0.25">
      <c r="A6625" s="2">
        <v>6620</v>
      </c>
      <c r="D6625" s="3" t="s">
        <v>5191</v>
      </c>
      <c r="F6625" t="str" cm="1">
        <f t="array" ref="F6625" ca="1">IF(G6625&lt;&gt;"",INDIRECT("'"&amp;G6625&amp;"'!"&amp;H6625),"")</f>
        <v/>
      </c>
      <c r="S6625" s="991"/>
    </row>
    <row r="6626" spans="1:19" ht="15" customHeight="1" x14ac:dyDescent="0.25">
      <c r="A6626">
        <v>6621</v>
      </c>
      <c r="B6626" s="7">
        <f>'EstExp 12-20'!C54</f>
        <v>0</v>
      </c>
      <c r="C6626" s="3">
        <f t="shared" ref="C6626:C6646" si="212">A6626-B6626</f>
        <v>6621</v>
      </c>
      <c r="D6626" s="3" t="s">
        <v>5191</v>
      </c>
      <c r="E6626" t="b">
        <f t="shared" ref="E6626:E6646" ca="1" si="213">F6626=B6626</f>
        <v>1</v>
      </c>
      <c r="F6626" cm="1">
        <f t="array" ref="F6626" ca="1">IF(G6626&lt;&gt;"",INDIRECT("'"&amp;G6626&amp;"'!"&amp;H6626),"")</f>
        <v>0</v>
      </c>
      <c r="G6626" s="991" t="s">
        <v>3604</v>
      </c>
      <c r="H6626" t="s">
        <v>5203</v>
      </c>
      <c r="I6626" s="4"/>
      <c r="J6626" s="4"/>
      <c r="K6626" s="4"/>
    </row>
    <row r="6627" spans="1:19" ht="15" customHeight="1" x14ac:dyDescent="0.25">
      <c r="A6627">
        <v>6622</v>
      </c>
      <c r="B6627" s="7">
        <f>'EstExp 12-20'!D54</f>
        <v>0</v>
      </c>
      <c r="C6627" s="3">
        <f t="shared" si="212"/>
        <v>6622</v>
      </c>
      <c r="D6627" s="3" t="s">
        <v>5191</v>
      </c>
      <c r="E6627" t="b">
        <f t="shared" ca="1" si="213"/>
        <v>1</v>
      </c>
      <c r="F6627" cm="1">
        <f t="array" ref="F6627" ca="1">IF(G6627&lt;&gt;"",INDIRECT("'"&amp;G6627&amp;"'!"&amp;H6627),"")</f>
        <v>0</v>
      </c>
      <c r="G6627" s="991" t="s">
        <v>3604</v>
      </c>
      <c r="H6627" t="s">
        <v>5204</v>
      </c>
      <c r="I6627" s="4"/>
      <c r="J6627" s="4"/>
      <c r="K6627" s="4"/>
    </row>
    <row r="6628" spans="1:19" ht="15" customHeight="1" x14ac:dyDescent="0.25">
      <c r="A6628">
        <v>6623</v>
      </c>
      <c r="B6628" s="7">
        <f>'EstExp 12-20'!E54</f>
        <v>0</v>
      </c>
      <c r="C6628" s="3">
        <f t="shared" si="212"/>
        <v>6623</v>
      </c>
      <c r="D6628" s="3" t="s">
        <v>5191</v>
      </c>
      <c r="E6628" t="b">
        <f t="shared" ca="1" si="213"/>
        <v>1</v>
      </c>
      <c r="F6628" cm="1">
        <f t="array" ref="F6628" ca="1">IF(G6628&lt;&gt;"",INDIRECT("'"&amp;G6628&amp;"'!"&amp;H6628),"")</f>
        <v>0</v>
      </c>
      <c r="G6628" s="991" t="s">
        <v>3604</v>
      </c>
      <c r="H6628" t="s">
        <v>5205</v>
      </c>
      <c r="I6628" s="4"/>
      <c r="J6628" s="4"/>
      <c r="K6628" s="4"/>
    </row>
    <row r="6629" spans="1:19" ht="15" customHeight="1" x14ac:dyDescent="0.25">
      <c r="A6629">
        <v>6624</v>
      </c>
      <c r="B6629" s="7">
        <f>'EstExp 12-20'!F54</f>
        <v>0</v>
      </c>
      <c r="C6629" s="3">
        <f t="shared" si="212"/>
        <v>6624</v>
      </c>
      <c r="D6629" s="3" t="s">
        <v>5191</v>
      </c>
      <c r="E6629" t="b">
        <f t="shared" ca="1" si="213"/>
        <v>1</v>
      </c>
      <c r="F6629" cm="1">
        <f t="array" ref="F6629" ca="1">IF(G6629&lt;&gt;"",INDIRECT("'"&amp;G6629&amp;"'!"&amp;H6629),"")</f>
        <v>0</v>
      </c>
      <c r="G6629" s="991" t="s">
        <v>3604</v>
      </c>
      <c r="H6629" t="s">
        <v>4894</v>
      </c>
      <c r="I6629" s="4"/>
      <c r="J6629" s="4"/>
      <c r="K6629" s="4"/>
    </row>
    <row r="6630" spans="1:19" ht="15" customHeight="1" x14ac:dyDescent="0.25">
      <c r="A6630">
        <v>6625</v>
      </c>
      <c r="B6630" s="7">
        <f>'EstExp 12-20'!G54</f>
        <v>0</v>
      </c>
      <c r="C6630" s="3">
        <f t="shared" si="212"/>
        <v>6625</v>
      </c>
      <c r="D6630" s="3" t="s">
        <v>5191</v>
      </c>
      <c r="E6630" t="b">
        <f t="shared" ca="1" si="213"/>
        <v>1</v>
      </c>
      <c r="F6630" cm="1">
        <f t="array" ref="F6630" ca="1">IF(G6630&lt;&gt;"",INDIRECT("'"&amp;G6630&amp;"'!"&amp;H6630),"")</f>
        <v>0</v>
      </c>
      <c r="G6630" s="991" t="s">
        <v>3604</v>
      </c>
      <c r="H6630" t="s">
        <v>5206</v>
      </c>
      <c r="I6630" s="4"/>
      <c r="J6630" s="4"/>
      <c r="K6630" s="4"/>
    </row>
    <row r="6631" spans="1:19" ht="15" customHeight="1" x14ac:dyDescent="0.25">
      <c r="A6631">
        <v>6626</v>
      </c>
      <c r="B6631" s="7">
        <f>'EstExp 12-20'!H54</f>
        <v>0</v>
      </c>
      <c r="C6631" s="3">
        <f t="shared" si="212"/>
        <v>6626</v>
      </c>
      <c r="D6631" s="3" t="s">
        <v>5191</v>
      </c>
      <c r="E6631" t="b">
        <f t="shared" ca="1" si="213"/>
        <v>1</v>
      </c>
      <c r="F6631" cm="1">
        <f t="array" ref="F6631" ca="1">IF(G6631&lt;&gt;"",INDIRECT("'"&amp;G6631&amp;"'!"&amp;H6631),"")</f>
        <v>0</v>
      </c>
      <c r="G6631" s="991" t="s">
        <v>3604</v>
      </c>
      <c r="H6631" t="s">
        <v>4310</v>
      </c>
      <c r="I6631" s="4"/>
      <c r="J6631" s="4"/>
      <c r="K6631" s="4"/>
    </row>
    <row r="6632" spans="1:19" ht="15" customHeight="1" x14ac:dyDescent="0.25">
      <c r="A6632">
        <v>6627</v>
      </c>
      <c r="B6632" s="7">
        <f>'EstExp 12-20'!I54</f>
        <v>0</v>
      </c>
      <c r="C6632" s="3">
        <f t="shared" si="212"/>
        <v>6627</v>
      </c>
      <c r="D6632" s="3" t="s">
        <v>5191</v>
      </c>
      <c r="E6632" t="b">
        <f t="shared" ca="1" si="213"/>
        <v>1</v>
      </c>
      <c r="F6632" cm="1">
        <f t="array" ref="F6632" ca="1">IF(G6632&lt;&gt;"",INDIRECT("'"&amp;G6632&amp;"'!"&amp;H6632),"")</f>
        <v>0</v>
      </c>
      <c r="G6632" s="991" t="s">
        <v>3604</v>
      </c>
      <c r="H6632" t="s">
        <v>5207</v>
      </c>
      <c r="I6632" s="4"/>
      <c r="J6632" s="4"/>
      <c r="K6632" s="4"/>
    </row>
    <row r="6633" spans="1:19" ht="15" customHeight="1" x14ac:dyDescent="0.25">
      <c r="A6633">
        <v>6628</v>
      </c>
      <c r="B6633" s="7">
        <f>'EstExp 12-20'!J54</f>
        <v>0</v>
      </c>
      <c r="C6633" s="3">
        <f t="shared" si="212"/>
        <v>6628</v>
      </c>
      <c r="D6633" s="3" t="s">
        <v>5191</v>
      </c>
      <c r="E6633" t="b">
        <f t="shared" ca="1" si="213"/>
        <v>1</v>
      </c>
      <c r="F6633" cm="1">
        <f t="array" ref="F6633" ca="1">IF(G6633&lt;&gt;"",INDIRECT("'"&amp;G6633&amp;"'!"&amp;H6633),"")</f>
        <v>0</v>
      </c>
      <c r="G6633" s="991" t="s">
        <v>3604</v>
      </c>
      <c r="H6633" t="s">
        <v>5208</v>
      </c>
      <c r="I6633" s="4"/>
      <c r="J6633" s="4"/>
      <c r="K6633" s="4"/>
    </row>
    <row r="6634" spans="1:19" ht="15" customHeight="1" x14ac:dyDescent="0.25">
      <c r="A6634">
        <v>6629</v>
      </c>
      <c r="B6634" s="7">
        <f>'EstExp 12-20'!K54</f>
        <v>0</v>
      </c>
      <c r="C6634" s="3">
        <f t="shared" si="212"/>
        <v>6629</v>
      </c>
      <c r="D6634" s="3" t="s">
        <v>5191</v>
      </c>
      <c r="E6634" t="b">
        <f t="shared" ca="1" si="213"/>
        <v>1</v>
      </c>
      <c r="F6634" cm="1">
        <f t="array" ref="F6634" ca="1">IF(G6634&lt;&gt;"",INDIRECT("'"&amp;G6634&amp;"'!"&amp;H6634),"")</f>
        <v>0</v>
      </c>
      <c r="G6634" s="991" t="s">
        <v>3604</v>
      </c>
      <c r="H6634" t="s">
        <v>5209</v>
      </c>
      <c r="I6634" s="4"/>
      <c r="J6634" s="4"/>
      <c r="K6634" s="4"/>
    </row>
    <row r="6635" spans="1:19" ht="15" customHeight="1" x14ac:dyDescent="0.25">
      <c r="A6635">
        <v>6630</v>
      </c>
      <c r="B6635" s="7">
        <f>'EstExp 12-20'!H112</f>
        <v>0</v>
      </c>
      <c r="C6635" s="3">
        <f t="shared" si="212"/>
        <v>6630</v>
      </c>
      <c r="D6635" s="3" t="s">
        <v>5191</v>
      </c>
      <c r="E6635" t="b">
        <f t="shared" ca="1" si="213"/>
        <v>1</v>
      </c>
      <c r="F6635" cm="1">
        <f t="array" ref="F6635" ca="1">IF(G6635&lt;&gt;"",INDIRECT("'"&amp;G6635&amp;"'!"&amp;H6635),"")</f>
        <v>0</v>
      </c>
      <c r="G6635" s="991" t="s">
        <v>3604</v>
      </c>
      <c r="H6635" t="s">
        <v>4850</v>
      </c>
      <c r="I6635" s="4"/>
      <c r="J6635" s="4"/>
      <c r="K6635" s="4"/>
    </row>
    <row r="6636" spans="1:19" ht="15" customHeight="1" x14ac:dyDescent="0.25">
      <c r="A6636">
        <v>6631</v>
      </c>
      <c r="B6636" s="7">
        <f>'EstExp 12-20'!K112</f>
        <v>0</v>
      </c>
      <c r="C6636" s="3">
        <f t="shared" si="212"/>
        <v>6631</v>
      </c>
      <c r="D6636" s="3" t="s">
        <v>5191</v>
      </c>
      <c r="E6636" t="b">
        <f t="shared" ca="1" si="213"/>
        <v>1</v>
      </c>
      <c r="F6636" cm="1">
        <f t="array" ref="F6636" ca="1">IF(G6636&lt;&gt;"",INDIRECT("'"&amp;G6636&amp;"'!"&amp;H6636),"")</f>
        <v>0</v>
      </c>
      <c r="G6636" s="991" t="s">
        <v>3604</v>
      </c>
      <c r="H6636" t="s">
        <v>4852</v>
      </c>
      <c r="I6636" s="4"/>
      <c r="J6636" s="4"/>
      <c r="K6636" s="4"/>
    </row>
    <row r="6637" spans="1:19" ht="15" customHeight="1" x14ac:dyDescent="0.25">
      <c r="A6637">
        <v>6632</v>
      </c>
      <c r="B6637" s="7">
        <f>'EstExp 12-20'!H113</f>
        <v>0</v>
      </c>
      <c r="C6637" s="3">
        <f t="shared" si="212"/>
        <v>6632</v>
      </c>
      <c r="D6637" s="3" t="s">
        <v>5191</v>
      </c>
      <c r="E6637" t="b">
        <f t="shared" ca="1" si="213"/>
        <v>1</v>
      </c>
      <c r="F6637" cm="1">
        <f t="array" ref="F6637" ca="1">IF(G6637&lt;&gt;"",INDIRECT("'"&amp;G6637&amp;"'!"&amp;H6637),"")</f>
        <v>0</v>
      </c>
      <c r="G6637" s="991" t="s">
        <v>3604</v>
      </c>
      <c r="H6637" t="s">
        <v>5210</v>
      </c>
      <c r="I6637" s="4"/>
      <c r="J6637" s="4"/>
      <c r="K6637" s="4"/>
    </row>
    <row r="6638" spans="1:19" ht="15" customHeight="1" x14ac:dyDescent="0.25">
      <c r="A6638">
        <v>6633</v>
      </c>
      <c r="B6638" s="7">
        <f>'EstExp 12-20'!K113</f>
        <v>0</v>
      </c>
      <c r="C6638" s="3">
        <f t="shared" si="212"/>
        <v>6633</v>
      </c>
      <c r="D6638" s="3" t="s">
        <v>5191</v>
      </c>
      <c r="E6638" t="b">
        <f t="shared" ca="1" si="213"/>
        <v>1</v>
      </c>
      <c r="F6638" cm="1">
        <f t="array" ref="F6638" ca="1">IF(G6638&lt;&gt;"",INDIRECT("'"&amp;G6638&amp;"'!"&amp;H6638),"")</f>
        <v>0</v>
      </c>
      <c r="G6638" s="991" t="s">
        <v>3604</v>
      </c>
      <c r="H6638" t="s">
        <v>5211</v>
      </c>
      <c r="I6638" s="4"/>
      <c r="J6638" s="4"/>
      <c r="K6638" s="4"/>
    </row>
    <row r="6639" spans="1:19" ht="15" customHeight="1" x14ac:dyDescent="0.25">
      <c r="A6639">
        <v>6634</v>
      </c>
      <c r="B6639" s="7">
        <f>'EstExp 12-20'!H151</f>
        <v>0</v>
      </c>
      <c r="C6639" s="3">
        <f t="shared" si="212"/>
        <v>6634</v>
      </c>
      <c r="D6639" s="3" t="s">
        <v>5191</v>
      </c>
      <c r="E6639" t="b">
        <f t="shared" ca="1" si="213"/>
        <v>1</v>
      </c>
      <c r="F6639" cm="1">
        <f t="array" ref="F6639" ca="1">IF(G6639&lt;&gt;"",INDIRECT("'"&amp;G6639&amp;"'!"&amp;H6639),"")</f>
        <v>0</v>
      </c>
      <c r="G6639" s="991" t="s">
        <v>3604</v>
      </c>
      <c r="H6639" t="s">
        <v>5212</v>
      </c>
      <c r="I6639" s="4"/>
      <c r="J6639" s="4"/>
      <c r="K6639" s="4"/>
    </row>
    <row r="6640" spans="1:19" ht="15" customHeight="1" x14ac:dyDescent="0.25">
      <c r="A6640">
        <v>6635</v>
      </c>
      <c r="B6640" s="7">
        <f>'EstExp 12-20'!K151</f>
        <v>0</v>
      </c>
      <c r="C6640" s="3">
        <f t="shared" si="212"/>
        <v>6635</v>
      </c>
      <c r="D6640" s="3" t="s">
        <v>5191</v>
      </c>
      <c r="E6640" t="b">
        <f t="shared" ca="1" si="213"/>
        <v>1</v>
      </c>
      <c r="F6640" cm="1">
        <f t="array" ref="F6640" ca="1">IF(G6640&lt;&gt;"",INDIRECT("'"&amp;G6640&amp;"'!"&amp;H6640),"")</f>
        <v>0</v>
      </c>
      <c r="G6640" s="991" t="s">
        <v>3604</v>
      </c>
      <c r="H6640" t="s">
        <v>5213</v>
      </c>
      <c r="I6640" s="4"/>
      <c r="J6640" s="4"/>
      <c r="K6640" s="4"/>
    </row>
    <row r="6641" spans="1:19" ht="15" customHeight="1" x14ac:dyDescent="0.25">
      <c r="A6641">
        <v>6636</v>
      </c>
      <c r="B6641" s="7">
        <f>'EstExp 12-20'!H152</f>
        <v>0</v>
      </c>
      <c r="C6641" s="3">
        <f t="shared" si="212"/>
        <v>6636</v>
      </c>
      <c r="D6641" s="3" t="s">
        <v>5191</v>
      </c>
      <c r="E6641" t="b">
        <f t="shared" ca="1" si="213"/>
        <v>1</v>
      </c>
      <c r="F6641" cm="1">
        <f t="array" ref="F6641" ca="1">IF(G6641&lt;&gt;"",INDIRECT("'"&amp;G6641&amp;"'!"&amp;H6641),"")</f>
        <v>0</v>
      </c>
      <c r="G6641" s="991" t="s">
        <v>3604</v>
      </c>
      <c r="H6641" t="s">
        <v>5214</v>
      </c>
      <c r="I6641" s="4"/>
      <c r="J6641" s="4"/>
      <c r="K6641" s="4"/>
    </row>
    <row r="6642" spans="1:19" ht="15" customHeight="1" x14ac:dyDescent="0.25">
      <c r="A6642">
        <v>6637</v>
      </c>
      <c r="B6642" s="7">
        <f>'EstExp 12-20'!K152</f>
        <v>0</v>
      </c>
      <c r="C6642" s="3">
        <f t="shared" si="212"/>
        <v>6637</v>
      </c>
      <c r="D6642" s="3" t="s">
        <v>5191</v>
      </c>
      <c r="E6642" t="b">
        <f t="shared" ca="1" si="213"/>
        <v>1</v>
      </c>
      <c r="F6642" cm="1">
        <f t="array" ref="F6642" ca="1">IF(G6642&lt;&gt;"",INDIRECT("'"&amp;G6642&amp;"'!"&amp;H6642),"")</f>
        <v>0</v>
      </c>
      <c r="G6642" s="991" t="s">
        <v>3604</v>
      </c>
      <c r="H6642" t="s">
        <v>5215</v>
      </c>
      <c r="I6642" s="4"/>
      <c r="J6642" s="4"/>
      <c r="K6642" s="4"/>
    </row>
    <row r="6643" spans="1:19" ht="15" customHeight="1" x14ac:dyDescent="0.25">
      <c r="A6643">
        <v>6638</v>
      </c>
      <c r="B6643" s="7">
        <f>'EstExp 12-20'!H209</f>
        <v>0</v>
      </c>
      <c r="C6643" s="3">
        <f t="shared" si="212"/>
        <v>6638</v>
      </c>
      <c r="D6643" s="3" t="s">
        <v>5191</v>
      </c>
      <c r="E6643" t="b">
        <f t="shared" ca="1" si="213"/>
        <v>1</v>
      </c>
      <c r="F6643" cm="1">
        <f t="array" ref="F6643" ca="1">IF(G6643&lt;&gt;"",INDIRECT("'"&amp;G6643&amp;"'!"&amp;H6643),"")</f>
        <v>0</v>
      </c>
      <c r="G6643" s="991" t="s">
        <v>3604</v>
      </c>
      <c r="H6643" t="s">
        <v>5216</v>
      </c>
      <c r="I6643" s="4"/>
      <c r="J6643" s="4"/>
      <c r="K6643" s="4"/>
    </row>
    <row r="6644" spans="1:19" ht="15" customHeight="1" x14ac:dyDescent="0.25">
      <c r="A6644">
        <v>6639</v>
      </c>
      <c r="B6644" s="7">
        <f>'EstExp 12-20'!K209</f>
        <v>0</v>
      </c>
      <c r="C6644" s="3">
        <f t="shared" si="212"/>
        <v>6639</v>
      </c>
      <c r="D6644" s="3" t="s">
        <v>5191</v>
      </c>
      <c r="E6644" t="b">
        <f t="shared" ca="1" si="213"/>
        <v>1</v>
      </c>
      <c r="F6644" cm="1">
        <f t="array" ref="F6644" ca="1">IF(G6644&lt;&gt;"",INDIRECT("'"&amp;G6644&amp;"'!"&amp;H6644),"")</f>
        <v>0</v>
      </c>
      <c r="G6644" s="991" t="s">
        <v>3604</v>
      </c>
      <c r="H6644" t="s">
        <v>5217</v>
      </c>
      <c r="I6644" s="4"/>
      <c r="J6644" s="4"/>
      <c r="K6644" s="4"/>
    </row>
    <row r="6645" spans="1:19" ht="15" customHeight="1" x14ac:dyDescent="0.25">
      <c r="A6645">
        <v>6640</v>
      </c>
      <c r="B6645" s="7">
        <f>'EstExp 12-20'!H211</f>
        <v>0</v>
      </c>
      <c r="C6645" s="3">
        <f t="shared" si="212"/>
        <v>6640</v>
      </c>
      <c r="D6645" s="3" t="s">
        <v>5191</v>
      </c>
      <c r="E6645" t="b">
        <f t="shared" ca="1" si="213"/>
        <v>1</v>
      </c>
      <c r="F6645" cm="1">
        <f t="array" ref="F6645" ca="1">IF(G6645&lt;&gt;"",INDIRECT("'"&amp;G6645&amp;"'!"&amp;H6645),"")</f>
        <v>0</v>
      </c>
      <c r="G6645" s="991" t="s">
        <v>3604</v>
      </c>
      <c r="H6645" t="s">
        <v>5218</v>
      </c>
      <c r="I6645" s="4"/>
      <c r="J6645" s="4"/>
      <c r="K6645" s="4"/>
    </row>
    <row r="6646" spans="1:19" ht="15" customHeight="1" x14ac:dyDescent="0.25">
      <c r="A6646">
        <v>6641</v>
      </c>
      <c r="B6646" s="7">
        <f>'EstExp 12-20'!K211</f>
        <v>0</v>
      </c>
      <c r="C6646" s="3">
        <f t="shared" si="212"/>
        <v>6641</v>
      </c>
      <c r="D6646" s="3" t="s">
        <v>5191</v>
      </c>
      <c r="E6646" t="b">
        <f t="shared" ca="1" si="213"/>
        <v>1</v>
      </c>
      <c r="F6646" cm="1">
        <f t="array" ref="F6646" ca="1">IF(G6646&lt;&gt;"",INDIRECT("'"&amp;G6646&amp;"'!"&amp;H6646),"")</f>
        <v>0</v>
      </c>
      <c r="G6646" s="991" t="s">
        <v>3604</v>
      </c>
      <c r="H6646" t="s">
        <v>5219</v>
      </c>
      <c r="I6646" s="4"/>
      <c r="J6646" s="4"/>
      <c r="K6646" s="4"/>
    </row>
    <row r="6647" spans="1:19" ht="15" customHeight="1" x14ac:dyDescent="0.25">
      <c r="A6647" s="2">
        <v>6642</v>
      </c>
      <c r="D6647" s="3" t="s">
        <v>5191</v>
      </c>
      <c r="F6647" t="str" cm="1">
        <f t="array" ref="F6647" ca="1">IF(G6647&lt;&gt;"",INDIRECT("'"&amp;G6647&amp;"'!"&amp;H6647),"")</f>
        <v/>
      </c>
      <c r="S6647" s="991"/>
    </row>
    <row r="6648" spans="1:19" ht="15" customHeight="1" x14ac:dyDescent="0.25">
      <c r="A6648" s="2">
        <v>6643</v>
      </c>
      <c r="D6648" s="3" t="s">
        <v>5191</v>
      </c>
      <c r="F6648" t="str" cm="1">
        <f t="array" ref="F6648" ca="1">IF(G6648&lt;&gt;"",INDIRECT("'"&amp;G6648&amp;"'!"&amp;H6648),"")</f>
        <v/>
      </c>
      <c r="S6648" s="991"/>
    </row>
    <row r="6649" spans="1:19" ht="15" customHeight="1" x14ac:dyDescent="0.25">
      <c r="A6649" s="2">
        <v>6644</v>
      </c>
      <c r="D6649" s="3" t="s">
        <v>5191</v>
      </c>
      <c r="F6649" t="str" cm="1">
        <f t="array" ref="F6649" ca="1">IF(G6649&lt;&gt;"",INDIRECT("'"&amp;G6649&amp;"'!"&amp;H6649),"")</f>
        <v/>
      </c>
      <c r="S6649" s="991"/>
    </row>
    <row r="6650" spans="1:19" ht="15" customHeight="1" x14ac:dyDescent="0.25">
      <c r="A6650" s="2">
        <v>6645</v>
      </c>
      <c r="D6650" s="3" t="s">
        <v>5191</v>
      </c>
      <c r="F6650" t="str" cm="1">
        <f t="array" ref="F6650" ca="1">IF(G6650&lt;&gt;"",INDIRECT("'"&amp;G6650&amp;"'!"&amp;H6650),"")</f>
        <v/>
      </c>
      <c r="S6650" s="991"/>
    </row>
    <row r="6651" spans="1:19" ht="15" customHeight="1" x14ac:dyDescent="0.25">
      <c r="A6651" s="2">
        <v>6646</v>
      </c>
      <c r="D6651" s="3" t="s">
        <v>5191</v>
      </c>
      <c r="F6651" t="str" cm="1">
        <f t="array" ref="F6651" ca="1">IF(G6651&lt;&gt;"",INDIRECT("'"&amp;G6651&amp;"'!"&amp;H6651),"")</f>
        <v/>
      </c>
      <c r="S6651" s="991"/>
    </row>
    <row r="6652" spans="1:19" ht="15" customHeight="1" x14ac:dyDescent="0.25">
      <c r="A6652" s="2">
        <v>6647</v>
      </c>
      <c r="D6652" s="3" t="s">
        <v>5191</v>
      </c>
      <c r="F6652" t="str" cm="1">
        <f t="array" ref="F6652" ca="1">IF(G6652&lt;&gt;"",INDIRECT("'"&amp;G6652&amp;"'!"&amp;H6652),"")</f>
        <v/>
      </c>
      <c r="S6652" s="991"/>
    </row>
    <row r="6653" spans="1:19" ht="15" customHeight="1" x14ac:dyDescent="0.25">
      <c r="A6653" s="2">
        <v>6648</v>
      </c>
      <c r="D6653" s="3" t="s">
        <v>5191</v>
      </c>
      <c r="F6653" t="str" cm="1">
        <f t="array" ref="F6653" ca="1">IF(G6653&lt;&gt;"",INDIRECT("'"&amp;G6653&amp;"'!"&amp;H6653),"")</f>
        <v/>
      </c>
      <c r="S6653" s="991"/>
    </row>
    <row r="6654" spans="1:19" ht="15" customHeight="1" x14ac:dyDescent="0.25">
      <c r="A6654" s="2">
        <v>6649</v>
      </c>
      <c r="D6654" s="3" t="s">
        <v>5191</v>
      </c>
      <c r="F6654" t="str" cm="1">
        <f t="array" ref="F6654" ca="1">IF(G6654&lt;&gt;"",INDIRECT("'"&amp;G6654&amp;"'!"&amp;H6654),"")</f>
        <v/>
      </c>
      <c r="S6654" s="991"/>
    </row>
    <row r="6655" spans="1:19" ht="15" customHeight="1" x14ac:dyDescent="0.25">
      <c r="A6655" s="2">
        <v>6650</v>
      </c>
      <c r="D6655" s="3" t="s">
        <v>5191</v>
      </c>
      <c r="F6655" t="str" cm="1">
        <f t="array" ref="F6655" ca="1">IF(G6655&lt;&gt;"",INDIRECT("'"&amp;G6655&amp;"'!"&amp;H6655),"")</f>
        <v/>
      </c>
      <c r="S6655" s="991"/>
    </row>
    <row r="6656" spans="1:19" ht="15" customHeight="1" x14ac:dyDescent="0.25">
      <c r="A6656" s="2">
        <v>6651</v>
      </c>
      <c r="D6656" s="3" t="s">
        <v>5191</v>
      </c>
      <c r="F6656" t="str" cm="1">
        <f t="array" ref="F6656" ca="1">IF(G6656&lt;&gt;"",INDIRECT("'"&amp;G6656&amp;"'!"&amp;H6656),"")</f>
        <v/>
      </c>
      <c r="S6656" s="991"/>
    </row>
    <row r="6657" spans="1:19" ht="15" customHeight="1" x14ac:dyDescent="0.25">
      <c r="A6657" s="2">
        <v>6652</v>
      </c>
      <c r="D6657" s="3" t="s">
        <v>5191</v>
      </c>
      <c r="F6657" t="str" cm="1">
        <f t="array" ref="F6657" ca="1">IF(G6657&lt;&gt;"",INDIRECT("'"&amp;G6657&amp;"'!"&amp;H6657),"")</f>
        <v/>
      </c>
      <c r="S6657" s="991"/>
    </row>
    <row r="6658" spans="1:19" ht="15" customHeight="1" x14ac:dyDescent="0.25">
      <c r="A6658" s="2">
        <v>6653</v>
      </c>
      <c r="D6658" s="3" t="s">
        <v>5191</v>
      </c>
      <c r="F6658" t="str" cm="1">
        <f t="array" ref="F6658" ca="1">IF(G6658&lt;&gt;"",INDIRECT("'"&amp;G6658&amp;"'!"&amp;H6658),"")</f>
        <v/>
      </c>
      <c r="S6658" s="991"/>
    </row>
    <row r="6659" spans="1:19" ht="15" customHeight="1" x14ac:dyDescent="0.25">
      <c r="A6659" s="2">
        <v>6654</v>
      </c>
      <c r="D6659" s="3" t="s">
        <v>5191</v>
      </c>
      <c r="F6659" t="str" cm="1">
        <f t="array" ref="F6659" ca="1">IF(G6659&lt;&gt;"",INDIRECT("'"&amp;G6659&amp;"'!"&amp;H6659),"")</f>
        <v/>
      </c>
      <c r="S6659" s="991"/>
    </row>
    <row r="6660" spans="1:19" ht="15" customHeight="1" x14ac:dyDescent="0.25">
      <c r="A6660" s="2">
        <v>6655</v>
      </c>
      <c r="D6660" s="3" t="s">
        <v>5191</v>
      </c>
      <c r="F6660" t="str" cm="1">
        <f t="array" ref="F6660" ca="1">IF(G6660&lt;&gt;"",INDIRECT("'"&amp;G6660&amp;"'!"&amp;H6660),"")</f>
        <v/>
      </c>
      <c r="S6660" s="991"/>
    </row>
    <row r="6661" spans="1:19" ht="15" customHeight="1" x14ac:dyDescent="0.25">
      <c r="A6661" s="2">
        <v>6656</v>
      </c>
      <c r="D6661" s="3" t="s">
        <v>5191</v>
      </c>
      <c r="F6661" t="str" cm="1">
        <f t="array" ref="F6661" ca="1">IF(G6661&lt;&gt;"",INDIRECT("'"&amp;G6661&amp;"'!"&amp;H6661),"")</f>
        <v/>
      </c>
      <c r="S6661" s="991"/>
    </row>
    <row r="6662" spans="1:19" ht="15" customHeight="1" x14ac:dyDescent="0.25">
      <c r="A6662" s="2">
        <v>6657</v>
      </c>
      <c r="D6662" s="3" t="s">
        <v>5191</v>
      </c>
      <c r="F6662" t="str" cm="1">
        <f t="array" ref="F6662" ca="1">IF(G6662&lt;&gt;"",INDIRECT("'"&amp;G6662&amp;"'!"&amp;H6662),"")</f>
        <v/>
      </c>
      <c r="S6662" s="991"/>
    </row>
    <row r="6663" spans="1:19" ht="15" customHeight="1" x14ac:dyDescent="0.25">
      <c r="A6663" s="2">
        <v>6658</v>
      </c>
      <c r="D6663" s="3" t="s">
        <v>5191</v>
      </c>
      <c r="F6663" t="str" cm="1">
        <f t="array" ref="F6663" ca="1">IF(G6663&lt;&gt;"",INDIRECT("'"&amp;G6663&amp;"'!"&amp;H6663),"")</f>
        <v/>
      </c>
      <c r="S6663" s="991"/>
    </row>
    <row r="6664" spans="1:19" ht="15" customHeight="1" x14ac:dyDescent="0.25">
      <c r="A6664" s="2">
        <v>6659</v>
      </c>
      <c r="D6664" s="3" t="s">
        <v>5191</v>
      </c>
      <c r="F6664" t="str" cm="1">
        <f t="array" ref="F6664" ca="1">IF(G6664&lt;&gt;"",INDIRECT("'"&amp;G6664&amp;"'!"&amp;H6664),"")</f>
        <v/>
      </c>
      <c r="S6664" s="991"/>
    </row>
    <row r="6665" spans="1:19" ht="15" customHeight="1" x14ac:dyDescent="0.25">
      <c r="A6665">
        <v>6660</v>
      </c>
      <c r="B6665" s="7">
        <f>'EstExp 12-20'!H448</f>
        <v>0</v>
      </c>
      <c r="C6665" s="3">
        <f>A6665-B6665</f>
        <v>6660</v>
      </c>
      <c r="D6665" s="3" t="s">
        <v>5191</v>
      </c>
      <c r="E6665" t="b">
        <f ca="1">F6665=B6665</f>
        <v>1</v>
      </c>
      <c r="F6665" cm="1">
        <f t="array" ref="F6665" ca="1">IF(G6665&lt;&gt;"",INDIRECT("'"&amp;G6665&amp;"'!"&amp;H6665),"")</f>
        <v>0</v>
      </c>
      <c r="G6665" s="991" t="s">
        <v>3604</v>
      </c>
      <c r="H6665" t="s">
        <v>5220</v>
      </c>
      <c r="I6665" s="4"/>
      <c r="J6665" s="4"/>
      <c r="K6665" s="4"/>
    </row>
    <row r="6666" spans="1:19" ht="15" customHeight="1" x14ac:dyDescent="0.25">
      <c r="A6666">
        <v>6661</v>
      </c>
      <c r="B6666" s="7">
        <f>'EstExp 12-20'!K448</f>
        <v>0</v>
      </c>
      <c r="C6666" s="3">
        <f>A6666-B6666</f>
        <v>6661</v>
      </c>
      <c r="D6666" s="3" t="s">
        <v>5191</v>
      </c>
      <c r="E6666" t="b">
        <f ca="1">F6666=B6666</f>
        <v>1</v>
      </c>
      <c r="F6666" cm="1">
        <f t="array" ref="F6666" ca="1">IF(G6666&lt;&gt;"",INDIRECT("'"&amp;G6666&amp;"'!"&amp;H6666),"")</f>
        <v>0</v>
      </c>
      <c r="G6666" s="991" t="s">
        <v>3604</v>
      </c>
      <c r="H6666" t="s">
        <v>5221</v>
      </c>
      <c r="I6666" s="4"/>
      <c r="J6666" s="4"/>
      <c r="K6666" s="4"/>
    </row>
    <row r="6667" spans="1:19" ht="15" customHeight="1" x14ac:dyDescent="0.25">
      <c r="A6667">
        <v>6662</v>
      </c>
      <c r="B6667" s="7">
        <f>'EstExp 12-20'!H449</f>
        <v>0</v>
      </c>
      <c r="C6667" s="3">
        <f>A6667-B6667</f>
        <v>6662</v>
      </c>
      <c r="D6667" s="3" t="s">
        <v>5191</v>
      </c>
      <c r="E6667" t="b">
        <f ca="1">F6667=B6667</f>
        <v>1</v>
      </c>
      <c r="F6667" cm="1">
        <f t="array" ref="F6667" ca="1">IF(G6667&lt;&gt;"",INDIRECT("'"&amp;G6667&amp;"'!"&amp;H6667),"")</f>
        <v>0</v>
      </c>
      <c r="G6667" s="991" t="s">
        <v>3604</v>
      </c>
      <c r="H6667" t="s">
        <v>5222</v>
      </c>
      <c r="I6667" s="4"/>
      <c r="J6667" s="4"/>
      <c r="K6667" s="4"/>
    </row>
    <row r="6668" spans="1:19" ht="15" customHeight="1" x14ac:dyDescent="0.25">
      <c r="A6668">
        <v>6663</v>
      </c>
      <c r="B6668" s="7">
        <f>'EstExp 12-20'!K449</f>
        <v>0</v>
      </c>
      <c r="C6668" s="3">
        <f>A6668-B6668</f>
        <v>6663</v>
      </c>
      <c r="D6668" s="3" t="s">
        <v>5191</v>
      </c>
      <c r="E6668" t="b">
        <f ca="1">F6668=B6668</f>
        <v>1</v>
      </c>
      <c r="F6668" cm="1">
        <f t="array" ref="F6668" ca="1">IF(G6668&lt;&gt;"",INDIRECT("'"&amp;G6668&amp;"'!"&amp;H6668),"")</f>
        <v>0</v>
      </c>
      <c r="G6668" s="991" t="s">
        <v>3604</v>
      </c>
      <c r="H6668" t="s">
        <v>5223</v>
      </c>
      <c r="I6668" s="4"/>
      <c r="J6668" s="4"/>
      <c r="K6668" s="4"/>
    </row>
    <row r="6669" spans="1:19" ht="15" customHeight="1" x14ac:dyDescent="0.25">
      <c r="A6669" s="2">
        <v>6664</v>
      </c>
      <c r="D6669" s="3" t="s">
        <v>4639</v>
      </c>
      <c r="S6669" s="991"/>
    </row>
    <row r="6670" spans="1:19" ht="15" customHeight="1" x14ac:dyDescent="0.25">
      <c r="A6670" s="2">
        <v>6665</v>
      </c>
      <c r="D6670" s="3" t="s">
        <v>4639</v>
      </c>
      <c r="S6670" s="991"/>
    </row>
    <row r="6671" spans="1:19" ht="15" customHeight="1" x14ac:dyDescent="0.25">
      <c r="A6671" s="2">
        <v>6666</v>
      </c>
      <c r="D6671" s="3" t="s">
        <v>4639</v>
      </c>
      <c r="S6671" s="991"/>
    </row>
    <row r="6672" spans="1:19" ht="15" customHeight="1" x14ac:dyDescent="0.25">
      <c r="A6672" s="2">
        <v>6667</v>
      </c>
      <c r="D6672" s="3" t="s">
        <v>4639</v>
      </c>
      <c r="S6672" s="991"/>
    </row>
    <row r="6673" spans="1:19" ht="15" customHeight="1" x14ac:dyDescent="0.25">
      <c r="A6673" s="2">
        <v>6668</v>
      </c>
      <c r="D6673" s="3" t="s">
        <v>4639</v>
      </c>
      <c r="S6673" s="991"/>
    </row>
    <row r="6674" spans="1:19" ht="15" customHeight="1" x14ac:dyDescent="0.25">
      <c r="A6674" s="2">
        <v>6669</v>
      </c>
      <c r="D6674" s="3" t="s">
        <v>4639</v>
      </c>
      <c r="S6674" s="991"/>
    </row>
    <row r="6675" spans="1:19" ht="15" customHeight="1" x14ac:dyDescent="0.25">
      <c r="A6675" s="2">
        <v>6670</v>
      </c>
      <c r="D6675" s="3" t="s">
        <v>4639</v>
      </c>
      <c r="S6675" s="991"/>
    </row>
    <row r="6676" spans="1:19" ht="15" customHeight="1" x14ac:dyDescent="0.25">
      <c r="A6676" s="2">
        <v>6671</v>
      </c>
      <c r="D6676" s="3" t="s">
        <v>4639</v>
      </c>
      <c r="S6676" s="991"/>
    </row>
    <row r="6677" spans="1:19" ht="15" customHeight="1" x14ac:dyDescent="0.25">
      <c r="A6677" s="2">
        <v>6672</v>
      </c>
      <c r="D6677" s="3" t="s">
        <v>4639</v>
      </c>
      <c r="S6677" s="991"/>
    </row>
    <row r="6678" spans="1:19" ht="15" customHeight="1" x14ac:dyDescent="0.25">
      <c r="A6678" s="2">
        <v>6673</v>
      </c>
      <c r="D6678" s="3" t="s">
        <v>4639</v>
      </c>
      <c r="S6678" s="991"/>
    </row>
    <row r="6679" spans="1:19" ht="15" customHeight="1" x14ac:dyDescent="0.25">
      <c r="A6679" s="2">
        <v>6674</v>
      </c>
      <c r="D6679" s="3" t="s">
        <v>4639</v>
      </c>
      <c r="S6679" s="991"/>
    </row>
    <row r="6680" spans="1:19" ht="15" customHeight="1" x14ac:dyDescent="0.25">
      <c r="A6680" s="2">
        <v>6675</v>
      </c>
      <c r="D6680" s="3" t="s">
        <v>4639</v>
      </c>
      <c r="S6680" s="991"/>
    </row>
    <row r="6681" spans="1:19" ht="15" customHeight="1" x14ac:dyDescent="0.25">
      <c r="A6681" s="2">
        <v>6676</v>
      </c>
      <c r="D6681" s="3" t="s">
        <v>4639</v>
      </c>
      <c r="S6681" s="991"/>
    </row>
    <row r="6682" spans="1:19" ht="15" customHeight="1" x14ac:dyDescent="0.25">
      <c r="A6682" s="2">
        <v>6677</v>
      </c>
      <c r="D6682" s="3" t="s">
        <v>4639</v>
      </c>
      <c r="S6682" s="991"/>
    </row>
    <row r="6683" spans="1:19" ht="15" customHeight="1" x14ac:dyDescent="0.25">
      <c r="A6683">
        <v>6678</v>
      </c>
      <c r="B6683" s="7">
        <f>'EstRev 6-11'!C219</f>
        <v>0</v>
      </c>
      <c r="C6683" s="3">
        <f>A6683-B6683</f>
        <v>6678</v>
      </c>
      <c r="D6683" s="3" t="s">
        <v>5191</v>
      </c>
      <c r="E6683" t="b">
        <f ca="1">F6683=B6683</f>
        <v>1</v>
      </c>
      <c r="F6683" cm="1">
        <f t="array" ref="F6683" ca="1">IF(G6683&lt;&gt;"",INDIRECT("'"&amp;G6683&amp;"'!"&amp;H6683),"")</f>
        <v>0</v>
      </c>
      <c r="G6683" s="991" t="s">
        <v>4454</v>
      </c>
      <c r="H6683" t="s">
        <v>5224</v>
      </c>
      <c r="I6683" s="4"/>
      <c r="J6683" s="4"/>
      <c r="K6683" s="4"/>
    </row>
    <row r="6684" spans="1:19" ht="15" customHeight="1" x14ac:dyDescent="0.25">
      <c r="A6684">
        <v>6679</v>
      </c>
      <c r="B6684" s="7">
        <f>'EstRev 6-11'!C220</f>
        <v>0</v>
      </c>
      <c r="C6684" s="3">
        <f>A6684-B6684</f>
        <v>6679</v>
      </c>
      <c r="D6684" s="3" t="s">
        <v>5191</v>
      </c>
      <c r="E6684" t="b">
        <f ca="1">F6684=B6684</f>
        <v>1</v>
      </c>
      <c r="F6684" cm="1">
        <f t="array" ref="F6684" ca="1">IF(G6684&lt;&gt;"",INDIRECT("'"&amp;G6684&amp;"'!"&amp;H6684),"")</f>
        <v>0</v>
      </c>
      <c r="G6684" s="991" t="s">
        <v>4454</v>
      </c>
      <c r="H6684" t="s">
        <v>5225</v>
      </c>
      <c r="I6684" s="4"/>
      <c r="J6684" s="4"/>
      <c r="K6684" s="4"/>
    </row>
    <row r="6685" spans="1:19" ht="15" customHeight="1" x14ac:dyDescent="0.25">
      <c r="A6685">
        <v>6680</v>
      </c>
      <c r="B6685" s="7">
        <f>'EstRev 6-11'!C221</f>
        <v>0</v>
      </c>
      <c r="C6685" s="3">
        <f>A6685-B6685</f>
        <v>6680</v>
      </c>
      <c r="D6685" s="3" t="s">
        <v>5191</v>
      </c>
      <c r="E6685" t="b">
        <f ca="1">F6685=B6685</f>
        <v>1</v>
      </c>
      <c r="F6685" cm="1">
        <f t="array" ref="F6685" ca="1">IF(G6685&lt;&gt;"",INDIRECT("'"&amp;G6685&amp;"'!"&amp;H6685),"")</f>
        <v>0</v>
      </c>
      <c r="G6685" s="991" t="s">
        <v>4454</v>
      </c>
      <c r="H6685" t="s">
        <v>5226</v>
      </c>
      <c r="I6685" s="4"/>
      <c r="J6685" s="4"/>
      <c r="K6685" s="4"/>
    </row>
    <row r="6686" spans="1:19" ht="15" customHeight="1" x14ac:dyDescent="0.25">
      <c r="A6686">
        <v>6681</v>
      </c>
      <c r="B6686" s="7">
        <f>'EstRev 6-11'!C222</f>
        <v>0</v>
      </c>
      <c r="C6686" s="3">
        <f>A6686-B6686</f>
        <v>6681</v>
      </c>
      <c r="D6686" s="3" t="s">
        <v>5191</v>
      </c>
      <c r="E6686" t="b">
        <f ca="1">F6686=B6686</f>
        <v>1</v>
      </c>
      <c r="F6686" cm="1">
        <f t="array" ref="F6686" ca="1">IF(G6686&lt;&gt;"",INDIRECT("'"&amp;G6686&amp;"'!"&amp;H6686),"")</f>
        <v>0</v>
      </c>
      <c r="G6686" s="991" t="s">
        <v>4454</v>
      </c>
      <c r="H6686" t="s">
        <v>5227</v>
      </c>
      <c r="I6686" s="4"/>
      <c r="J6686" s="4"/>
      <c r="K6686" s="4"/>
    </row>
    <row r="6687" spans="1:19" ht="15" customHeight="1" x14ac:dyDescent="0.25">
      <c r="A6687" s="2">
        <v>6682</v>
      </c>
      <c r="D6687" s="3" t="s">
        <v>4639</v>
      </c>
      <c r="S6687" s="991"/>
    </row>
    <row r="6688" spans="1:19" ht="15" customHeight="1" x14ac:dyDescent="0.25">
      <c r="A6688" s="2">
        <v>6683</v>
      </c>
      <c r="D6688" s="3" t="s">
        <v>4639</v>
      </c>
      <c r="S6688" s="991"/>
    </row>
    <row r="6689" spans="1:19" ht="15" customHeight="1" x14ac:dyDescent="0.25">
      <c r="A6689" s="2">
        <v>6684</v>
      </c>
      <c r="D6689" s="3" t="s">
        <v>4639</v>
      </c>
      <c r="S6689" s="991"/>
    </row>
    <row r="6690" spans="1:19" ht="15" customHeight="1" x14ac:dyDescent="0.25">
      <c r="A6690" s="2">
        <v>6685</v>
      </c>
      <c r="D6690" s="3" t="s">
        <v>4639</v>
      </c>
      <c r="S6690" s="991"/>
    </row>
    <row r="6691" spans="1:19" ht="15" customHeight="1" x14ac:dyDescent="0.25">
      <c r="A6691" s="2">
        <v>6686</v>
      </c>
      <c r="D6691" s="3" t="s">
        <v>4639</v>
      </c>
      <c r="S6691" s="991"/>
    </row>
    <row r="6692" spans="1:19" ht="15" customHeight="1" x14ac:dyDescent="0.25">
      <c r="A6692" s="2">
        <v>6687</v>
      </c>
      <c r="D6692" s="3" t="s">
        <v>4639</v>
      </c>
      <c r="S6692" s="991"/>
    </row>
    <row r="6693" spans="1:19" ht="15" customHeight="1" x14ac:dyDescent="0.25">
      <c r="A6693" s="2">
        <v>6688</v>
      </c>
      <c r="D6693" s="3" t="s">
        <v>4639</v>
      </c>
      <c r="S6693" s="991"/>
    </row>
    <row r="6694" spans="1:19" ht="15" customHeight="1" x14ac:dyDescent="0.25">
      <c r="A6694" s="2">
        <v>6689</v>
      </c>
      <c r="D6694" s="3" t="s">
        <v>4639</v>
      </c>
      <c r="S6694" s="991"/>
    </row>
    <row r="6695" spans="1:19" ht="15" customHeight="1" x14ac:dyDescent="0.25">
      <c r="A6695" s="2">
        <v>6690</v>
      </c>
      <c r="D6695" s="3" t="s">
        <v>4639</v>
      </c>
      <c r="S6695" s="991"/>
    </row>
    <row r="6696" spans="1:19" ht="15" customHeight="1" x14ac:dyDescent="0.25">
      <c r="A6696" s="2">
        <v>6691</v>
      </c>
      <c r="D6696" s="3" t="s">
        <v>4639</v>
      </c>
      <c r="S6696" s="991"/>
    </row>
    <row r="6697" spans="1:19" ht="15" customHeight="1" x14ac:dyDescent="0.25">
      <c r="A6697" s="2">
        <v>6692</v>
      </c>
      <c r="D6697" s="3" t="s">
        <v>4639</v>
      </c>
      <c r="S6697" s="991"/>
    </row>
    <row r="6698" spans="1:19" ht="15" customHeight="1" x14ac:dyDescent="0.25">
      <c r="A6698">
        <v>6693</v>
      </c>
      <c r="B6698" s="7">
        <f>'EstRev 6-11'!C223</f>
        <v>0</v>
      </c>
      <c r="C6698" s="3">
        <f>A6698-B6698</f>
        <v>6693</v>
      </c>
      <c r="D6698" s="3" t="s">
        <v>5191</v>
      </c>
      <c r="E6698" t="b">
        <f ca="1">F6698=B6698</f>
        <v>1</v>
      </c>
      <c r="F6698" cm="1">
        <f t="array" ref="F6698" ca="1">IF(G6698&lt;&gt;"",INDIRECT("'"&amp;G6698&amp;"'!"&amp;H6698),"")</f>
        <v>0</v>
      </c>
      <c r="G6698" s="991" t="s">
        <v>4454</v>
      </c>
      <c r="H6698" t="s">
        <v>5228</v>
      </c>
      <c r="I6698" s="4"/>
      <c r="J6698" s="4"/>
      <c r="K6698" s="4"/>
    </row>
    <row r="6699" spans="1:19" ht="15" customHeight="1" x14ac:dyDescent="0.25">
      <c r="A6699" s="2">
        <v>6694</v>
      </c>
      <c r="D6699" s="3" t="s">
        <v>4639</v>
      </c>
      <c r="S6699" s="991"/>
    </row>
    <row r="6700" spans="1:19" ht="15" customHeight="1" x14ac:dyDescent="0.25">
      <c r="A6700" s="2">
        <v>6695</v>
      </c>
      <c r="D6700" s="3" t="s">
        <v>4639</v>
      </c>
      <c r="S6700" s="991"/>
    </row>
    <row r="6701" spans="1:19" ht="15" customHeight="1" x14ac:dyDescent="0.25">
      <c r="A6701" s="2">
        <v>6696</v>
      </c>
      <c r="D6701" s="3" t="s">
        <v>4639</v>
      </c>
      <c r="S6701" s="991"/>
    </row>
    <row r="6702" spans="1:19" ht="15" customHeight="1" x14ac:dyDescent="0.25">
      <c r="A6702" s="2">
        <v>6697</v>
      </c>
      <c r="D6702" s="3" t="s">
        <v>4639</v>
      </c>
      <c r="S6702" s="991"/>
    </row>
    <row r="6703" spans="1:19" ht="15" customHeight="1" x14ac:dyDescent="0.25">
      <c r="A6703" s="2">
        <v>6698</v>
      </c>
      <c r="D6703" s="3" t="s">
        <v>4639</v>
      </c>
      <c r="S6703" s="991"/>
    </row>
    <row r="6704" spans="1:19" ht="15" customHeight="1" x14ac:dyDescent="0.25">
      <c r="A6704" s="2">
        <v>6699</v>
      </c>
      <c r="D6704" s="3" t="s">
        <v>3572</v>
      </c>
      <c r="F6704" t="str" cm="1">
        <f t="array" ref="F6704" ca="1">IF(G6704&lt;&gt;"",INDIRECT("'"&amp;G6704&amp;"'!"&amp;H6704),"")</f>
        <v/>
      </c>
      <c r="S6704" s="991"/>
    </row>
    <row r="6705" spans="1:19" ht="15" customHeight="1" x14ac:dyDescent="0.25">
      <c r="A6705" s="2">
        <v>6700</v>
      </c>
      <c r="D6705" s="3" t="s">
        <v>4639</v>
      </c>
      <c r="S6705" s="991"/>
    </row>
    <row r="6706" spans="1:19" ht="15" customHeight="1" x14ac:dyDescent="0.25">
      <c r="A6706" s="2">
        <v>6701</v>
      </c>
      <c r="D6706" s="3" t="s">
        <v>4639</v>
      </c>
      <c r="S6706" s="991"/>
    </row>
    <row r="6707" spans="1:19" ht="15" customHeight="1" x14ac:dyDescent="0.25">
      <c r="A6707" s="2">
        <v>6702</v>
      </c>
      <c r="D6707" s="3" t="s">
        <v>4639</v>
      </c>
      <c r="S6707" s="991"/>
    </row>
    <row r="6708" spans="1:19" ht="15" customHeight="1" x14ac:dyDescent="0.25">
      <c r="A6708" s="2">
        <v>6703</v>
      </c>
      <c r="D6708" s="3" t="s">
        <v>4639</v>
      </c>
      <c r="S6708" s="991"/>
    </row>
    <row r="6709" spans="1:19" ht="15" customHeight="1" x14ac:dyDescent="0.25">
      <c r="A6709" s="2">
        <v>6704</v>
      </c>
      <c r="D6709" s="3" t="s">
        <v>4639</v>
      </c>
      <c r="S6709" s="991"/>
    </row>
    <row r="6710" spans="1:19" ht="15" customHeight="1" x14ac:dyDescent="0.25">
      <c r="A6710" s="2">
        <v>6705</v>
      </c>
      <c r="D6710" s="3" t="s">
        <v>4639</v>
      </c>
      <c r="S6710" s="991"/>
    </row>
    <row r="6711" spans="1:19" ht="15" customHeight="1" x14ac:dyDescent="0.25">
      <c r="A6711" s="2">
        <v>6706</v>
      </c>
      <c r="D6711" s="3" t="s">
        <v>4639</v>
      </c>
      <c r="S6711" s="991"/>
    </row>
    <row r="6712" spans="1:19" ht="15" customHeight="1" x14ac:dyDescent="0.25">
      <c r="A6712" s="2">
        <v>6707</v>
      </c>
      <c r="D6712" s="3" t="s">
        <v>4639</v>
      </c>
      <c r="S6712" s="991"/>
    </row>
    <row r="6713" spans="1:19" ht="15" customHeight="1" x14ac:dyDescent="0.25">
      <c r="A6713" s="2">
        <v>6708</v>
      </c>
      <c r="D6713" s="3" t="s">
        <v>4639</v>
      </c>
      <c r="S6713" s="991"/>
    </row>
    <row r="6714" spans="1:19" ht="15" customHeight="1" x14ac:dyDescent="0.25">
      <c r="A6714">
        <v>6709</v>
      </c>
      <c r="B6714" s="7">
        <f>'EstRev 6-11'!D219</f>
        <v>0</v>
      </c>
      <c r="C6714" s="3">
        <f>A6714-B6714</f>
        <v>6709</v>
      </c>
      <c r="D6714" s="3" t="s">
        <v>5191</v>
      </c>
      <c r="E6714" t="b">
        <f ca="1">F6714=B6714</f>
        <v>1</v>
      </c>
      <c r="F6714" cm="1">
        <f t="array" ref="F6714" ca="1">IF(G6714&lt;&gt;"",INDIRECT("'"&amp;G6714&amp;"'!"&amp;H6714),"")</f>
        <v>0</v>
      </c>
      <c r="G6714" s="991" t="s">
        <v>4454</v>
      </c>
      <c r="H6714" t="s">
        <v>4343</v>
      </c>
      <c r="I6714" s="4"/>
      <c r="J6714" s="4"/>
      <c r="K6714" s="4"/>
    </row>
    <row r="6715" spans="1:19" ht="15" customHeight="1" x14ac:dyDescent="0.25">
      <c r="A6715">
        <v>6710</v>
      </c>
      <c r="B6715" s="7">
        <f>'EstRev 6-11'!D220</f>
        <v>0</v>
      </c>
      <c r="C6715" s="3">
        <f>A6715-B6715</f>
        <v>6710</v>
      </c>
      <c r="D6715" s="3" t="s">
        <v>5191</v>
      </c>
      <c r="E6715" t="b">
        <f ca="1">F6715=B6715</f>
        <v>1</v>
      </c>
      <c r="F6715" cm="1">
        <f t="array" ref="F6715" ca="1">IF(G6715&lt;&gt;"",INDIRECT("'"&amp;G6715&amp;"'!"&amp;H6715),"")</f>
        <v>0</v>
      </c>
      <c r="G6715" s="991" t="s">
        <v>4454</v>
      </c>
      <c r="H6715" t="s">
        <v>5119</v>
      </c>
      <c r="I6715" s="4"/>
      <c r="J6715" s="4"/>
      <c r="K6715" s="4"/>
    </row>
    <row r="6716" spans="1:19" ht="15" customHeight="1" x14ac:dyDescent="0.25">
      <c r="A6716">
        <v>6711</v>
      </c>
      <c r="B6716" s="7">
        <f>'EstRev 6-11'!D221</f>
        <v>0</v>
      </c>
      <c r="C6716" s="3">
        <f>A6716-B6716</f>
        <v>6711</v>
      </c>
      <c r="D6716" s="3" t="s">
        <v>5191</v>
      </c>
      <c r="E6716" t="b">
        <f ca="1">F6716=B6716</f>
        <v>1</v>
      </c>
      <c r="F6716" cm="1">
        <f t="array" ref="F6716" ca="1">IF(G6716&lt;&gt;"",INDIRECT("'"&amp;G6716&amp;"'!"&amp;H6716),"")</f>
        <v>0</v>
      </c>
      <c r="G6716" s="991" t="s">
        <v>4454</v>
      </c>
      <c r="H6716" t="s">
        <v>4344</v>
      </c>
      <c r="I6716" s="4"/>
      <c r="J6716" s="4"/>
      <c r="K6716" s="4"/>
    </row>
    <row r="6717" spans="1:19" ht="15" customHeight="1" x14ac:dyDescent="0.25">
      <c r="A6717">
        <v>6712</v>
      </c>
      <c r="B6717" s="7">
        <f>'EstRev 6-11'!D222</f>
        <v>0</v>
      </c>
      <c r="C6717" s="3">
        <f>A6717-B6717</f>
        <v>6712</v>
      </c>
      <c r="D6717" s="3" t="s">
        <v>5191</v>
      </c>
      <c r="E6717" t="b">
        <f ca="1">F6717=B6717</f>
        <v>1</v>
      </c>
      <c r="F6717" cm="1">
        <f t="array" ref="F6717" ca="1">IF(G6717&lt;&gt;"",INDIRECT("'"&amp;G6717&amp;"'!"&amp;H6717),"")</f>
        <v>0</v>
      </c>
      <c r="G6717" s="991" t="s">
        <v>4454</v>
      </c>
      <c r="H6717" t="s">
        <v>5121</v>
      </c>
      <c r="I6717" s="4"/>
      <c r="J6717" s="4"/>
      <c r="K6717" s="4"/>
    </row>
    <row r="6718" spans="1:19" ht="15" customHeight="1" x14ac:dyDescent="0.25">
      <c r="A6718" s="2">
        <v>6713</v>
      </c>
      <c r="D6718" s="3" t="s">
        <v>4639</v>
      </c>
      <c r="S6718" s="991"/>
    </row>
    <row r="6719" spans="1:19" ht="15" customHeight="1" x14ac:dyDescent="0.25">
      <c r="A6719" s="2">
        <v>6714</v>
      </c>
      <c r="D6719" s="3" t="s">
        <v>4639</v>
      </c>
      <c r="S6719" s="991"/>
    </row>
    <row r="6720" spans="1:19" ht="15" customHeight="1" x14ac:dyDescent="0.25">
      <c r="A6720" s="2">
        <v>6715</v>
      </c>
      <c r="D6720" s="3" t="s">
        <v>4639</v>
      </c>
      <c r="S6720" s="991"/>
    </row>
    <row r="6721" spans="1:19" ht="15" customHeight="1" x14ac:dyDescent="0.25">
      <c r="A6721" s="2">
        <v>6716</v>
      </c>
      <c r="D6721" s="3" t="s">
        <v>4639</v>
      </c>
      <c r="S6721" s="991"/>
    </row>
    <row r="6722" spans="1:19" ht="15" customHeight="1" x14ac:dyDescent="0.25">
      <c r="A6722" s="2">
        <v>6717</v>
      </c>
      <c r="D6722" s="3" t="s">
        <v>4639</v>
      </c>
      <c r="S6722" s="991"/>
    </row>
    <row r="6723" spans="1:19" ht="15" customHeight="1" x14ac:dyDescent="0.25">
      <c r="A6723" s="2">
        <v>6718</v>
      </c>
      <c r="D6723" s="3" t="s">
        <v>4639</v>
      </c>
      <c r="S6723" s="991"/>
    </row>
    <row r="6724" spans="1:19" ht="15" customHeight="1" x14ac:dyDescent="0.25">
      <c r="A6724" s="2">
        <v>6719</v>
      </c>
      <c r="D6724" s="3" t="s">
        <v>4639</v>
      </c>
      <c r="S6724" s="991"/>
    </row>
    <row r="6725" spans="1:19" ht="15" customHeight="1" x14ac:dyDescent="0.25">
      <c r="A6725" s="2">
        <v>6720</v>
      </c>
      <c r="D6725" s="3" t="s">
        <v>4639</v>
      </c>
      <c r="S6725" s="991"/>
    </row>
    <row r="6726" spans="1:19" ht="15" customHeight="1" x14ac:dyDescent="0.25">
      <c r="A6726" s="2">
        <v>6721</v>
      </c>
      <c r="D6726" s="3" t="s">
        <v>4639</v>
      </c>
      <c r="S6726" s="991"/>
    </row>
    <row r="6727" spans="1:19" ht="15" customHeight="1" x14ac:dyDescent="0.25">
      <c r="A6727" s="2">
        <v>6722</v>
      </c>
      <c r="D6727" s="3" t="s">
        <v>4639</v>
      </c>
      <c r="S6727" s="991"/>
    </row>
    <row r="6728" spans="1:19" ht="15" customHeight="1" x14ac:dyDescent="0.25">
      <c r="A6728" s="2">
        <v>6723</v>
      </c>
      <c r="D6728" s="3" t="s">
        <v>4639</v>
      </c>
      <c r="S6728" s="991"/>
    </row>
    <row r="6729" spans="1:19" ht="15" customHeight="1" x14ac:dyDescent="0.25">
      <c r="A6729">
        <v>6724</v>
      </c>
      <c r="B6729" s="7">
        <f>'EstRev 6-11'!D223</f>
        <v>0</v>
      </c>
      <c r="C6729" s="3">
        <f>A6729-B6729</f>
        <v>6724</v>
      </c>
      <c r="D6729" s="3" t="s">
        <v>5191</v>
      </c>
      <c r="E6729" t="b">
        <f ca="1">F6729=B6729</f>
        <v>1</v>
      </c>
      <c r="F6729" cm="1">
        <f t="array" ref="F6729" ca="1">IF(G6729&lt;&gt;"",INDIRECT("'"&amp;G6729&amp;"'!"&amp;H6729),"")</f>
        <v>0</v>
      </c>
      <c r="G6729" s="991" t="s">
        <v>4454</v>
      </c>
      <c r="H6729" t="s">
        <v>4300</v>
      </c>
      <c r="I6729" s="4"/>
      <c r="J6729" s="4"/>
      <c r="K6729" s="4"/>
    </row>
    <row r="6730" spans="1:19" ht="15" customHeight="1" x14ac:dyDescent="0.25">
      <c r="A6730" s="2">
        <v>6725</v>
      </c>
      <c r="D6730" s="3" t="s">
        <v>4639</v>
      </c>
      <c r="S6730" s="991"/>
    </row>
    <row r="6731" spans="1:19" ht="15" customHeight="1" x14ac:dyDescent="0.25">
      <c r="A6731" s="2">
        <v>6726</v>
      </c>
      <c r="D6731" s="3" t="s">
        <v>5191</v>
      </c>
      <c r="F6731" t="str" cm="1">
        <f t="array" ref="F6731" ca="1">IF(G6731&lt;&gt;"",INDIRECT("'"&amp;G6731&amp;"'!"&amp;H6731),"")</f>
        <v/>
      </c>
      <c r="S6731" s="991"/>
    </row>
    <row r="6732" spans="1:19" ht="15" customHeight="1" x14ac:dyDescent="0.25">
      <c r="A6732" s="2">
        <v>6727</v>
      </c>
      <c r="D6732" s="3" t="s">
        <v>4639</v>
      </c>
      <c r="S6732" s="991"/>
    </row>
    <row r="6733" spans="1:19" ht="15" customHeight="1" x14ac:dyDescent="0.25">
      <c r="A6733" s="2">
        <v>6728</v>
      </c>
      <c r="D6733" s="3" t="s">
        <v>4639</v>
      </c>
      <c r="S6733" s="991"/>
    </row>
    <row r="6734" spans="1:19" ht="15" customHeight="1" x14ac:dyDescent="0.25">
      <c r="A6734" s="2">
        <v>6729</v>
      </c>
      <c r="D6734" s="3" t="s">
        <v>4639</v>
      </c>
      <c r="S6734" s="991"/>
    </row>
    <row r="6735" spans="1:19" ht="15" customHeight="1" x14ac:dyDescent="0.25">
      <c r="A6735" s="2">
        <v>6730</v>
      </c>
      <c r="D6735" s="3" t="s">
        <v>4639</v>
      </c>
      <c r="S6735" s="991"/>
    </row>
    <row r="6736" spans="1:19" ht="15" customHeight="1" x14ac:dyDescent="0.25">
      <c r="A6736" s="2">
        <v>6731</v>
      </c>
      <c r="D6736" s="3" t="s">
        <v>4639</v>
      </c>
      <c r="S6736" s="991"/>
    </row>
    <row r="6737" spans="1:19" ht="15" customHeight="1" x14ac:dyDescent="0.25">
      <c r="A6737" s="2">
        <v>6732</v>
      </c>
      <c r="D6737" s="3" t="s">
        <v>4639</v>
      </c>
      <c r="S6737" s="991"/>
    </row>
    <row r="6738" spans="1:19" ht="15" customHeight="1" x14ac:dyDescent="0.25">
      <c r="A6738" s="2">
        <v>6733</v>
      </c>
      <c r="D6738" s="3" t="s">
        <v>4639</v>
      </c>
      <c r="S6738" s="991"/>
    </row>
    <row r="6739" spans="1:19" ht="15" customHeight="1" x14ac:dyDescent="0.25">
      <c r="A6739" s="2">
        <v>6734</v>
      </c>
      <c r="D6739" s="3" t="s">
        <v>4639</v>
      </c>
      <c r="S6739" s="991"/>
    </row>
    <row r="6740" spans="1:19" ht="15" customHeight="1" x14ac:dyDescent="0.25">
      <c r="A6740" s="2">
        <v>6735</v>
      </c>
      <c r="D6740" s="3" t="s">
        <v>5191</v>
      </c>
      <c r="F6740" t="str" cm="1">
        <f t="array" ref="F6740" ca="1">IF(G6740&lt;&gt;"",INDIRECT("'"&amp;G6740&amp;"'!"&amp;H6740),"")</f>
        <v/>
      </c>
      <c r="S6740" s="991"/>
    </row>
    <row r="6741" spans="1:19" ht="15" customHeight="1" x14ac:dyDescent="0.25">
      <c r="A6741" s="2">
        <v>6736</v>
      </c>
      <c r="D6741" s="3" t="s">
        <v>5191</v>
      </c>
      <c r="F6741" t="str" cm="1">
        <f t="array" ref="F6741" ca="1">IF(G6741&lt;&gt;"",INDIRECT("'"&amp;G6741&amp;"'!"&amp;H6741),"")</f>
        <v/>
      </c>
      <c r="S6741" s="991"/>
    </row>
    <row r="6742" spans="1:19" ht="15" customHeight="1" x14ac:dyDescent="0.25">
      <c r="A6742" s="2">
        <v>6737</v>
      </c>
      <c r="D6742" s="3" t="s">
        <v>4639</v>
      </c>
      <c r="S6742" s="991"/>
    </row>
    <row r="6743" spans="1:19" ht="15" customHeight="1" x14ac:dyDescent="0.25">
      <c r="A6743" s="2">
        <v>6738</v>
      </c>
      <c r="D6743" s="3" t="s">
        <v>4639</v>
      </c>
      <c r="S6743" s="991"/>
    </row>
    <row r="6744" spans="1:19" ht="15" customHeight="1" x14ac:dyDescent="0.25">
      <c r="A6744">
        <v>6739</v>
      </c>
      <c r="B6744" s="7">
        <f>'EstRev 6-11'!E219</f>
        <v>0</v>
      </c>
      <c r="C6744" s="3">
        <f>A6744-B6744</f>
        <v>6739</v>
      </c>
      <c r="D6744" s="3" t="s">
        <v>5191</v>
      </c>
      <c r="E6744" t="b">
        <f ca="1">F6744=B6744</f>
        <v>1</v>
      </c>
      <c r="F6744" cm="1">
        <f t="array" ref="F6744" ca="1">IF(G6744&lt;&gt;"",INDIRECT("'"&amp;G6744&amp;"'!"&amp;H6744),"")</f>
        <v>0</v>
      </c>
      <c r="G6744" s="991" t="s">
        <v>4454</v>
      </c>
      <c r="H6744" t="s">
        <v>5229</v>
      </c>
      <c r="I6744" s="4"/>
      <c r="J6744" s="4"/>
      <c r="K6744" s="4"/>
    </row>
    <row r="6745" spans="1:19" ht="15" customHeight="1" x14ac:dyDescent="0.25">
      <c r="A6745">
        <v>6740</v>
      </c>
      <c r="B6745" s="7">
        <f>'EstRev 6-11'!E220</f>
        <v>0</v>
      </c>
      <c r="C6745" s="3">
        <f>A6745-B6745</f>
        <v>6740</v>
      </c>
      <c r="D6745" s="3" t="s">
        <v>5191</v>
      </c>
      <c r="E6745" t="b">
        <f ca="1">F6745=B6745</f>
        <v>1</v>
      </c>
      <c r="F6745" cm="1">
        <f t="array" ref="F6745" ca="1">IF(G6745&lt;&gt;"",INDIRECT("'"&amp;G6745&amp;"'!"&amp;H6745),"")</f>
        <v>0</v>
      </c>
      <c r="G6745" s="991" t="s">
        <v>4454</v>
      </c>
      <c r="H6745" t="s">
        <v>5230</v>
      </c>
      <c r="I6745" s="4"/>
      <c r="J6745" s="4"/>
      <c r="K6745" s="4"/>
    </row>
    <row r="6746" spans="1:19" ht="15" customHeight="1" x14ac:dyDescent="0.25">
      <c r="A6746">
        <v>6741</v>
      </c>
      <c r="B6746" s="7">
        <f>'EstRev 6-11'!E221</f>
        <v>0</v>
      </c>
      <c r="C6746" s="3">
        <f>A6746-B6746</f>
        <v>6741</v>
      </c>
      <c r="D6746" s="3" t="s">
        <v>5191</v>
      </c>
      <c r="E6746" t="b">
        <f ca="1">F6746=B6746</f>
        <v>1</v>
      </c>
      <c r="F6746" cm="1">
        <f t="array" ref="F6746" ca="1">IF(G6746&lt;&gt;"",INDIRECT("'"&amp;G6746&amp;"'!"&amp;H6746),"")</f>
        <v>0</v>
      </c>
      <c r="G6746" s="991" t="s">
        <v>4454</v>
      </c>
      <c r="H6746" t="s">
        <v>5231</v>
      </c>
      <c r="I6746" s="4"/>
      <c r="J6746" s="4"/>
      <c r="K6746" s="4"/>
    </row>
    <row r="6747" spans="1:19" ht="15" customHeight="1" x14ac:dyDescent="0.25">
      <c r="A6747">
        <v>6742</v>
      </c>
      <c r="B6747" s="7">
        <f>'EstRev 6-11'!E222</f>
        <v>0</v>
      </c>
      <c r="C6747" s="3">
        <f>A6747-B6747</f>
        <v>6742</v>
      </c>
      <c r="D6747" s="3" t="s">
        <v>5191</v>
      </c>
      <c r="E6747" t="b">
        <f ca="1">F6747=B6747</f>
        <v>1</v>
      </c>
      <c r="F6747" cm="1">
        <f t="array" ref="F6747" ca="1">IF(G6747&lt;&gt;"",INDIRECT("'"&amp;G6747&amp;"'!"&amp;H6747),"")</f>
        <v>0</v>
      </c>
      <c r="G6747" s="991" t="s">
        <v>4454</v>
      </c>
      <c r="H6747" t="s">
        <v>5232</v>
      </c>
      <c r="I6747" s="4"/>
      <c r="J6747" s="4"/>
      <c r="K6747" s="4"/>
    </row>
    <row r="6748" spans="1:19" ht="15" customHeight="1" x14ac:dyDescent="0.25">
      <c r="A6748" s="2">
        <v>6743</v>
      </c>
      <c r="D6748" s="3" t="s">
        <v>4639</v>
      </c>
      <c r="S6748" s="991"/>
    </row>
    <row r="6749" spans="1:19" ht="15" customHeight="1" x14ac:dyDescent="0.25">
      <c r="A6749" s="2">
        <v>6744</v>
      </c>
      <c r="D6749" s="3" t="s">
        <v>4639</v>
      </c>
      <c r="S6749" s="991"/>
    </row>
    <row r="6750" spans="1:19" ht="15" customHeight="1" x14ac:dyDescent="0.25">
      <c r="A6750" s="2">
        <v>6745</v>
      </c>
      <c r="D6750" s="3" t="s">
        <v>4639</v>
      </c>
      <c r="S6750" s="991"/>
    </row>
    <row r="6751" spans="1:19" ht="15" customHeight="1" x14ac:dyDescent="0.25">
      <c r="A6751" s="2">
        <v>6746</v>
      </c>
      <c r="D6751" s="3" t="s">
        <v>4639</v>
      </c>
      <c r="S6751" s="991"/>
    </row>
    <row r="6752" spans="1:19" ht="15" customHeight="1" x14ac:dyDescent="0.25">
      <c r="A6752" s="2">
        <v>6747</v>
      </c>
      <c r="D6752" s="3" t="s">
        <v>4639</v>
      </c>
      <c r="S6752" s="991"/>
    </row>
    <row r="6753" spans="1:19" ht="15" customHeight="1" x14ac:dyDescent="0.25">
      <c r="A6753" s="2">
        <v>6748</v>
      </c>
      <c r="D6753" s="3" t="s">
        <v>4639</v>
      </c>
      <c r="S6753" s="991"/>
    </row>
    <row r="6754" spans="1:19" ht="15" customHeight="1" x14ac:dyDescent="0.25">
      <c r="A6754" s="2">
        <v>6749</v>
      </c>
      <c r="D6754" s="3" t="s">
        <v>4639</v>
      </c>
      <c r="S6754" s="991"/>
    </row>
    <row r="6755" spans="1:19" ht="15" customHeight="1" x14ac:dyDescent="0.25">
      <c r="A6755" s="2">
        <v>6750</v>
      </c>
      <c r="D6755" s="3" t="s">
        <v>4639</v>
      </c>
      <c r="S6755" s="991"/>
    </row>
    <row r="6756" spans="1:19" ht="15" customHeight="1" x14ac:dyDescent="0.25">
      <c r="A6756" s="2">
        <v>6751</v>
      </c>
      <c r="D6756" s="3" t="s">
        <v>4639</v>
      </c>
      <c r="S6756" s="991"/>
    </row>
    <row r="6757" spans="1:19" ht="15" customHeight="1" x14ac:dyDescent="0.25">
      <c r="A6757" s="2">
        <v>6752</v>
      </c>
      <c r="D6757" s="3" t="s">
        <v>4639</v>
      </c>
      <c r="S6757" s="991"/>
    </row>
    <row r="6758" spans="1:19" ht="15" customHeight="1" x14ac:dyDescent="0.25">
      <c r="A6758" s="2">
        <v>6753</v>
      </c>
      <c r="D6758" s="3" t="s">
        <v>4639</v>
      </c>
      <c r="S6758" s="991"/>
    </row>
    <row r="6759" spans="1:19" ht="15" customHeight="1" x14ac:dyDescent="0.25">
      <c r="A6759">
        <v>6754</v>
      </c>
      <c r="B6759" s="7">
        <f>'EstRev 6-11'!E223</f>
        <v>0</v>
      </c>
      <c r="C6759" s="3">
        <f>A6759-B6759</f>
        <v>6754</v>
      </c>
      <c r="D6759" s="3" t="s">
        <v>5191</v>
      </c>
      <c r="E6759" t="b">
        <f ca="1">F6759=B6759</f>
        <v>1</v>
      </c>
      <c r="F6759" cm="1">
        <f t="array" ref="F6759" ca="1">IF(G6759&lt;&gt;"",INDIRECT("'"&amp;G6759&amp;"'!"&amp;H6759),"")</f>
        <v>0</v>
      </c>
      <c r="G6759" s="991" t="s">
        <v>4454</v>
      </c>
      <c r="H6759" t="s">
        <v>5233</v>
      </c>
      <c r="I6759" s="4"/>
      <c r="J6759" s="4"/>
      <c r="K6759" s="4"/>
    </row>
    <row r="6760" spans="1:19" ht="15" customHeight="1" x14ac:dyDescent="0.25">
      <c r="A6760" s="2">
        <v>6755</v>
      </c>
      <c r="D6760" s="3" t="s">
        <v>4639</v>
      </c>
      <c r="S6760" s="991"/>
    </row>
    <row r="6761" spans="1:19" ht="15" customHeight="1" x14ac:dyDescent="0.25">
      <c r="A6761" s="2">
        <v>6756</v>
      </c>
      <c r="D6761" s="3" t="s">
        <v>4639</v>
      </c>
      <c r="S6761" s="991"/>
    </row>
    <row r="6762" spans="1:19" ht="15" customHeight="1" x14ac:dyDescent="0.25">
      <c r="A6762" s="2">
        <v>6757</v>
      </c>
      <c r="D6762" s="3" t="s">
        <v>4639</v>
      </c>
      <c r="S6762" s="991"/>
    </row>
    <row r="6763" spans="1:19" ht="15" customHeight="1" x14ac:dyDescent="0.25">
      <c r="A6763" s="2">
        <v>6758</v>
      </c>
      <c r="D6763" s="3" t="s">
        <v>4639</v>
      </c>
      <c r="S6763" s="991"/>
    </row>
    <row r="6764" spans="1:19" ht="15" customHeight="1" x14ac:dyDescent="0.25">
      <c r="A6764" s="2">
        <v>6759</v>
      </c>
      <c r="D6764" s="3" t="s">
        <v>4639</v>
      </c>
      <c r="S6764" s="991"/>
    </row>
    <row r="6765" spans="1:19" ht="15" customHeight="1" x14ac:dyDescent="0.25">
      <c r="A6765" s="2">
        <v>6760</v>
      </c>
      <c r="D6765" s="3" t="s">
        <v>4639</v>
      </c>
      <c r="S6765" s="991"/>
    </row>
    <row r="6766" spans="1:19" ht="15" customHeight="1" x14ac:dyDescent="0.25">
      <c r="A6766" s="2">
        <v>6761</v>
      </c>
      <c r="D6766" s="3" t="s">
        <v>4639</v>
      </c>
      <c r="S6766" s="991"/>
    </row>
    <row r="6767" spans="1:19" ht="15" customHeight="1" x14ac:dyDescent="0.25">
      <c r="A6767" s="2">
        <v>6762</v>
      </c>
      <c r="D6767" s="3" t="s">
        <v>4639</v>
      </c>
      <c r="S6767" s="991"/>
    </row>
    <row r="6768" spans="1:19" ht="15" customHeight="1" x14ac:dyDescent="0.25">
      <c r="A6768" s="2">
        <v>6763</v>
      </c>
      <c r="D6768" s="3" t="s">
        <v>4639</v>
      </c>
      <c r="S6768" s="991"/>
    </row>
    <row r="6769" spans="1:19" ht="15" customHeight="1" x14ac:dyDescent="0.25">
      <c r="A6769" s="2">
        <v>6764</v>
      </c>
      <c r="D6769" s="3" t="s">
        <v>4639</v>
      </c>
      <c r="S6769" s="991"/>
    </row>
    <row r="6770" spans="1:19" ht="15" customHeight="1" x14ac:dyDescent="0.25">
      <c r="A6770" s="2">
        <v>6765</v>
      </c>
      <c r="D6770" s="3" t="s">
        <v>4639</v>
      </c>
      <c r="S6770" s="991"/>
    </row>
    <row r="6771" spans="1:19" ht="15" customHeight="1" x14ac:dyDescent="0.25">
      <c r="A6771" s="2">
        <v>6766</v>
      </c>
      <c r="D6771" s="3" t="s">
        <v>5191</v>
      </c>
      <c r="F6771" t="str" cm="1">
        <f t="array" ref="F6771" ca="1">IF(G6771&lt;&gt;"",INDIRECT("'"&amp;G6771&amp;"'!"&amp;H6771),"")</f>
        <v/>
      </c>
      <c r="S6771" s="991"/>
    </row>
    <row r="6772" spans="1:19" ht="15" customHeight="1" x14ac:dyDescent="0.25">
      <c r="A6772" s="2">
        <v>6767</v>
      </c>
      <c r="D6772" s="3" t="s">
        <v>4639</v>
      </c>
      <c r="S6772" s="991"/>
    </row>
    <row r="6773" spans="1:19" ht="15" customHeight="1" x14ac:dyDescent="0.25">
      <c r="A6773" s="2">
        <v>6768</v>
      </c>
      <c r="D6773" s="3" t="s">
        <v>4639</v>
      </c>
      <c r="S6773" s="991"/>
    </row>
    <row r="6774" spans="1:19" ht="15" customHeight="1" x14ac:dyDescent="0.25">
      <c r="A6774">
        <v>6769</v>
      </c>
      <c r="B6774" s="7">
        <f>'EstRev 6-11'!F219</f>
        <v>0</v>
      </c>
      <c r="C6774" s="3">
        <f>A6774-B6774</f>
        <v>6769</v>
      </c>
      <c r="D6774" s="3" t="s">
        <v>5191</v>
      </c>
      <c r="E6774" t="b">
        <f ca="1">F6774=B6774</f>
        <v>1</v>
      </c>
      <c r="F6774" cm="1">
        <f t="array" ref="F6774" ca="1">IF(G6774&lt;&gt;"",INDIRECT("'"&amp;G6774&amp;"'!"&amp;H6774),"")</f>
        <v>0</v>
      </c>
      <c r="G6774" s="991" t="s">
        <v>4454</v>
      </c>
      <c r="H6774" t="s">
        <v>5234</v>
      </c>
      <c r="I6774" s="4"/>
      <c r="J6774" s="4"/>
      <c r="K6774" s="4"/>
    </row>
    <row r="6775" spans="1:19" ht="15" customHeight="1" x14ac:dyDescent="0.25">
      <c r="A6775">
        <v>6770</v>
      </c>
      <c r="B6775" s="7">
        <f>'EstRev 6-11'!F220</f>
        <v>0</v>
      </c>
      <c r="C6775" s="3">
        <f>A6775-B6775</f>
        <v>6770</v>
      </c>
      <c r="D6775" s="3" t="s">
        <v>5191</v>
      </c>
      <c r="E6775" t="b">
        <f ca="1">F6775=B6775</f>
        <v>1</v>
      </c>
      <c r="F6775" cm="1">
        <f t="array" ref="F6775" ca="1">IF(G6775&lt;&gt;"",INDIRECT("'"&amp;G6775&amp;"'!"&amp;H6775),"")</f>
        <v>0</v>
      </c>
      <c r="G6775" s="991" t="s">
        <v>4454</v>
      </c>
      <c r="H6775" t="s">
        <v>5235</v>
      </c>
      <c r="I6775" s="4"/>
      <c r="J6775" s="4"/>
      <c r="K6775" s="4"/>
    </row>
    <row r="6776" spans="1:19" ht="15" customHeight="1" x14ac:dyDescent="0.25">
      <c r="A6776">
        <v>6771</v>
      </c>
      <c r="B6776" s="7">
        <f>'EstRev 6-11'!F221</f>
        <v>0</v>
      </c>
      <c r="C6776" s="3">
        <f>A6776-B6776</f>
        <v>6771</v>
      </c>
      <c r="D6776" s="3" t="s">
        <v>5191</v>
      </c>
      <c r="E6776" t="b">
        <f ca="1">F6776=B6776</f>
        <v>1</v>
      </c>
      <c r="F6776" cm="1">
        <f t="array" ref="F6776" ca="1">IF(G6776&lt;&gt;"",INDIRECT("'"&amp;G6776&amp;"'!"&amp;H6776),"")</f>
        <v>0</v>
      </c>
      <c r="G6776" s="991" t="s">
        <v>4454</v>
      </c>
      <c r="H6776" t="s">
        <v>5236</v>
      </c>
      <c r="I6776" s="4"/>
      <c r="J6776" s="4"/>
      <c r="K6776" s="4"/>
    </row>
    <row r="6777" spans="1:19" ht="15" customHeight="1" x14ac:dyDescent="0.25">
      <c r="A6777">
        <v>6772</v>
      </c>
      <c r="B6777" s="7">
        <f>'EstRev 6-11'!F222</f>
        <v>0</v>
      </c>
      <c r="C6777" s="3">
        <f>A6777-B6777</f>
        <v>6772</v>
      </c>
      <c r="D6777" s="3" t="s">
        <v>5191</v>
      </c>
      <c r="E6777" t="b">
        <f ca="1">F6777=B6777</f>
        <v>1</v>
      </c>
      <c r="F6777" cm="1">
        <f t="array" ref="F6777" ca="1">IF(G6777&lt;&gt;"",INDIRECT("'"&amp;G6777&amp;"'!"&amp;H6777),"")</f>
        <v>0</v>
      </c>
      <c r="G6777" s="991" t="s">
        <v>4454</v>
      </c>
      <c r="H6777" t="s">
        <v>5237</v>
      </c>
      <c r="I6777" s="4"/>
      <c r="J6777" s="4"/>
      <c r="K6777" s="4"/>
    </row>
    <row r="6778" spans="1:19" ht="15" customHeight="1" x14ac:dyDescent="0.25">
      <c r="A6778" s="2">
        <v>6773</v>
      </c>
      <c r="D6778" s="3" t="s">
        <v>4639</v>
      </c>
      <c r="S6778" s="991"/>
    </row>
    <row r="6779" spans="1:19" ht="15" customHeight="1" x14ac:dyDescent="0.25">
      <c r="A6779" s="2">
        <v>6774</v>
      </c>
      <c r="D6779" s="3" t="s">
        <v>4639</v>
      </c>
      <c r="S6779" s="991"/>
    </row>
    <row r="6780" spans="1:19" ht="15" customHeight="1" x14ac:dyDescent="0.25">
      <c r="A6780" s="2">
        <v>6775</v>
      </c>
      <c r="D6780" s="3" t="s">
        <v>4639</v>
      </c>
      <c r="S6780" s="991"/>
    </row>
    <row r="6781" spans="1:19" ht="15" customHeight="1" x14ac:dyDescent="0.25">
      <c r="A6781" s="2">
        <v>6776</v>
      </c>
      <c r="D6781" s="3" t="s">
        <v>4639</v>
      </c>
      <c r="S6781" s="991"/>
    </row>
    <row r="6782" spans="1:19" ht="15" customHeight="1" x14ac:dyDescent="0.25">
      <c r="A6782" s="2">
        <v>6777</v>
      </c>
      <c r="D6782" s="3" t="s">
        <v>4639</v>
      </c>
      <c r="S6782" s="991"/>
    </row>
    <row r="6783" spans="1:19" ht="15" customHeight="1" x14ac:dyDescent="0.25">
      <c r="A6783" s="2">
        <v>6778</v>
      </c>
      <c r="D6783" s="3" t="s">
        <v>4639</v>
      </c>
      <c r="S6783" s="991"/>
    </row>
    <row r="6784" spans="1:19" ht="15" customHeight="1" x14ac:dyDescent="0.25">
      <c r="A6784" s="2">
        <v>6779</v>
      </c>
      <c r="D6784" s="3" t="s">
        <v>4639</v>
      </c>
      <c r="S6784" s="991"/>
    </row>
    <row r="6785" spans="1:19" ht="15" customHeight="1" x14ac:dyDescent="0.25">
      <c r="A6785" s="2">
        <v>6780</v>
      </c>
      <c r="D6785" s="3" t="s">
        <v>4639</v>
      </c>
      <c r="S6785" s="991"/>
    </row>
    <row r="6786" spans="1:19" ht="15" customHeight="1" x14ac:dyDescent="0.25">
      <c r="A6786" s="2">
        <v>6781</v>
      </c>
      <c r="D6786" s="3" t="s">
        <v>4639</v>
      </c>
      <c r="S6786" s="991"/>
    </row>
    <row r="6787" spans="1:19" ht="15" customHeight="1" x14ac:dyDescent="0.25">
      <c r="A6787" s="2">
        <v>6782</v>
      </c>
      <c r="D6787" s="3" t="s">
        <v>4639</v>
      </c>
      <c r="S6787" s="991"/>
    </row>
    <row r="6788" spans="1:19" ht="15" customHeight="1" x14ac:dyDescent="0.25">
      <c r="A6788" s="2">
        <v>6783</v>
      </c>
      <c r="D6788" s="3" t="s">
        <v>4639</v>
      </c>
      <c r="S6788" s="991"/>
    </row>
    <row r="6789" spans="1:19" ht="15" customHeight="1" x14ac:dyDescent="0.25">
      <c r="A6789">
        <v>6784</v>
      </c>
      <c r="B6789" s="7">
        <f>'EstRev 6-11'!F223</f>
        <v>0</v>
      </c>
      <c r="C6789" s="3">
        <f>A6789-B6789</f>
        <v>6784</v>
      </c>
      <c r="D6789" s="3" t="s">
        <v>5191</v>
      </c>
      <c r="E6789" t="b">
        <f ca="1">F6789=B6789</f>
        <v>1</v>
      </c>
      <c r="F6789" cm="1">
        <f t="array" ref="F6789" ca="1">IF(G6789&lt;&gt;"",INDIRECT("'"&amp;G6789&amp;"'!"&amp;H6789),"")</f>
        <v>0</v>
      </c>
      <c r="G6789" s="991" t="s">
        <v>4454</v>
      </c>
      <c r="H6789" t="s">
        <v>5238</v>
      </c>
      <c r="I6789" s="4"/>
      <c r="J6789" s="4"/>
      <c r="K6789" s="4"/>
    </row>
    <row r="6790" spans="1:19" ht="15" customHeight="1" x14ac:dyDescent="0.25">
      <c r="A6790" s="2">
        <v>6785</v>
      </c>
      <c r="D6790" s="3" t="s">
        <v>4639</v>
      </c>
      <c r="S6790" s="991"/>
    </row>
    <row r="6791" spans="1:19" ht="15" customHeight="1" x14ac:dyDescent="0.25">
      <c r="A6791" s="2">
        <v>6786</v>
      </c>
      <c r="D6791" s="3" t="s">
        <v>4639</v>
      </c>
      <c r="S6791" s="991"/>
    </row>
    <row r="6792" spans="1:19" ht="15" customHeight="1" x14ac:dyDescent="0.25">
      <c r="A6792" s="2">
        <v>6787</v>
      </c>
      <c r="D6792" s="3" t="s">
        <v>4639</v>
      </c>
      <c r="S6792" s="991"/>
    </row>
    <row r="6793" spans="1:19" ht="15" customHeight="1" x14ac:dyDescent="0.25">
      <c r="A6793" s="2">
        <v>6788</v>
      </c>
      <c r="D6793" s="3" t="s">
        <v>4639</v>
      </c>
      <c r="S6793" s="991"/>
    </row>
    <row r="6794" spans="1:19" ht="15" customHeight="1" x14ac:dyDescent="0.25">
      <c r="A6794" s="2">
        <v>6789</v>
      </c>
      <c r="D6794" s="3" t="s">
        <v>4639</v>
      </c>
      <c r="S6794" s="991"/>
    </row>
    <row r="6795" spans="1:19" ht="15" customHeight="1" x14ac:dyDescent="0.25">
      <c r="A6795" s="2">
        <v>6790</v>
      </c>
      <c r="D6795" s="3" t="s">
        <v>4639</v>
      </c>
      <c r="S6795" s="991"/>
    </row>
    <row r="6796" spans="1:19" ht="15" customHeight="1" x14ac:dyDescent="0.25">
      <c r="A6796" s="2">
        <v>6791</v>
      </c>
      <c r="D6796" s="3" t="s">
        <v>4639</v>
      </c>
      <c r="S6796" s="991"/>
    </row>
    <row r="6797" spans="1:19" ht="15" customHeight="1" x14ac:dyDescent="0.25">
      <c r="A6797" s="2">
        <v>6792</v>
      </c>
      <c r="D6797" s="3" t="s">
        <v>4639</v>
      </c>
      <c r="S6797" s="991"/>
    </row>
    <row r="6798" spans="1:19" ht="15" customHeight="1" x14ac:dyDescent="0.25">
      <c r="A6798" s="2">
        <v>6793</v>
      </c>
      <c r="D6798" s="3" t="s">
        <v>4639</v>
      </c>
      <c r="S6798" s="991"/>
    </row>
    <row r="6799" spans="1:19" ht="15" customHeight="1" x14ac:dyDescent="0.25">
      <c r="A6799" s="2">
        <v>6794</v>
      </c>
      <c r="D6799" s="3" t="s">
        <v>4639</v>
      </c>
      <c r="S6799" s="991"/>
    </row>
    <row r="6800" spans="1:19" ht="15" customHeight="1" x14ac:dyDescent="0.25">
      <c r="A6800" s="2">
        <v>6795</v>
      </c>
      <c r="D6800" s="3" t="s">
        <v>4639</v>
      </c>
      <c r="S6800" s="991"/>
    </row>
    <row r="6801" spans="1:19" ht="15" customHeight="1" x14ac:dyDescent="0.25">
      <c r="A6801" s="2">
        <v>6796</v>
      </c>
      <c r="D6801" s="3" t="s">
        <v>5191</v>
      </c>
      <c r="F6801" t="str" cm="1">
        <f t="array" ref="F6801" ca="1">IF(G6801&lt;&gt;"",INDIRECT("'"&amp;G6801&amp;"'!"&amp;H6801),"")</f>
        <v/>
      </c>
      <c r="S6801" s="991"/>
    </row>
    <row r="6802" spans="1:19" ht="15" customHeight="1" x14ac:dyDescent="0.25">
      <c r="A6802" s="2">
        <v>6797</v>
      </c>
      <c r="D6802" s="3" t="s">
        <v>4639</v>
      </c>
      <c r="S6802" s="991"/>
    </row>
    <row r="6803" spans="1:19" ht="15" customHeight="1" x14ac:dyDescent="0.25">
      <c r="A6803" s="2">
        <v>6798</v>
      </c>
      <c r="D6803" s="3" t="s">
        <v>4639</v>
      </c>
      <c r="S6803" s="991"/>
    </row>
    <row r="6804" spans="1:19" ht="15" customHeight="1" x14ac:dyDescent="0.25">
      <c r="A6804">
        <v>6799</v>
      </c>
      <c r="B6804" s="7">
        <f>'EstRev 6-11'!G219</f>
        <v>0</v>
      </c>
      <c r="C6804" s="3">
        <f>A6804-B6804</f>
        <v>6799</v>
      </c>
      <c r="D6804" s="3" t="s">
        <v>5191</v>
      </c>
      <c r="E6804" t="b">
        <f ca="1">F6804=B6804</f>
        <v>1</v>
      </c>
      <c r="F6804" cm="1">
        <f t="array" ref="F6804" ca="1">IF(G6804&lt;&gt;"",INDIRECT("'"&amp;G6804&amp;"'!"&amp;H6804),"")</f>
        <v>0</v>
      </c>
      <c r="G6804" s="991" t="s">
        <v>4454</v>
      </c>
      <c r="H6804" t="s">
        <v>5239</v>
      </c>
      <c r="I6804" s="4"/>
      <c r="J6804" s="4"/>
      <c r="K6804" s="4"/>
    </row>
    <row r="6805" spans="1:19" ht="15" customHeight="1" x14ac:dyDescent="0.25">
      <c r="A6805">
        <v>6800</v>
      </c>
      <c r="B6805" s="7">
        <f>'EstRev 6-11'!G220</f>
        <v>0</v>
      </c>
      <c r="C6805" s="3">
        <f>A6805-B6805</f>
        <v>6800</v>
      </c>
      <c r="D6805" s="3" t="s">
        <v>5191</v>
      </c>
      <c r="E6805" t="b">
        <f ca="1">F6805=B6805</f>
        <v>1</v>
      </c>
      <c r="F6805" cm="1">
        <f t="array" ref="F6805" ca="1">IF(G6805&lt;&gt;"",INDIRECT("'"&amp;G6805&amp;"'!"&amp;H6805),"")</f>
        <v>0</v>
      </c>
      <c r="G6805" s="991" t="s">
        <v>4454</v>
      </c>
      <c r="H6805" t="s">
        <v>5240</v>
      </c>
      <c r="I6805" s="4"/>
      <c r="J6805" s="4"/>
      <c r="K6805" s="4"/>
    </row>
    <row r="6806" spans="1:19" ht="15" customHeight="1" x14ac:dyDescent="0.25">
      <c r="A6806">
        <v>6801</v>
      </c>
      <c r="B6806" s="7">
        <f>'EstRev 6-11'!G221</f>
        <v>0</v>
      </c>
      <c r="C6806" s="3">
        <f>A6806-B6806</f>
        <v>6801</v>
      </c>
      <c r="D6806" s="3" t="s">
        <v>5191</v>
      </c>
      <c r="E6806" t="b">
        <f ca="1">F6806=B6806</f>
        <v>1</v>
      </c>
      <c r="F6806" cm="1">
        <f t="array" ref="F6806" ca="1">IF(G6806&lt;&gt;"",INDIRECT("'"&amp;G6806&amp;"'!"&amp;H6806),"")</f>
        <v>0</v>
      </c>
      <c r="G6806" s="991" t="s">
        <v>4454</v>
      </c>
      <c r="H6806" t="s">
        <v>5241</v>
      </c>
      <c r="I6806" s="4"/>
      <c r="J6806" s="4"/>
      <c r="K6806" s="4"/>
    </row>
    <row r="6807" spans="1:19" ht="15" customHeight="1" x14ac:dyDescent="0.25">
      <c r="A6807">
        <v>6802</v>
      </c>
      <c r="B6807" s="7">
        <f>'EstRev 6-11'!G222</f>
        <v>0</v>
      </c>
      <c r="C6807" s="3">
        <f>A6807-B6807</f>
        <v>6802</v>
      </c>
      <c r="D6807" s="3" t="s">
        <v>5191</v>
      </c>
      <c r="E6807" t="b">
        <f ca="1">F6807=B6807</f>
        <v>1</v>
      </c>
      <c r="F6807" cm="1">
        <f t="array" ref="F6807" ca="1">IF(G6807&lt;&gt;"",INDIRECT("'"&amp;G6807&amp;"'!"&amp;H6807),"")</f>
        <v>0</v>
      </c>
      <c r="G6807" s="991" t="s">
        <v>4454</v>
      </c>
      <c r="H6807" t="s">
        <v>5242</v>
      </c>
      <c r="I6807" s="4"/>
      <c r="J6807" s="4"/>
      <c r="K6807" s="4"/>
    </row>
    <row r="6808" spans="1:19" ht="15" customHeight="1" x14ac:dyDescent="0.25">
      <c r="A6808" s="2">
        <v>6803</v>
      </c>
      <c r="D6808" s="3" t="s">
        <v>4639</v>
      </c>
      <c r="S6808" s="991"/>
    </row>
    <row r="6809" spans="1:19" ht="15" customHeight="1" x14ac:dyDescent="0.25">
      <c r="A6809" s="2">
        <v>6804</v>
      </c>
      <c r="D6809" s="3" t="s">
        <v>4639</v>
      </c>
      <c r="S6809" s="991"/>
    </row>
    <row r="6810" spans="1:19" ht="15" customHeight="1" x14ac:dyDescent="0.25">
      <c r="A6810" s="2">
        <v>6805</v>
      </c>
      <c r="D6810" s="3" t="s">
        <v>4639</v>
      </c>
      <c r="S6810" s="991"/>
    </row>
    <row r="6811" spans="1:19" ht="15" customHeight="1" x14ac:dyDescent="0.25">
      <c r="A6811" s="2">
        <v>6806</v>
      </c>
      <c r="D6811" s="3" t="s">
        <v>4639</v>
      </c>
      <c r="S6811" s="991"/>
    </row>
    <row r="6812" spans="1:19" ht="15" customHeight="1" x14ac:dyDescent="0.25">
      <c r="A6812" s="2">
        <v>6807</v>
      </c>
      <c r="D6812" s="3" t="s">
        <v>4639</v>
      </c>
      <c r="S6812" s="991"/>
    </row>
    <row r="6813" spans="1:19" ht="15" customHeight="1" x14ac:dyDescent="0.25">
      <c r="A6813" s="2">
        <v>6808</v>
      </c>
      <c r="D6813" s="3" t="s">
        <v>4639</v>
      </c>
      <c r="S6813" s="991"/>
    </row>
    <row r="6814" spans="1:19" ht="15" customHeight="1" x14ac:dyDescent="0.25">
      <c r="A6814" s="2">
        <v>6809</v>
      </c>
      <c r="D6814" s="3" t="s">
        <v>4639</v>
      </c>
      <c r="S6814" s="991"/>
    </row>
    <row r="6815" spans="1:19" ht="15" customHeight="1" x14ac:dyDescent="0.25">
      <c r="A6815" s="2">
        <v>6810</v>
      </c>
      <c r="D6815" s="3" t="s">
        <v>4639</v>
      </c>
      <c r="S6815" s="991"/>
    </row>
    <row r="6816" spans="1:19" ht="15" customHeight="1" x14ac:dyDescent="0.25">
      <c r="A6816" s="2">
        <v>6811</v>
      </c>
      <c r="D6816" s="3" t="s">
        <v>4639</v>
      </c>
      <c r="S6816" s="991"/>
    </row>
    <row r="6817" spans="1:19" ht="15" customHeight="1" x14ac:dyDescent="0.25">
      <c r="A6817" s="2">
        <v>6812</v>
      </c>
      <c r="D6817" s="3" t="s">
        <v>4639</v>
      </c>
      <c r="S6817" s="991"/>
    </row>
    <row r="6818" spans="1:19" ht="15" customHeight="1" x14ac:dyDescent="0.25">
      <c r="A6818" s="2">
        <v>6813</v>
      </c>
      <c r="D6818" s="3" t="s">
        <v>4639</v>
      </c>
      <c r="S6818" s="991"/>
    </row>
    <row r="6819" spans="1:19" ht="15" customHeight="1" x14ac:dyDescent="0.25">
      <c r="A6819">
        <v>6814</v>
      </c>
      <c r="B6819" s="7">
        <f>'EstRev 6-11'!G223</f>
        <v>0</v>
      </c>
      <c r="C6819" s="3">
        <f>A6819-B6819</f>
        <v>6814</v>
      </c>
      <c r="D6819" s="3" t="s">
        <v>5191</v>
      </c>
      <c r="E6819" t="b">
        <f ca="1">F6819=B6819</f>
        <v>1</v>
      </c>
      <c r="F6819" cm="1">
        <f t="array" ref="F6819" ca="1">IF(G6819&lt;&gt;"",INDIRECT("'"&amp;G6819&amp;"'!"&amp;H6819),"")</f>
        <v>0</v>
      </c>
      <c r="G6819" s="991" t="s">
        <v>4454</v>
      </c>
      <c r="H6819" t="s">
        <v>5243</v>
      </c>
      <c r="I6819" s="4"/>
      <c r="J6819" s="4"/>
      <c r="K6819" s="4"/>
    </row>
    <row r="6820" spans="1:19" ht="15" customHeight="1" x14ac:dyDescent="0.25">
      <c r="A6820" s="2">
        <v>6815</v>
      </c>
      <c r="D6820" s="3" t="s">
        <v>4639</v>
      </c>
      <c r="S6820" s="991"/>
    </row>
    <row r="6821" spans="1:19" ht="15" customHeight="1" x14ac:dyDescent="0.25">
      <c r="A6821" s="2">
        <v>6816</v>
      </c>
      <c r="D6821" s="3" t="s">
        <v>5191</v>
      </c>
      <c r="F6821" t="str" cm="1">
        <f t="array" ref="F6821" ca="1">IF(G6821&lt;&gt;"",INDIRECT("'"&amp;G6821&amp;"'!"&amp;H6821),"")</f>
        <v/>
      </c>
      <c r="S6821" s="991"/>
    </row>
    <row r="6822" spans="1:19" ht="15" customHeight="1" x14ac:dyDescent="0.25">
      <c r="A6822" s="2">
        <v>6817</v>
      </c>
      <c r="D6822" s="3" t="s">
        <v>4639</v>
      </c>
      <c r="S6822" s="991"/>
    </row>
    <row r="6823" spans="1:19" ht="15" customHeight="1" x14ac:dyDescent="0.25">
      <c r="A6823" s="2">
        <v>6818</v>
      </c>
      <c r="D6823" s="3" t="s">
        <v>4639</v>
      </c>
      <c r="S6823" s="991"/>
    </row>
    <row r="6824" spans="1:19" ht="15" customHeight="1" x14ac:dyDescent="0.25">
      <c r="A6824" s="2">
        <v>6819</v>
      </c>
      <c r="D6824" s="3" t="s">
        <v>4639</v>
      </c>
      <c r="S6824" s="991"/>
    </row>
    <row r="6825" spans="1:19" ht="15" customHeight="1" x14ac:dyDescent="0.25">
      <c r="A6825" s="2">
        <v>6820</v>
      </c>
      <c r="D6825" s="3" t="s">
        <v>4639</v>
      </c>
      <c r="S6825" s="991"/>
    </row>
    <row r="6826" spans="1:19" ht="15" customHeight="1" x14ac:dyDescent="0.25">
      <c r="A6826" s="2">
        <v>6821</v>
      </c>
      <c r="D6826" s="3" t="s">
        <v>4639</v>
      </c>
      <c r="S6826" s="991"/>
    </row>
    <row r="6827" spans="1:19" ht="15" customHeight="1" x14ac:dyDescent="0.25">
      <c r="A6827" s="2">
        <v>6822</v>
      </c>
      <c r="D6827" s="3" t="s">
        <v>4639</v>
      </c>
      <c r="S6827" s="991"/>
    </row>
    <row r="6828" spans="1:19" ht="15" customHeight="1" x14ac:dyDescent="0.25">
      <c r="A6828" s="2">
        <v>6823</v>
      </c>
      <c r="D6828" s="3" t="s">
        <v>4639</v>
      </c>
      <c r="S6828" s="991"/>
    </row>
    <row r="6829" spans="1:19" ht="15" customHeight="1" x14ac:dyDescent="0.25">
      <c r="A6829" s="2">
        <v>6824</v>
      </c>
      <c r="D6829" s="3" t="s">
        <v>4639</v>
      </c>
      <c r="S6829" s="991"/>
    </row>
    <row r="6830" spans="1:19" ht="15" customHeight="1" x14ac:dyDescent="0.25">
      <c r="A6830" s="2">
        <v>6825</v>
      </c>
      <c r="D6830" s="3" t="s">
        <v>5191</v>
      </c>
      <c r="F6830" t="str" cm="1">
        <f t="array" ref="F6830" ca="1">IF(G6830&lt;&gt;"",INDIRECT("'"&amp;G6830&amp;"'!"&amp;H6830),"")</f>
        <v/>
      </c>
      <c r="S6830" s="991"/>
    </row>
    <row r="6831" spans="1:19" ht="15" customHeight="1" x14ac:dyDescent="0.25">
      <c r="A6831" s="2">
        <v>6826</v>
      </c>
      <c r="D6831" s="3" t="s">
        <v>5191</v>
      </c>
      <c r="F6831" t="str" cm="1">
        <f t="array" ref="F6831" ca="1">IF(G6831&lt;&gt;"",INDIRECT("'"&amp;G6831&amp;"'!"&amp;H6831),"")</f>
        <v/>
      </c>
      <c r="S6831" s="991"/>
    </row>
    <row r="6832" spans="1:19" ht="15" customHeight="1" x14ac:dyDescent="0.25">
      <c r="A6832" s="2">
        <v>6827</v>
      </c>
      <c r="D6832" s="3" t="s">
        <v>4639</v>
      </c>
      <c r="S6832" s="991"/>
    </row>
    <row r="6833" spans="1:19" ht="15" customHeight="1" x14ac:dyDescent="0.25">
      <c r="A6833" s="2">
        <v>6828</v>
      </c>
      <c r="D6833" s="3" t="s">
        <v>4639</v>
      </c>
      <c r="S6833" s="991"/>
    </row>
    <row r="6834" spans="1:19" ht="15" customHeight="1" x14ac:dyDescent="0.25">
      <c r="A6834">
        <v>6829</v>
      </c>
      <c r="B6834" s="7">
        <f>'EstRev 6-11'!H219</f>
        <v>0</v>
      </c>
      <c r="C6834" s="3">
        <f>A6834-B6834</f>
        <v>6829</v>
      </c>
      <c r="D6834" s="3" t="s">
        <v>5191</v>
      </c>
      <c r="E6834" t="b">
        <f ca="1">F6834=B6834</f>
        <v>1</v>
      </c>
      <c r="F6834" cm="1">
        <f t="array" ref="F6834" ca="1">IF(G6834&lt;&gt;"",INDIRECT("'"&amp;G6834&amp;"'!"&amp;H6834),"")</f>
        <v>0</v>
      </c>
      <c r="G6834" s="991" t="s">
        <v>4454</v>
      </c>
      <c r="H6834" t="s">
        <v>5244</v>
      </c>
      <c r="I6834" s="4"/>
      <c r="J6834" s="4"/>
      <c r="K6834" s="4"/>
    </row>
    <row r="6835" spans="1:19" ht="15" customHeight="1" x14ac:dyDescent="0.25">
      <c r="A6835">
        <v>6830</v>
      </c>
      <c r="B6835" s="7">
        <f>'EstRev 6-11'!H220</f>
        <v>0</v>
      </c>
      <c r="C6835" s="3">
        <f>A6835-B6835</f>
        <v>6830</v>
      </c>
      <c r="D6835" s="3" t="s">
        <v>5191</v>
      </c>
      <c r="E6835" t="b">
        <f ca="1">F6835=B6835</f>
        <v>1</v>
      </c>
      <c r="F6835" cm="1">
        <f t="array" ref="F6835" ca="1">IF(G6835&lt;&gt;"",INDIRECT("'"&amp;G6835&amp;"'!"&amp;H6835),"")</f>
        <v>0</v>
      </c>
      <c r="G6835" s="991" t="s">
        <v>4454</v>
      </c>
      <c r="H6835" t="s">
        <v>5245</v>
      </c>
      <c r="I6835" s="4"/>
      <c r="J6835" s="4"/>
      <c r="K6835" s="4"/>
    </row>
    <row r="6836" spans="1:19" ht="15" customHeight="1" x14ac:dyDescent="0.25">
      <c r="A6836">
        <v>6831</v>
      </c>
      <c r="B6836" s="7">
        <f>'EstRev 6-11'!H221</f>
        <v>0</v>
      </c>
      <c r="C6836" s="3">
        <f>A6836-B6836</f>
        <v>6831</v>
      </c>
      <c r="D6836" s="3" t="s">
        <v>5191</v>
      </c>
      <c r="E6836" t="b">
        <f ca="1">F6836=B6836</f>
        <v>1</v>
      </c>
      <c r="F6836" cm="1">
        <f t="array" ref="F6836" ca="1">IF(G6836&lt;&gt;"",INDIRECT("'"&amp;G6836&amp;"'!"&amp;H6836),"")</f>
        <v>0</v>
      </c>
      <c r="G6836" s="991" t="s">
        <v>4454</v>
      </c>
      <c r="H6836" t="s">
        <v>5246</v>
      </c>
      <c r="I6836" s="4"/>
      <c r="J6836" s="4"/>
      <c r="K6836" s="4"/>
    </row>
    <row r="6837" spans="1:19" ht="15" customHeight="1" x14ac:dyDescent="0.25">
      <c r="A6837">
        <v>6832</v>
      </c>
      <c r="B6837" s="7">
        <f>'EstRev 6-11'!H222</f>
        <v>0</v>
      </c>
      <c r="C6837" s="3">
        <f>A6837-B6837</f>
        <v>6832</v>
      </c>
      <c r="D6837" s="3" t="s">
        <v>5191</v>
      </c>
      <c r="E6837" t="b">
        <f ca="1">F6837=B6837</f>
        <v>1</v>
      </c>
      <c r="F6837" cm="1">
        <f t="array" ref="F6837" ca="1">IF(G6837&lt;&gt;"",INDIRECT("'"&amp;G6837&amp;"'!"&amp;H6837),"")</f>
        <v>0</v>
      </c>
      <c r="G6837" s="991" t="s">
        <v>4454</v>
      </c>
      <c r="H6837" t="s">
        <v>5247</v>
      </c>
      <c r="I6837" s="4"/>
      <c r="J6837" s="4"/>
      <c r="K6837" s="4"/>
    </row>
    <row r="6838" spans="1:19" ht="15" customHeight="1" x14ac:dyDescent="0.25">
      <c r="A6838" s="2">
        <v>6833</v>
      </c>
      <c r="D6838" s="3" t="s">
        <v>4639</v>
      </c>
      <c r="S6838" s="991"/>
    </row>
    <row r="6839" spans="1:19" ht="15" customHeight="1" x14ac:dyDescent="0.25">
      <c r="A6839" s="2">
        <v>6834</v>
      </c>
      <c r="D6839" s="3" t="s">
        <v>4639</v>
      </c>
      <c r="S6839" s="991"/>
    </row>
    <row r="6840" spans="1:19" ht="15" customHeight="1" x14ac:dyDescent="0.25">
      <c r="A6840" s="2">
        <v>6835</v>
      </c>
      <c r="D6840" s="3" t="s">
        <v>4639</v>
      </c>
      <c r="S6840" s="991"/>
    </row>
    <row r="6841" spans="1:19" ht="15" customHeight="1" x14ac:dyDescent="0.25">
      <c r="A6841" s="2">
        <v>6836</v>
      </c>
      <c r="D6841" s="3" t="s">
        <v>4639</v>
      </c>
      <c r="S6841" s="991"/>
    </row>
    <row r="6842" spans="1:19" ht="15" customHeight="1" x14ac:dyDescent="0.25">
      <c r="A6842" s="2">
        <v>6837</v>
      </c>
      <c r="D6842" s="3" t="s">
        <v>4639</v>
      </c>
      <c r="S6842" s="991"/>
    </row>
    <row r="6843" spans="1:19" ht="15" customHeight="1" x14ac:dyDescent="0.25">
      <c r="A6843" s="2">
        <v>6838</v>
      </c>
      <c r="D6843" s="3" t="s">
        <v>4639</v>
      </c>
      <c r="S6843" s="991"/>
    </row>
    <row r="6844" spans="1:19" ht="15" customHeight="1" x14ac:dyDescent="0.25">
      <c r="A6844" s="2">
        <v>6839</v>
      </c>
      <c r="D6844" s="3" t="s">
        <v>4639</v>
      </c>
      <c r="S6844" s="991"/>
    </row>
    <row r="6845" spans="1:19" ht="15" customHeight="1" x14ac:dyDescent="0.25">
      <c r="A6845" s="2">
        <v>6840</v>
      </c>
      <c r="D6845" s="3" t="s">
        <v>4639</v>
      </c>
      <c r="S6845" s="991"/>
    </row>
    <row r="6846" spans="1:19" ht="15" customHeight="1" x14ac:dyDescent="0.25">
      <c r="A6846" s="2">
        <v>6841</v>
      </c>
      <c r="D6846" s="3" t="s">
        <v>4639</v>
      </c>
      <c r="S6846" s="991"/>
    </row>
    <row r="6847" spans="1:19" ht="15" customHeight="1" x14ac:dyDescent="0.25">
      <c r="A6847" s="2">
        <v>6842</v>
      </c>
      <c r="D6847" s="3" t="s">
        <v>4639</v>
      </c>
      <c r="S6847" s="991"/>
    </row>
    <row r="6848" spans="1:19" ht="15" customHeight="1" x14ac:dyDescent="0.25">
      <c r="A6848" s="2">
        <v>6843</v>
      </c>
      <c r="D6848" s="3" t="s">
        <v>4639</v>
      </c>
      <c r="S6848" s="991"/>
    </row>
    <row r="6849" spans="1:19" ht="15" customHeight="1" x14ac:dyDescent="0.25">
      <c r="A6849">
        <v>6844</v>
      </c>
      <c r="B6849" s="7">
        <f>'EstRev 6-11'!H223</f>
        <v>0</v>
      </c>
      <c r="C6849" s="3">
        <f>A6849-B6849</f>
        <v>6844</v>
      </c>
      <c r="D6849" s="3" t="s">
        <v>5191</v>
      </c>
      <c r="E6849" t="b">
        <f ca="1">F6849=B6849</f>
        <v>1</v>
      </c>
      <c r="F6849" cm="1">
        <f t="array" ref="F6849" ca="1">IF(G6849&lt;&gt;"",INDIRECT("'"&amp;G6849&amp;"'!"&amp;H6849),"")</f>
        <v>0</v>
      </c>
      <c r="G6849" s="991" t="s">
        <v>4454</v>
      </c>
      <c r="H6849" t="s">
        <v>5248</v>
      </c>
      <c r="I6849" s="4"/>
      <c r="J6849" s="4"/>
      <c r="K6849" s="4"/>
    </row>
    <row r="6850" spans="1:19" ht="15" customHeight="1" x14ac:dyDescent="0.25">
      <c r="A6850" s="2">
        <v>6845</v>
      </c>
      <c r="D6850" s="3" t="s">
        <v>4639</v>
      </c>
      <c r="S6850" s="991"/>
    </row>
    <row r="6851" spans="1:19" ht="15" customHeight="1" x14ac:dyDescent="0.25">
      <c r="A6851" s="2">
        <v>6846</v>
      </c>
      <c r="D6851" s="3" t="s">
        <v>5191</v>
      </c>
      <c r="F6851" t="str" cm="1">
        <f t="array" ref="F6851" ca="1">IF(G6851&lt;&gt;"",INDIRECT("'"&amp;G6851&amp;"'!"&amp;H6851),"")</f>
        <v/>
      </c>
      <c r="S6851" s="991"/>
    </row>
    <row r="6852" spans="1:19" ht="15" customHeight="1" x14ac:dyDescent="0.25">
      <c r="A6852" s="2">
        <v>6847</v>
      </c>
      <c r="D6852" s="3" t="s">
        <v>4639</v>
      </c>
      <c r="S6852" s="991"/>
    </row>
    <row r="6853" spans="1:19" ht="15" customHeight="1" x14ac:dyDescent="0.25">
      <c r="A6853" s="2">
        <v>6848</v>
      </c>
      <c r="D6853" s="3" t="s">
        <v>4639</v>
      </c>
      <c r="S6853" s="991"/>
    </row>
    <row r="6854" spans="1:19" ht="15" customHeight="1" x14ac:dyDescent="0.25">
      <c r="A6854" s="2">
        <v>6849</v>
      </c>
      <c r="D6854" s="3" t="s">
        <v>4639</v>
      </c>
      <c r="S6854" s="991"/>
    </row>
    <row r="6855" spans="1:19" ht="15" customHeight="1" x14ac:dyDescent="0.25">
      <c r="A6855" s="2">
        <v>6850</v>
      </c>
      <c r="D6855" s="3" t="s">
        <v>4639</v>
      </c>
      <c r="S6855" s="991"/>
    </row>
    <row r="6856" spans="1:19" ht="15" customHeight="1" x14ac:dyDescent="0.25">
      <c r="A6856" s="2">
        <v>6851</v>
      </c>
      <c r="D6856" s="3" t="s">
        <v>4639</v>
      </c>
      <c r="S6856" s="991"/>
    </row>
    <row r="6857" spans="1:19" ht="15" customHeight="1" x14ac:dyDescent="0.25">
      <c r="A6857" s="2">
        <v>6852</v>
      </c>
      <c r="D6857" s="3" t="s">
        <v>4639</v>
      </c>
      <c r="S6857" s="991"/>
    </row>
    <row r="6858" spans="1:19" ht="15" customHeight="1" x14ac:dyDescent="0.25">
      <c r="A6858" s="2">
        <v>6853</v>
      </c>
      <c r="D6858" s="3" t="s">
        <v>4639</v>
      </c>
    </row>
    <row r="6859" spans="1:19" ht="15" customHeight="1" x14ac:dyDescent="0.25">
      <c r="A6859" s="2">
        <v>6854</v>
      </c>
      <c r="D6859" s="3" t="s">
        <v>4639</v>
      </c>
      <c r="S6859" s="991"/>
    </row>
    <row r="6860" spans="1:19" ht="15" customHeight="1" x14ac:dyDescent="0.25">
      <c r="A6860" s="2">
        <v>6855</v>
      </c>
      <c r="D6860" s="3" t="s">
        <v>5191</v>
      </c>
      <c r="F6860" t="str" cm="1">
        <f t="array" ref="F6860" ca="1">IF(G6860&lt;&gt;"",INDIRECT("'"&amp;G6860&amp;"'!"&amp;H6860),"")</f>
        <v/>
      </c>
      <c r="S6860" s="991"/>
    </row>
    <row r="6861" spans="1:19" ht="15" customHeight="1" x14ac:dyDescent="0.25">
      <c r="A6861" s="2">
        <v>6856</v>
      </c>
      <c r="D6861" s="3" t="s">
        <v>5191</v>
      </c>
      <c r="F6861" t="str" cm="1">
        <f t="array" ref="F6861" ca="1">IF(G6861&lt;&gt;"",INDIRECT("'"&amp;G6861&amp;"'!"&amp;H6861),"")</f>
        <v/>
      </c>
      <c r="S6861" s="991"/>
    </row>
    <row r="6862" spans="1:19" ht="15" customHeight="1" x14ac:dyDescent="0.25">
      <c r="A6862" s="2">
        <v>6857</v>
      </c>
      <c r="D6862" s="3" t="s">
        <v>4639</v>
      </c>
      <c r="S6862" s="991"/>
    </row>
    <row r="6863" spans="1:19" ht="15" customHeight="1" x14ac:dyDescent="0.25">
      <c r="A6863" s="2">
        <v>6858</v>
      </c>
      <c r="D6863" s="3" t="s">
        <v>4639</v>
      </c>
      <c r="S6863" s="991"/>
    </row>
    <row r="6864" spans="1:19" ht="15" customHeight="1" x14ac:dyDescent="0.25">
      <c r="A6864">
        <v>6859</v>
      </c>
      <c r="B6864" s="7">
        <f>'EstRev 6-11'!J219</f>
        <v>0</v>
      </c>
      <c r="C6864" s="3">
        <f>A6864-B6864</f>
        <v>6859</v>
      </c>
      <c r="D6864" s="3" t="s">
        <v>5191</v>
      </c>
      <c r="E6864" t="b">
        <f ca="1">F6864=B6864</f>
        <v>1</v>
      </c>
      <c r="F6864" cm="1">
        <f t="array" ref="F6864" ca="1">IF(G6864&lt;&gt;"",INDIRECT("'"&amp;G6864&amp;"'!"&amp;H6864),"")</f>
        <v>0</v>
      </c>
      <c r="G6864" s="991" t="s">
        <v>4454</v>
      </c>
      <c r="H6864" t="s">
        <v>5249</v>
      </c>
      <c r="I6864" s="4"/>
      <c r="J6864" s="4"/>
      <c r="K6864" s="4"/>
    </row>
    <row r="6865" spans="1:19" ht="15" customHeight="1" x14ac:dyDescent="0.25">
      <c r="A6865">
        <v>6860</v>
      </c>
      <c r="B6865" s="7">
        <f>'EstRev 6-11'!J220</f>
        <v>0</v>
      </c>
      <c r="C6865" s="3">
        <f>A6865-B6865</f>
        <v>6860</v>
      </c>
      <c r="D6865" s="3" t="s">
        <v>5191</v>
      </c>
      <c r="E6865" t="b">
        <f ca="1">F6865=B6865</f>
        <v>1</v>
      </c>
      <c r="F6865" cm="1">
        <f t="array" ref="F6865" ca="1">IF(G6865&lt;&gt;"",INDIRECT("'"&amp;G6865&amp;"'!"&amp;H6865),"")</f>
        <v>0</v>
      </c>
      <c r="G6865" s="991" t="s">
        <v>4454</v>
      </c>
      <c r="H6865" t="s">
        <v>5250</v>
      </c>
      <c r="I6865" s="4"/>
      <c r="J6865" s="4"/>
      <c r="K6865" s="4"/>
    </row>
    <row r="6866" spans="1:19" ht="15" customHeight="1" x14ac:dyDescent="0.25">
      <c r="A6866">
        <v>6861</v>
      </c>
      <c r="B6866" s="7">
        <f>'EstRev 6-11'!J221</f>
        <v>0</v>
      </c>
      <c r="C6866" s="3">
        <f>A6866-B6866</f>
        <v>6861</v>
      </c>
      <c r="D6866" s="3" t="s">
        <v>5191</v>
      </c>
      <c r="E6866" t="b">
        <f ca="1">F6866=B6866</f>
        <v>1</v>
      </c>
      <c r="F6866" cm="1">
        <f t="array" ref="F6866" ca="1">IF(G6866&lt;&gt;"",INDIRECT("'"&amp;G6866&amp;"'!"&amp;H6866),"")</f>
        <v>0</v>
      </c>
      <c r="G6866" s="991" t="s">
        <v>4454</v>
      </c>
      <c r="H6866" t="s">
        <v>5251</v>
      </c>
      <c r="I6866" s="4"/>
      <c r="J6866" s="4"/>
      <c r="K6866" s="4"/>
    </row>
    <row r="6867" spans="1:19" ht="15" customHeight="1" x14ac:dyDescent="0.25">
      <c r="A6867">
        <v>6862</v>
      </c>
      <c r="B6867" s="7">
        <f>'EstRev 6-11'!J222</f>
        <v>0</v>
      </c>
      <c r="C6867" s="3">
        <f>A6867-B6867</f>
        <v>6862</v>
      </c>
      <c r="D6867" s="3" t="s">
        <v>5191</v>
      </c>
      <c r="E6867" t="b">
        <f ca="1">F6867=B6867</f>
        <v>1</v>
      </c>
      <c r="F6867" cm="1">
        <f t="array" ref="F6867" ca="1">IF(G6867&lt;&gt;"",INDIRECT("'"&amp;G6867&amp;"'!"&amp;H6867),"")</f>
        <v>0</v>
      </c>
      <c r="G6867" s="991" t="s">
        <v>4454</v>
      </c>
      <c r="H6867" t="s">
        <v>5252</v>
      </c>
      <c r="I6867" s="4"/>
      <c r="J6867" s="4"/>
      <c r="K6867" s="4"/>
    </row>
    <row r="6868" spans="1:19" ht="15" customHeight="1" x14ac:dyDescent="0.25">
      <c r="A6868" s="2">
        <v>6863</v>
      </c>
      <c r="D6868" s="3" t="s">
        <v>4639</v>
      </c>
      <c r="S6868" s="991"/>
    </row>
    <row r="6869" spans="1:19" ht="15" customHeight="1" x14ac:dyDescent="0.25">
      <c r="A6869" s="2">
        <v>6864</v>
      </c>
      <c r="D6869" s="3" t="s">
        <v>4639</v>
      </c>
      <c r="S6869" s="991"/>
    </row>
    <row r="6870" spans="1:19" ht="15" customHeight="1" x14ac:dyDescent="0.25">
      <c r="A6870" s="2">
        <v>6865</v>
      </c>
      <c r="D6870" s="3" t="s">
        <v>4639</v>
      </c>
      <c r="S6870" s="991"/>
    </row>
    <row r="6871" spans="1:19" ht="15" customHeight="1" x14ac:dyDescent="0.25">
      <c r="A6871" s="2">
        <v>6866</v>
      </c>
      <c r="D6871" s="3" t="s">
        <v>4639</v>
      </c>
      <c r="S6871" s="991"/>
    </row>
    <row r="6872" spans="1:19" ht="15" customHeight="1" x14ac:dyDescent="0.25">
      <c r="A6872" s="2">
        <v>6867</v>
      </c>
      <c r="D6872" s="3" t="s">
        <v>4639</v>
      </c>
      <c r="S6872" s="991"/>
    </row>
    <row r="6873" spans="1:19" ht="15" customHeight="1" x14ac:dyDescent="0.25">
      <c r="A6873" s="2">
        <v>6868</v>
      </c>
      <c r="D6873" s="3" t="s">
        <v>4639</v>
      </c>
      <c r="S6873" s="991"/>
    </row>
    <row r="6874" spans="1:19" ht="15" customHeight="1" x14ac:dyDescent="0.25">
      <c r="A6874" s="2">
        <v>6869</v>
      </c>
      <c r="D6874" s="3" t="s">
        <v>4639</v>
      </c>
      <c r="S6874" s="991"/>
    </row>
    <row r="6875" spans="1:19" ht="15" customHeight="1" x14ac:dyDescent="0.25">
      <c r="A6875" s="2">
        <v>6870</v>
      </c>
      <c r="D6875" s="3" t="s">
        <v>4639</v>
      </c>
      <c r="S6875" s="991"/>
    </row>
    <row r="6876" spans="1:19" ht="15" customHeight="1" x14ac:dyDescent="0.25">
      <c r="A6876" s="2">
        <v>6871</v>
      </c>
      <c r="D6876" s="3" t="s">
        <v>4639</v>
      </c>
      <c r="S6876" s="991"/>
    </row>
    <row r="6877" spans="1:19" ht="15" customHeight="1" x14ac:dyDescent="0.25">
      <c r="A6877" s="2">
        <v>6872</v>
      </c>
      <c r="D6877" s="3" t="s">
        <v>4639</v>
      </c>
      <c r="S6877" s="991"/>
    </row>
    <row r="6878" spans="1:19" ht="15" customHeight="1" x14ac:dyDescent="0.25">
      <c r="A6878" s="2">
        <v>6873</v>
      </c>
      <c r="D6878" s="3" t="s">
        <v>4639</v>
      </c>
      <c r="S6878" s="991"/>
    </row>
    <row r="6879" spans="1:19" ht="15" customHeight="1" x14ac:dyDescent="0.25">
      <c r="A6879">
        <v>6874</v>
      </c>
      <c r="B6879" s="7">
        <f>'EstRev 6-11'!J223</f>
        <v>0</v>
      </c>
      <c r="C6879" s="3">
        <f>A6879-B6879</f>
        <v>6874</v>
      </c>
      <c r="D6879" s="3" t="s">
        <v>5191</v>
      </c>
      <c r="E6879" t="b">
        <f ca="1">F6879=B6879</f>
        <v>1</v>
      </c>
      <c r="F6879" cm="1">
        <f t="array" ref="F6879" ca="1">IF(G6879&lt;&gt;"",INDIRECT("'"&amp;G6879&amp;"'!"&amp;H6879),"")</f>
        <v>0</v>
      </c>
      <c r="G6879" s="991" t="s">
        <v>4454</v>
      </c>
      <c r="H6879" t="s">
        <v>5253</v>
      </c>
      <c r="I6879" s="4"/>
      <c r="J6879" s="4"/>
      <c r="K6879" s="4"/>
    </row>
    <row r="6880" spans="1:19" ht="15" customHeight="1" x14ac:dyDescent="0.25">
      <c r="A6880" s="2">
        <v>6875</v>
      </c>
      <c r="D6880" s="3" t="s">
        <v>4639</v>
      </c>
      <c r="S6880" s="991"/>
    </row>
    <row r="6881" spans="1:19" ht="15" customHeight="1" x14ac:dyDescent="0.25">
      <c r="A6881" s="2">
        <v>6876</v>
      </c>
      <c r="D6881" s="3" t="s">
        <v>5191</v>
      </c>
      <c r="F6881" t="str" cm="1">
        <f t="array" ref="F6881" ca="1">IF(G6881&lt;&gt;"",INDIRECT("'"&amp;G6881&amp;"'!"&amp;H6881),"")</f>
        <v/>
      </c>
      <c r="S6881" s="991"/>
    </row>
    <row r="6882" spans="1:19" ht="15" customHeight="1" x14ac:dyDescent="0.25">
      <c r="A6882" s="2">
        <v>6877</v>
      </c>
      <c r="D6882" s="3" t="s">
        <v>4639</v>
      </c>
      <c r="S6882" s="991"/>
    </row>
    <row r="6883" spans="1:19" ht="15" customHeight="1" x14ac:dyDescent="0.25">
      <c r="A6883" s="2">
        <v>6878</v>
      </c>
      <c r="D6883" s="3" t="s">
        <v>4639</v>
      </c>
      <c r="S6883" s="991"/>
    </row>
    <row r="6884" spans="1:19" ht="15" customHeight="1" x14ac:dyDescent="0.25">
      <c r="A6884" s="2">
        <v>6879</v>
      </c>
      <c r="D6884" s="3" t="s">
        <v>4639</v>
      </c>
      <c r="S6884" s="991"/>
    </row>
    <row r="6885" spans="1:19" ht="15" customHeight="1" x14ac:dyDescent="0.25">
      <c r="A6885" s="2">
        <v>6880</v>
      </c>
      <c r="D6885" s="3" t="s">
        <v>4639</v>
      </c>
      <c r="S6885" s="991"/>
    </row>
    <row r="6886" spans="1:19" ht="15" customHeight="1" x14ac:dyDescent="0.25">
      <c r="A6886" s="2">
        <v>6881</v>
      </c>
      <c r="D6886" s="3" t="s">
        <v>4639</v>
      </c>
      <c r="S6886" s="991"/>
    </row>
    <row r="6887" spans="1:19" ht="15" customHeight="1" x14ac:dyDescent="0.25">
      <c r="A6887" s="2">
        <v>6882</v>
      </c>
      <c r="D6887" s="3" t="s">
        <v>4639</v>
      </c>
      <c r="S6887" s="991"/>
    </row>
    <row r="6888" spans="1:19" ht="15" customHeight="1" x14ac:dyDescent="0.25">
      <c r="A6888" s="2">
        <v>6883</v>
      </c>
      <c r="D6888" s="3" t="s">
        <v>4639</v>
      </c>
      <c r="S6888" s="991"/>
    </row>
    <row r="6889" spans="1:19" ht="15" customHeight="1" x14ac:dyDescent="0.25">
      <c r="A6889" s="2">
        <v>6884</v>
      </c>
      <c r="D6889" s="3" t="s">
        <v>4639</v>
      </c>
      <c r="S6889" s="991"/>
    </row>
    <row r="6890" spans="1:19" ht="15" customHeight="1" x14ac:dyDescent="0.25">
      <c r="A6890" s="2">
        <v>6885</v>
      </c>
      <c r="D6890" s="3" t="s">
        <v>5191</v>
      </c>
      <c r="F6890" t="str" cm="1">
        <f t="array" ref="F6890" ca="1">IF(G6890&lt;&gt;"",INDIRECT("'"&amp;G6890&amp;"'!"&amp;H6890),"")</f>
        <v/>
      </c>
      <c r="S6890" s="991"/>
    </row>
    <row r="6891" spans="1:19" ht="15" customHeight="1" x14ac:dyDescent="0.25">
      <c r="A6891" s="2">
        <v>6886</v>
      </c>
      <c r="D6891" s="3" t="s">
        <v>5191</v>
      </c>
      <c r="F6891" t="str" cm="1">
        <f t="array" ref="F6891" ca="1">IF(G6891&lt;&gt;"",INDIRECT("'"&amp;G6891&amp;"'!"&amp;H6891),"")</f>
        <v/>
      </c>
      <c r="S6891" s="991"/>
    </row>
    <row r="6892" spans="1:19" ht="15" customHeight="1" x14ac:dyDescent="0.25">
      <c r="A6892" s="2">
        <v>6887</v>
      </c>
      <c r="D6892" s="3" t="s">
        <v>4639</v>
      </c>
      <c r="S6892" s="991"/>
    </row>
    <row r="6893" spans="1:19" ht="15" customHeight="1" x14ac:dyDescent="0.25">
      <c r="A6893" s="2">
        <v>6888</v>
      </c>
      <c r="D6893" s="3" t="s">
        <v>4639</v>
      </c>
      <c r="S6893" s="991"/>
    </row>
    <row r="6894" spans="1:19" ht="15" customHeight="1" x14ac:dyDescent="0.25">
      <c r="A6894">
        <v>6889</v>
      </c>
      <c r="B6894" s="7">
        <f>'EstRev 6-11'!K219</f>
        <v>0</v>
      </c>
      <c r="C6894" s="3">
        <f>A6894-B6894</f>
        <v>6889</v>
      </c>
      <c r="D6894" s="3" t="s">
        <v>5191</v>
      </c>
      <c r="E6894" t="b">
        <f ca="1">F6894=B6894</f>
        <v>1</v>
      </c>
      <c r="F6894" cm="1">
        <f t="array" ref="F6894" ca="1">IF(G6894&lt;&gt;"",INDIRECT("'"&amp;G6894&amp;"'!"&amp;H6894),"")</f>
        <v>0</v>
      </c>
      <c r="G6894" s="991" t="s">
        <v>4454</v>
      </c>
      <c r="H6894" t="s">
        <v>4346</v>
      </c>
      <c r="I6894" s="4"/>
      <c r="J6894" s="4"/>
      <c r="K6894" s="4"/>
    </row>
    <row r="6895" spans="1:19" ht="15" customHeight="1" x14ac:dyDescent="0.25">
      <c r="A6895">
        <v>6890</v>
      </c>
      <c r="B6895" s="7">
        <f>'EstRev 6-11'!K220</f>
        <v>0</v>
      </c>
      <c r="C6895" s="3">
        <f>A6895-B6895</f>
        <v>6890</v>
      </c>
      <c r="D6895" s="3" t="s">
        <v>5191</v>
      </c>
      <c r="E6895" t="b">
        <f ca="1">F6895=B6895</f>
        <v>1</v>
      </c>
      <c r="F6895" cm="1">
        <f t="array" ref="F6895" ca="1">IF(G6895&lt;&gt;"",INDIRECT("'"&amp;G6895&amp;"'!"&amp;H6895),"")</f>
        <v>0</v>
      </c>
      <c r="G6895" s="991" t="s">
        <v>4454</v>
      </c>
      <c r="H6895" t="s">
        <v>5120</v>
      </c>
      <c r="I6895" s="4"/>
      <c r="J6895" s="4"/>
      <c r="K6895" s="4"/>
    </row>
    <row r="6896" spans="1:19" ht="15" customHeight="1" x14ac:dyDescent="0.25">
      <c r="A6896">
        <v>6891</v>
      </c>
      <c r="B6896" s="7">
        <f>'EstRev 6-11'!K221</f>
        <v>0</v>
      </c>
      <c r="C6896" s="3">
        <f>A6896-B6896</f>
        <v>6891</v>
      </c>
      <c r="D6896" s="3" t="s">
        <v>5191</v>
      </c>
      <c r="E6896" t="b">
        <f ca="1">F6896=B6896</f>
        <v>1</v>
      </c>
      <c r="F6896" cm="1">
        <f t="array" ref="F6896" ca="1">IF(G6896&lt;&gt;"",INDIRECT("'"&amp;G6896&amp;"'!"&amp;H6896),"")</f>
        <v>0</v>
      </c>
      <c r="G6896" s="991" t="s">
        <v>4454</v>
      </c>
      <c r="H6896" t="s">
        <v>4347</v>
      </c>
      <c r="I6896" s="4"/>
      <c r="J6896" s="4"/>
      <c r="K6896" s="4"/>
    </row>
    <row r="6897" spans="1:19" ht="15" customHeight="1" x14ac:dyDescent="0.25">
      <c r="A6897">
        <v>6892</v>
      </c>
      <c r="B6897" s="7">
        <f>'EstRev 6-11'!K222</f>
        <v>0</v>
      </c>
      <c r="C6897" s="3">
        <f>A6897-B6897</f>
        <v>6892</v>
      </c>
      <c r="D6897" s="3" t="s">
        <v>5191</v>
      </c>
      <c r="E6897" t="b">
        <f ca="1">F6897=B6897</f>
        <v>1</v>
      </c>
      <c r="F6897" cm="1">
        <f t="array" ref="F6897" ca="1">IF(G6897&lt;&gt;"",INDIRECT("'"&amp;G6897&amp;"'!"&amp;H6897),"")</f>
        <v>0</v>
      </c>
      <c r="G6897" s="991" t="s">
        <v>4454</v>
      </c>
      <c r="H6897" t="s">
        <v>5122</v>
      </c>
      <c r="I6897" s="4"/>
      <c r="J6897" s="4"/>
      <c r="K6897" s="4"/>
    </row>
    <row r="6898" spans="1:19" ht="15" customHeight="1" x14ac:dyDescent="0.25">
      <c r="A6898" s="2">
        <v>6893</v>
      </c>
      <c r="D6898" s="3" t="s">
        <v>4639</v>
      </c>
      <c r="S6898" s="991"/>
    </row>
    <row r="6899" spans="1:19" ht="15" customHeight="1" x14ac:dyDescent="0.25">
      <c r="A6899" s="2">
        <v>6894</v>
      </c>
      <c r="D6899" s="3" t="s">
        <v>4639</v>
      </c>
      <c r="S6899" s="991"/>
    </row>
    <row r="6900" spans="1:19" ht="15" customHeight="1" x14ac:dyDescent="0.25">
      <c r="A6900" s="2">
        <v>6895</v>
      </c>
      <c r="D6900" s="3" t="s">
        <v>4639</v>
      </c>
      <c r="S6900" s="991"/>
    </row>
    <row r="6901" spans="1:19" ht="15" customHeight="1" x14ac:dyDescent="0.25">
      <c r="A6901" s="2">
        <v>6896</v>
      </c>
      <c r="D6901" s="3" t="s">
        <v>4639</v>
      </c>
      <c r="S6901" s="991"/>
    </row>
    <row r="6902" spans="1:19" ht="15" customHeight="1" x14ac:dyDescent="0.25">
      <c r="A6902" s="2">
        <v>6897</v>
      </c>
      <c r="D6902" s="3" t="s">
        <v>4639</v>
      </c>
      <c r="S6902" s="991"/>
    </row>
    <row r="6903" spans="1:19" ht="15" customHeight="1" x14ac:dyDescent="0.25">
      <c r="A6903" s="2">
        <v>6898</v>
      </c>
      <c r="D6903" s="3" t="s">
        <v>4639</v>
      </c>
      <c r="S6903" s="991"/>
    </row>
    <row r="6904" spans="1:19" ht="15" customHeight="1" x14ac:dyDescent="0.25">
      <c r="A6904" s="2">
        <v>6899</v>
      </c>
      <c r="D6904" s="3" t="s">
        <v>4639</v>
      </c>
      <c r="S6904" s="991"/>
    </row>
    <row r="6905" spans="1:19" ht="15" customHeight="1" x14ac:dyDescent="0.25">
      <c r="A6905" s="2">
        <v>6900</v>
      </c>
      <c r="D6905" s="3" t="s">
        <v>4639</v>
      </c>
      <c r="S6905" s="991"/>
    </row>
    <row r="6906" spans="1:19" ht="15" customHeight="1" x14ac:dyDescent="0.25">
      <c r="A6906" s="2">
        <v>6901</v>
      </c>
      <c r="D6906" s="3" t="s">
        <v>4639</v>
      </c>
      <c r="S6906" s="991"/>
    </row>
    <row r="6907" spans="1:19" ht="15" customHeight="1" x14ac:dyDescent="0.25">
      <c r="A6907" s="2">
        <v>6902</v>
      </c>
      <c r="D6907" s="3" t="s">
        <v>4639</v>
      </c>
      <c r="S6907" s="991"/>
    </row>
    <row r="6908" spans="1:19" ht="15" customHeight="1" x14ac:dyDescent="0.25">
      <c r="A6908" s="2">
        <v>6903</v>
      </c>
      <c r="D6908" s="3" t="s">
        <v>4639</v>
      </c>
      <c r="S6908" s="991"/>
    </row>
    <row r="6909" spans="1:19" ht="15" customHeight="1" x14ac:dyDescent="0.25">
      <c r="A6909">
        <v>6904</v>
      </c>
      <c r="B6909" s="7">
        <f>'EstRev 6-11'!K223</f>
        <v>0</v>
      </c>
      <c r="C6909" s="3">
        <f>A6909-B6909</f>
        <v>6904</v>
      </c>
      <c r="D6909" s="3" t="s">
        <v>5191</v>
      </c>
      <c r="E6909" t="b">
        <f ca="1">F6909=B6909</f>
        <v>1</v>
      </c>
      <c r="F6909" cm="1">
        <f t="array" ref="F6909" ca="1">IF(G6909&lt;&gt;"",INDIRECT("'"&amp;G6909&amp;"'!"&amp;H6909),"")</f>
        <v>0</v>
      </c>
      <c r="G6909" s="991" t="s">
        <v>4454</v>
      </c>
      <c r="H6909" t="s">
        <v>4301</v>
      </c>
      <c r="I6909" s="4"/>
      <c r="J6909" s="4"/>
      <c r="K6909" s="4"/>
    </row>
    <row r="6910" spans="1:19" ht="15" customHeight="1" x14ac:dyDescent="0.25">
      <c r="A6910">
        <v>6905</v>
      </c>
      <c r="B6910" s="7">
        <f>'EstRev 6-11'!J238</f>
        <v>0</v>
      </c>
      <c r="C6910" s="3">
        <f>A6910-B6910</f>
        <v>6905</v>
      </c>
      <c r="D6910" s="3" t="s">
        <v>5254</v>
      </c>
      <c r="E6910" t="b">
        <f ca="1">F6910=B6910</f>
        <v>1</v>
      </c>
      <c r="F6910" cm="1">
        <f t="array" ref="F6910" ca="1">IF(G6910&lt;&gt;"",INDIRECT("'"&amp;G6910&amp;"'!"&amp;H6910),"")</f>
        <v>0</v>
      </c>
      <c r="G6910" s="991" t="s">
        <v>4454</v>
      </c>
      <c r="H6910" t="s">
        <v>5255</v>
      </c>
      <c r="I6910" s="4"/>
      <c r="J6910" s="4"/>
      <c r="K6910" s="4"/>
    </row>
    <row r="6911" spans="1:19" ht="15" customHeight="1" x14ac:dyDescent="0.25">
      <c r="A6911">
        <v>6906</v>
      </c>
      <c r="B6911" s="8">
        <f>'EstRev 6-11'!H162</f>
        <v>0</v>
      </c>
      <c r="C6911" s="146">
        <f>A6911-B6911</f>
        <v>6906</v>
      </c>
      <c r="D6911" s="3" t="s">
        <v>5254</v>
      </c>
      <c r="E6911" t="b">
        <f ca="1">F6911=B6911</f>
        <v>1</v>
      </c>
      <c r="F6911" cm="1">
        <f t="array" ref="F6911" ca="1">IF(G6911&lt;&gt;"",INDIRECT("'"&amp;G6911&amp;"'!"&amp;H6911),"")</f>
        <v>0</v>
      </c>
      <c r="G6911" s="991" t="s">
        <v>4454</v>
      </c>
      <c r="H6911" t="s">
        <v>5256</v>
      </c>
      <c r="I6911" s="4"/>
      <c r="J6911" s="4"/>
      <c r="K6911" s="4"/>
    </row>
    <row r="6912" spans="1:19" ht="15" customHeight="1" x14ac:dyDescent="0.25">
      <c r="A6912">
        <v>6907</v>
      </c>
      <c r="B6912" s="8">
        <f>'EstRev 6-11'!C191</f>
        <v>0</v>
      </c>
      <c r="C6912" s="146">
        <f>A6912-B6912</f>
        <v>6907</v>
      </c>
      <c r="D6912" s="3" t="s">
        <v>5254</v>
      </c>
      <c r="E6912" t="b">
        <f ca="1">F6912=B6912</f>
        <v>1</v>
      </c>
      <c r="F6912" cm="1">
        <f t="array" ref="F6912" ca="1">IF(G6912&lt;&gt;"",INDIRECT("'"&amp;G6912&amp;"'!"&amp;H6912),"")</f>
        <v>0</v>
      </c>
      <c r="G6912" s="991" t="s">
        <v>4454</v>
      </c>
      <c r="H6912" t="s">
        <v>5257</v>
      </c>
      <c r="I6912" s="4"/>
      <c r="J6912" s="4"/>
      <c r="K6912" s="4"/>
    </row>
    <row r="6913" spans="1:19" ht="15" customHeight="1" x14ac:dyDescent="0.25">
      <c r="A6913" s="2">
        <v>6908</v>
      </c>
      <c r="B6913" s="8"/>
      <c r="C6913" s="146"/>
      <c r="D6913" s="3" t="s">
        <v>3572</v>
      </c>
      <c r="F6913" t="str" cm="1">
        <f t="array" ref="F6913" ca="1">IF(G6913&lt;&gt;"",INDIRECT("'"&amp;G6913&amp;"'!"&amp;H6913),"")</f>
        <v/>
      </c>
      <c r="S6913" s="991"/>
    </row>
    <row r="6914" spans="1:19" ht="15" customHeight="1" x14ac:dyDescent="0.25">
      <c r="A6914" s="2">
        <v>6909</v>
      </c>
      <c r="D6914" s="3" t="s">
        <v>3572</v>
      </c>
      <c r="F6914" t="str" cm="1">
        <f t="array" ref="F6914" ca="1">IF(G6914&lt;&gt;"",INDIRECT("'"&amp;G6914&amp;"'!"&amp;H6914),"")</f>
        <v/>
      </c>
      <c r="S6914" s="991"/>
    </row>
    <row r="6915" spans="1:19" ht="15" customHeight="1" x14ac:dyDescent="0.25">
      <c r="A6915">
        <v>6910</v>
      </c>
      <c r="B6915" s="8">
        <f>'EstExp 12-20'!H450</f>
        <v>0</v>
      </c>
      <c r="C6915" s="146">
        <f t="shared" ref="C6915:C6961" si="214">A6915-B6915</f>
        <v>6910</v>
      </c>
      <c r="D6915" s="3" t="s">
        <v>5254</v>
      </c>
      <c r="E6915" t="b">
        <f t="shared" ref="E6915:E6961" ca="1" si="215">F6915=B6915</f>
        <v>1</v>
      </c>
      <c r="F6915" cm="1">
        <f t="array" ref="F6915" ca="1">IF(G6915&lt;&gt;"",INDIRECT("'"&amp;G6915&amp;"'!"&amp;H6915),"")</f>
        <v>0</v>
      </c>
      <c r="G6915" s="991" t="s">
        <v>3604</v>
      </c>
      <c r="H6915" t="s">
        <v>5258</v>
      </c>
      <c r="I6915" s="4"/>
      <c r="J6915" s="4"/>
      <c r="K6915" s="4"/>
    </row>
    <row r="6916" spans="1:19" ht="15" customHeight="1" x14ac:dyDescent="0.25">
      <c r="A6916">
        <v>6911</v>
      </c>
      <c r="B6916" s="8">
        <f>'EstExp 12-20'!K450</f>
        <v>0</v>
      </c>
      <c r="C6916" s="146">
        <f t="shared" si="214"/>
        <v>6911</v>
      </c>
      <c r="D6916" s="3" t="s">
        <v>5254</v>
      </c>
      <c r="E6916" t="b">
        <f t="shared" ca="1" si="215"/>
        <v>1</v>
      </c>
      <c r="F6916" cm="1">
        <f t="array" ref="F6916" ca="1">IF(G6916&lt;&gt;"",INDIRECT("'"&amp;G6916&amp;"'!"&amp;H6916),"")</f>
        <v>0</v>
      </c>
      <c r="G6916" s="991" t="s">
        <v>3604</v>
      </c>
      <c r="H6916" t="s">
        <v>5259</v>
      </c>
      <c r="I6916" s="4"/>
      <c r="J6916" s="4"/>
      <c r="K6916" s="4"/>
    </row>
    <row r="6917" spans="1:19" ht="15" customHeight="1" x14ac:dyDescent="0.25">
      <c r="A6917">
        <v>6912</v>
      </c>
      <c r="B6917" s="8">
        <f>'BudgetSum 2-4'!C58</f>
        <v>0</v>
      </c>
      <c r="C6917" s="146">
        <f t="shared" si="214"/>
        <v>6912</v>
      </c>
      <c r="D6917" s="3" t="s">
        <v>5260</v>
      </c>
      <c r="E6917" t="b">
        <f t="shared" ca="1" si="215"/>
        <v>1</v>
      </c>
      <c r="F6917" cm="1">
        <f t="array" ref="F6917" ca="1">IF(G6917&lt;&gt;"",INDIRECT("'"&amp;G6917&amp;"'!"&amp;H6917),"")</f>
        <v>0</v>
      </c>
      <c r="G6917" s="991" t="s">
        <v>3508</v>
      </c>
      <c r="H6917" t="s">
        <v>3652</v>
      </c>
      <c r="I6917" s="4"/>
      <c r="J6917" s="4"/>
      <c r="K6917" s="4"/>
    </row>
    <row r="6918" spans="1:19" ht="15" customHeight="1" x14ac:dyDescent="0.25">
      <c r="A6918">
        <v>6913</v>
      </c>
      <c r="B6918" s="8">
        <f>'BudgetSum 2-4'!D58</f>
        <v>0</v>
      </c>
      <c r="C6918" s="146">
        <f t="shared" si="214"/>
        <v>6913</v>
      </c>
      <c r="D6918" s="3" t="s">
        <v>5260</v>
      </c>
      <c r="E6918" t="b">
        <f t="shared" ca="1" si="215"/>
        <v>1</v>
      </c>
      <c r="F6918" cm="1">
        <f t="array" ref="F6918" ca="1">IF(G6918&lt;&gt;"",INDIRECT("'"&amp;G6918&amp;"'!"&amp;H6918),"")</f>
        <v>0</v>
      </c>
      <c r="G6918" s="991" t="s">
        <v>3508</v>
      </c>
      <c r="H6918" t="s">
        <v>3689</v>
      </c>
      <c r="I6918" s="4"/>
      <c r="J6918" s="4"/>
      <c r="K6918" s="4"/>
    </row>
    <row r="6919" spans="1:19" ht="15" customHeight="1" x14ac:dyDescent="0.25">
      <c r="A6919">
        <v>6914</v>
      </c>
      <c r="B6919" s="8">
        <f>'BudgetSum 2-4'!H58</f>
        <v>0</v>
      </c>
      <c r="C6919" s="146">
        <f t="shared" si="214"/>
        <v>6914</v>
      </c>
      <c r="D6919" s="3" t="s">
        <v>5260</v>
      </c>
      <c r="E6919" t="b">
        <f t="shared" ca="1" si="215"/>
        <v>1</v>
      </c>
      <c r="F6919" cm="1">
        <f t="array" ref="F6919" ca="1">IF(G6919&lt;&gt;"",INDIRECT("'"&amp;G6919&amp;"'!"&amp;H6919),"")</f>
        <v>0</v>
      </c>
      <c r="G6919" s="991" t="s">
        <v>3508</v>
      </c>
      <c r="H6919" t="s">
        <v>3839</v>
      </c>
      <c r="I6919" s="4"/>
      <c r="J6919" s="4"/>
      <c r="K6919" s="4"/>
    </row>
    <row r="6920" spans="1:19" ht="15" customHeight="1" x14ac:dyDescent="0.25">
      <c r="A6920">
        <v>6915</v>
      </c>
      <c r="B6920" s="8">
        <f>'BudgetSum 2-4'!C59</f>
        <v>0</v>
      </c>
      <c r="C6920" s="146">
        <f t="shared" si="214"/>
        <v>6915</v>
      </c>
      <c r="D6920" s="3" t="s">
        <v>5260</v>
      </c>
      <c r="E6920" t="b">
        <f t="shared" ca="1" si="215"/>
        <v>1</v>
      </c>
      <c r="F6920" cm="1">
        <f t="array" ref="F6920" ca="1">IF(G6920&lt;&gt;"",INDIRECT("'"&amp;G6920&amp;"'!"&amp;H6920),"")</f>
        <v>0</v>
      </c>
      <c r="G6920" s="991" t="s">
        <v>3508</v>
      </c>
      <c r="H6920" t="s">
        <v>3653</v>
      </c>
      <c r="I6920" s="4"/>
      <c r="J6920" s="4"/>
      <c r="K6920" s="4"/>
    </row>
    <row r="6921" spans="1:19" ht="15" customHeight="1" x14ac:dyDescent="0.25">
      <c r="A6921">
        <v>6916</v>
      </c>
      <c r="B6921" s="8">
        <f>'BudgetSum 2-4'!D59</f>
        <v>0</v>
      </c>
      <c r="C6921" s="146">
        <f t="shared" si="214"/>
        <v>6916</v>
      </c>
      <c r="D6921" s="3" t="s">
        <v>5260</v>
      </c>
      <c r="E6921" t="b">
        <f t="shared" ca="1" si="215"/>
        <v>1</v>
      </c>
      <c r="F6921" cm="1">
        <f t="array" ref="F6921" ca="1">IF(G6921&lt;&gt;"",INDIRECT("'"&amp;G6921&amp;"'!"&amp;H6921),"")</f>
        <v>0</v>
      </c>
      <c r="G6921" s="991" t="s">
        <v>3508</v>
      </c>
      <c r="H6921" t="s">
        <v>3690</v>
      </c>
      <c r="I6921" s="4"/>
      <c r="J6921" s="4"/>
      <c r="K6921" s="4"/>
    </row>
    <row r="6922" spans="1:19" ht="15" customHeight="1" x14ac:dyDescent="0.25">
      <c r="A6922">
        <v>6917</v>
      </c>
      <c r="B6922" s="8">
        <f>'BudgetSum 2-4'!H59</f>
        <v>0</v>
      </c>
      <c r="C6922" s="146">
        <f t="shared" si="214"/>
        <v>6917</v>
      </c>
      <c r="D6922" s="3" t="s">
        <v>5260</v>
      </c>
      <c r="E6922" t="b">
        <f t="shared" ca="1" si="215"/>
        <v>1</v>
      </c>
      <c r="F6922" cm="1">
        <f t="array" ref="F6922" ca="1">IF(G6922&lt;&gt;"",INDIRECT("'"&amp;G6922&amp;"'!"&amp;H6922),"")</f>
        <v>0</v>
      </c>
      <c r="G6922" s="991" t="s">
        <v>3508</v>
      </c>
      <c r="H6922" t="s">
        <v>3840</v>
      </c>
      <c r="I6922" s="4"/>
      <c r="J6922" s="4"/>
      <c r="K6922" s="4"/>
    </row>
    <row r="6923" spans="1:19" ht="15" customHeight="1" x14ac:dyDescent="0.25">
      <c r="A6923">
        <v>6918</v>
      </c>
      <c r="B6923" s="8">
        <f>'BudgetSum 2-4'!C60</f>
        <v>0</v>
      </c>
      <c r="C6923" s="146">
        <f t="shared" si="214"/>
        <v>6918</v>
      </c>
      <c r="D6923" s="3" t="s">
        <v>5260</v>
      </c>
      <c r="E6923" t="b">
        <f t="shared" ca="1" si="215"/>
        <v>1</v>
      </c>
      <c r="F6923" cm="1">
        <f t="array" ref="F6923" ca="1">IF(G6923&lt;&gt;"",INDIRECT("'"&amp;G6923&amp;"'!"&amp;H6923),"")</f>
        <v>0</v>
      </c>
      <c r="G6923" s="991" t="s">
        <v>3508</v>
      </c>
      <c r="H6923" t="s">
        <v>5261</v>
      </c>
      <c r="I6923" s="4"/>
      <c r="J6923" s="4"/>
      <c r="K6923" s="4"/>
    </row>
    <row r="6924" spans="1:19" ht="15" customHeight="1" x14ac:dyDescent="0.25">
      <c r="A6924">
        <v>6919</v>
      </c>
      <c r="B6924" s="8">
        <f>'BudgetSum 2-4'!D60</f>
        <v>0</v>
      </c>
      <c r="C6924" s="146">
        <f t="shared" si="214"/>
        <v>6919</v>
      </c>
      <c r="D6924" s="3" t="s">
        <v>5260</v>
      </c>
      <c r="E6924" t="b">
        <f t="shared" ca="1" si="215"/>
        <v>1</v>
      </c>
      <c r="F6924" cm="1">
        <f t="array" ref="F6924" ca="1">IF(G6924&lt;&gt;"",INDIRECT("'"&amp;G6924&amp;"'!"&amp;H6924),"")</f>
        <v>0</v>
      </c>
      <c r="G6924" s="991" t="s">
        <v>3508</v>
      </c>
      <c r="H6924" t="s">
        <v>5262</v>
      </c>
      <c r="I6924" s="4"/>
      <c r="J6924" s="4"/>
      <c r="K6924" s="4"/>
    </row>
    <row r="6925" spans="1:19" ht="15" customHeight="1" x14ac:dyDescent="0.25">
      <c r="A6925">
        <v>6920</v>
      </c>
      <c r="B6925" s="8">
        <f>'BudgetSum 2-4'!H60</f>
        <v>0</v>
      </c>
      <c r="C6925" s="146">
        <f t="shared" si="214"/>
        <v>6920</v>
      </c>
      <c r="D6925" s="3" t="s">
        <v>5260</v>
      </c>
      <c r="E6925" t="b">
        <f t="shared" ca="1" si="215"/>
        <v>1</v>
      </c>
      <c r="F6925" cm="1">
        <f t="array" ref="F6925" ca="1">IF(G6925&lt;&gt;"",INDIRECT("'"&amp;G6925&amp;"'!"&amp;H6925),"")</f>
        <v>0</v>
      </c>
      <c r="G6925" s="991" t="s">
        <v>3508</v>
      </c>
      <c r="H6925" t="s">
        <v>5263</v>
      </c>
      <c r="I6925" s="4"/>
      <c r="J6925" s="4"/>
      <c r="K6925" s="4"/>
    </row>
    <row r="6926" spans="1:19" ht="15" customHeight="1" x14ac:dyDescent="0.25">
      <c r="A6926">
        <v>6921</v>
      </c>
      <c r="B6926" s="8">
        <f>'BudgetSum 2-4'!C62</f>
        <v>0</v>
      </c>
      <c r="C6926" s="146">
        <f t="shared" si="214"/>
        <v>6921</v>
      </c>
      <c r="D6926" s="3" t="s">
        <v>5260</v>
      </c>
      <c r="E6926" t="b">
        <f t="shared" ca="1" si="215"/>
        <v>1</v>
      </c>
      <c r="F6926" cm="1">
        <f t="array" ref="F6926" ca="1">IF(G6926&lt;&gt;"",INDIRECT("'"&amp;G6926&amp;"'!"&amp;H6926),"")</f>
        <v>0</v>
      </c>
      <c r="G6926" s="991" t="s">
        <v>3508</v>
      </c>
      <c r="H6926" t="s">
        <v>3655</v>
      </c>
      <c r="I6926" s="4"/>
      <c r="J6926" s="4"/>
      <c r="K6926" s="4"/>
    </row>
    <row r="6927" spans="1:19" ht="15" customHeight="1" x14ac:dyDescent="0.25">
      <c r="A6927">
        <v>6922</v>
      </c>
      <c r="B6927" s="8">
        <f>'BudgetSum 2-4'!D62</f>
        <v>0</v>
      </c>
      <c r="C6927" s="146">
        <f t="shared" si="214"/>
        <v>6922</v>
      </c>
      <c r="D6927" s="3" t="s">
        <v>5260</v>
      </c>
      <c r="E6927" t="b">
        <f t="shared" ca="1" si="215"/>
        <v>1</v>
      </c>
      <c r="F6927" cm="1">
        <f t="array" ref="F6927" ca="1">IF(G6927&lt;&gt;"",INDIRECT("'"&amp;G6927&amp;"'!"&amp;H6927),"")</f>
        <v>0</v>
      </c>
      <c r="G6927" s="991" t="s">
        <v>3508</v>
      </c>
      <c r="H6927" t="s">
        <v>3692</v>
      </c>
      <c r="I6927" s="4"/>
      <c r="J6927" s="4"/>
      <c r="K6927" s="4"/>
    </row>
    <row r="6928" spans="1:19" ht="15" customHeight="1" x14ac:dyDescent="0.25">
      <c r="A6928">
        <v>6923</v>
      </c>
      <c r="B6928" s="8">
        <f>'BudgetSum 2-4'!H62</f>
        <v>0</v>
      </c>
      <c r="C6928" s="146">
        <f t="shared" si="214"/>
        <v>6923</v>
      </c>
      <c r="D6928" s="3" t="s">
        <v>5260</v>
      </c>
      <c r="E6928" t="b">
        <f t="shared" ca="1" si="215"/>
        <v>1</v>
      </c>
      <c r="F6928" cm="1">
        <f t="array" ref="F6928" ca="1">IF(G6928&lt;&gt;"",INDIRECT("'"&amp;G6928&amp;"'!"&amp;H6928),"")</f>
        <v>0</v>
      </c>
      <c r="G6928" s="991" t="s">
        <v>3508</v>
      </c>
      <c r="H6928" t="s">
        <v>3842</v>
      </c>
      <c r="I6928" s="4"/>
      <c r="J6928" s="4"/>
      <c r="K6928" s="4"/>
    </row>
    <row r="6929" spans="1:11" ht="15" customHeight="1" x14ac:dyDescent="0.25">
      <c r="A6929">
        <v>6924</v>
      </c>
      <c r="B6929" s="8">
        <f>'BudgetSum 2-4'!C63</f>
        <v>0</v>
      </c>
      <c r="C6929" s="146">
        <f t="shared" si="214"/>
        <v>6924</v>
      </c>
      <c r="D6929" s="3" t="s">
        <v>5260</v>
      </c>
      <c r="E6929" t="b">
        <f t="shared" ca="1" si="215"/>
        <v>1</v>
      </c>
      <c r="F6929" cm="1">
        <f t="array" ref="F6929" ca="1">IF(G6929&lt;&gt;"",INDIRECT("'"&amp;G6929&amp;"'!"&amp;H6929),"")</f>
        <v>0</v>
      </c>
      <c r="G6929" s="991" t="s">
        <v>3508</v>
      </c>
      <c r="H6929" t="s">
        <v>3656</v>
      </c>
      <c r="I6929" s="4"/>
      <c r="J6929" s="4"/>
      <c r="K6929" s="4"/>
    </row>
    <row r="6930" spans="1:11" ht="15" customHeight="1" x14ac:dyDescent="0.25">
      <c r="A6930">
        <v>6925</v>
      </c>
      <c r="B6930" s="8">
        <f>'BudgetSum 2-4'!D63</f>
        <v>0</v>
      </c>
      <c r="C6930" s="146">
        <f t="shared" si="214"/>
        <v>6925</v>
      </c>
      <c r="D6930" s="3" t="s">
        <v>5260</v>
      </c>
      <c r="E6930" t="b">
        <f t="shared" ca="1" si="215"/>
        <v>1</v>
      </c>
      <c r="F6930" cm="1">
        <f t="array" ref="F6930" ca="1">IF(G6930&lt;&gt;"",INDIRECT("'"&amp;G6930&amp;"'!"&amp;H6930),"")</f>
        <v>0</v>
      </c>
      <c r="G6930" s="991" t="s">
        <v>3508</v>
      </c>
      <c r="H6930" t="s">
        <v>3693</v>
      </c>
      <c r="I6930" s="4"/>
      <c r="J6930" s="4"/>
      <c r="K6930" s="4"/>
    </row>
    <row r="6931" spans="1:11" ht="15" customHeight="1" x14ac:dyDescent="0.25">
      <c r="A6931">
        <v>6926</v>
      </c>
      <c r="B6931" s="8">
        <f>'BudgetSum 2-4'!H63</f>
        <v>0</v>
      </c>
      <c r="C6931" s="146">
        <f t="shared" si="214"/>
        <v>6926</v>
      </c>
      <c r="D6931" s="3" t="s">
        <v>5260</v>
      </c>
      <c r="E6931" t="b">
        <f t="shared" ca="1" si="215"/>
        <v>1</v>
      </c>
      <c r="F6931" cm="1">
        <f t="array" ref="F6931" ca="1">IF(G6931&lt;&gt;"",INDIRECT("'"&amp;G6931&amp;"'!"&amp;H6931),"")</f>
        <v>0</v>
      </c>
      <c r="G6931" s="991" t="s">
        <v>3508</v>
      </c>
      <c r="H6931" t="s">
        <v>3843</v>
      </c>
      <c r="I6931" s="4"/>
      <c r="J6931" s="4"/>
      <c r="K6931" s="4"/>
    </row>
    <row r="6932" spans="1:11" ht="15" customHeight="1" x14ac:dyDescent="0.25">
      <c r="A6932">
        <v>6927</v>
      </c>
      <c r="B6932" s="8">
        <f>'BudgetSum 2-4'!C64</f>
        <v>0</v>
      </c>
      <c r="C6932" s="146">
        <f t="shared" si="214"/>
        <v>6927</v>
      </c>
      <c r="D6932" s="3" t="s">
        <v>5260</v>
      </c>
      <c r="E6932" t="b">
        <f t="shared" ca="1" si="215"/>
        <v>1</v>
      </c>
      <c r="F6932" cm="1">
        <f t="array" ref="F6932" ca="1">IF(G6932&lt;&gt;"",INDIRECT("'"&amp;G6932&amp;"'!"&amp;H6932),"")</f>
        <v>0</v>
      </c>
      <c r="G6932" s="991" t="s">
        <v>3508</v>
      </c>
      <c r="H6932" t="s">
        <v>3657</v>
      </c>
      <c r="I6932" s="4"/>
      <c r="J6932" s="4"/>
      <c r="K6932" s="4"/>
    </row>
    <row r="6933" spans="1:11" ht="15" customHeight="1" x14ac:dyDescent="0.25">
      <c r="A6933">
        <v>6928</v>
      </c>
      <c r="B6933" s="8">
        <f>'BudgetSum 2-4'!D64</f>
        <v>0</v>
      </c>
      <c r="C6933" s="146">
        <f t="shared" si="214"/>
        <v>6928</v>
      </c>
      <c r="D6933" s="3" t="s">
        <v>5260</v>
      </c>
      <c r="E6933" t="b">
        <f t="shared" ca="1" si="215"/>
        <v>1</v>
      </c>
      <c r="F6933" cm="1">
        <f t="array" ref="F6933" ca="1">IF(G6933&lt;&gt;"",INDIRECT("'"&amp;G6933&amp;"'!"&amp;H6933),"")</f>
        <v>0</v>
      </c>
      <c r="G6933" s="991" t="s">
        <v>3508</v>
      </c>
      <c r="H6933" t="s">
        <v>3694</v>
      </c>
      <c r="I6933" s="4"/>
      <c r="J6933" s="4"/>
      <c r="K6933" s="4"/>
    </row>
    <row r="6934" spans="1:11" ht="15" customHeight="1" x14ac:dyDescent="0.25">
      <c r="A6934">
        <v>6929</v>
      </c>
      <c r="B6934" s="8">
        <f>'BudgetSum 2-4'!H64</f>
        <v>0</v>
      </c>
      <c r="C6934" s="146">
        <f t="shared" si="214"/>
        <v>6929</v>
      </c>
      <c r="D6934" s="3" t="s">
        <v>5260</v>
      </c>
      <c r="E6934" t="b">
        <f t="shared" ca="1" si="215"/>
        <v>1</v>
      </c>
      <c r="F6934" cm="1">
        <f t="array" ref="F6934" ca="1">IF(G6934&lt;&gt;"",INDIRECT("'"&amp;G6934&amp;"'!"&amp;H6934),"")</f>
        <v>0</v>
      </c>
      <c r="G6934" s="991" t="s">
        <v>3508</v>
      </c>
      <c r="H6934" t="s">
        <v>3844</v>
      </c>
      <c r="I6934" s="4"/>
      <c r="J6934" s="4"/>
      <c r="K6934" s="4"/>
    </row>
    <row r="6935" spans="1:11" ht="15" customHeight="1" x14ac:dyDescent="0.25">
      <c r="A6935">
        <v>6930</v>
      </c>
      <c r="B6935" s="8">
        <f>'BudgetSum 2-4'!C66</f>
        <v>0</v>
      </c>
      <c r="C6935" s="146">
        <f t="shared" si="214"/>
        <v>6930</v>
      </c>
      <c r="D6935" s="3" t="s">
        <v>5260</v>
      </c>
      <c r="E6935" t="b">
        <f t="shared" ca="1" si="215"/>
        <v>1</v>
      </c>
      <c r="F6935" cm="1">
        <f t="array" ref="F6935" ca="1">IF(G6935&lt;&gt;"",INDIRECT("'"&amp;G6935&amp;"'!"&amp;H6935),"")</f>
        <v>0</v>
      </c>
      <c r="G6935" s="991" t="s">
        <v>3508</v>
      </c>
      <c r="H6935" t="s">
        <v>3659</v>
      </c>
      <c r="I6935" s="4"/>
      <c r="J6935" s="4"/>
      <c r="K6935" s="4"/>
    </row>
    <row r="6936" spans="1:11" ht="15" customHeight="1" x14ac:dyDescent="0.25">
      <c r="A6936">
        <v>6931</v>
      </c>
      <c r="B6936" s="8">
        <f>'BudgetSum 2-4'!D66</f>
        <v>0</v>
      </c>
      <c r="C6936" s="146">
        <f t="shared" si="214"/>
        <v>6931</v>
      </c>
      <c r="D6936" s="3" t="s">
        <v>5260</v>
      </c>
      <c r="E6936" t="b">
        <f t="shared" ca="1" si="215"/>
        <v>1</v>
      </c>
      <c r="F6936" cm="1">
        <f t="array" ref="F6936" ca="1">IF(G6936&lt;&gt;"",INDIRECT("'"&amp;G6936&amp;"'!"&amp;H6936),"")</f>
        <v>0</v>
      </c>
      <c r="G6936" s="991" t="s">
        <v>3508</v>
      </c>
      <c r="H6936" t="s">
        <v>3696</v>
      </c>
      <c r="I6936" s="4"/>
      <c r="J6936" s="4"/>
      <c r="K6936" s="4"/>
    </row>
    <row r="6937" spans="1:11" ht="15" customHeight="1" x14ac:dyDescent="0.25">
      <c r="A6937">
        <v>6932</v>
      </c>
      <c r="B6937" s="8">
        <f>'BudgetSum 2-4'!C67</f>
        <v>0</v>
      </c>
      <c r="C6937" s="146">
        <f t="shared" si="214"/>
        <v>6932</v>
      </c>
      <c r="D6937" s="3" t="s">
        <v>5260</v>
      </c>
      <c r="E6937" t="b">
        <f t="shared" ca="1" si="215"/>
        <v>1</v>
      </c>
      <c r="F6937" cm="1">
        <f t="array" ref="F6937" ca="1">IF(G6937&lt;&gt;"",INDIRECT("'"&amp;G6937&amp;"'!"&amp;H6937),"")</f>
        <v>0</v>
      </c>
      <c r="G6937" s="991" t="s">
        <v>3508</v>
      </c>
      <c r="H6937" t="s">
        <v>3660</v>
      </c>
      <c r="I6937" s="4"/>
      <c r="J6937" s="4"/>
      <c r="K6937" s="4"/>
    </row>
    <row r="6938" spans="1:11" ht="15" customHeight="1" x14ac:dyDescent="0.25">
      <c r="A6938">
        <v>6933</v>
      </c>
      <c r="B6938" s="8">
        <f>'BudgetSum 2-4'!D67</f>
        <v>0</v>
      </c>
      <c r="C6938" s="146">
        <f t="shared" si="214"/>
        <v>6933</v>
      </c>
      <c r="D6938" s="3" t="s">
        <v>5260</v>
      </c>
      <c r="E6938" t="b">
        <f t="shared" ca="1" si="215"/>
        <v>1</v>
      </c>
      <c r="F6938" cm="1">
        <f t="array" ref="F6938" ca="1">IF(G6938&lt;&gt;"",INDIRECT("'"&amp;G6938&amp;"'!"&amp;H6938),"")</f>
        <v>0</v>
      </c>
      <c r="G6938" s="991" t="s">
        <v>3508</v>
      </c>
      <c r="H6938" t="s">
        <v>3697</v>
      </c>
      <c r="I6938" s="4"/>
      <c r="J6938" s="4"/>
      <c r="K6938" s="4"/>
    </row>
    <row r="6939" spans="1:11" ht="15" customHeight="1" x14ac:dyDescent="0.25">
      <c r="A6939">
        <v>6934</v>
      </c>
      <c r="B6939" s="8">
        <f>'BudgetSum 2-4'!C68</f>
        <v>0</v>
      </c>
      <c r="C6939" s="146">
        <f t="shared" si="214"/>
        <v>6934</v>
      </c>
      <c r="D6939" s="3" t="s">
        <v>5260</v>
      </c>
      <c r="E6939" t="b">
        <f t="shared" ca="1" si="215"/>
        <v>1</v>
      </c>
      <c r="F6939" cm="1">
        <f t="array" ref="F6939" ca="1">IF(G6939&lt;&gt;"",INDIRECT("'"&amp;G6939&amp;"'!"&amp;H6939),"")</f>
        <v>0</v>
      </c>
      <c r="G6939" s="991" t="s">
        <v>3508</v>
      </c>
      <c r="H6939" t="s">
        <v>4612</v>
      </c>
      <c r="I6939" s="4"/>
      <c r="J6939" s="4"/>
      <c r="K6939" s="4"/>
    </row>
    <row r="6940" spans="1:11" ht="15" customHeight="1" x14ac:dyDescent="0.25">
      <c r="A6940">
        <v>6935</v>
      </c>
      <c r="B6940" s="8">
        <f>'BudgetSum 2-4'!D68</f>
        <v>0</v>
      </c>
      <c r="C6940" s="146">
        <f t="shared" si="214"/>
        <v>6935</v>
      </c>
      <c r="D6940" s="3" t="s">
        <v>5260</v>
      </c>
      <c r="E6940" t="b">
        <f t="shared" ca="1" si="215"/>
        <v>1</v>
      </c>
      <c r="F6940" cm="1">
        <f t="array" ref="F6940" ca="1">IF(G6940&lt;&gt;"",INDIRECT("'"&amp;G6940&amp;"'!"&amp;H6940),"")</f>
        <v>0</v>
      </c>
      <c r="G6940" s="991" t="s">
        <v>3508</v>
      </c>
      <c r="H6940" t="s">
        <v>4682</v>
      </c>
      <c r="I6940" s="4"/>
      <c r="J6940" s="4"/>
      <c r="K6940" s="4"/>
    </row>
    <row r="6941" spans="1:11" ht="15" customHeight="1" x14ac:dyDescent="0.25">
      <c r="A6941">
        <v>6936</v>
      </c>
      <c r="B6941" s="8">
        <f>'BudgetSum 2-4'!C70</f>
        <v>0</v>
      </c>
      <c r="C6941" s="146">
        <f t="shared" si="214"/>
        <v>6936</v>
      </c>
      <c r="D6941" s="3" t="s">
        <v>5260</v>
      </c>
      <c r="E6941" t="b">
        <f t="shared" ca="1" si="215"/>
        <v>1</v>
      </c>
      <c r="F6941" cm="1">
        <f t="array" ref="F6941" ca="1">IF(G6941&lt;&gt;"",INDIRECT("'"&amp;G6941&amp;"'!"&amp;H6941),"")</f>
        <v>0</v>
      </c>
      <c r="G6941" s="991" t="s">
        <v>3508</v>
      </c>
      <c r="H6941" t="s">
        <v>3662</v>
      </c>
      <c r="I6941" s="4"/>
      <c r="J6941" s="4"/>
      <c r="K6941" s="4"/>
    </row>
    <row r="6942" spans="1:11" ht="15" customHeight="1" x14ac:dyDescent="0.25">
      <c r="A6942">
        <v>6937</v>
      </c>
      <c r="B6942" s="8">
        <f>'BudgetSum 2-4'!D70</f>
        <v>0</v>
      </c>
      <c r="C6942" s="146">
        <f t="shared" si="214"/>
        <v>6937</v>
      </c>
      <c r="D6942" s="3" t="s">
        <v>5260</v>
      </c>
      <c r="E6942" t="b">
        <f t="shared" ca="1" si="215"/>
        <v>1</v>
      </c>
      <c r="F6942" cm="1">
        <f t="array" ref="F6942" ca="1">IF(G6942&lt;&gt;"",INDIRECT("'"&amp;G6942&amp;"'!"&amp;H6942),"")</f>
        <v>0</v>
      </c>
      <c r="G6942" s="991" t="s">
        <v>3508</v>
      </c>
      <c r="H6942" t="s">
        <v>3699</v>
      </c>
      <c r="I6942" s="4"/>
      <c r="J6942" s="4"/>
      <c r="K6942" s="4"/>
    </row>
    <row r="6943" spans="1:11" ht="15" customHeight="1" x14ac:dyDescent="0.25">
      <c r="A6943">
        <v>6938</v>
      </c>
      <c r="B6943" s="8">
        <f>'BudgetSum 2-4'!C71</f>
        <v>0</v>
      </c>
      <c r="C6943" s="146">
        <f t="shared" si="214"/>
        <v>6938</v>
      </c>
      <c r="D6943" s="3" t="s">
        <v>5260</v>
      </c>
      <c r="E6943" t="b">
        <f t="shared" ca="1" si="215"/>
        <v>1</v>
      </c>
      <c r="F6943" cm="1">
        <f t="array" ref="F6943" ca="1">IF(G6943&lt;&gt;"",INDIRECT("'"&amp;G6943&amp;"'!"&amp;H6943),"")</f>
        <v>0</v>
      </c>
      <c r="G6943" s="991" t="s">
        <v>3508</v>
      </c>
      <c r="H6943" t="s">
        <v>3663</v>
      </c>
      <c r="I6943" s="4"/>
      <c r="J6943" s="4"/>
      <c r="K6943" s="4"/>
    </row>
    <row r="6944" spans="1:11" ht="15" customHeight="1" x14ac:dyDescent="0.25">
      <c r="A6944">
        <v>6939</v>
      </c>
      <c r="B6944" s="8">
        <f>'BudgetSum 2-4'!D71</f>
        <v>0</v>
      </c>
      <c r="C6944" s="146">
        <f t="shared" si="214"/>
        <v>6939</v>
      </c>
      <c r="D6944" s="3" t="s">
        <v>5260</v>
      </c>
      <c r="E6944" t="b">
        <f t="shared" ca="1" si="215"/>
        <v>1</v>
      </c>
      <c r="F6944" cm="1">
        <f t="array" ref="F6944" ca="1">IF(G6944&lt;&gt;"",INDIRECT("'"&amp;G6944&amp;"'!"&amp;H6944),"")</f>
        <v>0</v>
      </c>
      <c r="G6944" s="991" t="s">
        <v>3508</v>
      </c>
      <c r="H6944" t="s">
        <v>3700</v>
      </c>
      <c r="I6944" s="4"/>
      <c r="J6944" s="4"/>
      <c r="K6944" s="4"/>
    </row>
    <row r="6945" spans="1:11" ht="15" customHeight="1" x14ac:dyDescent="0.25">
      <c r="A6945">
        <v>6940</v>
      </c>
      <c r="B6945" s="8">
        <f>'BudgetSum 2-4'!C72</f>
        <v>0</v>
      </c>
      <c r="C6945" s="146">
        <f t="shared" si="214"/>
        <v>6940</v>
      </c>
      <c r="D6945" s="3" t="s">
        <v>5260</v>
      </c>
      <c r="E6945" t="b">
        <f t="shared" ca="1" si="215"/>
        <v>1</v>
      </c>
      <c r="F6945" cm="1">
        <f t="array" ref="F6945" ca="1">IF(G6945&lt;&gt;"",INDIRECT("'"&amp;G6945&amp;"'!"&amp;H6945),"")</f>
        <v>0</v>
      </c>
      <c r="G6945" s="991" t="s">
        <v>3508</v>
      </c>
      <c r="H6945" t="s">
        <v>3664</v>
      </c>
      <c r="I6945" s="4"/>
      <c r="J6945" s="4"/>
      <c r="K6945" s="4"/>
    </row>
    <row r="6946" spans="1:11" ht="15" customHeight="1" x14ac:dyDescent="0.25">
      <c r="A6946">
        <v>6941</v>
      </c>
      <c r="B6946" s="8">
        <f>'BudgetSum 2-4'!D72</f>
        <v>0</v>
      </c>
      <c r="C6946" s="146">
        <f t="shared" si="214"/>
        <v>6941</v>
      </c>
      <c r="D6946" s="3" t="s">
        <v>5260</v>
      </c>
      <c r="E6946" t="b">
        <f t="shared" ca="1" si="215"/>
        <v>1</v>
      </c>
      <c r="F6946" cm="1">
        <f t="array" ref="F6946" ca="1">IF(G6946&lt;&gt;"",INDIRECT("'"&amp;G6946&amp;"'!"&amp;H6946),"")</f>
        <v>0</v>
      </c>
      <c r="G6946" s="991" t="s">
        <v>3508</v>
      </c>
      <c r="H6946" t="s">
        <v>3701</v>
      </c>
      <c r="I6946" s="4"/>
      <c r="J6946" s="4"/>
      <c r="K6946" s="4"/>
    </row>
    <row r="6947" spans="1:11" ht="15" customHeight="1" x14ac:dyDescent="0.25">
      <c r="A6947">
        <v>6942</v>
      </c>
      <c r="B6947" s="8">
        <f>'BudgetSum 2-4'!C74</f>
        <v>0</v>
      </c>
      <c r="C6947" s="146">
        <f t="shared" si="214"/>
        <v>6942</v>
      </c>
      <c r="D6947" s="3" t="s">
        <v>5260</v>
      </c>
      <c r="E6947" t="b">
        <f t="shared" ca="1" si="215"/>
        <v>1</v>
      </c>
      <c r="F6947" cm="1">
        <f t="array" ref="F6947" ca="1">IF(G6947&lt;&gt;"",INDIRECT("'"&amp;G6947&amp;"'!"&amp;H6947),"")</f>
        <v>0</v>
      </c>
      <c r="G6947" s="991" t="s">
        <v>3508</v>
      </c>
      <c r="H6947" t="s">
        <v>3666</v>
      </c>
      <c r="I6947" s="4"/>
      <c r="J6947" s="4"/>
      <c r="K6947" s="4"/>
    </row>
    <row r="6948" spans="1:11" ht="15" customHeight="1" x14ac:dyDescent="0.25">
      <c r="A6948">
        <v>6943</v>
      </c>
      <c r="B6948" s="8">
        <f>'BudgetSum 2-4'!D74</f>
        <v>0</v>
      </c>
      <c r="C6948" s="146">
        <f t="shared" si="214"/>
        <v>6943</v>
      </c>
      <c r="D6948" s="3" t="s">
        <v>5260</v>
      </c>
      <c r="E6948" t="b">
        <f t="shared" ca="1" si="215"/>
        <v>1</v>
      </c>
      <c r="F6948" cm="1">
        <f t="array" ref="F6948" ca="1">IF(G6948&lt;&gt;"",INDIRECT("'"&amp;G6948&amp;"'!"&amp;H6948),"")</f>
        <v>0</v>
      </c>
      <c r="G6948" s="991" t="s">
        <v>3508</v>
      </c>
      <c r="H6948" t="s">
        <v>3703</v>
      </c>
      <c r="I6948" s="4"/>
      <c r="J6948" s="4"/>
      <c r="K6948" s="4"/>
    </row>
    <row r="6949" spans="1:11" ht="15" customHeight="1" x14ac:dyDescent="0.25">
      <c r="A6949">
        <v>6944</v>
      </c>
      <c r="B6949" s="8">
        <f>'BudgetSum 2-4'!C75</f>
        <v>0</v>
      </c>
      <c r="C6949" s="146">
        <f t="shared" si="214"/>
        <v>6944</v>
      </c>
      <c r="D6949" s="3" t="s">
        <v>5260</v>
      </c>
      <c r="E6949" t="b">
        <f t="shared" ca="1" si="215"/>
        <v>1</v>
      </c>
      <c r="F6949" cm="1">
        <f t="array" ref="F6949" ca="1">IF(G6949&lt;&gt;"",INDIRECT("'"&amp;G6949&amp;"'!"&amp;H6949),"")</f>
        <v>0</v>
      </c>
      <c r="G6949" s="991" t="s">
        <v>3508</v>
      </c>
      <c r="H6949" t="s">
        <v>3667</v>
      </c>
      <c r="I6949" s="4"/>
      <c r="J6949" s="4"/>
      <c r="K6949" s="4"/>
    </row>
    <row r="6950" spans="1:11" ht="15" customHeight="1" x14ac:dyDescent="0.25">
      <c r="A6950">
        <v>6945</v>
      </c>
      <c r="B6950" s="8">
        <f>'BudgetSum 2-4'!D75</f>
        <v>0</v>
      </c>
      <c r="C6950" s="146">
        <f t="shared" si="214"/>
        <v>6945</v>
      </c>
      <c r="D6950" s="3" t="s">
        <v>5260</v>
      </c>
      <c r="E6950" t="b">
        <f t="shared" ca="1" si="215"/>
        <v>1</v>
      </c>
      <c r="F6950" cm="1">
        <f t="array" ref="F6950" ca="1">IF(G6950&lt;&gt;"",INDIRECT("'"&amp;G6950&amp;"'!"&amp;H6950),"")</f>
        <v>0</v>
      </c>
      <c r="G6950" s="991" t="s">
        <v>3508</v>
      </c>
      <c r="H6950" t="s">
        <v>3704</v>
      </c>
      <c r="I6950" s="4"/>
      <c r="J6950" s="4"/>
      <c r="K6950" s="4"/>
    </row>
    <row r="6951" spans="1:11" ht="15" customHeight="1" x14ac:dyDescent="0.25">
      <c r="A6951">
        <v>6946</v>
      </c>
      <c r="B6951" s="8">
        <f>'BudgetSum 2-4'!C76</f>
        <v>0</v>
      </c>
      <c r="C6951" s="146">
        <f t="shared" si="214"/>
        <v>6946</v>
      </c>
      <c r="D6951" s="3" t="s">
        <v>5260</v>
      </c>
      <c r="E6951" t="b">
        <f t="shared" ca="1" si="215"/>
        <v>1</v>
      </c>
      <c r="F6951" cm="1">
        <f t="array" ref="F6951" ca="1">IF(G6951&lt;&gt;"",INDIRECT("'"&amp;G6951&amp;"'!"&amp;H6951),"")</f>
        <v>0</v>
      </c>
      <c r="G6951" s="991" t="s">
        <v>3508</v>
      </c>
      <c r="H6951" t="s">
        <v>3668</v>
      </c>
      <c r="I6951" s="4"/>
      <c r="J6951" s="4"/>
      <c r="K6951" s="4"/>
    </row>
    <row r="6952" spans="1:11" ht="15" customHeight="1" x14ac:dyDescent="0.25">
      <c r="A6952">
        <v>6947</v>
      </c>
      <c r="B6952" s="8">
        <f>'BudgetSum 2-4'!D76</f>
        <v>0</v>
      </c>
      <c r="C6952" s="146">
        <f t="shared" si="214"/>
        <v>6947</v>
      </c>
      <c r="D6952" s="3" t="s">
        <v>5260</v>
      </c>
      <c r="E6952" t="b">
        <f t="shared" ca="1" si="215"/>
        <v>1</v>
      </c>
      <c r="F6952" cm="1">
        <f t="array" ref="F6952" ca="1">IF(G6952&lt;&gt;"",INDIRECT("'"&amp;G6952&amp;"'!"&amp;H6952),"")</f>
        <v>0</v>
      </c>
      <c r="G6952" s="991" t="s">
        <v>3508</v>
      </c>
      <c r="H6952" t="s">
        <v>3705</v>
      </c>
      <c r="I6952" s="4"/>
      <c r="J6952" s="4"/>
      <c r="K6952" s="4"/>
    </row>
    <row r="6953" spans="1:11" ht="15" customHeight="1" x14ac:dyDescent="0.25">
      <c r="A6953">
        <v>6948</v>
      </c>
      <c r="B6953" s="8">
        <f>'BudgetSum 2-4'!C27</f>
        <v>0</v>
      </c>
      <c r="C6953" s="146">
        <f t="shared" si="214"/>
        <v>6948</v>
      </c>
      <c r="D6953" s="3" t="s">
        <v>5260</v>
      </c>
      <c r="E6953" t="b">
        <f t="shared" ca="1" si="215"/>
        <v>1</v>
      </c>
      <c r="F6953" cm="1">
        <f t="array" ref="F6953" ca="1">IF(G6953&lt;&gt;"",INDIRECT("'"&amp;G6953&amp;"'!"&amp;H6953),"")</f>
        <v>0</v>
      </c>
      <c r="G6953" s="991" t="s">
        <v>3508</v>
      </c>
      <c r="H6953" t="s">
        <v>4891</v>
      </c>
      <c r="I6953" s="4"/>
      <c r="J6953" s="4"/>
      <c r="K6953" s="4"/>
    </row>
    <row r="6954" spans="1:11" ht="15" customHeight="1" x14ac:dyDescent="0.25">
      <c r="A6954">
        <v>6949</v>
      </c>
      <c r="B6954" s="8">
        <f>'BudgetSum 2-4'!D27</f>
        <v>0</v>
      </c>
      <c r="C6954" s="146">
        <f t="shared" si="214"/>
        <v>6949</v>
      </c>
      <c r="D6954" s="3" t="s">
        <v>5260</v>
      </c>
      <c r="E6954" t="b">
        <f t="shared" ca="1" si="215"/>
        <v>1</v>
      </c>
      <c r="F6954" cm="1">
        <f t="array" ref="F6954" ca="1">IF(G6954&lt;&gt;"",INDIRECT("'"&amp;G6954&amp;"'!"&amp;H6954),"")</f>
        <v>0</v>
      </c>
      <c r="G6954" s="991" t="s">
        <v>3508</v>
      </c>
      <c r="H6954" t="s">
        <v>5264</v>
      </c>
      <c r="I6954" s="4"/>
      <c r="J6954" s="4"/>
      <c r="K6954" s="4"/>
    </row>
    <row r="6955" spans="1:11" ht="15" customHeight="1" x14ac:dyDescent="0.25">
      <c r="A6955">
        <v>6950</v>
      </c>
      <c r="B6955" s="8">
        <f>'BudgetSum 2-4'!E27</f>
        <v>0</v>
      </c>
      <c r="C6955" s="146">
        <f t="shared" si="214"/>
        <v>6950</v>
      </c>
      <c r="D6955" s="3" t="s">
        <v>5260</v>
      </c>
      <c r="E6955" t="b">
        <f t="shared" ca="1" si="215"/>
        <v>1</v>
      </c>
      <c r="F6955" cm="1">
        <f t="array" ref="F6955" ca="1">IF(G6955&lt;&gt;"",INDIRECT("'"&amp;G6955&amp;"'!"&amp;H6955),"")</f>
        <v>0</v>
      </c>
      <c r="G6955" s="991" t="s">
        <v>3508</v>
      </c>
      <c r="H6955" t="s">
        <v>5265</v>
      </c>
      <c r="I6955" s="4"/>
      <c r="J6955" s="4"/>
      <c r="K6955" s="4"/>
    </row>
    <row r="6956" spans="1:11" ht="15" customHeight="1" x14ac:dyDescent="0.25">
      <c r="A6956">
        <v>6951</v>
      </c>
      <c r="B6956" s="8">
        <f>'BudgetSum 2-4'!F27</f>
        <v>0</v>
      </c>
      <c r="C6956" s="146">
        <f t="shared" si="214"/>
        <v>6951</v>
      </c>
      <c r="D6956" s="3" t="s">
        <v>5260</v>
      </c>
      <c r="E6956" t="b">
        <f t="shared" ca="1" si="215"/>
        <v>1</v>
      </c>
      <c r="F6956" cm="1">
        <f t="array" ref="F6956" ca="1">IF(G6956&lt;&gt;"",INDIRECT("'"&amp;G6956&amp;"'!"&amp;H6956),"")</f>
        <v>0</v>
      </c>
      <c r="G6956" s="991" t="s">
        <v>3508</v>
      </c>
      <c r="H6956" t="s">
        <v>5266</v>
      </c>
      <c r="I6956" s="4"/>
      <c r="J6956" s="4"/>
      <c r="K6956" s="4"/>
    </row>
    <row r="6957" spans="1:11" ht="15" customHeight="1" x14ac:dyDescent="0.25">
      <c r="A6957">
        <v>6952</v>
      </c>
      <c r="B6957" s="8">
        <f>'BudgetSum 2-4'!G27</f>
        <v>0</v>
      </c>
      <c r="C6957" s="146">
        <f t="shared" si="214"/>
        <v>6952</v>
      </c>
      <c r="D6957" s="3" t="s">
        <v>5260</v>
      </c>
      <c r="E6957" t="b">
        <f t="shared" ca="1" si="215"/>
        <v>1</v>
      </c>
      <c r="F6957" cm="1">
        <f t="array" ref="F6957" ca="1">IF(G6957&lt;&gt;"",INDIRECT("'"&amp;G6957&amp;"'!"&amp;H6957),"")</f>
        <v>0</v>
      </c>
      <c r="G6957" s="991" t="s">
        <v>3508</v>
      </c>
      <c r="H6957" t="s">
        <v>5267</v>
      </c>
      <c r="I6957" s="4"/>
      <c r="J6957" s="4"/>
      <c r="K6957" s="4"/>
    </row>
    <row r="6958" spans="1:11" ht="15" customHeight="1" x14ac:dyDescent="0.25">
      <c r="A6958">
        <v>6953</v>
      </c>
      <c r="B6958" s="8">
        <f>'BudgetSum 2-4'!H27</f>
        <v>0</v>
      </c>
      <c r="C6958" s="146">
        <f t="shared" si="214"/>
        <v>6953</v>
      </c>
      <c r="D6958" s="3" t="s">
        <v>5260</v>
      </c>
      <c r="E6958" t="b">
        <f t="shared" ca="1" si="215"/>
        <v>1</v>
      </c>
      <c r="F6958" cm="1">
        <f t="array" ref="F6958" ca="1">IF(G6958&lt;&gt;"",INDIRECT("'"&amp;G6958&amp;"'!"&amp;H6958),"")</f>
        <v>0</v>
      </c>
      <c r="G6958" s="991" t="s">
        <v>3508</v>
      </c>
      <c r="H6958" t="s">
        <v>4990</v>
      </c>
      <c r="I6958" s="4"/>
      <c r="J6958" s="4"/>
      <c r="K6958" s="4"/>
    </row>
    <row r="6959" spans="1:11" ht="15" customHeight="1" x14ac:dyDescent="0.25">
      <c r="A6959">
        <v>6954</v>
      </c>
      <c r="B6959" s="8">
        <f>'BudgetSum 2-4'!J27</f>
        <v>0</v>
      </c>
      <c r="C6959" s="146">
        <f t="shared" si="214"/>
        <v>6954</v>
      </c>
      <c r="D6959" s="3" t="s">
        <v>5260</v>
      </c>
      <c r="E6959" t="b">
        <f t="shared" ca="1" si="215"/>
        <v>1</v>
      </c>
      <c r="F6959" cm="1">
        <f t="array" ref="F6959" ca="1">IF(G6959&lt;&gt;"",INDIRECT("'"&amp;G6959&amp;"'!"&amp;H6959),"")</f>
        <v>0</v>
      </c>
      <c r="G6959" s="991" t="s">
        <v>3508</v>
      </c>
      <c r="H6959" t="s">
        <v>5268</v>
      </c>
      <c r="I6959" s="4"/>
      <c r="J6959" s="4"/>
      <c r="K6959" s="4"/>
    </row>
    <row r="6960" spans="1:11" ht="15" customHeight="1" x14ac:dyDescent="0.25">
      <c r="A6960">
        <v>6955</v>
      </c>
      <c r="B6960" s="8">
        <f>'BudgetSum 2-4'!K27</f>
        <v>0</v>
      </c>
      <c r="C6960" s="146">
        <f t="shared" si="214"/>
        <v>6955</v>
      </c>
      <c r="D6960" s="3" t="s">
        <v>5260</v>
      </c>
      <c r="E6960" t="b">
        <f t="shared" ca="1" si="215"/>
        <v>1</v>
      </c>
      <c r="F6960" cm="1">
        <f t="array" ref="F6960" ca="1">IF(G6960&lt;&gt;"",INDIRECT("'"&amp;G6960&amp;"'!"&amp;H6960),"")</f>
        <v>0</v>
      </c>
      <c r="G6960" s="991" t="s">
        <v>3508</v>
      </c>
      <c r="H6960" t="s">
        <v>4991</v>
      </c>
      <c r="I6960" s="4"/>
      <c r="J6960" s="4"/>
      <c r="K6960" s="4"/>
    </row>
    <row r="6961" spans="1:19" ht="15" customHeight="1" x14ac:dyDescent="0.25">
      <c r="A6961">
        <v>6956</v>
      </c>
      <c r="B6961" s="8">
        <f>'EstRev 6-11'!C224</f>
        <v>0</v>
      </c>
      <c r="C6961" s="146">
        <f t="shared" si="214"/>
        <v>6956</v>
      </c>
      <c r="D6961" s="3" t="s">
        <v>5269</v>
      </c>
      <c r="E6961" t="b">
        <f t="shared" ca="1" si="215"/>
        <v>1</v>
      </c>
      <c r="F6961" cm="1">
        <f t="array" ref="F6961" ca="1">IF(G6961&lt;&gt;"",INDIRECT("'"&amp;G6961&amp;"'!"&amp;H6961),"")</f>
        <v>0</v>
      </c>
      <c r="G6961" s="991" t="s">
        <v>4454</v>
      </c>
      <c r="H6961" t="s">
        <v>5270</v>
      </c>
      <c r="I6961" s="4"/>
      <c r="J6961" s="4"/>
      <c r="K6961" s="4"/>
    </row>
    <row r="6962" spans="1:19" ht="15" customHeight="1" x14ac:dyDescent="0.25">
      <c r="A6962" s="2">
        <v>6957</v>
      </c>
      <c r="B6962" s="8"/>
      <c r="C6962" s="146"/>
      <c r="D6962" s="3" t="s">
        <v>5269</v>
      </c>
      <c r="F6962" t="str" cm="1">
        <f t="array" ref="F6962" ca="1">IF(G6962&lt;&gt;"",INDIRECT("'"&amp;G6962&amp;"'!"&amp;H6962),"")</f>
        <v/>
      </c>
      <c r="S6962" s="991"/>
    </row>
    <row r="6963" spans="1:19" ht="15" customHeight="1" x14ac:dyDescent="0.25">
      <c r="A6963" s="2">
        <v>6958</v>
      </c>
      <c r="B6963" s="8"/>
      <c r="C6963" s="146"/>
      <c r="D6963" s="3" t="s">
        <v>5269</v>
      </c>
      <c r="F6963" t="str" cm="1">
        <f t="array" ref="F6963" ca="1">IF(G6963&lt;&gt;"",INDIRECT("'"&amp;G6963&amp;"'!"&amp;H6963),"")</f>
        <v/>
      </c>
      <c r="S6963" s="991"/>
    </row>
    <row r="6964" spans="1:19" ht="15" customHeight="1" x14ac:dyDescent="0.25">
      <c r="A6964" s="2">
        <v>6959</v>
      </c>
      <c r="B6964" s="8"/>
      <c r="C6964" s="146"/>
      <c r="D6964" s="3" t="s">
        <v>5269</v>
      </c>
      <c r="F6964" t="str" cm="1">
        <f t="array" ref="F6964" ca="1">IF(G6964&lt;&gt;"",INDIRECT("'"&amp;G6964&amp;"'!"&amp;H6964),"")</f>
        <v/>
      </c>
      <c r="S6964" s="991"/>
    </row>
    <row r="6965" spans="1:19" ht="15" customHeight="1" x14ac:dyDescent="0.25">
      <c r="A6965" s="2">
        <v>6960</v>
      </c>
      <c r="B6965" s="8"/>
      <c r="C6965" s="146"/>
      <c r="D6965" s="3" t="s">
        <v>5269</v>
      </c>
      <c r="F6965" t="str" cm="1">
        <f t="array" ref="F6965" ca="1">IF(G6965&lt;&gt;"",INDIRECT("'"&amp;G6965&amp;"'!"&amp;H6965),"")</f>
        <v/>
      </c>
      <c r="S6965" s="991"/>
    </row>
    <row r="6966" spans="1:19" ht="15" customHeight="1" x14ac:dyDescent="0.25">
      <c r="A6966" s="2">
        <v>6961</v>
      </c>
      <c r="B6966" s="8"/>
      <c r="C6966" s="146"/>
      <c r="D6966" s="3" t="s">
        <v>5269</v>
      </c>
      <c r="F6966" t="str" cm="1">
        <f t="array" ref="F6966" ca="1">IF(G6966&lt;&gt;"",INDIRECT("'"&amp;G6966&amp;"'!"&amp;H6966),"")</f>
        <v/>
      </c>
      <c r="S6966" s="991"/>
    </row>
    <row r="6967" spans="1:19" ht="15" customHeight="1" x14ac:dyDescent="0.25">
      <c r="A6967" s="2">
        <v>6962</v>
      </c>
      <c r="B6967" s="8"/>
      <c r="C6967" s="146"/>
      <c r="D6967" s="3" t="s">
        <v>5269</v>
      </c>
      <c r="F6967" t="str" cm="1">
        <f t="array" ref="F6967" ca="1">IF(G6967&lt;&gt;"",INDIRECT("'"&amp;G6967&amp;"'!"&amp;H6967),"")</f>
        <v/>
      </c>
      <c r="S6967" s="991"/>
    </row>
    <row r="6968" spans="1:19" ht="15" customHeight="1" x14ac:dyDescent="0.25">
      <c r="A6968" s="2">
        <v>6963</v>
      </c>
      <c r="B6968" s="8"/>
      <c r="C6968" s="146"/>
      <c r="D6968" s="3" t="s">
        <v>5269</v>
      </c>
      <c r="F6968" t="str" cm="1">
        <f t="array" ref="F6968" ca="1">IF(G6968&lt;&gt;"",INDIRECT("'"&amp;G6968&amp;"'!"&amp;H6968),"")</f>
        <v/>
      </c>
      <c r="S6968" s="991"/>
    </row>
    <row r="6969" spans="1:19" ht="15" customHeight="1" x14ac:dyDescent="0.25">
      <c r="A6969">
        <v>6964</v>
      </c>
      <c r="B6969" s="8">
        <f>'EstRev 6-11'!E238</f>
        <v>0</v>
      </c>
      <c r="C6969" s="146">
        <f t="shared" ref="C6969:C6985" si="216">A6969-B6969</f>
        <v>6964</v>
      </c>
      <c r="D6969" s="3" t="s">
        <v>5269</v>
      </c>
      <c r="E6969" t="b">
        <f t="shared" ref="E6969:E6985" ca="1" si="217">F6969=B6969</f>
        <v>1</v>
      </c>
      <c r="F6969" cm="1">
        <f t="array" ref="F6969" ca="1">IF(G6969&lt;&gt;"",INDIRECT("'"&amp;G6969&amp;"'!"&amp;H6969),"")</f>
        <v>0</v>
      </c>
      <c r="G6969" s="991" t="s">
        <v>4454</v>
      </c>
      <c r="H6969" t="s">
        <v>5271</v>
      </c>
      <c r="I6969" s="4"/>
      <c r="J6969" s="4"/>
      <c r="K6969" s="4"/>
    </row>
    <row r="6970" spans="1:19" ht="15" customHeight="1" x14ac:dyDescent="0.25">
      <c r="A6970">
        <v>6965</v>
      </c>
      <c r="B6970" s="8">
        <f>'CashSum 5'!C6</f>
        <v>0</v>
      </c>
      <c r="C6970" s="146">
        <f t="shared" si="216"/>
        <v>6965</v>
      </c>
      <c r="D6970" s="3" t="s">
        <v>5269</v>
      </c>
      <c r="E6970" t="b">
        <f t="shared" ca="1" si="217"/>
        <v>1</v>
      </c>
      <c r="F6970" cm="1">
        <f t="array" ref="F6970" ca="1">IF(G6970&lt;&gt;"",INDIRECT("'"&amp;G6970&amp;"'!"&amp;H6970),"")</f>
        <v>0</v>
      </c>
      <c r="G6970" s="991" t="s">
        <v>3516</v>
      </c>
      <c r="H6970" t="s">
        <v>4349</v>
      </c>
      <c r="I6970" s="4"/>
      <c r="J6970" s="4"/>
      <c r="K6970" s="4"/>
    </row>
    <row r="6971" spans="1:19" ht="15" customHeight="1" x14ac:dyDescent="0.25">
      <c r="A6971">
        <v>6966</v>
      </c>
      <c r="B6971" s="8">
        <f>'CashSum 5'!C9</f>
        <v>500</v>
      </c>
      <c r="C6971" s="146">
        <f t="shared" si="216"/>
        <v>6466</v>
      </c>
      <c r="D6971" s="3" t="s">
        <v>5269</v>
      </c>
      <c r="E6971" t="b">
        <f t="shared" ca="1" si="217"/>
        <v>1</v>
      </c>
      <c r="F6971" cm="1">
        <f t="array" ref="F6971" ca="1">IF(G6971&lt;&gt;"",INDIRECT("'"&amp;G6971&amp;"'!"&amp;H6971),"")</f>
        <v>500</v>
      </c>
      <c r="G6971" s="991" t="s">
        <v>3516</v>
      </c>
      <c r="H6971" t="s">
        <v>4180</v>
      </c>
      <c r="I6971" s="4"/>
      <c r="J6971" s="4"/>
      <c r="K6971" s="4"/>
    </row>
    <row r="6972" spans="1:19" ht="15" customHeight="1" x14ac:dyDescent="0.25">
      <c r="A6972">
        <v>6967</v>
      </c>
      <c r="B6972" s="8">
        <f>'CashSum 5'!D9</f>
        <v>0</v>
      </c>
      <c r="C6972" s="146">
        <f t="shared" si="216"/>
        <v>6967</v>
      </c>
      <c r="D6972" s="3" t="s">
        <v>5269</v>
      </c>
      <c r="E6972" t="b">
        <f t="shared" ca="1" si="217"/>
        <v>1</v>
      </c>
      <c r="F6972" cm="1">
        <f t="array" ref="F6972" ca="1">IF(G6972&lt;&gt;"",INDIRECT("'"&amp;G6972&amp;"'!"&amp;H6972),"")</f>
        <v>0</v>
      </c>
      <c r="G6972" s="991" t="s">
        <v>3516</v>
      </c>
      <c r="H6972" t="s">
        <v>4182</v>
      </c>
      <c r="I6972" s="4"/>
      <c r="J6972" s="4"/>
      <c r="K6972" s="4"/>
    </row>
    <row r="6973" spans="1:19" ht="15" customHeight="1" x14ac:dyDescent="0.25">
      <c r="A6973">
        <v>6968</v>
      </c>
      <c r="B6973" s="8">
        <f>'CashSum 5'!E6</f>
        <v>0</v>
      </c>
      <c r="C6973" s="146">
        <f t="shared" si="216"/>
        <v>6968</v>
      </c>
      <c r="D6973" s="3" t="s">
        <v>5269</v>
      </c>
      <c r="E6973" t="b">
        <f t="shared" ca="1" si="217"/>
        <v>1</v>
      </c>
      <c r="F6973" cm="1">
        <f t="array" ref="F6973" ca="1">IF(G6973&lt;&gt;"",INDIRECT("'"&amp;G6973&amp;"'!"&amp;H6973),"")</f>
        <v>0</v>
      </c>
      <c r="G6973" s="991" t="s">
        <v>3516</v>
      </c>
      <c r="H6973" t="s">
        <v>5272</v>
      </c>
      <c r="I6973" s="4"/>
      <c r="J6973" s="4"/>
      <c r="K6973" s="4"/>
    </row>
    <row r="6974" spans="1:19" ht="15" customHeight="1" x14ac:dyDescent="0.25">
      <c r="A6974">
        <v>6969</v>
      </c>
      <c r="B6974" s="8">
        <f>'CashSum 5'!E17</f>
        <v>0</v>
      </c>
      <c r="C6974" s="146">
        <f t="shared" si="216"/>
        <v>6969</v>
      </c>
      <c r="D6974" s="3" t="s">
        <v>5269</v>
      </c>
      <c r="E6974" t="b">
        <f t="shared" ca="1" si="217"/>
        <v>1</v>
      </c>
      <c r="F6974" cm="1">
        <f t="array" ref="F6974" ca="1">IF(G6974&lt;&gt;"",INDIRECT("'"&amp;G6974&amp;"'!"&amp;H6974),"")</f>
        <v>0</v>
      </c>
      <c r="G6974" s="991" t="s">
        <v>3516</v>
      </c>
      <c r="H6974" t="s">
        <v>4193</v>
      </c>
      <c r="I6974" s="4"/>
      <c r="J6974" s="4"/>
      <c r="K6974" s="4"/>
    </row>
    <row r="6975" spans="1:19" ht="15" customHeight="1" x14ac:dyDescent="0.25">
      <c r="A6975">
        <v>6970</v>
      </c>
      <c r="B6975" s="8">
        <f>'CashSum 5'!G6</f>
        <v>0</v>
      </c>
      <c r="C6975" s="146">
        <f t="shared" si="216"/>
        <v>6970</v>
      </c>
      <c r="D6975" s="3" t="s">
        <v>5269</v>
      </c>
      <c r="E6975" t="b">
        <f t="shared" ca="1" si="217"/>
        <v>1</v>
      </c>
      <c r="F6975" cm="1">
        <f t="array" ref="F6975" ca="1">IF(G6975&lt;&gt;"",INDIRECT("'"&amp;G6975&amp;"'!"&amp;H6975),"")</f>
        <v>0</v>
      </c>
      <c r="G6975" s="991" t="s">
        <v>3516</v>
      </c>
      <c r="H6975" t="s">
        <v>4352</v>
      </c>
      <c r="I6975" s="4"/>
      <c r="J6975" s="4"/>
      <c r="K6975" s="4"/>
    </row>
    <row r="6976" spans="1:19" ht="15" customHeight="1" x14ac:dyDescent="0.25">
      <c r="A6976">
        <v>6971</v>
      </c>
      <c r="B6976" s="8">
        <f>'CashSum 5'!H6</f>
        <v>0</v>
      </c>
      <c r="C6976" s="146">
        <f t="shared" si="216"/>
        <v>6971</v>
      </c>
      <c r="D6976" s="3" t="s">
        <v>5269</v>
      </c>
      <c r="E6976" t="b">
        <f t="shared" ca="1" si="217"/>
        <v>1</v>
      </c>
      <c r="F6976" cm="1">
        <f t="array" ref="F6976" ca="1">IF(G6976&lt;&gt;"",INDIRECT("'"&amp;G6976&amp;"'!"&amp;H6976),"")</f>
        <v>0</v>
      </c>
      <c r="G6976" s="991" t="s">
        <v>3516</v>
      </c>
      <c r="H6976" t="s">
        <v>5273</v>
      </c>
      <c r="I6976" s="4"/>
      <c r="J6976" s="4"/>
      <c r="K6976" s="4"/>
    </row>
    <row r="6977" spans="1:19" ht="15" customHeight="1" x14ac:dyDescent="0.25">
      <c r="A6977">
        <v>6972</v>
      </c>
      <c r="B6977" s="8">
        <f>'CashSum 5'!H9</f>
        <v>0</v>
      </c>
      <c r="C6977" s="146">
        <f t="shared" si="216"/>
        <v>6972</v>
      </c>
      <c r="D6977" s="3" t="s">
        <v>5269</v>
      </c>
      <c r="E6977" t="b">
        <f t="shared" ca="1" si="217"/>
        <v>1</v>
      </c>
      <c r="F6977" cm="1">
        <f t="array" ref="F6977" ca="1">IF(G6977&lt;&gt;"",INDIRECT("'"&amp;G6977&amp;"'!"&amp;H6977),"")</f>
        <v>0</v>
      </c>
      <c r="G6977" s="991" t="s">
        <v>3516</v>
      </c>
      <c r="H6977" t="s">
        <v>4197</v>
      </c>
      <c r="I6977" s="4"/>
      <c r="J6977" s="4"/>
      <c r="K6977" s="4"/>
    </row>
    <row r="6978" spans="1:19" ht="15" customHeight="1" x14ac:dyDescent="0.25">
      <c r="A6978">
        <v>6973</v>
      </c>
      <c r="B6978" s="8">
        <f>'CashSum 5'!K6</f>
        <v>0</v>
      </c>
      <c r="C6978" s="146">
        <f t="shared" si="216"/>
        <v>6973</v>
      </c>
      <c r="D6978" s="3" t="s">
        <v>5269</v>
      </c>
      <c r="E6978" t="b">
        <f t="shared" ca="1" si="217"/>
        <v>1</v>
      </c>
      <c r="F6978" cm="1">
        <f t="array" ref="F6978" ca="1">IF(G6978&lt;&gt;"",INDIRECT("'"&amp;G6978&amp;"'!"&amp;H6978),"")</f>
        <v>0</v>
      </c>
      <c r="G6978" s="991" t="s">
        <v>3516</v>
      </c>
      <c r="H6978" t="s">
        <v>5274</v>
      </c>
      <c r="I6978" s="4"/>
      <c r="J6978" s="4"/>
      <c r="K6978" s="4"/>
    </row>
    <row r="6979" spans="1:19" ht="15" customHeight="1" x14ac:dyDescent="0.25">
      <c r="A6979">
        <v>6974</v>
      </c>
      <c r="B6979" s="8">
        <f>'CashSum 5'!K8</f>
        <v>0</v>
      </c>
      <c r="C6979" s="146">
        <f t="shared" si="216"/>
        <v>6974</v>
      </c>
      <c r="D6979" s="3" t="s">
        <v>5269</v>
      </c>
      <c r="E6979" t="b">
        <f t="shared" ca="1" si="217"/>
        <v>1</v>
      </c>
      <c r="F6979" cm="1">
        <f t="array" ref="F6979" ca="1">IF(G6979&lt;&gt;"",INDIRECT("'"&amp;G6979&amp;"'!"&amp;H6979),"")</f>
        <v>0</v>
      </c>
      <c r="G6979" s="991" t="s">
        <v>3516</v>
      </c>
      <c r="H6979" t="s">
        <v>4342</v>
      </c>
      <c r="I6979" s="4"/>
      <c r="J6979" s="4"/>
      <c r="K6979" s="4"/>
    </row>
    <row r="6980" spans="1:19" ht="15" customHeight="1" x14ac:dyDescent="0.25">
      <c r="A6980">
        <v>6975</v>
      </c>
      <c r="B6980" s="8">
        <f>'CashSum 5'!K9</f>
        <v>0</v>
      </c>
      <c r="C6980" s="146">
        <f t="shared" si="216"/>
        <v>6975</v>
      </c>
      <c r="D6980" s="3" t="s">
        <v>5269</v>
      </c>
      <c r="E6980" t="b">
        <f t="shared" ca="1" si="217"/>
        <v>1</v>
      </c>
      <c r="F6980" cm="1">
        <f t="array" ref="F6980" ca="1">IF(G6980&lt;&gt;"",INDIRECT("'"&amp;G6980&amp;"'!"&amp;H6980),"")</f>
        <v>0</v>
      </c>
      <c r="G6980" s="991" t="s">
        <v>3516</v>
      </c>
      <c r="H6980" t="s">
        <v>4365</v>
      </c>
      <c r="I6980" s="4"/>
      <c r="J6980" s="4"/>
      <c r="K6980" s="4"/>
    </row>
    <row r="6981" spans="1:19" ht="15" customHeight="1" x14ac:dyDescent="0.25">
      <c r="A6981">
        <v>6976</v>
      </c>
      <c r="B6981" s="8">
        <f>'CashSum 5'!K18</f>
        <v>0</v>
      </c>
      <c r="C6981" s="146">
        <f t="shared" si="216"/>
        <v>6976</v>
      </c>
      <c r="D6981" s="3" t="s">
        <v>5269</v>
      </c>
      <c r="E6981" t="b">
        <f t="shared" ca="1" si="217"/>
        <v>1</v>
      </c>
      <c r="F6981" cm="1">
        <f t="array" ref="F6981" ca="1">IF(G6981&lt;&gt;"",INDIRECT("'"&amp;G6981&amp;"'!"&amp;H6981),"")</f>
        <v>0</v>
      </c>
      <c r="G6981" s="991" t="s">
        <v>3516</v>
      </c>
      <c r="H6981" t="s">
        <v>3515</v>
      </c>
      <c r="I6981" s="4"/>
      <c r="J6981" s="4"/>
      <c r="K6981" s="4"/>
    </row>
    <row r="6982" spans="1:19" ht="15" customHeight="1" x14ac:dyDescent="0.25">
      <c r="A6982">
        <v>6977</v>
      </c>
      <c r="B6982" s="8">
        <f>'EstExp 12-20'!E6</f>
        <v>0</v>
      </c>
      <c r="C6982" s="146">
        <f t="shared" si="216"/>
        <v>6977</v>
      </c>
      <c r="D6982" s="3" t="s">
        <v>5275</v>
      </c>
      <c r="E6982" t="b">
        <f t="shared" ca="1" si="217"/>
        <v>1</v>
      </c>
      <c r="F6982" cm="1">
        <f t="array" ref="F6982" ca="1">IF(G6982&lt;&gt;"",INDIRECT("'"&amp;G6982&amp;"'!"&amp;H6982),"")</f>
        <v>0</v>
      </c>
      <c r="G6982" s="991" t="s">
        <v>3604</v>
      </c>
      <c r="H6982" t="s">
        <v>5272</v>
      </c>
      <c r="I6982" s="4"/>
      <c r="J6982" s="4"/>
      <c r="K6982" s="4"/>
    </row>
    <row r="6983" spans="1:19" ht="15" customHeight="1" x14ac:dyDescent="0.25">
      <c r="A6983">
        <v>6978</v>
      </c>
      <c r="B6983" s="8">
        <f>'EstExp 12-20'!K6</f>
        <v>0</v>
      </c>
      <c r="C6983" s="146">
        <f t="shared" si="216"/>
        <v>6978</v>
      </c>
      <c r="D6983" s="3" t="s">
        <v>5276</v>
      </c>
      <c r="E6983" t="b">
        <f t="shared" ca="1" si="217"/>
        <v>1</v>
      </c>
      <c r="F6983" cm="1">
        <f t="array" ref="F6983" ca="1">IF(G6983&lt;&gt;"",INDIRECT("'"&amp;G6983&amp;"'!"&amp;H6983),"")</f>
        <v>0</v>
      </c>
      <c r="G6983" s="991" t="s">
        <v>3604</v>
      </c>
      <c r="H6983" t="s">
        <v>5274</v>
      </c>
      <c r="I6983" s="4"/>
      <c r="J6983" s="4"/>
      <c r="K6983" s="4"/>
    </row>
    <row r="6984" spans="1:19" ht="15" customHeight="1" x14ac:dyDescent="0.25">
      <c r="A6984">
        <v>6979</v>
      </c>
      <c r="B6984" s="8">
        <f>'EstRev 6-11'!C225</f>
        <v>0</v>
      </c>
      <c r="C6984" s="146">
        <f t="shared" si="216"/>
        <v>6979</v>
      </c>
      <c r="D6984" s="3" t="s">
        <v>5277</v>
      </c>
      <c r="E6984" t="b">
        <f t="shared" ca="1" si="217"/>
        <v>1</v>
      </c>
      <c r="F6984" cm="1">
        <f t="array" ref="F6984" ca="1">IF(G6984&lt;&gt;"",INDIRECT("'"&amp;G6984&amp;"'!"&amp;H6984),"")</f>
        <v>0</v>
      </c>
      <c r="G6984" s="991" t="s">
        <v>4454</v>
      </c>
      <c r="H6984" t="s">
        <v>5278</v>
      </c>
      <c r="I6984" s="4"/>
      <c r="J6984" s="4"/>
      <c r="K6984" s="4"/>
    </row>
    <row r="6985" spans="1:19" ht="15" customHeight="1" x14ac:dyDescent="0.25">
      <c r="A6985">
        <v>6980</v>
      </c>
      <c r="B6985" s="8">
        <f>'EstRev 6-11'!D225</f>
        <v>0</v>
      </c>
      <c r="C6985" s="146">
        <f t="shared" si="216"/>
        <v>6980</v>
      </c>
      <c r="D6985" s="3" t="s">
        <v>5279</v>
      </c>
      <c r="E6985" t="b">
        <f t="shared" ca="1" si="217"/>
        <v>1</v>
      </c>
      <c r="F6985" cm="1">
        <f t="array" ref="F6985" ca="1">IF(G6985&lt;&gt;"",INDIRECT("'"&amp;G6985&amp;"'!"&amp;H6985),"")</f>
        <v>0</v>
      </c>
      <c r="G6985" s="991" t="s">
        <v>4454</v>
      </c>
      <c r="H6985" t="s">
        <v>4034</v>
      </c>
      <c r="I6985" s="4"/>
      <c r="J6985" s="4"/>
      <c r="K6985" s="4"/>
    </row>
    <row r="6986" spans="1:19" ht="15" customHeight="1" x14ac:dyDescent="0.25">
      <c r="A6986" s="2">
        <v>6981</v>
      </c>
      <c r="B6986" s="8"/>
      <c r="C6986" s="146"/>
      <c r="D6986" s="3" t="s">
        <v>5280</v>
      </c>
      <c r="F6986" t="str" cm="1">
        <f t="array" ref="F6986" ca="1">IF(G6986&lt;&gt;"",INDIRECT("'"&amp;G6986&amp;"'!"&amp;H6986),"")</f>
        <v/>
      </c>
      <c r="S6986" s="991"/>
    </row>
    <row r="6987" spans="1:19" ht="15" customHeight="1" x14ac:dyDescent="0.25">
      <c r="A6987">
        <v>6982</v>
      </c>
      <c r="B6987" s="8">
        <f>'EstRev 6-11'!F225</f>
        <v>0</v>
      </c>
      <c r="C6987" s="146">
        <f>A6987-B6987</f>
        <v>6982</v>
      </c>
      <c r="D6987" s="3" t="s">
        <v>5281</v>
      </c>
      <c r="E6987" t="b">
        <f ca="1">F6987=B6987</f>
        <v>1</v>
      </c>
      <c r="F6987" cm="1">
        <f t="array" ref="F6987" ca="1">IF(G6987&lt;&gt;"",INDIRECT("'"&amp;G6987&amp;"'!"&amp;H6987),"")</f>
        <v>0</v>
      </c>
      <c r="G6987" s="991" t="s">
        <v>4454</v>
      </c>
      <c r="H6987" t="s">
        <v>5282</v>
      </c>
      <c r="I6987" s="4"/>
      <c r="J6987" s="4"/>
      <c r="K6987" s="4"/>
    </row>
    <row r="6988" spans="1:19" ht="15" customHeight="1" x14ac:dyDescent="0.25">
      <c r="A6988">
        <v>6983</v>
      </c>
      <c r="B6988" s="8">
        <f>'EstRev 6-11'!G225</f>
        <v>0</v>
      </c>
      <c r="C6988" s="146">
        <f>A6988-B6988</f>
        <v>6983</v>
      </c>
      <c r="D6988" s="3" t="s">
        <v>5283</v>
      </c>
      <c r="E6988" t="b">
        <f ca="1">F6988=B6988</f>
        <v>1</v>
      </c>
      <c r="F6988" cm="1">
        <f t="array" ref="F6988" ca="1">IF(G6988&lt;&gt;"",INDIRECT("'"&amp;G6988&amp;"'!"&amp;H6988),"")</f>
        <v>0</v>
      </c>
      <c r="G6988" s="991" t="s">
        <v>4454</v>
      </c>
      <c r="H6988" t="s">
        <v>5284</v>
      </c>
      <c r="I6988" s="4"/>
      <c r="J6988" s="4"/>
      <c r="K6988" s="4"/>
    </row>
    <row r="6989" spans="1:19" ht="15" customHeight="1" x14ac:dyDescent="0.25">
      <c r="A6989" s="2">
        <v>6984</v>
      </c>
      <c r="B6989" s="8"/>
      <c r="C6989" s="146"/>
      <c r="D6989" s="3" t="s">
        <v>5285</v>
      </c>
      <c r="F6989" t="str" cm="1">
        <f t="array" ref="F6989" ca="1">IF(G6989&lt;&gt;"",INDIRECT("'"&amp;G6989&amp;"'!"&amp;H6989),"")</f>
        <v/>
      </c>
      <c r="S6989" s="991"/>
    </row>
    <row r="6990" spans="1:19" ht="15" customHeight="1" x14ac:dyDescent="0.25">
      <c r="A6990" s="2">
        <v>6985</v>
      </c>
      <c r="B6990" s="8"/>
      <c r="C6990" s="146"/>
      <c r="D6990" s="3" t="s">
        <v>5286</v>
      </c>
      <c r="F6990" t="str" cm="1">
        <f t="array" ref="F6990" ca="1">IF(G6990&lt;&gt;"",INDIRECT("'"&amp;G6990&amp;"'!"&amp;H6990),"")</f>
        <v/>
      </c>
      <c r="S6990" s="991"/>
    </row>
    <row r="6991" spans="1:19" ht="15" customHeight="1" x14ac:dyDescent="0.25">
      <c r="A6991" s="2">
        <v>6986</v>
      </c>
      <c r="B6991" s="8"/>
      <c r="C6991" s="146"/>
      <c r="D6991" s="3" t="s">
        <v>5287</v>
      </c>
      <c r="F6991" t="str" cm="1">
        <f t="array" ref="F6991" ca="1">IF(G6991&lt;&gt;"",INDIRECT("'"&amp;G6991&amp;"'!"&amp;H6991),"")</f>
        <v/>
      </c>
      <c r="S6991" s="991"/>
    </row>
    <row r="6992" spans="1:19" ht="15" customHeight="1" x14ac:dyDescent="0.25">
      <c r="A6992">
        <v>6987</v>
      </c>
      <c r="B6992" s="8">
        <f>'EstExp 12-20'!E137</f>
        <v>0</v>
      </c>
      <c r="C6992" s="146">
        <f t="shared" ref="C6992:C6998" si="218">A6992-B6992</f>
        <v>6987</v>
      </c>
      <c r="E6992" t="b">
        <f t="shared" ref="E6992:E6998" ca="1" si="219">F6992=B6992</f>
        <v>1</v>
      </c>
      <c r="F6992" cm="1">
        <f t="array" ref="F6992" ca="1">IF(G6992&lt;&gt;"",INDIRECT("'"&amp;G6992&amp;"'!"&amp;H6992),"")</f>
        <v>0</v>
      </c>
      <c r="G6992" s="991" t="s">
        <v>3604</v>
      </c>
      <c r="H6992" t="s">
        <v>5288</v>
      </c>
      <c r="I6992" s="4"/>
      <c r="J6992" s="4"/>
      <c r="K6992" s="4"/>
    </row>
    <row r="6993" spans="1:19" ht="15" customHeight="1" x14ac:dyDescent="0.25">
      <c r="A6993">
        <v>6988</v>
      </c>
      <c r="B6993" s="8">
        <f>'EstExp 12-20'!H137</f>
        <v>0</v>
      </c>
      <c r="C6993" s="146">
        <f t="shared" si="218"/>
        <v>6988</v>
      </c>
      <c r="E6993" t="b">
        <f t="shared" ca="1" si="219"/>
        <v>1</v>
      </c>
      <c r="F6993" cm="1">
        <f t="array" ref="F6993" ca="1">IF(G6993&lt;&gt;"",INDIRECT("'"&amp;G6993&amp;"'!"&amp;H6993),"")</f>
        <v>0</v>
      </c>
      <c r="G6993" s="991" t="s">
        <v>3604</v>
      </c>
      <c r="H6993" t="s">
        <v>5289</v>
      </c>
      <c r="I6993" s="4"/>
      <c r="J6993" s="4"/>
      <c r="K6993" s="4"/>
    </row>
    <row r="6994" spans="1:19" ht="15" customHeight="1" x14ac:dyDescent="0.25">
      <c r="A6994">
        <v>6989</v>
      </c>
      <c r="B6994" s="8">
        <f>'EstExp 12-20'!K137</f>
        <v>0</v>
      </c>
      <c r="C6994" s="146">
        <f t="shared" si="218"/>
        <v>6989</v>
      </c>
      <c r="E6994" t="b">
        <f t="shared" ca="1" si="219"/>
        <v>1</v>
      </c>
      <c r="F6994" cm="1">
        <f t="array" ref="F6994" ca="1">IF(G6994&lt;&gt;"",INDIRECT("'"&amp;G6994&amp;"'!"&amp;H6994),"")</f>
        <v>0</v>
      </c>
      <c r="G6994" s="991" t="s">
        <v>3604</v>
      </c>
      <c r="H6994" t="s">
        <v>5290</v>
      </c>
      <c r="I6994" s="4"/>
      <c r="J6994" s="4"/>
      <c r="K6994" s="4"/>
    </row>
    <row r="6995" spans="1:19" ht="15" customHeight="1" x14ac:dyDescent="0.25">
      <c r="A6995">
        <v>6990</v>
      </c>
      <c r="B6995" s="7">
        <f>'EstExp 12-20'!H161</f>
        <v>0</v>
      </c>
      <c r="C6995" s="146">
        <f t="shared" si="218"/>
        <v>6990</v>
      </c>
      <c r="D6995" s="3" t="s">
        <v>5291</v>
      </c>
      <c r="E6995" t="b">
        <f t="shared" ca="1" si="219"/>
        <v>1</v>
      </c>
      <c r="F6995" cm="1">
        <f t="array" ref="F6995" ca="1">IF(G6995&lt;&gt;"",INDIRECT("'"&amp;G6995&amp;"'!"&amp;H6995),"")</f>
        <v>0</v>
      </c>
      <c r="G6995" s="991" t="s">
        <v>3604</v>
      </c>
      <c r="H6995" t="s">
        <v>4486</v>
      </c>
      <c r="I6995" s="4"/>
      <c r="J6995" s="4"/>
      <c r="K6995" s="4"/>
    </row>
    <row r="6996" spans="1:19" ht="15" customHeight="1" x14ac:dyDescent="0.25">
      <c r="A6996">
        <v>6991</v>
      </c>
      <c r="B6996" s="7">
        <f>'EstExp 12-20'!K161</f>
        <v>0</v>
      </c>
      <c r="C6996" s="146">
        <f t="shared" si="218"/>
        <v>6991</v>
      </c>
      <c r="D6996" s="3" t="s">
        <v>5291</v>
      </c>
      <c r="E6996" t="b">
        <f t="shared" ca="1" si="219"/>
        <v>1</v>
      </c>
      <c r="F6996" cm="1">
        <f t="array" ref="F6996" ca="1">IF(G6996&lt;&gt;"",INDIRECT("'"&amp;G6996&amp;"'!"&amp;H6996),"")</f>
        <v>0</v>
      </c>
      <c r="G6996" s="991" t="s">
        <v>3604</v>
      </c>
      <c r="H6996" t="s">
        <v>5292</v>
      </c>
      <c r="I6996" s="4"/>
      <c r="J6996" s="4"/>
      <c r="K6996" s="4"/>
    </row>
    <row r="6997" spans="1:19" ht="15" customHeight="1" x14ac:dyDescent="0.25">
      <c r="A6997">
        <v>6992</v>
      </c>
      <c r="B6997" s="7">
        <f>'EstExp 12-20'!H162</f>
        <v>0</v>
      </c>
      <c r="C6997" s="146">
        <f t="shared" si="218"/>
        <v>6992</v>
      </c>
      <c r="D6997" s="3" t="s">
        <v>5291</v>
      </c>
      <c r="E6997" t="b">
        <f t="shared" ca="1" si="219"/>
        <v>1</v>
      </c>
      <c r="F6997" cm="1">
        <f t="array" ref="F6997" ca="1">IF(G6997&lt;&gt;"",INDIRECT("'"&amp;G6997&amp;"'!"&amp;H6997),"")</f>
        <v>0</v>
      </c>
      <c r="G6997" s="991" t="s">
        <v>3604</v>
      </c>
      <c r="H6997" t="s">
        <v>5256</v>
      </c>
      <c r="I6997" s="4"/>
      <c r="J6997" s="4"/>
      <c r="K6997" s="4"/>
    </row>
    <row r="6998" spans="1:19" ht="15" customHeight="1" x14ac:dyDescent="0.25">
      <c r="A6998">
        <v>6993</v>
      </c>
      <c r="B6998" s="7">
        <f>'EstExp 12-20'!K162</f>
        <v>0</v>
      </c>
      <c r="C6998" s="146">
        <f t="shared" si="218"/>
        <v>6993</v>
      </c>
      <c r="D6998" s="3" t="s">
        <v>5291</v>
      </c>
      <c r="E6998" t="b">
        <f t="shared" ca="1" si="219"/>
        <v>1</v>
      </c>
      <c r="F6998" cm="1">
        <f t="array" ref="F6998" ca="1">IF(G6998&lt;&gt;"",INDIRECT("'"&amp;G6998&amp;"'!"&amp;H6998),"")</f>
        <v>0</v>
      </c>
      <c r="G6998" s="991" t="s">
        <v>3604</v>
      </c>
      <c r="H6998" t="s">
        <v>4488</v>
      </c>
      <c r="I6998" s="4"/>
      <c r="J6998" s="4"/>
      <c r="K6998" s="4"/>
    </row>
    <row r="6999" spans="1:19" ht="15" customHeight="1" x14ac:dyDescent="0.25">
      <c r="A6999" s="2">
        <v>6994</v>
      </c>
      <c r="C6999" s="146"/>
      <c r="D6999" s="3" t="s">
        <v>3572</v>
      </c>
      <c r="F6999" t="str" cm="1">
        <f t="array" ref="F6999" ca="1">IF(G6999&lt;&gt;"",INDIRECT("'"&amp;G6999&amp;"'!"&amp;H6999),"")</f>
        <v/>
      </c>
      <c r="S6999" s="991"/>
    </row>
    <row r="7000" spans="1:19" ht="15" customHeight="1" x14ac:dyDescent="0.25">
      <c r="A7000" s="2">
        <v>6995</v>
      </c>
      <c r="C7000" s="146"/>
      <c r="D7000" s="3" t="s">
        <v>3572</v>
      </c>
      <c r="F7000" t="str" cm="1">
        <f t="array" ref="F7000" ca="1">IF(G7000&lt;&gt;"",INDIRECT("'"&amp;G7000&amp;"'!"&amp;H7000),"")</f>
        <v/>
      </c>
      <c r="S7000" s="991"/>
    </row>
    <row r="7001" spans="1:19" ht="15" customHeight="1" x14ac:dyDescent="0.25">
      <c r="A7001">
        <v>6996</v>
      </c>
      <c r="B7001" s="7">
        <f>'EstExp 12-20'!H163</f>
        <v>0</v>
      </c>
      <c r="C7001" s="146">
        <f t="shared" ref="C7001:C7020" si="220">A7001-B7001</f>
        <v>6996</v>
      </c>
      <c r="D7001" s="3" t="s">
        <v>5291</v>
      </c>
      <c r="E7001" t="b">
        <f t="shared" ref="E7001:E7020" ca="1" si="221">F7001=B7001</f>
        <v>1</v>
      </c>
      <c r="F7001" cm="1">
        <f t="array" ref="F7001" ca="1">IF(G7001&lt;&gt;"",INDIRECT("'"&amp;G7001&amp;"'!"&amp;H7001),"")</f>
        <v>0</v>
      </c>
      <c r="G7001" s="991" t="s">
        <v>3604</v>
      </c>
      <c r="H7001" t="s">
        <v>4569</v>
      </c>
      <c r="I7001" s="4"/>
      <c r="J7001" s="4"/>
      <c r="K7001" s="4"/>
    </row>
    <row r="7002" spans="1:19" ht="15" customHeight="1" x14ac:dyDescent="0.25">
      <c r="A7002">
        <v>6997</v>
      </c>
      <c r="B7002" s="7">
        <f>'EstExp 12-20'!K163</f>
        <v>0</v>
      </c>
      <c r="C7002" s="146">
        <f t="shared" si="220"/>
        <v>6997</v>
      </c>
      <c r="D7002" s="3" t="s">
        <v>5291</v>
      </c>
      <c r="E7002" t="b">
        <f t="shared" ca="1" si="221"/>
        <v>1</v>
      </c>
      <c r="F7002" cm="1">
        <f t="array" ref="F7002" ca="1">IF(G7002&lt;&gt;"",INDIRECT("'"&amp;G7002&amp;"'!"&amp;H7002),"")</f>
        <v>0</v>
      </c>
      <c r="G7002" s="991" t="s">
        <v>3604</v>
      </c>
      <c r="H7002" t="s">
        <v>4570</v>
      </c>
      <c r="I7002" s="4"/>
      <c r="J7002" s="4"/>
      <c r="K7002" s="4"/>
    </row>
    <row r="7003" spans="1:19" ht="15" customHeight="1" x14ac:dyDescent="0.25">
      <c r="A7003">
        <v>6998</v>
      </c>
      <c r="B7003" s="7">
        <f>'EstExp 12-20'!H164</f>
        <v>0</v>
      </c>
      <c r="C7003" s="146">
        <f t="shared" si="220"/>
        <v>6998</v>
      </c>
      <c r="D7003" s="3" t="s">
        <v>5291</v>
      </c>
      <c r="E7003" t="b">
        <f t="shared" ca="1" si="221"/>
        <v>1</v>
      </c>
      <c r="F7003" cm="1">
        <f t="array" ref="F7003" ca="1">IF(G7003&lt;&gt;"",INDIRECT("'"&amp;G7003&amp;"'!"&amp;H7003),"")</f>
        <v>0</v>
      </c>
      <c r="G7003" s="991" t="s">
        <v>3604</v>
      </c>
      <c r="H7003" t="s">
        <v>4829</v>
      </c>
      <c r="I7003" s="4"/>
      <c r="J7003" s="4"/>
      <c r="K7003" s="4"/>
    </row>
    <row r="7004" spans="1:19" ht="15" customHeight="1" x14ac:dyDescent="0.25">
      <c r="A7004">
        <v>6999</v>
      </c>
      <c r="B7004" s="7">
        <f>'EstExp 12-20'!K164</f>
        <v>0</v>
      </c>
      <c r="C7004" s="146">
        <f t="shared" si="220"/>
        <v>6999</v>
      </c>
      <c r="D7004" s="3" t="s">
        <v>5291</v>
      </c>
      <c r="E7004" t="b">
        <f t="shared" ca="1" si="221"/>
        <v>1</v>
      </c>
      <c r="F7004" cm="1">
        <f t="array" ref="F7004" ca="1">IF(G7004&lt;&gt;"",INDIRECT("'"&amp;G7004&amp;"'!"&amp;H7004),"")</f>
        <v>0</v>
      </c>
      <c r="G7004" s="991" t="s">
        <v>3604</v>
      </c>
      <c r="H7004" t="s">
        <v>4601</v>
      </c>
      <c r="I7004" s="4"/>
      <c r="J7004" s="4"/>
      <c r="K7004" s="4"/>
    </row>
    <row r="7005" spans="1:19" ht="15" customHeight="1" x14ac:dyDescent="0.25">
      <c r="A7005">
        <v>7000</v>
      </c>
      <c r="B7005" s="7">
        <f>'EstExp 12-20'!D279</f>
        <v>0</v>
      </c>
      <c r="C7005" s="146">
        <f t="shared" si="220"/>
        <v>7000</v>
      </c>
      <c r="D7005" s="3" t="s">
        <v>5291</v>
      </c>
      <c r="E7005" t="b">
        <f t="shared" ca="1" si="221"/>
        <v>1</v>
      </c>
      <c r="F7005" cm="1">
        <f t="array" ref="F7005" ca="1">IF(G7005&lt;&gt;"",INDIRECT("'"&amp;G7005&amp;"'!"&amp;H7005),"")</f>
        <v>0</v>
      </c>
      <c r="G7005" s="991" t="s">
        <v>3604</v>
      </c>
      <c r="H7005" t="s">
        <v>5293</v>
      </c>
      <c r="I7005" s="4"/>
      <c r="J7005" s="4"/>
      <c r="K7005" s="4"/>
    </row>
    <row r="7006" spans="1:19" ht="15" customHeight="1" x14ac:dyDescent="0.25">
      <c r="A7006">
        <v>7001</v>
      </c>
      <c r="B7006" s="7">
        <f>'EstExp 12-20'!K279</f>
        <v>0</v>
      </c>
      <c r="C7006" s="146">
        <f t="shared" si="220"/>
        <v>7001</v>
      </c>
      <c r="D7006" s="3" t="s">
        <v>5291</v>
      </c>
      <c r="E7006" t="b">
        <f t="shared" ca="1" si="221"/>
        <v>1</v>
      </c>
      <c r="F7006" cm="1">
        <f t="array" ref="F7006" ca="1">IF(G7006&lt;&gt;"",INDIRECT("'"&amp;G7006&amp;"'!"&amp;H7006),"")</f>
        <v>0</v>
      </c>
      <c r="G7006" s="991" t="s">
        <v>3604</v>
      </c>
      <c r="H7006" t="s">
        <v>5294</v>
      </c>
      <c r="I7006" s="4"/>
      <c r="J7006" s="4"/>
      <c r="K7006" s="4"/>
    </row>
    <row r="7007" spans="1:19" ht="15" customHeight="1" x14ac:dyDescent="0.25">
      <c r="A7007">
        <v>7002</v>
      </c>
      <c r="B7007" s="7">
        <f>'EstExp 12-20'!E303</f>
        <v>0</v>
      </c>
      <c r="C7007" s="146">
        <f t="shared" si="220"/>
        <v>7002</v>
      </c>
      <c r="D7007" s="3" t="s">
        <v>5291</v>
      </c>
      <c r="E7007" t="b">
        <f t="shared" ca="1" si="221"/>
        <v>1</v>
      </c>
      <c r="F7007" cm="1">
        <f t="array" ref="F7007" ca="1">IF(G7007&lt;&gt;"",INDIRECT("'"&amp;G7007&amp;"'!"&amp;H7007),"")</f>
        <v>0</v>
      </c>
      <c r="G7007" s="991" t="s">
        <v>3604</v>
      </c>
      <c r="H7007" t="s">
        <v>5295</v>
      </c>
      <c r="I7007" s="4"/>
      <c r="J7007" s="4"/>
      <c r="K7007" s="4"/>
    </row>
    <row r="7008" spans="1:19" ht="15" customHeight="1" x14ac:dyDescent="0.25">
      <c r="A7008">
        <v>7003</v>
      </c>
      <c r="B7008" s="7">
        <f>'EstExp 12-20'!H303</f>
        <v>0</v>
      </c>
      <c r="C7008" s="146">
        <f t="shared" si="220"/>
        <v>7003</v>
      </c>
      <c r="D7008" s="3" t="s">
        <v>5291</v>
      </c>
      <c r="E7008" t="b">
        <f t="shared" ca="1" si="221"/>
        <v>1</v>
      </c>
      <c r="F7008" cm="1">
        <f t="array" ref="F7008" ca="1">IF(G7008&lt;&gt;"",INDIRECT("'"&amp;G7008&amp;"'!"&amp;H7008),"")</f>
        <v>0</v>
      </c>
      <c r="G7008" s="991" t="s">
        <v>3604</v>
      </c>
      <c r="H7008" t="s">
        <v>5296</v>
      </c>
      <c r="I7008" s="4"/>
      <c r="J7008" s="4"/>
      <c r="K7008" s="4"/>
    </row>
    <row r="7009" spans="1:19" ht="15" customHeight="1" x14ac:dyDescent="0.25">
      <c r="A7009">
        <v>7004</v>
      </c>
      <c r="B7009" s="7">
        <f>'EstExp 12-20'!K303</f>
        <v>0</v>
      </c>
      <c r="C7009" s="146">
        <f t="shared" si="220"/>
        <v>7004</v>
      </c>
      <c r="D7009" s="3" t="s">
        <v>5291</v>
      </c>
      <c r="E7009" t="b">
        <f t="shared" ca="1" si="221"/>
        <v>1</v>
      </c>
      <c r="F7009" cm="1">
        <f t="array" ref="F7009" ca="1">IF(G7009&lt;&gt;"",INDIRECT("'"&amp;G7009&amp;"'!"&amp;H7009),"")</f>
        <v>0</v>
      </c>
      <c r="G7009" s="991" t="s">
        <v>3604</v>
      </c>
      <c r="H7009" t="s">
        <v>5297</v>
      </c>
      <c r="I7009" s="4"/>
      <c r="J7009" s="4"/>
      <c r="K7009" s="4"/>
    </row>
    <row r="7010" spans="1:19" ht="15" customHeight="1" x14ac:dyDescent="0.25">
      <c r="A7010">
        <v>7005</v>
      </c>
      <c r="B7010" s="8">
        <f>'EstExp 12-20'!H391</f>
        <v>0</v>
      </c>
      <c r="C7010" s="146">
        <f t="shared" si="220"/>
        <v>7005</v>
      </c>
      <c r="D7010" s="3" t="s">
        <v>5291</v>
      </c>
      <c r="E7010" t="b">
        <f t="shared" ca="1" si="221"/>
        <v>1</v>
      </c>
      <c r="F7010" cm="1">
        <f t="array" ref="F7010" ca="1">IF(G7010&lt;&gt;"",INDIRECT("'"&amp;G7010&amp;"'!"&amp;H7010),"")</f>
        <v>0</v>
      </c>
      <c r="G7010" s="991" t="s">
        <v>3604</v>
      </c>
      <c r="H7010" t="s">
        <v>5298</v>
      </c>
      <c r="I7010" s="4"/>
      <c r="J7010" s="4"/>
      <c r="K7010" s="4"/>
    </row>
    <row r="7011" spans="1:19" ht="15" customHeight="1" x14ac:dyDescent="0.25">
      <c r="A7011">
        <v>7006</v>
      </c>
      <c r="B7011" s="8">
        <f>'EstExp 12-20'!K391</f>
        <v>0</v>
      </c>
      <c r="C7011" s="146">
        <f t="shared" si="220"/>
        <v>7006</v>
      </c>
      <c r="D7011" s="3" t="s">
        <v>5291</v>
      </c>
      <c r="E7011" t="b">
        <f t="shared" ca="1" si="221"/>
        <v>1</v>
      </c>
      <c r="F7011" cm="1">
        <f t="array" ref="F7011" ca="1">IF(G7011&lt;&gt;"",INDIRECT("'"&amp;G7011&amp;"'!"&amp;H7011),"")</f>
        <v>0</v>
      </c>
      <c r="G7011" s="991" t="s">
        <v>3604</v>
      </c>
      <c r="H7011" t="s">
        <v>5299</v>
      </c>
      <c r="I7011" s="4"/>
      <c r="J7011" s="4"/>
      <c r="K7011" s="4"/>
    </row>
    <row r="7012" spans="1:19" ht="15" customHeight="1" x14ac:dyDescent="0.25">
      <c r="A7012">
        <v>7007</v>
      </c>
      <c r="B7012" s="8">
        <f>'EstExp 12-20'!H392</f>
        <v>0</v>
      </c>
      <c r="C7012" s="146">
        <f t="shared" si="220"/>
        <v>7007</v>
      </c>
      <c r="D7012" s="3" t="s">
        <v>5291</v>
      </c>
      <c r="E7012" t="b">
        <f t="shared" ca="1" si="221"/>
        <v>1</v>
      </c>
      <c r="F7012" cm="1">
        <f t="array" ref="F7012" ca="1">IF(G7012&lt;&gt;"",INDIRECT("'"&amp;G7012&amp;"'!"&amp;H7012),"")</f>
        <v>0</v>
      </c>
      <c r="G7012" s="991" t="s">
        <v>3604</v>
      </c>
      <c r="H7012" t="s">
        <v>5300</v>
      </c>
      <c r="I7012" s="4"/>
      <c r="J7012" s="4"/>
      <c r="K7012" s="4"/>
    </row>
    <row r="7013" spans="1:19" ht="15" customHeight="1" x14ac:dyDescent="0.25">
      <c r="A7013">
        <v>7008</v>
      </c>
      <c r="B7013" s="8">
        <f>'EstExp 12-20'!K392</f>
        <v>0</v>
      </c>
      <c r="C7013" s="146">
        <f t="shared" si="220"/>
        <v>7008</v>
      </c>
      <c r="D7013" s="3" t="s">
        <v>5291</v>
      </c>
      <c r="E7013" t="b">
        <f t="shared" ca="1" si="221"/>
        <v>1</v>
      </c>
      <c r="F7013" cm="1">
        <f t="array" ref="F7013" ca="1">IF(G7013&lt;&gt;"",INDIRECT("'"&amp;G7013&amp;"'!"&amp;H7013),"")</f>
        <v>0</v>
      </c>
      <c r="G7013" s="991" t="s">
        <v>3604</v>
      </c>
      <c r="H7013" t="s">
        <v>5301</v>
      </c>
      <c r="I7013" s="4"/>
      <c r="J7013" s="4"/>
      <c r="K7013" s="4"/>
    </row>
    <row r="7014" spans="1:19" ht="15" customHeight="1" x14ac:dyDescent="0.25">
      <c r="A7014">
        <v>7009</v>
      </c>
      <c r="B7014" s="8">
        <f>'EstExp 12-20'!H397</f>
        <v>0</v>
      </c>
      <c r="C7014" s="146">
        <f t="shared" si="220"/>
        <v>7009</v>
      </c>
      <c r="D7014" s="3" t="s">
        <v>5291</v>
      </c>
      <c r="E7014" t="b">
        <f t="shared" ca="1" si="221"/>
        <v>1</v>
      </c>
      <c r="F7014" cm="1">
        <f t="array" ref="F7014" ca="1">IF(G7014&lt;&gt;"",INDIRECT("'"&amp;G7014&amp;"'!"&amp;H7014),"")</f>
        <v>0</v>
      </c>
      <c r="G7014" s="991" t="s">
        <v>3604</v>
      </c>
      <c r="H7014" t="s">
        <v>5302</v>
      </c>
      <c r="I7014" s="4"/>
      <c r="J7014" s="4"/>
      <c r="K7014" s="4"/>
    </row>
    <row r="7015" spans="1:19" ht="15" customHeight="1" x14ac:dyDescent="0.25">
      <c r="A7015">
        <v>7010</v>
      </c>
      <c r="B7015" s="8">
        <f>'EstExp 12-20'!K397</f>
        <v>0</v>
      </c>
      <c r="C7015" s="146">
        <f t="shared" si="220"/>
        <v>7010</v>
      </c>
      <c r="D7015" s="3" t="s">
        <v>5291</v>
      </c>
      <c r="E7015" t="b">
        <f t="shared" ca="1" si="221"/>
        <v>1</v>
      </c>
      <c r="F7015" cm="1">
        <f t="array" ref="F7015" ca="1">IF(G7015&lt;&gt;"",INDIRECT("'"&amp;G7015&amp;"'!"&amp;H7015),"")</f>
        <v>0</v>
      </c>
      <c r="G7015" s="991" t="s">
        <v>3604</v>
      </c>
      <c r="H7015" t="s">
        <v>5303</v>
      </c>
      <c r="I7015" s="4"/>
      <c r="J7015" s="4"/>
      <c r="K7015" s="4"/>
    </row>
    <row r="7016" spans="1:19" ht="15" customHeight="1" x14ac:dyDescent="0.25">
      <c r="A7016">
        <v>7011</v>
      </c>
      <c r="B7016" s="7">
        <f>'EstExp 12-20'!H440</f>
        <v>0</v>
      </c>
      <c r="C7016" s="146">
        <f t="shared" si="220"/>
        <v>7011</v>
      </c>
      <c r="D7016" s="3" t="s">
        <v>5291</v>
      </c>
      <c r="E7016" t="b">
        <f t="shared" ca="1" si="221"/>
        <v>1</v>
      </c>
      <c r="F7016" cm="1">
        <f t="array" ref="F7016" ca="1">IF(G7016&lt;&gt;"",INDIRECT("'"&amp;G7016&amp;"'!"&amp;H7016),"")</f>
        <v>0</v>
      </c>
      <c r="G7016" s="991" t="s">
        <v>3604</v>
      </c>
      <c r="H7016" t="s">
        <v>5304</v>
      </c>
      <c r="I7016" s="4"/>
      <c r="J7016" s="4"/>
      <c r="K7016" s="4"/>
    </row>
    <row r="7017" spans="1:19" ht="15" customHeight="1" x14ac:dyDescent="0.25">
      <c r="A7017">
        <v>7012</v>
      </c>
      <c r="B7017" s="7">
        <f>'EstExp 12-20'!K440</f>
        <v>0</v>
      </c>
      <c r="C7017" s="146">
        <f t="shared" si="220"/>
        <v>7012</v>
      </c>
      <c r="D7017" s="3" t="s">
        <v>5291</v>
      </c>
      <c r="E7017" t="b">
        <f t="shared" ca="1" si="221"/>
        <v>1</v>
      </c>
      <c r="F7017" cm="1">
        <f t="array" ref="F7017" ca="1">IF(G7017&lt;&gt;"",INDIRECT("'"&amp;G7017&amp;"'!"&amp;H7017),"")</f>
        <v>0</v>
      </c>
      <c r="G7017" s="991" t="s">
        <v>3604</v>
      </c>
      <c r="H7017" t="s">
        <v>5305</v>
      </c>
      <c r="I7017" s="4"/>
      <c r="J7017" s="4"/>
      <c r="K7017" s="4"/>
    </row>
    <row r="7018" spans="1:19" ht="15" customHeight="1" x14ac:dyDescent="0.25">
      <c r="A7018">
        <v>7013</v>
      </c>
      <c r="B7018" s="7">
        <f>'EstExp 12-20'!H441</f>
        <v>0</v>
      </c>
      <c r="C7018" s="146">
        <f t="shared" si="220"/>
        <v>7013</v>
      </c>
      <c r="D7018" s="3" t="s">
        <v>5291</v>
      </c>
      <c r="E7018" t="b">
        <f t="shared" ca="1" si="221"/>
        <v>1</v>
      </c>
      <c r="F7018" cm="1">
        <f t="array" ref="F7018" ca="1">IF(G7018&lt;&gt;"",INDIRECT("'"&amp;G7018&amp;"'!"&amp;H7018),"")</f>
        <v>0</v>
      </c>
      <c r="G7018" s="991" t="s">
        <v>3604</v>
      </c>
      <c r="H7018" t="s">
        <v>5306</v>
      </c>
      <c r="I7018" s="4"/>
      <c r="J7018" s="4"/>
      <c r="K7018" s="4"/>
    </row>
    <row r="7019" spans="1:19" ht="15" customHeight="1" x14ac:dyDescent="0.25">
      <c r="A7019">
        <v>7014</v>
      </c>
      <c r="B7019" s="7">
        <f>'EstExp 12-20'!K441</f>
        <v>0</v>
      </c>
      <c r="C7019" s="146">
        <f t="shared" si="220"/>
        <v>7014</v>
      </c>
      <c r="D7019" s="3" t="s">
        <v>5291</v>
      </c>
      <c r="E7019" t="b">
        <f t="shared" ca="1" si="221"/>
        <v>1</v>
      </c>
      <c r="F7019" cm="1">
        <f t="array" ref="F7019" ca="1">IF(G7019&lt;&gt;"",INDIRECT("'"&amp;G7019&amp;"'!"&amp;H7019),"")</f>
        <v>0</v>
      </c>
      <c r="G7019" s="991" t="s">
        <v>3604</v>
      </c>
      <c r="H7019" t="s">
        <v>5307</v>
      </c>
      <c r="I7019" s="4"/>
      <c r="J7019" s="4"/>
      <c r="K7019" s="4"/>
    </row>
    <row r="7020" spans="1:19" ht="15" customHeight="1" x14ac:dyDescent="0.25">
      <c r="A7020">
        <v>7015</v>
      </c>
      <c r="B7020" s="7">
        <f>'BudgetSum 2-4'!J16</f>
        <v>0</v>
      </c>
      <c r="C7020" s="146">
        <f t="shared" si="220"/>
        <v>7015</v>
      </c>
      <c r="D7020" s="3" t="s">
        <v>5291</v>
      </c>
      <c r="E7020" t="b">
        <f t="shared" ca="1" si="221"/>
        <v>1</v>
      </c>
      <c r="F7020" cm="1">
        <f t="array" ref="F7020" ca="1">IF(G7020&lt;&gt;"",INDIRECT("'"&amp;G7020&amp;"'!"&amp;H7020),"")</f>
        <v>0</v>
      </c>
      <c r="G7020" s="991" t="s">
        <v>3508</v>
      </c>
      <c r="H7020" t="s">
        <v>4887</v>
      </c>
      <c r="I7020" s="4"/>
      <c r="J7020" s="4"/>
      <c r="K7020" s="4"/>
    </row>
    <row r="7021" spans="1:19" ht="15" customHeight="1" x14ac:dyDescent="0.25">
      <c r="A7021" s="2">
        <v>7016</v>
      </c>
      <c r="B7021" s="8"/>
      <c r="C7021" s="146"/>
      <c r="D7021" s="3" t="s">
        <v>5308</v>
      </c>
      <c r="S7021" s="991"/>
    </row>
    <row r="7022" spans="1:19" ht="15" customHeight="1" x14ac:dyDescent="0.25">
      <c r="A7022" s="2">
        <v>7017</v>
      </c>
      <c r="B7022" s="8"/>
      <c r="C7022" s="146"/>
      <c r="D7022" s="3" t="s">
        <v>5308</v>
      </c>
      <c r="S7022" s="991"/>
    </row>
    <row r="7023" spans="1:19" ht="15" customHeight="1" x14ac:dyDescent="0.25">
      <c r="A7023" s="2">
        <v>7018</v>
      </c>
      <c r="B7023" s="8"/>
      <c r="C7023" s="146"/>
      <c r="D7023" s="3" t="s">
        <v>5308</v>
      </c>
      <c r="S7023" s="991"/>
    </row>
    <row r="7024" spans="1:19" ht="15" customHeight="1" x14ac:dyDescent="0.25">
      <c r="A7024" s="2">
        <v>7019</v>
      </c>
      <c r="B7024" s="8"/>
      <c r="C7024" s="146"/>
      <c r="D7024" s="3" t="s">
        <v>5308</v>
      </c>
      <c r="S7024" s="991"/>
    </row>
    <row r="7025" spans="1:19" ht="15" customHeight="1" x14ac:dyDescent="0.25">
      <c r="A7025" s="2">
        <v>7020</v>
      </c>
      <c r="B7025" s="8"/>
      <c r="C7025" s="146"/>
      <c r="D7025" s="3" t="s">
        <v>5308</v>
      </c>
      <c r="S7025" s="991"/>
    </row>
    <row r="7026" spans="1:19" ht="15" customHeight="1" x14ac:dyDescent="0.25">
      <c r="A7026" s="2">
        <v>7021</v>
      </c>
      <c r="B7026" s="8"/>
      <c r="C7026" s="146"/>
      <c r="D7026" s="3" t="s">
        <v>5308</v>
      </c>
      <c r="S7026" s="991"/>
    </row>
    <row r="7027" spans="1:19" ht="15" customHeight="1" x14ac:dyDescent="0.25">
      <c r="A7027" s="2">
        <v>7022</v>
      </c>
      <c r="B7027" s="8"/>
      <c r="C7027" s="146"/>
      <c r="D7027" s="3" t="s">
        <v>5308</v>
      </c>
      <c r="S7027" s="991"/>
    </row>
    <row r="7028" spans="1:19" ht="15" customHeight="1" x14ac:dyDescent="0.25">
      <c r="A7028" s="2">
        <v>7023</v>
      </c>
      <c r="B7028" s="8"/>
      <c r="C7028" s="146"/>
      <c r="D7028" s="3" t="s">
        <v>5308</v>
      </c>
      <c r="S7028" s="991"/>
    </row>
    <row r="7029" spans="1:19" ht="15" customHeight="1" x14ac:dyDescent="0.25">
      <c r="A7029">
        <v>7024</v>
      </c>
      <c r="B7029" s="8">
        <f>'EstRev 6-11'!C233</f>
        <v>0</v>
      </c>
      <c r="C7029" s="146">
        <f t="shared" ref="C7029:C7092" si="222">A7029-B7029</f>
        <v>7024</v>
      </c>
      <c r="D7029" s="3" t="s">
        <v>5309</v>
      </c>
      <c r="E7029" t="b">
        <f t="shared" ref="E7029:E7092" ca="1" si="223">F7029=B7029</f>
        <v>1</v>
      </c>
      <c r="F7029" cm="1">
        <f t="array" ref="F7029" ca="1">IF(G7029&lt;&gt;"",INDIRECT("'"&amp;G7029&amp;"'!"&amp;H7029),"")</f>
        <v>0</v>
      </c>
      <c r="G7029" s="991" t="s">
        <v>4454</v>
      </c>
      <c r="H7029" t="s">
        <v>5310</v>
      </c>
      <c r="I7029" s="4"/>
      <c r="J7029" s="4"/>
      <c r="K7029" s="4"/>
    </row>
    <row r="7030" spans="1:19" ht="15" customHeight="1" x14ac:dyDescent="0.25">
      <c r="A7030">
        <v>7025</v>
      </c>
      <c r="B7030" s="8">
        <f>'EstRev 6-11'!D233</f>
        <v>0</v>
      </c>
      <c r="C7030" s="146">
        <f t="shared" si="222"/>
        <v>7025</v>
      </c>
      <c r="D7030" s="3" t="s">
        <v>5309</v>
      </c>
      <c r="E7030" t="b">
        <f t="shared" ca="1" si="223"/>
        <v>1</v>
      </c>
      <c r="F7030" cm="1">
        <f t="array" ref="F7030" ca="1">IF(G7030&lt;&gt;"",INDIRECT("'"&amp;G7030&amp;"'!"&amp;H7030),"")</f>
        <v>0</v>
      </c>
      <c r="G7030" s="991" t="s">
        <v>4454</v>
      </c>
      <c r="H7030" t="s">
        <v>4038</v>
      </c>
      <c r="I7030" s="4"/>
      <c r="J7030" s="4"/>
      <c r="K7030" s="4"/>
    </row>
    <row r="7031" spans="1:19" ht="15" customHeight="1" x14ac:dyDescent="0.25">
      <c r="A7031">
        <v>7026</v>
      </c>
      <c r="B7031" s="8">
        <f>'EstRev 6-11'!F233</f>
        <v>0</v>
      </c>
      <c r="C7031" s="146">
        <f t="shared" si="222"/>
        <v>7026</v>
      </c>
      <c r="D7031" s="3" t="s">
        <v>5309</v>
      </c>
      <c r="E7031" t="b">
        <f t="shared" ca="1" si="223"/>
        <v>1</v>
      </c>
      <c r="F7031" cm="1">
        <f t="array" ref="F7031" ca="1">IF(G7031&lt;&gt;"",INDIRECT("'"&amp;G7031&amp;"'!"&amp;H7031),"")</f>
        <v>0</v>
      </c>
      <c r="G7031" s="991" t="s">
        <v>4454</v>
      </c>
      <c r="H7031" t="s">
        <v>5311</v>
      </c>
      <c r="I7031" s="4"/>
      <c r="J7031" s="4"/>
      <c r="K7031" s="4"/>
    </row>
    <row r="7032" spans="1:19" ht="15" customHeight="1" x14ac:dyDescent="0.25">
      <c r="A7032">
        <v>7027</v>
      </c>
      <c r="B7032" s="8">
        <f>'EstRev 6-11'!G233</f>
        <v>0</v>
      </c>
      <c r="C7032" s="146">
        <f t="shared" si="222"/>
        <v>7027</v>
      </c>
      <c r="D7032" s="3" t="s">
        <v>5309</v>
      </c>
      <c r="E7032" t="b">
        <f t="shared" ca="1" si="223"/>
        <v>1</v>
      </c>
      <c r="F7032" cm="1">
        <f t="array" ref="F7032" ca="1">IF(G7032&lt;&gt;"",INDIRECT("'"&amp;G7032&amp;"'!"&amp;H7032),"")</f>
        <v>0</v>
      </c>
      <c r="G7032" s="991" t="s">
        <v>4454</v>
      </c>
      <c r="H7032" t="s">
        <v>5312</v>
      </c>
      <c r="I7032" s="4"/>
      <c r="J7032" s="4"/>
      <c r="K7032" s="4"/>
    </row>
    <row r="7033" spans="1:19" ht="15" customHeight="1" x14ac:dyDescent="0.25">
      <c r="A7033">
        <v>7028</v>
      </c>
      <c r="B7033" s="8">
        <f>'EstRev 6-11'!C234</f>
        <v>0</v>
      </c>
      <c r="C7033" s="146">
        <f t="shared" si="222"/>
        <v>7028</v>
      </c>
      <c r="D7033" s="3" t="s">
        <v>5313</v>
      </c>
      <c r="E7033" t="b">
        <f t="shared" ca="1" si="223"/>
        <v>1</v>
      </c>
      <c r="F7033" cm="1">
        <f t="array" ref="F7033" ca="1">IF(G7033&lt;&gt;"",INDIRECT("'"&amp;G7033&amp;"'!"&amp;H7033),"")</f>
        <v>0</v>
      </c>
      <c r="G7033" s="991" t="s">
        <v>4454</v>
      </c>
      <c r="H7033" t="s">
        <v>5314</v>
      </c>
      <c r="I7033" s="4"/>
      <c r="J7033" s="4"/>
      <c r="K7033" s="4"/>
    </row>
    <row r="7034" spans="1:19" ht="15" customHeight="1" x14ac:dyDescent="0.25">
      <c r="A7034">
        <v>7029</v>
      </c>
      <c r="B7034" s="8">
        <f>'EstRev 6-11'!D234</f>
        <v>0</v>
      </c>
      <c r="C7034" s="146">
        <f t="shared" si="222"/>
        <v>7029</v>
      </c>
      <c r="D7034" s="3" t="s">
        <v>5313</v>
      </c>
      <c r="E7034" t="b">
        <f t="shared" ca="1" si="223"/>
        <v>1</v>
      </c>
      <c r="F7034" cm="1">
        <f t="array" ref="F7034" ca="1">IF(G7034&lt;&gt;"",INDIRECT("'"&amp;G7034&amp;"'!"&amp;H7034),"")</f>
        <v>0</v>
      </c>
      <c r="G7034" s="991" t="s">
        <v>4454</v>
      </c>
      <c r="H7034" t="s">
        <v>5315</v>
      </c>
      <c r="I7034" s="4"/>
      <c r="J7034" s="4"/>
      <c r="K7034" s="4"/>
    </row>
    <row r="7035" spans="1:19" ht="15" customHeight="1" x14ac:dyDescent="0.25">
      <c r="A7035">
        <v>7030</v>
      </c>
      <c r="B7035" s="8">
        <f>'EstRev 6-11'!F234</f>
        <v>0</v>
      </c>
      <c r="C7035" s="146">
        <f t="shared" si="222"/>
        <v>7030</v>
      </c>
      <c r="D7035" s="3" t="s">
        <v>5313</v>
      </c>
      <c r="E7035" t="b">
        <f t="shared" ca="1" si="223"/>
        <v>1</v>
      </c>
      <c r="F7035" cm="1">
        <f t="array" ref="F7035" ca="1">IF(G7035&lt;&gt;"",INDIRECT("'"&amp;G7035&amp;"'!"&amp;H7035),"")</f>
        <v>0</v>
      </c>
      <c r="G7035" s="991" t="s">
        <v>4454</v>
      </c>
      <c r="H7035" t="s">
        <v>5316</v>
      </c>
      <c r="I7035" s="4"/>
      <c r="J7035" s="4"/>
      <c r="K7035" s="4"/>
    </row>
    <row r="7036" spans="1:19" ht="15" customHeight="1" x14ac:dyDescent="0.25">
      <c r="A7036">
        <v>7031</v>
      </c>
      <c r="B7036" s="8">
        <f>'EstRev 6-11'!G234</f>
        <v>0</v>
      </c>
      <c r="C7036" s="146">
        <f t="shared" si="222"/>
        <v>7031</v>
      </c>
      <c r="D7036" s="3" t="s">
        <v>5313</v>
      </c>
      <c r="E7036" t="b">
        <f t="shared" ca="1" si="223"/>
        <v>1</v>
      </c>
      <c r="F7036" cm="1">
        <f t="array" ref="F7036" ca="1">IF(G7036&lt;&gt;"",INDIRECT("'"&amp;G7036&amp;"'!"&amp;H7036),"")</f>
        <v>0</v>
      </c>
      <c r="G7036" s="991" t="s">
        <v>4454</v>
      </c>
      <c r="H7036" t="s">
        <v>5317</v>
      </c>
      <c r="I7036" s="4"/>
      <c r="J7036" s="4"/>
      <c r="K7036" s="4"/>
    </row>
    <row r="7037" spans="1:19" ht="15" customHeight="1" x14ac:dyDescent="0.25">
      <c r="A7037">
        <v>7032</v>
      </c>
      <c r="B7037" s="8">
        <f>'BudgetSum 2-4'!J13</f>
        <v>0</v>
      </c>
      <c r="C7037" s="146">
        <f t="shared" si="222"/>
        <v>7032</v>
      </c>
      <c r="D7037" s="3" t="s">
        <v>5318</v>
      </c>
      <c r="E7037" t="b">
        <f t="shared" ca="1" si="223"/>
        <v>1</v>
      </c>
      <c r="F7037" cm="1">
        <f t="array" ref="F7037" ca="1">IF(G7037&lt;&gt;"",INDIRECT("'"&amp;G7037&amp;"'!"&amp;H7037),"")</f>
        <v>0</v>
      </c>
      <c r="G7037" s="991" t="s">
        <v>3508</v>
      </c>
      <c r="H7037" t="s">
        <v>4886</v>
      </c>
      <c r="I7037" s="4"/>
      <c r="J7037" s="4"/>
      <c r="K7037" s="4"/>
    </row>
    <row r="7038" spans="1:19" ht="15" customHeight="1" x14ac:dyDescent="0.25">
      <c r="A7038">
        <v>7033</v>
      </c>
      <c r="B7038" s="8">
        <f>'BudgetSum 2-4'!J15</f>
        <v>0</v>
      </c>
      <c r="C7038" s="146">
        <f t="shared" si="222"/>
        <v>7033</v>
      </c>
      <c r="D7038" s="3" t="s">
        <v>5318</v>
      </c>
      <c r="E7038" t="b">
        <f t="shared" ca="1" si="223"/>
        <v>1</v>
      </c>
      <c r="F7038" cm="1">
        <f t="array" ref="F7038" ca="1">IF(G7038&lt;&gt;"",INDIRECT("'"&amp;G7038&amp;"'!"&amp;H7038),"")</f>
        <v>0</v>
      </c>
      <c r="G7038" s="991" t="s">
        <v>3508</v>
      </c>
      <c r="H7038" t="s">
        <v>4889</v>
      </c>
      <c r="I7038" s="4"/>
      <c r="J7038" s="4"/>
      <c r="K7038" s="4"/>
    </row>
    <row r="7039" spans="1:19" ht="15" customHeight="1" x14ac:dyDescent="0.25">
      <c r="A7039">
        <v>7034</v>
      </c>
      <c r="B7039" s="8">
        <f>'BudgetSum 2-4'!C83</f>
        <v>3144</v>
      </c>
      <c r="C7039" s="146">
        <f t="shared" si="222"/>
        <v>3890</v>
      </c>
      <c r="D7039" s="3" t="s">
        <v>5318</v>
      </c>
      <c r="E7039" t="b">
        <f t="shared" ca="1" si="223"/>
        <v>1</v>
      </c>
      <c r="F7039" cm="1">
        <f t="array" ref="F7039" ca="1">IF(G7039&lt;&gt;"",INDIRECT("'"&amp;G7039&amp;"'!"&amp;H7039),"")</f>
        <v>3144</v>
      </c>
      <c r="G7039" s="991" t="s">
        <v>3508</v>
      </c>
      <c r="H7039" t="s">
        <v>5319</v>
      </c>
      <c r="I7039" s="4"/>
      <c r="J7039" s="4"/>
      <c r="K7039" s="4"/>
    </row>
    <row r="7040" spans="1:19" ht="15" customHeight="1" x14ac:dyDescent="0.25">
      <c r="A7040">
        <v>7035</v>
      </c>
      <c r="B7040" s="8">
        <f>'BudgetSum 2-4'!C85</f>
        <v>500</v>
      </c>
      <c r="C7040" s="146">
        <f t="shared" si="222"/>
        <v>6535</v>
      </c>
      <c r="D7040" s="3" t="s">
        <v>5318</v>
      </c>
      <c r="E7040" t="b">
        <f t="shared" ca="1" si="223"/>
        <v>1</v>
      </c>
      <c r="F7040" cm="1">
        <f t="array" ref="F7040" ca="1">IF(G7040&lt;&gt;"",INDIRECT("'"&amp;G7040&amp;"'!"&amp;H7040),"")</f>
        <v>500</v>
      </c>
      <c r="G7040" s="991" t="s">
        <v>3508</v>
      </c>
      <c r="H7040" t="s">
        <v>5320</v>
      </c>
      <c r="I7040" s="4"/>
      <c r="J7040" s="4"/>
      <c r="K7040" s="4"/>
    </row>
    <row r="7041" spans="1:11" ht="15" customHeight="1" x14ac:dyDescent="0.25">
      <c r="A7041">
        <v>7036</v>
      </c>
      <c r="B7041" s="8">
        <f>'BudgetSum 2-4'!C87</f>
        <v>500</v>
      </c>
      <c r="C7041" s="146">
        <f t="shared" si="222"/>
        <v>6536</v>
      </c>
      <c r="D7041" s="3" t="s">
        <v>5318</v>
      </c>
      <c r="E7041" t="b">
        <f t="shared" ca="1" si="223"/>
        <v>1</v>
      </c>
      <c r="F7041" cm="1">
        <f t="array" ref="F7041" ca="1">IF(G7041&lt;&gt;"",INDIRECT("'"&amp;G7041&amp;"'!"&amp;H7041),"")</f>
        <v>500</v>
      </c>
      <c r="G7041" s="991" t="s">
        <v>3508</v>
      </c>
      <c r="H7041" t="s">
        <v>4615</v>
      </c>
      <c r="I7041" s="4"/>
      <c r="J7041" s="4"/>
      <c r="K7041" s="4"/>
    </row>
    <row r="7042" spans="1:11" ht="15" customHeight="1" x14ac:dyDescent="0.25">
      <c r="A7042">
        <v>7037</v>
      </c>
      <c r="B7042" s="8">
        <f>'BudgetSum 2-4'!C88</f>
        <v>0</v>
      </c>
      <c r="C7042" s="146">
        <f t="shared" si="222"/>
        <v>7037</v>
      </c>
      <c r="D7042" s="3" t="s">
        <v>5318</v>
      </c>
      <c r="E7042" t="b">
        <f t="shared" ca="1" si="223"/>
        <v>1</v>
      </c>
      <c r="F7042" cm="1">
        <f t="array" ref="F7042" ca="1">IF(G7042&lt;&gt;"",INDIRECT("'"&amp;G7042&amp;"'!"&amp;H7042),"")</f>
        <v>0</v>
      </c>
      <c r="G7042" s="991" t="s">
        <v>3508</v>
      </c>
      <c r="H7042" t="s">
        <v>4616</v>
      </c>
      <c r="I7042" s="4"/>
      <c r="J7042" s="4"/>
      <c r="K7042" s="4"/>
    </row>
    <row r="7043" spans="1:11" ht="15" customHeight="1" x14ac:dyDescent="0.25">
      <c r="A7043">
        <v>7038</v>
      </c>
      <c r="B7043" s="8">
        <f>'BudgetSum 2-4'!C89</f>
        <v>3144</v>
      </c>
      <c r="C7043" s="146">
        <f t="shared" si="222"/>
        <v>3894</v>
      </c>
      <c r="D7043" s="3" t="s">
        <v>5318</v>
      </c>
      <c r="E7043" t="b">
        <f t="shared" ca="1" si="223"/>
        <v>1</v>
      </c>
      <c r="F7043" cm="1">
        <f t="array" ref="F7043" ca="1">IF(G7043&lt;&gt;"",INDIRECT("'"&amp;G7043&amp;"'!"&amp;H7043),"")</f>
        <v>3144</v>
      </c>
      <c r="G7043" s="991" t="s">
        <v>3508</v>
      </c>
      <c r="H7043" t="s">
        <v>4617</v>
      </c>
      <c r="I7043" s="4"/>
      <c r="J7043" s="4"/>
      <c r="K7043" s="4"/>
    </row>
    <row r="7044" spans="1:11" ht="15" customHeight="1" x14ac:dyDescent="0.25">
      <c r="A7044">
        <v>7039</v>
      </c>
      <c r="B7044" s="8">
        <f>'BudgetSum 2-4'!J131</f>
        <v>0</v>
      </c>
      <c r="C7044" s="146">
        <f t="shared" si="222"/>
        <v>7039</v>
      </c>
      <c r="D7044" s="3" t="s">
        <v>5318</v>
      </c>
      <c r="E7044" t="b">
        <f t="shared" ca="1" si="223"/>
        <v>1</v>
      </c>
      <c r="F7044" cm="1">
        <f t="array" ref="F7044" ca="1">IF(G7044&lt;&gt;"",INDIRECT("'"&amp;G7044&amp;"'!"&amp;H7044),"")</f>
        <v>0</v>
      </c>
      <c r="G7044" s="991" t="s">
        <v>3508</v>
      </c>
      <c r="H7044" t="s">
        <v>5097</v>
      </c>
      <c r="I7044" s="4"/>
      <c r="J7044" s="4"/>
      <c r="K7044" s="4"/>
    </row>
    <row r="7045" spans="1:11" ht="15" customHeight="1" x14ac:dyDescent="0.25">
      <c r="A7045">
        <v>7040</v>
      </c>
      <c r="B7045" s="8">
        <f>'BudgetSum 2-4'!C91</f>
        <v>241797</v>
      </c>
      <c r="C7045" s="146">
        <f t="shared" si="222"/>
        <v>-234757</v>
      </c>
      <c r="D7045" s="3" t="s">
        <v>5318</v>
      </c>
      <c r="E7045" t="b">
        <f t="shared" ca="1" si="223"/>
        <v>1</v>
      </c>
      <c r="F7045" cm="1">
        <f t="array" ref="F7045" ca="1">IF(G7045&lt;&gt;"",INDIRECT("'"&amp;G7045&amp;"'!"&amp;H7045),"")</f>
        <v>241797</v>
      </c>
      <c r="G7045" s="991" t="s">
        <v>3508</v>
      </c>
      <c r="H7045" t="s">
        <v>4619</v>
      </c>
      <c r="I7045" s="4"/>
      <c r="J7045" s="4"/>
      <c r="K7045" s="4"/>
    </row>
    <row r="7046" spans="1:11" ht="15" customHeight="1" x14ac:dyDescent="0.25">
      <c r="A7046">
        <v>7041</v>
      </c>
      <c r="B7046" s="8">
        <f>'BudgetSum 2-4'!C93</f>
        <v>888378</v>
      </c>
      <c r="C7046" s="146">
        <f t="shared" si="222"/>
        <v>-881337</v>
      </c>
      <c r="D7046" s="3" t="s">
        <v>5318</v>
      </c>
      <c r="E7046" t="b">
        <f t="shared" ca="1" si="223"/>
        <v>1</v>
      </c>
      <c r="F7046" cm="1">
        <f t="array" ref="F7046" ca="1">IF(G7046&lt;&gt;"",INDIRECT("'"&amp;G7046&amp;"'!"&amp;H7046),"")</f>
        <v>888378</v>
      </c>
      <c r="G7046" s="991" t="s">
        <v>3508</v>
      </c>
      <c r="H7046" t="s">
        <v>4621</v>
      </c>
      <c r="I7046" s="4"/>
      <c r="J7046" s="4"/>
      <c r="K7046" s="4"/>
    </row>
    <row r="7047" spans="1:11" ht="15" customHeight="1" x14ac:dyDescent="0.25">
      <c r="A7047">
        <v>7042</v>
      </c>
      <c r="B7047" s="8">
        <f>'BudgetSum 2-4'!C94</f>
        <v>10804</v>
      </c>
      <c r="C7047" s="146">
        <f t="shared" si="222"/>
        <v>-3762</v>
      </c>
      <c r="D7047" s="3" t="s">
        <v>5318</v>
      </c>
      <c r="E7047" t="b">
        <f t="shared" ca="1" si="223"/>
        <v>1</v>
      </c>
      <c r="F7047" cm="1">
        <f t="array" ref="F7047" ca="1">IF(G7047&lt;&gt;"",INDIRECT("'"&amp;G7047&amp;"'!"&amp;H7047),"")</f>
        <v>10804</v>
      </c>
      <c r="G7047" s="991" t="s">
        <v>3508</v>
      </c>
      <c r="H7047" t="s">
        <v>4622</v>
      </c>
      <c r="I7047" s="4"/>
      <c r="J7047" s="4"/>
      <c r="K7047" s="4"/>
    </row>
    <row r="7048" spans="1:11" ht="15" customHeight="1" x14ac:dyDescent="0.25">
      <c r="A7048">
        <v>7043</v>
      </c>
      <c r="B7048" s="8">
        <f>'BudgetSum 2-4'!C95</f>
        <v>314217</v>
      </c>
      <c r="C7048" s="146">
        <f t="shared" si="222"/>
        <v>-307174</v>
      </c>
      <c r="D7048" s="3" t="s">
        <v>5318</v>
      </c>
      <c r="E7048" t="b">
        <f t="shared" ca="1" si="223"/>
        <v>1</v>
      </c>
      <c r="F7048" cm="1">
        <f t="array" ref="F7048" ca="1">IF(G7048&lt;&gt;"",INDIRECT("'"&amp;G7048&amp;"'!"&amp;H7048),"")</f>
        <v>314217</v>
      </c>
      <c r="G7048" s="991" t="s">
        <v>3508</v>
      </c>
      <c r="H7048" t="s">
        <v>4623</v>
      </c>
      <c r="I7048" s="4"/>
      <c r="J7048" s="4"/>
      <c r="K7048" s="4"/>
    </row>
    <row r="7049" spans="1:11" ht="15" customHeight="1" x14ac:dyDescent="0.25">
      <c r="A7049">
        <v>7044</v>
      </c>
      <c r="B7049" s="8">
        <f>'BudgetSum 2-4'!C96</f>
        <v>103135</v>
      </c>
      <c r="C7049" s="146">
        <f t="shared" si="222"/>
        <v>-96091</v>
      </c>
      <c r="D7049" s="3" t="s">
        <v>5318</v>
      </c>
      <c r="E7049" t="b">
        <f t="shared" ca="1" si="223"/>
        <v>1</v>
      </c>
      <c r="F7049" cm="1">
        <f t="array" ref="F7049" ca="1">IF(G7049&lt;&gt;"",INDIRECT("'"&amp;G7049&amp;"'!"&amp;H7049),"")</f>
        <v>103135</v>
      </c>
      <c r="G7049" s="991" t="s">
        <v>3508</v>
      </c>
      <c r="H7049" t="s">
        <v>4624</v>
      </c>
      <c r="I7049" s="4"/>
      <c r="J7049" s="4"/>
      <c r="K7049" s="4"/>
    </row>
    <row r="7050" spans="1:11" ht="15" customHeight="1" x14ac:dyDescent="0.25">
      <c r="A7050">
        <v>7045</v>
      </c>
      <c r="B7050" s="8">
        <f>'BudgetSum 2-4'!C97</f>
        <v>1316534</v>
      </c>
      <c r="C7050" s="146">
        <f t="shared" si="222"/>
        <v>-1309489</v>
      </c>
      <c r="D7050" s="3" t="s">
        <v>5318</v>
      </c>
      <c r="E7050" t="b">
        <f t="shared" ca="1" si="223"/>
        <v>1</v>
      </c>
      <c r="F7050" cm="1">
        <f t="array" ref="F7050" ca="1">IF(G7050&lt;&gt;"",INDIRECT("'"&amp;G7050&amp;"'!"&amp;H7050),"")</f>
        <v>1316534</v>
      </c>
      <c r="G7050" s="991" t="s">
        <v>3508</v>
      </c>
      <c r="H7050" t="s">
        <v>5321</v>
      </c>
      <c r="I7050" s="4"/>
      <c r="J7050" s="4"/>
      <c r="K7050" s="4"/>
    </row>
    <row r="7051" spans="1:11" ht="15" customHeight="1" x14ac:dyDescent="0.25">
      <c r="A7051">
        <v>7046</v>
      </c>
      <c r="B7051" s="8">
        <f>'BudgetSum 2-4'!C98</f>
        <v>0</v>
      </c>
      <c r="C7051" s="146">
        <f t="shared" si="222"/>
        <v>7046</v>
      </c>
      <c r="D7051" s="3" t="s">
        <v>5318</v>
      </c>
      <c r="E7051" t="b">
        <f t="shared" ca="1" si="223"/>
        <v>1</v>
      </c>
      <c r="F7051" cm="1">
        <f t="array" ref="F7051" ca="1">IF(G7051&lt;&gt;"",INDIRECT("'"&amp;G7051&amp;"'!"&amp;H7051),"")</f>
        <v>0</v>
      </c>
      <c r="G7051" s="991" t="s">
        <v>3508</v>
      </c>
      <c r="H7051" t="s">
        <v>4625</v>
      </c>
      <c r="I7051" s="4"/>
      <c r="J7051" s="4"/>
      <c r="K7051" s="4"/>
    </row>
    <row r="7052" spans="1:11" ht="15" customHeight="1" x14ac:dyDescent="0.25">
      <c r="A7052">
        <v>7047</v>
      </c>
      <c r="B7052" s="8">
        <f>'BudgetSum 2-4'!C99</f>
        <v>1316534</v>
      </c>
      <c r="C7052" s="146">
        <f t="shared" si="222"/>
        <v>-1309487</v>
      </c>
      <c r="D7052" s="3" t="s">
        <v>5318</v>
      </c>
      <c r="E7052" t="b">
        <f t="shared" ca="1" si="223"/>
        <v>1</v>
      </c>
      <c r="F7052" cm="1">
        <f t="array" ref="F7052" ca="1">IF(G7052&lt;&gt;"",INDIRECT("'"&amp;G7052&amp;"'!"&amp;H7052),"")</f>
        <v>1316534</v>
      </c>
      <c r="G7052" s="991" t="s">
        <v>3508</v>
      </c>
      <c r="H7052" t="s">
        <v>4626</v>
      </c>
      <c r="I7052" s="4"/>
      <c r="J7052" s="4"/>
      <c r="K7052" s="4"/>
    </row>
    <row r="7053" spans="1:11" ht="15" customHeight="1" x14ac:dyDescent="0.25">
      <c r="A7053">
        <v>7048</v>
      </c>
      <c r="B7053" s="8">
        <f>'BudgetSum 2-4'!C101</f>
        <v>677200</v>
      </c>
      <c r="C7053" s="146">
        <f t="shared" si="222"/>
        <v>-670152</v>
      </c>
      <c r="D7053" s="3" t="s">
        <v>5318</v>
      </c>
      <c r="E7053" t="b">
        <f t="shared" ca="1" si="223"/>
        <v>1</v>
      </c>
      <c r="F7053" cm="1">
        <f t="array" ref="F7053" ca="1">IF(G7053&lt;&gt;"",INDIRECT("'"&amp;G7053&amp;"'!"&amp;H7053),"")</f>
        <v>677200</v>
      </c>
      <c r="G7053" s="991" t="s">
        <v>3508</v>
      </c>
      <c r="H7053" t="s">
        <v>4627</v>
      </c>
      <c r="I7053" s="4"/>
      <c r="J7053" s="4"/>
      <c r="K7053" s="4"/>
    </row>
    <row r="7054" spans="1:11" ht="15" customHeight="1" x14ac:dyDescent="0.25">
      <c r="A7054">
        <v>7049</v>
      </c>
      <c r="B7054" s="8">
        <f>'BudgetSum 2-4'!C102</f>
        <v>398816</v>
      </c>
      <c r="C7054" s="146">
        <f t="shared" si="222"/>
        <v>-391767</v>
      </c>
      <c r="D7054" s="3" t="s">
        <v>5318</v>
      </c>
      <c r="E7054" t="b">
        <f t="shared" ca="1" si="223"/>
        <v>1</v>
      </c>
      <c r="F7054" cm="1">
        <f t="array" ref="F7054" ca="1">IF(G7054&lt;&gt;"",INDIRECT("'"&amp;G7054&amp;"'!"&amp;H7054),"")</f>
        <v>398816</v>
      </c>
      <c r="G7054" s="991" t="s">
        <v>3508</v>
      </c>
      <c r="H7054" t="s">
        <v>4628</v>
      </c>
    </row>
    <row r="7055" spans="1:11" ht="15" customHeight="1" x14ac:dyDescent="0.25">
      <c r="A7055">
        <v>7050</v>
      </c>
      <c r="B7055" s="8">
        <f>'BudgetSum 2-4'!C103</f>
        <v>0</v>
      </c>
      <c r="C7055" s="146">
        <f t="shared" si="222"/>
        <v>7050</v>
      </c>
      <c r="D7055" s="3" t="s">
        <v>5318</v>
      </c>
      <c r="E7055" t="b">
        <f t="shared" ca="1" si="223"/>
        <v>1</v>
      </c>
      <c r="F7055" cm="1">
        <f t="array" ref="F7055" ca="1">IF(G7055&lt;&gt;"",INDIRECT("'"&amp;G7055&amp;"'!"&amp;H7055),"")</f>
        <v>0</v>
      </c>
      <c r="G7055" s="991" t="s">
        <v>3508</v>
      </c>
      <c r="H7055" t="s">
        <v>4908</v>
      </c>
    </row>
    <row r="7056" spans="1:11" ht="15" customHeight="1" x14ac:dyDescent="0.25">
      <c r="A7056">
        <v>7051</v>
      </c>
      <c r="B7056" s="8">
        <f>'BudgetSum 2-4'!C104</f>
        <v>203482</v>
      </c>
      <c r="C7056" s="146">
        <f t="shared" si="222"/>
        <v>-196431</v>
      </c>
      <c r="D7056" s="3" t="s">
        <v>5318</v>
      </c>
      <c r="E7056" t="b">
        <f t="shared" ca="1" si="223"/>
        <v>1</v>
      </c>
      <c r="F7056" cm="1">
        <f t="array" ref="F7056" ca="1">IF(G7056&lt;&gt;"",INDIRECT("'"&amp;G7056&amp;"'!"&amp;H7056),"")</f>
        <v>203482</v>
      </c>
      <c r="G7056" s="991" t="s">
        <v>3508</v>
      </c>
      <c r="H7056" t="s">
        <v>4915</v>
      </c>
    </row>
    <row r="7057" spans="1:11" ht="15" customHeight="1" x14ac:dyDescent="0.25">
      <c r="A7057">
        <v>7052</v>
      </c>
      <c r="B7057" s="8">
        <f>'BudgetSum 2-4'!C105</f>
        <v>0</v>
      </c>
      <c r="C7057" s="146">
        <f t="shared" si="222"/>
        <v>7052</v>
      </c>
      <c r="D7057" s="3" t="s">
        <v>5318</v>
      </c>
      <c r="E7057" t="b">
        <f t="shared" ca="1" si="223"/>
        <v>1</v>
      </c>
      <c r="F7057" cm="1">
        <f t="array" ref="F7057" ca="1">IF(G7057&lt;&gt;"",INDIRECT("'"&amp;G7057&amp;"'!"&amp;H7057),"")</f>
        <v>0</v>
      </c>
      <c r="G7057" s="991" t="s">
        <v>3508</v>
      </c>
      <c r="H7057" t="s">
        <v>4916</v>
      </c>
    </row>
    <row r="7058" spans="1:11" ht="15" customHeight="1" x14ac:dyDescent="0.25">
      <c r="A7058">
        <v>7053</v>
      </c>
      <c r="B7058" s="8">
        <f>'BudgetSum 2-4'!C106</f>
        <v>5000</v>
      </c>
      <c r="C7058" s="146">
        <f t="shared" si="222"/>
        <v>2053</v>
      </c>
      <c r="D7058" s="3" t="s">
        <v>5318</v>
      </c>
      <c r="E7058" t="b">
        <f t="shared" ca="1" si="223"/>
        <v>1</v>
      </c>
      <c r="F7058" cm="1">
        <f t="array" ref="F7058" ca="1">IF(G7058&lt;&gt;"",INDIRECT("'"&amp;G7058&amp;"'!"&amp;H7058),"")</f>
        <v>5000</v>
      </c>
      <c r="G7058" s="991" t="s">
        <v>3508</v>
      </c>
      <c r="H7058" t="s">
        <v>5322</v>
      </c>
      <c r="I7058" s="4"/>
      <c r="J7058" s="4"/>
      <c r="K7058" s="4"/>
    </row>
    <row r="7059" spans="1:11" ht="15" customHeight="1" x14ac:dyDescent="0.25">
      <c r="A7059">
        <v>7054</v>
      </c>
      <c r="B7059" s="8">
        <f>'BudgetSum 2-4'!C107</f>
        <v>1284498</v>
      </c>
      <c r="C7059" s="146">
        <f t="shared" si="222"/>
        <v>-1277444</v>
      </c>
      <c r="D7059" s="3" t="s">
        <v>5318</v>
      </c>
      <c r="E7059" t="b">
        <f t="shared" ca="1" si="223"/>
        <v>1</v>
      </c>
      <c r="F7059" cm="1">
        <f t="array" ref="F7059" ca="1">IF(G7059&lt;&gt;"",INDIRECT("'"&amp;G7059&amp;"'!"&amp;H7059),"")</f>
        <v>1284498</v>
      </c>
      <c r="G7059" s="991" t="s">
        <v>3508</v>
      </c>
      <c r="H7059" t="s">
        <v>4562</v>
      </c>
      <c r="I7059" s="4"/>
      <c r="J7059" s="4"/>
      <c r="K7059" s="4"/>
    </row>
    <row r="7060" spans="1:11" ht="15" customHeight="1" x14ac:dyDescent="0.25">
      <c r="A7060">
        <v>7055</v>
      </c>
      <c r="B7060" s="8">
        <f>'BudgetSum 2-4'!C108</f>
        <v>0</v>
      </c>
      <c r="C7060" s="146">
        <f t="shared" si="222"/>
        <v>7055</v>
      </c>
      <c r="D7060" s="3" t="s">
        <v>5318</v>
      </c>
      <c r="E7060" t="b">
        <f t="shared" ca="1" si="223"/>
        <v>1</v>
      </c>
      <c r="F7060" cm="1">
        <f t="array" ref="F7060" ca="1">IF(G7060&lt;&gt;"",INDIRECT("'"&amp;G7060&amp;"'!"&amp;H7060),"")</f>
        <v>0</v>
      </c>
      <c r="G7060" s="991" t="s">
        <v>3508</v>
      </c>
      <c r="H7060" t="s">
        <v>4629</v>
      </c>
      <c r="I7060" s="4"/>
      <c r="J7060" s="4"/>
      <c r="K7060" s="4"/>
    </row>
    <row r="7061" spans="1:11" ht="15" customHeight="1" x14ac:dyDescent="0.25">
      <c r="A7061">
        <v>7056</v>
      </c>
      <c r="B7061" s="8">
        <f>'BudgetSum 2-4'!C109</f>
        <v>1284498</v>
      </c>
      <c r="C7061" s="146">
        <f t="shared" si="222"/>
        <v>-1277442</v>
      </c>
      <c r="D7061" s="3" t="s">
        <v>5318</v>
      </c>
      <c r="E7061" t="b">
        <f t="shared" ca="1" si="223"/>
        <v>1</v>
      </c>
      <c r="F7061" cm="1">
        <f t="array" ref="F7061" ca="1">IF(G7061&lt;&gt;"",INDIRECT("'"&amp;G7061&amp;"'!"&amp;H7061),"")</f>
        <v>1284498</v>
      </c>
      <c r="G7061" s="991" t="s">
        <v>3508</v>
      </c>
      <c r="H7061" t="s">
        <v>4630</v>
      </c>
      <c r="I7061" s="4"/>
      <c r="J7061" s="4"/>
      <c r="K7061" s="4"/>
    </row>
    <row r="7062" spans="1:11" ht="15" customHeight="1" x14ac:dyDescent="0.25">
      <c r="A7062">
        <v>7057</v>
      </c>
      <c r="B7062" s="8">
        <f>'BudgetSum 2-4'!C110</f>
        <v>32036</v>
      </c>
      <c r="C7062" s="146">
        <f t="shared" si="222"/>
        <v>-24979</v>
      </c>
      <c r="D7062" s="3" t="s">
        <v>5318</v>
      </c>
      <c r="E7062" t="b">
        <f t="shared" ca="1" si="223"/>
        <v>1</v>
      </c>
      <c r="F7062" cm="1">
        <f t="array" ref="F7062" ca="1">IF(G7062&lt;&gt;"",INDIRECT("'"&amp;G7062&amp;"'!"&amp;H7062),"")</f>
        <v>32036</v>
      </c>
      <c r="G7062" s="991" t="s">
        <v>3508</v>
      </c>
      <c r="H7062" t="s">
        <v>4631</v>
      </c>
      <c r="I7062" s="4"/>
      <c r="J7062" s="4"/>
      <c r="K7062" s="4"/>
    </row>
    <row r="7063" spans="1:11" ht="15" customHeight="1" x14ac:dyDescent="0.25">
      <c r="A7063">
        <v>7058</v>
      </c>
      <c r="B7063" s="8">
        <f>'BudgetSum 2-4'!C113</f>
        <v>0</v>
      </c>
      <c r="C7063" s="146">
        <f t="shared" si="222"/>
        <v>7058</v>
      </c>
      <c r="D7063" s="3" t="s">
        <v>5318</v>
      </c>
      <c r="E7063" t="b">
        <f t="shared" ca="1" si="223"/>
        <v>1</v>
      </c>
      <c r="F7063" cm="1">
        <f t="array" ref="F7063" ca="1">IF(G7063&lt;&gt;"",INDIRECT("'"&amp;G7063&amp;"'!"&amp;H7063),"")</f>
        <v>0</v>
      </c>
      <c r="G7063" s="991" t="s">
        <v>3508</v>
      </c>
      <c r="H7063" t="s">
        <v>5323</v>
      </c>
      <c r="I7063" s="4"/>
      <c r="J7063" s="4"/>
      <c r="K7063" s="4"/>
    </row>
    <row r="7064" spans="1:11" ht="15" customHeight="1" x14ac:dyDescent="0.25">
      <c r="A7064">
        <v>7059</v>
      </c>
      <c r="B7064" s="8">
        <f>'BudgetSum 2-4'!C116</f>
        <v>0</v>
      </c>
      <c r="C7064" s="146">
        <f t="shared" si="222"/>
        <v>7059</v>
      </c>
      <c r="D7064" s="3" t="s">
        <v>5318</v>
      </c>
      <c r="E7064" t="b">
        <f t="shared" ca="1" si="223"/>
        <v>1</v>
      </c>
      <c r="F7064" cm="1">
        <f t="array" ref="F7064" ca="1">IF(G7064&lt;&gt;"",INDIRECT("'"&amp;G7064&amp;"'!"&amp;H7064),"")</f>
        <v>0</v>
      </c>
      <c r="G7064" s="991" t="s">
        <v>3508</v>
      </c>
      <c r="H7064" t="s">
        <v>3670</v>
      </c>
      <c r="I7064" s="4"/>
      <c r="J7064" s="4"/>
      <c r="K7064" s="4"/>
    </row>
    <row r="7065" spans="1:11" ht="15" customHeight="1" x14ac:dyDescent="0.25">
      <c r="A7065">
        <v>7060</v>
      </c>
      <c r="B7065" s="8">
        <f>'BudgetSum 2-4'!C117</f>
        <v>0</v>
      </c>
      <c r="C7065" s="146">
        <f t="shared" si="222"/>
        <v>7060</v>
      </c>
      <c r="D7065" s="3" t="s">
        <v>5318</v>
      </c>
      <c r="E7065" t="b">
        <f t="shared" ca="1" si="223"/>
        <v>1</v>
      </c>
      <c r="F7065" cm="1">
        <f t="array" ref="F7065" ca="1">IF(G7065&lt;&gt;"",INDIRECT("'"&amp;G7065&amp;"'!"&amp;H7065),"")</f>
        <v>0</v>
      </c>
      <c r="G7065" s="991" t="s">
        <v>3508</v>
      </c>
      <c r="H7065" t="s">
        <v>4635</v>
      </c>
      <c r="I7065" s="4"/>
      <c r="J7065" s="4"/>
      <c r="K7065" s="4"/>
    </row>
    <row r="7066" spans="1:11" ht="15" customHeight="1" x14ac:dyDescent="0.25">
      <c r="A7066">
        <v>7061</v>
      </c>
      <c r="B7066" s="8">
        <f>'BudgetSum 2-4'!C118</f>
        <v>273833</v>
      </c>
      <c r="C7066" s="146">
        <f t="shared" si="222"/>
        <v>-266772</v>
      </c>
      <c r="D7066" s="3" t="s">
        <v>5318</v>
      </c>
      <c r="E7066" t="b">
        <f t="shared" ca="1" si="223"/>
        <v>1</v>
      </c>
      <c r="F7066" cm="1">
        <f t="array" ref="F7066" ca="1">IF(G7066&lt;&gt;"",INDIRECT("'"&amp;G7066&amp;"'!"&amp;H7066),"")</f>
        <v>273833</v>
      </c>
      <c r="G7066" s="991" t="s">
        <v>3508</v>
      </c>
      <c r="H7066" t="s">
        <v>4636</v>
      </c>
      <c r="I7066" s="4"/>
      <c r="J7066" s="4"/>
      <c r="K7066" s="4"/>
    </row>
    <row r="7067" spans="1:11" ht="15" customHeight="1" x14ac:dyDescent="0.25">
      <c r="A7067">
        <v>7062</v>
      </c>
      <c r="B7067" s="8">
        <f>'BudgetSum 2-4'!D91</f>
        <v>0</v>
      </c>
      <c r="C7067" s="146">
        <f t="shared" si="222"/>
        <v>7062</v>
      </c>
      <c r="D7067" s="3" t="s">
        <v>5318</v>
      </c>
      <c r="E7067" t="b">
        <f t="shared" ca="1" si="223"/>
        <v>1</v>
      </c>
      <c r="F7067" cm="1">
        <f t="array" ref="F7067" ca="1">IF(G7067&lt;&gt;"",INDIRECT("'"&amp;G7067&amp;"'!"&amp;H7067),"")</f>
        <v>0</v>
      </c>
      <c r="G7067" s="991" t="s">
        <v>3508</v>
      </c>
      <c r="H7067" t="s">
        <v>5324</v>
      </c>
      <c r="I7067" s="4"/>
      <c r="J7067" s="4"/>
      <c r="K7067" s="4"/>
    </row>
    <row r="7068" spans="1:11" ht="15" customHeight="1" x14ac:dyDescent="0.25">
      <c r="A7068">
        <v>7063</v>
      </c>
      <c r="B7068" s="8">
        <f>'BudgetSum 2-4'!D93</f>
        <v>0</v>
      </c>
      <c r="C7068" s="146">
        <f t="shared" si="222"/>
        <v>7063</v>
      </c>
      <c r="D7068" s="3" t="s">
        <v>5318</v>
      </c>
      <c r="E7068" t="b">
        <f t="shared" ca="1" si="223"/>
        <v>1</v>
      </c>
      <c r="F7068" cm="1">
        <f t="array" ref="F7068" ca="1">IF(G7068&lt;&gt;"",INDIRECT("'"&amp;G7068&amp;"'!"&amp;H7068),"")</f>
        <v>0</v>
      </c>
      <c r="G7068" s="991" t="s">
        <v>3508</v>
      </c>
      <c r="H7068" t="s">
        <v>5325</v>
      </c>
      <c r="I7068" s="4"/>
      <c r="J7068" s="4"/>
      <c r="K7068" s="4"/>
    </row>
    <row r="7069" spans="1:11" ht="15" customHeight="1" x14ac:dyDescent="0.25">
      <c r="A7069">
        <v>7064</v>
      </c>
      <c r="B7069" s="8">
        <f>'BudgetSum 2-4'!D94</f>
        <v>0</v>
      </c>
      <c r="C7069" s="146">
        <f t="shared" si="222"/>
        <v>7064</v>
      </c>
      <c r="D7069" s="3" t="s">
        <v>5318</v>
      </c>
      <c r="E7069" t="b">
        <f t="shared" ca="1" si="223"/>
        <v>1</v>
      </c>
      <c r="F7069" cm="1">
        <f t="array" ref="F7069" ca="1">IF(G7069&lt;&gt;"",INDIRECT("'"&amp;G7069&amp;"'!"&amp;H7069),"")</f>
        <v>0</v>
      </c>
      <c r="G7069" s="991" t="s">
        <v>3508</v>
      </c>
      <c r="H7069" t="s">
        <v>5326</v>
      </c>
      <c r="I7069" s="4"/>
      <c r="J7069" s="4"/>
      <c r="K7069" s="4"/>
    </row>
    <row r="7070" spans="1:11" ht="15" customHeight="1" x14ac:dyDescent="0.25">
      <c r="A7070">
        <v>7065</v>
      </c>
      <c r="B7070" s="8">
        <f>'BudgetSum 2-4'!D95</f>
        <v>0</v>
      </c>
      <c r="C7070" s="146">
        <f t="shared" si="222"/>
        <v>7065</v>
      </c>
      <c r="D7070" s="3" t="s">
        <v>5318</v>
      </c>
      <c r="E7070" t="b">
        <f t="shared" ca="1" si="223"/>
        <v>1</v>
      </c>
      <c r="F7070" cm="1">
        <f t="array" ref="F7070" ca="1">IF(G7070&lt;&gt;"",INDIRECT("'"&amp;G7070&amp;"'!"&amp;H7070),"")</f>
        <v>0</v>
      </c>
      <c r="G7070" s="991" t="s">
        <v>3508</v>
      </c>
      <c r="H7070" t="s">
        <v>5327</v>
      </c>
      <c r="I7070" s="4"/>
      <c r="J7070" s="4"/>
      <c r="K7070" s="4"/>
    </row>
    <row r="7071" spans="1:11" ht="15" customHeight="1" x14ac:dyDescent="0.25">
      <c r="A7071">
        <v>7066</v>
      </c>
      <c r="B7071" s="8">
        <f>'BudgetSum 2-4'!D96</f>
        <v>0</v>
      </c>
      <c r="C7071" s="146">
        <f t="shared" si="222"/>
        <v>7066</v>
      </c>
      <c r="D7071" s="3" t="s">
        <v>5318</v>
      </c>
      <c r="E7071" t="b">
        <f t="shared" ca="1" si="223"/>
        <v>1</v>
      </c>
      <c r="F7071" cm="1">
        <f t="array" ref="F7071" ca="1">IF(G7071&lt;&gt;"",INDIRECT("'"&amp;G7071&amp;"'!"&amp;H7071),"")</f>
        <v>0</v>
      </c>
      <c r="G7071" s="991" t="s">
        <v>3508</v>
      </c>
      <c r="H7071" t="s">
        <v>5328</v>
      </c>
      <c r="I7071" s="4"/>
      <c r="J7071" s="4"/>
      <c r="K7071" s="4"/>
    </row>
    <row r="7072" spans="1:11" ht="15" customHeight="1" x14ac:dyDescent="0.25">
      <c r="A7072">
        <v>7067</v>
      </c>
      <c r="B7072" s="8">
        <f>'BudgetSum 2-4'!D97</f>
        <v>0</v>
      </c>
      <c r="C7072" s="146">
        <f t="shared" si="222"/>
        <v>7067</v>
      </c>
      <c r="D7072" s="3" t="s">
        <v>5318</v>
      </c>
      <c r="E7072" t="b">
        <f t="shared" ca="1" si="223"/>
        <v>1</v>
      </c>
      <c r="F7072" cm="1">
        <f t="array" ref="F7072" ca="1">IF(G7072&lt;&gt;"",INDIRECT("'"&amp;G7072&amp;"'!"&amp;H7072),"")</f>
        <v>0</v>
      </c>
      <c r="G7072" s="991" t="s">
        <v>3508</v>
      </c>
      <c r="H7072" t="s">
        <v>5329</v>
      </c>
      <c r="I7072" s="4"/>
      <c r="J7072" s="4"/>
      <c r="K7072" s="4"/>
    </row>
    <row r="7073" spans="1:11" ht="15" customHeight="1" x14ac:dyDescent="0.25">
      <c r="A7073">
        <v>7068</v>
      </c>
      <c r="B7073" s="8">
        <f>'BudgetSum 2-4'!D98</f>
        <v>0</v>
      </c>
      <c r="C7073" s="146">
        <f t="shared" si="222"/>
        <v>7068</v>
      </c>
      <c r="D7073" s="3" t="s">
        <v>5318</v>
      </c>
      <c r="E7073" t="b">
        <f t="shared" ca="1" si="223"/>
        <v>1</v>
      </c>
      <c r="F7073" cm="1">
        <f t="array" ref="F7073" ca="1">IF(G7073&lt;&gt;"",INDIRECT("'"&amp;G7073&amp;"'!"&amp;H7073),"")</f>
        <v>0</v>
      </c>
      <c r="G7073" s="991" t="s">
        <v>3508</v>
      </c>
      <c r="H7073" t="s">
        <v>4685</v>
      </c>
      <c r="I7073" s="4"/>
      <c r="J7073" s="4"/>
      <c r="K7073" s="4"/>
    </row>
    <row r="7074" spans="1:11" ht="15" customHeight="1" x14ac:dyDescent="0.25">
      <c r="A7074">
        <v>7069</v>
      </c>
      <c r="B7074" s="8">
        <f>'BudgetSum 2-4'!D99</f>
        <v>0</v>
      </c>
      <c r="C7074" s="146">
        <f t="shared" si="222"/>
        <v>7069</v>
      </c>
      <c r="D7074" s="3" t="s">
        <v>5318</v>
      </c>
      <c r="E7074" t="b">
        <f t="shared" ca="1" si="223"/>
        <v>1</v>
      </c>
      <c r="F7074" cm="1">
        <f t="array" ref="F7074" ca="1">IF(G7074&lt;&gt;"",INDIRECT("'"&amp;G7074&amp;"'!"&amp;H7074),"")</f>
        <v>0</v>
      </c>
      <c r="G7074" s="991" t="s">
        <v>3508</v>
      </c>
      <c r="H7074" t="s">
        <v>4686</v>
      </c>
      <c r="I7074" s="4"/>
      <c r="J7074" s="4"/>
      <c r="K7074" s="4"/>
    </row>
    <row r="7075" spans="1:11" ht="15" customHeight="1" x14ac:dyDescent="0.25">
      <c r="A7075">
        <v>7070</v>
      </c>
      <c r="B7075" s="8">
        <f>'BudgetSum 2-4'!D102</f>
        <v>0</v>
      </c>
      <c r="C7075" s="146">
        <f t="shared" si="222"/>
        <v>7070</v>
      </c>
      <c r="D7075" s="3" t="s">
        <v>5318</v>
      </c>
      <c r="E7075" t="b">
        <f t="shared" ca="1" si="223"/>
        <v>1</v>
      </c>
      <c r="F7075" cm="1">
        <f t="array" ref="F7075" ca="1">IF(G7075&lt;&gt;"",INDIRECT("'"&amp;G7075&amp;"'!"&amp;H7075),"")</f>
        <v>0</v>
      </c>
      <c r="G7075" s="991" t="s">
        <v>3508</v>
      </c>
      <c r="H7075" t="s">
        <v>4688</v>
      </c>
      <c r="I7075" s="4"/>
      <c r="J7075" s="4"/>
      <c r="K7075" s="4"/>
    </row>
    <row r="7076" spans="1:11" ht="15" customHeight="1" x14ac:dyDescent="0.25">
      <c r="A7076">
        <v>7071</v>
      </c>
      <c r="B7076" s="8">
        <f>'BudgetSum 2-4'!D103</f>
        <v>0</v>
      </c>
      <c r="C7076" s="146">
        <f t="shared" si="222"/>
        <v>7071</v>
      </c>
      <c r="D7076" s="3" t="s">
        <v>5318</v>
      </c>
      <c r="E7076" t="b">
        <f t="shared" ca="1" si="223"/>
        <v>1</v>
      </c>
      <c r="F7076" cm="1">
        <f t="array" ref="F7076" ca="1">IF(G7076&lt;&gt;"",INDIRECT("'"&amp;G7076&amp;"'!"&amp;H7076),"")</f>
        <v>0</v>
      </c>
      <c r="G7076" s="991" t="s">
        <v>3508</v>
      </c>
      <c r="H7076" t="s">
        <v>4909</v>
      </c>
      <c r="I7076" s="4"/>
      <c r="J7076" s="4"/>
      <c r="K7076" s="4"/>
    </row>
    <row r="7077" spans="1:11" ht="15" customHeight="1" x14ac:dyDescent="0.25">
      <c r="A7077">
        <v>7072</v>
      </c>
      <c r="B7077" s="8">
        <f>'BudgetSum 2-4'!D104</f>
        <v>0</v>
      </c>
      <c r="C7077" s="146">
        <f t="shared" si="222"/>
        <v>7072</v>
      </c>
      <c r="D7077" s="3" t="s">
        <v>5318</v>
      </c>
      <c r="E7077" t="b">
        <f t="shared" ca="1" si="223"/>
        <v>1</v>
      </c>
      <c r="F7077" cm="1">
        <f t="array" ref="F7077" ca="1">IF(G7077&lt;&gt;"",INDIRECT("'"&amp;G7077&amp;"'!"&amp;H7077),"")</f>
        <v>0</v>
      </c>
      <c r="G7077" s="991" t="s">
        <v>3508</v>
      </c>
      <c r="H7077" t="s">
        <v>5330</v>
      </c>
      <c r="I7077" s="4"/>
      <c r="J7077" s="4"/>
      <c r="K7077" s="4"/>
    </row>
    <row r="7078" spans="1:11" ht="15" customHeight="1" x14ac:dyDescent="0.25">
      <c r="A7078">
        <v>7073</v>
      </c>
      <c r="B7078" s="8">
        <f>'BudgetSum 2-4'!D105</f>
        <v>0</v>
      </c>
      <c r="C7078" s="146">
        <f t="shared" si="222"/>
        <v>7073</v>
      </c>
      <c r="D7078" s="3" t="s">
        <v>5318</v>
      </c>
      <c r="E7078" t="b">
        <f t="shared" ca="1" si="223"/>
        <v>1</v>
      </c>
      <c r="F7078" cm="1">
        <f t="array" ref="F7078" ca="1">IF(G7078&lt;&gt;"",INDIRECT("'"&amp;G7078&amp;"'!"&amp;H7078),"")</f>
        <v>0</v>
      </c>
      <c r="G7078" s="991" t="s">
        <v>3508</v>
      </c>
      <c r="H7078" t="s">
        <v>4917</v>
      </c>
      <c r="I7078" s="4"/>
      <c r="J7078" s="4"/>
      <c r="K7078" s="4"/>
    </row>
    <row r="7079" spans="1:11" ht="15" customHeight="1" x14ac:dyDescent="0.25">
      <c r="A7079">
        <v>7074</v>
      </c>
      <c r="B7079" s="8">
        <f>'BudgetSum 2-4'!D106</f>
        <v>0</v>
      </c>
      <c r="C7079" s="146">
        <f t="shared" si="222"/>
        <v>7074</v>
      </c>
      <c r="D7079" s="3" t="s">
        <v>5318</v>
      </c>
      <c r="E7079" t="b">
        <f t="shared" ca="1" si="223"/>
        <v>1</v>
      </c>
      <c r="F7079" cm="1">
        <f t="array" ref="F7079" ca="1">IF(G7079&lt;&gt;"",INDIRECT("'"&amp;G7079&amp;"'!"&amp;H7079),"")</f>
        <v>0</v>
      </c>
      <c r="G7079" s="991" t="s">
        <v>3508</v>
      </c>
      <c r="H7079" t="s">
        <v>5331</v>
      </c>
      <c r="I7079" s="4"/>
      <c r="J7079" s="4"/>
      <c r="K7079" s="4"/>
    </row>
    <row r="7080" spans="1:11" ht="15" customHeight="1" x14ac:dyDescent="0.25">
      <c r="A7080">
        <v>7075</v>
      </c>
      <c r="B7080" s="8">
        <f>'BudgetSum 2-4'!D107</f>
        <v>0</v>
      </c>
      <c r="C7080" s="146">
        <f t="shared" si="222"/>
        <v>7075</v>
      </c>
      <c r="D7080" s="3" t="s">
        <v>5318</v>
      </c>
      <c r="E7080" t="b">
        <f t="shared" ca="1" si="223"/>
        <v>1</v>
      </c>
      <c r="F7080" cm="1">
        <f t="array" ref="F7080" ca="1">IF(G7080&lt;&gt;"",INDIRECT("'"&amp;G7080&amp;"'!"&amp;H7080),"")</f>
        <v>0</v>
      </c>
      <c r="G7080" s="991" t="s">
        <v>3508</v>
      </c>
      <c r="H7080" t="s">
        <v>4689</v>
      </c>
      <c r="I7080" s="4"/>
      <c r="J7080" s="4"/>
      <c r="K7080" s="4"/>
    </row>
    <row r="7081" spans="1:11" ht="15" customHeight="1" x14ac:dyDescent="0.25">
      <c r="A7081">
        <v>7076</v>
      </c>
      <c r="B7081" s="8">
        <f>'BudgetSum 2-4'!D108</f>
        <v>0</v>
      </c>
      <c r="C7081" s="146">
        <f t="shared" si="222"/>
        <v>7076</v>
      </c>
      <c r="D7081" s="3" t="s">
        <v>5318</v>
      </c>
      <c r="E7081" t="b">
        <f t="shared" ca="1" si="223"/>
        <v>1</v>
      </c>
      <c r="F7081" cm="1">
        <f t="array" ref="F7081" ca="1">IF(G7081&lt;&gt;"",INDIRECT("'"&amp;G7081&amp;"'!"&amp;H7081),"")</f>
        <v>0</v>
      </c>
      <c r="G7081" s="991" t="s">
        <v>3508</v>
      </c>
      <c r="H7081" t="s">
        <v>5332</v>
      </c>
      <c r="I7081" s="4"/>
      <c r="J7081" s="4"/>
      <c r="K7081" s="4"/>
    </row>
    <row r="7082" spans="1:11" ht="15" customHeight="1" x14ac:dyDescent="0.25">
      <c r="A7082">
        <v>7077</v>
      </c>
      <c r="B7082" s="8">
        <f>'BudgetSum 2-4'!D109</f>
        <v>0</v>
      </c>
      <c r="C7082" s="146">
        <f t="shared" si="222"/>
        <v>7077</v>
      </c>
      <c r="D7082" s="3" t="s">
        <v>5318</v>
      </c>
      <c r="E7082" t="b">
        <f t="shared" ca="1" si="223"/>
        <v>1</v>
      </c>
      <c r="F7082" cm="1">
        <f t="array" ref="F7082" ca="1">IF(G7082&lt;&gt;"",INDIRECT("'"&amp;G7082&amp;"'!"&amp;H7082),"")</f>
        <v>0</v>
      </c>
      <c r="G7082" s="991" t="s">
        <v>3508</v>
      </c>
      <c r="H7082" t="s">
        <v>4926</v>
      </c>
      <c r="I7082" s="4"/>
      <c r="J7082" s="4"/>
      <c r="K7082" s="4"/>
    </row>
    <row r="7083" spans="1:11" ht="15" customHeight="1" x14ac:dyDescent="0.25">
      <c r="A7083">
        <v>7078</v>
      </c>
      <c r="B7083" s="8">
        <f>'BudgetSum 2-4'!D110</f>
        <v>0</v>
      </c>
      <c r="C7083" s="146">
        <f t="shared" si="222"/>
        <v>7078</v>
      </c>
      <c r="D7083" s="3" t="s">
        <v>5318</v>
      </c>
      <c r="E7083" t="b">
        <f t="shared" ca="1" si="223"/>
        <v>1</v>
      </c>
      <c r="F7083" cm="1">
        <f t="array" ref="F7083" ca="1">IF(G7083&lt;&gt;"",INDIRECT("'"&amp;G7083&amp;"'!"&amp;H7083),"")</f>
        <v>0</v>
      </c>
      <c r="G7083" s="991" t="s">
        <v>3508</v>
      </c>
      <c r="H7083" t="s">
        <v>4690</v>
      </c>
      <c r="I7083" s="4"/>
      <c r="J7083" s="4"/>
      <c r="K7083" s="4"/>
    </row>
    <row r="7084" spans="1:11" ht="15" customHeight="1" x14ac:dyDescent="0.25">
      <c r="A7084">
        <v>7079</v>
      </c>
      <c r="B7084" s="8">
        <f>'BudgetSum 2-4'!D113</f>
        <v>0</v>
      </c>
      <c r="C7084" s="146">
        <f t="shared" si="222"/>
        <v>7079</v>
      </c>
      <c r="D7084" s="3" t="s">
        <v>5318</v>
      </c>
      <c r="E7084" t="b">
        <f t="shared" ca="1" si="223"/>
        <v>1</v>
      </c>
      <c r="F7084" cm="1">
        <f t="array" ref="F7084" ca="1">IF(G7084&lt;&gt;"",INDIRECT("'"&amp;G7084&amp;"'!"&amp;H7084),"")</f>
        <v>0</v>
      </c>
      <c r="G7084" s="991" t="s">
        <v>3508</v>
      </c>
      <c r="H7084" t="s">
        <v>5333</v>
      </c>
      <c r="I7084" s="4"/>
      <c r="J7084" s="4"/>
      <c r="K7084" s="4"/>
    </row>
    <row r="7085" spans="1:11" ht="15" customHeight="1" x14ac:dyDescent="0.25">
      <c r="A7085">
        <v>7080</v>
      </c>
      <c r="B7085" s="8">
        <f>'BudgetSum 2-4'!D116</f>
        <v>0</v>
      </c>
      <c r="C7085" s="146">
        <f t="shared" si="222"/>
        <v>7080</v>
      </c>
      <c r="D7085" s="3" t="s">
        <v>5318</v>
      </c>
      <c r="E7085" t="b">
        <f t="shared" ca="1" si="223"/>
        <v>1</v>
      </c>
      <c r="F7085" cm="1">
        <f t="array" ref="F7085" ca="1">IF(G7085&lt;&gt;"",INDIRECT("'"&amp;G7085&amp;"'!"&amp;H7085),"")</f>
        <v>0</v>
      </c>
      <c r="G7085" s="991" t="s">
        <v>3508</v>
      </c>
      <c r="H7085" t="s">
        <v>3707</v>
      </c>
      <c r="I7085" s="4"/>
      <c r="J7085" s="4"/>
      <c r="K7085" s="4"/>
    </row>
    <row r="7086" spans="1:11" ht="15" customHeight="1" x14ac:dyDescent="0.25">
      <c r="A7086">
        <v>7081</v>
      </c>
      <c r="B7086" s="8">
        <f>'BudgetSum 2-4'!D117</f>
        <v>0</v>
      </c>
      <c r="C7086" s="146">
        <f t="shared" si="222"/>
        <v>7081</v>
      </c>
      <c r="D7086" s="3" t="s">
        <v>5318</v>
      </c>
      <c r="E7086" t="b">
        <f t="shared" ca="1" si="223"/>
        <v>1</v>
      </c>
      <c r="F7086" cm="1">
        <f t="array" ref="F7086" ca="1">IF(G7086&lt;&gt;"",INDIRECT("'"&amp;G7086&amp;"'!"&amp;H7086),"")</f>
        <v>0</v>
      </c>
      <c r="G7086" s="991" t="s">
        <v>3508</v>
      </c>
      <c r="H7086" t="s">
        <v>4694</v>
      </c>
      <c r="I7086" s="4"/>
      <c r="J7086" s="4"/>
      <c r="K7086" s="4"/>
    </row>
    <row r="7087" spans="1:11" ht="15" customHeight="1" x14ac:dyDescent="0.25">
      <c r="A7087">
        <v>7082</v>
      </c>
      <c r="B7087" s="8">
        <f>'BudgetSum 2-4'!D118</f>
        <v>0</v>
      </c>
      <c r="C7087" s="146">
        <f t="shared" si="222"/>
        <v>7082</v>
      </c>
      <c r="D7087" s="3" t="s">
        <v>5318</v>
      </c>
      <c r="E7087" t="b">
        <f t="shared" ca="1" si="223"/>
        <v>1</v>
      </c>
      <c r="F7087" cm="1">
        <f t="array" ref="F7087" ca="1">IF(G7087&lt;&gt;"",INDIRECT("'"&amp;G7087&amp;"'!"&amp;H7087),"")</f>
        <v>0</v>
      </c>
      <c r="G7087" s="991" t="s">
        <v>3508</v>
      </c>
      <c r="H7087" t="s">
        <v>4695</v>
      </c>
      <c r="I7087" s="4"/>
      <c r="J7087" s="4"/>
      <c r="K7087" s="4"/>
    </row>
    <row r="7088" spans="1:11" ht="15" customHeight="1" x14ac:dyDescent="0.25">
      <c r="A7088">
        <v>7083</v>
      </c>
      <c r="B7088" s="8">
        <f>'BudgetSum 2-4'!E91</f>
        <v>0</v>
      </c>
      <c r="C7088" s="146">
        <f t="shared" si="222"/>
        <v>7083</v>
      </c>
      <c r="D7088" s="3" t="s">
        <v>5318</v>
      </c>
      <c r="E7088" t="b">
        <f t="shared" ca="1" si="223"/>
        <v>1</v>
      </c>
      <c r="F7088" cm="1">
        <f t="array" ref="F7088" ca="1">IF(G7088&lt;&gt;"",INDIRECT("'"&amp;G7088&amp;"'!"&amp;H7088),"")</f>
        <v>0</v>
      </c>
      <c r="G7088" s="991" t="s">
        <v>3508</v>
      </c>
      <c r="H7088" t="s">
        <v>5334</v>
      </c>
      <c r="I7088" s="4"/>
      <c r="J7088" s="4"/>
      <c r="K7088" s="4"/>
    </row>
    <row r="7089" spans="1:11" ht="15" customHeight="1" x14ac:dyDescent="0.25">
      <c r="A7089">
        <v>7084</v>
      </c>
      <c r="B7089" s="8">
        <f>'BudgetSum 2-4'!E93</f>
        <v>0</v>
      </c>
      <c r="C7089" s="146">
        <f t="shared" si="222"/>
        <v>7084</v>
      </c>
      <c r="D7089" s="3" t="s">
        <v>5318</v>
      </c>
      <c r="E7089" t="b">
        <f t="shared" ca="1" si="223"/>
        <v>1</v>
      </c>
      <c r="F7089" cm="1">
        <f t="array" ref="F7089" ca="1">IF(G7089&lt;&gt;"",INDIRECT("'"&amp;G7089&amp;"'!"&amp;H7089),"")</f>
        <v>0</v>
      </c>
      <c r="G7089" s="991" t="s">
        <v>3508</v>
      </c>
      <c r="H7089" t="s">
        <v>5335</v>
      </c>
      <c r="I7089" s="4"/>
      <c r="J7089" s="4"/>
      <c r="K7089" s="4"/>
    </row>
    <row r="7090" spans="1:11" ht="15" customHeight="1" x14ac:dyDescent="0.25">
      <c r="A7090">
        <v>7085</v>
      </c>
      <c r="B7090" s="8">
        <f>'BudgetSum 2-4'!E95</f>
        <v>0</v>
      </c>
      <c r="C7090" s="146">
        <f t="shared" si="222"/>
        <v>7085</v>
      </c>
      <c r="D7090" s="3" t="s">
        <v>5318</v>
      </c>
      <c r="E7090" t="b">
        <f t="shared" ca="1" si="223"/>
        <v>1</v>
      </c>
      <c r="F7090" cm="1">
        <f t="array" ref="F7090" ca="1">IF(G7090&lt;&gt;"",INDIRECT("'"&amp;G7090&amp;"'!"&amp;H7090),"")</f>
        <v>0</v>
      </c>
      <c r="G7090" s="991" t="s">
        <v>3508</v>
      </c>
      <c r="H7090" t="s">
        <v>5336</v>
      </c>
      <c r="I7090" s="4"/>
      <c r="J7090" s="4"/>
      <c r="K7090" s="4"/>
    </row>
    <row r="7091" spans="1:11" ht="15" customHeight="1" x14ac:dyDescent="0.25">
      <c r="A7091">
        <v>7086</v>
      </c>
      <c r="B7091" s="8">
        <f>'BudgetSum 2-4'!E96</f>
        <v>0</v>
      </c>
      <c r="C7091" s="146">
        <f t="shared" si="222"/>
        <v>7086</v>
      </c>
      <c r="D7091" s="3" t="s">
        <v>5318</v>
      </c>
      <c r="E7091" t="b">
        <f t="shared" ca="1" si="223"/>
        <v>1</v>
      </c>
      <c r="F7091" cm="1">
        <f t="array" ref="F7091" ca="1">IF(G7091&lt;&gt;"",INDIRECT("'"&amp;G7091&amp;"'!"&amp;H7091),"")</f>
        <v>0</v>
      </c>
      <c r="G7091" s="991" t="s">
        <v>3508</v>
      </c>
      <c r="H7091" t="s">
        <v>5337</v>
      </c>
      <c r="I7091" s="4"/>
      <c r="J7091" s="4"/>
      <c r="K7091" s="4"/>
    </row>
    <row r="7092" spans="1:11" ht="15" customHeight="1" x14ac:dyDescent="0.25">
      <c r="A7092">
        <v>7087</v>
      </c>
      <c r="B7092" s="8">
        <f>'BudgetSum 2-4'!E97</f>
        <v>0</v>
      </c>
      <c r="C7092" s="146">
        <f t="shared" si="222"/>
        <v>7087</v>
      </c>
      <c r="D7092" s="3" t="s">
        <v>5318</v>
      </c>
      <c r="E7092" t="b">
        <f t="shared" ca="1" si="223"/>
        <v>1</v>
      </c>
      <c r="F7092" cm="1">
        <f t="array" ref="F7092" ca="1">IF(G7092&lt;&gt;"",INDIRECT("'"&amp;G7092&amp;"'!"&amp;H7092),"")</f>
        <v>0</v>
      </c>
      <c r="G7092" s="991" t="s">
        <v>3508</v>
      </c>
      <c r="H7092" t="s">
        <v>5338</v>
      </c>
      <c r="I7092" s="4"/>
      <c r="J7092" s="4"/>
      <c r="K7092" s="4"/>
    </row>
    <row r="7093" spans="1:11" ht="15" customHeight="1" x14ac:dyDescent="0.25">
      <c r="A7093">
        <v>7088</v>
      </c>
      <c r="B7093" s="8">
        <f>'BudgetSum 2-4'!E98</f>
        <v>0</v>
      </c>
      <c r="C7093" s="146">
        <f t="shared" ref="C7093:C7156" si="224">A7093-B7093</f>
        <v>7088</v>
      </c>
      <c r="D7093" s="3" t="s">
        <v>5318</v>
      </c>
      <c r="E7093" t="b">
        <f t="shared" ref="E7093:E7156" ca="1" si="225">F7093=B7093</f>
        <v>1</v>
      </c>
      <c r="F7093" cm="1">
        <f t="array" ref="F7093" ca="1">IF(G7093&lt;&gt;"",INDIRECT("'"&amp;G7093&amp;"'!"&amp;H7093),"")</f>
        <v>0</v>
      </c>
      <c r="G7093" s="991" t="s">
        <v>3508</v>
      </c>
      <c r="H7093" t="s">
        <v>5339</v>
      </c>
      <c r="I7093" s="4"/>
      <c r="J7093" s="4"/>
      <c r="K7093" s="4"/>
    </row>
    <row r="7094" spans="1:11" ht="15" customHeight="1" x14ac:dyDescent="0.25">
      <c r="A7094">
        <v>7089</v>
      </c>
      <c r="B7094" s="8">
        <f>'BudgetSum 2-4'!E99</f>
        <v>0</v>
      </c>
      <c r="C7094" s="146">
        <f t="shared" si="224"/>
        <v>7089</v>
      </c>
      <c r="D7094" s="3" t="s">
        <v>5318</v>
      </c>
      <c r="E7094" t="b">
        <f t="shared" ca="1" si="225"/>
        <v>1</v>
      </c>
      <c r="F7094" cm="1">
        <f t="array" ref="F7094" ca="1">IF(G7094&lt;&gt;"",INDIRECT("'"&amp;G7094&amp;"'!"&amp;H7094),"")</f>
        <v>0</v>
      </c>
      <c r="G7094" s="991" t="s">
        <v>3508</v>
      </c>
      <c r="H7094" t="s">
        <v>4729</v>
      </c>
    </row>
    <row r="7095" spans="1:11" ht="15" customHeight="1" x14ac:dyDescent="0.25">
      <c r="A7095">
        <v>7090</v>
      </c>
      <c r="B7095" s="8">
        <f>'BudgetSum 2-4'!E104</f>
        <v>0</v>
      </c>
      <c r="C7095" s="146">
        <f t="shared" si="224"/>
        <v>7090</v>
      </c>
      <c r="D7095" s="3" t="s">
        <v>5318</v>
      </c>
      <c r="E7095" t="b">
        <f t="shared" ca="1" si="225"/>
        <v>1</v>
      </c>
      <c r="F7095" cm="1">
        <f t="array" ref="F7095" ca="1">IF(G7095&lt;&gt;"",INDIRECT("'"&amp;G7095&amp;"'!"&amp;H7095),"")</f>
        <v>0</v>
      </c>
      <c r="G7095" s="991" t="s">
        <v>3508</v>
      </c>
      <c r="H7095" t="s">
        <v>4217</v>
      </c>
    </row>
    <row r="7096" spans="1:11" ht="15" customHeight="1" x14ac:dyDescent="0.25">
      <c r="A7096">
        <v>7091</v>
      </c>
      <c r="B7096" s="8">
        <f>'BudgetSum 2-4'!E105</f>
        <v>0</v>
      </c>
      <c r="C7096" s="146">
        <f t="shared" si="224"/>
        <v>7091</v>
      </c>
      <c r="D7096" s="3" t="s">
        <v>5318</v>
      </c>
      <c r="E7096" t="b">
        <f t="shared" ca="1" si="225"/>
        <v>1</v>
      </c>
      <c r="F7096" cm="1">
        <f t="array" ref="F7096" ca="1">IF(G7096&lt;&gt;"",INDIRECT("'"&amp;G7096&amp;"'!"&amp;H7096),"")</f>
        <v>0</v>
      </c>
      <c r="G7096" s="991" t="s">
        <v>3508</v>
      </c>
      <c r="H7096" t="s">
        <v>4918</v>
      </c>
    </row>
    <row r="7097" spans="1:11" ht="15" customHeight="1" x14ac:dyDescent="0.25">
      <c r="A7097">
        <v>7092</v>
      </c>
      <c r="B7097" s="8">
        <f>'BudgetSum 2-4'!E106</f>
        <v>0</v>
      </c>
      <c r="C7097" s="146">
        <f t="shared" si="224"/>
        <v>7092</v>
      </c>
      <c r="D7097" s="3" t="s">
        <v>5318</v>
      </c>
      <c r="E7097" t="b">
        <f t="shared" ca="1" si="225"/>
        <v>1</v>
      </c>
      <c r="F7097" cm="1">
        <f t="array" ref="F7097" ca="1">IF(G7097&lt;&gt;"",INDIRECT("'"&amp;G7097&amp;"'!"&amp;H7097),"")</f>
        <v>0</v>
      </c>
      <c r="G7097" s="991" t="s">
        <v>3508</v>
      </c>
      <c r="H7097" t="s">
        <v>5201</v>
      </c>
    </row>
    <row r="7098" spans="1:11" ht="15" customHeight="1" x14ac:dyDescent="0.25">
      <c r="A7098">
        <v>7093</v>
      </c>
      <c r="B7098" s="8">
        <f>'BudgetSum 2-4'!E107</f>
        <v>0</v>
      </c>
      <c r="C7098" s="146">
        <f t="shared" si="224"/>
        <v>7093</v>
      </c>
      <c r="D7098" s="3" t="s">
        <v>5318</v>
      </c>
      <c r="E7098" t="b">
        <f t="shared" ca="1" si="225"/>
        <v>1</v>
      </c>
      <c r="F7098" cm="1">
        <f t="array" ref="F7098" ca="1">IF(G7098&lt;&gt;"",INDIRECT("'"&amp;G7098&amp;"'!"&amp;H7098),"")</f>
        <v>0</v>
      </c>
      <c r="G7098" s="991" t="s">
        <v>3508</v>
      </c>
      <c r="H7098" t="s">
        <v>4731</v>
      </c>
      <c r="I7098" s="4"/>
      <c r="J7098" s="4"/>
      <c r="K7098" s="4"/>
    </row>
    <row r="7099" spans="1:11" ht="15" customHeight="1" x14ac:dyDescent="0.25">
      <c r="A7099">
        <v>7094</v>
      </c>
      <c r="B7099" s="8">
        <f>'BudgetSum 2-4'!E108</f>
        <v>0</v>
      </c>
      <c r="C7099" s="146">
        <f t="shared" si="224"/>
        <v>7094</v>
      </c>
      <c r="D7099" s="3" t="s">
        <v>5318</v>
      </c>
      <c r="E7099" t="b">
        <f t="shared" ca="1" si="225"/>
        <v>1</v>
      </c>
      <c r="F7099" cm="1">
        <f t="array" ref="F7099" ca="1">IF(G7099&lt;&gt;"",INDIRECT("'"&amp;G7099&amp;"'!"&amp;H7099),"")</f>
        <v>0</v>
      </c>
      <c r="G7099" s="991" t="s">
        <v>3508</v>
      </c>
      <c r="H7099" t="s">
        <v>5340</v>
      </c>
      <c r="I7099" s="4"/>
      <c r="J7099" s="4"/>
      <c r="K7099" s="4"/>
    </row>
    <row r="7100" spans="1:11" ht="15" customHeight="1" x14ac:dyDescent="0.25">
      <c r="A7100">
        <v>7095</v>
      </c>
      <c r="B7100" s="8">
        <f>'BudgetSum 2-4'!E109</f>
        <v>0</v>
      </c>
      <c r="C7100" s="146">
        <f t="shared" si="224"/>
        <v>7095</v>
      </c>
      <c r="D7100" s="3" t="s">
        <v>5318</v>
      </c>
      <c r="E7100" t="b">
        <f t="shared" ca="1" si="225"/>
        <v>1</v>
      </c>
      <c r="F7100" cm="1">
        <f t="array" ref="F7100" ca="1">IF(G7100&lt;&gt;"",INDIRECT("'"&amp;G7100&amp;"'!"&amp;H7100),"")</f>
        <v>0</v>
      </c>
      <c r="G7100" s="991" t="s">
        <v>3508</v>
      </c>
      <c r="H7100" t="s">
        <v>4927</v>
      </c>
      <c r="I7100" s="4"/>
      <c r="J7100" s="4"/>
      <c r="K7100" s="4"/>
    </row>
    <row r="7101" spans="1:11" ht="15" customHeight="1" x14ac:dyDescent="0.25">
      <c r="A7101">
        <v>7096</v>
      </c>
      <c r="B7101" s="8">
        <f>'BudgetSum 2-4'!E110</f>
        <v>0</v>
      </c>
      <c r="C7101" s="146">
        <f t="shared" si="224"/>
        <v>7096</v>
      </c>
      <c r="D7101" s="3" t="s">
        <v>5318</v>
      </c>
      <c r="E7101" t="b">
        <f t="shared" ca="1" si="225"/>
        <v>1</v>
      </c>
      <c r="F7101" cm="1">
        <f t="array" ref="F7101" ca="1">IF(G7101&lt;&gt;"",INDIRECT("'"&amp;G7101&amp;"'!"&amp;H7101),"")</f>
        <v>0</v>
      </c>
      <c r="G7101" s="991" t="s">
        <v>3508</v>
      </c>
      <c r="H7101" t="s">
        <v>4732</v>
      </c>
      <c r="I7101" s="4"/>
      <c r="J7101" s="4"/>
      <c r="K7101" s="4"/>
    </row>
    <row r="7102" spans="1:11" ht="15" customHeight="1" x14ac:dyDescent="0.25">
      <c r="A7102">
        <v>7097</v>
      </c>
      <c r="B7102" s="8">
        <f>'BudgetSum 2-4'!E113</f>
        <v>0</v>
      </c>
      <c r="C7102" s="146">
        <f t="shared" si="224"/>
        <v>7097</v>
      </c>
      <c r="D7102" s="3" t="s">
        <v>5318</v>
      </c>
      <c r="E7102" t="b">
        <f t="shared" ca="1" si="225"/>
        <v>1</v>
      </c>
      <c r="F7102" cm="1">
        <f t="array" ref="F7102" ca="1">IF(G7102&lt;&gt;"",INDIRECT("'"&amp;G7102&amp;"'!"&amp;H7102),"")</f>
        <v>0</v>
      </c>
      <c r="G7102" s="991" t="s">
        <v>3508</v>
      </c>
      <c r="H7102" t="s">
        <v>5341</v>
      </c>
      <c r="I7102" s="4"/>
      <c r="J7102" s="4"/>
      <c r="K7102" s="4"/>
    </row>
    <row r="7103" spans="1:11" ht="15" customHeight="1" x14ac:dyDescent="0.25">
      <c r="A7103">
        <v>7098</v>
      </c>
      <c r="B7103" s="8">
        <f>'BudgetSum 2-4'!E116</f>
        <v>0</v>
      </c>
      <c r="C7103" s="146">
        <f t="shared" si="224"/>
        <v>7098</v>
      </c>
      <c r="D7103" s="3" t="s">
        <v>5318</v>
      </c>
      <c r="E7103" t="b">
        <f t="shared" ca="1" si="225"/>
        <v>1</v>
      </c>
      <c r="F7103" cm="1">
        <f t="array" ref="F7103" ca="1">IF(G7103&lt;&gt;"",INDIRECT("'"&amp;G7103&amp;"'!"&amp;H7103),"")</f>
        <v>0</v>
      </c>
      <c r="G7103" s="991" t="s">
        <v>3508</v>
      </c>
      <c r="H7103" t="s">
        <v>3745</v>
      </c>
      <c r="I7103" s="4"/>
      <c r="J7103" s="4"/>
      <c r="K7103" s="4"/>
    </row>
    <row r="7104" spans="1:11" ht="15" customHeight="1" x14ac:dyDescent="0.25">
      <c r="A7104">
        <v>7099</v>
      </c>
      <c r="B7104" s="8">
        <f>'BudgetSum 2-4'!E117</f>
        <v>0</v>
      </c>
      <c r="C7104" s="146">
        <f t="shared" si="224"/>
        <v>7099</v>
      </c>
      <c r="D7104" s="3" t="s">
        <v>5318</v>
      </c>
      <c r="E7104" t="b">
        <f t="shared" ca="1" si="225"/>
        <v>1</v>
      </c>
      <c r="F7104" cm="1">
        <f t="array" ref="F7104" ca="1">IF(G7104&lt;&gt;"",INDIRECT("'"&amp;G7104&amp;"'!"&amp;H7104),"")</f>
        <v>0</v>
      </c>
      <c r="G7104" s="991" t="s">
        <v>3508</v>
      </c>
      <c r="H7104" t="s">
        <v>5342</v>
      </c>
      <c r="I7104" s="4"/>
      <c r="J7104" s="4"/>
      <c r="K7104" s="4"/>
    </row>
    <row r="7105" spans="1:11" ht="15" customHeight="1" x14ac:dyDescent="0.25">
      <c r="A7105">
        <v>7100</v>
      </c>
      <c r="B7105" s="8">
        <f>'BudgetSum 2-4'!E118</f>
        <v>0</v>
      </c>
      <c r="C7105" s="146">
        <f t="shared" si="224"/>
        <v>7100</v>
      </c>
      <c r="D7105" s="3" t="s">
        <v>5318</v>
      </c>
      <c r="E7105" t="b">
        <f t="shared" ca="1" si="225"/>
        <v>1</v>
      </c>
      <c r="F7105" cm="1">
        <f t="array" ref="F7105" ca="1">IF(G7105&lt;&gt;"",INDIRECT("'"&amp;G7105&amp;"'!"&amp;H7105),"")</f>
        <v>0</v>
      </c>
      <c r="G7105" s="991" t="s">
        <v>3508</v>
      </c>
      <c r="H7105" t="s">
        <v>5343</v>
      </c>
      <c r="I7105" s="4"/>
      <c r="J7105" s="4"/>
      <c r="K7105" s="4"/>
    </row>
    <row r="7106" spans="1:11" ht="15" customHeight="1" x14ac:dyDescent="0.25">
      <c r="A7106">
        <v>7101</v>
      </c>
      <c r="B7106" s="8">
        <f>'BudgetSum 2-4'!F91</f>
        <v>0</v>
      </c>
      <c r="C7106" s="146">
        <f t="shared" si="224"/>
        <v>7101</v>
      </c>
      <c r="D7106" s="3" t="s">
        <v>5318</v>
      </c>
      <c r="E7106" t="b">
        <f t="shared" ca="1" si="225"/>
        <v>1</v>
      </c>
      <c r="F7106" cm="1">
        <f t="array" ref="F7106" ca="1">IF(G7106&lt;&gt;"",INDIRECT("'"&amp;G7106&amp;"'!"&amp;H7106),"")</f>
        <v>0</v>
      </c>
      <c r="G7106" s="991" t="s">
        <v>3508</v>
      </c>
      <c r="H7106" t="s">
        <v>5344</v>
      </c>
      <c r="I7106" s="4"/>
      <c r="J7106" s="4"/>
      <c r="K7106" s="4"/>
    </row>
    <row r="7107" spans="1:11" ht="15" customHeight="1" x14ac:dyDescent="0.25">
      <c r="A7107">
        <v>7102</v>
      </c>
      <c r="B7107" s="8">
        <f>'BudgetSum 2-4'!F93</f>
        <v>0</v>
      </c>
      <c r="C7107" s="146">
        <f t="shared" si="224"/>
        <v>7102</v>
      </c>
      <c r="D7107" s="3" t="s">
        <v>5318</v>
      </c>
      <c r="E7107" t="b">
        <f t="shared" ca="1" si="225"/>
        <v>1</v>
      </c>
      <c r="F7107" cm="1">
        <f t="array" ref="F7107" ca="1">IF(G7107&lt;&gt;"",INDIRECT("'"&amp;G7107&amp;"'!"&amp;H7107),"")</f>
        <v>0</v>
      </c>
      <c r="G7107" s="991" t="s">
        <v>3508</v>
      </c>
      <c r="H7107" t="s">
        <v>5345</v>
      </c>
      <c r="I7107" s="4"/>
      <c r="J7107" s="4"/>
      <c r="K7107" s="4"/>
    </row>
    <row r="7108" spans="1:11" ht="15" customHeight="1" x14ac:dyDescent="0.25">
      <c r="A7108">
        <v>7103</v>
      </c>
      <c r="B7108" s="8">
        <f>'BudgetSum 2-4'!F94</f>
        <v>0</v>
      </c>
      <c r="C7108" s="146">
        <f t="shared" si="224"/>
        <v>7103</v>
      </c>
      <c r="D7108" s="3" t="s">
        <v>5318</v>
      </c>
      <c r="E7108" t="b">
        <f t="shared" ca="1" si="225"/>
        <v>1</v>
      </c>
      <c r="F7108" cm="1">
        <f t="array" ref="F7108" ca="1">IF(G7108&lt;&gt;"",INDIRECT("'"&amp;G7108&amp;"'!"&amp;H7108),"")</f>
        <v>0</v>
      </c>
      <c r="G7108" s="991" t="s">
        <v>3508</v>
      </c>
      <c r="H7108" t="s">
        <v>5346</v>
      </c>
      <c r="I7108" s="4"/>
      <c r="J7108" s="4"/>
      <c r="K7108" s="4"/>
    </row>
    <row r="7109" spans="1:11" ht="15" customHeight="1" x14ac:dyDescent="0.25">
      <c r="A7109">
        <v>7104</v>
      </c>
      <c r="B7109" s="8">
        <f>'BudgetSum 2-4'!F95</f>
        <v>0</v>
      </c>
      <c r="C7109" s="146">
        <f t="shared" si="224"/>
        <v>7104</v>
      </c>
      <c r="D7109" s="3" t="s">
        <v>5318</v>
      </c>
      <c r="E7109" t="b">
        <f t="shared" ca="1" si="225"/>
        <v>1</v>
      </c>
      <c r="F7109" cm="1">
        <f t="array" ref="F7109" ca="1">IF(G7109&lt;&gt;"",INDIRECT("'"&amp;G7109&amp;"'!"&amp;H7109),"")</f>
        <v>0</v>
      </c>
      <c r="G7109" s="991" t="s">
        <v>3508</v>
      </c>
      <c r="H7109" t="s">
        <v>5347</v>
      </c>
      <c r="I7109" s="4"/>
      <c r="J7109" s="4"/>
      <c r="K7109" s="4"/>
    </row>
    <row r="7110" spans="1:11" ht="15" customHeight="1" x14ac:dyDescent="0.25">
      <c r="A7110">
        <v>7105</v>
      </c>
      <c r="B7110" s="8">
        <f>'BudgetSum 2-4'!F96</f>
        <v>0</v>
      </c>
      <c r="C7110" s="146">
        <f t="shared" si="224"/>
        <v>7105</v>
      </c>
      <c r="D7110" s="3" t="s">
        <v>5318</v>
      </c>
      <c r="E7110" t="b">
        <f t="shared" ca="1" si="225"/>
        <v>1</v>
      </c>
      <c r="F7110" cm="1">
        <f t="array" ref="F7110" ca="1">IF(G7110&lt;&gt;"",INDIRECT("'"&amp;G7110&amp;"'!"&amp;H7110),"")</f>
        <v>0</v>
      </c>
      <c r="G7110" s="991" t="s">
        <v>3508</v>
      </c>
      <c r="H7110" t="s">
        <v>5348</v>
      </c>
      <c r="I7110" s="4"/>
      <c r="J7110" s="4"/>
      <c r="K7110" s="4"/>
    </row>
    <row r="7111" spans="1:11" ht="15" customHeight="1" x14ac:dyDescent="0.25">
      <c r="A7111">
        <v>7106</v>
      </c>
      <c r="B7111" s="8">
        <f>'BudgetSum 2-4'!F97</f>
        <v>0</v>
      </c>
      <c r="C7111" s="146">
        <f t="shared" si="224"/>
        <v>7106</v>
      </c>
      <c r="D7111" s="3" t="s">
        <v>5318</v>
      </c>
      <c r="E7111" t="b">
        <f t="shared" ca="1" si="225"/>
        <v>1</v>
      </c>
      <c r="F7111" cm="1">
        <f t="array" ref="F7111" ca="1">IF(G7111&lt;&gt;"",INDIRECT("'"&amp;G7111&amp;"'!"&amp;H7111),"")</f>
        <v>0</v>
      </c>
      <c r="G7111" s="991" t="s">
        <v>3508</v>
      </c>
      <c r="H7111" t="s">
        <v>5349</v>
      </c>
      <c r="I7111" s="4"/>
      <c r="J7111" s="4"/>
      <c r="K7111" s="4"/>
    </row>
    <row r="7112" spans="1:11" ht="15" customHeight="1" x14ac:dyDescent="0.25">
      <c r="A7112">
        <v>7107</v>
      </c>
      <c r="B7112" s="8">
        <f>'BudgetSum 2-4'!F98</f>
        <v>0</v>
      </c>
      <c r="C7112" s="146">
        <f t="shared" si="224"/>
        <v>7107</v>
      </c>
      <c r="D7112" s="3" t="s">
        <v>5318</v>
      </c>
      <c r="E7112" t="b">
        <f t="shared" ca="1" si="225"/>
        <v>1</v>
      </c>
      <c r="F7112" cm="1">
        <f t="array" ref="F7112" ca="1">IF(G7112&lt;&gt;"",INDIRECT("'"&amp;G7112&amp;"'!"&amp;H7112),"")</f>
        <v>0</v>
      </c>
      <c r="G7112" s="991" t="s">
        <v>3508</v>
      </c>
      <c r="H7112" t="s">
        <v>5350</v>
      </c>
      <c r="I7112" s="4"/>
      <c r="J7112" s="4"/>
      <c r="K7112" s="4"/>
    </row>
    <row r="7113" spans="1:11" ht="15" customHeight="1" x14ac:dyDescent="0.25">
      <c r="A7113">
        <v>7108</v>
      </c>
      <c r="B7113" s="8">
        <f>'BudgetSum 2-4'!F99</f>
        <v>0</v>
      </c>
      <c r="C7113" s="146">
        <f t="shared" si="224"/>
        <v>7108</v>
      </c>
      <c r="D7113" s="3" t="s">
        <v>5318</v>
      </c>
      <c r="E7113" t="b">
        <f t="shared" ca="1" si="225"/>
        <v>1</v>
      </c>
      <c r="F7113" cm="1">
        <f t="array" ref="F7113" ca="1">IF(G7113&lt;&gt;"",INDIRECT("'"&amp;G7113&amp;"'!"&amp;H7113),"")</f>
        <v>0</v>
      </c>
      <c r="G7113" s="991" t="s">
        <v>3508</v>
      </c>
      <c r="H7113" t="s">
        <v>4743</v>
      </c>
      <c r="I7113" s="4"/>
      <c r="J7113" s="4"/>
      <c r="K7113" s="4"/>
    </row>
    <row r="7114" spans="1:11" ht="15" customHeight="1" x14ac:dyDescent="0.25">
      <c r="A7114">
        <v>7109</v>
      </c>
      <c r="B7114" s="8">
        <f>'BudgetSum 2-4'!F102</f>
        <v>0</v>
      </c>
      <c r="C7114" s="146">
        <f t="shared" si="224"/>
        <v>7109</v>
      </c>
      <c r="D7114" s="3" t="s">
        <v>5318</v>
      </c>
      <c r="E7114" t="b">
        <f t="shared" ca="1" si="225"/>
        <v>1</v>
      </c>
      <c r="F7114" cm="1">
        <f t="array" ref="F7114" ca="1">IF(G7114&lt;&gt;"",INDIRECT("'"&amp;G7114&amp;"'!"&amp;H7114),"")</f>
        <v>0</v>
      </c>
      <c r="G7114" s="991" t="s">
        <v>3508</v>
      </c>
      <c r="H7114" t="s">
        <v>4745</v>
      </c>
      <c r="I7114" s="4"/>
      <c r="J7114" s="4"/>
      <c r="K7114" s="4"/>
    </row>
    <row r="7115" spans="1:11" ht="15" customHeight="1" x14ac:dyDescent="0.25">
      <c r="A7115">
        <v>7110</v>
      </c>
      <c r="B7115" s="8">
        <f>'BudgetSum 2-4'!F103</f>
        <v>0</v>
      </c>
      <c r="C7115" s="146">
        <f t="shared" si="224"/>
        <v>7110</v>
      </c>
      <c r="D7115" s="3" t="s">
        <v>5318</v>
      </c>
      <c r="E7115" t="b">
        <f t="shared" ca="1" si="225"/>
        <v>1</v>
      </c>
      <c r="F7115" cm="1">
        <f t="array" ref="F7115" ca="1">IF(G7115&lt;&gt;"",INDIRECT("'"&amp;G7115&amp;"'!"&amp;H7115),"")</f>
        <v>0</v>
      </c>
      <c r="G7115" s="991" t="s">
        <v>3508</v>
      </c>
      <c r="H7115" t="s">
        <v>4910</v>
      </c>
      <c r="I7115" s="4"/>
      <c r="J7115" s="4"/>
      <c r="K7115" s="4"/>
    </row>
    <row r="7116" spans="1:11" ht="15" customHeight="1" x14ac:dyDescent="0.25">
      <c r="A7116">
        <v>7111</v>
      </c>
      <c r="B7116" s="8">
        <f>'BudgetSum 2-4'!F104</f>
        <v>0</v>
      </c>
      <c r="C7116" s="146">
        <f t="shared" si="224"/>
        <v>7111</v>
      </c>
      <c r="D7116" s="3" t="s">
        <v>5318</v>
      </c>
      <c r="E7116" t="b">
        <f t="shared" ca="1" si="225"/>
        <v>1</v>
      </c>
      <c r="F7116" cm="1">
        <f t="array" ref="F7116" ca="1">IF(G7116&lt;&gt;"",INDIRECT("'"&amp;G7116&amp;"'!"&amp;H7116),"")</f>
        <v>0</v>
      </c>
      <c r="G7116" s="991" t="s">
        <v>3508</v>
      </c>
      <c r="H7116" t="s">
        <v>5351</v>
      </c>
      <c r="I7116" s="4"/>
      <c r="J7116" s="4"/>
      <c r="K7116" s="4"/>
    </row>
    <row r="7117" spans="1:11" ht="15" customHeight="1" x14ac:dyDescent="0.25">
      <c r="A7117">
        <v>7112</v>
      </c>
      <c r="B7117" s="8">
        <f>'BudgetSum 2-4'!F105</f>
        <v>0</v>
      </c>
      <c r="C7117" s="146">
        <f t="shared" si="224"/>
        <v>7112</v>
      </c>
      <c r="D7117" s="3" t="s">
        <v>5318</v>
      </c>
      <c r="E7117" t="b">
        <f t="shared" ca="1" si="225"/>
        <v>1</v>
      </c>
      <c r="F7117" cm="1">
        <f t="array" ref="F7117" ca="1">IF(G7117&lt;&gt;"",INDIRECT("'"&amp;G7117&amp;"'!"&amp;H7117),"")</f>
        <v>0</v>
      </c>
      <c r="G7117" s="991" t="s">
        <v>3508</v>
      </c>
      <c r="H7117" t="s">
        <v>4919</v>
      </c>
      <c r="I7117" s="4"/>
      <c r="J7117" s="4"/>
      <c r="K7117" s="4"/>
    </row>
    <row r="7118" spans="1:11" ht="15" customHeight="1" x14ac:dyDescent="0.25">
      <c r="A7118">
        <v>7113</v>
      </c>
      <c r="B7118" s="8">
        <f>'BudgetSum 2-4'!F106</f>
        <v>0</v>
      </c>
      <c r="C7118" s="146">
        <f t="shared" si="224"/>
        <v>7113</v>
      </c>
      <c r="D7118" s="3" t="s">
        <v>5318</v>
      </c>
      <c r="E7118" t="b">
        <f t="shared" ca="1" si="225"/>
        <v>1</v>
      </c>
      <c r="F7118" cm="1">
        <f t="array" ref="F7118" ca="1">IF(G7118&lt;&gt;"",INDIRECT("'"&amp;G7118&amp;"'!"&amp;H7118),"")</f>
        <v>0</v>
      </c>
      <c r="G7118" s="991" t="s">
        <v>3508</v>
      </c>
      <c r="H7118" t="s">
        <v>5352</v>
      </c>
      <c r="I7118" s="4"/>
      <c r="J7118" s="4"/>
      <c r="K7118" s="4"/>
    </row>
    <row r="7119" spans="1:11" ht="15" customHeight="1" x14ac:dyDescent="0.25">
      <c r="A7119">
        <v>7114</v>
      </c>
      <c r="B7119" s="8">
        <f>'BudgetSum 2-4'!F107</f>
        <v>0</v>
      </c>
      <c r="C7119" s="146">
        <f t="shared" si="224"/>
        <v>7114</v>
      </c>
      <c r="D7119" s="3" t="s">
        <v>5318</v>
      </c>
      <c r="E7119" t="b">
        <f t="shared" ca="1" si="225"/>
        <v>1</v>
      </c>
      <c r="F7119" cm="1">
        <f t="array" ref="F7119" ca="1">IF(G7119&lt;&gt;"",INDIRECT("'"&amp;G7119&amp;"'!"&amp;H7119),"")</f>
        <v>0</v>
      </c>
      <c r="G7119" s="991" t="s">
        <v>3508</v>
      </c>
      <c r="H7119" t="s">
        <v>4606</v>
      </c>
      <c r="I7119" s="4"/>
      <c r="J7119" s="4"/>
      <c r="K7119" s="4"/>
    </row>
    <row r="7120" spans="1:11" ht="15" customHeight="1" x14ac:dyDescent="0.25">
      <c r="A7120">
        <v>7115</v>
      </c>
      <c r="B7120" s="8">
        <f>'BudgetSum 2-4'!F108</f>
        <v>0</v>
      </c>
      <c r="C7120" s="146">
        <f t="shared" si="224"/>
        <v>7115</v>
      </c>
      <c r="D7120" s="3" t="s">
        <v>5318</v>
      </c>
      <c r="E7120" t="b">
        <f t="shared" ca="1" si="225"/>
        <v>1</v>
      </c>
      <c r="F7120" cm="1">
        <f t="array" ref="F7120" ca="1">IF(G7120&lt;&gt;"",INDIRECT("'"&amp;G7120&amp;"'!"&amp;H7120),"")</f>
        <v>0</v>
      </c>
      <c r="G7120" s="991" t="s">
        <v>3508</v>
      </c>
      <c r="H7120" t="s">
        <v>5353</v>
      </c>
      <c r="I7120" s="4"/>
      <c r="J7120" s="4"/>
      <c r="K7120" s="4"/>
    </row>
    <row r="7121" spans="1:11" ht="15" customHeight="1" x14ac:dyDescent="0.25">
      <c r="A7121">
        <v>7116</v>
      </c>
      <c r="B7121" s="8">
        <f>'BudgetSum 2-4'!F109</f>
        <v>0</v>
      </c>
      <c r="C7121" s="146">
        <f t="shared" si="224"/>
        <v>7116</v>
      </c>
      <c r="D7121" s="3" t="s">
        <v>5318</v>
      </c>
      <c r="E7121" t="b">
        <f t="shared" ca="1" si="225"/>
        <v>1</v>
      </c>
      <c r="F7121" cm="1">
        <f t="array" ref="F7121" ca="1">IF(G7121&lt;&gt;"",INDIRECT("'"&amp;G7121&amp;"'!"&amp;H7121),"")</f>
        <v>0</v>
      </c>
      <c r="G7121" s="991" t="s">
        <v>3508</v>
      </c>
      <c r="H7121" t="s">
        <v>4928</v>
      </c>
      <c r="I7121" s="4"/>
      <c r="J7121" s="4"/>
      <c r="K7121" s="4"/>
    </row>
    <row r="7122" spans="1:11" ht="15" customHeight="1" x14ac:dyDescent="0.25">
      <c r="A7122">
        <v>7117</v>
      </c>
      <c r="B7122" s="8">
        <f>'BudgetSum 2-4'!F110</f>
        <v>0</v>
      </c>
      <c r="C7122" s="146">
        <f t="shared" si="224"/>
        <v>7117</v>
      </c>
      <c r="D7122" s="3" t="s">
        <v>5318</v>
      </c>
      <c r="E7122" t="b">
        <f t="shared" ca="1" si="225"/>
        <v>1</v>
      </c>
      <c r="F7122" cm="1">
        <f t="array" ref="F7122" ca="1">IF(G7122&lt;&gt;"",INDIRECT("'"&amp;G7122&amp;"'!"&amp;H7122),"")</f>
        <v>0</v>
      </c>
      <c r="G7122" s="991" t="s">
        <v>3508</v>
      </c>
      <c r="H7122" t="s">
        <v>4746</v>
      </c>
      <c r="I7122" s="4"/>
      <c r="J7122" s="4"/>
      <c r="K7122" s="4"/>
    </row>
    <row r="7123" spans="1:11" ht="15" customHeight="1" x14ac:dyDescent="0.25">
      <c r="A7123">
        <v>7118</v>
      </c>
      <c r="B7123" s="8">
        <f>'BudgetSum 2-4'!F113</f>
        <v>0</v>
      </c>
      <c r="C7123" s="146">
        <f t="shared" si="224"/>
        <v>7118</v>
      </c>
      <c r="D7123" s="3" t="s">
        <v>5318</v>
      </c>
      <c r="E7123" t="b">
        <f t="shared" ca="1" si="225"/>
        <v>1</v>
      </c>
      <c r="F7123" cm="1">
        <f t="array" ref="F7123" ca="1">IF(G7123&lt;&gt;"",INDIRECT("'"&amp;G7123&amp;"'!"&amp;H7123),"")</f>
        <v>0</v>
      </c>
      <c r="G7123" s="991" t="s">
        <v>3508</v>
      </c>
      <c r="H7123" t="s">
        <v>5354</v>
      </c>
    </row>
    <row r="7124" spans="1:11" ht="15" customHeight="1" x14ac:dyDescent="0.25">
      <c r="A7124">
        <v>7119</v>
      </c>
      <c r="B7124" s="8">
        <f>'BudgetSum 2-4'!F116</f>
        <v>0</v>
      </c>
      <c r="C7124" s="146">
        <f t="shared" si="224"/>
        <v>7119</v>
      </c>
      <c r="D7124" s="3" t="s">
        <v>5318</v>
      </c>
      <c r="E7124" t="b">
        <f t="shared" ca="1" si="225"/>
        <v>1</v>
      </c>
      <c r="F7124" cm="1">
        <f t="array" ref="F7124" ca="1">IF(G7124&lt;&gt;"",INDIRECT("'"&amp;G7124&amp;"'!"&amp;H7124),"")</f>
        <v>0</v>
      </c>
      <c r="G7124" s="991" t="s">
        <v>3508</v>
      </c>
      <c r="H7124" t="s">
        <v>3782</v>
      </c>
    </row>
    <row r="7125" spans="1:11" ht="15" customHeight="1" x14ac:dyDescent="0.25">
      <c r="A7125">
        <v>7120</v>
      </c>
      <c r="B7125" s="8">
        <f>'BudgetSum 2-4'!F117</f>
        <v>0</v>
      </c>
      <c r="C7125" s="146">
        <f t="shared" si="224"/>
        <v>7120</v>
      </c>
      <c r="D7125" s="3" t="s">
        <v>5318</v>
      </c>
      <c r="E7125" t="b">
        <f t="shared" ca="1" si="225"/>
        <v>1</v>
      </c>
      <c r="F7125" cm="1">
        <f t="array" ref="F7125" ca="1">IF(G7125&lt;&gt;"",INDIRECT("'"&amp;G7125&amp;"'!"&amp;H7125),"")</f>
        <v>0</v>
      </c>
      <c r="G7125" s="991" t="s">
        <v>3508</v>
      </c>
      <c r="H7125" t="s">
        <v>4750</v>
      </c>
    </row>
    <row r="7126" spans="1:11" ht="15" customHeight="1" x14ac:dyDescent="0.25">
      <c r="A7126">
        <v>7121</v>
      </c>
      <c r="B7126" s="8">
        <f>'BudgetSum 2-4'!F118</f>
        <v>0</v>
      </c>
      <c r="C7126" s="146">
        <f t="shared" si="224"/>
        <v>7121</v>
      </c>
      <c r="D7126" s="3" t="s">
        <v>5318</v>
      </c>
      <c r="E7126" t="b">
        <f t="shared" ca="1" si="225"/>
        <v>1</v>
      </c>
      <c r="F7126" cm="1">
        <f t="array" ref="F7126" ca="1">IF(G7126&lt;&gt;"",INDIRECT("'"&amp;G7126&amp;"'!"&amp;H7126),"")</f>
        <v>0</v>
      </c>
      <c r="G7126" s="991" t="s">
        <v>3508</v>
      </c>
      <c r="H7126" t="s">
        <v>4751</v>
      </c>
    </row>
    <row r="7127" spans="1:11" ht="15" customHeight="1" x14ac:dyDescent="0.25">
      <c r="A7127">
        <v>7122</v>
      </c>
      <c r="B7127" s="8">
        <f>'BudgetSum 2-4'!G91</f>
        <v>0</v>
      </c>
      <c r="C7127" s="146">
        <f t="shared" si="224"/>
        <v>7122</v>
      </c>
      <c r="D7127" s="3" t="s">
        <v>5318</v>
      </c>
      <c r="E7127" t="b">
        <f t="shared" ca="1" si="225"/>
        <v>1</v>
      </c>
      <c r="F7127" cm="1">
        <f t="array" ref="F7127" ca="1">IF(G7127&lt;&gt;"",INDIRECT("'"&amp;G7127&amp;"'!"&amp;H7127),"")</f>
        <v>0</v>
      </c>
      <c r="G7127" s="991" t="s">
        <v>3508</v>
      </c>
      <c r="H7127" t="s">
        <v>5355</v>
      </c>
      <c r="I7127" s="4"/>
      <c r="J7127" s="4"/>
      <c r="K7127" s="4"/>
    </row>
    <row r="7128" spans="1:11" ht="15" customHeight="1" x14ac:dyDescent="0.25">
      <c r="A7128">
        <v>7123</v>
      </c>
      <c r="B7128" s="8">
        <f>'BudgetSum 2-4'!G93</f>
        <v>0</v>
      </c>
      <c r="C7128" s="146">
        <f t="shared" si="224"/>
        <v>7123</v>
      </c>
      <c r="D7128" s="3" t="s">
        <v>5318</v>
      </c>
      <c r="E7128" t="b">
        <f t="shared" ca="1" si="225"/>
        <v>1</v>
      </c>
      <c r="F7128" cm="1">
        <f t="array" ref="F7128" ca="1">IF(G7128&lt;&gt;"",INDIRECT("'"&amp;G7128&amp;"'!"&amp;H7128),"")</f>
        <v>0</v>
      </c>
      <c r="G7128" s="991" t="s">
        <v>3508</v>
      </c>
      <c r="H7128" t="s">
        <v>5356</v>
      </c>
      <c r="I7128" s="4"/>
      <c r="J7128" s="4"/>
      <c r="K7128" s="4"/>
    </row>
    <row r="7129" spans="1:11" ht="15" customHeight="1" x14ac:dyDescent="0.25">
      <c r="A7129">
        <v>7124</v>
      </c>
      <c r="B7129" s="8">
        <f>'BudgetSum 2-4'!G94</f>
        <v>0</v>
      </c>
      <c r="C7129" s="146">
        <f t="shared" si="224"/>
        <v>7124</v>
      </c>
      <c r="D7129" s="3" t="s">
        <v>5318</v>
      </c>
      <c r="E7129" t="b">
        <f t="shared" ca="1" si="225"/>
        <v>1</v>
      </c>
      <c r="F7129" cm="1">
        <f t="array" ref="F7129" ca="1">IF(G7129&lt;&gt;"",INDIRECT("'"&amp;G7129&amp;"'!"&amp;H7129),"")</f>
        <v>0</v>
      </c>
      <c r="G7129" s="991" t="s">
        <v>3508</v>
      </c>
      <c r="H7129" t="s">
        <v>5357</v>
      </c>
      <c r="I7129" s="4"/>
      <c r="J7129" s="4"/>
      <c r="K7129" s="4"/>
    </row>
    <row r="7130" spans="1:11" ht="15" customHeight="1" x14ac:dyDescent="0.25">
      <c r="A7130">
        <v>7125</v>
      </c>
      <c r="B7130" s="8">
        <f>'BudgetSum 2-4'!G95</f>
        <v>0</v>
      </c>
      <c r="C7130" s="146">
        <f t="shared" si="224"/>
        <v>7125</v>
      </c>
      <c r="D7130" s="3" t="s">
        <v>5318</v>
      </c>
      <c r="E7130" t="b">
        <f t="shared" ca="1" si="225"/>
        <v>1</v>
      </c>
      <c r="F7130" cm="1">
        <f t="array" ref="F7130" ca="1">IF(G7130&lt;&gt;"",INDIRECT("'"&amp;G7130&amp;"'!"&amp;H7130),"")</f>
        <v>0</v>
      </c>
      <c r="G7130" s="991" t="s">
        <v>3508</v>
      </c>
      <c r="H7130" t="s">
        <v>5358</v>
      </c>
      <c r="I7130" s="4"/>
      <c r="J7130" s="4"/>
      <c r="K7130" s="4"/>
    </row>
    <row r="7131" spans="1:11" ht="15" customHeight="1" x14ac:dyDescent="0.25">
      <c r="A7131">
        <v>7126</v>
      </c>
      <c r="B7131" s="8">
        <f>'BudgetSum 2-4'!G96</f>
        <v>0</v>
      </c>
      <c r="C7131" s="146">
        <f t="shared" si="224"/>
        <v>7126</v>
      </c>
      <c r="D7131" s="3" t="s">
        <v>5318</v>
      </c>
      <c r="E7131" t="b">
        <f t="shared" ca="1" si="225"/>
        <v>1</v>
      </c>
      <c r="F7131" cm="1">
        <f t="array" ref="F7131" ca="1">IF(G7131&lt;&gt;"",INDIRECT("'"&amp;G7131&amp;"'!"&amp;H7131),"")</f>
        <v>0</v>
      </c>
      <c r="G7131" s="991" t="s">
        <v>3508</v>
      </c>
      <c r="H7131" t="s">
        <v>5359</v>
      </c>
      <c r="I7131" s="4"/>
      <c r="J7131" s="4"/>
      <c r="K7131" s="4"/>
    </row>
    <row r="7132" spans="1:11" ht="15" customHeight="1" x14ac:dyDescent="0.25">
      <c r="A7132">
        <v>7127</v>
      </c>
      <c r="B7132" s="8">
        <f>'BudgetSum 2-4'!G97</f>
        <v>0</v>
      </c>
      <c r="C7132" s="146">
        <f t="shared" si="224"/>
        <v>7127</v>
      </c>
      <c r="D7132" s="3" t="s">
        <v>5318</v>
      </c>
      <c r="E7132" t="b">
        <f t="shared" ca="1" si="225"/>
        <v>1</v>
      </c>
      <c r="F7132" cm="1">
        <f t="array" ref="F7132" ca="1">IF(G7132&lt;&gt;"",INDIRECT("'"&amp;G7132&amp;"'!"&amp;H7132),"")</f>
        <v>0</v>
      </c>
      <c r="G7132" s="991" t="s">
        <v>3508</v>
      </c>
      <c r="H7132" t="s">
        <v>5360</v>
      </c>
      <c r="I7132" s="4"/>
      <c r="J7132" s="4"/>
      <c r="K7132" s="4"/>
    </row>
    <row r="7133" spans="1:11" ht="15" customHeight="1" x14ac:dyDescent="0.25">
      <c r="A7133">
        <v>7128</v>
      </c>
      <c r="B7133" s="8">
        <f>'BudgetSum 2-4'!G98</f>
        <v>0</v>
      </c>
      <c r="C7133" s="146">
        <f t="shared" si="224"/>
        <v>7128</v>
      </c>
      <c r="D7133" s="3" t="s">
        <v>5318</v>
      </c>
      <c r="E7133" t="b">
        <f t="shared" ca="1" si="225"/>
        <v>1</v>
      </c>
      <c r="F7133" cm="1">
        <f t="array" ref="F7133" ca="1">IF(G7133&lt;&gt;"",INDIRECT("'"&amp;G7133&amp;"'!"&amp;H7133),"")</f>
        <v>0</v>
      </c>
      <c r="G7133" s="991" t="s">
        <v>3508</v>
      </c>
      <c r="H7133" t="s">
        <v>5361</v>
      </c>
      <c r="I7133" s="4"/>
      <c r="J7133" s="4"/>
      <c r="K7133" s="4"/>
    </row>
    <row r="7134" spans="1:11" ht="15" customHeight="1" x14ac:dyDescent="0.25">
      <c r="A7134">
        <v>7129</v>
      </c>
      <c r="B7134" s="8">
        <f>'BudgetSum 2-4'!G99</f>
        <v>0</v>
      </c>
      <c r="C7134" s="146">
        <f t="shared" si="224"/>
        <v>7129</v>
      </c>
      <c r="D7134" s="3" t="s">
        <v>5318</v>
      </c>
      <c r="E7134" t="b">
        <f t="shared" ca="1" si="225"/>
        <v>1</v>
      </c>
      <c r="F7134" cm="1">
        <f t="array" ref="F7134" ca="1">IF(G7134&lt;&gt;"",INDIRECT("'"&amp;G7134&amp;"'!"&amp;H7134),"")</f>
        <v>0</v>
      </c>
      <c r="G7134" s="991" t="s">
        <v>3508</v>
      </c>
      <c r="H7134" t="s">
        <v>4784</v>
      </c>
      <c r="I7134" s="4"/>
      <c r="J7134" s="4"/>
      <c r="K7134" s="4"/>
    </row>
    <row r="7135" spans="1:11" ht="15" customHeight="1" x14ac:dyDescent="0.25">
      <c r="A7135">
        <v>7130</v>
      </c>
      <c r="B7135" s="8">
        <f>'BudgetSum 2-4'!G101</f>
        <v>0</v>
      </c>
      <c r="C7135" s="146">
        <f t="shared" si="224"/>
        <v>7130</v>
      </c>
      <c r="D7135" s="3" t="s">
        <v>5318</v>
      </c>
      <c r="E7135" t="b">
        <f t="shared" ca="1" si="225"/>
        <v>1</v>
      </c>
      <c r="F7135" cm="1">
        <f t="array" ref="F7135" ca="1">IF(G7135&lt;&gt;"",INDIRECT("'"&amp;G7135&amp;"'!"&amp;H7135),"")</f>
        <v>0</v>
      </c>
      <c r="G7135" s="991" t="s">
        <v>3508</v>
      </c>
      <c r="H7135" t="s">
        <v>5362</v>
      </c>
      <c r="I7135" s="4"/>
      <c r="J7135" s="4"/>
      <c r="K7135" s="4"/>
    </row>
    <row r="7136" spans="1:11" ht="15" customHeight="1" x14ac:dyDescent="0.25">
      <c r="A7136">
        <v>7131</v>
      </c>
      <c r="B7136" s="8">
        <f>'BudgetSum 2-4'!G102</f>
        <v>0</v>
      </c>
      <c r="C7136" s="146">
        <f t="shared" si="224"/>
        <v>7131</v>
      </c>
      <c r="D7136" s="3" t="s">
        <v>5318</v>
      </c>
      <c r="E7136" t="b">
        <f t="shared" ca="1" si="225"/>
        <v>1</v>
      </c>
      <c r="F7136" cm="1">
        <f t="array" ref="F7136" ca="1">IF(G7136&lt;&gt;"",INDIRECT("'"&amp;G7136&amp;"'!"&amp;H7136),"")</f>
        <v>0</v>
      </c>
      <c r="G7136" s="991" t="s">
        <v>3508</v>
      </c>
      <c r="H7136" t="s">
        <v>4785</v>
      </c>
      <c r="I7136" s="4"/>
      <c r="J7136" s="4"/>
      <c r="K7136" s="4"/>
    </row>
    <row r="7137" spans="1:11" ht="15" customHeight="1" x14ac:dyDescent="0.25">
      <c r="A7137">
        <v>7132</v>
      </c>
      <c r="B7137" s="8">
        <f>'BudgetSum 2-4'!G103</f>
        <v>0</v>
      </c>
      <c r="C7137" s="146">
        <f t="shared" si="224"/>
        <v>7132</v>
      </c>
      <c r="D7137" s="3" t="s">
        <v>5318</v>
      </c>
      <c r="E7137" t="b">
        <f t="shared" ca="1" si="225"/>
        <v>1</v>
      </c>
      <c r="F7137" cm="1">
        <f t="array" ref="F7137" ca="1">IF(G7137&lt;&gt;"",INDIRECT("'"&amp;G7137&amp;"'!"&amp;H7137),"")</f>
        <v>0</v>
      </c>
      <c r="G7137" s="991" t="s">
        <v>3508</v>
      </c>
      <c r="H7137" t="s">
        <v>4911</v>
      </c>
      <c r="I7137" s="4"/>
      <c r="J7137" s="4"/>
      <c r="K7137" s="4"/>
    </row>
    <row r="7138" spans="1:11" ht="15" customHeight="1" x14ac:dyDescent="0.25">
      <c r="A7138">
        <v>7133</v>
      </c>
      <c r="B7138" s="8">
        <f>'BudgetSum 2-4'!G104</f>
        <v>0</v>
      </c>
      <c r="C7138" s="146">
        <f t="shared" si="224"/>
        <v>7133</v>
      </c>
      <c r="D7138" s="3" t="s">
        <v>5318</v>
      </c>
      <c r="E7138" t="b">
        <f t="shared" ca="1" si="225"/>
        <v>1</v>
      </c>
      <c r="F7138" cm="1">
        <f t="array" ref="F7138" ca="1">IF(G7138&lt;&gt;"",INDIRECT("'"&amp;G7138&amp;"'!"&amp;H7138),"")</f>
        <v>0</v>
      </c>
      <c r="G7138" s="991" t="s">
        <v>3508</v>
      </c>
      <c r="H7138" t="s">
        <v>5363</v>
      </c>
      <c r="I7138" s="4"/>
      <c r="J7138" s="4"/>
      <c r="K7138" s="4"/>
    </row>
    <row r="7139" spans="1:11" ht="15" customHeight="1" x14ac:dyDescent="0.25">
      <c r="A7139">
        <v>7134</v>
      </c>
      <c r="B7139" s="8">
        <f>'BudgetSum 2-4'!G105</f>
        <v>0</v>
      </c>
      <c r="C7139" s="146">
        <f t="shared" si="224"/>
        <v>7134</v>
      </c>
      <c r="D7139" s="3" t="s">
        <v>5318</v>
      </c>
      <c r="E7139" t="b">
        <f t="shared" ca="1" si="225"/>
        <v>1</v>
      </c>
      <c r="F7139" cm="1">
        <f t="array" ref="F7139" ca="1">IF(G7139&lt;&gt;"",INDIRECT("'"&amp;G7139&amp;"'!"&amp;H7139),"")</f>
        <v>0</v>
      </c>
      <c r="G7139" s="991" t="s">
        <v>3508</v>
      </c>
      <c r="H7139" t="s">
        <v>4920</v>
      </c>
      <c r="I7139" s="4"/>
      <c r="J7139" s="4"/>
      <c r="K7139" s="4"/>
    </row>
    <row r="7140" spans="1:11" ht="15" customHeight="1" x14ac:dyDescent="0.25">
      <c r="A7140">
        <v>7135</v>
      </c>
      <c r="B7140" s="8">
        <f>'BudgetSum 2-4'!G106</f>
        <v>0</v>
      </c>
      <c r="C7140" s="146">
        <f t="shared" si="224"/>
        <v>7135</v>
      </c>
      <c r="D7140" s="3" t="s">
        <v>5318</v>
      </c>
      <c r="E7140" t="b">
        <f t="shared" ca="1" si="225"/>
        <v>1</v>
      </c>
      <c r="F7140" cm="1">
        <f t="array" ref="F7140" ca="1">IF(G7140&lt;&gt;"",INDIRECT("'"&amp;G7140&amp;"'!"&amp;H7140),"")</f>
        <v>0</v>
      </c>
      <c r="G7140" s="991" t="s">
        <v>3508</v>
      </c>
      <c r="H7140" t="s">
        <v>5364</v>
      </c>
      <c r="I7140" s="4"/>
      <c r="J7140" s="4"/>
      <c r="K7140" s="4"/>
    </row>
    <row r="7141" spans="1:11" ht="15" customHeight="1" x14ac:dyDescent="0.25">
      <c r="A7141">
        <v>7136</v>
      </c>
      <c r="B7141" s="8">
        <f>'BudgetSum 2-4'!G107</f>
        <v>0</v>
      </c>
      <c r="C7141" s="146">
        <f t="shared" si="224"/>
        <v>7136</v>
      </c>
      <c r="D7141" s="3" t="s">
        <v>5318</v>
      </c>
      <c r="E7141" t="b">
        <f t="shared" ca="1" si="225"/>
        <v>1</v>
      </c>
      <c r="F7141" cm="1">
        <f t="array" ref="F7141" ca="1">IF(G7141&lt;&gt;"",INDIRECT("'"&amp;G7141&amp;"'!"&amp;H7141),"")</f>
        <v>0</v>
      </c>
      <c r="G7141" s="991" t="s">
        <v>3508</v>
      </c>
      <c r="H7141" t="s">
        <v>4925</v>
      </c>
      <c r="I7141" s="4"/>
      <c r="J7141" s="4"/>
      <c r="K7141" s="4"/>
    </row>
    <row r="7142" spans="1:11" ht="15" customHeight="1" x14ac:dyDescent="0.25">
      <c r="A7142">
        <v>7137</v>
      </c>
      <c r="B7142" s="8">
        <f>'BudgetSum 2-4'!G108</f>
        <v>0</v>
      </c>
      <c r="C7142" s="146">
        <f t="shared" si="224"/>
        <v>7137</v>
      </c>
      <c r="D7142" s="3" t="s">
        <v>5318</v>
      </c>
      <c r="E7142" t="b">
        <f t="shared" ca="1" si="225"/>
        <v>1</v>
      </c>
      <c r="F7142" cm="1">
        <f t="array" ref="F7142" ca="1">IF(G7142&lt;&gt;"",INDIRECT("'"&amp;G7142&amp;"'!"&amp;H7142),"")</f>
        <v>0</v>
      </c>
      <c r="G7142" s="991" t="s">
        <v>3508</v>
      </c>
      <c r="H7142" t="s">
        <v>5365</v>
      </c>
      <c r="I7142" s="4"/>
      <c r="J7142" s="4"/>
      <c r="K7142" s="4"/>
    </row>
    <row r="7143" spans="1:11" ht="15" customHeight="1" x14ac:dyDescent="0.25">
      <c r="A7143">
        <v>7138</v>
      </c>
      <c r="B7143" s="8">
        <f>'BudgetSum 2-4'!G109</f>
        <v>0</v>
      </c>
      <c r="C7143" s="146">
        <f t="shared" si="224"/>
        <v>7138</v>
      </c>
      <c r="D7143" s="3" t="s">
        <v>5318</v>
      </c>
      <c r="E7143" t="b">
        <f t="shared" ca="1" si="225"/>
        <v>1</v>
      </c>
      <c r="F7143" cm="1">
        <f t="array" ref="F7143" ca="1">IF(G7143&lt;&gt;"",INDIRECT("'"&amp;G7143&amp;"'!"&amp;H7143),"")</f>
        <v>0</v>
      </c>
      <c r="G7143" s="991" t="s">
        <v>3508</v>
      </c>
      <c r="H7143" t="s">
        <v>4929</v>
      </c>
      <c r="I7143" s="4"/>
      <c r="J7143" s="4"/>
      <c r="K7143" s="4"/>
    </row>
    <row r="7144" spans="1:11" ht="15" customHeight="1" x14ac:dyDescent="0.25">
      <c r="A7144">
        <v>7139</v>
      </c>
      <c r="B7144" s="8">
        <f>'BudgetSum 2-4'!G110</f>
        <v>0</v>
      </c>
      <c r="C7144" s="146">
        <f t="shared" si="224"/>
        <v>7139</v>
      </c>
      <c r="D7144" s="3" t="s">
        <v>5318</v>
      </c>
      <c r="E7144" t="b">
        <f t="shared" ca="1" si="225"/>
        <v>1</v>
      </c>
      <c r="F7144" cm="1">
        <f t="array" ref="F7144" ca="1">IF(G7144&lt;&gt;"",INDIRECT("'"&amp;G7144&amp;"'!"&amp;H7144),"")</f>
        <v>0</v>
      </c>
      <c r="G7144" s="991" t="s">
        <v>3508</v>
      </c>
      <c r="H7144" t="s">
        <v>4786</v>
      </c>
      <c r="I7144" s="4"/>
      <c r="J7144" s="4"/>
      <c r="K7144" s="4"/>
    </row>
    <row r="7145" spans="1:11" ht="15" customHeight="1" x14ac:dyDescent="0.25">
      <c r="A7145">
        <v>7140</v>
      </c>
      <c r="B7145" s="8">
        <f>'BudgetSum 2-4'!G113</f>
        <v>0</v>
      </c>
      <c r="C7145" s="146">
        <f t="shared" si="224"/>
        <v>7140</v>
      </c>
      <c r="D7145" s="3" t="s">
        <v>5318</v>
      </c>
      <c r="E7145" t="b">
        <f t="shared" ca="1" si="225"/>
        <v>1</v>
      </c>
      <c r="F7145" cm="1">
        <f t="array" ref="F7145" ca="1">IF(G7145&lt;&gt;"",INDIRECT("'"&amp;G7145&amp;"'!"&amp;H7145),"")</f>
        <v>0</v>
      </c>
      <c r="G7145" s="991" t="s">
        <v>3508</v>
      </c>
      <c r="H7145" t="s">
        <v>5366</v>
      </c>
      <c r="I7145" s="4"/>
      <c r="J7145" s="4"/>
      <c r="K7145" s="4"/>
    </row>
    <row r="7146" spans="1:11" ht="15" customHeight="1" x14ac:dyDescent="0.25">
      <c r="A7146">
        <v>7141</v>
      </c>
      <c r="B7146" s="8">
        <f>'BudgetSum 2-4'!G116</f>
        <v>0</v>
      </c>
      <c r="C7146" s="146">
        <f t="shared" si="224"/>
        <v>7141</v>
      </c>
      <c r="D7146" s="3" t="s">
        <v>5318</v>
      </c>
      <c r="E7146" t="b">
        <f t="shared" ca="1" si="225"/>
        <v>1</v>
      </c>
      <c r="F7146" cm="1">
        <f t="array" ref="F7146" ca="1">IF(G7146&lt;&gt;"",INDIRECT("'"&amp;G7146&amp;"'!"&amp;H7146),"")</f>
        <v>0</v>
      </c>
      <c r="G7146" s="991" t="s">
        <v>3508</v>
      </c>
      <c r="H7146" t="s">
        <v>3820</v>
      </c>
      <c r="I7146" s="4"/>
      <c r="J7146" s="4"/>
      <c r="K7146" s="4"/>
    </row>
    <row r="7147" spans="1:11" ht="15" customHeight="1" x14ac:dyDescent="0.25">
      <c r="A7147">
        <v>7142</v>
      </c>
      <c r="B7147" s="8">
        <f>'BudgetSum 2-4'!G117</f>
        <v>0</v>
      </c>
      <c r="C7147" s="146">
        <f t="shared" si="224"/>
        <v>7142</v>
      </c>
      <c r="D7147" s="3" t="s">
        <v>5318</v>
      </c>
      <c r="E7147" t="b">
        <f t="shared" ca="1" si="225"/>
        <v>1</v>
      </c>
      <c r="F7147" cm="1">
        <f t="array" ref="F7147" ca="1">IF(G7147&lt;&gt;"",INDIRECT("'"&amp;G7147&amp;"'!"&amp;H7147),"")</f>
        <v>0</v>
      </c>
      <c r="G7147" s="991" t="s">
        <v>3508</v>
      </c>
      <c r="H7147" t="s">
        <v>4789</v>
      </c>
      <c r="I7147" s="4"/>
      <c r="J7147" s="4"/>
      <c r="K7147" s="4"/>
    </row>
    <row r="7148" spans="1:11" ht="15" customHeight="1" x14ac:dyDescent="0.25">
      <c r="A7148">
        <v>7143</v>
      </c>
      <c r="B7148" s="8">
        <f>'BudgetSum 2-4'!G118</f>
        <v>0</v>
      </c>
      <c r="C7148" s="146">
        <f t="shared" si="224"/>
        <v>7143</v>
      </c>
      <c r="D7148" s="3" t="s">
        <v>5318</v>
      </c>
      <c r="E7148" t="b">
        <f t="shared" ca="1" si="225"/>
        <v>1</v>
      </c>
      <c r="F7148" cm="1">
        <f t="array" ref="F7148" ca="1">IF(G7148&lt;&gt;"",INDIRECT("'"&amp;G7148&amp;"'!"&amp;H7148),"")</f>
        <v>0</v>
      </c>
      <c r="G7148" s="991" t="s">
        <v>3508</v>
      </c>
      <c r="H7148" t="s">
        <v>4790</v>
      </c>
      <c r="I7148" s="4"/>
      <c r="J7148" s="4"/>
      <c r="K7148" s="4"/>
    </row>
    <row r="7149" spans="1:11" ht="15" customHeight="1" x14ac:dyDescent="0.25">
      <c r="A7149">
        <v>7144</v>
      </c>
      <c r="B7149" s="8">
        <f>'BudgetSum 2-4'!H91</f>
        <v>0</v>
      </c>
      <c r="C7149" s="146">
        <f t="shared" si="224"/>
        <v>7144</v>
      </c>
      <c r="D7149" s="3" t="s">
        <v>5318</v>
      </c>
      <c r="E7149" t="b">
        <f t="shared" ca="1" si="225"/>
        <v>1</v>
      </c>
      <c r="F7149" cm="1">
        <f t="array" ref="F7149" ca="1">IF(G7149&lt;&gt;"",INDIRECT("'"&amp;G7149&amp;"'!"&amp;H7149),"")</f>
        <v>0</v>
      </c>
      <c r="G7149" s="991" t="s">
        <v>3508</v>
      </c>
      <c r="H7149" t="s">
        <v>5067</v>
      </c>
      <c r="I7149" s="4"/>
      <c r="J7149" s="4"/>
      <c r="K7149" s="4"/>
    </row>
    <row r="7150" spans="1:11" ht="15" customHeight="1" x14ac:dyDescent="0.25">
      <c r="A7150">
        <v>7145</v>
      </c>
      <c r="B7150" s="8">
        <f>'BudgetSum 2-4'!H93</f>
        <v>0</v>
      </c>
      <c r="C7150" s="146">
        <f t="shared" si="224"/>
        <v>7145</v>
      </c>
      <c r="D7150" s="3" t="s">
        <v>5318</v>
      </c>
      <c r="E7150" t="b">
        <f t="shared" ca="1" si="225"/>
        <v>1</v>
      </c>
      <c r="F7150" cm="1">
        <f t="array" ref="F7150" ca="1">IF(G7150&lt;&gt;"",INDIRECT("'"&amp;G7150&amp;"'!"&amp;H7150),"")</f>
        <v>0</v>
      </c>
      <c r="G7150" s="991" t="s">
        <v>3508</v>
      </c>
      <c r="H7150" t="s">
        <v>5071</v>
      </c>
      <c r="I7150" s="4"/>
      <c r="J7150" s="4"/>
      <c r="K7150" s="4"/>
    </row>
    <row r="7151" spans="1:11" ht="15" customHeight="1" x14ac:dyDescent="0.25">
      <c r="A7151">
        <v>7146</v>
      </c>
      <c r="B7151" s="8">
        <f>'BudgetSum 2-4'!H95</f>
        <v>0</v>
      </c>
      <c r="C7151" s="146">
        <f t="shared" si="224"/>
        <v>7146</v>
      </c>
      <c r="D7151" s="3" t="s">
        <v>5318</v>
      </c>
      <c r="E7151" t="b">
        <f t="shared" ca="1" si="225"/>
        <v>1</v>
      </c>
      <c r="F7151" cm="1">
        <f t="array" ref="F7151" ca="1">IF(G7151&lt;&gt;"",INDIRECT("'"&amp;G7151&amp;"'!"&amp;H7151),"")</f>
        <v>0</v>
      </c>
      <c r="G7151" s="991" t="s">
        <v>3508</v>
      </c>
      <c r="H7151" t="s">
        <v>5073</v>
      </c>
      <c r="I7151" s="4"/>
      <c r="J7151" s="4"/>
      <c r="K7151" s="4"/>
    </row>
    <row r="7152" spans="1:11" ht="15" customHeight="1" x14ac:dyDescent="0.25">
      <c r="A7152">
        <v>7147</v>
      </c>
      <c r="B7152" s="8">
        <f>'BudgetSum 2-4'!H96</f>
        <v>0</v>
      </c>
      <c r="C7152" s="146">
        <f t="shared" si="224"/>
        <v>7147</v>
      </c>
      <c r="D7152" s="3" t="s">
        <v>5318</v>
      </c>
      <c r="E7152" t="b">
        <f t="shared" ca="1" si="225"/>
        <v>1</v>
      </c>
      <c r="F7152" cm="1">
        <f t="array" ref="F7152" ca="1">IF(G7152&lt;&gt;"",INDIRECT("'"&amp;G7152&amp;"'!"&amp;H7152),"")</f>
        <v>0</v>
      </c>
      <c r="G7152" s="991" t="s">
        <v>3508</v>
      </c>
      <c r="H7152" t="s">
        <v>5075</v>
      </c>
      <c r="I7152" s="4"/>
      <c r="J7152" s="4"/>
      <c r="K7152" s="4"/>
    </row>
    <row r="7153" spans="1:11" ht="15" customHeight="1" x14ac:dyDescent="0.25">
      <c r="A7153">
        <v>7148</v>
      </c>
      <c r="B7153" s="8">
        <f>'BudgetSum 2-4'!H97</f>
        <v>0</v>
      </c>
      <c r="C7153" s="146">
        <f t="shared" si="224"/>
        <v>7148</v>
      </c>
      <c r="D7153" s="3" t="s">
        <v>5318</v>
      </c>
      <c r="E7153" t="b">
        <f t="shared" ca="1" si="225"/>
        <v>1</v>
      </c>
      <c r="F7153" cm="1">
        <f t="array" ref="F7153" ca="1">IF(G7153&lt;&gt;"",INDIRECT("'"&amp;G7153&amp;"'!"&amp;H7153),"")</f>
        <v>0</v>
      </c>
      <c r="G7153" s="991" t="s">
        <v>3508</v>
      </c>
      <c r="H7153" t="s">
        <v>5077</v>
      </c>
      <c r="I7153" s="4"/>
      <c r="J7153" s="4"/>
      <c r="K7153" s="4"/>
    </row>
    <row r="7154" spans="1:11" ht="15" customHeight="1" x14ac:dyDescent="0.25">
      <c r="A7154">
        <v>7149</v>
      </c>
      <c r="B7154" s="8">
        <f>'BudgetSum 2-4'!H98</f>
        <v>0</v>
      </c>
      <c r="C7154" s="146">
        <f t="shared" si="224"/>
        <v>7149</v>
      </c>
      <c r="D7154" s="3" t="s">
        <v>5318</v>
      </c>
      <c r="E7154" t="b">
        <f t="shared" ca="1" si="225"/>
        <v>1</v>
      </c>
      <c r="F7154" cm="1">
        <f t="array" ref="F7154" ca="1">IF(G7154&lt;&gt;"",INDIRECT("'"&amp;G7154&amp;"'!"&amp;H7154),"")</f>
        <v>0</v>
      </c>
      <c r="G7154" s="991" t="s">
        <v>3508</v>
      </c>
      <c r="H7154" t="s">
        <v>5079</v>
      </c>
      <c r="I7154" s="4"/>
      <c r="J7154" s="4"/>
      <c r="K7154" s="4"/>
    </row>
    <row r="7155" spans="1:11" ht="15" customHeight="1" x14ac:dyDescent="0.25">
      <c r="A7155">
        <v>7150</v>
      </c>
      <c r="B7155" s="8">
        <f>'BudgetSum 2-4'!H99</f>
        <v>0</v>
      </c>
      <c r="C7155" s="146">
        <f t="shared" si="224"/>
        <v>7150</v>
      </c>
      <c r="D7155" s="3" t="s">
        <v>5318</v>
      </c>
      <c r="E7155" t="b">
        <f t="shared" ca="1" si="225"/>
        <v>1</v>
      </c>
      <c r="F7155" cm="1">
        <f t="array" ref="F7155" ca="1">IF(G7155&lt;&gt;"",INDIRECT("'"&amp;G7155&amp;"'!"&amp;H7155),"")</f>
        <v>0</v>
      </c>
      <c r="G7155" s="991" t="s">
        <v>3508</v>
      </c>
      <c r="H7155" t="s">
        <v>4825</v>
      </c>
    </row>
    <row r="7156" spans="1:11" ht="15" customHeight="1" x14ac:dyDescent="0.25">
      <c r="A7156">
        <v>7151</v>
      </c>
      <c r="B7156" s="8">
        <f>'BudgetSum 2-4'!H102</f>
        <v>0</v>
      </c>
      <c r="C7156" s="146">
        <f t="shared" si="224"/>
        <v>7151</v>
      </c>
      <c r="D7156" s="3" t="s">
        <v>5318</v>
      </c>
      <c r="E7156" t="b">
        <f t="shared" ca="1" si="225"/>
        <v>1</v>
      </c>
      <c r="F7156" cm="1">
        <f t="array" ref="F7156" ca="1">IF(G7156&lt;&gt;"",INDIRECT("'"&amp;G7156&amp;"'!"&amp;H7156),"")</f>
        <v>0</v>
      </c>
      <c r="G7156" s="991" t="s">
        <v>3508</v>
      </c>
      <c r="H7156" t="s">
        <v>4826</v>
      </c>
      <c r="I7156" s="4"/>
      <c r="J7156" s="4"/>
      <c r="K7156" s="4"/>
    </row>
    <row r="7157" spans="1:11" ht="15" customHeight="1" x14ac:dyDescent="0.25">
      <c r="A7157">
        <v>7152</v>
      </c>
      <c r="B7157" s="8">
        <f>'BudgetSum 2-4'!H104</f>
        <v>0</v>
      </c>
      <c r="C7157" s="146">
        <f t="shared" ref="C7157:C7220" si="226">A7157-B7157</f>
        <v>7152</v>
      </c>
      <c r="D7157" s="3" t="s">
        <v>5318</v>
      </c>
      <c r="E7157" t="b">
        <f t="shared" ref="E7157:E7220" ca="1" si="227">F7157=B7157</f>
        <v>1</v>
      </c>
      <c r="F7157" cm="1">
        <f t="array" ref="F7157" ca="1">IF(G7157&lt;&gt;"",INDIRECT("'"&amp;G7157&amp;"'!"&amp;H7157),"")</f>
        <v>0</v>
      </c>
      <c r="G7157" s="991" t="s">
        <v>3508</v>
      </c>
      <c r="H7157" t="s">
        <v>3857</v>
      </c>
      <c r="I7157" s="4"/>
      <c r="J7157" s="4"/>
      <c r="K7157" s="4"/>
    </row>
    <row r="7158" spans="1:11" ht="15" customHeight="1" x14ac:dyDescent="0.25">
      <c r="A7158">
        <v>7153</v>
      </c>
      <c r="B7158" s="8">
        <f>'BudgetSum 2-4'!H106</f>
        <v>0</v>
      </c>
      <c r="C7158" s="146">
        <f t="shared" si="226"/>
        <v>7153</v>
      </c>
      <c r="D7158" s="3" t="s">
        <v>5318</v>
      </c>
      <c r="E7158" t="b">
        <f t="shared" ca="1" si="227"/>
        <v>1</v>
      </c>
      <c r="F7158" cm="1">
        <f t="array" ref="F7158" ca="1">IF(G7158&lt;&gt;"",INDIRECT("'"&amp;G7158&amp;"'!"&amp;H7158),"")</f>
        <v>0</v>
      </c>
      <c r="G7158" s="991" t="s">
        <v>3508</v>
      </c>
      <c r="H7158" t="s">
        <v>5202</v>
      </c>
      <c r="I7158" s="4"/>
      <c r="J7158" s="4"/>
      <c r="K7158" s="4"/>
    </row>
    <row r="7159" spans="1:11" ht="15" customHeight="1" x14ac:dyDescent="0.25">
      <c r="A7159">
        <v>7154</v>
      </c>
      <c r="B7159" s="8">
        <f>'BudgetSum 2-4'!H107</f>
        <v>0</v>
      </c>
      <c r="C7159" s="146">
        <f t="shared" si="226"/>
        <v>7154</v>
      </c>
      <c r="D7159" s="3" t="s">
        <v>5318</v>
      </c>
      <c r="E7159" t="b">
        <f t="shared" ca="1" si="227"/>
        <v>1</v>
      </c>
      <c r="F7159" cm="1">
        <f t="array" ref="F7159" ca="1">IF(G7159&lt;&gt;"",INDIRECT("'"&amp;G7159&amp;"'!"&amp;H7159),"")</f>
        <v>0</v>
      </c>
      <c r="G7159" s="991" t="s">
        <v>3508</v>
      </c>
      <c r="H7159" t="s">
        <v>3858</v>
      </c>
      <c r="I7159" s="4"/>
      <c r="J7159" s="4"/>
      <c r="K7159" s="4"/>
    </row>
    <row r="7160" spans="1:11" ht="15" customHeight="1" x14ac:dyDescent="0.25">
      <c r="A7160">
        <v>7155</v>
      </c>
      <c r="B7160" s="8">
        <f>'BudgetSum 2-4'!H108</f>
        <v>0</v>
      </c>
      <c r="C7160" s="146">
        <f t="shared" si="226"/>
        <v>7155</v>
      </c>
      <c r="D7160" s="3" t="s">
        <v>5318</v>
      </c>
      <c r="E7160" t="b">
        <f t="shared" ca="1" si="227"/>
        <v>1</v>
      </c>
      <c r="F7160" cm="1">
        <f t="array" ref="F7160" ca="1">IF(G7160&lt;&gt;"",INDIRECT("'"&amp;G7160&amp;"'!"&amp;H7160),"")</f>
        <v>0</v>
      </c>
      <c r="G7160" s="991" t="s">
        <v>3508</v>
      </c>
      <c r="H7160" t="s">
        <v>3859</v>
      </c>
      <c r="I7160" s="4"/>
      <c r="J7160" s="4"/>
      <c r="K7160" s="4"/>
    </row>
    <row r="7161" spans="1:11" ht="15" customHeight="1" x14ac:dyDescent="0.25">
      <c r="A7161">
        <v>7156</v>
      </c>
      <c r="B7161" s="8">
        <f>'BudgetSum 2-4'!H109</f>
        <v>0</v>
      </c>
      <c r="C7161" s="146">
        <f t="shared" si="226"/>
        <v>7156</v>
      </c>
      <c r="D7161" s="3" t="s">
        <v>5318</v>
      </c>
      <c r="E7161" t="b">
        <f t="shared" ca="1" si="227"/>
        <v>1</v>
      </c>
      <c r="F7161" cm="1">
        <f t="array" ref="F7161" ca="1">IF(G7161&lt;&gt;"",INDIRECT("'"&amp;G7161&amp;"'!"&amp;H7161),"")</f>
        <v>0</v>
      </c>
      <c r="G7161" s="991" t="s">
        <v>3508</v>
      </c>
      <c r="H7161" t="s">
        <v>4218</v>
      </c>
      <c r="I7161" s="4"/>
      <c r="J7161" s="4"/>
      <c r="K7161" s="4"/>
    </row>
    <row r="7162" spans="1:11" ht="15" customHeight="1" x14ac:dyDescent="0.25">
      <c r="A7162">
        <v>7157</v>
      </c>
      <c r="B7162" s="8">
        <f>'BudgetSum 2-4'!H110</f>
        <v>0</v>
      </c>
      <c r="C7162" s="146">
        <f t="shared" si="226"/>
        <v>7157</v>
      </c>
      <c r="D7162" s="3" t="s">
        <v>5318</v>
      </c>
      <c r="E7162" t="b">
        <f t="shared" ca="1" si="227"/>
        <v>1</v>
      </c>
      <c r="F7162" cm="1">
        <f t="array" ref="F7162" ca="1">IF(G7162&lt;&gt;"",INDIRECT("'"&amp;G7162&amp;"'!"&amp;H7162),"")</f>
        <v>0</v>
      </c>
      <c r="G7162" s="991" t="s">
        <v>3508</v>
      </c>
      <c r="H7162" t="s">
        <v>4219</v>
      </c>
      <c r="I7162" s="4"/>
      <c r="J7162" s="4"/>
      <c r="K7162" s="4"/>
    </row>
    <row r="7163" spans="1:11" ht="15" customHeight="1" x14ac:dyDescent="0.25">
      <c r="A7163">
        <v>7158</v>
      </c>
      <c r="B7163" s="8">
        <f>'BudgetSum 2-4'!H113</f>
        <v>0</v>
      </c>
      <c r="C7163" s="146">
        <f t="shared" si="226"/>
        <v>7158</v>
      </c>
      <c r="D7163" s="3" t="s">
        <v>5318</v>
      </c>
      <c r="E7163" t="b">
        <f t="shared" ca="1" si="227"/>
        <v>1</v>
      </c>
      <c r="F7163" cm="1">
        <f t="array" ref="F7163" ca="1">IF(G7163&lt;&gt;"",INDIRECT("'"&amp;G7163&amp;"'!"&amp;H7163),"")</f>
        <v>0</v>
      </c>
      <c r="G7163" s="991" t="s">
        <v>3508</v>
      </c>
      <c r="H7163" t="s">
        <v>5210</v>
      </c>
      <c r="I7163" s="4"/>
      <c r="J7163" s="4"/>
      <c r="K7163" s="4"/>
    </row>
    <row r="7164" spans="1:11" ht="15" customHeight="1" x14ac:dyDescent="0.25">
      <c r="A7164">
        <v>7159</v>
      </c>
      <c r="B7164" s="8">
        <f>'BudgetSum 2-4'!H116</f>
        <v>0</v>
      </c>
      <c r="C7164" s="146">
        <f t="shared" si="226"/>
        <v>7159</v>
      </c>
      <c r="D7164" s="3" t="s">
        <v>5318</v>
      </c>
      <c r="E7164" t="b">
        <f t="shared" ca="1" si="227"/>
        <v>1</v>
      </c>
      <c r="F7164" cm="1">
        <f t="array" ref="F7164" ca="1">IF(G7164&lt;&gt;"",INDIRECT("'"&amp;G7164&amp;"'!"&amp;H7164),"")</f>
        <v>0</v>
      </c>
      <c r="G7164" s="991" t="s">
        <v>3508</v>
      </c>
      <c r="H7164" t="s">
        <v>3863</v>
      </c>
      <c r="I7164" s="4"/>
      <c r="J7164" s="4"/>
      <c r="K7164" s="4"/>
    </row>
    <row r="7165" spans="1:11" ht="15" customHeight="1" x14ac:dyDescent="0.25">
      <c r="A7165">
        <v>7160</v>
      </c>
      <c r="B7165" s="8">
        <f>'BudgetSum 2-4'!H117</f>
        <v>0</v>
      </c>
      <c r="C7165" s="146">
        <f t="shared" si="226"/>
        <v>7160</v>
      </c>
      <c r="D7165" s="3" t="s">
        <v>5318</v>
      </c>
      <c r="E7165" t="b">
        <f t="shared" ca="1" si="227"/>
        <v>1</v>
      </c>
      <c r="F7165" cm="1">
        <f t="array" ref="F7165" ca="1">IF(G7165&lt;&gt;"",INDIRECT("'"&amp;G7165&amp;"'!"&amp;H7165),"")</f>
        <v>0</v>
      </c>
      <c r="G7165" s="991" t="s">
        <v>3508</v>
      </c>
      <c r="H7165" t="s">
        <v>5367</v>
      </c>
      <c r="I7165" s="4"/>
      <c r="J7165" s="4"/>
      <c r="K7165" s="4"/>
    </row>
    <row r="7166" spans="1:11" ht="15" customHeight="1" x14ac:dyDescent="0.25">
      <c r="A7166">
        <v>7161</v>
      </c>
      <c r="B7166" s="8">
        <f>'BudgetSum 2-4'!H118</f>
        <v>0</v>
      </c>
      <c r="C7166" s="146">
        <f t="shared" si="226"/>
        <v>7161</v>
      </c>
      <c r="D7166" s="3" t="s">
        <v>5318</v>
      </c>
      <c r="E7166" t="b">
        <f t="shared" ca="1" si="227"/>
        <v>1</v>
      </c>
      <c r="F7166" cm="1">
        <f t="array" ref="F7166" ca="1">IF(G7166&lt;&gt;"",INDIRECT("'"&amp;G7166&amp;"'!"&amp;H7166),"")</f>
        <v>0</v>
      </c>
      <c r="G7166" s="991" t="s">
        <v>3508</v>
      </c>
      <c r="H7166" t="s">
        <v>5368</v>
      </c>
      <c r="I7166" s="4"/>
      <c r="J7166" s="4"/>
      <c r="K7166" s="4"/>
    </row>
    <row r="7167" spans="1:11" ht="15" customHeight="1" x14ac:dyDescent="0.25">
      <c r="A7167">
        <v>7162</v>
      </c>
      <c r="B7167" s="8">
        <f>'BudgetSum 2-4'!I91</f>
        <v>0</v>
      </c>
      <c r="C7167" s="146">
        <f t="shared" si="226"/>
        <v>7162</v>
      </c>
      <c r="D7167" s="3" t="s">
        <v>5318</v>
      </c>
      <c r="E7167" t="b">
        <f t="shared" ca="1" si="227"/>
        <v>1</v>
      </c>
      <c r="F7167" cm="1">
        <f t="array" ref="F7167" ca="1">IF(G7167&lt;&gt;"",INDIRECT("'"&amp;G7167&amp;"'!"&amp;H7167),"")</f>
        <v>0</v>
      </c>
      <c r="G7167" s="991" t="s">
        <v>3508</v>
      </c>
      <c r="H7167" t="s">
        <v>5369</v>
      </c>
      <c r="I7167" s="4"/>
      <c r="J7167" s="4"/>
      <c r="K7167" s="4"/>
    </row>
    <row r="7168" spans="1:11" ht="15" customHeight="1" x14ac:dyDescent="0.25">
      <c r="A7168">
        <v>7163</v>
      </c>
      <c r="B7168" s="8">
        <f>'BudgetSum 2-4'!I93</f>
        <v>0</v>
      </c>
      <c r="C7168" s="146">
        <f t="shared" si="226"/>
        <v>7163</v>
      </c>
      <c r="D7168" s="3" t="s">
        <v>5318</v>
      </c>
      <c r="E7168" t="b">
        <f t="shared" ca="1" si="227"/>
        <v>1</v>
      </c>
      <c r="F7168" cm="1">
        <f t="array" ref="F7168" ca="1">IF(G7168&lt;&gt;"",INDIRECT("'"&amp;G7168&amp;"'!"&amp;H7168),"")</f>
        <v>0</v>
      </c>
      <c r="G7168" s="991" t="s">
        <v>3508</v>
      </c>
      <c r="H7168" t="s">
        <v>5370</v>
      </c>
      <c r="I7168" s="4"/>
      <c r="J7168" s="4"/>
      <c r="K7168" s="4"/>
    </row>
    <row r="7169" spans="1:19" ht="15" customHeight="1" x14ac:dyDescent="0.25">
      <c r="A7169">
        <v>7164</v>
      </c>
      <c r="B7169" s="8">
        <f>'BudgetSum 2-4'!I95</f>
        <v>0</v>
      </c>
      <c r="C7169" s="146">
        <f t="shared" si="226"/>
        <v>7164</v>
      </c>
      <c r="D7169" s="3" t="s">
        <v>5318</v>
      </c>
      <c r="E7169" t="b">
        <f t="shared" ca="1" si="227"/>
        <v>1</v>
      </c>
      <c r="F7169" cm="1">
        <f t="array" ref="F7169" ca="1">IF(G7169&lt;&gt;"",INDIRECT("'"&amp;G7169&amp;"'!"&amp;H7169),"")</f>
        <v>0</v>
      </c>
      <c r="G7169" s="991" t="s">
        <v>3508</v>
      </c>
      <c r="H7169" t="s">
        <v>5371</v>
      </c>
      <c r="I7169" s="4"/>
      <c r="J7169" s="4"/>
      <c r="K7169" s="4"/>
    </row>
    <row r="7170" spans="1:19" ht="15" customHeight="1" x14ac:dyDescent="0.25">
      <c r="A7170">
        <v>7165</v>
      </c>
      <c r="B7170" s="8">
        <f>'BudgetSum 2-4'!I96</f>
        <v>0</v>
      </c>
      <c r="C7170" s="146">
        <f t="shared" si="226"/>
        <v>7165</v>
      </c>
      <c r="D7170" s="3" t="s">
        <v>5318</v>
      </c>
      <c r="E7170" t="b">
        <f t="shared" ca="1" si="227"/>
        <v>1</v>
      </c>
      <c r="F7170" cm="1">
        <f t="array" ref="F7170" ca="1">IF(G7170&lt;&gt;"",INDIRECT("'"&amp;G7170&amp;"'!"&amp;H7170),"")</f>
        <v>0</v>
      </c>
      <c r="G7170" s="991" t="s">
        <v>3508</v>
      </c>
      <c r="H7170" t="s">
        <v>5372</v>
      </c>
      <c r="I7170" s="4"/>
      <c r="J7170" s="4"/>
      <c r="K7170" s="4"/>
    </row>
    <row r="7171" spans="1:19" x14ac:dyDescent="0.25">
      <c r="A7171">
        <v>7166</v>
      </c>
      <c r="B7171" s="8">
        <f>'BudgetSum 2-4'!I97</f>
        <v>0</v>
      </c>
      <c r="C7171" s="146">
        <f t="shared" si="226"/>
        <v>7166</v>
      </c>
      <c r="D7171" s="3" t="s">
        <v>5318</v>
      </c>
      <c r="E7171" t="b">
        <f t="shared" ca="1" si="227"/>
        <v>1</v>
      </c>
      <c r="F7171" cm="1">
        <f t="array" ref="F7171" ca="1">IF(G7171&lt;&gt;"",INDIRECT("'"&amp;G7171&amp;"'!"&amp;H7171),"")</f>
        <v>0</v>
      </c>
      <c r="G7171" s="991" t="s">
        <v>3508</v>
      </c>
      <c r="H7171" t="s">
        <v>5373</v>
      </c>
      <c r="S7171" s="991"/>
    </row>
    <row r="7172" spans="1:19" ht="15" customHeight="1" x14ac:dyDescent="0.25">
      <c r="A7172">
        <v>7167</v>
      </c>
      <c r="B7172" s="8">
        <f>'BudgetSum 2-4'!I99</f>
        <v>0</v>
      </c>
      <c r="C7172" s="146">
        <f t="shared" si="226"/>
        <v>7167</v>
      </c>
      <c r="D7172" s="3" t="s">
        <v>5318</v>
      </c>
      <c r="E7172" t="b">
        <f t="shared" ca="1" si="227"/>
        <v>1</v>
      </c>
      <c r="F7172" cm="1">
        <f t="array" ref="F7172" ca="1">IF(G7172&lt;&gt;"",INDIRECT("'"&amp;G7172&amp;"'!"&amp;H7172),"")</f>
        <v>0</v>
      </c>
      <c r="G7172" s="991" t="s">
        <v>3508</v>
      </c>
      <c r="H7172" t="s">
        <v>4840</v>
      </c>
      <c r="I7172" s="4"/>
      <c r="J7172" s="4"/>
      <c r="K7172" s="4"/>
    </row>
    <row r="7173" spans="1:19" x14ac:dyDescent="0.25">
      <c r="A7173">
        <v>7168</v>
      </c>
      <c r="B7173" s="8">
        <f>'BudgetSum 2-4'!I110</f>
        <v>0</v>
      </c>
      <c r="C7173" s="146">
        <f t="shared" si="226"/>
        <v>7168</v>
      </c>
      <c r="D7173" s="3" t="s">
        <v>5318</v>
      </c>
      <c r="E7173" t="b">
        <f t="shared" ca="1" si="227"/>
        <v>1</v>
      </c>
      <c r="F7173" cm="1">
        <f t="array" ref="F7173" ca="1">IF(G7173&lt;&gt;"",INDIRECT("'"&amp;G7173&amp;"'!"&amp;H7173),"")</f>
        <v>0</v>
      </c>
      <c r="G7173" s="991" t="s">
        <v>3508</v>
      </c>
      <c r="H7173" t="s">
        <v>4841</v>
      </c>
      <c r="S7173" s="991"/>
    </row>
    <row r="7174" spans="1:19" x14ac:dyDescent="0.25">
      <c r="A7174">
        <v>7169</v>
      </c>
      <c r="B7174" s="8">
        <f>'BudgetSum 2-4'!I113</f>
        <v>0</v>
      </c>
      <c r="C7174" s="146">
        <f t="shared" si="226"/>
        <v>7169</v>
      </c>
      <c r="D7174" s="3" t="s">
        <v>5318</v>
      </c>
      <c r="E7174" t="b">
        <f t="shared" ca="1" si="227"/>
        <v>1</v>
      </c>
      <c r="F7174" cm="1">
        <f t="array" ref="F7174" ca="1">IF(G7174&lt;&gt;"",INDIRECT("'"&amp;G7174&amp;"'!"&amp;H7174),"")</f>
        <v>0</v>
      </c>
      <c r="G7174" s="991" t="s">
        <v>3508</v>
      </c>
      <c r="H7174" t="s">
        <v>5374</v>
      </c>
      <c r="S7174" s="991"/>
    </row>
    <row r="7175" spans="1:19" x14ac:dyDescent="0.25">
      <c r="A7175">
        <v>7170</v>
      </c>
      <c r="B7175" s="8">
        <f>'BudgetSum 2-4'!I116</f>
        <v>0</v>
      </c>
      <c r="C7175" s="146">
        <f t="shared" si="226"/>
        <v>7170</v>
      </c>
      <c r="D7175" s="3" t="s">
        <v>5318</v>
      </c>
      <c r="E7175" t="b">
        <f t="shared" ca="1" si="227"/>
        <v>1</v>
      </c>
      <c r="F7175" cm="1">
        <f t="array" ref="F7175" ca="1">IF(G7175&lt;&gt;"",INDIRECT("'"&amp;G7175&amp;"'!"&amp;H7175),"")</f>
        <v>0</v>
      </c>
      <c r="G7175" s="991" t="s">
        <v>3508</v>
      </c>
      <c r="H7175" t="s">
        <v>5084</v>
      </c>
      <c r="S7175" s="991"/>
    </row>
    <row r="7176" spans="1:19" x14ac:dyDescent="0.25">
      <c r="A7176">
        <v>7171</v>
      </c>
      <c r="B7176" s="8">
        <f>'BudgetSum 2-4'!I117</f>
        <v>0</v>
      </c>
      <c r="C7176" s="146">
        <f t="shared" si="226"/>
        <v>7171</v>
      </c>
      <c r="D7176" s="3" t="s">
        <v>5318</v>
      </c>
      <c r="E7176" t="b">
        <f t="shared" ca="1" si="227"/>
        <v>1</v>
      </c>
      <c r="F7176" cm="1">
        <f t="array" ref="F7176" ca="1">IF(G7176&lt;&gt;"",INDIRECT("'"&amp;G7176&amp;"'!"&amp;H7176),"")</f>
        <v>0</v>
      </c>
      <c r="G7176" s="991" t="s">
        <v>3508</v>
      </c>
      <c r="H7176" t="s">
        <v>5375</v>
      </c>
      <c r="S7176" s="991"/>
    </row>
    <row r="7177" spans="1:19" x14ac:dyDescent="0.25">
      <c r="A7177">
        <v>7172</v>
      </c>
      <c r="B7177" s="8">
        <f>'BudgetSum 2-4'!I118</f>
        <v>0</v>
      </c>
      <c r="C7177" s="146">
        <f t="shared" si="226"/>
        <v>7172</v>
      </c>
      <c r="D7177" s="3" t="s">
        <v>5318</v>
      </c>
      <c r="E7177" t="b">
        <f t="shared" ca="1" si="227"/>
        <v>1</v>
      </c>
      <c r="F7177" cm="1">
        <f t="array" ref="F7177" ca="1">IF(G7177&lt;&gt;"",INDIRECT("'"&amp;G7177&amp;"'!"&amp;H7177),"")</f>
        <v>0</v>
      </c>
      <c r="G7177" s="991" t="s">
        <v>3508</v>
      </c>
      <c r="H7177" t="s">
        <v>5376</v>
      </c>
      <c r="S7177" s="991"/>
    </row>
    <row r="7178" spans="1:19" x14ac:dyDescent="0.25">
      <c r="A7178">
        <v>7173</v>
      </c>
      <c r="B7178" s="8">
        <f>'BudgetSum 2-4'!J91</f>
        <v>0</v>
      </c>
      <c r="C7178" s="146">
        <f t="shared" si="226"/>
        <v>7173</v>
      </c>
      <c r="D7178" s="3" t="s">
        <v>5318</v>
      </c>
      <c r="E7178" t="b">
        <f t="shared" ca="1" si="227"/>
        <v>1</v>
      </c>
      <c r="F7178" cm="1">
        <f t="array" ref="F7178" ca="1">IF(G7178&lt;&gt;"",INDIRECT("'"&amp;G7178&amp;"'!"&amp;H7178),"")</f>
        <v>0</v>
      </c>
      <c r="G7178" s="991" t="s">
        <v>3508</v>
      </c>
      <c r="H7178" t="s">
        <v>5377</v>
      </c>
      <c r="S7178" s="991"/>
    </row>
    <row r="7179" spans="1:19" x14ac:dyDescent="0.25">
      <c r="A7179">
        <v>7174</v>
      </c>
      <c r="B7179" s="8">
        <f>'BudgetSum 2-4'!J93</f>
        <v>0</v>
      </c>
      <c r="C7179" s="146">
        <f t="shared" si="226"/>
        <v>7174</v>
      </c>
      <c r="D7179" s="3" t="s">
        <v>5318</v>
      </c>
      <c r="E7179" t="b">
        <f t="shared" ca="1" si="227"/>
        <v>1</v>
      </c>
      <c r="F7179" cm="1">
        <f t="array" ref="F7179" ca="1">IF(G7179&lt;&gt;"",INDIRECT("'"&amp;G7179&amp;"'!"&amp;H7179),"")</f>
        <v>0</v>
      </c>
      <c r="G7179" s="991" t="s">
        <v>3508</v>
      </c>
      <c r="H7179" t="s">
        <v>5378</v>
      </c>
      <c r="S7179" s="991"/>
    </row>
    <row r="7180" spans="1:19" x14ac:dyDescent="0.25">
      <c r="A7180">
        <v>7175</v>
      </c>
      <c r="B7180" s="8">
        <f>'BudgetSum 2-4'!J95</f>
        <v>0</v>
      </c>
      <c r="C7180" s="146">
        <f t="shared" si="226"/>
        <v>7175</v>
      </c>
      <c r="D7180" s="3" t="s">
        <v>5318</v>
      </c>
      <c r="E7180" t="b">
        <f t="shared" ca="1" si="227"/>
        <v>1</v>
      </c>
      <c r="F7180" cm="1">
        <f t="array" ref="F7180" ca="1">IF(G7180&lt;&gt;"",INDIRECT("'"&amp;G7180&amp;"'!"&amp;H7180),"")</f>
        <v>0</v>
      </c>
      <c r="G7180" s="991" t="s">
        <v>3508</v>
      </c>
      <c r="H7180" t="s">
        <v>5379</v>
      </c>
      <c r="S7180" s="991"/>
    </row>
    <row r="7181" spans="1:19" x14ac:dyDescent="0.25">
      <c r="A7181">
        <v>7176</v>
      </c>
      <c r="B7181" s="8">
        <f>'BudgetSum 2-4'!J96</f>
        <v>0</v>
      </c>
      <c r="C7181" s="146">
        <f t="shared" si="226"/>
        <v>7176</v>
      </c>
      <c r="D7181" s="3" t="s">
        <v>5318</v>
      </c>
      <c r="E7181" t="b">
        <f t="shared" ca="1" si="227"/>
        <v>1</v>
      </c>
      <c r="F7181" cm="1">
        <f t="array" ref="F7181" ca="1">IF(G7181&lt;&gt;"",INDIRECT("'"&amp;G7181&amp;"'!"&amp;H7181),"")</f>
        <v>0</v>
      </c>
      <c r="G7181" s="991" t="s">
        <v>3508</v>
      </c>
      <c r="H7181" t="s">
        <v>5380</v>
      </c>
      <c r="S7181" s="991"/>
    </row>
    <row r="7182" spans="1:19" x14ac:dyDescent="0.25">
      <c r="A7182">
        <v>7177</v>
      </c>
      <c r="B7182" s="8">
        <f>'BudgetSum 2-4'!J97</f>
        <v>0</v>
      </c>
      <c r="C7182" s="146">
        <f t="shared" si="226"/>
        <v>7177</v>
      </c>
      <c r="D7182" s="3" t="s">
        <v>5318</v>
      </c>
      <c r="E7182" t="b">
        <f t="shared" ca="1" si="227"/>
        <v>1</v>
      </c>
      <c r="F7182" cm="1">
        <f t="array" ref="F7182" ca="1">IF(G7182&lt;&gt;"",INDIRECT("'"&amp;G7182&amp;"'!"&amp;H7182),"")</f>
        <v>0</v>
      </c>
      <c r="G7182" s="991" t="s">
        <v>3508</v>
      </c>
      <c r="H7182" t="s">
        <v>5381</v>
      </c>
      <c r="S7182" s="991"/>
    </row>
    <row r="7183" spans="1:19" ht="15" customHeight="1" x14ac:dyDescent="0.25">
      <c r="A7183">
        <v>7178</v>
      </c>
      <c r="B7183" s="8">
        <f>'BudgetSum 2-4'!J98</f>
        <v>0</v>
      </c>
      <c r="C7183" s="146">
        <f t="shared" si="226"/>
        <v>7178</v>
      </c>
      <c r="D7183" s="3" t="s">
        <v>5318</v>
      </c>
      <c r="E7183" t="b">
        <f t="shared" ca="1" si="227"/>
        <v>1</v>
      </c>
      <c r="F7183" cm="1">
        <f t="array" ref="F7183" ca="1">IF(G7183&lt;&gt;"",INDIRECT("'"&amp;G7183&amp;"'!"&amp;H7183),"")</f>
        <v>0</v>
      </c>
      <c r="G7183" s="991" t="s">
        <v>3508</v>
      </c>
      <c r="H7183" t="s">
        <v>5382</v>
      </c>
    </row>
    <row r="7184" spans="1:19" x14ac:dyDescent="0.25">
      <c r="A7184">
        <v>7179</v>
      </c>
      <c r="B7184" s="8">
        <f>'BudgetSum 2-4'!J99</f>
        <v>0</v>
      </c>
      <c r="C7184" s="146">
        <f t="shared" si="226"/>
        <v>7179</v>
      </c>
      <c r="D7184" s="3" t="s">
        <v>5318</v>
      </c>
      <c r="E7184" t="b">
        <f t="shared" ca="1" si="227"/>
        <v>1</v>
      </c>
      <c r="F7184" cm="1">
        <f t="array" ref="F7184" ca="1">IF(G7184&lt;&gt;"",INDIRECT("'"&amp;G7184&amp;"'!"&amp;H7184),"")</f>
        <v>0</v>
      </c>
      <c r="G7184" s="991" t="s">
        <v>3508</v>
      </c>
      <c r="H7184" t="s">
        <v>4931</v>
      </c>
      <c r="S7184" s="991"/>
    </row>
    <row r="7185" spans="1:19" ht="15" customHeight="1" x14ac:dyDescent="0.25">
      <c r="A7185">
        <v>7180</v>
      </c>
      <c r="B7185" s="8">
        <f>'BudgetSum 2-4'!J101</f>
        <v>0</v>
      </c>
      <c r="C7185" s="146">
        <f t="shared" si="226"/>
        <v>7180</v>
      </c>
      <c r="D7185" s="3" t="s">
        <v>5318</v>
      </c>
      <c r="E7185" t="b">
        <f t="shared" ca="1" si="227"/>
        <v>1</v>
      </c>
      <c r="F7185" cm="1">
        <f t="array" ref="F7185" ca="1">IF(G7185&lt;&gt;"",INDIRECT("'"&amp;G7185&amp;"'!"&amp;H7185),"")</f>
        <v>0</v>
      </c>
      <c r="G7185" s="991" t="s">
        <v>3508</v>
      </c>
      <c r="H7185" t="s">
        <v>5383</v>
      </c>
      <c r="I7185" s="4"/>
      <c r="J7185" s="4"/>
      <c r="K7185" s="4"/>
    </row>
    <row r="7186" spans="1:19" x14ac:dyDescent="0.25">
      <c r="A7186">
        <v>7181</v>
      </c>
      <c r="B7186" s="8">
        <f>'BudgetSum 2-4'!J102</f>
        <v>0</v>
      </c>
      <c r="C7186" s="146">
        <f t="shared" si="226"/>
        <v>7181</v>
      </c>
      <c r="D7186" s="3" t="s">
        <v>5318</v>
      </c>
      <c r="E7186" t="b">
        <f t="shared" ca="1" si="227"/>
        <v>1</v>
      </c>
      <c r="F7186" cm="1">
        <f t="array" ref="F7186" ca="1">IF(G7186&lt;&gt;"",INDIRECT("'"&amp;G7186&amp;"'!"&amp;H7186),"")</f>
        <v>0</v>
      </c>
      <c r="G7186" s="991" t="s">
        <v>3508</v>
      </c>
      <c r="H7186" t="s">
        <v>4907</v>
      </c>
      <c r="S7186" s="991"/>
    </row>
    <row r="7187" spans="1:19" x14ac:dyDescent="0.25">
      <c r="A7187">
        <v>7182</v>
      </c>
      <c r="B7187" s="8">
        <f>'BudgetSum 2-4'!J103</f>
        <v>0</v>
      </c>
      <c r="C7187" s="146">
        <f t="shared" si="226"/>
        <v>7182</v>
      </c>
      <c r="D7187" s="3" t="s">
        <v>5318</v>
      </c>
      <c r="E7187" t="b">
        <f t="shared" ca="1" si="227"/>
        <v>1</v>
      </c>
      <c r="F7187" cm="1">
        <f t="array" ref="F7187" ca="1">IF(G7187&lt;&gt;"",INDIRECT("'"&amp;G7187&amp;"'!"&amp;H7187),"")</f>
        <v>0</v>
      </c>
      <c r="G7187" s="991" t="s">
        <v>3508</v>
      </c>
      <c r="H7187" t="s">
        <v>4914</v>
      </c>
      <c r="S7187" s="991"/>
    </row>
    <row r="7188" spans="1:19" x14ac:dyDescent="0.25">
      <c r="A7188">
        <v>7183</v>
      </c>
      <c r="B7188" s="8">
        <f>'BudgetSum 2-4'!J104</f>
        <v>0</v>
      </c>
      <c r="C7188" s="146">
        <f t="shared" si="226"/>
        <v>7183</v>
      </c>
      <c r="D7188" s="3" t="s">
        <v>5318</v>
      </c>
      <c r="E7188" t="b">
        <f t="shared" ca="1" si="227"/>
        <v>1</v>
      </c>
      <c r="F7188" cm="1">
        <f t="array" ref="F7188" ca="1">IF(G7188&lt;&gt;"",INDIRECT("'"&amp;G7188&amp;"'!"&amp;H7188),"")</f>
        <v>0</v>
      </c>
      <c r="G7188" s="991" t="s">
        <v>3508</v>
      </c>
      <c r="H7188" t="s">
        <v>5384</v>
      </c>
      <c r="S7188" s="991"/>
    </row>
    <row r="7189" spans="1:19" x14ac:dyDescent="0.25">
      <c r="A7189">
        <v>7184</v>
      </c>
      <c r="B7189" s="8">
        <f>'BudgetSum 2-4'!J107</f>
        <v>0</v>
      </c>
      <c r="C7189" s="146">
        <f t="shared" si="226"/>
        <v>7184</v>
      </c>
      <c r="D7189" s="3" t="s">
        <v>5318</v>
      </c>
      <c r="E7189" t="b">
        <f t="shared" ca="1" si="227"/>
        <v>1</v>
      </c>
      <c r="F7189" cm="1">
        <f t="array" ref="F7189" ca="1">IF(G7189&lt;&gt;"",INDIRECT("'"&amp;G7189&amp;"'!"&amp;H7189),"")</f>
        <v>0</v>
      </c>
      <c r="G7189" s="991" t="s">
        <v>3508</v>
      </c>
      <c r="H7189" t="s">
        <v>5385</v>
      </c>
      <c r="S7189" s="991"/>
    </row>
    <row r="7190" spans="1:19" x14ac:dyDescent="0.25">
      <c r="A7190">
        <v>7185</v>
      </c>
      <c r="B7190" s="8">
        <f>'BudgetSum 2-4'!J108</f>
        <v>0</v>
      </c>
      <c r="C7190" s="146">
        <f t="shared" si="226"/>
        <v>7185</v>
      </c>
      <c r="D7190" s="3" t="s">
        <v>5318</v>
      </c>
      <c r="E7190" t="b">
        <f t="shared" ca="1" si="227"/>
        <v>1</v>
      </c>
      <c r="F7190" cm="1">
        <f t="array" ref="F7190" ca="1">IF(G7190&lt;&gt;"",INDIRECT("'"&amp;G7190&amp;"'!"&amp;H7190),"")</f>
        <v>0</v>
      </c>
      <c r="G7190" s="991" t="s">
        <v>3508</v>
      </c>
      <c r="H7190" t="s">
        <v>5386</v>
      </c>
      <c r="S7190" s="991"/>
    </row>
    <row r="7191" spans="1:19" x14ac:dyDescent="0.25">
      <c r="A7191">
        <v>7186</v>
      </c>
      <c r="B7191" s="8">
        <f>'BudgetSum 2-4'!J109</f>
        <v>0</v>
      </c>
      <c r="C7191" s="146">
        <f t="shared" si="226"/>
        <v>7186</v>
      </c>
      <c r="D7191" s="3" t="s">
        <v>5318</v>
      </c>
      <c r="E7191" t="b">
        <f t="shared" ca="1" si="227"/>
        <v>1</v>
      </c>
      <c r="F7191" cm="1">
        <f t="array" ref="F7191" ca="1">IF(G7191&lt;&gt;"",INDIRECT("'"&amp;G7191&amp;"'!"&amp;H7191),"")</f>
        <v>0</v>
      </c>
      <c r="G7191" s="991" t="s">
        <v>3508</v>
      </c>
      <c r="H7191" t="s">
        <v>4930</v>
      </c>
      <c r="S7191" s="991"/>
    </row>
    <row r="7192" spans="1:19" x14ac:dyDescent="0.25">
      <c r="A7192">
        <v>7187</v>
      </c>
      <c r="B7192" s="8">
        <f>'BudgetSum 2-4'!J110</f>
        <v>0</v>
      </c>
      <c r="C7192" s="146">
        <f t="shared" si="226"/>
        <v>7187</v>
      </c>
      <c r="D7192" s="3" t="s">
        <v>5318</v>
      </c>
      <c r="E7192" t="b">
        <f t="shared" ca="1" si="227"/>
        <v>1</v>
      </c>
      <c r="F7192" cm="1">
        <f t="array" ref="F7192" ca="1">IF(G7192&lt;&gt;"",INDIRECT("'"&amp;G7192&amp;"'!"&amp;H7192),"")</f>
        <v>0</v>
      </c>
      <c r="G7192" s="991" t="s">
        <v>3508</v>
      </c>
      <c r="H7192" t="s">
        <v>4932</v>
      </c>
      <c r="S7192" s="991"/>
    </row>
    <row r="7193" spans="1:19" x14ac:dyDescent="0.25">
      <c r="A7193">
        <v>7188</v>
      </c>
      <c r="B7193" s="8">
        <f>'BudgetSum 2-4'!J113</f>
        <v>0</v>
      </c>
      <c r="C7193" s="146">
        <f t="shared" si="226"/>
        <v>7188</v>
      </c>
      <c r="D7193" s="3" t="s">
        <v>5318</v>
      </c>
      <c r="E7193" t="b">
        <f t="shared" ca="1" si="227"/>
        <v>1</v>
      </c>
      <c r="F7193" cm="1">
        <f t="array" ref="F7193" ca="1">IF(G7193&lt;&gt;"",INDIRECT("'"&amp;G7193&amp;"'!"&amp;H7193),"")</f>
        <v>0</v>
      </c>
      <c r="G7193" s="991" t="s">
        <v>3508</v>
      </c>
      <c r="H7193" t="s">
        <v>5387</v>
      </c>
      <c r="S7193" s="991"/>
    </row>
    <row r="7194" spans="1:19" x14ac:dyDescent="0.25">
      <c r="A7194">
        <v>7189</v>
      </c>
      <c r="B7194" s="8">
        <f>'BudgetSum 2-4'!J116</f>
        <v>0</v>
      </c>
      <c r="C7194" s="146">
        <f t="shared" si="226"/>
        <v>7189</v>
      </c>
      <c r="D7194" s="3" t="s">
        <v>5318</v>
      </c>
      <c r="E7194" t="b">
        <f t="shared" ca="1" si="227"/>
        <v>1</v>
      </c>
      <c r="F7194" cm="1">
        <f t="array" ref="F7194" ca="1">IF(G7194&lt;&gt;"",INDIRECT("'"&amp;G7194&amp;"'!"&amp;H7194),"")</f>
        <v>0</v>
      </c>
      <c r="G7194" s="991" t="s">
        <v>3508</v>
      </c>
      <c r="H7194" t="s">
        <v>5085</v>
      </c>
      <c r="S7194" s="991"/>
    </row>
    <row r="7195" spans="1:19" ht="15" customHeight="1" x14ac:dyDescent="0.25">
      <c r="A7195">
        <v>7190</v>
      </c>
      <c r="B7195" s="8">
        <f>'BudgetSum 2-4'!J117</f>
        <v>0</v>
      </c>
      <c r="C7195" s="146">
        <f t="shared" si="226"/>
        <v>7190</v>
      </c>
      <c r="D7195" s="3" t="s">
        <v>5318</v>
      </c>
      <c r="E7195" t="b">
        <f t="shared" ca="1" si="227"/>
        <v>1</v>
      </c>
      <c r="F7195" cm="1">
        <f t="array" ref="F7195" ca="1">IF(G7195&lt;&gt;"",INDIRECT("'"&amp;G7195&amp;"'!"&amp;H7195),"")</f>
        <v>0</v>
      </c>
      <c r="G7195" s="991" t="s">
        <v>3508</v>
      </c>
      <c r="H7195" t="s">
        <v>5388</v>
      </c>
    </row>
    <row r="7196" spans="1:19" ht="15" customHeight="1" x14ac:dyDescent="0.25">
      <c r="A7196">
        <v>7191</v>
      </c>
      <c r="B7196" s="8">
        <f>'BudgetSum 2-4'!J118</f>
        <v>0</v>
      </c>
      <c r="C7196" s="146">
        <f t="shared" si="226"/>
        <v>7191</v>
      </c>
      <c r="D7196" s="3" t="s">
        <v>5318</v>
      </c>
      <c r="E7196" t="b">
        <f t="shared" ca="1" si="227"/>
        <v>1</v>
      </c>
      <c r="F7196" cm="1">
        <f t="array" ref="F7196" ca="1">IF(G7196&lt;&gt;"",INDIRECT("'"&amp;G7196&amp;"'!"&amp;H7196),"")</f>
        <v>0</v>
      </c>
      <c r="G7196" s="991" t="s">
        <v>3508</v>
      </c>
      <c r="H7196" t="s">
        <v>5389</v>
      </c>
      <c r="I7196" s="4"/>
      <c r="J7196" s="4"/>
      <c r="K7196" s="4"/>
    </row>
    <row r="7197" spans="1:19" ht="15" customHeight="1" x14ac:dyDescent="0.25">
      <c r="A7197">
        <v>7192</v>
      </c>
      <c r="B7197" s="8">
        <f>'BudgetSum 2-4'!K91</f>
        <v>0</v>
      </c>
      <c r="C7197" s="146">
        <f t="shared" si="226"/>
        <v>7192</v>
      </c>
      <c r="D7197" s="3" t="s">
        <v>5318</v>
      </c>
      <c r="E7197" t="b">
        <f t="shared" ca="1" si="227"/>
        <v>1</v>
      </c>
      <c r="F7197" cm="1">
        <f t="array" ref="F7197" ca="1">IF(G7197&lt;&gt;"",INDIRECT("'"&amp;G7197&amp;"'!"&amp;H7197),"")</f>
        <v>0</v>
      </c>
      <c r="G7197" s="991" t="s">
        <v>3508</v>
      </c>
      <c r="H7197" t="s">
        <v>5068</v>
      </c>
      <c r="I7197" s="4"/>
      <c r="J7197" s="4"/>
      <c r="K7197" s="4"/>
    </row>
    <row r="7198" spans="1:19" ht="15" customHeight="1" x14ac:dyDescent="0.25">
      <c r="A7198">
        <v>7193</v>
      </c>
      <c r="B7198" s="8">
        <f>'BudgetSum 2-4'!K93</f>
        <v>0</v>
      </c>
      <c r="C7198" s="146">
        <f t="shared" si="226"/>
        <v>7193</v>
      </c>
      <c r="D7198" s="3" t="s">
        <v>5318</v>
      </c>
      <c r="E7198" t="b">
        <f t="shared" ca="1" si="227"/>
        <v>1</v>
      </c>
      <c r="F7198" cm="1">
        <f t="array" ref="F7198" ca="1">IF(G7198&lt;&gt;"",INDIRECT("'"&amp;G7198&amp;"'!"&amp;H7198),"")</f>
        <v>0</v>
      </c>
      <c r="G7198" s="991" t="s">
        <v>3508</v>
      </c>
      <c r="H7198" t="s">
        <v>5072</v>
      </c>
      <c r="I7198" s="4"/>
      <c r="J7198" s="4"/>
      <c r="K7198" s="4"/>
    </row>
    <row r="7199" spans="1:19" ht="15" customHeight="1" x14ac:dyDescent="0.25">
      <c r="A7199">
        <v>7194</v>
      </c>
      <c r="B7199" s="8">
        <f>'BudgetSum 2-4'!K95</f>
        <v>0</v>
      </c>
      <c r="C7199" s="146">
        <f t="shared" si="226"/>
        <v>7194</v>
      </c>
      <c r="D7199" s="3" t="s">
        <v>5318</v>
      </c>
      <c r="E7199" t="b">
        <f t="shared" ca="1" si="227"/>
        <v>1</v>
      </c>
      <c r="F7199" cm="1">
        <f t="array" ref="F7199" ca="1">IF(G7199&lt;&gt;"",INDIRECT("'"&amp;G7199&amp;"'!"&amp;H7199),"")</f>
        <v>0</v>
      </c>
      <c r="G7199" s="991" t="s">
        <v>3508</v>
      </c>
      <c r="H7199" t="s">
        <v>5074</v>
      </c>
      <c r="I7199" s="4"/>
      <c r="J7199" s="4"/>
      <c r="K7199" s="4"/>
    </row>
    <row r="7200" spans="1:19" ht="15" customHeight="1" x14ac:dyDescent="0.25">
      <c r="A7200">
        <v>7195</v>
      </c>
      <c r="B7200" s="8">
        <f>'BudgetSum 2-4'!K96</f>
        <v>0</v>
      </c>
      <c r="C7200" s="146">
        <f t="shared" si="226"/>
        <v>7195</v>
      </c>
      <c r="D7200" s="3" t="s">
        <v>5318</v>
      </c>
      <c r="E7200" t="b">
        <f t="shared" ca="1" si="227"/>
        <v>1</v>
      </c>
      <c r="F7200" cm="1">
        <f t="array" ref="F7200" ca="1">IF(G7200&lt;&gt;"",INDIRECT("'"&amp;G7200&amp;"'!"&amp;H7200),"")</f>
        <v>0</v>
      </c>
      <c r="G7200" s="991" t="s">
        <v>3508</v>
      </c>
      <c r="H7200" t="s">
        <v>5076</v>
      </c>
      <c r="I7200" s="4"/>
      <c r="J7200" s="4"/>
      <c r="K7200" s="4"/>
    </row>
    <row r="7201" spans="1:19" ht="15" customHeight="1" x14ac:dyDescent="0.25">
      <c r="A7201">
        <v>7196</v>
      </c>
      <c r="B7201" s="8">
        <f>'BudgetSum 2-4'!K97</f>
        <v>0</v>
      </c>
      <c r="C7201" s="146">
        <f t="shared" si="226"/>
        <v>7196</v>
      </c>
      <c r="D7201" s="3" t="s">
        <v>5318</v>
      </c>
      <c r="E7201" t="b">
        <f t="shared" ca="1" si="227"/>
        <v>1</v>
      </c>
      <c r="F7201" cm="1">
        <f t="array" ref="F7201" ca="1">IF(G7201&lt;&gt;"",INDIRECT("'"&amp;G7201&amp;"'!"&amp;H7201),"")</f>
        <v>0</v>
      </c>
      <c r="G7201" s="991" t="s">
        <v>3508</v>
      </c>
      <c r="H7201" t="s">
        <v>5078</v>
      </c>
      <c r="I7201" s="4"/>
      <c r="J7201" s="4"/>
      <c r="K7201" s="4"/>
    </row>
    <row r="7202" spans="1:19" ht="15" customHeight="1" x14ac:dyDescent="0.25">
      <c r="A7202">
        <v>7197</v>
      </c>
      <c r="B7202" s="8">
        <f>'BudgetSum 2-4'!K98</f>
        <v>0</v>
      </c>
      <c r="C7202" s="146">
        <f t="shared" si="226"/>
        <v>7197</v>
      </c>
      <c r="D7202" s="3" t="s">
        <v>5318</v>
      </c>
      <c r="E7202" t="b">
        <f t="shared" ca="1" si="227"/>
        <v>1</v>
      </c>
      <c r="F7202" cm="1">
        <f t="array" ref="F7202" ca="1">IF(G7202&lt;&gt;"",INDIRECT("'"&amp;G7202&amp;"'!"&amp;H7202),"")</f>
        <v>0</v>
      </c>
      <c r="G7202" s="991" t="s">
        <v>3508</v>
      </c>
      <c r="H7202" t="s">
        <v>5080</v>
      </c>
      <c r="I7202" s="4"/>
      <c r="J7202" s="4"/>
      <c r="K7202" s="4"/>
    </row>
    <row r="7203" spans="1:19" ht="15" customHeight="1" x14ac:dyDescent="0.25">
      <c r="A7203">
        <v>7198</v>
      </c>
      <c r="B7203" s="8">
        <f>'BudgetSum 2-4'!K99</f>
        <v>0</v>
      </c>
      <c r="C7203" s="146">
        <f t="shared" si="226"/>
        <v>7198</v>
      </c>
      <c r="D7203" s="3" t="s">
        <v>5318</v>
      </c>
      <c r="E7203" t="b">
        <f t="shared" ca="1" si="227"/>
        <v>1</v>
      </c>
      <c r="F7203" cm="1">
        <f t="array" ref="F7203" ca="1">IF(G7203&lt;&gt;"",INDIRECT("'"&amp;G7203&amp;"'!"&amp;H7203),"")</f>
        <v>0</v>
      </c>
      <c r="G7203" s="991" t="s">
        <v>3508</v>
      </c>
      <c r="H7203" t="s">
        <v>4845</v>
      </c>
      <c r="I7203" s="4"/>
      <c r="J7203" s="4"/>
      <c r="K7203" s="4"/>
    </row>
    <row r="7204" spans="1:19" ht="15" customHeight="1" x14ac:dyDescent="0.25">
      <c r="A7204">
        <v>7199</v>
      </c>
      <c r="B7204" s="8">
        <f>'BudgetSum 2-4'!K102</f>
        <v>0</v>
      </c>
      <c r="C7204" s="146">
        <f t="shared" si="226"/>
        <v>7199</v>
      </c>
      <c r="D7204" s="3" t="s">
        <v>5318</v>
      </c>
      <c r="E7204" t="b">
        <f t="shared" ca="1" si="227"/>
        <v>1</v>
      </c>
      <c r="F7204" cm="1">
        <f t="array" ref="F7204" ca="1">IF(G7204&lt;&gt;"",INDIRECT("'"&amp;G7204&amp;"'!"&amp;H7204),"")</f>
        <v>0</v>
      </c>
      <c r="G7204" s="991" t="s">
        <v>3508</v>
      </c>
      <c r="H7204" t="s">
        <v>4172</v>
      </c>
      <c r="I7204" s="4"/>
      <c r="J7204" s="4"/>
      <c r="K7204" s="4"/>
    </row>
    <row r="7205" spans="1:19" ht="15" customHeight="1" x14ac:dyDescent="0.25">
      <c r="A7205">
        <v>7200</v>
      </c>
      <c r="B7205" s="8">
        <f>'BudgetSum 2-4'!K104</f>
        <v>0</v>
      </c>
      <c r="C7205" s="146">
        <f t="shared" si="226"/>
        <v>7200</v>
      </c>
      <c r="D7205" s="3" t="s">
        <v>5318</v>
      </c>
      <c r="E7205" t="b">
        <f t="shared" ca="1" si="227"/>
        <v>1</v>
      </c>
      <c r="F7205" cm="1">
        <f t="array" ref="F7205" ca="1">IF(G7205&lt;&gt;"",INDIRECT("'"&amp;G7205&amp;"'!"&amp;H7205),"")</f>
        <v>0</v>
      </c>
      <c r="G7205" s="991" t="s">
        <v>3508</v>
      </c>
      <c r="H7205" t="s">
        <v>3901</v>
      </c>
      <c r="I7205" s="4"/>
      <c r="J7205" s="4"/>
      <c r="K7205" s="4"/>
    </row>
    <row r="7206" spans="1:19" ht="15" customHeight="1" x14ac:dyDescent="0.25">
      <c r="A7206">
        <v>7201</v>
      </c>
      <c r="B7206" s="8">
        <f>'BudgetSum 2-4'!K105</f>
        <v>0</v>
      </c>
      <c r="C7206" s="146">
        <f t="shared" si="226"/>
        <v>7201</v>
      </c>
      <c r="D7206" s="3" t="s">
        <v>5318</v>
      </c>
      <c r="E7206" t="b">
        <f t="shared" ca="1" si="227"/>
        <v>1</v>
      </c>
      <c r="F7206" cm="1">
        <f t="array" ref="F7206" ca="1">IF(G7206&lt;&gt;"",INDIRECT("'"&amp;G7206&amp;"'!"&amp;H7206),"")</f>
        <v>0</v>
      </c>
      <c r="G7206" s="991" t="s">
        <v>3508</v>
      </c>
      <c r="H7206" t="s">
        <v>4924</v>
      </c>
      <c r="I7206" s="4"/>
      <c r="J7206" s="4"/>
      <c r="K7206" s="4"/>
    </row>
    <row r="7207" spans="1:19" ht="15" customHeight="1" x14ac:dyDescent="0.25">
      <c r="A7207">
        <v>7202</v>
      </c>
      <c r="B7207" s="8">
        <f>'BudgetSum 2-4'!K106</f>
        <v>0</v>
      </c>
      <c r="C7207" s="146">
        <f t="shared" si="226"/>
        <v>7202</v>
      </c>
      <c r="D7207" s="3" t="s">
        <v>5318</v>
      </c>
      <c r="E7207" t="b">
        <f t="shared" ca="1" si="227"/>
        <v>1</v>
      </c>
      <c r="F7207" cm="1">
        <f t="array" ref="F7207" ca="1">IF(G7207&lt;&gt;"",INDIRECT("'"&amp;G7207&amp;"'!"&amp;H7207),"")</f>
        <v>0</v>
      </c>
      <c r="G7207" s="991" t="s">
        <v>3508</v>
      </c>
      <c r="H7207" t="s">
        <v>5390</v>
      </c>
      <c r="I7207" s="4"/>
      <c r="J7207" s="4"/>
      <c r="K7207" s="4"/>
    </row>
    <row r="7208" spans="1:19" ht="15" customHeight="1" x14ac:dyDescent="0.25">
      <c r="A7208">
        <v>7203</v>
      </c>
      <c r="B7208" s="8">
        <f>'BudgetSum 2-4'!K107</f>
        <v>0</v>
      </c>
      <c r="C7208" s="146">
        <f t="shared" si="226"/>
        <v>7203</v>
      </c>
      <c r="D7208" s="3" t="s">
        <v>5318</v>
      </c>
      <c r="E7208" t="b">
        <f t="shared" ca="1" si="227"/>
        <v>1</v>
      </c>
      <c r="F7208" cm="1">
        <f t="array" ref="F7208" ca="1">IF(G7208&lt;&gt;"",INDIRECT("'"&amp;G7208&amp;"'!"&amp;H7208),"")</f>
        <v>0</v>
      </c>
      <c r="G7208" s="991" t="s">
        <v>3508</v>
      </c>
      <c r="H7208" t="s">
        <v>3902</v>
      </c>
      <c r="I7208" s="4"/>
      <c r="J7208" s="4"/>
      <c r="K7208" s="4"/>
    </row>
    <row r="7209" spans="1:19" ht="15" customHeight="1" x14ac:dyDescent="0.25">
      <c r="A7209">
        <v>7204</v>
      </c>
      <c r="B7209" s="8">
        <f>'BudgetSum 2-4'!K108</f>
        <v>0</v>
      </c>
      <c r="C7209" s="146">
        <f t="shared" si="226"/>
        <v>7204</v>
      </c>
      <c r="D7209" s="3" t="s">
        <v>5318</v>
      </c>
      <c r="E7209" t="b">
        <f t="shared" ca="1" si="227"/>
        <v>1</v>
      </c>
      <c r="F7209" cm="1">
        <f t="array" ref="F7209" ca="1">IF(G7209&lt;&gt;"",INDIRECT("'"&amp;G7209&amp;"'!"&amp;H7209),"")</f>
        <v>0</v>
      </c>
      <c r="G7209" s="991" t="s">
        <v>3508</v>
      </c>
      <c r="H7209" t="s">
        <v>3903</v>
      </c>
      <c r="I7209" s="4"/>
      <c r="J7209" s="4"/>
      <c r="K7209" s="4"/>
    </row>
    <row r="7210" spans="1:19" ht="15" customHeight="1" x14ac:dyDescent="0.25">
      <c r="A7210">
        <v>7205</v>
      </c>
      <c r="B7210" s="8">
        <f>'BudgetSum 2-4'!K109</f>
        <v>0</v>
      </c>
      <c r="C7210" s="146">
        <f t="shared" si="226"/>
        <v>7205</v>
      </c>
      <c r="D7210" s="3" t="s">
        <v>5318</v>
      </c>
      <c r="E7210" t="b">
        <f t="shared" ca="1" si="227"/>
        <v>1</v>
      </c>
      <c r="F7210" cm="1">
        <f t="array" ref="F7210" ca="1">IF(G7210&lt;&gt;"",INDIRECT("'"&amp;G7210&amp;"'!"&amp;H7210),"")</f>
        <v>0</v>
      </c>
      <c r="G7210" s="991" t="s">
        <v>3508</v>
      </c>
      <c r="H7210" t="s">
        <v>4220</v>
      </c>
      <c r="I7210" s="4"/>
      <c r="J7210" s="4"/>
      <c r="K7210" s="4"/>
    </row>
    <row r="7211" spans="1:19" x14ac:dyDescent="0.25">
      <c r="A7211">
        <v>7206</v>
      </c>
      <c r="B7211" s="8">
        <f>'BudgetSum 2-4'!K110</f>
        <v>0</v>
      </c>
      <c r="C7211" s="146">
        <f t="shared" si="226"/>
        <v>7206</v>
      </c>
      <c r="D7211" s="3" t="s">
        <v>5318</v>
      </c>
      <c r="E7211" t="b">
        <f t="shared" ca="1" si="227"/>
        <v>1</v>
      </c>
      <c r="F7211" cm="1">
        <f t="array" ref="F7211" ca="1">IF(G7211&lt;&gt;"",INDIRECT("'"&amp;G7211&amp;"'!"&amp;H7211),"")</f>
        <v>0</v>
      </c>
      <c r="G7211" s="991" t="s">
        <v>3508</v>
      </c>
      <c r="H7211" t="s">
        <v>4221</v>
      </c>
      <c r="S7211" s="991"/>
    </row>
    <row r="7212" spans="1:19" ht="15" customHeight="1" x14ac:dyDescent="0.25">
      <c r="A7212">
        <v>7207</v>
      </c>
      <c r="B7212" s="8">
        <f>'BudgetSum 2-4'!K113</f>
        <v>0</v>
      </c>
      <c r="C7212" s="146">
        <f t="shared" si="226"/>
        <v>7207</v>
      </c>
      <c r="D7212" s="3" t="s">
        <v>5318</v>
      </c>
      <c r="E7212" t="b">
        <f t="shared" ca="1" si="227"/>
        <v>1</v>
      </c>
      <c r="F7212" cm="1">
        <f t="array" ref="F7212" ca="1">IF(G7212&lt;&gt;"",INDIRECT("'"&amp;G7212&amp;"'!"&amp;H7212),"")</f>
        <v>0</v>
      </c>
      <c r="G7212" s="991" t="s">
        <v>3508</v>
      </c>
      <c r="H7212" t="s">
        <v>5211</v>
      </c>
      <c r="I7212" s="4"/>
      <c r="J7212" s="4"/>
      <c r="K7212" s="4"/>
    </row>
    <row r="7213" spans="1:19" x14ac:dyDescent="0.25">
      <c r="A7213">
        <v>7208</v>
      </c>
      <c r="B7213" s="8">
        <f>'BudgetSum 2-4'!K116</f>
        <v>0</v>
      </c>
      <c r="C7213" s="146">
        <f t="shared" si="226"/>
        <v>7208</v>
      </c>
      <c r="D7213" s="3" t="s">
        <v>5318</v>
      </c>
      <c r="E7213" t="b">
        <f t="shared" ca="1" si="227"/>
        <v>1</v>
      </c>
      <c r="F7213" cm="1">
        <f t="array" ref="F7213" ca="1">IF(G7213&lt;&gt;"",INDIRECT("'"&amp;G7213&amp;"'!"&amp;H7213),"")</f>
        <v>0</v>
      </c>
      <c r="G7213" s="991" t="s">
        <v>3508</v>
      </c>
      <c r="H7213" t="s">
        <v>3906</v>
      </c>
      <c r="S7213" s="991"/>
    </row>
    <row r="7214" spans="1:19" x14ac:dyDescent="0.25">
      <c r="A7214">
        <v>7209</v>
      </c>
      <c r="B7214" s="8">
        <f>'BudgetSum 2-4'!K117</f>
        <v>0</v>
      </c>
      <c r="C7214" s="146">
        <f t="shared" si="226"/>
        <v>7209</v>
      </c>
      <c r="D7214" s="3" t="s">
        <v>5318</v>
      </c>
      <c r="E7214" t="b">
        <f t="shared" ca="1" si="227"/>
        <v>1</v>
      </c>
      <c r="F7214" cm="1">
        <f t="array" ref="F7214" ca="1">IF(G7214&lt;&gt;"",INDIRECT("'"&amp;G7214&amp;"'!"&amp;H7214),"")</f>
        <v>0</v>
      </c>
      <c r="G7214" s="991" t="s">
        <v>3508</v>
      </c>
      <c r="H7214" t="s">
        <v>5391</v>
      </c>
      <c r="S7214" s="991"/>
    </row>
    <row r="7215" spans="1:19" x14ac:dyDescent="0.25">
      <c r="A7215">
        <v>7210</v>
      </c>
      <c r="B7215" s="8">
        <f>'BudgetSum 2-4'!K118</f>
        <v>0</v>
      </c>
      <c r="C7215" s="146">
        <f t="shared" si="226"/>
        <v>7210</v>
      </c>
      <c r="D7215" s="3" t="s">
        <v>5318</v>
      </c>
      <c r="E7215" t="b">
        <f t="shared" ca="1" si="227"/>
        <v>1</v>
      </c>
      <c r="F7215" cm="1">
        <f t="array" ref="F7215" ca="1">IF(G7215&lt;&gt;"",INDIRECT("'"&amp;G7215&amp;"'!"&amp;H7215),"")</f>
        <v>0</v>
      </c>
      <c r="G7215" s="991" t="s">
        <v>3508</v>
      </c>
      <c r="H7215" t="s">
        <v>3907</v>
      </c>
      <c r="S7215" s="991"/>
    </row>
    <row r="7216" spans="1:19" x14ac:dyDescent="0.25">
      <c r="A7216">
        <v>7211</v>
      </c>
      <c r="B7216" s="8">
        <f>'CashSum 5'!C23</f>
        <v>3144</v>
      </c>
      <c r="C7216" s="146">
        <f t="shared" si="226"/>
        <v>4067</v>
      </c>
      <c r="D7216" s="3" t="s">
        <v>5392</v>
      </c>
      <c r="E7216" t="b">
        <f t="shared" ca="1" si="227"/>
        <v>1</v>
      </c>
      <c r="F7216" cm="1">
        <f t="array" ref="F7216" ca="1">IF(G7216&lt;&gt;"",INDIRECT("'"&amp;G7216&amp;"'!"&amp;H7216),"")</f>
        <v>3144</v>
      </c>
      <c r="G7216" s="991" t="s">
        <v>3516</v>
      </c>
      <c r="H7216" t="s">
        <v>4890</v>
      </c>
      <c r="S7216" s="991"/>
    </row>
    <row r="7217" spans="1:19" x14ac:dyDescent="0.25">
      <c r="A7217">
        <v>7212</v>
      </c>
      <c r="B7217" s="8">
        <f>'CashSum 5'!C24</f>
        <v>500</v>
      </c>
      <c r="C7217" s="146">
        <f t="shared" si="226"/>
        <v>6712</v>
      </c>
      <c r="D7217" s="3" t="s">
        <v>5392</v>
      </c>
      <c r="E7217" t="b">
        <f t="shared" ca="1" si="227"/>
        <v>1</v>
      </c>
      <c r="F7217" cm="1">
        <f t="array" ref="F7217" ca="1">IF(G7217&lt;&gt;"",INDIRECT("'"&amp;G7217&amp;"'!"&amp;H7217),"")</f>
        <v>500</v>
      </c>
      <c r="G7217" s="991" t="s">
        <v>3516</v>
      </c>
      <c r="H7217" t="s">
        <v>4608</v>
      </c>
      <c r="S7217" s="991"/>
    </row>
    <row r="7218" spans="1:19" x14ac:dyDescent="0.25">
      <c r="A7218">
        <v>7213</v>
      </c>
      <c r="B7218" s="8">
        <f>'CashSum 5'!C25</f>
        <v>3644</v>
      </c>
      <c r="C7218" s="146">
        <f t="shared" si="226"/>
        <v>3569</v>
      </c>
      <c r="D7218" s="3" t="s">
        <v>5392</v>
      </c>
      <c r="E7218" t="b">
        <f t="shared" ca="1" si="227"/>
        <v>1</v>
      </c>
      <c r="F7218" cm="1">
        <f t="array" ref="F7218" ca="1">IF(G7218&lt;&gt;"",INDIRECT("'"&amp;G7218&amp;"'!"&amp;H7218),"")</f>
        <v>3644</v>
      </c>
      <c r="G7218" s="991" t="s">
        <v>3516</v>
      </c>
      <c r="H7218" t="s">
        <v>4609</v>
      </c>
      <c r="S7218" s="991"/>
    </row>
    <row r="7219" spans="1:19" x14ac:dyDescent="0.25">
      <c r="A7219">
        <v>7214</v>
      </c>
      <c r="B7219" s="8">
        <f>'CashSum 5'!C26</f>
        <v>500</v>
      </c>
      <c r="C7219" s="146">
        <f t="shared" si="226"/>
        <v>6714</v>
      </c>
      <c r="D7219" s="3" t="s">
        <v>5392</v>
      </c>
      <c r="E7219" t="b">
        <f t="shared" ca="1" si="227"/>
        <v>1</v>
      </c>
      <c r="F7219" cm="1">
        <f t="array" ref="F7219" ca="1">IF(G7219&lt;&gt;"",INDIRECT("'"&amp;G7219&amp;"'!"&amp;H7219),"")</f>
        <v>500</v>
      </c>
      <c r="G7219" s="991" t="s">
        <v>3516</v>
      </c>
      <c r="H7219" t="s">
        <v>3620</v>
      </c>
      <c r="S7219" s="991"/>
    </row>
    <row r="7220" spans="1:19" x14ac:dyDescent="0.25">
      <c r="A7220">
        <v>7215</v>
      </c>
      <c r="B7220" s="8">
        <f>'CashSum 5'!C27</f>
        <v>3144</v>
      </c>
      <c r="C7220" s="146">
        <f t="shared" si="226"/>
        <v>4071</v>
      </c>
      <c r="D7220" s="3" t="s">
        <v>5392</v>
      </c>
      <c r="E7220" t="b">
        <f t="shared" ca="1" si="227"/>
        <v>1</v>
      </c>
      <c r="F7220" cm="1">
        <f t="array" ref="F7220" ca="1">IF(G7220&lt;&gt;"",INDIRECT("'"&amp;G7220&amp;"'!"&amp;H7220),"")</f>
        <v>3144</v>
      </c>
      <c r="G7220" s="991" t="s">
        <v>3516</v>
      </c>
      <c r="H7220" t="s">
        <v>4891</v>
      </c>
      <c r="S7220" s="991"/>
    </row>
    <row r="7221" spans="1:19" x14ac:dyDescent="0.25">
      <c r="A7221">
        <v>7216</v>
      </c>
      <c r="B7221" s="8">
        <f>'CashSum 5'!C29</f>
        <v>241797</v>
      </c>
      <c r="C7221" s="146">
        <f t="shared" ref="C7221:C7284" si="228">A7221-B7221</f>
        <v>-234581</v>
      </c>
      <c r="D7221" s="3" t="s">
        <v>5392</v>
      </c>
      <c r="E7221" t="b">
        <f t="shared" ref="E7221:E7284" ca="1" si="229">F7221=B7221</f>
        <v>1</v>
      </c>
      <c r="F7221" cm="1">
        <f t="array" ref="F7221" ca="1">IF(G7221&lt;&gt;"",INDIRECT("'"&amp;G7221&amp;"'!"&amp;H7221),"")</f>
        <v>241797</v>
      </c>
      <c r="G7221" s="991" t="s">
        <v>3516</v>
      </c>
      <c r="H7221" t="s">
        <v>4603</v>
      </c>
      <c r="S7221" s="991"/>
    </row>
    <row r="7222" spans="1:19" ht="15" customHeight="1" x14ac:dyDescent="0.25">
      <c r="A7222">
        <v>7217</v>
      </c>
      <c r="B7222" s="8">
        <f>'CashSum 5'!C30</f>
        <v>1316534</v>
      </c>
      <c r="C7222" s="146">
        <f t="shared" si="228"/>
        <v>-1309317</v>
      </c>
      <c r="D7222" s="3" t="s">
        <v>5392</v>
      </c>
      <c r="E7222" t="b">
        <f t="shared" ca="1" si="229"/>
        <v>1</v>
      </c>
      <c r="F7222" cm="1">
        <f t="array" ref="F7222" ca="1">IF(G7222&lt;&gt;"",INDIRECT("'"&amp;G7222&amp;"'!"&amp;H7222),"")</f>
        <v>1316534</v>
      </c>
      <c r="G7222" s="991" t="s">
        <v>3516</v>
      </c>
      <c r="H7222" t="s">
        <v>4208</v>
      </c>
    </row>
    <row r="7223" spans="1:19" x14ac:dyDescent="0.25">
      <c r="A7223">
        <v>7218</v>
      </c>
      <c r="B7223" s="8">
        <f>'CashSum 5'!C31</f>
        <v>500</v>
      </c>
      <c r="C7223" s="146">
        <f t="shared" si="228"/>
        <v>6718</v>
      </c>
      <c r="D7223" s="3" t="s">
        <v>5392</v>
      </c>
      <c r="E7223" t="b">
        <f t="shared" ca="1" si="229"/>
        <v>1</v>
      </c>
      <c r="F7223" cm="1">
        <f t="array" ref="F7223" ca="1">IF(G7223&lt;&gt;"",INDIRECT("'"&amp;G7223&amp;"'!"&amp;H7223),"")</f>
        <v>500</v>
      </c>
      <c r="G7223" s="991" t="s">
        <v>3516</v>
      </c>
      <c r="H7223" t="s">
        <v>4892</v>
      </c>
      <c r="S7223" s="991"/>
    </row>
    <row r="7224" spans="1:19" x14ac:dyDescent="0.25">
      <c r="A7224">
        <v>7219</v>
      </c>
      <c r="B7224" s="8">
        <f>'CashSum 5'!C32</f>
        <v>1317034</v>
      </c>
      <c r="C7224" s="146">
        <f t="shared" si="228"/>
        <v>-1309815</v>
      </c>
      <c r="D7224" s="3" t="s">
        <v>5392</v>
      </c>
      <c r="E7224" t="b">
        <f t="shared" ca="1" si="229"/>
        <v>1</v>
      </c>
      <c r="F7224" cm="1">
        <f t="array" ref="F7224" ca="1">IF(G7224&lt;&gt;"",INDIRECT("'"&amp;G7224&amp;"'!"&amp;H7224),"")</f>
        <v>1317034</v>
      </c>
      <c r="G7224" s="991" t="s">
        <v>3516</v>
      </c>
      <c r="H7224" t="s">
        <v>4610</v>
      </c>
      <c r="S7224" s="991"/>
    </row>
    <row r="7225" spans="1:19" x14ac:dyDescent="0.25">
      <c r="A7225">
        <v>7220</v>
      </c>
      <c r="B7225" s="8">
        <f>'CashSum 5'!C33</f>
        <v>1558831</v>
      </c>
      <c r="C7225" s="146">
        <f t="shared" si="228"/>
        <v>-1551611</v>
      </c>
      <c r="D7225" s="3" t="s">
        <v>5392</v>
      </c>
      <c r="E7225" t="b">
        <f t="shared" ca="1" si="229"/>
        <v>1</v>
      </c>
      <c r="F7225" cm="1">
        <f t="array" ref="F7225" ca="1">IF(G7225&lt;&gt;"",INDIRECT("'"&amp;G7225&amp;"'!"&amp;H7225),"")</f>
        <v>1558831</v>
      </c>
      <c r="G7225" s="991" t="s">
        <v>3516</v>
      </c>
      <c r="H7225" t="s">
        <v>4611</v>
      </c>
      <c r="S7225" s="991"/>
    </row>
    <row r="7226" spans="1:19" x14ac:dyDescent="0.25">
      <c r="A7226">
        <v>7221</v>
      </c>
      <c r="B7226" s="8">
        <f>'CashSum 5'!C34</f>
        <v>1284498</v>
      </c>
      <c r="C7226" s="146">
        <f t="shared" si="228"/>
        <v>-1277277</v>
      </c>
      <c r="D7226" s="3" t="s">
        <v>5392</v>
      </c>
      <c r="E7226" t="b">
        <f t="shared" ca="1" si="229"/>
        <v>1</v>
      </c>
      <c r="F7226" cm="1">
        <f t="array" ref="F7226" ca="1">IF(G7226&lt;&gt;"",INDIRECT("'"&amp;G7226&amp;"'!"&amp;H7226),"")</f>
        <v>1284498</v>
      </c>
      <c r="G7226" s="991" t="s">
        <v>3516</v>
      </c>
      <c r="H7226" t="s">
        <v>3636</v>
      </c>
      <c r="S7226" s="991"/>
    </row>
    <row r="7227" spans="1:19" x14ac:dyDescent="0.25">
      <c r="A7227">
        <v>7222</v>
      </c>
      <c r="B7227" s="8">
        <f>'CashSum 5'!C35</f>
        <v>0</v>
      </c>
      <c r="C7227" s="146">
        <f t="shared" si="228"/>
        <v>7222</v>
      </c>
      <c r="D7227" s="3" t="s">
        <v>5392</v>
      </c>
      <c r="E7227" t="b">
        <f t="shared" ca="1" si="229"/>
        <v>1</v>
      </c>
      <c r="F7227" cm="1">
        <f t="array" ref="F7227" ca="1">IF(G7227&lt;&gt;"",INDIRECT("'"&amp;G7227&amp;"'!"&amp;H7227),"")</f>
        <v>0</v>
      </c>
      <c r="G7227" s="991" t="s">
        <v>3516</v>
      </c>
      <c r="H7227" t="s">
        <v>3622</v>
      </c>
      <c r="S7227" s="991"/>
    </row>
    <row r="7228" spans="1:19" x14ac:dyDescent="0.25">
      <c r="A7228">
        <v>7223</v>
      </c>
      <c r="B7228" s="8">
        <f>'CashSum 5'!C36</f>
        <v>1284498</v>
      </c>
      <c r="C7228" s="146">
        <f t="shared" si="228"/>
        <v>-1277275</v>
      </c>
      <c r="D7228" s="3" t="s">
        <v>5392</v>
      </c>
      <c r="E7228" t="b">
        <f t="shared" ca="1" si="229"/>
        <v>1</v>
      </c>
      <c r="F7228" cm="1">
        <f t="array" ref="F7228" ca="1">IF(G7228&lt;&gt;"",INDIRECT("'"&amp;G7228&amp;"'!"&amp;H7228),"")</f>
        <v>1284498</v>
      </c>
      <c r="G7228" s="991" t="s">
        <v>3516</v>
      </c>
      <c r="H7228" t="s">
        <v>3623</v>
      </c>
      <c r="S7228" s="991"/>
    </row>
    <row r="7229" spans="1:19" x14ac:dyDescent="0.25">
      <c r="A7229">
        <v>7224</v>
      </c>
      <c r="B7229" s="8">
        <f>'CashSum 5'!C37</f>
        <v>274333</v>
      </c>
      <c r="C7229" s="146">
        <f t="shared" si="228"/>
        <v>-267109</v>
      </c>
      <c r="D7229" s="3" t="s">
        <v>5392</v>
      </c>
      <c r="E7229" t="b">
        <f t="shared" ca="1" si="229"/>
        <v>1</v>
      </c>
      <c r="F7229" cm="1">
        <f t="array" ref="F7229" ca="1">IF(G7229&lt;&gt;"",INDIRECT("'"&amp;G7229&amp;"'!"&amp;H7229),"")</f>
        <v>274333</v>
      </c>
      <c r="G7229" s="991" t="s">
        <v>3516</v>
      </c>
      <c r="H7229" t="s">
        <v>3624</v>
      </c>
      <c r="S7229" s="991"/>
    </row>
    <row r="7230" spans="1:19" ht="15" customHeight="1" x14ac:dyDescent="0.25">
      <c r="A7230">
        <v>7225</v>
      </c>
      <c r="B7230" s="8">
        <f>'CashSum 5'!D29</f>
        <v>0</v>
      </c>
      <c r="C7230" s="146">
        <f t="shared" si="228"/>
        <v>7225</v>
      </c>
      <c r="D7230" s="3" t="s">
        <v>5392</v>
      </c>
      <c r="E7230" t="b">
        <f t="shared" ca="1" si="229"/>
        <v>1</v>
      </c>
      <c r="F7230" cm="1">
        <f t="array" ref="F7230" ca="1">IF(G7230&lt;&gt;"",INDIRECT("'"&amp;G7230&amp;"'!"&amp;H7230),"")</f>
        <v>0</v>
      </c>
      <c r="G7230" s="991" t="s">
        <v>3516</v>
      </c>
      <c r="H7230" t="s">
        <v>4604</v>
      </c>
      <c r="I7230" s="4"/>
      <c r="J7230" s="4"/>
      <c r="K7230" s="4"/>
    </row>
    <row r="7231" spans="1:19" x14ac:dyDescent="0.25">
      <c r="A7231">
        <v>7226</v>
      </c>
      <c r="B7231" s="8">
        <f>'CashSum 5'!D30</f>
        <v>0</v>
      </c>
      <c r="C7231" s="146">
        <f t="shared" si="228"/>
        <v>7226</v>
      </c>
      <c r="D7231" s="3" t="s">
        <v>5392</v>
      </c>
      <c r="E7231" t="b">
        <f t="shared" ca="1" si="229"/>
        <v>1</v>
      </c>
      <c r="F7231" cm="1">
        <f t="array" ref="F7231" ca="1">IF(G7231&lt;&gt;"",INDIRECT("'"&amp;G7231&amp;"'!"&amp;H7231),"")</f>
        <v>0</v>
      </c>
      <c r="G7231" s="991" t="s">
        <v>3516</v>
      </c>
      <c r="H7231" t="s">
        <v>4209</v>
      </c>
      <c r="S7231" s="991"/>
    </row>
    <row r="7232" spans="1:19" x14ac:dyDescent="0.25">
      <c r="A7232">
        <v>7227</v>
      </c>
      <c r="B7232" s="8">
        <f>'CashSum 5'!D31</f>
        <v>0</v>
      </c>
      <c r="C7232" s="146">
        <f t="shared" si="228"/>
        <v>7227</v>
      </c>
      <c r="D7232" s="3" t="s">
        <v>5392</v>
      </c>
      <c r="E7232" t="b">
        <f t="shared" ca="1" si="229"/>
        <v>1</v>
      </c>
      <c r="F7232" cm="1">
        <f t="array" ref="F7232" ca="1">IF(G7232&lt;&gt;"",INDIRECT("'"&amp;G7232&amp;"'!"&amp;H7232),"")</f>
        <v>0</v>
      </c>
      <c r="G7232" s="991" t="s">
        <v>3516</v>
      </c>
      <c r="H7232" t="s">
        <v>4309</v>
      </c>
      <c r="S7232" s="991"/>
    </row>
    <row r="7233" spans="1:19" x14ac:dyDescent="0.25">
      <c r="A7233">
        <v>7228</v>
      </c>
      <c r="B7233" s="8">
        <f>'CashSum 5'!D32</f>
        <v>0</v>
      </c>
      <c r="C7233" s="146">
        <f t="shared" si="228"/>
        <v>7228</v>
      </c>
      <c r="D7233" s="3" t="s">
        <v>5392</v>
      </c>
      <c r="E7233" t="b">
        <f t="shared" ca="1" si="229"/>
        <v>1</v>
      </c>
      <c r="F7233" cm="1">
        <f t="array" ref="F7233" ca="1">IF(G7233&lt;&gt;"",INDIRECT("'"&amp;G7233&amp;"'!"&amp;H7233),"")</f>
        <v>0</v>
      </c>
      <c r="G7233" s="991" t="s">
        <v>3516</v>
      </c>
      <c r="H7233" t="s">
        <v>4425</v>
      </c>
      <c r="S7233" s="991"/>
    </row>
    <row r="7234" spans="1:19" ht="15" customHeight="1" x14ac:dyDescent="0.25">
      <c r="A7234">
        <v>7229</v>
      </c>
      <c r="B7234" s="8">
        <f>'CashSum 5'!D33</f>
        <v>0</v>
      </c>
      <c r="C7234" s="146">
        <f t="shared" si="228"/>
        <v>7229</v>
      </c>
      <c r="D7234" s="3" t="s">
        <v>5392</v>
      </c>
      <c r="E7234" t="b">
        <f t="shared" ca="1" si="229"/>
        <v>1</v>
      </c>
      <c r="F7234" cm="1">
        <f t="array" ref="F7234" ca="1">IF(G7234&lt;&gt;"",INDIRECT("'"&amp;G7234&amp;"'!"&amp;H7234),"")</f>
        <v>0</v>
      </c>
      <c r="G7234" s="991" t="s">
        <v>3516</v>
      </c>
      <c r="H7234" t="s">
        <v>5393</v>
      </c>
    </row>
    <row r="7235" spans="1:19" ht="15" customHeight="1" x14ac:dyDescent="0.25">
      <c r="A7235">
        <v>7230</v>
      </c>
      <c r="B7235" s="8">
        <f>'CashSum 5'!D34</f>
        <v>0</v>
      </c>
      <c r="C7235" s="146">
        <f t="shared" si="228"/>
        <v>7230</v>
      </c>
      <c r="D7235" s="3" t="s">
        <v>5392</v>
      </c>
      <c r="E7235" t="b">
        <f t="shared" ca="1" si="229"/>
        <v>1</v>
      </c>
      <c r="F7235" cm="1">
        <f t="array" ref="F7235" ca="1">IF(G7235&lt;&gt;"",INDIRECT("'"&amp;G7235&amp;"'!"&amp;H7235),"")</f>
        <v>0</v>
      </c>
      <c r="G7235" s="991" t="s">
        <v>3516</v>
      </c>
      <c r="H7235" t="s">
        <v>3673</v>
      </c>
      <c r="I7235" s="4"/>
      <c r="J7235" s="4"/>
      <c r="K7235" s="4"/>
    </row>
    <row r="7236" spans="1:19" ht="15" customHeight="1" x14ac:dyDescent="0.25">
      <c r="A7236">
        <v>7231</v>
      </c>
      <c r="B7236" s="8">
        <f>'CashSum 5'!D35</f>
        <v>0</v>
      </c>
      <c r="C7236" s="146">
        <f t="shared" si="228"/>
        <v>7231</v>
      </c>
      <c r="D7236" s="3" t="s">
        <v>5392</v>
      </c>
      <c r="E7236" t="b">
        <f t="shared" ca="1" si="229"/>
        <v>1</v>
      </c>
      <c r="F7236" cm="1">
        <f t="array" ref="F7236" ca="1">IF(G7236&lt;&gt;"",INDIRECT("'"&amp;G7236&amp;"'!"&amp;H7236),"")</f>
        <v>0</v>
      </c>
      <c r="G7236" s="991" t="s">
        <v>3516</v>
      </c>
      <c r="H7236" t="s">
        <v>4302</v>
      </c>
      <c r="I7236" s="4"/>
      <c r="J7236" s="4"/>
      <c r="K7236" s="4"/>
    </row>
    <row r="7237" spans="1:19" ht="15" customHeight="1" x14ac:dyDescent="0.25">
      <c r="A7237">
        <v>7232</v>
      </c>
      <c r="B7237" s="8">
        <f>'CashSum 5'!D36</f>
        <v>0</v>
      </c>
      <c r="C7237" s="146">
        <f t="shared" si="228"/>
        <v>7232</v>
      </c>
      <c r="D7237" s="3" t="s">
        <v>5392</v>
      </c>
      <c r="E7237" t="b">
        <f t="shared" ca="1" si="229"/>
        <v>1</v>
      </c>
      <c r="F7237" cm="1">
        <f t="array" ref="F7237" ca="1">IF(G7237&lt;&gt;"",INDIRECT("'"&amp;G7237&amp;"'!"&amp;H7237),"")</f>
        <v>0</v>
      </c>
      <c r="G7237" s="991" t="s">
        <v>3516</v>
      </c>
      <c r="H7237" t="s">
        <v>4303</v>
      </c>
      <c r="I7237" s="4"/>
      <c r="J7237" s="4"/>
      <c r="K7237" s="4"/>
    </row>
    <row r="7238" spans="1:19" ht="15" customHeight="1" x14ac:dyDescent="0.25">
      <c r="A7238">
        <v>7233</v>
      </c>
      <c r="B7238" s="8">
        <f>'CashSum 5'!D37</f>
        <v>0</v>
      </c>
      <c r="C7238" s="146">
        <f t="shared" si="228"/>
        <v>7233</v>
      </c>
      <c r="D7238" s="3" t="s">
        <v>5392</v>
      </c>
      <c r="E7238" t="b">
        <f t="shared" ca="1" si="229"/>
        <v>1</v>
      </c>
      <c r="F7238" cm="1">
        <f t="array" ref="F7238" ca="1">IF(G7238&lt;&gt;"",INDIRECT("'"&amp;G7238&amp;"'!"&amp;H7238),"")</f>
        <v>0</v>
      </c>
      <c r="G7238" s="991" t="s">
        <v>3516</v>
      </c>
      <c r="H7238" t="s">
        <v>4304</v>
      </c>
      <c r="I7238" s="4"/>
      <c r="J7238" s="4"/>
      <c r="K7238" s="4"/>
    </row>
    <row r="7239" spans="1:19" ht="15" customHeight="1" x14ac:dyDescent="0.25">
      <c r="A7239">
        <v>7234</v>
      </c>
      <c r="B7239" s="8">
        <f>'CashSum 5'!E29</f>
        <v>0</v>
      </c>
      <c r="C7239" s="146">
        <f t="shared" si="228"/>
        <v>7234</v>
      </c>
      <c r="D7239" s="3" t="s">
        <v>5392</v>
      </c>
      <c r="E7239" t="b">
        <f t="shared" ca="1" si="229"/>
        <v>1</v>
      </c>
      <c r="F7239" cm="1">
        <f t="array" ref="F7239" ca="1">IF(G7239&lt;&gt;"",INDIRECT("'"&amp;G7239&amp;"'!"&amp;H7239),"")</f>
        <v>0</v>
      </c>
      <c r="G7239" s="991" t="s">
        <v>3516</v>
      </c>
      <c r="H7239" t="s">
        <v>5394</v>
      </c>
      <c r="I7239" s="4"/>
      <c r="J7239" s="4"/>
      <c r="K7239" s="4"/>
    </row>
    <row r="7240" spans="1:19" ht="15" customHeight="1" x14ac:dyDescent="0.25">
      <c r="A7240">
        <v>7235</v>
      </c>
      <c r="B7240" s="8">
        <f>'CashSum 5'!E30</f>
        <v>0</v>
      </c>
      <c r="C7240" s="146">
        <f t="shared" si="228"/>
        <v>7235</v>
      </c>
      <c r="D7240" s="3" t="s">
        <v>5392</v>
      </c>
      <c r="E7240" t="b">
        <f t="shared" ca="1" si="229"/>
        <v>1</v>
      </c>
      <c r="F7240" cm="1">
        <f t="array" ref="F7240" ca="1">IF(G7240&lt;&gt;"",INDIRECT("'"&amp;G7240&amp;"'!"&amp;H7240),"")</f>
        <v>0</v>
      </c>
      <c r="G7240" s="991" t="s">
        <v>3516</v>
      </c>
      <c r="H7240" t="s">
        <v>4210</v>
      </c>
      <c r="I7240" s="4"/>
      <c r="J7240" s="4"/>
      <c r="K7240" s="4"/>
    </row>
    <row r="7241" spans="1:19" ht="15" customHeight="1" x14ac:dyDescent="0.25">
      <c r="A7241">
        <v>7236</v>
      </c>
      <c r="B7241" s="8">
        <f>'CashSum 5'!E31</f>
        <v>0</v>
      </c>
      <c r="C7241" s="146">
        <f t="shared" si="228"/>
        <v>7236</v>
      </c>
      <c r="D7241" s="3" t="s">
        <v>5392</v>
      </c>
      <c r="E7241" t="b">
        <f t="shared" ca="1" si="229"/>
        <v>1</v>
      </c>
      <c r="F7241" cm="1">
        <f t="array" ref="F7241" ca="1">IF(G7241&lt;&gt;"",INDIRECT("'"&amp;G7241&amp;"'!"&amp;H7241),"")</f>
        <v>0</v>
      </c>
      <c r="G7241" s="991" t="s">
        <v>3516</v>
      </c>
      <c r="H7241" t="s">
        <v>5395</v>
      </c>
      <c r="I7241" s="4"/>
      <c r="J7241" s="4"/>
      <c r="K7241" s="4"/>
    </row>
    <row r="7242" spans="1:19" ht="15" customHeight="1" x14ac:dyDescent="0.25">
      <c r="A7242">
        <v>7237</v>
      </c>
      <c r="B7242" s="8">
        <f>'CashSum 5'!E32</f>
        <v>0</v>
      </c>
      <c r="C7242" s="146">
        <f t="shared" si="228"/>
        <v>7237</v>
      </c>
      <c r="D7242" s="3" t="s">
        <v>5392</v>
      </c>
      <c r="E7242" t="b">
        <f t="shared" ca="1" si="229"/>
        <v>1</v>
      </c>
      <c r="F7242" cm="1">
        <f t="array" ref="F7242" ca="1">IF(G7242&lt;&gt;"",INDIRECT("'"&amp;G7242&amp;"'!"&amp;H7242),"")</f>
        <v>0</v>
      </c>
      <c r="G7242" s="991" t="s">
        <v>3516</v>
      </c>
      <c r="H7242" t="s">
        <v>5396</v>
      </c>
      <c r="I7242" s="4"/>
      <c r="J7242" s="4"/>
      <c r="K7242" s="4"/>
    </row>
    <row r="7243" spans="1:19" ht="15" customHeight="1" x14ac:dyDescent="0.25">
      <c r="A7243">
        <v>7238</v>
      </c>
      <c r="B7243" s="8">
        <f>'CashSum 5'!E33</f>
        <v>0</v>
      </c>
      <c r="C7243" s="146">
        <f t="shared" si="228"/>
        <v>7238</v>
      </c>
      <c r="D7243" s="3" t="s">
        <v>5392</v>
      </c>
      <c r="E7243" t="b">
        <f t="shared" ca="1" si="229"/>
        <v>1</v>
      </c>
      <c r="F7243" cm="1">
        <f t="array" ref="F7243" ca="1">IF(G7243&lt;&gt;"",INDIRECT("'"&amp;G7243&amp;"'!"&amp;H7243),"")</f>
        <v>0</v>
      </c>
      <c r="G7243" s="991" t="s">
        <v>3516</v>
      </c>
      <c r="H7243" t="s">
        <v>4426</v>
      </c>
      <c r="I7243" s="4"/>
      <c r="J7243" s="4"/>
      <c r="K7243" s="4"/>
    </row>
    <row r="7244" spans="1:19" ht="15" customHeight="1" x14ac:dyDescent="0.25">
      <c r="A7244">
        <v>7239</v>
      </c>
      <c r="B7244" s="8">
        <f>'CashSum 5'!E34</f>
        <v>0</v>
      </c>
      <c r="C7244" s="146">
        <f t="shared" si="228"/>
        <v>7239</v>
      </c>
      <c r="D7244" s="3" t="s">
        <v>5392</v>
      </c>
      <c r="E7244" t="b">
        <f t="shared" ca="1" si="229"/>
        <v>1</v>
      </c>
      <c r="F7244" cm="1">
        <f t="array" ref="F7244" ca="1">IF(G7244&lt;&gt;"",INDIRECT("'"&amp;G7244&amp;"'!"&amp;H7244),"")</f>
        <v>0</v>
      </c>
      <c r="G7244" s="991" t="s">
        <v>3516</v>
      </c>
      <c r="H7244" t="s">
        <v>3711</v>
      </c>
      <c r="I7244" s="4"/>
      <c r="J7244" s="4"/>
      <c r="K7244" s="4"/>
    </row>
    <row r="7245" spans="1:19" ht="15" customHeight="1" x14ac:dyDescent="0.25">
      <c r="A7245">
        <v>7240</v>
      </c>
      <c r="B7245" s="8">
        <f>'CashSum 5'!E35</f>
        <v>0</v>
      </c>
      <c r="C7245" s="146">
        <f t="shared" si="228"/>
        <v>7240</v>
      </c>
      <c r="D7245" s="3" t="s">
        <v>5392</v>
      </c>
      <c r="E7245" t="b">
        <f t="shared" ca="1" si="229"/>
        <v>1</v>
      </c>
      <c r="F7245" cm="1">
        <f t="array" ref="F7245" ca="1">IF(G7245&lt;&gt;"",INDIRECT("'"&amp;G7245&amp;"'!"&amp;H7245),"")</f>
        <v>0</v>
      </c>
      <c r="G7245" s="991" t="s">
        <v>3516</v>
      </c>
      <c r="H7245" t="s">
        <v>4305</v>
      </c>
      <c r="I7245" s="4"/>
      <c r="J7245" s="4"/>
      <c r="K7245" s="4"/>
    </row>
    <row r="7246" spans="1:19" ht="15" customHeight="1" x14ac:dyDescent="0.25">
      <c r="A7246">
        <v>7241</v>
      </c>
      <c r="B7246" s="8">
        <f>'CashSum 5'!E36</f>
        <v>0</v>
      </c>
      <c r="C7246" s="146">
        <f t="shared" si="228"/>
        <v>7241</v>
      </c>
      <c r="D7246" s="3" t="s">
        <v>5392</v>
      </c>
      <c r="E7246" t="b">
        <f t="shared" ca="1" si="229"/>
        <v>1</v>
      </c>
      <c r="F7246" cm="1">
        <f t="array" ref="F7246" ca="1">IF(G7246&lt;&gt;"",INDIRECT("'"&amp;G7246&amp;"'!"&amp;H7246),"")</f>
        <v>0</v>
      </c>
      <c r="G7246" s="991" t="s">
        <v>3516</v>
      </c>
      <c r="H7246" t="s">
        <v>3626</v>
      </c>
      <c r="I7246" s="4"/>
      <c r="J7246" s="4"/>
      <c r="K7246" s="4"/>
    </row>
    <row r="7247" spans="1:19" ht="15" customHeight="1" x14ac:dyDescent="0.25">
      <c r="A7247">
        <v>7242</v>
      </c>
      <c r="B7247" s="8">
        <f>'CashSum 5'!E37</f>
        <v>0</v>
      </c>
      <c r="C7247" s="146">
        <f t="shared" si="228"/>
        <v>7242</v>
      </c>
      <c r="D7247" s="3" t="s">
        <v>5392</v>
      </c>
      <c r="E7247" t="b">
        <f t="shared" ca="1" si="229"/>
        <v>1</v>
      </c>
      <c r="F7247" cm="1">
        <f t="array" ref="F7247" ca="1">IF(G7247&lt;&gt;"",INDIRECT("'"&amp;G7247&amp;"'!"&amp;H7247),"")</f>
        <v>0</v>
      </c>
      <c r="G7247" s="991" t="s">
        <v>3516</v>
      </c>
      <c r="H7247" t="s">
        <v>3627</v>
      </c>
      <c r="I7247" s="4"/>
      <c r="J7247" s="4"/>
      <c r="K7247" s="4"/>
    </row>
    <row r="7248" spans="1:19" ht="15" customHeight="1" x14ac:dyDescent="0.25">
      <c r="A7248">
        <v>7243</v>
      </c>
      <c r="B7248" s="8">
        <f>'CashSum 5'!F29</f>
        <v>0</v>
      </c>
      <c r="C7248" s="146">
        <f t="shared" si="228"/>
        <v>7243</v>
      </c>
      <c r="D7248" s="3" t="s">
        <v>5392</v>
      </c>
      <c r="E7248" t="b">
        <f t="shared" ca="1" si="229"/>
        <v>1</v>
      </c>
      <c r="F7248" cm="1">
        <f t="array" ref="F7248" ca="1">IF(G7248&lt;&gt;"",INDIRECT("'"&amp;G7248&amp;"'!"&amp;H7248),"")</f>
        <v>0</v>
      </c>
      <c r="G7248" s="991" t="s">
        <v>3516</v>
      </c>
      <c r="H7248" t="s">
        <v>4605</v>
      </c>
      <c r="I7248" s="4"/>
      <c r="J7248" s="4"/>
      <c r="K7248" s="4"/>
    </row>
    <row r="7249" spans="1:19" ht="15" customHeight="1" x14ac:dyDescent="0.25">
      <c r="A7249">
        <v>7244</v>
      </c>
      <c r="B7249" s="8">
        <f>'CashSum 5'!F30</f>
        <v>0</v>
      </c>
      <c r="C7249" s="146">
        <f t="shared" si="228"/>
        <v>7244</v>
      </c>
      <c r="D7249" s="3" t="s">
        <v>5392</v>
      </c>
      <c r="E7249" t="b">
        <f t="shared" ca="1" si="229"/>
        <v>1</v>
      </c>
      <c r="F7249" cm="1">
        <f t="array" ref="F7249" ca="1">IF(G7249&lt;&gt;"",INDIRECT("'"&amp;G7249&amp;"'!"&amp;H7249),"")</f>
        <v>0</v>
      </c>
      <c r="G7249" s="991" t="s">
        <v>3516</v>
      </c>
      <c r="H7249" t="s">
        <v>4212</v>
      </c>
      <c r="I7249" s="4"/>
      <c r="J7249" s="4"/>
      <c r="K7249" s="4"/>
    </row>
    <row r="7250" spans="1:19" x14ac:dyDescent="0.25">
      <c r="A7250">
        <v>7245</v>
      </c>
      <c r="B7250" s="8">
        <f>'CashSum 5'!F31</f>
        <v>0</v>
      </c>
      <c r="C7250" s="146">
        <f t="shared" si="228"/>
        <v>7245</v>
      </c>
      <c r="D7250" s="3" t="s">
        <v>5392</v>
      </c>
      <c r="E7250" t="b">
        <f t="shared" ca="1" si="229"/>
        <v>1</v>
      </c>
      <c r="F7250" cm="1">
        <f t="array" ref="F7250" ca="1">IF(G7250&lt;&gt;"",INDIRECT("'"&amp;G7250&amp;"'!"&amp;H7250),"")</f>
        <v>0</v>
      </c>
      <c r="G7250" s="991" t="s">
        <v>3516</v>
      </c>
      <c r="H7250" t="s">
        <v>5397</v>
      </c>
      <c r="S7250" s="991"/>
    </row>
    <row r="7251" spans="1:19" x14ac:dyDescent="0.25">
      <c r="A7251">
        <v>7246</v>
      </c>
      <c r="B7251" s="8">
        <f>'CashSum 5'!F32</f>
        <v>0</v>
      </c>
      <c r="C7251" s="146">
        <f t="shared" si="228"/>
        <v>7246</v>
      </c>
      <c r="D7251" s="3" t="s">
        <v>5392</v>
      </c>
      <c r="E7251" t="b">
        <f t="shared" ca="1" si="229"/>
        <v>1</v>
      </c>
      <c r="F7251" cm="1">
        <f t="array" ref="F7251" ca="1">IF(G7251&lt;&gt;"",INDIRECT("'"&amp;G7251&amp;"'!"&amp;H7251),"")</f>
        <v>0</v>
      </c>
      <c r="G7251" s="991" t="s">
        <v>3516</v>
      </c>
      <c r="H7251" t="s">
        <v>5398</v>
      </c>
      <c r="S7251" s="991"/>
    </row>
    <row r="7252" spans="1:19" x14ac:dyDescent="0.25">
      <c r="A7252">
        <v>7247</v>
      </c>
      <c r="B7252" s="8">
        <f>'CashSum 5'!F33</f>
        <v>0</v>
      </c>
      <c r="C7252" s="146">
        <f t="shared" si="228"/>
        <v>7247</v>
      </c>
      <c r="D7252" s="3" t="s">
        <v>5392</v>
      </c>
      <c r="E7252" t="b">
        <f t="shared" ca="1" si="229"/>
        <v>1</v>
      </c>
      <c r="F7252" cm="1">
        <f t="array" ref="F7252" ca="1">IF(G7252&lt;&gt;"",INDIRECT("'"&amp;G7252&amp;"'!"&amp;H7252),"")</f>
        <v>0</v>
      </c>
      <c r="G7252" s="991" t="s">
        <v>3516</v>
      </c>
      <c r="H7252" t="s">
        <v>5399</v>
      </c>
      <c r="S7252" s="991"/>
    </row>
    <row r="7253" spans="1:19" x14ac:dyDescent="0.25">
      <c r="A7253">
        <v>7248</v>
      </c>
      <c r="B7253" s="8">
        <f>'CashSum 5'!F34</f>
        <v>0</v>
      </c>
      <c r="C7253" s="146">
        <f t="shared" si="228"/>
        <v>7248</v>
      </c>
      <c r="D7253" s="3" t="s">
        <v>5392</v>
      </c>
      <c r="E7253" t="b">
        <f t="shared" ca="1" si="229"/>
        <v>1</v>
      </c>
      <c r="F7253" cm="1">
        <f t="array" ref="F7253" ca="1">IF(G7253&lt;&gt;"",INDIRECT("'"&amp;G7253&amp;"'!"&amp;H7253),"")</f>
        <v>0</v>
      </c>
      <c r="G7253" s="991" t="s">
        <v>3516</v>
      </c>
      <c r="H7253" t="s">
        <v>3748</v>
      </c>
      <c r="S7253" s="991"/>
    </row>
    <row r="7254" spans="1:19" x14ac:dyDescent="0.25">
      <c r="A7254">
        <v>7249</v>
      </c>
      <c r="B7254" s="8">
        <f>'CashSum 5'!F35</f>
        <v>0</v>
      </c>
      <c r="C7254" s="146">
        <f t="shared" si="228"/>
        <v>7249</v>
      </c>
      <c r="D7254" s="3" t="s">
        <v>5392</v>
      </c>
      <c r="E7254" t="b">
        <f t="shared" ca="1" si="229"/>
        <v>1</v>
      </c>
      <c r="F7254" cm="1">
        <f t="array" ref="F7254" ca="1">IF(G7254&lt;&gt;"",INDIRECT("'"&amp;G7254&amp;"'!"&amp;H7254),"")</f>
        <v>0</v>
      </c>
      <c r="G7254" s="991" t="s">
        <v>3516</v>
      </c>
      <c r="H7254" t="s">
        <v>4306</v>
      </c>
      <c r="S7254" s="991"/>
    </row>
    <row r="7255" spans="1:19" x14ac:dyDescent="0.25">
      <c r="A7255">
        <v>7250</v>
      </c>
      <c r="B7255" s="8">
        <f>'CashSum 5'!F36</f>
        <v>0</v>
      </c>
      <c r="C7255" s="146">
        <f t="shared" si="228"/>
        <v>7250</v>
      </c>
      <c r="D7255" s="3" t="s">
        <v>5392</v>
      </c>
      <c r="E7255" t="b">
        <f t="shared" ca="1" si="229"/>
        <v>1</v>
      </c>
      <c r="F7255" cm="1">
        <f t="array" ref="F7255" ca="1">IF(G7255&lt;&gt;"",INDIRECT("'"&amp;G7255&amp;"'!"&amp;H7255),"")</f>
        <v>0</v>
      </c>
      <c r="G7255" s="991" t="s">
        <v>3516</v>
      </c>
      <c r="H7255" t="s">
        <v>4307</v>
      </c>
      <c r="S7255" s="991"/>
    </row>
    <row r="7256" spans="1:19" x14ac:dyDescent="0.25">
      <c r="A7256">
        <v>7251</v>
      </c>
      <c r="B7256" s="8">
        <f>'CashSum 5'!F37</f>
        <v>0</v>
      </c>
      <c r="C7256" s="146">
        <f t="shared" si="228"/>
        <v>7251</v>
      </c>
      <c r="D7256" s="3" t="s">
        <v>5392</v>
      </c>
      <c r="E7256" t="b">
        <f t="shared" ca="1" si="229"/>
        <v>1</v>
      </c>
      <c r="F7256" cm="1">
        <f t="array" ref="F7256" ca="1">IF(G7256&lt;&gt;"",INDIRECT("'"&amp;G7256&amp;"'!"&amp;H7256),"")</f>
        <v>0</v>
      </c>
      <c r="G7256" s="991" t="s">
        <v>3516</v>
      </c>
      <c r="H7256" t="s">
        <v>4308</v>
      </c>
      <c r="S7256" s="991"/>
    </row>
    <row r="7257" spans="1:19" ht="15" customHeight="1" x14ac:dyDescent="0.25">
      <c r="A7257">
        <v>7252</v>
      </c>
      <c r="B7257" s="8">
        <f>'CashSum 5'!G29</f>
        <v>0</v>
      </c>
      <c r="C7257" s="146">
        <f t="shared" si="228"/>
        <v>7252</v>
      </c>
      <c r="D7257" s="3" t="s">
        <v>5392</v>
      </c>
      <c r="E7257" t="b">
        <f t="shared" ca="1" si="229"/>
        <v>1</v>
      </c>
      <c r="F7257" cm="1">
        <f t="array" ref="F7257" ca="1">IF(G7257&lt;&gt;"",INDIRECT("'"&amp;G7257&amp;"'!"&amp;H7257),"")</f>
        <v>0</v>
      </c>
      <c r="G7257" s="991" t="s">
        <v>3516</v>
      </c>
      <c r="H7257" t="s">
        <v>5400</v>
      </c>
    </row>
    <row r="7258" spans="1:19" ht="15" customHeight="1" x14ac:dyDescent="0.25">
      <c r="A7258">
        <v>7253</v>
      </c>
      <c r="B7258" s="8">
        <f>'CashSum 5'!G30</f>
        <v>0</v>
      </c>
      <c r="C7258" s="146">
        <f t="shared" si="228"/>
        <v>7253</v>
      </c>
      <c r="D7258" s="3" t="s">
        <v>5392</v>
      </c>
      <c r="E7258" t="b">
        <f t="shared" ca="1" si="229"/>
        <v>1</v>
      </c>
      <c r="F7258" cm="1">
        <f t="array" ref="F7258" ca="1">IF(G7258&lt;&gt;"",INDIRECT("'"&amp;G7258&amp;"'!"&amp;H7258),"")</f>
        <v>0</v>
      </c>
      <c r="G7258" s="991" t="s">
        <v>3516</v>
      </c>
      <c r="H7258" t="s">
        <v>4213</v>
      </c>
    </row>
    <row r="7259" spans="1:19" ht="15" customHeight="1" x14ac:dyDescent="0.25">
      <c r="A7259">
        <v>7254</v>
      </c>
      <c r="B7259" s="8">
        <f>'CashSum 5'!G31</f>
        <v>0</v>
      </c>
      <c r="C7259" s="146">
        <f t="shared" si="228"/>
        <v>7254</v>
      </c>
      <c r="D7259" s="3" t="s">
        <v>5392</v>
      </c>
      <c r="E7259" t="b">
        <f t="shared" ca="1" si="229"/>
        <v>1</v>
      </c>
      <c r="F7259" cm="1">
        <f t="array" ref="F7259" ca="1">IF(G7259&lt;&gt;"",INDIRECT("'"&amp;G7259&amp;"'!"&amp;H7259),"")</f>
        <v>0</v>
      </c>
      <c r="G7259" s="991" t="s">
        <v>3516</v>
      </c>
      <c r="H7259" t="s">
        <v>5401</v>
      </c>
    </row>
    <row r="7260" spans="1:19" ht="15" customHeight="1" x14ac:dyDescent="0.25">
      <c r="A7260">
        <v>7255</v>
      </c>
      <c r="B7260" s="8">
        <f>'CashSum 5'!G32</f>
        <v>0</v>
      </c>
      <c r="C7260" s="146">
        <f t="shared" si="228"/>
        <v>7255</v>
      </c>
      <c r="D7260" s="3" t="s">
        <v>5392</v>
      </c>
      <c r="E7260" t="b">
        <f t="shared" ca="1" si="229"/>
        <v>1</v>
      </c>
      <c r="F7260" cm="1">
        <f t="array" ref="F7260" ca="1">IF(G7260&lt;&gt;"",INDIRECT("'"&amp;G7260&amp;"'!"&amp;H7260),"")</f>
        <v>0</v>
      </c>
      <c r="G7260" s="991" t="s">
        <v>3516</v>
      </c>
      <c r="H7260" t="s">
        <v>5402</v>
      </c>
    </row>
    <row r="7261" spans="1:19" ht="15" customHeight="1" x14ac:dyDescent="0.25">
      <c r="A7261">
        <v>7256</v>
      </c>
      <c r="B7261" s="8">
        <f>'CashSum 5'!G33</f>
        <v>0</v>
      </c>
      <c r="C7261" s="146">
        <f t="shared" si="228"/>
        <v>7256</v>
      </c>
      <c r="D7261" s="3" t="s">
        <v>5392</v>
      </c>
      <c r="E7261" t="b">
        <f t="shared" ca="1" si="229"/>
        <v>1</v>
      </c>
      <c r="F7261" cm="1">
        <f t="array" ref="F7261" ca="1">IF(G7261&lt;&gt;"",INDIRECT("'"&amp;G7261&amp;"'!"&amp;H7261),"")</f>
        <v>0</v>
      </c>
      <c r="G7261" s="991" t="s">
        <v>3516</v>
      </c>
      <c r="H7261" t="s">
        <v>5403</v>
      </c>
    </row>
    <row r="7262" spans="1:19" ht="15" customHeight="1" x14ac:dyDescent="0.25">
      <c r="A7262">
        <v>7257</v>
      </c>
      <c r="B7262" s="8">
        <f>'CashSum 5'!G34</f>
        <v>0</v>
      </c>
      <c r="C7262" s="146">
        <f t="shared" si="228"/>
        <v>7257</v>
      </c>
      <c r="D7262" s="3" t="s">
        <v>5392</v>
      </c>
      <c r="E7262" t="b">
        <f t="shared" ca="1" si="229"/>
        <v>1</v>
      </c>
      <c r="F7262" cm="1">
        <f t="array" ref="F7262" ca="1">IF(G7262&lt;&gt;"",INDIRECT("'"&amp;G7262&amp;"'!"&amp;H7262),"")</f>
        <v>0</v>
      </c>
      <c r="G7262" s="991" t="s">
        <v>3516</v>
      </c>
      <c r="H7262" t="s">
        <v>3786</v>
      </c>
    </row>
    <row r="7263" spans="1:19" ht="15" customHeight="1" x14ac:dyDescent="0.25">
      <c r="A7263">
        <v>7258</v>
      </c>
      <c r="B7263" s="8">
        <f>'CashSum 5'!G35</f>
        <v>0</v>
      </c>
      <c r="C7263" s="146">
        <f t="shared" si="228"/>
        <v>7258</v>
      </c>
      <c r="D7263" s="3" t="s">
        <v>5392</v>
      </c>
      <c r="E7263" t="b">
        <f t="shared" ca="1" si="229"/>
        <v>1</v>
      </c>
      <c r="F7263" cm="1">
        <f t="array" ref="F7263" ca="1">IF(G7263&lt;&gt;"",INDIRECT("'"&amp;G7263&amp;"'!"&amp;H7263),"")</f>
        <v>0</v>
      </c>
      <c r="G7263" s="991" t="s">
        <v>3516</v>
      </c>
      <c r="H7263" t="s">
        <v>5404</v>
      </c>
    </row>
    <row r="7264" spans="1:19" ht="15" customHeight="1" x14ac:dyDescent="0.25">
      <c r="A7264">
        <v>7259</v>
      </c>
      <c r="B7264" s="8">
        <f>'CashSum 5'!G36</f>
        <v>0</v>
      </c>
      <c r="C7264" s="146">
        <f t="shared" si="228"/>
        <v>7259</v>
      </c>
      <c r="D7264" s="3" t="s">
        <v>5392</v>
      </c>
      <c r="E7264" t="b">
        <f t="shared" ca="1" si="229"/>
        <v>1</v>
      </c>
      <c r="F7264" cm="1">
        <f t="array" ref="F7264" ca="1">IF(G7264&lt;&gt;"",INDIRECT("'"&amp;G7264&amp;"'!"&amp;H7264),"")</f>
        <v>0</v>
      </c>
      <c r="G7264" s="991" t="s">
        <v>3516</v>
      </c>
      <c r="H7264" t="s">
        <v>5405</v>
      </c>
    </row>
    <row r="7265" spans="1:19" ht="15" customHeight="1" x14ac:dyDescent="0.25">
      <c r="A7265">
        <v>7260</v>
      </c>
      <c r="B7265" s="8">
        <f>'CashSum 5'!G37</f>
        <v>0</v>
      </c>
      <c r="C7265" s="146">
        <f t="shared" si="228"/>
        <v>7260</v>
      </c>
      <c r="D7265" s="3" t="s">
        <v>5392</v>
      </c>
      <c r="E7265" t="b">
        <f t="shared" ca="1" si="229"/>
        <v>1</v>
      </c>
      <c r="F7265" cm="1">
        <f t="array" ref="F7265" ca="1">IF(G7265&lt;&gt;"",INDIRECT("'"&amp;G7265&amp;"'!"&amp;H7265),"")</f>
        <v>0</v>
      </c>
      <c r="G7265" s="991" t="s">
        <v>3516</v>
      </c>
      <c r="H7265" t="s">
        <v>5406</v>
      </c>
      <c r="I7265" s="4"/>
      <c r="J7265" s="4"/>
      <c r="K7265" s="4"/>
    </row>
    <row r="7266" spans="1:19" ht="15" customHeight="1" x14ac:dyDescent="0.25">
      <c r="A7266">
        <v>7261</v>
      </c>
      <c r="B7266" s="8">
        <f>'CashSum 5'!H29</f>
        <v>0</v>
      </c>
      <c r="C7266" s="146">
        <f t="shared" si="228"/>
        <v>7261</v>
      </c>
      <c r="D7266" s="3" t="s">
        <v>5392</v>
      </c>
      <c r="E7266" t="b">
        <f t="shared" ca="1" si="229"/>
        <v>1</v>
      </c>
      <c r="F7266" cm="1">
        <f t="array" ref="F7266" ca="1">IF(G7266&lt;&gt;"",INDIRECT("'"&amp;G7266&amp;"'!"&amp;H7266),"")</f>
        <v>0</v>
      </c>
      <c r="G7266" s="991" t="s">
        <v>3516</v>
      </c>
      <c r="H7266" t="s">
        <v>4992</v>
      </c>
      <c r="I7266" s="4"/>
      <c r="J7266" s="4"/>
      <c r="K7266" s="4"/>
    </row>
    <row r="7267" spans="1:19" ht="15" customHeight="1" x14ac:dyDescent="0.25">
      <c r="A7267">
        <v>7262</v>
      </c>
      <c r="B7267" s="8">
        <f>'CashSum 5'!H30</f>
        <v>0</v>
      </c>
      <c r="C7267" s="146">
        <f t="shared" si="228"/>
        <v>7262</v>
      </c>
      <c r="D7267" s="3" t="s">
        <v>5392</v>
      </c>
      <c r="E7267" t="b">
        <f t="shared" ca="1" si="229"/>
        <v>1</v>
      </c>
      <c r="F7267" cm="1">
        <f t="array" ref="F7267" ca="1">IF(G7267&lt;&gt;"",INDIRECT("'"&amp;G7267&amp;"'!"&amp;H7267),"")</f>
        <v>0</v>
      </c>
      <c r="G7267" s="991" t="s">
        <v>3516</v>
      </c>
      <c r="H7267" t="s">
        <v>4214</v>
      </c>
      <c r="I7267" s="4"/>
      <c r="J7267" s="4"/>
      <c r="K7267" s="4"/>
    </row>
    <row r="7268" spans="1:19" ht="15" customHeight="1" x14ac:dyDescent="0.25">
      <c r="A7268">
        <v>7263</v>
      </c>
      <c r="B7268" s="8">
        <f>'CashSum 5'!H31</f>
        <v>0</v>
      </c>
      <c r="C7268" s="146">
        <f t="shared" si="228"/>
        <v>7263</v>
      </c>
      <c r="D7268" s="3" t="s">
        <v>5392</v>
      </c>
      <c r="E7268" t="b">
        <f t="shared" ca="1" si="229"/>
        <v>1</v>
      </c>
      <c r="F7268" cm="1">
        <f t="array" ref="F7268" ca="1">IF(G7268&lt;&gt;"",INDIRECT("'"&amp;G7268&amp;"'!"&amp;H7268),"")</f>
        <v>0</v>
      </c>
      <c r="G7268" s="991" t="s">
        <v>3516</v>
      </c>
      <c r="H7268" t="s">
        <v>4994</v>
      </c>
      <c r="I7268" s="4"/>
      <c r="J7268" s="4"/>
      <c r="K7268" s="4"/>
    </row>
    <row r="7269" spans="1:19" ht="15" customHeight="1" x14ac:dyDescent="0.25">
      <c r="A7269">
        <v>7264</v>
      </c>
      <c r="B7269" s="8">
        <f>'CashSum 5'!H32</f>
        <v>0</v>
      </c>
      <c r="C7269" s="146">
        <f t="shared" si="228"/>
        <v>7264</v>
      </c>
      <c r="D7269" s="3" t="s">
        <v>5392</v>
      </c>
      <c r="E7269" t="b">
        <f t="shared" ca="1" si="229"/>
        <v>1</v>
      </c>
      <c r="F7269" cm="1">
        <f t="array" ref="F7269" ca="1">IF(G7269&lt;&gt;"",INDIRECT("'"&amp;G7269&amp;"'!"&amp;H7269),"")</f>
        <v>0</v>
      </c>
      <c r="G7269" s="991" t="s">
        <v>3516</v>
      </c>
      <c r="H7269" t="s">
        <v>4996</v>
      </c>
      <c r="I7269" s="4"/>
      <c r="J7269" s="4"/>
      <c r="K7269" s="4"/>
    </row>
    <row r="7270" spans="1:19" ht="15" customHeight="1" x14ac:dyDescent="0.25">
      <c r="A7270">
        <v>7265</v>
      </c>
      <c r="B7270" s="8">
        <f>'CashSum 5'!H33</f>
        <v>0</v>
      </c>
      <c r="C7270" s="146">
        <f t="shared" si="228"/>
        <v>7265</v>
      </c>
      <c r="D7270" s="3" t="s">
        <v>5392</v>
      </c>
      <c r="E7270" t="b">
        <f t="shared" ca="1" si="229"/>
        <v>1</v>
      </c>
      <c r="F7270" cm="1">
        <f t="array" ref="F7270" ca="1">IF(G7270&lt;&gt;"",INDIRECT("'"&amp;G7270&amp;"'!"&amp;H7270),"")</f>
        <v>0</v>
      </c>
      <c r="G7270" s="991" t="s">
        <v>3516</v>
      </c>
      <c r="H7270" t="s">
        <v>5407</v>
      </c>
      <c r="I7270" s="4"/>
      <c r="J7270" s="4"/>
      <c r="K7270" s="4"/>
    </row>
    <row r="7271" spans="1:19" ht="15" customHeight="1" x14ac:dyDescent="0.25">
      <c r="A7271">
        <v>7266</v>
      </c>
      <c r="B7271" s="8">
        <f>'CashSum 5'!H34</f>
        <v>0</v>
      </c>
      <c r="C7271" s="146">
        <f t="shared" si="228"/>
        <v>7266</v>
      </c>
      <c r="D7271" s="3" t="s">
        <v>5392</v>
      </c>
      <c r="E7271" t="b">
        <f t="shared" ca="1" si="229"/>
        <v>1</v>
      </c>
      <c r="F7271" cm="1">
        <f t="array" ref="F7271" ca="1">IF(G7271&lt;&gt;"",INDIRECT("'"&amp;G7271&amp;"'!"&amp;H7271),"")</f>
        <v>0</v>
      </c>
      <c r="G7271" s="991" t="s">
        <v>3516</v>
      </c>
      <c r="H7271" t="s">
        <v>3823</v>
      </c>
      <c r="I7271" s="4"/>
      <c r="J7271" s="4"/>
      <c r="K7271" s="4"/>
    </row>
    <row r="7272" spans="1:19" ht="15" customHeight="1" x14ac:dyDescent="0.25">
      <c r="A7272">
        <v>7267</v>
      </c>
      <c r="B7272" s="8">
        <f>'CashSum 5'!H35</f>
        <v>0</v>
      </c>
      <c r="C7272" s="146">
        <f t="shared" si="228"/>
        <v>7267</v>
      </c>
      <c r="D7272" s="3" t="s">
        <v>5392</v>
      </c>
      <c r="E7272" t="b">
        <f t="shared" ca="1" si="229"/>
        <v>1</v>
      </c>
      <c r="F7272" cm="1">
        <f t="array" ref="F7272" ca="1">IF(G7272&lt;&gt;"",INDIRECT("'"&amp;G7272&amp;"'!"&amp;H7272),"")</f>
        <v>0</v>
      </c>
      <c r="G7272" s="991" t="s">
        <v>3516</v>
      </c>
      <c r="H7272" t="s">
        <v>3628</v>
      </c>
      <c r="I7272" s="4"/>
      <c r="J7272" s="4"/>
      <c r="K7272" s="4"/>
    </row>
    <row r="7273" spans="1:19" ht="15" customHeight="1" x14ac:dyDescent="0.25">
      <c r="A7273">
        <v>7268</v>
      </c>
      <c r="B7273" s="8">
        <f>'CashSum 5'!H36</f>
        <v>0</v>
      </c>
      <c r="C7273" s="146">
        <f t="shared" si="228"/>
        <v>7268</v>
      </c>
      <c r="D7273" s="3" t="s">
        <v>5392</v>
      </c>
      <c r="E7273" t="b">
        <f t="shared" ca="1" si="229"/>
        <v>1</v>
      </c>
      <c r="F7273" cm="1">
        <f t="array" ref="F7273" ca="1">IF(G7273&lt;&gt;"",INDIRECT("'"&amp;G7273&amp;"'!"&amp;H7273),"")</f>
        <v>0</v>
      </c>
      <c r="G7273" s="991" t="s">
        <v>3516</v>
      </c>
      <c r="H7273" t="s">
        <v>3629</v>
      </c>
      <c r="I7273" s="4"/>
      <c r="J7273" s="4"/>
      <c r="K7273" s="4"/>
    </row>
    <row r="7274" spans="1:19" ht="15" customHeight="1" x14ac:dyDescent="0.25">
      <c r="A7274">
        <v>7269</v>
      </c>
      <c r="B7274" s="8">
        <f>'CashSum 5'!H37</f>
        <v>0</v>
      </c>
      <c r="C7274" s="146">
        <f t="shared" si="228"/>
        <v>7269</v>
      </c>
      <c r="D7274" s="3" t="s">
        <v>5392</v>
      </c>
      <c r="E7274" t="b">
        <f t="shared" ca="1" si="229"/>
        <v>1</v>
      </c>
      <c r="F7274" cm="1">
        <f t="array" ref="F7274" ca="1">IF(G7274&lt;&gt;"",INDIRECT("'"&amp;G7274&amp;"'!"&amp;H7274),"")</f>
        <v>0</v>
      </c>
      <c r="G7274" s="991" t="s">
        <v>3516</v>
      </c>
      <c r="H7274" t="s">
        <v>3630</v>
      </c>
      <c r="I7274" s="4"/>
      <c r="J7274" s="4"/>
      <c r="K7274" s="4"/>
    </row>
    <row r="7275" spans="1:19" x14ac:dyDescent="0.25">
      <c r="A7275">
        <v>7270</v>
      </c>
      <c r="B7275" s="8">
        <f>'CashSum 5'!I29</f>
        <v>0</v>
      </c>
      <c r="C7275" s="146">
        <f t="shared" si="228"/>
        <v>7270</v>
      </c>
      <c r="D7275" s="3" t="s">
        <v>5392</v>
      </c>
      <c r="E7275" t="b">
        <f t="shared" ca="1" si="229"/>
        <v>1</v>
      </c>
      <c r="F7275" cm="1">
        <f t="array" ref="F7275" ca="1">IF(G7275&lt;&gt;"",INDIRECT("'"&amp;G7275&amp;"'!"&amp;H7275),"")</f>
        <v>0</v>
      </c>
      <c r="G7275" s="991" t="s">
        <v>3516</v>
      </c>
      <c r="H7275" t="s">
        <v>5408</v>
      </c>
      <c r="S7275" s="991"/>
    </row>
    <row r="7276" spans="1:19" x14ac:dyDescent="0.25">
      <c r="A7276">
        <v>7271</v>
      </c>
      <c r="B7276" s="8">
        <f>'CashSum 5'!I30</f>
        <v>0</v>
      </c>
      <c r="C7276" s="146">
        <f t="shared" si="228"/>
        <v>7271</v>
      </c>
      <c r="D7276" s="3" t="s">
        <v>5392</v>
      </c>
      <c r="E7276" t="b">
        <f t="shared" ca="1" si="229"/>
        <v>1</v>
      </c>
      <c r="F7276" cm="1">
        <f t="array" ref="F7276" ca="1">IF(G7276&lt;&gt;"",INDIRECT("'"&amp;G7276&amp;"'!"&amp;H7276),"")</f>
        <v>0</v>
      </c>
      <c r="G7276" s="991" t="s">
        <v>3516</v>
      </c>
      <c r="H7276" t="s">
        <v>4215</v>
      </c>
      <c r="S7276" s="991"/>
    </row>
    <row r="7277" spans="1:19" x14ac:dyDescent="0.25">
      <c r="A7277">
        <v>7272</v>
      </c>
      <c r="B7277" s="8">
        <f>'CashSum 5'!I31</f>
        <v>0</v>
      </c>
      <c r="C7277" s="146">
        <f t="shared" si="228"/>
        <v>7272</v>
      </c>
      <c r="D7277" s="3" t="s">
        <v>5392</v>
      </c>
      <c r="E7277" t="b">
        <f t="shared" ca="1" si="229"/>
        <v>1</v>
      </c>
      <c r="F7277" cm="1">
        <f t="array" ref="F7277" ca="1">IF(G7277&lt;&gt;"",INDIRECT("'"&amp;G7277&amp;"'!"&amp;H7277),"")</f>
        <v>0</v>
      </c>
      <c r="G7277" s="991" t="s">
        <v>3516</v>
      </c>
      <c r="H7277" t="s">
        <v>5409</v>
      </c>
      <c r="S7277" s="991"/>
    </row>
    <row r="7278" spans="1:19" x14ac:dyDescent="0.25">
      <c r="A7278">
        <v>7273</v>
      </c>
      <c r="B7278" s="8">
        <f>'CashSum 5'!I32</f>
        <v>0</v>
      </c>
      <c r="C7278" s="146">
        <f t="shared" si="228"/>
        <v>7273</v>
      </c>
      <c r="D7278" s="3" t="s">
        <v>5392</v>
      </c>
      <c r="E7278" t="b">
        <f t="shared" ca="1" si="229"/>
        <v>1</v>
      </c>
      <c r="F7278" cm="1">
        <f t="array" ref="F7278" ca="1">IF(G7278&lt;&gt;"",INDIRECT("'"&amp;G7278&amp;"'!"&amp;H7278),"")</f>
        <v>0</v>
      </c>
      <c r="G7278" s="991" t="s">
        <v>3516</v>
      </c>
      <c r="H7278" t="s">
        <v>5410</v>
      </c>
      <c r="S7278" s="991"/>
    </row>
    <row r="7279" spans="1:19" x14ac:dyDescent="0.25">
      <c r="A7279">
        <v>7274</v>
      </c>
      <c r="B7279" s="8">
        <f>'CashSum 5'!I33</f>
        <v>0</v>
      </c>
      <c r="C7279" s="146">
        <f t="shared" si="228"/>
        <v>7274</v>
      </c>
      <c r="D7279" s="3" t="s">
        <v>5392</v>
      </c>
      <c r="E7279" t="b">
        <f t="shared" ca="1" si="229"/>
        <v>1</v>
      </c>
      <c r="F7279" cm="1">
        <f t="array" ref="F7279" ca="1">IF(G7279&lt;&gt;"",INDIRECT("'"&amp;G7279&amp;"'!"&amp;H7279),"")</f>
        <v>0</v>
      </c>
      <c r="G7279" s="991" t="s">
        <v>3516</v>
      </c>
      <c r="H7279" t="s">
        <v>5411</v>
      </c>
      <c r="S7279" s="991"/>
    </row>
    <row r="7280" spans="1:19" x14ac:dyDescent="0.25">
      <c r="A7280">
        <v>7275</v>
      </c>
      <c r="B7280" s="8">
        <f>'CashSum 5'!I34</f>
        <v>0</v>
      </c>
      <c r="C7280" s="146">
        <f t="shared" si="228"/>
        <v>7275</v>
      </c>
      <c r="D7280" s="3" t="s">
        <v>5392</v>
      </c>
      <c r="E7280" t="b">
        <f t="shared" ca="1" si="229"/>
        <v>1</v>
      </c>
      <c r="F7280" cm="1">
        <f t="array" ref="F7280" ca="1">IF(G7280&lt;&gt;"",INDIRECT("'"&amp;G7280&amp;"'!"&amp;H7280),"")</f>
        <v>0</v>
      </c>
      <c r="G7280" s="991" t="s">
        <v>3516</v>
      </c>
      <c r="H7280" t="s">
        <v>4998</v>
      </c>
      <c r="S7280" s="991"/>
    </row>
    <row r="7281" spans="1:19" x14ac:dyDescent="0.25">
      <c r="A7281">
        <v>7276</v>
      </c>
      <c r="B7281" s="8">
        <f>'CashSum 5'!I35</f>
        <v>0</v>
      </c>
      <c r="C7281" s="146">
        <f t="shared" si="228"/>
        <v>7276</v>
      </c>
      <c r="D7281" s="3" t="s">
        <v>5392</v>
      </c>
      <c r="E7281" t="b">
        <f t="shared" ca="1" si="229"/>
        <v>1</v>
      </c>
      <c r="F7281" cm="1">
        <f t="array" ref="F7281" ca="1">IF(G7281&lt;&gt;"",INDIRECT("'"&amp;G7281&amp;"'!"&amp;H7281),"")</f>
        <v>0</v>
      </c>
      <c r="G7281" s="991" t="s">
        <v>3516</v>
      </c>
      <c r="H7281" t="s">
        <v>3631</v>
      </c>
      <c r="S7281" s="991"/>
    </row>
    <row r="7282" spans="1:19" x14ac:dyDescent="0.25">
      <c r="A7282">
        <v>7277</v>
      </c>
      <c r="B7282" s="8">
        <f>'CashSum 5'!I36</f>
        <v>0</v>
      </c>
      <c r="C7282" s="146">
        <f t="shared" si="228"/>
        <v>7277</v>
      </c>
      <c r="D7282" s="3" t="s">
        <v>5392</v>
      </c>
      <c r="E7282" t="b">
        <f t="shared" ca="1" si="229"/>
        <v>1</v>
      </c>
      <c r="F7282" cm="1">
        <f t="array" ref="F7282" ca="1">IF(G7282&lt;&gt;"",INDIRECT("'"&amp;G7282&amp;"'!"&amp;H7282),"")</f>
        <v>0</v>
      </c>
      <c r="G7282" s="991" t="s">
        <v>3516</v>
      </c>
      <c r="H7282" t="s">
        <v>3632</v>
      </c>
      <c r="S7282" s="991"/>
    </row>
    <row r="7283" spans="1:19" ht="15" customHeight="1" x14ac:dyDescent="0.25">
      <c r="A7283">
        <v>7278</v>
      </c>
      <c r="B7283" s="8">
        <f>'CashSum 5'!I37</f>
        <v>0</v>
      </c>
      <c r="C7283" s="146">
        <f t="shared" si="228"/>
        <v>7278</v>
      </c>
      <c r="D7283" s="3" t="s">
        <v>5392</v>
      </c>
      <c r="E7283" t="b">
        <f t="shared" ca="1" si="229"/>
        <v>1</v>
      </c>
      <c r="F7283" cm="1">
        <f t="array" ref="F7283" ca="1">IF(G7283&lt;&gt;"",INDIRECT("'"&amp;G7283&amp;"'!"&amp;H7283),"")</f>
        <v>0</v>
      </c>
      <c r="G7283" s="991" t="s">
        <v>3516</v>
      </c>
      <c r="H7283" t="s">
        <v>3633</v>
      </c>
    </row>
    <row r="7284" spans="1:19" ht="15" customHeight="1" x14ac:dyDescent="0.25">
      <c r="A7284">
        <v>7279</v>
      </c>
      <c r="B7284" s="8">
        <f>'CashSum 5'!J29</f>
        <v>0</v>
      </c>
      <c r="C7284" s="146">
        <f t="shared" si="228"/>
        <v>7279</v>
      </c>
      <c r="D7284" s="3" t="s">
        <v>5392</v>
      </c>
      <c r="E7284" t="b">
        <f t="shared" ca="1" si="229"/>
        <v>1</v>
      </c>
      <c r="F7284" cm="1">
        <f t="array" ref="F7284" ca="1">IF(G7284&lt;&gt;"",INDIRECT("'"&amp;G7284&amp;"'!"&amp;H7284),"")</f>
        <v>0</v>
      </c>
      <c r="G7284" s="991" t="s">
        <v>3516</v>
      </c>
      <c r="H7284" t="s">
        <v>5412</v>
      </c>
      <c r="I7284" s="4"/>
      <c r="J7284" s="4"/>
      <c r="K7284" s="4"/>
    </row>
    <row r="7285" spans="1:19" ht="15" customHeight="1" x14ac:dyDescent="0.25">
      <c r="A7285">
        <v>7280</v>
      </c>
      <c r="B7285" s="8">
        <f>'CashSum 5'!J30</f>
        <v>0</v>
      </c>
      <c r="C7285" s="146">
        <f t="shared" ref="C7285:C7348" si="230">A7285-B7285</f>
        <v>7280</v>
      </c>
      <c r="D7285" s="3" t="s">
        <v>5392</v>
      </c>
      <c r="E7285" t="b">
        <f t="shared" ref="E7285:E7348" ca="1" si="231">F7285=B7285</f>
        <v>1</v>
      </c>
      <c r="F7285" cm="1">
        <f t="array" ref="F7285" ca="1">IF(G7285&lt;&gt;"",INDIRECT("'"&amp;G7285&amp;"'!"&amp;H7285),"")</f>
        <v>0</v>
      </c>
      <c r="G7285" s="991" t="s">
        <v>3516</v>
      </c>
      <c r="H7285" t="s">
        <v>4870</v>
      </c>
      <c r="I7285" s="4"/>
      <c r="J7285" s="4"/>
      <c r="K7285" s="4"/>
    </row>
    <row r="7286" spans="1:19" ht="15" customHeight="1" x14ac:dyDescent="0.25">
      <c r="A7286">
        <v>7281</v>
      </c>
      <c r="B7286" s="8">
        <f>'CashSum 5'!J31</f>
        <v>0</v>
      </c>
      <c r="C7286" s="146">
        <f t="shared" si="230"/>
        <v>7281</v>
      </c>
      <c r="D7286" s="3" t="s">
        <v>5392</v>
      </c>
      <c r="E7286" t="b">
        <f t="shared" ca="1" si="231"/>
        <v>1</v>
      </c>
      <c r="F7286" cm="1">
        <f t="array" ref="F7286" ca="1">IF(G7286&lt;&gt;"",INDIRECT("'"&amp;G7286&amp;"'!"&amp;H7286),"")</f>
        <v>0</v>
      </c>
      <c r="G7286" s="991" t="s">
        <v>3516</v>
      </c>
      <c r="H7286" t="s">
        <v>5413</v>
      </c>
      <c r="I7286" s="4"/>
      <c r="J7286" s="4"/>
      <c r="K7286" s="4"/>
    </row>
    <row r="7287" spans="1:19" ht="15" customHeight="1" x14ac:dyDescent="0.25">
      <c r="A7287">
        <v>7282</v>
      </c>
      <c r="B7287" s="8">
        <f>'CashSum 5'!J32</f>
        <v>0</v>
      </c>
      <c r="C7287" s="146">
        <f t="shared" si="230"/>
        <v>7282</v>
      </c>
      <c r="D7287" s="3" t="s">
        <v>5392</v>
      </c>
      <c r="E7287" t="b">
        <f t="shared" ca="1" si="231"/>
        <v>1</v>
      </c>
      <c r="F7287" cm="1">
        <f t="array" ref="F7287" ca="1">IF(G7287&lt;&gt;"",INDIRECT("'"&amp;G7287&amp;"'!"&amp;H7287),"")</f>
        <v>0</v>
      </c>
      <c r="G7287" s="991" t="s">
        <v>3516</v>
      </c>
      <c r="H7287" t="s">
        <v>5414</v>
      </c>
      <c r="I7287" s="4"/>
      <c r="J7287" s="4"/>
      <c r="K7287" s="4"/>
    </row>
    <row r="7288" spans="1:19" ht="15" customHeight="1" x14ac:dyDescent="0.25">
      <c r="A7288">
        <v>7283</v>
      </c>
      <c r="B7288" s="8">
        <f>'CashSum 5'!J33</f>
        <v>0</v>
      </c>
      <c r="C7288" s="146">
        <f t="shared" si="230"/>
        <v>7283</v>
      </c>
      <c r="D7288" s="3" t="s">
        <v>5392</v>
      </c>
      <c r="E7288" t="b">
        <f t="shared" ca="1" si="231"/>
        <v>1</v>
      </c>
      <c r="F7288" cm="1">
        <f t="array" ref="F7288" ca="1">IF(G7288&lt;&gt;"",INDIRECT("'"&amp;G7288&amp;"'!"&amp;H7288),"")</f>
        <v>0</v>
      </c>
      <c r="G7288" s="991" t="s">
        <v>3516</v>
      </c>
      <c r="H7288" t="s">
        <v>5415</v>
      </c>
      <c r="I7288" s="4"/>
      <c r="J7288" s="4"/>
      <c r="K7288" s="4"/>
    </row>
    <row r="7289" spans="1:19" ht="15" customHeight="1" x14ac:dyDescent="0.25">
      <c r="A7289">
        <v>7284</v>
      </c>
      <c r="B7289" s="8">
        <f>'CashSum 5'!J34</f>
        <v>0</v>
      </c>
      <c r="C7289" s="146">
        <f t="shared" si="230"/>
        <v>7284</v>
      </c>
      <c r="D7289" s="3" t="s">
        <v>5392</v>
      </c>
      <c r="E7289" t="b">
        <f t="shared" ca="1" si="231"/>
        <v>1</v>
      </c>
      <c r="F7289" cm="1">
        <f t="array" ref="F7289" ca="1">IF(G7289&lt;&gt;"",INDIRECT("'"&amp;G7289&amp;"'!"&amp;H7289),"")</f>
        <v>0</v>
      </c>
      <c r="G7289" s="991" t="s">
        <v>3516</v>
      </c>
      <c r="H7289" t="s">
        <v>4999</v>
      </c>
      <c r="I7289" s="4"/>
      <c r="J7289" s="4"/>
      <c r="K7289" s="4"/>
    </row>
    <row r="7290" spans="1:19" ht="15" customHeight="1" x14ac:dyDescent="0.25">
      <c r="A7290">
        <v>7285</v>
      </c>
      <c r="B7290" s="8">
        <f>'CashSum 5'!J35</f>
        <v>0</v>
      </c>
      <c r="C7290" s="146">
        <f t="shared" si="230"/>
        <v>7285</v>
      </c>
      <c r="D7290" s="3" t="s">
        <v>5392</v>
      </c>
      <c r="E7290" t="b">
        <f t="shared" ca="1" si="231"/>
        <v>1</v>
      </c>
      <c r="F7290" cm="1">
        <f t="array" ref="F7290" ca="1">IF(G7290&lt;&gt;"",INDIRECT("'"&amp;G7290&amp;"'!"&amp;H7290),"")</f>
        <v>0</v>
      </c>
      <c r="G7290" s="991" t="s">
        <v>3516</v>
      </c>
      <c r="H7290" t="s">
        <v>4871</v>
      </c>
      <c r="I7290" s="4"/>
      <c r="J7290" s="4"/>
      <c r="K7290" s="4"/>
    </row>
    <row r="7291" spans="1:19" ht="15" customHeight="1" x14ac:dyDescent="0.25">
      <c r="A7291">
        <v>7286</v>
      </c>
      <c r="B7291" s="8">
        <f>'CashSum 5'!J36</f>
        <v>0</v>
      </c>
      <c r="C7291" s="146">
        <f t="shared" si="230"/>
        <v>7286</v>
      </c>
      <c r="D7291" s="3" t="s">
        <v>5392</v>
      </c>
      <c r="E7291" t="b">
        <f t="shared" ca="1" si="231"/>
        <v>1</v>
      </c>
      <c r="F7291" cm="1">
        <f t="array" ref="F7291" ca="1">IF(G7291&lt;&gt;"",INDIRECT("'"&amp;G7291&amp;"'!"&amp;H7291),"")</f>
        <v>0</v>
      </c>
      <c r="G7291" s="991" t="s">
        <v>3516</v>
      </c>
      <c r="H7291" t="s">
        <v>4872</v>
      </c>
      <c r="I7291" s="4"/>
      <c r="J7291" s="4"/>
      <c r="K7291" s="4"/>
    </row>
    <row r="7292" spans="1:19" ht="15" customHeight="1" x14ac:dyDescent="0.25">
      <c r="A7292">
        <v>7287</v>
      </c>
      <c r="B7292" s="8">
        <f>'CashSum 5'!J37</f>
        <v>0</v>
      </c>
      <c r="C7292" s="146">
        <f t="shared" si="230"/>
        <v>7287</v>
      </c>
      <c r="D7292" s="3" t="s">
        <v>5392</v>
      </c>
      <c r="E7292" t="b">
        <f t="shared" ca="1" si="231"/>
        <v>1</v>
      </c>
      <c r="F7292" cm="1">
        <f t="array" ref="F7292" ca="1">IF(G7292&lt;&gt;"",INDIRECT("'"&amp;G7292&amp;"'!"&amp;H7292),"")</f>
        <v>0</v>
      </c>
      <c r="G7292" s="991" t="s">
        <v>3516</v>
      </c>
      <c r="H7292" t="s">
        <v>4873</v>
      </c>
      <c r="I7292" s="4"/>
      <c r="J7292" s="4"/>
      <c r="K7292" s="4"/>
    </row>
    <row r="7293" spans="1:19" ht="15" customHeight="1" x14ac:dyDescent="0.25">
      <c r="A7293">
        <v>7288</v>
      </c>
      <c r="B7293" s="8">
        <f>'CashSum 5'!K29</f>
        <v>0</v>
      </c>
      <c r="C7293" s="146">
        <f t="shared" si="230"/>
        <v>7288</v>
      </c>
      <c r="D7293" s="3" t="s">
        <v>5392</v>
      </c>
      <c r="E7293" t="b">
        <f t="shared" ca="1" si="231"/>
        <v>1</v>
      </c>
      <c r="F7293" cm="1">
        <f t="array" ref="F7293" ca="1">IF(G7293&lt;&gt;"",INDIRECT("'"&amp;G7293&amp;"'!"&amp;H7293),"")</f>
        <v>0</v>
      </c>
      <c r="G7293" s="991" t="s">
        <v>3516</v>
      </c>
      <c r="H7293" t="s">
        <v>4993</v>
      </c>
      <c r="I7293" s="4"/>
      <c r="J7293" s="4"/>
      <c r="K7293" s="4"/>
    </row>
    <row r="7294" spans="1:19" ht="15" customHeight="1" x14ac:dyDescent="0.25">
      <c r="A7294">
        <v>7289</v>
      </c>
      <c r="B7294" s="8">
        <f>'CashSum 5'!K30</f>
        <v>0</v>
      </c>
      <c r="C7294" s="146">
        <f t="shared" si="230"/>
        <v>7289</v>
      </c>
      <c r="D7294" s="3" t="s">
        <v>5392</v>
      </c>
      <c r="E7294" t="b">
        <f t="shared" ca="1" si="231"/>
        <v>1</v>
      </c>
      <c r="F7294" cm="1">
        <f t="array" ref="F7294" ca="1">IF(G7294&lt;&gt;"",INDIRECT("'"&amp;G7294&amp;"'!"&amp;H7294),"")</f>
        <v>0</v>
      </c>
      <c r="G7294" s="991" t="s">
        <v>3516</v>
      </c>
      <c r="H7294" t="s">
        <v>4368</v>
      </c>
      <c r="I7294" s="4"/>
      <c r="J7294" s="4"/>
      <c r="K7294" s="4"/>
    </row>
    <row r="7295" spans="1:19" ht="15" customHeight="1" x14ac:dyDescent="0.25">
      <c r="A7295">
        <v>7290</v>
      </c>
      <c r="B7295" s="8">
        <f>'CashSum 5'!K31</f>
        <v>0</v>
      </c>
      <c r="C7295" s="146">
        <f t="shared" si="230"/>
        <v>7290</v>
      </c>
      <c r="D7295" s="3" t="s">
        <v>5392</v>
      </c>
      <c r="E7295" t="b">
        <f t="shared" ca="1" si="231"/>
        <v>1</v>
      </c>
      <c r="F7295" cm="1">
        <f t="array" ref="F7295" ca="1">IF(G7295&lt;&gt;"",INDIRECT("'"&amp;G7295&amp;"'!"&amp;H7295),"")</f>
        <v>0</v>
      </c>
      <c r="G7295" s="991" t="s">
        <v>3516</v>
      </c>
      <c r="H7295" t="s">
        <v>4995</v>
      </c>
      <c r="I7295" s="4"/>
      <c r="J7295" s="4"/>
      <c r="K7295" s="4"/>
    </row>
    <row r="7296" spans="1:19" ht="15" customHeight="1" x14ac:dyDescent="0.25">
      <c r="A7296">
        <v>7291</v>
      </c>
      <c r="B7296" s="8">
        <f>'CashSum 5'!K32</f>
        <v>0</v>
      </c>
      <c r="C7296" s="146">
        <f t="shared" si="230"/>
        <v>7291</v>
      </c>
      <c r="D7296" s="3" t="s">
        <v>5392</v>
      </c>
      <c r="E7296" t="b">
        <f t="shared" ca="1" si="231"/>
        <v>1</v>
      </c>
      <c r="F7296" cm="1">
        <f t="array" ref="F7296" ca="1">IF(G7296&lt;&gt;"",INDIRECT("'"&amp;G7296&amp;"'!"&amp;H7296),"")</f>
        <v>0</v>
      </c>
      <c r="G7296" s="991" t="s">
        <v>3516</v>
      </c>
      <c r="H7296" t="s">
        <v>4997</v>
      </c>
      <c r="I7296" s="4"/>
      <c r="J7296" s="4"/>
      <c r="K7296" s="4"/>
    </row>
    <row r="7297" spans="1:11" ht="15" customHeight="1" x14ac:dyDescent="0.25">
      <c r="A7297">
        <v>7292</v>
      </c>
      <c r="B7297" s="8">
        <f>'CashSum 5'!K33</f>
        <v>0</v>
      </c>
      <c r="C7297" s="146">
        <f t="shared" si="230"/>
        <v>7292</v>
      </c>
      <c r="D7297" s="3" t="s">
        <v>5392</v>
      </c>
      <c r="E7297" t="b">
        <f t="shared" ca="1" si="231"/>
        <v>1</v>
      </c>
      <c r="F7297" cm="1">
        <f t="array" ref="F7297" ca="1">IF(G7297&lt;&gt;"",INDIRECT("'"&amp;G7297&amp;"'!"&amp;H7297),"")</f>
        <v>0</v>
      </c>
      <c r="G7297" s="991" t="s">
        <v>3516</v>
      </c>
      <c r="H7297" t="s">
        <v>5416</v>
      </c>
      <c r="I7297" s="4"/>
      <c r="J7297" s="4"/>
      <c r="K7297" s="4"/>
    </row>
    <row r="7298" spans="1:11" ht="15" customHeight="1" x14ac:dyDescent="0.25">
      <c r="A7298">
        <v>7293</v>
      </c>
      <c r="B7298" s="8">
        <f>'CashSum 5'!K34</f>
        <v>0</v>
      </c>
      <c r="C7298" s="146">
        <f t="shared" si="230"/>
        <v>7293</v>
      </c>
      <c r="D7298" s="3" t="s">
        <v>5392</v>
      </c>
      <c r="E7298" t="b">
        <f t="shared" ca="1" si="231"/>
        <v>1</v>
      </c>
      <c r="F7298" cm="1">
        <f t="array" ref="F7298" ca="1">IF(G7298&lt;&gt;"",INDIRECT("'"&amp;G7298&amp;"'!"&amp;H7298),"")</f>
        <v>0</v>
      </c>
      <c r="G7298" s="991" t="s">
        <v>3516</v>
      </c>
      <c r="H7298" t="s">
        <v>3867</v>
      </c>
      <c r="I7298" s="4"/>
      <c r="J7298" s="4"/>
      <c r="K7298" s="4"/>
    </row>
    <row r="7299" spans="1:11" ht="15" customHeight="1" x14ac:dyDescent="0.25">
      <c r="A7299">
        <v>7294</v>
      </c>
      <c r="B7299" s="8">
        <f>'CashSum 5'!K35</f>
        <v>0</v>
      </c>
      <c r="C7299" s="146">
        <f t="shared" si="230"/>
        <v>7294</v>
      </c>
      <c r="D7299" s="3" t="s">
        <v>5392</v>
      </c>
      <c r="E7299" t="b">
        <f t="shared" ca="1" si="231"/>
        <v>1</v>
      </c>
      <c r="F7299" cm="1">
        <f t="array" ref="F7299" ca="1">IF(G7299&lt;&gt;"",INDIRECT("'"&amp;G7299&amp;"'!"&amp;H7299),"")</f>
        <v>0</v>
      </c>
      <c r="G7299" s="991" t="s">
        <v>3516</v>
      </c>
      <c r="H7299" t="s">
        <v>4369</v>
      </c>
      <c r="I7299" s="4"/>
      <c r="J7299" s="4"/>
      <c r="K7299" s="4"/>
    </row>
    <row r="7300" spans="1:11" ht="15" customHeight="1" x14ac:dyDescent="0.25">
      <c r="A7300">
        <v>7295</v>
      </c>
      <c r="B7300" s="8">
        <f>'CashSum 5'!K36</f>
        <v>0</v>
      </c>
      <c r="C7300" s="146">
        <f t="shared" si="230"/>
        <v>7295</v>
      </c>
      <c r="D7300" s="3" t="s">
        <v>5392</v>
      </c>
      <c r="E7300" t="b">
        <f t="shared" ca="1" si="231"/>
        <v>1</v>
      </c>
      <c r="F7300" cm="1">
        <f t="array" ref="F7300" ca="1">IF(G7300&lt;&gt;"",INDIRECT("'"&amp;G7300&amp;"'!"&amp;H7300),"")</f>
        <v>0</v>
      </c>
      <c r="G7300" s="991" t="s">
        <v>3516</v>
      </c>
      <c r="H7300" t="s">
        <v>4370</v>
      </c>
      <c r="I7300" s="4"/>
      <c r="J7300" s="4"/>
      <c r="K7300" s="4"/>
    </row>
    <row r="7301" spans="1:11" ht="15" customHeight="1" x14ac:dyDescent="0.25">
      <c r="A7301">
        <v>7296</v>
      </c>
      <c r="B7301" s="8">
        <f>'CashSum 5'!K37</f>
        <v>0</v>
      </c>
      <c r="C7301" s="146">
        <f t="shared" si="230"/>
        <v>7296</v>
      </c>
      <c r="D7301" s="3" t="s">
        <v>5392</v>
      </c>
      <c r="E7301" t="b">
        <f t="shared" ca="1" si="231"/>
        <v>1</v>
      </c>
      <c r="F7301" cm="1">
        <f t="array" ref="F7301" ca="1">IF(G7301&lt;&gt;"",INDIRECT("'"&amp;G7301&amp;"'!"&amp;H7301),"")</f>
        <v>0</v>
      </c>
      <c r="G7301" s="991" t="s">
        <v>3516</v>
      </c>
      <c r="H7301" t="s">
        <v>4371</v>
      </c>
      <c r="I7301" s="4"/>
      <c r="J7301" s="4"/>
      <c r="K7301" s="4"/>
    </row>
    <row r="7302" spans="1:11" ht="15" customHeight="1" x14ac:dyDescent="0.25">
      <c r="A7302">
        <v>7297</v>
      </c>
      <c r="B7302" s="8">
        <f>'EstRev 6-11'!C83</f>
        <v>500</v>
      </c>
      <c r="C7302" s="146">
        <f t="shared" si="230"/>
        <v>6797</v>
      </c>
      <c r="D7302" s="3" t="s">
        <v>5417</v>
      </c>
      <c r="E7302" t="b">
        <f t="shared" ca="1" si="231"/>
        <v>1</v>
      </c>
      <c r="F7302" cm="1">
        <f t="array" ref="F7302" ca="1">IF(G7302&lt;&gt;"",INDIRECT("'"&amp;G7302&amp;"'!"&amp;H7302),"")</f>
        <v>500</v>
      </c>
      <c r="G7302" s="991" t="s">
        <v>4454</v>
      </c>
      <c r="H7302" t="s">
        <v>5319</v>
      </c>
      <c r="I7302" s="4"/>
      <c r="J7302" s="4"/>
      <c r="K7302" s="4"/>
    </row>
    <row r="7303" spans="1:11" ht="15" customHeight="1" x14ac:dyDescent="0.25">
      <c r="A7303">
        <v>7298</v>
      </c>
      <c r="B7303" s="8">
        <f>'EstRev 6-11'!C85</f>
        <v>40179</v>
      </c>
      <c r="C7303" s="146">
        <f t="shared" si="230"/>
        <v>-32881</v>
      </c>
      <c r="D7303" s="3" t="s">
        <v>5417</v>
      </c>
      <c r="E7303" t="b">
        <f t="shared" ca="1" si="231"/>
        <v>1</v>
      </c>
      <c r="F7303" cm="1">
        <f t="array" ref="F7303" ca="1">IF(G7303&lt;&gt;"",INDIRECT("'"&amp;G7303&amp;"'!"&amp;H7303),"")</f>
        <v>40179</v>
      </c>
      <c r="G7303" s="991" t="s">
        <v>4454</v>
      </c>
      <c r="H7303" t="s">
        <v>5320</v>
      </c>
      <c r="I7303" s="4"/>
      <c r="J7303" s="4"/>
      <c r="K7303" s="4"/>
    </row>
    <row r="7304" spans="1:11" ht="15" customHeight="1" x14ac:dyDescent="0.25">
      <c r="A7304">
        <v>7299</v>
      </c>
      <c r="B7304" s="8">
        <f>'EstRev 6-11'!C113</f>
        <v>888378</v>
      </c>
      <c r="C7304" s="146">
        <f t="shared" si="230"/>
        <v>-881079</v>
      </c>
      <c r="D7304" s="3" t="s">
        <v>5417</v>
      </c>
      <c r="E7304" t="b">
        <f t="shared" ca="1" si="231"/>
        <v>1</v>
      </c>
      <c r="F7304" cm="1">
        <f t="array" ref="F7304" ca="1">IF(G7304&lt;&gt;"",INDIRECT("'"&amp;G7304&amp;"'!"&amp;H7304),"")</f>
        <v>888378</v>
      </c>
      <c r="G7304" s="991" t="s">
        <v>4454</v>
      </c>
      <c r="H7304" t="s">
        <v>5323</v>
      </c>
      <c r="I7304" s="4"/>
      <c r="J7304" s="4"/>
      <c r="K7304" s="4"/>
    </row>
    <row r="7305" spans="1:11" ht="15" customHeight="1" x14ac:dyDescent="0.25">
      <c r="A7305">
        <v>7300</v>
      </c>
      <c r="B7305" s="8">
        <f>'EstExp 12-20'!H33</f>
        <v>500</v>
      </c>
      <c r="C7305" s="146">
        <f t="shared" si="230"/>
        <v>6800</v>
      </c>
      <c r="D7305" s="3" t="s">
        <v>5418</v>
      </c>
      <c r="E7305" t="b">
        <f t="shared" ca="1" si="231"/>
        <v>1</v>
      </c>
      <c r="F7305" cm="1">
        <f t="array" ref="F7305" ca="1">IF(G7305&lt;&gt;"",INDIRECT("'"&amp;G7305&amp;"'!"&amp;H7305),"")</f>
        <v>500</v>
      </c>
      <c r="G7305" s="991" t="s">
        <v>3604</v>
      </c>
      <c r="H7305" t="s">
        <v>5407</v>
      </c>
      <c r="I7305" s="4"/>
      <c r="J7305" s="4"/>
      <c r="K7305" s="4"/>
    </row>
    <row r="7306" spans="1:11" ht="15" customHeight="1" x14ac:dyDescent="0.25">
      <c r="A7306">
        <v>7301</v>
      </c>
      <c r="B7306" s="8">
        <f>'EstExp 12-20'!K33</f>
        <v>500</v>
      </c>
      <c r="C7306" s="146">
        <f t="shared" si="230"/>
        <v>6801</v>
      </c>
      <c r="D7306" s="3" t="s">
        <v>5418</v>
      </c>
      <c r="E7306" t="b">
        <f t="shared" ca="1" si="231"/>
        <v>1</v>
      </c>
      <c r="F7306" cm="1">
        <f t="array" ref="F7306" ca="1">IF(G7306&lt;&gt;"",INDIRECT("'"&amp;G7306&amp;"'!"&amp;H7306),"")</f>
        <v>500</v>
      </c>
      <c r="G7306" s="991" t="s">
        <v>3604</v>
      </c>
      <c r="H7306" t="s">
        <v>5416</v>
      </c>
      <c r="I7306" s="4"/>
      <c r="J7306" s="4"/>
      <c r="K7306" s="4"/>
    </row>
    <row r="7307" spans="1:11" ht="15" customHeight="1" x14ac:dyDescent="0.25">
      <c r="A7307">
        <v>7302</v>
      </c>
      <c r="B7307" s="8">
        <f>'EstExp 12-20'!C35</f>
        <v>343342</v>
      </c>
      <c r="C7307" s="146">
        <f t="shared" si="230"/>
        <v>-336040</v>
      </c>
      <c r="D7307" s="3" t="s">
        <v>5418</v>
      </c>
      <c r="E7307" t="b">
        <f t="shared" ca="1" si="231"/>
        <v>1</v>
      </c>
      <c r="F7307" cm="1">
        <f t="array" ref="F7307" ca="1">IF(G7307&lt;&gt;"",INDIRECT("'"&amp;G7307&amp;"'!"&amp;H7307),"")</f>
        <v>343342</v>
      </c>
      <c r="G7307" s="991" t="s">
        <v>3604</v>
      </c>
      <c r="H7307" t="s">
        <v>3622</v>
      </c>
      <c r="I7307" s="4"/>
      <c r="J7307" s="4"/>
      <c r="K7307" s="4"/>
    </row>
    <row r="7308" spans="1:11" ht="15" customHeight="1" x14ac:dyDescent="0.25">
      <c r="A7308">
        <v>7303</v>
      </c>
      <c r="B7308" s="8">
        <f>'EstExp 12-20'!D35</f>
        <v>66104</v>
      </c>
      <c r="C7308" s="146">
        <f t="shared" si="230"/>
        <v>-58801</v>
      </c>
      <c r="D7308" s="3" t="s">
        <v>5418</v>
      </c>
      <c r="E7308" t="b">
        <f t="shared" ca="1" si="231"/>
        <v>1</v>
      </c>
      <c r="F7308" cm="1">
        <f t="array" ref="F7308" ca="1">IF(G7308&lt;&gt;"",INDIRECT("'"&amp;G7308&amp;"'!"&amp;H7308),"")</f>
        <v>66104</v>
      </c>
      <c r="G7308" s="991" t="s">
        <v>3604</v>
      </c>
      <c r="H7308" t="s">
        <v>4302</v>
      </c>
      <c r="I7308" s="4"/>
      <c r="J7308" s="4"/>
      <c r="K7308" s="4"/>
    </row>
    <row r="7309" spans="1:11" ht="15" customHeight="1" x14ac:dyDescent="0.25">
      <c r="A7309">
        <v>7304</v>
      </c>
      <c r="B7309" s="8">
        <f>'EstExp 12-20'!E35</f>
        <v>78628</v>
      </c>
      <c r="C7309" s="146">
        <f t="shared" si="230"/>
        <v>-71324</v>
      </c>
      <c r="D7309" s="3" t="s">
        <v>5418</v>
      </c>
      <c r="E7309" t="b">
        <f t="shared" ca="1" si="231"/>
        <v>1</v>
      </c>
      <c r="F7309" cm="1">
        <f t="array" ref="F7309" ca="1">IF(G7309&lt;&gt;"",INDIRECT("'"&amp;G7309&amp;"'!"&amp;H7309),"")</f>
        <v>78628</v>
      </c>
      <c r="G7309" s="991" t="s">
        <v>3604</v>
      </c>
      <c r="H7309" t="s">
        <v>4305</v>
      </c>
      <c r="I7309" s="4"/>
      <c r="J7309" s="4"/>
      <c r="K7309" s="4"/>
    </row>
    <row r="7310" spans="1:11" ht="15" customHeight="1" x14ac:dyDescent="0.25">
      <c r="A7310">
        <v>7305</v>
      </c>
      <c r="B7310" s="8">
        <f>'EstExp 12-20'!F35</f>
        <v>148839</v>
      </c>
      <c r="C7310" s="146">
        <f t="shared" si="230"/>
        <v>-141534</v>
      </c>
      <c r="D7310" s="3" t="s">
        <v>5418</v>
      </c>
      <c r="E7310" t="b">
        <f t="shared" ca="1" si="231"/>
        <v>1</v>
      </c>
      <c r="F7310" cm="1">
        <f t="array" ref="F7310" ca="1">IF(G7310&lt;&gt;"",INDIRECT("'"&amp;G7310&amp;"'!"&amp;H7310),"")</f>
        <v>148839</v>
      </c>
      <c r="G7310" s="991" t="s">
        <v>3604</v>
      </c>
      <c r="H7310" t="s">
        <v>4306</v>
      </c>
      <c r="I7310" s="4"/>
      <c r="J7310" s="4"/>
      <c r="K7310" s="4"/>
    </row>
    <row r="7311" spans="1:11" ht="15" customHeight="1" x14ac:dyDescent="0.25">
      <c r="A7311">
        <v>7306</v>
      </c>
      <c r="B7311" s="8">
        <f>'EstExp 12-20'!G35</f>
        <v>34593</v>
      </c>
      <c r="C7311" s="146">
        <f t="shared" si="230"/>
        <v>-27287</v>
      </c>
      <c r="D7311" s="3" t="s">
        <v>5418</v>
      </c>
      <c r="E7311" t="b">
        <f t="shared" ca="1" si="231"/>
        <v>1</v>
      </c>
      <c r="F7311" cm="1">
        <f t="array" ref="F7311" ca="1">IF(G7311&lt;&gt;"",INDIRECT("'"&amp;G7311&amp;"'!"&amp;H7311),"")</f>
        <v>34593</v>
      </c>
      <c r="G7311" s="991" t="s">
        <v>3604</v>
      </c>
      <c r="H7311" t="s">
        <v>5404</v>
      </c>
      <c r="I7311" s="4"/>
      <c r="J7311" s="4"/>
      <c r="K7311" s="4"/>
    </row>
    <row r="7312" spans="1:11" ht="15" customHeight="1" x14ac:dyDescent="0.25">
      <c r="A7312">
        <v>7307</v>
      </c>
      <c r="B7312" s="8">
        <f>'EstExp 12-20'!H35</f>
        <v>500</v>
      </c>
      <c r="C7312" s="146">
        <f t="shared" si="230"/>
        <v>6807</v>
      </c>
      <c r="D7312" s="3" t="s">
        <v>5418</v>
      </c>
      <c r="E7312" t="b">
        <f t="shared" ca="1" si="231"/>
        <v>1</v>
      </c>
      <c r="F7312" cm="1">
        <f t="array" ref="F7312" ca="1">IF(G7312&lt;&gt;"",INDIRECT("'"&amp;G7312&amp;"'!"&amp;H7312),"")</f>
        <v>500</v>
      </c>
      <c r="G7312" s="991" t="s">
        <v>3604</v>
      </c>
      <c r="H7312" t="s">
        <v>3628</v>
      </c>
      <c r="I7312" s="4"/>
      <c r="J7312" s="4"/>
      <c r="K7312" s="4"/>
    </row>
    <row r="7313" spans="1:11" ht="15" customHeight="1" x14ac:dyDescent="0.25">
      <c r="A7313">
        <v>7308</v>
      </c>
      <c r="B7313" s="8">
        <f>'EstExp 12-20'!I35</f>
        <v>5194</v>
      </c>
      <c r="C7313" s="146">
        <f t="shared" si="230"/>
        <v>2114</v>
      </c>
      <c r="D7313" s="3" t="s">
        <v>5418</v>
      </c>
      <c r="E7313" t="b">
        <f t="shared" ca="1" si="231"/>
        <v>1</v>
      </c>
      <c r="F7313" cm="1">
        <f t="array" ref="F7313" ca="1">IF(G7313&lt;&gt;"",INDIRECT("'"&amp;G7313&amp;"'!"&amp;H7313),"")</f>
        <v>5194</v>
      </c>
      <c r="G7313" s="991" t="s">
        <v>3604</v>
      </c>
      <c r="H7313" t="s">
        <v>3631</v>
      </c>
      <c r="I7313" s="4"/>
      <c r="J7313" s="4"/>
      <c r="K7313" s="4"/>
    </row>
    <row r="7314" spans="1:11" ht="15" customHeight="1" x14ac:dyDescent="0.25">
      <c r="A7314">
        <v>7309</v>
      </c>
      <c r="B7314" s="8">
        <f>'EstExp 12-20'!K35</f>
        <v>677200</v>
      </c>
      <c r="C7314" s="146">
        <f t="shared" si="230"/>
        <v>-669891</v>
      </c>
      <c r="D7314" s="3" t="s">
        <v>5418</v>
      </c>
      <c r="E7314" t="b">
        <f t="shared" ca="1" si="231"/>
        <v>1</v>
      </c>
      <c r="F7314" cm="1">
        <f t="array" ref="F7314" ca="1">IF(G7314&lt;&gt;"",INDIRECT("'"&amp;G7314&amp;"'!"&amp;H7314),"")</f>
        <v>677200</v>
      </c>
      <c r="G7314" s="991" t="s">
        <v>3604</v>
      </c>
      <c r="H7314" t="s">
        <v>4369</v>
      </c>
      <c r="I7314" s="4"/>
      <c r="J7314" s="4"/>
      <c r="K7314" s="4"/>
    </row>
    <row r="7315" spans="1:11" ht="15" customHeight="1" x14ac:dyDescent="0.25">
      <c r="A7315">
        <v>7310</v>
      </c>
      <c r="B7315" s="8">
        <f>'EstExp 12-20'!C117</f>
        <v>530127</v>
      </c>
      <c r="C7315" s="146">
        <f t="shared" si="230"/>
        <v>-522817</v>
      </c>
      <c r="D7315" s="3" t="s">
        <v>5418</v>
      </c>
      <c r="E7315" t="b">
        <f t="shared" ca="1" si="231"/>
        <v>1</v>
      </c>
      <c r="F7315" cm="1">
        <f t="array" ref="F7315" ca="1">IF(G7315&lt;&gt;"",INDIRECT("'"&amp;G7315&amp;"'!"&amp;H7315),"")</f>
        <v>530127</v>
      </c>
      <c r="G7315" s="991" t="s">
        <v>3604</v>
      </c>
      <c r="H7315" t="s">
        <v>4635</v>
      </c>
      <c r="I7315" s="4"/>
      <c r="J7315" s="4"/>
      <c r="K7315" s="4"/>
    </row>
    <row r="7316" spans="1:11" ht="15" customHeight="1" x14ac:dyDescent="0.25">
      <c r="A7316">
        <v>7311</v>
      </c>
      <c r="B7316" s="8">
        <f>'EstExp 12-20'!D117</f>
        <v>163922</v>
      </c>
      <c r="C7316" s="146">
        <f t="shared" si="230"/>
        <v>-156611</v>
      </c>
      <c r="D7316" s="3" t="s">
        <v>5418</v>
      </c>
      <c r="E7316" t="b">
        <f t="shared" ca="1" si="231"/>
        <v>1</v>
      </c>
      <c r="F7316" cm="1">
        <f t="array" ref="F7316" ca="1">IF(G7316&lt;&gt;"",INDIRECT("'"&amp;G7316&amp;"'!"&amp;H7316),"")</f>
        <v>163922</v>
      </c>
      <c r="G7316" s="991" t="s">
        <v>3604</v>
      </c>
      <c r="H7316" t="s">
        <v>4694</v>
      </c>
      <c r="I7316" s="4"/>
      <c r="J7316" s="4"/>
      <c r="K7316" s="4"/>
    </row>
    <row r="7317" spans="1:11" ht="15" customHeight="1" x14ac:dyDescent="0.25">
      <c r="A7317">
        <v>7312</v>
      </c>
      <c r="B7317" s="8">
        <f>'EstExp 12-20'!E117</f>
        <v>168988</v>
      </c>
      <c r="C7317" s="146">
        <f t="shared" si="230"/>
        <v>-161676</v>
      </c>
      <c r="D7317" s="3" t="s">
        <v>5418</v>
      </c>
      <c r="E7317" t="b">
        <f t="shared" ca="1" si="231"/>
        <v>1</v>
      </c>
      <c r="F7317" cm="1">
        <f t="array" ref="F7317" ca="1">IF(G7317&lt;&gt;"",INDIRECT("'"&amp;G7317&amp;"'!"&amp;H7317),"")</f>
        <v>168988</v>
      </c>
      <c r="G7317" s="991" t="s">
        <v>3604</v>
      </c>
      <c r="H7317" t="s">
        <v>5342</v>
      </c>
      <c r="I7317" s="4"/>
      <c r="J7317" s="4"/>
      <c r="K7317" s="4"/>
    </row>
    <row r="7318" spans="1:11" ht="15" customHeight="1" x14ac:dyDescent="0.25">
      <c r="A7318">
        <v>7313</v>
      </c>
      <c r="B7318" s="8">
        <f>'EstExp 12-20'!F117</f>
        <v>156765</v>
      </c>
      <c r="C7318" s="146">
        <f t="shared" si="230"/>
        <v>-149452</v>
      </c>
      <c r="D7318" s="3" t="s">
        <v>5418</v>
      </c>
      <c r="E7318" t="b">
        <f t="shared" ca="1" si="231"/>
        <v>1</v>
      </c>
      <c r="F7318" cm="1">
        <f t="array" ref="F7318" ca="1">IF(G7318&lt;&gt;"",INDIRECT("'"&amp;G7318&amp;"'!"&amp;H7318),"")</f>
        <v>156765</v>
      </c>
      <c r="G7318" s="991" t="s">
        <v>3604</v>
      </c>
      <c r="H7318" t="s">
        <v>4750</v>
      </c>
      <c r="I7318" s="4"/>
      <c r="J7318" s="4"/>
      <c r="K7318" s="4"/>
    </row>
    <row r="7319" spans="1:11" ht="15" customHeight="1" x14ac:dyDescent="0.25">
      <c r="A7319">
        <v>7314</v>
      </c>
      <c r="B7319" s="8">
        <f>'EstExp 12-20'!G117</f>
        <v>52603</v>
      </c>
      <c r="C7319" s="146">
        <f t="shared" si="230"/>
        <v>-45289</v>
      </c>
      <c r="D7319" s="3" t="s">
        <v>5418</v>
      </c>
      <c r="E7319" t="b">
        <f t="shared" ca="1" si="231"/>
        <v>1</v>
      </c>
      <c r="F7319" cm="1">
        <f t="array" ref="F7319" ca="1">IF(G7319&lt;&gt;"",INDIRECT("'"&amp;G7319&amp;"'!"&amp;H7319),"")</f>
        <v>52603</v>
      </c>
      <c r="G7319" s="991" t="s">
        <v>3604</v>
      </c>
      <c r="H7319" t="s">
        <v>4789</v>
      </c>
      <c r="I7319" s="4"/>
      <c r="J7319" s="4"/>
      <c r="K7319" s="4"/>
    </row>
    <row r="7320" spans="1:11" ht="15" customHeight="1" x14ac:dyDescent="0.25">
      <c r="A7320">
        <v>7315</v>
      </c>
      <c r="B7320" s="8">
        <f>'EstExp 12-20'!H117</f>
        <v>204818</v>
      </c>
      <c r="C7320" s="146">
        <f t="shared" si="230"/>
        <v>-197503</v>
      </c>
      <c r="D7320" s="3" t="s">
        <v>5418</v>
      </c>
      <c r="E7320" t="b">
        <f t="shared" ca="1" si="231"/>
        <v>1</v>
      </c>
      <c r="F7320" cm="1">
        <f t="array" ref="F7320" ca="1">IF(G7320&lt;&gt;"",INDIRECT("'"&amp;G7320&amp;"'!"&amp;H7320),"")</f>
        <v>204818</v>
      </c>
      <c r="G7320" s="991" t="s">
        <v>3604</v>
      </c>
      <c r="H7320" t="s">
        <v>5367</v>
      </c>
      <c r="I7320" s="4"/>
      <c r="J7320" s="4"/>
      <c r="K7320" s="4"/>
    </row>
    <row r="7321" spans="1:11" ht="15" customHeight="1" x14ac:dyDescent="0.25">
      <c r="A7321">
        <v>7316</v>
      </c>
      <c r="B7321" s="8">
        <f>'EstExp 12-20'!I117</f>
        <v>7275</v>
      </c>
      <c r="C7321" s="146">
        <f t="shared" si="230"/>
        <v>41</v>
      </c>
      <c r="D7321" s="3" t="s">
        <v>5418</v>
      </c>
      <c r="E7321" t="b">
        <f t="shared" ca="1" si="231"/>
        <v>1</v>
      </c>
      <c r="F7321" cm="1">
        <f t="array" ref="F7321" ca="1">IF(G7321&lt;&gt;"",INDIRECT("'"&amp;G7321&amp;"'!"&amp;H7321),"")</f>
        <v>7275</v>
      </c>
      <c r="G7321" s="991" t="s">
        <v>3604</v>
      </c>
      <c r="H7321" t="s">
        <v>5375</v>
      </c>
      <c r="I7321" s="4"/>
      <c r="J7321" s="4"/>
      <c r="K7321" s="4"/>
    </row>
    <row r="7322" spans="1:11" ht="15" customHeight="1" x14ac:dyDescent="0.25">
      <c r="A7322">
        <v>7317</v>
      </c>
      <c r="B7322" s="8">
        <f>'EstExp 12-20'!J117</f>
        <v>0</v>
      </c>
      <c r="C7322" s="146">
        <f t="shared" si="230"/>
        <v>7317</v>
      </c>
      <c r="D7322" s="3" t="s">
        <v>5418</v>
      </c>
      <c r="E7322" t="b">
        <f t="shared" ca="1" si="231"/>
        <v>1</v>
      </c>
      <c r="F7322" cm="1">
        <f t="array" ref="F7322" ca="1">IF(G7322&lt;&gt;"",INDIRECT("'"&amp;G7322&amp;"'!"&amp;H7322),"")</f>
        <v>0</v>
      </c>
      <c r="G7322" s="991" t="s">
        <v>3604</v>
      </c>
      <c r="H7322" t="s">
        <v>5388</v>
      </c>
      <c r="I7322" s="4"/>
      <c r="J7322" s="4"/>
      <c r="K7322" s="4"/>
    </row>
    <row r="7323" spans="1:11" ht="15" customHeight="1" x14ac:dyDescent="0.25">
      <c r="A7323">
        <v>7318</v>
      </c>
      <c r="B7323" s="8">
        <f>'EstExp 12-20'!K117</f>
        <v>1284498</v>
      </c>
      <c r="C7323" s="146">
        <f t="shared" si="230"/>
        <v>-1277180</v>
      </c>
      <c r="D7323" s="3" t="s">
        <v>5418</v>
      </c>
      <c r="E7323" t="b">
        <f t="shared" ca="1" si="231"/>
        <v>1</v>
      </c>
      <c r="F7323" cm="1">
        <f t="array" ref="F7323" ca="1">IF(G7323&lt;&gt;"",INDIRECT("'"&amp;G7323&amp;"'!"&amp;H7323),"")</f>
        <v>1284498</v>
      </c>
      <c r="G7323" s="991" t="s">
        <v>3604</v>
      </c>
      <c r="H7323" t="s">
        <v>5391</v>
      </c>
      <c r="I7323" s="4"/>
      <c r="J7323" s="4"/>
      <c r="K7323" s="4"/>
    </row>
    <row r="7324" spans="1:11" ht="15" customHeight="1" x14ac:dyDescent="0.25">
      <c r="A7324">
        <v>7319</v>
      </c>
      <c r="B7324" s="8">
        <f>'EstExp 12-20'!K119</f>
        <v>32036</v>
      </c>
      <c r="C7324" s="146">
        <f t="shared" si="230"/>
        <v>-24717</v>
      </c>
      <c r="D7324" s="3" t="s">
        <v>5418</v>
      </c>
      <c r="E7324" t="b">
        <f t="shared" ca="1" si="231"/>
        <v>1</v>
      </c>
      <c r="F7324" cm="1">
        <f t="array" ref="F7324" ca="1">IF(G7324&lt;&gt;"",INDIRECT("'"&amp;G7324&amp;"'!"&amp;H7324),"")</f>
        <v>32036</v>
      </c>
      <c r="G7324" s="991" t="s">
        <v>3604</v>
      </c>
      <c r="H7324" t="s">
        <v>5419</v>
      </c>
      <c r="I7324" s="4"/>
      <c r="J7324" s="4"/>
      <c r="K7324" s="4"/>
    </row>
    <row r="7325" spans="1:11" ht="15" customHeight="1" x14ac:dyDescent="0.25">
      <c r="A7325">
        <v>7320</v>
      </c>
      <c r="B7325" s="8">
        <f>'EstExp 12-20'!C316</f>
        <v>0</v>
      </c>
      <c r="C7325" s="146">
        <f t="shared" si="230"/>
        <v>7320</v>
      </c>
      <c r="D7325" s="3" t="s">
        <v>5418</v>
      </c>
      <c r="E7325" t="b">
        <f t="shared" ca="1" si="231"/>
        <v>1</v>
      </c>
      <c r="F7325" cm="1">
        <f t="array" ref="F7325" ca="1">IF(G7325&lt;&gt;"",INDIRECT("'"&amp;G7325&amp;"'!"&amp;H7325),"")</f>
        <v>0</v>
      </c>
      <c r="G7325" s="991" t="s">
        <v>3604</v>
      </c>
      <c r="H7325" t="s">
        <v>5420</v>
      </c>
      <c r="I7325" s="4"/>
      <c r="J7325" s="4"/>
      <c r="K7325" s="4"/>
    </row>
    <row r="7326" spans="1:11" ht="15" customHeight="1" x14ac:dyDescent="0.25">
      <c r="A7326">
        <v>7321</v>
      </c>
      <c r="B7326" s="8">
        <f>'EstExp 12-20'!C318</f>
        <v>0</v>
      </c>
      <c r="C7326" s="146">
        <f t="shared" si="230"/>
        <v>7321</v>
      </c>
      <c r="D7326" s="3" t="s">
        <v>5418</v>
      </c>
      <c r="E7326" t="b">
        <f t="shared" ca="1" si="231"/>
        <v>1</v>
      </c>
      <c r="F7326" cm="1">
        <f t="array" ref="F7326" ca="1">IF(G7326&lt;&gt;"",INDIRECT("'"&amp;G7326&amp;"'!"&amp;H7326),"")</f>
        <v>0</v>
      </c>
      <c r="G7326" s="991" t="s">
        <v>3604</v>
      </c>
      <c r="H7326" t="s">
        <v>5421</v>
      </c>
      <c r="I7326" s="4"/>
      <c r="J7326" s="4"/>
      <c r="K7326" s="4"/>
    </row>
    <row r="7327" spans="1:11" ht="15" customHeight="1" x14ac:dyDescent="0.25">
      <c r="A7327">
        <v>7322</v>
      </c>
      <c r="B7327" s="8">
        <f>'EstExp 12-20'!C319</f>
        <v>0</v>
      </c>
      <c r="C7327" s="146">
        <f t="shared" si="230"/>
        <v>7322</v>
      </c>
      <c r="D7327" s="3" t="s">
        <v>5418</v>
      </c>
      <c r="E7327" t="b">
        <f t="shared" ca="1" si="231"/>
        <v>1</v>
      </c>
      <c r="F7327" cm="1">
        <f t="array" ref="F7327" ca="1">IF(G7327&lt;&gt;"",INDIRECT("'"&amp;G7327&amp;"'!"&amp;H7327),"")</f>
        <v>0</v>
      </c>
      <c r="G7327" s="991" t="s">
        <v>3604</v>
      </c>
      <c r="H7327" t="s">
        <v>5422</v>
      </c>
      <c r="I7327" s="4"/>
      <c r="J7327" s="4"/>
      <c r="K7327" s="4"/>
    </row>
    <row r="7328" spans="1:11" ht="15" customHeight="1" x14ac:dyDescent="0.25">
      <c r="A7328">
        <v>7323</v>
      </c>
      <c r="B7328" s="8">
        <f>'EstExp 12-20'!C320</f>
        <v>0</v>
      </c>
      <c r="C7328" s="146">
        <f t="shared" si="230"/>
        <v>7323</v>
      </c>
      <c r="D7328" s="3" t="s">
        <v>5418</v>
      </c>
      <c r="E7328" t="b">
        <f t="shared" ca="1" si="231"/>
        <v>1</v>
      </c>
      <c r="F7328" cm="1">
        <f t="array" ref="F7328" ca="1">IF(G7328&lt;&gt;"",INDIRECT("'"&amp;G7328&amp;"'!"&amp;H7328),"")</f>
        <v>0</v>
      </c>
      <c r="G7328" s="991" t="s">
        <v>3604</v>
      </c>
      <c r="H7328" t="s">
        <v>5423</v>
      </c>
      <c r="I7328" s="4"/>
      <c r="J7328" s="4"/>
      <c r="K7328" s="4"/>
    </row>
    <row r="7329" spans="1:19" ht="15" customHeight="1" x14ac:dyDescent="0.25">
      <c r="A7329">
        <v>7324</v>
      </c>
      <c r="B7329" s="8">
        <f>'EstExp 12-20'!C321</f>
        <v>0</v>
      </c>
      <c r="C7329" s="146">
        <f t="shared" si="230"/>
        <v>7324</v>
      </c>
      <c r="D7329" s="3" t="s">
        <v>5418</v>
      </c>
      <c r="E7329" t="b">
        <f t="shared" ca="1" si="231"/>
        <v>1</v>
      </c>
      <c r="F7329" cm="1">
        <f t="array" ref="F7329" ca="1">IF(G7329&lt;&gt;"",INDIRECT("'"&amp;G7329&amp;"'!"&amp;H7329),"")</f>
        <v>0</v>
      </c>
      <c r="G7329" s="991" t="s">
        <v>3604</v>
      </c>
      <c r="H7329" t="s">
        <v>5424</v>
      </c>
      <c r="I7329" s="4"/>
      <c r="J7329" s="4"/>
      <c r="K7329" s="4"/>
    </row>
    <row r="7330" spans="1:19" ht="15" customHeight="1" x14ac:dyDescent="0.25">
      <c r="A7330">
        <v>7325</v>
      </c>
      <c r="B7330" s="8">
        <f>'EstExp 12-20'!C322</f>
        <v>0</v>
      </c>
      <c r="C7330" s="146">
        <f t="shared" si="230"/>
        <v>7325</v>
      </c>
      <c r="D7330" s="3" t="s">
        <v>5418</v>
      </c>
      <c r="E7330" t="b">
        <f t="shared" ca="1" si="231"/>
        <v>1</v>
      </c>
      <c r="F7330" cm="1">
        <f t="array" ref="F7330" ca="1">IF(G7330&lt;&gt;"",INDIRECT("'"&amp;G7330&amp;"'!"&amp;H7330),"")</f>
        <v>0</v>
      </c>
      <c r="G7330" s="991" t="s">
        <v>3604</v>
      </c>
      <c r="H7330" t="s">
        <v>5425</v>
      </c>
      <c r="I7330" s="4"/>
      <c r="J7330" s="4"/>
      <c r="K7330" s="4"/>
    </row>
    <row r="7331" spans="1:19" ht="15" customHeight="1" x14ac:dyDescent="0.25">
      <c r="A7331">
        <v>7326</v>
      </c>
      <c r="B7331" s="8">
        <f>'EstExp 12-20'!C323</f>
        <v>0</v>
      </c>
      <c r="C7331" s="146">
        <f t="shared" si="230"/>
        <v>7326</v>
      </c>
      <c r="D7331" s="3" t="s">
        <v>5418</v>
      </c>
      <c r="E7331" t="b">
        <f t="shared" ca="1" si="231"/>
        <v>1</v>
      </c>
      <c r="F7331" cm="1">
        <f t="array" ref="F7331" ca="1">IF(G7331&lt;&gt;"",INDIRECT("'"&amp;G7331&amp;"'!"&amp;H7331),"")</f>
        <v>0</v>
      </c>
      <c r="G7331" s="991" t="s">
        <v>3604</v>
      </c>
      <c r="H7331" t="s">
        <v>5426</v>
      </c>
      <c r="I7331" s="4"/>
      <c r="J7331" s="4"/>
      <c r="K7331" s="4"/>
    </row>
    <row r="7332" spans="1:19" ht="15" customHeight="1" x14ac:dyDescent="0.25">
      <c r="A7332">
        <v>7327</v>
      </c>
      <c r="B7332" s="8">
        <f>'EstExp 12-20'!C324</f>
        <v>0</v>
      </c>
      <c r="C7332" s="146">
        <f t="shared" si="230"/>
        <v>7327</v>
      </c>
      <c r="D7332" s="3" t="s">
        <v>5418</v>
      </c>
      <c r="E7332" t="b">
        <f t="shared" ca="1" si="231"/>
        <v>1</v>
      </c>
      <c r="F7332" cm="1">
        <f t="array" ref="F7332" ca="1">IF(G7332&lt;&gt;"",INDIRECT("'"&amp;G7332&amp;"'!"&amp;H7332),"")</f>
        <v>0</v>
      </c>
      <c r="G7332" s="991" t="s">
        <v>3604</v>
      </c>
      <c r="H7332" t="s">
        <v>5427</v>
      </c>
      <c r="I7332" s="4"/>
      <c r="J7332" s="4"/>
      <c r="K7332" s="4"/>
    </row>
    <row r="7333" spans="1:19" ht="15" customHeight="1" x14ac:dyDescent="0.25">
      <c r="A7333">
        <v>7328</v>
      </c>
      <c r="B7333" s="8">
        <f>'EstExp 12-20'!C325</f>
        <v>0</v>
      </c>
      <c r="C7333" s="146">
        <f t="shared" si="230"/>
        <v>7328</v>
      </c>
      <c r="D7333" s="3" t="s">
        <v>5418</v>
      </c>
      <c r="E7333" t="b">
        <f t="shared" ca="1" si="231"/>
        <v>1</v>
      </c>
      <c r="F7333" cm="1">
        <f t="array" ref="F7333" ca="1">IF(G7333&lt;&gt;"",INDIRECT("'"&amp;G7333&amp;"'!"&amp;H7333),"")</f>
        <v>0</v>
      </c>
      <c r="G7333" s="991" t="s">
        <v>3604</v>
      </c>
      <c r="H7333" t="s">
        <v>5428</v>
      </c>
      <c r="I7333" s="4"/>
      <c r="J7333" s="4"/>
      <c r="K7333" s="4"/>
    </row>
    <row r="7334" spans="1:19" ht="15" customHeight="1" x14ac:dyDescent="0.25">
      <c r="A7334">
        <v>7329</v>
      </c>
      <c r="B7334" s="8">
        <f>'EstExp 12-20'!C326</f>
        <v>0</v>
      </c>
      <c r="C7334" s="146">
        <f t="shared" si="230"/>
        <v>7329</v>
      </c>
      <c r="D7334" s="3" t="s">
        <v>5418</v>
      </c>
      <c r="E7334" t="b">
        <f t="shared" ca="1" si="231"/>
        <v>1</v>
      </c>
      <c r="F7334" cm="1">
        <f t="array" ref="F7334" ca="1">IF(G7334&lt;&gt;"",INDIRECT("'"&amp;G7334&amp;"'!"&amp;H7334),"")</f>
        <v>0</v>
      </c>
      <c r="G7334" s="991" t="s">
        <v>3604</v>
      </c>
      <c r="H7334" t="s">
        <v>5429</v>
      </c>
      <c r="I7334" s="4"/>
      <c r="J7334" s="4"/>
      <c r="K7334" s="4"/>
    </row>
    <row r="7335" spans="1:19" ht="15" customHeight="1" x14ac:dyDescent="0.25">
      <c r="A7335">
        <v>7330</v>
      </c>
      <c r="B7335" s="8">
        <f>'EstExp 12-20'!C327</f>
        <v>0</v>
      </c>
      <c r="C7335" s="146">
        <f t="shared" si="230"/>
        <v>7330</v>
      </c>
      <c r="D7335" s="3" t="s">
        <v>5418</v>
      </c>
      <c r="E7335" t="b">
        <f t="shared" ca="1" si="231"/>
        <v>1</v>
      </c>
      <c r="F7335" cm="1">
        <f t="array" ref="F7335" ca="1">IF(G7335&lt;&gt;"",INDIRECT("'"&amp;G7335&amp;"'!"&amp;H7335),"")</f>
        <v>0</v>
      </c>
      <c r="G7335" s="991" t="s">
        <v>3604</v>
      </c>
      <c r="H7335" t="s">
        <v>5430</v>
      </c>
      <c r="I7335" s="4"/>
      <c r="J7335" s="4"/>
      <c r="K7335" s="4"/>
    </row>
    <row r="7336" spans="1:19" ht="15" customHeight="1" x14ac:dyDescent="0.25">
      <c r="A7336">
        <v>7331</v>
      </c>
      <c r="B7336" s="8">
        <f>'EstExp 12-20'!C328</f>
        <v>0</v>
      </c>
      <c r="C7336" s="146">
        <f t="shared" si="230"/>
        <v>7331</v>
      </c>
      <c r="D7336" s="3" t="s">
        <v>5418</v>
      </c>
      <c r="E7336" t="b">
        <f t="shared" ca="1" si="231"/>
        <v>1</v>
      </c>
      <c r="F7336" cm="1">
        <f t="array" ref="F7336" ca="1">IF(G7336&lt;&gt;"",INDIRECT("'"&amp;G7336&amp;"'!"&amp;H7336),"")</f>
        <v>0</v>
      </c>
      <c r="G7336" s="991" t="s">
        <v>3604</v>
      </c>
      <c r="H7336" t="s">
        <v>5431</v>
      </c>
      <c r="I7336" s="4"/>
      <c r="J7336" s="4"/>
      <c r="K7336" s="4"/>
    </row>
    <row r="7337" spans="1:19" ht="15" customHeight="1" x14ac:dyDescent="0.25">
      <c r="A7337">
        <v>7332</v>
      </c>
      <c r="B7337" s="8">
        <f>'EstExp 12-20'!C329</f>
        <v>0</v>
      </c>
      <c r="C7337" s="146">
        <f t="shared" si="230"/>
        <v>7332</v>
      </c>
      <c r="D7337" s="3" t="s">
        <v>5418</v>
      </c>
      <c r="E7337" t="b">
        <f t="shared" ca="1" si="231"/>
        <v>1</v>
      </c>
      <c r="F7337" cm="1">
        <f t="array" ref="F7337" ca="1">IF(G7337&lt;&gt;"",INDIRECT("'"&amp;G7337&amp;"'!"&amp;H7337),"")</f>
        <v>0</v>
      </c>
      <c r="G7337" s="991" t="s">
        <v>3604</v>
      </c>
      <c r="H7337" t="s">
        <v>5432</v>
      </c>
      <c r="I7337" s="4"/>
      <c r="J7337" s="4"/>
      <c r="K7337" s="4"/>
    </row>
    <row r="7338" spans="1:19" x14ac:dyDescent="0.25">
      <c r="A7338">
        <v>7333</v>
      </c>
      <c r="B7338" s="8">
        <f>'EstExp 12-20'!C330</f>
        <v>0</v>
      </c>
      <c r="C7338" s="146">
        <f t="shared" si="230"/>
        <v>7333</v>
      </c>
      <c r="D7338" s="3" t="s">
        <v>5418</v>
      </c>
      <c r="E7338" t="b">
        <f t="shared" ca="1" si="231"/>
        <v>1</v>
      </c>
      <c r="F7338" cm="1">
        <f t="array" ref="F7338" ca="1">IF(G7338&lt;&gt;"",INDIRECT("'"&amp;G7338&amp;"'!"&amp;H7338),"")</f>
        <v>0</v>
      </c>
      <c r="G7338" s="991" t="s">
        <v>3604</v>
      </c>
      <c r="H7338" t="s">
        <v>5433</v>
      </c>
      <c r="S7338" s="991"/>
    </row>
    <row r="7339" spans="1:19" x14ac:dyDescent="0.25">
      <c r="A7339">
        <v>7334</v>
      </c>
      <c r="B7339" s="8">
        <f>'EstExp 12-20'!C344</f>
        <v>0</v>
      </c>
      <c r="C7339" s="146">
        <f t="shared" si="230"/>
        <v>7334</v>
      </c>
      <c r="D7339" s="3" t="s">
        <v>5418</v>
      </c>
      <c r="E7339" t="b">
        <f t="shared" ca="1" si="231"/>
        <v>1</v>
      </c>
      <c r="F7339" cm="1">
        <f t="array" ref="F7339" ca="1">IF(G7339&lt;&gt;"",INDIRECT("'"&amp;G7339&amp;"'!"&amp;H7339),"")</f>
        <v>0</v>
      </c>
      <c r="G7339" s="991" t="s">
        <v>3604</v>
      </c>
      <c r="H7339" t="s">
        <v>5434</v>
      </c>
      <c r="S7339" s="991"/>
    </row>
    <row r="7340" spans="1:19" x14ac:dyDescent="0.25">
      <c r="A7340">
        <v>7335</v>
      </c>
      <c r="B7340" s="8">
        <f>'EstExp 12-20'!C347</f>
        <v>0</v>
      </c>
      <c r="C7340" s="146">
        <f t="shared" si="230"/>
        <v>7335</v>
      </c>
      <c r="D7340" s="3" t="s">
        <v>5418</v>
      </c>
      <c r="E7340" t="b">
        <f t="shared" ca="1" si="231"/>
        <v>1</v>
      </c>
      <c r="F7340" cm="1">
        <f t="array" ref="F7340" ca="1">IF(G7340&lt;&gt;"",INDIRECT("'"&amp;G7340&amp;"'!"&amp;H7340),"")</f>
        <v>0</v>
      </c>
      <c r="G7340" s="991" t="s">
        <v>3604</v>
      </c>
      <c r="H7340" t="s">
        <v>5435</v>
      </c>
      <c r="S7340" s="991"/>
    </row>
    <row r="7341" spans="1:19" x14ac:dyDescent="0.25">
      <c r="A7341">
        <v>7336</v>
      </c>
      <c r="B7341" s="8">
        <f>'EstExp 12-20'!C348</f>
        <v>0</v>
      </c>
      <c r="C7341" s="146">
        <f t="shared" si="230"/>
        <v>7336</v>
      </c>
      <c r="D7341" s="3" t="s">
        <v>5418</v>
      </c>
      <c r="E7341" t="b">
        <f t="shared" ca="1" si="231"/>
        <v>1</v>
      </c>
      <c r="F7341" cm="1">
        <f t="array" ref="F7341" ca="1">IF(G7341&lt;&gt;"",INDIRECT("'"&amp;G7341&amp;"'!"&amp;H7341),"")</f>
        <v>0</v>
      </c>
      <c r="G7341" s="991" t="s">
        <v>3604</v>
      </c>
      <c r="H7341" t="s">
        <v>5436</v>
      </c>
      <c r="S7341" s="991"/>
    </row>
    <row r="7342" spans="1:19" x14ac:dyDescent="0.25">
      <c r="A7342">
        <v>7337</v>
      </c>
      <c r="B7342" s="8">
        <f>'EstExp 12-20'!C349</f>
        <v>0</v>
      </c>
      <c r="C7342" s="146">
        <f t="shared" si="230"/>
        <v>7337</v>
      </c>
      <c r="D7342" s="3" t="s">
        <v>5418</v>
      </c>
      <c r="E7342" t="b">
        <f t="shared" ca="1" si="231"/>
        <v>1</v>
      </c>
      <c r="F7342" cm="1">
        <f t="array" ref="F7342" ca="1">IF(G7342&lt;&gt;"",INDIRECT("'"&amp;G7342&amp;"'!"&amp;H7342),"")</f>
        <v>0</v>
      </c>
      <c r="G7342" s="991" t="s">
        <v>3604</v>
      </c>
      <c r="H7342" t="s">
        <v>5437</v>
      </c>
      <c r="S7342" s="991"/>
    </row>
    <row r="7343" spans="1:19" x14ac:dyDescent="0.25">
      <c r="A7343">
        <v>7338</v>
      </c>
      <c r="B7343" s="8">
        <f>'EstExp 12-20'!C350</f>
        <v>0</v>
      </c>
      <c r="C7343" s="146">
        <f t="shared" si="230"/>
        <v>7338</v>
      </c>
      <c r="D7343" s="3" t="s">
        <v>5418</v>
      </c>
      <c r="E7343" t="b">
        <f t="shared" ca="1" si="231"/>
        <v>1</v>
      </c>
      <c r="F7343" cm="1">
        <f t="array" ref="F7343" ca="1">IF(G7343&lt;&gt;"",INDIRECT("'"&amp;G7343&amp;"'!"&amp;H7343),"")</f>
        <v>0</v>
      </c>
      <c r="G7343" s="991" t="s">
        <v>3604</v>
      </c>
      <c r="H7343" t="s">
        <v>5438</v>
      </c>
      <c r="S7343" s="991"/>
    </row>
    <row r="7344" spans="1:19" x14ac:dyDescent="0.25">
      <c r="A7344">
        <v>7339</v>
      </c>
      <c r="B7344" s="8">
        <f>'EstExp 12-20'!C351</f>
        <v>0</v>
      </c>
      <c r="C7344" s="146">
        <f t="shared" si="230"/>
        <v>7339</v>
      </c>
      <c r="D7344" s="3" t="s">
        <v>5418</v>
      </c>
      <c r="E7344" t="b">
        <f t="shared" ca="1" si="231"/>
        <v>1</v>
      </c>
      <c r="F7344" cm="1">
        <f t="array" ref="F7344" ca="1">IF(G7344&lt;&gt;"",INDIRECT("'"&amp;G7344&amp;"'!"&amp;H7344),"")</f>
        <v>0</v>
      </c>
      <c r="G7344" s="991" t="s">
        <v>3604</v>
      </c>
      <c r="H7344" t="s">
        <v>5439</v>
      </c>
      <c r="S7344" s="991"/>
    </row>
    <row r="7345" spans="1:19" x14ac:dyDescent="0.25">
      <c r="A7345">
        <v>7340</v>
      </c>
      <c r="B7345" s="8">
        <f>'EstExp 12-20'!C352</f>
        <v>0</v>
      </c>
      <c r="C7345" s="146">
        <f t="shared" si="230"/>
        <v>7340</v>
      </c>
      <c r="D7345" s="3" t="s">
        <v>5418</v>
      </c>
      <c r="E7345" t="b">
        <f t="shared" ca="1" si="231"/>
        <v>1</v>
      </c>
      <c r="F7345" cm="1">
        <f t="array" ref="F7345" ca="1">IF(G7345&lt;&gt;"",INDIRECT("'"&amp;G7345&amp;"'!"&amp;H7345),"")</f>
        <v>0</v>
      </c>
      <c r="G7345" s="991" t="s">
        <v>3604</v>
      </c>
      <c r="H7345" t="s">
        <v>5440</v>
      </c>
      <c r="S7345" s="991"/>
    </row>
    <row r="7346" spans="1:19" x14ac:dyDescent="0.25">
      <c r="A7346">
        <v>7341</v>
      </c>
      <c r="B7346" s="8">
        <f>'EstExp 12-20'!C353</f>
        <v>0</v>
      </c>
      <c r="C7346" s="146">
        <f t="shared" si="230"/>
        <v>7341</v>
      </c>
      <c r="D7346" s="3" t="s">
        <v>5418</v>
      </c>
      <c r="E7346" t="b">
        <f t="shared" ca="1" si="231"/>
        <v>1</v>
      </c>
      <c r="F7346" cm="1">
        <f t="array" ref="F7346" ca="1">IF(G7346&lt;&gt;"",INDIRECT("'"&amp;G7346&amp;"'!"&amp;H7346),"")</f>
        <v>0</v>
      </c>
      <c r="G7346" s="991" t="s">
        <v>3604</v>
      </c>
      <c r="H7346" t="s">
        <v>5441</v>
      </c>
      <c r="S7346" s="991"/>
    </row>
    <row r="7347" spans="1:19" ht="15" customHeight="1" x14ac:dyDescent="0.25">
      <c r="A7347">
        <v>7342</v>
      </c>
      <c r="B7347" s="8">
        <f>'EstExp 12-20'!C355</f>
        <v>0</v>
      </c>
      <c r="C7347" s="146">
        <f t="shared" si="230"/>
        <v>7342</v>
      </c>
      <c r="D7347" s="3" t="s">
        <v>5418</v>
      </c>
      <c r="E7347" t="b">
        <f t="shared" ca="1" si="231"/>
        <v>1</v>
      </c>
      <c r="F7347" cm="1">
        <f t="array" ref="F7347" ca="1">IF(G7347&lt;&gt;"",INDIRECT("'"&amp;G7347&amp;"'!"&amp;H7347),"")</f>
        <v>0</v>
      </c>
      <c r="G7347" s="991" t="s">
        <v>3604</v>
      </c>
      <c r="H7347" t="s">
        <v>5442</v>
      </c>
    </row>
    <row r="7348" spans="1:19" ht="15" customHeight="1" x14ac:dyDescent="0.25">
      <c r="A7348">
        <v>7343</v>
      </c>
      <c r="B7348" s="8">
        <f>'EstExp 12-20'!C356</f>
        <v>0</v>
      </c>
      <c r="C7348" s="146">
        <f t="shared" si="230"/>
        <v>7343</v>
      </c>
      <c r="D7348" s="3" t="s">
        <v>5418</v>
      </c>
      <c r="E7348" t="b">
        <f t="shared" ca="1" si="231"/>
        <v>1</v>
      </c>
      <c r="F7348" cm="1">
        <f t="array" ref="F7348" ca="1">IF(G7348&lt;&gt;"",INDIRECT("'"&amp;G7348&amp;"'!"&amp;H7348),"")</f>
        <v>0</v>
      </c>
      <c r="G7348" s="991" t="s">
        <v>3604</v>
      </c>
      <c r="H7348" t="s">
        <v>5443</v>
      </c>
    </row>
    <row r="7349" spans="1:19" ht="15" customHeight="1" x14ac:dyDescent="0.25">
      <c r="A7349">
        <v>7344</v>
      </c>
      <c r="B7349" s="8">
        <f>'EstExp 12-20'!C357</f>
        <v>0</v>
      </c>
      <c r="C7349" s="146">
        <f t="shared" ref="C7349:C7412" si="232">A7349-B7349</f>
        <v>7344</v>
      </c>
      <c r="D7349" s="3" t="s">
        <v>5418</v>
      </c>
      <c r="E7349" t="b">
        <f t="shared" ref="E7349:E7412" ca="1" si="233">F7349=B7349</f>
        <v>1</v>
      </c>
      <c r="F7349" cm="1">
        <f t="array" ref="F7349" ca="1">IF(G7349&lt;&gt;"",INDIRECT("'"&amp;G7349&amp;"'!"&amp;H7349),"")</f>
        <v>0</v>
      </c>
      <c r="G7349" s="991" t="s">
        <v>3604</v>
      </c>
      <c r="H7349" t="s">
        <v>5444</v>
      </c>
    </row>
    <row r="7350" spans="1:19" ht="15" customHeight="1" x14ac:dyDescent="0.25">
      <c r="A7350">
        <v>7345</v>
      </c>
      <c r="B7350" s="8">
        <f>'EstExp 12-20'!C358</f>
        <v>0</v>
      </c>
      <c r="C7350" s="146">
        <f t="shared" si="232"/>
        <v>7345</v>
      </c>
      <c r="D7350" s="3" t="s">
        <v>5418</v>
      </c>
      <c r="E7350" t="b">
        <f t="shared" ca="1" si="233"/>
        <v>1</v>
      </c>
      <c r="F7350" cm="1">
        <f t="array" ref="F7350" ca="1">IF(G7350&lt;&gt;"",INDIRECT("'"&amp;G7350&amp;"'!"&amp;H7350),"")</f>
        <v>0</v>
      </c>
      <c r="G7350" s="991" t="s">
        <v>3604</v>
      </c>
      <c r="H7350" t="s">
        <v>5445</v>
      </c>
    </row>
    <row r="7351" spans="1:19" ht="15" customHeight="1" x14ac:dyDescent="0.25">
      <c r="A7351">
        <v>7346</v>
      </c>
      <c r="B7351" s="8">
        <f>'EstExp 12-20'!C360</f>
        <v>0</v>
      </c>
      <c r="C7351" s="146">
        <f t="shared" si="232"/>
        <v>7346</v>
      </c>
      <c r="D7351" s="3" t="s">
        <v>5418</v>
      </c>
      <c r="E7351" t="b">
        <f t="shared" ca="1" si="233"/>
        <v>1</v>
      </c>
      <c r="F7351" cm="1">
        <f t="array" ref="F7351" ca="1">IF(G7351&lt;&gt;"",INDIRECT("'"&amp;G7351&amp;"'!"&amp;H7351),"")</f>
        <v>0</v>
      </c>
      <c r="G7351" s="991" t="s">
        <v>3604</v>
      </c>
      <c r="H7351" t="s">
        <v>5446</v>
      </c>
    </row>
    <row r="7352" spans="1:19" ht="15" customHeight="1" x14ac:dyDescent="0.25">
      <c r="A7352">
        <v>7347</v>
      </c>
      <c r="B7352" s="8">
        <f>'EstExp 12-20'!C361</f>
        <v>0</v>
      </c>
      <c r="C7352" s="146">
        <f t="shared" si="232"/>
        <v>7347</v>
      </c>
      <c r="D7352" s="3" t="s">
        <v>5418</v>
      </c>
      <c r="E7352" t="b">
        <f t="shared" ca="1" si="233"/>
        <v>1</v>
      </c>
      <c r="F7352" cm="1">
        <f t="array" ref="F7352" ca="1">IF(G7352&lt;&gt;"",INDIRECT("'"&amp;G7352&amp;"'!"&amp;H7352),"")</f>
        <v>0</v>
      </c>
      <c r="G7352" s="991" t="s">
        <v>3604</v>
      </c>
      <c r="H7352" t="s">
        <v>5447</v>
      </c>
    </row>
    <row r="7353" spans="1:19" ht="15" customHeight="1" x14ac:dyDescent="0.25">
      <c r="A7353">
        <v>7348</v>
      </c>
      <c r="B7353" s="8">
        <f>'EstExp 12-20'!C362</f>
        <v>0</v>
      </c>
      <c r="C7353" s="146">
        <f t="shared" si="232"/>
        <v>7348</v>
      </c>
      <c r="D7353" s="3" t="s">
        <v>5418</v>
      </c>
      <c r="E7353" t="b">
        <f t="shared" ca="1" si="233"/>
        <v>1</v>
      </c>
      <c r="F7353" cm="1">
        <f t="array" ref="F7353" ca="1">IF(G7353&lt;&gt;"",INDIRECT("'"&amp;G7353&amp;"'!"&amp;H7353),"")</f>
        <v>0</v>
      </c>
      <c r="G7353" s="991" t="s">
        <v>3604</v>
      </c>
      <c r="H7353" t="s">
        <v>5448</v>
      </c>
    </row>
    <row r="7354" spans="1:19" ht="15" customHeight="1" x14ac:dyDescent="0.25">
      <c r="A7354">
        <v>7349</v>
      </c>
      <c r="B7354" s="8">
        <f>'EstExp 12-20'!C367</f>
        <v>0</v>
      </c>
      <c r="C7354" s="146">
        <f t="shared" si="232"/>
        <v>7349</v>
      </c>
      <c r="D7354" s="3" t="s">
        <v>5418</v>
      </c>
      <c r="E7354" t="b">
        <f t="shared" ca="1" si="233"/>
        <v>1</v>
      </c>
      <c r="F7354" cm="1">
        <f t="array" ref="F7354" ca="1">IF(G7354&lt;&gt;"",INDIRECT("'"&amp;G7354&amp;"'!"&amp;H7354),"")</f>
        <v>0</v>
      </c>
      <c r="G7354" s="991" t="s">
        <v>3604</v>
      </c>
      <c r="H7354" t="s">
        <v>5449</v>
      </c>
    </row>
    <row r="7355" spans="1:19" ht="15" customHeight="1" x14ac:dyDescent="0.25">
      <c r="A7355">
        <v>7350</v>
      </c>
      <c r="B7355" s="8">
        <f>'EstExp 12-20'!C368</f>
        <v>0</v>
      </c>
      <c r="C7355" s="146">
        <f t="shared" si="232"/>
        <v>7350</v>
      </c>
      <c r="D7355" s="3" t="s">
        <v>5418</v>
      </c>
      <c r="E7355" t="b">
        <f t="shared" ca="1" si="233"/>
        <v>1</v>
      </c>
      <c r="F7355" cm="1">
        <f t="array" ref="F7355" ca="1">IF(G7355&lt;&gt;"",INDIRECT("'"&amp;G7355&amp;"'!"&amp;H7355),"")</f>
        <v>0</v>
      </c>
      <c r="G7355" s="991" t="s">
        <v>3604</v>
      </c>
      <c r="H7355" t="s">
        <v>5450</v>
      </c>
      <c r="I7355" s="4"/>
      <c r="J7355" s="4"/>
      <c r="K7355" s="4"/>
    </row>
    <row r="7356" spans="1:19" ht="15" customHeight="1" x14ac:dyDescent="0.25">
      <c r="A7356">
        <v>7351</v>
      </c>
      <c r="B7356" s="8">
        <f>'EstExp 12-20'!C369</f>
        <v>0</v>
      </c>
      <c r="C7356" s="146">
        <f t="shared" si="232"/>
        <v>7351</v>
      </c>
      <c r="D7356" s="3" t="s">
        <v>5418</v>
      </c>
      <c r="E7356" t="b">
        <f t="shared" ca="1" si="233"/>
        <v>1</v>
      </c>
      <c r="F7356" cm="1">
        <f t="array" ref="F7356" ca="1">IF(G7356&lt;&gt;"",INDIRECT("'"&amp;G7356&amp;"'!"&amp;H7356),"")</f>
        <v>0</v>
      </c>
      <c r="G7356" s="991" t="s">
        <v>3604</v>
      </c>
      <c r="H7356" t="s">
        <v>5451</v>
      </c>
      <c r="I7356" s="4"/>
      <c r="J7356" s="4"/>
      <c r="K7356" s="4"/>
    </row>
    <row r="7357" spans="1:19" ht="15" customHeight="1" x14ac:dyDescent="0.25">
      <c r="A7357">
        <v>7352</v>
      </c>
      <c r="B7357" s="8">
        <f>'EstExp 12-20'!C371</f>
        <v>0</v>
      </c>
      <c r="C7357" s="146">
        <f t="shared" si="232"/>
        <v>7352</v>
      </c>
      <c r="D7357" s="3" t="s">
        <v>5418</v>
      </c>
      <c r="E7357" t="b">
        <f t="shared" ca="1" si="233"/>
        <v>1</v>
      </c>
      <c r="F7357" cm="1">
        <f t="array" ref="F7357" ca="1">IF(G7357&lt;&gt;"",INDIRECT("'"&amp;G7357&amp;"'!"&amp;H7357),"")</f>
        <v>0</v>
      </c>
      <c r="G7357" s="991" t="s">
        <v>3604</v>
      </c>
      <c r="H7357" t="s">
        <v>5452</v>
      </c>
      <c r="I7357" s="4"/>
      <c r="J7357" s="4"/>
      <c r="K7357" s="4"/>
    </row>
    <row r="7358" spans="1:19" ht="15" customHeight="1" x14ac:dyDescent="0.25">
      <c r="A7358">
        <v>7353</v>
      </c>
      <c r="B7358" s="8">
        <f>'EstExp 12-20'!C372</f>
        <v>0</v>
      </c>
      <c r="C7358" s="146">
        <f t="shared" si="232"/>
        <v>7353</v>
      </c>
      <c r="D7358" s="3" t="s">
        <v>5418</v>
      </c>
      <c r="E7358" t="b">
        <f t="shared" ca="1" si="233"/>
        <v>1</v>
      </c>
      <c r="F7358" cm="1">
        <f t="array" ref="F7358" ca="1">IF(G7358&lt;&gt;"",INDIRECT("'"&amp;G7358&amp;"'!"&amp;H7358),"")</f>
        <v>0</v>
      </c>
      <c r="G7358" s="991" t="s">
        <v>3604</v>
      </c>
      <c r="H7358" t="s">
        <v>5453</v>
      </c>
      <c r="I7358" s="4"/>
      <c r="J7358" s="4"/>
      <c r="K7358" s="4"/>
    </row>
    <row r="7359" spans="1:19" ht="15" customHeight="1" x14ac:dyDescent="0.25">
      <c r="A7359">
        <v>7354</v>
      </c>
      <c r="B7359" s="8">
        <f>'EstExp 12-20'!C374</f>
        <v>0</v>
      </c>
      <c r="C7359" s="146">
        <f t="shared" si="232"/>
        <v>7354</v>
      </c>
      <c r="D7359" s="3" t="s">
        <v>5418</v>
      </c>
      <c r="E7359" t="b">
        <f t="shared" ca="1" si="233"/>
        <v>1</v>
      </c>
      <c r="F7359" cm="1">
        <f t="array" ref="F7359" ca="1">IF(G7359&lt;&gt;"",INDIRECT("'"&amp;G7359&amp;"'!"&amp;H7359),"")</f>
        <v>0</v>
      </c>
      <c r="G7359" s="991" t="s">
        <v>3604</v>
      </c>
      <c r="H7359" t="s">
        <v>5454</v>
      </c>
      <c r="I7359" s="4"/>
      <c r="J7359" s="4"/>
      <c r="K7359" s="4"/>
    </row>
    <row r="7360" spans="1:19" ht="15" customHeight="1" x14ac:dyDescent="0.25">
      <c r="A7360">
        <v>7355</v>
      </c>
      <c r="B7360" s="8">
        <f>'EstExp 12-20'!C375</f>
        <v>0</v>
      </c>
      <c r="C7360" s="146">
        <f t="shared" si="232"/>
        <v>7355</v>
      </c>
      <c r="D7360" s="3" t="s">
        <v>5418</v>
      </c>
      <c r="E7360" t="b">
        <f t="shared" ca="1" si="233"/>
        <v>1</v>
      </c>
      <c r="F7360" cm="1">
        <f t="array" ref="F7360" ca="1">IF(G7360&lt;&gt;"",INDIRECT("'"&amp;G7360&amp;"'!"&amp;H7360),"")</f>
        <v>0</v>
      </c>
      <c r="G7360" s="991" t="s">
        <v>3604</v>
      </c>
      <c r="H7360" t="s">
        <v>5455</v>
      </c>
      <c r="I7360" s="4"/>
      <c r="J7360" s="4"/>
      <c r="K7360" s="4"/>
    </row>
    <row r="7361" spans="1:11" ht="15" customHeight="1" x14ac:dyDescent="0.25">
      <c r="A7361">
        <v>7356</v>
      </c>
      <c r="B7361" s="8">
        <f>'EstExp 12-20'!C376</f>
        <v>0</v>
      </c>
      <c r="C7361" s="146">
        <f t="shared" si="232"/>
        <v>7356</v>
      </c>
      <c r="D7361" s="3" t="s">
        <v>5418</v>
      </c>
      <c r="E7361" t="b">
        <f t="shared" ca="1" si="233"/>
        <v>1</v>
      </c>
      <c r="F7361" cm="1">
        <f t="array" ref="F7361" ca="1">IF(G7361&lt;&gt;"",INDIRECT("'"&amp;G7361&amp;"'!"&amp;H7361),"")</f>
        <v>0</v>
      </c>
      <c r="G7361" s="991" t="s">
        <v>3604</v>
      </c>
      <c r="H7361" t="s">
        <v>5456</v>
      </c>
      <c r="I7361" s="4"/>
      <c r="J7361" s="4"/>
      <c r="K7361" s="4"/>
    </row>
    <row r="7362" spans="1:11" ht="15" customHeight="1" x14ac:dyDescent="0.25">
      <c r="A7362">
        <v>7357</v>
      </c>
      <c r="B7362" s="8">
        <f>'EstExp 12-20'!C377</f>
        <v>0</v>
      </c>
      <c r="C7362" s="146">
        <f t="shared" si="232"/>
        <v>7357</v>
      </c>
      <c r="D7362" s="3" t="s">
        <v>5418</v>
      </c>
      <c r="E7362" t="b">
        <f t="shared" ca="1" si="233"/>
        <v>1</v>
      </c>
      <c r="F7362" cm="1">
        <f t="array" ref="F7362" ca="1">IF(G7362&lt;&gt;"",INDIRECT("'"&amp;G7362&amp;"'!"&amp;H7362),"")</f>
        <v>0</v>
      </c>
      <c r="G7362" s="991" t="s">
        <v>3604</v>
      </c>
      <c r="H7362" t="s">
        <v>5457</v>
      </c>
      <c r="I7362" s="4"/>
      <c r="J7362" s="4"/>
      <c r="K7362" s="4"/>
    </row>
    <row r="7363" spans="1:11" ht="15" customHeight="1" x14ac:dyDescent="0.25">
      <c r="A7363">
        <v>7358</v>
      </c>
      <c r="B7363" s="8">
        <f>'EstExp 12-20'!C378</f>
        <v>0</v>
      </c>
      <c r="C7363" s="146">
        <f t="shared" si="232"/>
        <v>7358</v>
      </c>
      <c r="D7363" s="3" t="s">
        <v>5418</v>
      </c>
      <c r="E7363" t="b">
        <f t="shared" ca="1" si="233"/>
        <v>1</v>
      </c>
      <c r="F7363" cm="1">
        <f t="array" ref="F7363" ca="1">IF(G7363&lt;&gt;"",INDIRECT("'"&amp;G7363&amp;"'!"&amp;H7363),"")</f>
        <v>0</v>
      </c>
      <c r="G7363" s="991" t="s">
        <v>3604</v>
      </c>
      <c r="H7363" t="s">
        <v>5458</v>
      </c>
      <c r="I7363" s="4"/>
      <c r="J7363" s="4"/>
      <c r="K7363" s="4"/>
    </row>
    <row r="7364" spans="1:11" ht="15" customHeight="1" x14ac:dyDescent="0.25">
      <c r="A7364">
        <v>7359</v>
      </c>
      <c r="B7364" s="8">
        <f>'EstExp 12-20'!C380</f>
        <v>0</v>
      </c>
      <c r="C7364" s="146">
        <f t="shared" si="232"/>
        <v>7359</v>
      </c>
      <c r="D7364" s="3" t="s">
        <v>5418</v>
      </c>
      <c r="E7364" t="b">
        <f t="shared" ca="1" si="233"/>
        <v>1</v>
      </c>
      <c r="F7364" cm="1">
        <f t="array" ref="F7364" ca="1">IF(G7364&lt;&gt;"",INDIRECT("'"&amp;G7364&amp;"'!"&amp;H7364),"")</f>
        <v>0</v>
      </c>
      <c r="G7364" s="991" t="s">
        <v>3604</v>
      </c>
      <c r="H7364" t="s">
        <v>5459</v>
      </c>
    </row>
    <row r="7365" spans="1:11" ht="15" customHeight="1" x14ac:dyDescent="0.25">
      <c r="A7365">
        <v>7360</v>
      </c>
      <c r="B7365" s="8">
        <f>'EstExp 12-20'!C381</f>
        <v>0</v>
      </c>
      <c r="C7365" s="146">
        <f t="shared" si="232"/>
        <v>7360</v>
      </c>
      <c r="D7365" s="3" t="s">
        <v>5418</v>
      </c>
      <c r="E7365" t="b">
        <f t="shared" ca="1" si="233"/>
        <v>1</v>
      </c>
      <c r="F7365" cm="1">
        <f t="array" ref="F7365" ca="1">IF(G7365&lt;&gt;"",INDIRECT("'"&amp;G7365&amp;"'!"&amp;H7365),"")</f>
        <v>0</v>
      </c>
      <c r="G7365" s="991" t="s">
        <v>3604</v>
      </c>
      <c r="H7365" t="s">
        <v>5460</v>
      </c>
      <c r="I7365" s="4"/>
      <c r="J7365" s="4"/>
      <c r="K7365" s="4"/>
    </row>
    <row r="7366" spans="1:11" ht="15" customHeight="1" x14ac:dyDescent="0.25">
      <c r="A7366">
        <v>7361</v>
      </c>
      <c r="B7366" s="8">
        <f>'EstExp 12-20'!C382</f>
        <v>0</v>
      </c>
      <c r="C7366" s="146">
        <f t="shared" si="232"/>
        <v>7361</v>
      </c>
      <c r="D7366" s="3" t="s">
        <v>5418</v>
      </c>
      <c r="E7366" t="b">
        <f t="shared" ca="1" si="233"/>
        <v>1</v>
      </c>
      <c r="F7366" cm="1">
        <f t="array" ref="F7366" ca="1">IF(G7366&lt;&gt;"",INDIRECT("'"&amp;G7366&amp;"'!"&amp;H7366),"")</f>
        <v>0</v>
      </c>
      <c r="G7366" s="991" t="s">
        <v>3604</v>
      </c>
      <c r="H7366" t="s">
        <v>5461</v>
      </c>
      <c r="I7366" s="4"/>
      <c r="J7366" s="4"/>
      <c r="K7366" s="4"/>
    </row>
    <row r="7367" spans="1:11" ht="15" customHeight="1" x14ac:dyDescent="0.25">
      <c r="A7367">
        <v>7362</v>
      </c>
      <c r="B7367" s="8">
        <f>'EstExp 12-20'!C383</f>
        <v>0</v>
      </c>
      <c r="C7367" s="146">
        <f t="shared" si="232"/>
        <v>7362</v>
      </c>
      <c r="D7367" s="3" t="s">
        <v>5418</v>
      </c>
      <c r="E7367" t="b">
        <f t="shared" ca="1" si="233"/>
        <v>1</v>
      </c>
      <c r="F7367" cm="1">
        <f t="array" ref="F7367" ca="1">IF(G7367&lt;&gt;"",INDIRECT("'"&amp;G7367&amp;"'!"&amp;H7367),"")</f>
        <v>0</v>
      </c>
      <c r="G7367" s="991" t="s">
        <v>3604</v>
      </c>
      <c r="H7367" t="s">
        <v>5462</v>
      </c>
    </row>
    <row r="7368" spans="1:11" ht="15" customHeight="1" x14ac:dyDescent="0.25">
      <c r="A7368">
        <v>7363</v>
      </c>
      <c r="B7368" s="8">
        <f>'EstExp 12-20'!C384</f>
        <v>0</v>
      </c>
      <c r="C7368" s="146">
        <f t="shared" si="232"/>
        <v>7363</v>
      </c>
      <c r="D7368" s="3" t="s">
        <v>5418</v>
      </c>
      <c r="E7368" t="b">
        <f t="shared" ca="1" si="233"/>
        <v>1</v>
      </c>
      <c r="F7368" cm="1">
        <f t="array" ref="F7368" ca="1">IF(G7368&lt;&gt;"",INDIRECT("'"&amp;G7368&amp;"'!"&amp;H7368),"")</f>
        <v>0</v>
      </c>
      <c r="G7368" s="991" t="s">
        <v>3604</v>
      </c>
      <c r="H7368" t="s">
        <v>5463</v>
      </c>
      <c r="I7368" s="4"/>
      <c r="J7368" s="4"/>
      <c r="K7368" s="4"/>
    </row>
    <row r="7369" spans="1:11" ht="15" customHeight="1" x14ac:dyDescent="0.25">
      <c r="A7369">
        <v>7364</v>
      </c>
      <c r="B7369" s="8">
        <f>'EstExp 12-20'!C385</f>
        <v>0</v>
      </c>
      <c r="C7369" s="146">
        <f t="shared" si="232"/>
        <v>7364</v>
      </c>
      <c r="D7369" s="3" t="s">
        <v>5418</v>
      </c>
      <c r="E7369" t="b">
        <f t="shared" ca="1" si="233"/>
        <v>1</v>
      </c>
      <c r="F7369" cm="1">
        <f t="array" ref="F7369" ca="1">IF(G7369&lt;&gt;"",INDIRECT("'"&amp;G7369&amp;"'!"&amp;H7369),"")</f>
        <v>0</v>
      </c>
      <c r="G7369" s="991" t="s">
        <v>3604</v>
      </c>
      <c r="H7369" t="s">
        <v>5464</v>
      </c>
      <c r="I7369" s="4"/>
      <c r="J7369" s="4"/>
      <c r="K7369" s="4"/>
    </row>
    <row r="7370" spans="1:11" ht="15" customHeight="1" x14ac:dyDescent="0.25">
      <c r="A7370">
        <v>7365</v>
      </c>
      <c r="B7370" s="8">
        <f>'EstExp 12-20'!C386</f>
        <v>0</v>
      </c>
      <c r="C7370" s="146">
        <f t="shared" si="232"/>
        <v>7365</v>
      </c>
      <c r="D7370" s="3" t="s">
        <v>5418</v>
      </c>
      <c r="E7370" t="b">
        <f t="shared" ca="1" si="233"/>
        <v>1</v>
      </c>
      <c r="F7370" cm="1">
        <f t="array" ref="F7370" ca="1">IF(G7370&lt;&gt;"",INDIRECT("'"&amp;G7370&amp;"'!"&amp;H7370),"")</f>
        <v>0</v>
      </c>
      <c r="G7370" s="991" t="s">
        <v>3604</v>
      </c>
      <c r="H7370" t="s">
        <v>5465</v>
      </c>
      <c r="I7370" s="4"/>
      <c r="J7370" s="4"/>
      <c r="K7370" s="4"/>
    </row>
    <row r="7371" spans="1:11" ht="15" customHeight="1" x14ac:dyDescent="0.25">
      <c r="A7371">
        <v>7366</v>
      </c>
      <c r="B7371" s="8">
        <f>'EstExp 12-20'!C387</f>
        <v>0</v>
      </c>
      <c r="C7371" s="146">
        <f t="shared" si="232"/>
        <v>7366</v>
      </c>
      <c r="D7371" s="3" t="s">
        <v>5418</v>
      </c>
      <c r="E7371" t="b">
        <f t="shared" ca="1" si="233"/>
        <v>1</v>
      </c>
      <c r="F7371" cm="1">
        <f t="array" ref="F7371" ca="1">IF(G7371&lt;&gt;"",INDIRECT("'"&amp;G7371&amp;"'!"&amp;H7371),"")</f>
        <v>0</v>
      </c>
      <c r="G7371" s="991" t="s">
        <v>3604</v>
      </c>
      <c r="H7371" t="s">
        <v>5466</v>
      </c>
      <c r="I7371" s="4"/>
      <c r="J7371" s="4"/>
      <c r="K7371" s="4"/>
    </row>
    <row r="7372" spans="1:11" ht="15" customHeight="1" x14ac:dyDescent="0.25">
      <c r="A7372">
        <v>7367</v>
      </c>
      <c r="B7372" s="8">
        <f>'EstExp 12-20'!C388</f>
        <v>0</v>
      </c>
      <c r="C7372" s="146">
        <f t="shared" si="232"/>
        <v>7367</v>
      </c>
      <c r="D7372" s="3" t="s">
        <v>5418</v>
      </c>
      <c r="E7372" t="b">
        <f t="shared" ca="1" si="233"/>
        <v>1</v>
      </c>
      <c r="F7372" cm="1">
        <f t="array" ref="F7372" ca="1">IF(G7372&lt;&gt;"",INDIRECT("'"&amp;G7372&amp;"'!"&amp;H7372),"")</f>
        <v>0</v>
      </c>
      <c r="G7372" s="991" t="s">
        <v>3604</v>
      </c>
      <c r="H7372" t="s">
        <v>5467</v>
      </c>
      <c r="I7372" s="4"/>
      <c r="J7372" s="4"/>
      <c r="K7372" s="4"/>
    </row>
    <row r="7373" spans="1:11" ht="15" customHeight="1" x14ac:dyDescent="0.25">
      <c r="A7373">
        <v>7368</v>
      </c>
      <c r="B7373" s="8">
        <f>'EstExp 12-20'!D316</f>
        <v>0</v>
      </c>
      <c r="C7373" s="146">
        <f t="shared" si="232"/>
        <v>7368</v>
      </c>
      <c r="D7373" s="3" t="s">
        <v>5418</v>
      </c>
      <c r="E7373" t="b">
        <f t="shared" ca="1" si="233"/>
        <v>1</v>
      </c>
      <c r="F7373" cm="1">
        <f t="array" ref="F7373" ca="1">IF(G7373&lt;&gt;"",INDIRECT("'"&amp;G7373&amp;"'!"&amp;H7373),"")</f>
        <v>0</v>
      </c>
      <c r="G7373" s="991" t="s">
        <v>3604</v>
      </c>
      <c r="H7373" t="s">
        <v>5468</v>
      </c>
      <c r="I7373" s="4"/>
      <c r="J7373" s="4"/>
      <c r="K7373" s="4"/>
    </row>
    <row r="7374" spans="1:11" ht="15" customHeight="1" x14ac:dyDescent="0.25">
      <c r="A7374">
        <v>7369</v>
      </c>
      <c r="B7374" s="8">
        <f>'EstExp 12-20'!D318</f>
        <v>0</v>
      </c>
      <c r="C7374" s="146">
        <f t="shared" si="232"/>
        <v>7369</v>
      </c>
      <c r="D7374" s="3" t="s">
        <v>5418</v>
      </c>
      <c r="E7374" t="b">
        <f t="shared" ca="1" si="233"/>
        <v>1</v>
      </c>
      <c r="F7374" cm="1">
        <f t="array" ref="F7374" ca="1">IF(G7374&lt;&gt;"",INDIRECT("'"&amp;G7374&amp;"'!"&amp;H7374),"")</f>
        <v>0</v>
      </c>
      <c r="G7374" s="991" t="s">
        <v>3604</v>
      </c>
      <c r="H7374" t="s">
        <v>5469</v>
      </c>
      <c r="I7374" s="4"/>
      <c r="J7374" s="4"/>
      <c r="K7374" s="4"/>
    </row>
    <row r="7375" spans="1:11" ht="15" customHeight="1" x14ac:dyDescent="0.25">
      <c r="A7375">
        <v>7370</v>
      </c>
      <c r="B7375" s="8">
        <f>'EstExp 12-20'!D319</f>
        <v>0</v>
      </c>
      <c r="C7375" s="146">
        <f t="shared" si="232"/>
        <v>7370</v>
      </c>
      <c r="D7375" s="3" t="s">
        <v>5418</v>
      </c>
      <c r="E7375" t="b">
        <f t="shared" ca="1" si="233"/>
        <v>1</v>
      </c>
      <c r="F7375" cm="1">
        <f t="array" ref="F7375" ca="1">IF(G7375&lt;&gt;"",INDIRECT("'"&amp;G7375&amp;"'!"&amp;H7375),"")</f>
        <v>0</v>
      </c>
      <c r="G7375" s="991" t="s">
        <v>3604</v>
      </c>
      <c r="H7375" t="s">
        <v>5470</v>
      </c>
      <c r="I7375" s="4"/>
      <c r="J7375" s="4"/>
      <c r="K7375" s="4"/>
    </row>
    <row r="7376" spans="1:11" ht="15" customHeight="1" x14ac:dyDescent="0.25">
      <c r="A7376">
        <v>7371</v>
      </c>
      <c r="B7376" s="8">
        <f>'EstExp 12-20'!D320</f>
        <v>0</v>
      </c>
      <c r="C7376" s="146">
        <f t="shared" si="232"/>
        <v>7371</v>
      </c>
      <c r="D7376" s="3" t="s">
        <v>5418</v>
      </c>
      <c r="E7376" t="b">
        <f t="shared" ca="1" si="233"/>
        <v>1</v>
      </c>
      <c r="F7376" cm="1">
        <f t="array" ref="F7376" ca="1">IF(G7376&lt;&gt;"",INDIRECT("'"&amp;G7376&amp;"'!"&amp;H7376),"")</f>
        <v>0</v>
      </c>
      <c r="G7376" s="991" t="s">
        <v>3604</v>
      </c>
      <c r="H7376" t="s">
        <v>5471</v>
      </c>
      <c r="I7376" s="4"/>
      <c r="J7376" s="4"/>
      <c r="K7376" s="4"/>
    </row>
    <row r="7377" spans="1:19" x14ac:dyDescent="0.25">
      <c r="A7377">
        <v>7372</v>
      </c>
      <c r="B7377" s="8">
        <f>'EstExp 12-20'!D321</f>
        <v>0</v>
      </c>
      <c r="C7377" s="146">
        <f t="shared" si="232"/>
        <v>7372</v>
      </c>
      <c r="D7377" s="3" t="s">
        <v>5418</v>
      </c>
      <c r="E7377" t="b">
        <f t="shared" ca="1" si="233"/>
        <v>1</v>
      </c>
      <c r="F7377" cm="1">
        <f t="array" ref="F7377" ca="1">IF(G7377&lt;&gt;"",INDIRECT("'"&amp;G7377&amp;"'!"&amp;H7377),"")</f>
        <v>0</v>
      </c>
      <c r="G7377" s="991" t="s">
        <v>3604</v>
      </c>
      <c r="H7377" t="s">
        <v>5472</v>
      </c>
      <c r="S7377" s="991"/>
    </row>
    <row r="7378" spans="1:19" x14ac:dyDescent="0.25">
      <c r="A7378">
        <v>7373</v>
      </c>
      <c r="B7378" s="8">
        <f>'EstExp 12-20'!D322</f>
        <v>0</v>
      </c>
      <c r="C7378" s="146">
        <f t="shared" si="232"/>
        <v>7373</v>
      </c>
      <c r="D7378" s="3" t="s">
        <v>5418</v>
      </c>
      <c r="E7378" t="b">
        <f t="shared" ca="1" si="233"/>
        <v>1</v>
      </c>
      <c r="F7378" cm="1">
        <f t="array" ref="F7378" ca="1">IF(G7378&lt;&gt;"",INDIRECT("'"&amp;G7378&amp;"'!"&amp;H7378),"")</f>
        <v>0</v>
      </c>
      <c r="G7378" s="991" t="s">
        <v>3604</v>
      </c>
      <c r="H7378" t="s">
        <v>5473</v>
      </c>
      <c r="S7378" s="991"/>
    </row>
    <row r="7379" spans="1:19" ht="15" customHeight="1" x14ac:dyDescent="0.25">
      <c r="A7379">
        <v>7374</v>
      </c>
      <c r="B7379" s="8">
        <f>'EstExp 12-20'!D323</f>
        <v>0</v>
      </c>
      <c r="C7379" s="146">
        <f t="shared" si="232"/>
        <v>7374</v>
      </c>
      <c r="D7379" s="3" t="s">
        <v>5418</v>
      </c>
      <c r="E7379" t="b">
        <f t="shared" ca="1" si="233"/>
        <v>1</v>
      </c>
      <c r="F7379" cm="1">
        <f t="array" ref="F7379" ca="1">IF(G7379&lt;&gt;"",INDIRECT("'"&amp;G7379&amp;"'!"&amp;H7379),"")</f>
        <v>0</v>
      </c>
      <c r="G7379" s="991" t="s">
        <v>3604</v>
      </c>
      <c r="H7379" t="s">
        <v>5474</v>
      </c>
      <c r="I7379" s="4"/>
      <c r="J7379" s="4"/>
      <c r="K7379" s="4"/>
    </row>
    <row r="7380" spans="1:19" x14ac:dyDescent="0.25">
      <c r="A7380">
        <v>7375</v>
      </c>
      <c r="B7380" s="8">
        <f>'EstExp 12-20'!D324</f>
        <v>0</v>
      </c>
      <c r="C7380" s="146">
        <f t="shared" si="232"/>
        <v>7375</v>
      </c>
      <c r="D7380" s="3" t="s">
        <v>5418</v>
      </c>
      <c r="E7380" t="b">
        <f t="shared" ca="1" si="233"/>
        <v>1</v>
      </c>
      <c r="F7380" cm="1">
        <f t="array" ref="F7380" ca="1">IF(G7380&lt;&gt;"",INDIRECT("'"&amp;G7380&amp;"'!"&amp;H7380),"")</f>
        <v>0</v>
      </c>
      <c r="G7380" s="991" t="s">
        <v>3604</v>
      </c>
      <c r="H7380" t="s">
        <v>5475</v>
      </c>
      <c r="S7380" s="991"/>
    </row>
    <row r="7381" spans="1:19" ht="15" customHeight="1" x14ac:dyDescent="0.25">
      <c r="A7381">
        <v>7376</v>
      </c>
      <c r="B7381" s="8">
        <f>'EstExp 12-20'!D325</f>
        <v>0</v>
      </c>
      <c r="C7381" s="146">
        <f t="shared" si="232"/>
        <v>7376</v>
      </c>
      <c r="D7381" s="3" t="s">
        <v>5418</v>
      </c>
      <c r="E7381" t="b">
        <f t="shared" ca="1" si="233"/>
        <v>1</v>
      </c>
      <c r="F7381" cm="1">
        <f t="array" ref="F7381" ca="1">IF(G7381&lt;&gt;"",INDIRECT("'"&amp;G7381&amp;"'!"&amp;H7381),"")</f>
        <v>0</v>
      </c>
      <c r="G7381" s="991" t="s">
        <v>3604</v>
      </c>
      <c r="H7381" t="s">
        <v>5476</v>
      </c>
      <c r="I7381" s="4"/>
      <c r="J7381" s="4"/>
      <c r="K7381" s="4"/>
    </row>
    <row r="7382" spans="1:19" x14ac:dyDescent="0.25">
      <c r="A7382">
        <v>7377</v>
      </c>
      <c r="B7382" s="8">
        <f>'EstExp 12-20'!D326</f>
        <v>0</v>
      </c>
      <c r="C7382" s="146">
        <f t="shared" si="232"/>
        <v>7377</v>
      </c>
      <c r="D7382" s="3" t="s">
        <v>5418</v>
      </c>
      <c r="E7382" t="b">
        <f t="shared" ca="1" si="233"/>
        <v>1</v>
      </c>
      <c r="F7382" cm="1">
        <f t="array" ref="F7382" ca="1">IF(G7382&lt;&gt;"",INDIRECT("'"&amp;G7382&amp;"'!"&amp;H7382),"")</f>
        <v>0</v>
      </c>
      <c r="G7382" s="991" t="s">
        <v>3604</v>
      </c>
      <c r="H7382" t="s">
        <v>5477</v>
      </c>
      <c r="S7382" s="991"/>
    </row>
    <row r="7383" spans="1:19" x14ac:dyDescent="0.25">
      <c r="A7383">
        <v>7378</v>
      </c>
      <c r="B7383" s="8">
        <f>'EstExp 12-20'!D327</f>
        <v>0</v>
      </c>
      <c r="C7383" s="146">
        <f t="shared" si="232"/>
        <v>7378</v>
      </c>
      <c r="D7383" s="3" t="s">
        <v>5418</v>
      </c>
      <c r="E7383" t="b">
        <f t="shared" ca="1" si="233"/>
        <v>1</v>
      </c>
      <c r="F7383" cm="1">
        <f t="array" ref="F7383" ca="1">IF(G7383&lt;&gt;"",INDIRECT("'"&amp;G7383&amp;"'!"&amp;H7383),"")</f>
        <v>0</v>
      </c>
      <c r="G7383" s="991" t="s">
        <v>3604</v>
      </c>
      <c r="H7383" t="s">
        <v>5478</v>
      </c>
      <c r="S7383" s="991"/>
    </row>
    <row r="7384" spans="1:19" ht="15" customHeight="1" x14ac:dyDescent="0.25">
      <c r="A7384">
        <v>7379</v>
      </c>
      <c r="B7384" s="8">
        <f>'EstExp 12-20'!D328</f>
        <v>0</v>
      </c>
      <c r="C7384" s="146">
        <f t="shared" si="232"/>
        <v>7379</v>
      </c>
      <c r="D7384" s="3" t="s">
        <v>5418</v>
      </c>
      <c r="E7384" t="b">
        <f t="shared" ca="1" si="233"/>
        <v>1</v>
      </c>
      <c r="F7384" cm="1">
        <f t="array" ref="F7384" ca="1">IF(G7384&lt;&gt;"",INDIRECT("'"&amp;G7384&amp;"'!"&amp;H7384),"")</f>
        <v>0</v>
      </c>
      <c r="G7384" s="991" t="s">
        <v>3604</v>
      </c>
      <c r="H7384" t="s">
        <v>5479</v>
      </c>
      <c r="I7384" s="4"/>
      <c r="J7384" s="4"/>
      <c r="K7384" s="4"/>
    </row>
    <row r="7385" spans="1:19" ht="15" customHeight="1" x14ac:dyDescent="0.25">
      <c r="A7385">
        <v>7380</v>
      </c>
      <c r="B7385" s="8">
        <f>'EstExp 12-20'!D329</f>
        <v>0</v>
      </c>
      <c r="C7385" s="146">
        <f t="shared" si="232"/>
        <v>7380</v>
      </c>
      <c r="D7385" s="3" t="s">
        <v>5418</v>
      </c>
      <c r="E7385" t="b">
        <f t="shared" ca="1" si="233"/>
        <v>1</v>
      </c>
      <c r="F7385" cm="1">
        <f t="array" ref="F7385" ca="1">IF(G7385&lt;&gt;"",INDIRECT("'"&amp;G7385&amp;"'!"&amp;H7385),"")</f>
        <v>0</v>
      </c>
      <c r="G7385" s="991" t="s">
        <v>3604</v>
      </c>
      <c r="H7385" t="s">
        <v>5480</v>
      </c>
      <c r="I7385" s="4"/>
      <c r="J7385" s="4"/>
      <c r="K7385" s="4"/>
    </row>
    <row r="7386" spans="1:19" x14ac:dyDescent="0.25">
      <c r="A7386">
        <v>7381</v>
      </c>
      <c r="B7386" s="8">
        <f>'EstExp 12-20'!D330</f>
        <v>0</v>
      </c>
      <c r="C7386" s="146">
        <f t="shared" si="232"/>
        <v>7381</v>
      </c>
      <c r="D7386" s="3" t="s">
        <v>5418</v>
      </c>
      <c r="E7386" t="b">
        <f t="shared" ca="1" si="233"/>
        <v>1</v>
      </c>
      <c r="F7386" cm="1">
        <f t="array" ref="F7386" ca="1">IF(G7386&lt;&gt;"",INDIRECT("'"&amp;G7386&amp;"'!"&amp;H7386),"")</f>
        <v>0</v>
      </c>
      <c r="G7386" s="991" t="s">
        <v>3604</v>
      </c>
      <c r="H7386" t="s">
        <v>5481</v>
      </c>
      <c r="S7386" s="991"/>
    </row>
    <row r="7387" spans="1:19" ht="15" customHeight="1" x14ac:dyDescent="0.25">
      <c r="A7387">
        <v>7382</v>
      </c>
      <c r="B7387" s="8">
        <f>'EstExp 12-20'!D344</f>
        <v>0</v>
      </c>
      <c r="C7387" s="146">
        <f t="shared" si="232"/>
        <v>7382</v>
      </c>
      <c r="D7387" s="3" t="s">
        <v>5418</v>
      </c>
      <c r="E7387" t="b">
        <f t="shared" ca="1" si="233"/>
        <v>1</v>
      </c>
      <c r="F7387" cm="1">
        <f t="array" ref="F7387" ca="1">IF(G7387&lt;&gt;"",INDIRECT("'"&amp;G7387&amp;"'!"&amp;H7387),"")</f>
        <v>0</v>
      </c>
      <c r="G7387" s="991" t="s">
        <v>3604</v>
      </c>
      <c r="H7387" t="s">
        <v>5482</v>
      </c>
      <c r="I7387" s="4"/>
      <c r="J7387" s="4"/>
      <c r="K7387" s="4"/>
    </row>
    <row r="7388" spans="1:19" ht="15" customHeight="1" x14ac:dyDescent="0.25">
      <c r="A7388">
        <v>7383</v>
      </c>
      <c r="B7388" s="8">
        <f>'EstExp 12-20'!D347</f>
        <v>0</v>
      </c>
      <c r="C7388" s="146">
        <f t="shared" si="232"/>
        <v>7383</v>
      </c>
      <c r="D7388" s="3" t="s">
        <v>5418</v>
      </c>
      <c r="E7388" t="b">
        <f t="shared" ca="1" si="233"/>
        <v>1</v>
      </c>
      <c r="F7388" cm="1">
        <f t="array" ref="F7388" ca="1">IF(G7388&lt;&gt;"",INDIRECT("'"&amp;G7388&amp;"'!"&amp;H7388),"")</f>
        <v>0</v>
      </c>
      <c r="G7388" s="991" t="s">
        <v>3604</v>
      </c>
      <c r="H7388" t="s">
        <v>5483</v>
      </c>
      <c r="I7388" s="4"/>
      <c r="J7388" s="4"/>
      <c r="K7388" s="4"/>
    </row>
    <row r="7389" spans="1:19" x14ac:dyDescent="0.25">
      <c r="A7389">
        <v>7384</v>
      </c>
      <c r="B7389" s="8">
        <f>'EstExp 12-20'!D348</f>
        <v>0</v>
      </c>
      <c r="C7389" s="146">
        <f t="shared" si="232"/>
        <v>7384</v>
      </c>
      <c r="D7389" s="3" t="s">
        <v>5418</v>
      </c>
      <c r="E7389" t="b">
        <f t="shared" ca="1" si="233"/>
        <v>1</v>
      </c>
      <c r="F7389" cm="1">
        <f t="array" ref="F7389" ca="1">IF(G7389&lt;&gt;"",INDIRECT("'"&amp;G7389&amp;"'!"&amp;H7389),"")</f>
        <v>0</v>
      </c>
      <c r="G7389" s="991" t="s">
        <v>3604</v>
      </c>
      <c r="H7389" t="s">
        <v>5484</v>
      </c>
      <c r="S7389" s="991"/>
    </row>
    <row r="7390" spans="1:19" ht="15" customHeight="1" x14ac:dyDescent="0.25">
      <c r="A7390">
        <v>7385</v>
      </c>
      <c r="B7390" s="8">
        <f>'EstExp 12-20'!D349</f>
        <v>0</v>
      </c>
      <c r="C7390" s="146">
        <f t="shared" si="232"/>
        <v>7385</v>
      </c>
      <c r="D7390" s="3" t="s">
        <v>5418</v>
      </c>
      <c r="E7390" t="b">
        <f t="shared" ca="1" si="233"/>
        <v>1</v>
      </c>
      <c r="F7390" cm="1">
        <f t="array" ref="F7390" ca="1">IF(G7390&lt;&gt;"",INDIRECT("'"&amp;G7390&amp;"'!"&amp;H7390),"")</f>
        <v>0</v>
      </c>
      <c r="G7390" s="991" t="s">
        <v>3604</v>
      </c>
      <c r="H7390" t="s">
        <v>5485</v>
      </c>
      <c r="I7390" s="4"/>
      <c r="J7390" s="4"/>
      <c r="K7390" s="4"/>
    </row>
    <row r="7391" spans="1:19" ht="15" customHeight="1" x14ac:dyDescent="0.25">
      <c r="A7391">
        <v>7386</v>
      </c>
      <c r="B7391" s="8">
        <f>'EstExp 12-20'!D350</f>
        <v>0</v>
      </c>
      <c r="C7391" s="146">
        <f t="shared" si="232"/>
        <v>7386</v>
      </c>
      <c r="D7391" s="3" t="s">
        <v>5418</v>
      </c>
      <c r="E7391" t="b">
        <f t="shared" ca="1" si="233"/>
        <v>1</v>
      </c>
      <c r="F7391" cm="1">
        <f t="array" ref="F7391" ca="1">IF(G7391&lt;&gt;"",INDIRECT("'"&amp;G7391&amp;"'!"&amp;H7391),"")</f>
        <v>0</v>
      </c>
      <c r="G7391" s="991" t="s">
        <v>3604</v>
      </c>
      <c r="H7391" t="s">
        <v>5486</v>
      </c>
      <c r="I7391" s="4"/>
      <c r="J7391" s="4"/>
      <c r="K7391" s="4"/>
    </row>
    <row r="7392" spans="1:19" x14ac:dyDescent="0.25">
      <c r="A7392">
        <v>7387</v>
      </c>
      <c r="B7392" s="8">
        <f>'EstExp 12-20'!D351</f>
        <v>0</v>
      </c>
      <c r="C7392" s="146">
        <f t="shared" si="232"/>
        <v>7387</v>
      </c>
      <c r="D7392" s="3" t="s">
        <v>5418</v>
      </c>
      <c r="E7392" t="b">
        <f t="shared" ca="1" si="233"/>
        <v>1</v>
      </c>
      <c r="F7392" cm="1">
        <f t="array" ref="F7392" ca="1">IF(G7392&lt;&gt;"",INDIRECT("'"&amp;G7392&amp;"'!"&amp;H7392),"")</f>
        <v>0</v>
      </c>
      <c r="G7392" s="991" t="s">
        <v>3604</v>
      </c>
      <c r="H7392" t="s">
        <v>5487</v>
      </c>
      <c r="S7392" s="991"/>
    </row>
    <row r="7393" spans="1:11" ht="15" customHeight="1" x14ac:dyDescent="0.25">
      <c r="A7393">
        <v>7388</v>
      </c>
      <c r="B7393" s="8">
        <f>'EstExp 12-20'!D352</f>
        <v>0</v>
      </c>
      <c r="C7393" s="146">
        <f t="shared" si="232"/>
        <v>7388</v>
      </c>
      <c r="D7393" s="3" t="s">
        <v>5418</v>
      </c>
      <c r="E7393" t="b">
        <f t="shared" ca="1" si="233"/>
        <v>1</v>
      </c>
      <c r="F7393" cm="1">
        <f t="array" ref="F7393" ca="1">IF(G7393&lt;&gt;"",INDIRECT("'"&amp;G7393&amp;"'!"&amp;H7393),"")</f>
        <v>0</v>
      </c>
      <c r="G7393" s="991" t="s">
        <v>3604</v>
      </c>
      <c r="H7393" t="s">
        <v>5488</v>
      </c>
      <c r="I7393" s="4"/>
      <c r="J7393" s="4"/>
      <c r="K7393" s="4"/>
    </row>
    <row r="7394" spans="1:11" ht="15" customHeight="1" x14ac:dyDescent="0.25">
      <c r="A7394">
        <v>7389</v>
      </c>
      <c r="B7394" s="8">
        <f>'EstExp 12-20'!D353</f>
        <v>0</v>
      </c>
      <c r="C7394" s="146">
        <f t="shared" si="232"/>
        <v>7389</v>
      </c>
      <c r="D7394" s="3" t="s">
        <v>5418</v>
      </c>
      <c r="E7394" t="b">
        <f t="shared" ca="1" si="233"/>
        <v>1</v>
      </c>
      <c r="F7394" cm="1">
        <f t="array" ref="F7394" ca="1">IF(G7394&lt;&gt;"",INDIRECT("'"&amp;G7394&amp;"'!"&amp;H7394),"")</f>
        <v>0</v>
      </c>
      <c r="G7394" s="991" t="s">
        <v>3604</v>
      </c>
      <c r="H7394" t="s">
        <v>5489</v>
      </c>
      <c r="I7394" s="4"/>
      <c r="J7394" s="4"/>
      <c r="K7394" s="4"/>
    </row>
    <row r="7395" spans="1:11" ht="15" customHeight="1" x14ac:dyDescent="0.25">
      <c r="A7395">
        <v>7390</v>
      </c>
      <c r="B7395" s="8">
        <f>'EstExp 12-20'!D355</f>
        <v>0</v>
      </c>
      <c r="C7395" s="146">
        <f t="shared" si="232"/>
        <v>7390</v>
      </c>
      <c r="D7395" s="3" t="s">
        <v>5418</v>
      </c>
      <c r="E7395" t="b">
        <f t="shared" ca="1" si="233"/>
        <v>1</v>
      </c>
      <c r="F7395" cm="1">
        <f t="array" ref="F7395" ca="1">IF(G7395&lt;&gt;"",INDIRECT("'"&amp;G7395&amp;"'!"&amp;H7395),"")</f>
        <v>0</v>
      </c>
      <c r="G7395" s="991" t="s">
        <v>3604</v>
      </c>
      <c r="H7395" t="s">
        <v>5490</v>
      </c>
      <c r="I7395" s="4"/>
      <c r="J7395" s="4"/>
      <c r="K7395" s="4"/>
    </row>
    <row r="7396" spans="1:11" ht="15" customHeight="1" x14ac:dyDescent="0.25">
      <c r="A7396">
        <v>7391</v>
      </c>
      <c r="B7396" s="8">
        <f>'EstExp 12-20'!D356</f>
        <v>0</v>
      </c>
      <c r="C7396" s="146">
        <f t="shared" si="232"/>
        <v>7391</v>
      </c>
      <c r="D7396" s="3" t="s">
        <v>5418</v>
      </c>
      <c r="E7396" t="b">
        <f t="shared" ca="1" si="233"/>
        <v>1</v>
      </c>
      <c r="F7396" cm="1">
        <f t="array" ref="F7396" ca="1">IF(G7396&lt;&gt;"",INDIRECT("'"&amp;G7396&amp;"'!"&amp;H7396),"")</f>
        <v>0</v>
      </c>
      <c r="G7396" s="991" t="s">
        <v>3604</v>
      </c>
      <c r="H7396" t="s">
        <v>5491</v>
      </c>
    </row>
    <row r="7397" spans="1:11" ht="15" customHeight="1" x14ac:dyDescent="0.25">
      <c r="A7397">
        <v>7392</v>
      </c>
      <c r="B7397" s="8">
        <f>'EstExp 12-20'!D357</f>
        <v>0</v>
      </c>
      <c r="C7397" s="146">
        <f t="shared" si="232"/>
        <v>7392</v>
      </c>
      <c r="D7397" s="3" t="s">
        <v>5418</v>
      </c>
      <c r="E7397" t="b">
        <f t="shared" ca="1" si="233"/>
        <v>1</v>
      </c>
      <c r="F7397" cm="1">
        <f t="array" ref="F7397" ca="1">IF(G7397&lt;&gt;"",INDIRECT("'"&amp;G7397&amp;"'!"&amp;H7397),"")</f>
        <v>0</v>
      </c>
      <c r="G7397" s="991" t="s">
        <v>3604</v>
      </c>
      <c r="H7397" t="s">
        <v>5492</v>
      </c>
      <c r="I7397" s="4"/>
      <c r="J7397" s="4"/>
      <c r="K7397" s="4"/>
    </row>
    <row r="7398" spans="1:11" ht="15" customHeight="1" x14ac:dyDescent="0.25">
      <c r="A7398">
        <v>7393</v>
      </c>
      <c r="B7398" s="8">
        <f>'EstExp 12-20'!D358</f>
        <v>0</v>
      </c>
      <c r="C7398" s="146">
        <f t="shared" si="232"/>
        <v>7393</v>
      </c>
      <c r="D7398" s="3" t="s">
        <v>5418</v>
      </c>
      <c r="E7398" t="b">
        <f t="shared" ca="1" si="233"/>
        <v>1</v>
      </c>
      <c r="F7398" cm="1">
        <f t="array" ref="F7398" ca="1">IF(G7398&lt;&gt;"",INDIRECT("'"&amp;G7398&amp;"'!"&amp;H7398),"")</f>
        <v>0</v>
      </c>
      <c r="G7398" s="991" t="s">
        <v>3604</v>
      </c>
      <c r="H7398" t="s">
        <v>5493</v>
      </c>
      <c r="I7398" s="4"/>
      <c r="J7398" s="4"/>
      <c r="K7398" s="4"/>
    </row>
    <row r="7399" spans="1:11" ht="15" customHeight="1" x14ac:dyDescent="0.25">
      <c r="A7399">
        <v>7394</v>
      </c>
      <c r="B7399" s="8">
        <f>'EstExp 12-20'!D360</f>
        <v>0</v>
      </c>
      <c r="C7399" s="146">
        <f t="shared" si="232"/>
        <v>7394</v>
      </c>
      <c r="D7399" s="3" t="s">
        <v>5418</v>
      </c>
      <c r="E7399" t="b">
        <f t="shared" ca="1" si="233"/>
        <v>1</v>
      </c>
      <c r="F7399" cm="1">
        <f t="array" ref="F7399" ca="1">IF(G7399&lt;&gt;"",INDIRECT("'"&amp;G7399&amp;"'!"&amp;H7399),"")</f>
        <v>0</v>
      </c>
      <c r="G7399" s="991" t="s">
        <v>3604</v>
      </c>
      <c r="H7399" t="s">
        <v>5494</v>
      </c>
      <c r="I7399" s="4"/>
      <c r="J7399" s="4"/>
      <c r="K7399" s="4"/>
    </row>
    <row r="7400" spans="1:11" ht="15" customHeight="1" x14ac:dyDescent="0.25">
      <c r="A7400">
        <v>7395</v>
      </c>
      <c r="B7400" s="8">
        <f>'EstExp 12-20'!D361</f>
        <v>0</v>
      </c>
      <c r="C7400" s="146">
        <f t="shared" si="232"/>
        <v>7395</v>
      </c>
      <c r="D7400" s="3" t="s">
        <v>5418</v>
      </c>
      <c r="E7400" t="b">
        <f t="shared" ca="1" si="233"/>
        <v>1</v>
      </c>
      <c r="F7400" cm="1">
        <f t="array" ref="F7400" ca="1">IF(G7400&lt;&gt;"",INDIRECT("'"&amp;G7400&amp;"'!"&amp;H7400),"")</f>
        <v>0</v>
      </c>
      <c r="G7400" s="991" t="s">
        <v>3604</v>
      </c>
      <c r="H7400" t="s">
        <v>5495</v>
      </c>
      <c r="I7400" s="4"/>
      <c r="J7400" s="4"/>
      <c r="K7400" s="4"/>
    </row>
    <row r="7401" spans="1:11" ht="15" customHeight="1" x14ac:dyDescent="0.25">
      <c r="A7401">
        <v>7396</v>
      </c>
      <c r="B7401" s="8">
        <f>'EstExp 12-20'!D362</f>
        <v>0</v>
      </c>
      <c r="C7401" s="146">
        <f t="shared" si="232"/>
        <v>7396</v>
      </c>
      <c r="D7401" s="3" t="s">
        <v>5418</v>
      </c>
      <c r="E7401" t="b">
        <f t="shared" ca="1" si="233"/>
        <v>1</v>
      </c>
      <c r="F7401" cm="1">
        <f t="array" ref="F7401" ca="1">IF(G7401&lt;&gt;"",INDIRECT("'"&amp;G7401&amp;"'!"&amp;H7401),"")</f>
        <v>0</v>
      </c>
      <c r="G7401" s="991" t="s">
        <v>3604</v>
      </c>
      <c r="H7401" t="s">
        <v>5496</v>
      </c>
      <c r="I7401" s="4"/>
      <c r="J7401" s="4"/>
      <c r="K7401" s="4"/>
    </row>
    <row r="7402" spans="1:11" ht="15" customHeight="1" x14ac:dyDescent="0.25">
      <c r="A7402">
        <v>7397</v>
      </c>
      <c r="B7402" s="8">
        <f>'EstExp 12-20'!D367</f>
        <v>0</v>
      </c>
      <c r="C7402" s="146">
        <f t="shared" si="232"/>
        <v>7397</v>
      </c>
      <c r="D7402" s="3" t="s">
        <v>5418</v>
      </c>
      <c r="E7402" t="b">
        <f t="shared" ca="1" si="233"/>
        <v>1</v>
      </c>
      <c r="F7402" cm="1">
        <f t="array" ref="F7402" ca="1">IF(G7402&lt;&gt;"",INDIRECT("'"&amp;G7402&amp;"'!"&amp;H7402),"")</f>
        <v>0</v>
      </c>
      <c r="G7402" s="991" t="s">
        <v>3604</v>
      </c>
      <c r="H7402" t="s">
        <v>5497</v>
      </c>
      <c r="I7402" s="4"/>
      <c r="J7402" s="4"/>
      <c r="K7402" s="4"/>
    </row>
    <row r="7403" spans="1:11" ht="15" customHeight="1" x14ac:dyDescent="0.25">
      <c r="A7403">
        <v>7398</v>
      </c>
      <c r="B7403" s="8">
        <f>'EstExp 12-20'!D368</f>
        <v>0</v>
      </c>
      <c r="C7403" s="146">
        <f t="shared" si="232"/>
        <v>7398</v>
      </c>
      <c r="D7403" s="3" t="s">
        <v>5418</v>
      </c>
      <c r="E7403" t="b">
        <f t="shared" ca="1" si="233"/>
        <v>1</v>
      </c>
      <c r="F7403" cm="1">
        <f t="array" ref="F7403" ca="1">IF(G7403&lt;&gt;"",INDIRECT("'"&amp;G7403&amp;"'!"&amp;H7403),"")</f>
        <v>0</v>
      </c>
      <c r="G7403" s="991" t="s">
        <v>3604</v>
      </c>
      <c r="H7403" t="s">
        <v>5498</v>
      </c>
      <c r="I7403" s="4"/>
      <c r="J7403" s="4"/>
      <c r="K7403" s="4"/>
    </row>
    <row r="7404" spans="1:11" ht="15" customHeight="1" x14ac:dyDescent="0.25">
      <c r="A7404">
        <v>7399</v>
      </c>
      <c r="B7404" s="8">
        <f>'EstExp 12-20'!D369</f>
        <v>0</v>
      </c>
      <c r="C7404" s="146">
        <f t="shared" si="232"/>
        <v>7399</v>
      </c>
      <c r="D7404" s="3" t="s">
        <v>5418</v>
      </c>
      <c r="E7404" t="b">
        <f t="shared" ca="1" si="233"/>
        <v>1</v>
      </c>
      <c r="F7404" cm="1">
        <f t="array" ref="F7404" ca="1">IF(G7404&lt;&gt;"",INDIRECT("'"&amp;G7404&amp;"'!"&amp;H7404),"")</f>
        <v>0</v>
      </c>
      <c r="G7404" s="991" t="s">
        <v>3604</v>
      </c>
      <c r="H7404" t="s">
        <v>5499</v>
      </c>
      <c r="I7404" s="4"/>
      <c r="J7404" s="4"/>
      <c r="K7404" s="4"/>
    </row>
    <row r="7405" spans="1:11" ht="15" customHeight="1" x14ac:dyDescent="0.25">
      <c r="A7405">
        <v>7400</v>
      </c>
      <c r="B7405" s="8">
        <f>'EstExp 12-20'!D371</f>
        <v>0</v>
      </c>
      <c r="C7405" s="146">
        <f t="shared" si="232"/>
        <v>7400</v>
      </c>
      <c r="D7405" s="3" t="s">
        <v>5418</v>
      </c>
      <c r="E7405" t="b">
        <f t="shared" ca="1" si="233"/>
        <v>1</v>
      </c>
      <c r="F7405" cm="1">
        <f t="array" ref="F7405" ca="1">IF(G7405&lt;&gt;"",INDIRECT("'"&amp;G7405&amp;"'!"&amp;H7405),"")</f>
        <v>0</v>
      </c>
      <c r="G7405" s="991" t="s">
        <v>3604</v>
      </c>
      <c r="H7405" t="s">
        <v>5500</v>
      </c>
      <c r="I7405" s="4"/>
      <c r="J7405" s="4"/>
      <c r="K7405" s="4"/>
    </row>
    <row r="7406" spans="1:11" ht="15" customHeight="1" x14ac:dyDescent="0.25">
      <c r="A7406">
        <v>7401</v>
      </c>
      <c r="B7406" s="8">
        <f>'EstExp 12-20'!D372</f>
        <v>0</v>
      </c>
      <c r="C7406" s="146">
        <f t="shared" si="232"/>
        <v>7401</v>
      </c>
      <c r="D7406" s="3" t="s">
        <v>5418</v>
      </c>
      <c r="E7406" t="b">
        <f t="shared" ca="1" si="233"/>
        <v>1</v>
      </c>
      <c r="F7406" cm="1">
        <f t="array" ref="F7406" ca="1">IF(G7406&lt;&gt;"",INDIRECT("'"&amp;G7406&amp;"'!"&amp;H7406),"")</f>
        <v>0</v>
      </c>
      <c r="G7406" s="991" t="s">
        <v>3604</v>
      </c>
      <c r="H7406" t="s">
        <v>5501</v>
      </c>
      <c r="I7406" s="4"/>
      <c r="J7406" s="4"/>
      <c r="K7406" s="4"/>
    </row>
    <row r="7407" spans="1:11" ht="15" customHeight="1" x14ac:dyDescent="0.25">
      <c r="A7407">
        <v>7402</v>
      </c>
      <c r="B7407" s="8">
        <f>'EstExp 12-20'!D374</f>
        <v>0</v>
      </c>
      <c r="C7407" s="146">
        <f t="shared" si="232"/>
        <v>7402</v>
      </c>
      <c r="D7407" s="3" t="s">
        <v>5418</v>
      </c>
      <c r="E7407" t="b">
        <f t="shared" ca="1" si="233"/>
        <v>1</v>
      </c>
      <c r="F7407" cm="1">
        <f t="array" ref="F7407" ca="1">IF(G7407&lt;&gt;"",INDIRECT("'"&amp;G7407&amp;"'!"&amp;H7407),"")</f>
        <v>0</v>
      </c>
      <c r="G7407" s="991" t="s">
        <v>3604</v>
      </c>
      <c r="H7407" t="s">
        <v>5502</v>
      </c>
      <c r="I7407" s="4"/>
      <c r="J7407" s="4"/>
      <c r="K7407" s="4"/>
    </row>
    <row r="7408" spans="1:11" ht="15" customHeight="1" x14ac:dyDescent="0.25">
      <c r="A7408">
        <v>7403</v>
      </c>
      <c r="B7408" s="8">
        <f>'EstExp 12-20'!D375</f>
        <v>0</v>
      </c>
      <c r="C7408" s="146">
        <f t="shared" si="232"/>
        <v>7403</v>
      </c>
      <c r="D7408" s="3" t="s">
        <v>5418</v>
      </c>
      <c r="E7408" t="b">
        <f t="shared" ca="1" si="233"/>
        <v>1</v>
      </c>
      <c r="F7408" cm="1">
        <f t="array" ref="F7408" ca="1">IF(G7408&lt;&gt;"",INDIRECT("'"&amp;G7408&amp;"'!"&amp;H7408),"")</f>
        <v>0</v>
      </c>
      <c r="G7408" s="991" t="s">
        <v>3604</v>
      </c>
      <c r="H7408" t="s">
        <v>5503</v>
      </c>
      <c r="I7408" s="4"/>
      <c r="J7408" s="4"/>
      <c r="K7408" s="4"/>
    </row>
    <row r="7409" spans="1:19" x14ac:dyDescent="0.25">
      <c r="A7409">
        <v>7404</v>
      </c>
      <c r="B7409" s="8">
        <f>'EstExp 12-20'!D376</f>
        <v>0</v>
      </c>
      <c r="C7409" s="146">
        <f t="shared" si="232"/>
        <v>7404</v>
      </c>
      <c r="D7409" s="3" t="s">
        <v>5418</v>
      </c>
      <c r="E7409" t="b">
        <f t="shared" ca="1" si="233"/>
        <v>1</v>
      </c>
      <c r="F7409" cm="1">
        <f t="array" ref="F7409" ca="1">IF(G7409&lt;&gt;"",INDIRECT("'"&amp;G7409&amp;"'!"&amp;H7409),"")</f>
        <v>0</v>
      </c>
      <c r="G7409" s="991" t="s">
        <v>3604</v>
      </c>
      <c r="H7409" t="s">
        <v>5504</v>
      </c>
      <c r="S7409" s="991"/>
    </row>
    <row r="7410" spans="1:19" x14ac:dyDescent="0.25">
      <c r="A7410">
        <v>7405</v>
      </c>
      <c r="B7410" s="8">
        <f>'EstExp 12-20'!D377</f>
        <v>0</v>
      </c>
      <c r="C7410" s="146">
        <f t="shared" si="232"/>
        <v>7405</v>
      </c>
      <c r="D7410" s="3" t="s">
        <v>5418</v>
      </c>
      <c r="E7410" t="b">
        <f t="shared" ca="1" si="233"/>
        <v>1</v>
      </c>
      <c r="F7410" cm="1">
        <f t="array" ref="F7410" ca="1">IF(G7410&lt;&gt;"",INDIRECT("'"&amp;G7410&amp;"'!"&amp;H7410),"")</f>
        <v>0</v>
      </c>
      <c r="G7410" s="991" t="s">
        <v>3604</v>
      </c>
      <c r="H7410" t="s">
        <v>5505</v>
      </c>
      <c r="S7410" s="991"/>
    </row>
    <row r="7411" spans="1:19" x14ac:dyDescent="0.25">
      <c r="A7411">
        <v>7406</v>
      </c>
      <c r="B7411" s="8">
        <f>'EstExp 12-20'!D378</f>
        <v>0</v>
      </c>
      <c r="C7411" s="146">
        <f t="shared" si="232"/>
        <v>7406</v>
      </c>
      <c r="D7411" s="3" t="s">
        <v>5418</v>
      </c>
      <c r="E7411" t="b">
        <f t="shared" ca="1" si="233"/>
        <v>1</v>
      </c>
      <c r="F7411" cm="1">
        <f t="array" ref="F7411" ca="1">IF(G7411&lt;&gt;"",INDIRECT("'"&amp;G7411&amp;"'!"&amp;H7411),"")</f>
        <v>0</v>
      </c>
      <c r="G7411" s="991" t="s">
        <v>3604</v>
      </c>
      <c r="H7411" t="s">
        <v>5506</v>
      </c>
      <c r="S7411" s="991"/>
    </row>
    <row r="7412" spans="1:19" x14ac:dyDescent="0.25">
      <c r="A7412">
        <v>7407</v>
      </c>
      <c r="B7412" s="8">
        <f>'EstExp 12-20'!D380</f>
        <v>0</v>
      </c>
      <c r="C7412" s="146">
        <f t="shared" si="232"/>
        <v>7407</v>
      </c>
      <c r="D7412" s="3" t="s">
        <v>5418</v>
      </c>
      <c r="E7412" t="b">
        <f t="shared" ca="1" si="233"/>
        <v>1</v>
      </c>
      <c r="F7412" cm="1">
        <f t="array" ref="F7412" ca="1">IF(G7412&lt;&gt;"",INDIRECT("'"&amp;G7412&amp;"'!"&amp;H7412),"")</f>
        <v>0</v>
      </c>
      <c r="G7412" s="991" t="s">
        <v>3604</v>
      </c>
      <c r="H7412" t="s">
        <v>5507</v>
      </c>
      <c r="S7412" s="991"/>
    </row>
    <row r="7413" spans="1:19" ht="15" customHeight="1" x14ac:dyDescent="0.25">
      <c r="A7413">
        <v>7408</v>
      </c>
      <c r="B7413" s="8">
        <f>'EstExp 12-20'!D381</f>
        <v>0</v>
      </c>
      <c r="C7413" s="146">
        <f t="shared" ref="C7413:C7476" si="234">A7413-B7413</f>
        <v>7408</v>
      </c>
      <c r="D7413" s="3" t="s">
        <v>5418</v>
      </c>
      <c r="E7413" t="b">
        <f t="shared" ref="E7413:E7476" ca="1" si="235">F7413=B7413</f>
        <v>1</v>
      </c>
      <c r="F7413" cm="1">
        <f t="array" ref="F7413" ca="1">IF(G7413&lt;&gt;"",INDIRECT("'"&amp;G7413&amp;"'!"&amp;H7413),"")</f>
        <v>0</v>
      </c>
      <c r="G7413" s="991" t="s">
        <v>3604</v>
      </c>
      <c r="H7413" t="s">
        <v>5508</v>
      </c>
      <c r="I7413" s="4"/>
      <c r="J7413" s="4"/>
      <c r="K7413" s="4"/>
    </row>
    <row r="7414" spans="1:19" x14ac:dyDescent="0.25">
      <c r="A7414">
        <v>7409</v>
      </c>
      <c r="B7414" s="8">
        <f>'EstExp 12-20'!D382</f>
        <v>0</v>
      </c>
      <c r="C7414" s="146">
        <f t="shared" si="234"/>
        <v>7409</v>
      </c>
      <c r="D7414" s="3" t="s">
        <v>5418</v>
      </c>
      <c r="E7414" t="b">
        <f t="shared" ca="1" si="235"/>
        <v>1</v>
      </c>
      <c r="F7414" cm="1">
        <f t="array" ref="F7414" ca="1">IF(G7414&lt;&gt;"",INDIRECT("'"&amp;G7414&amp;"'!"&amp;H7414),"")</f>
        <v>0</v>
      </c>
      <c r="G7414" s="991" t="s">
        <v>3604</v>
      </c>
      <c r="H7414" t="s">
        <v>5509</v>
      </c>
      <c r="S7414" s="991"/>
    </row>
    <row r="7415" spans="1:19" x14ac:dyDescent="0.25">
      <c r="A7415">
        <v>7410</v>
      </c>
      <c r="B7415" s="8">
        <f>'EstExp 12-20'!D383</f>
        <v>0</v>
      </c>
      <c r="C7415" s="146">
        <f t="shared" si="234"/>
        <v>7410</v>
      </c>
      <c r="D7415" s="3" t="s">
        <v>5418</v>
      </c>
      <c r="E7415" t="b">
        <f t="shared" ca="1" si="235"/>
        <v>1</v>
      </c>
      <c r="F7415" cm="1">
        <f t="array" ref="F7415" ca="1">IF(G7415&lt;&gt;"",INDIRECT("'"&amp;G7415&amp;"'!"&amp;H7415),"")</f>
        <v>0</v>
      </c>
      <c r="G7415" s="991" t="s">
        <v>3604</v>
      </c>
      <c r="H7415" t="s">
        <v>5510</v>
      </c>
      <c r="S7415" s="991"/>
    </row>
    <row r="7416" spans="1:19" x14ac:dyDescent="0.25">
      <c r="A7416">
        <v>7411</v>
      </c>
      <c r="B7416" s="8">
        <f>'EstExp 12-20'!D384</f>
        <v>0</v>
      </c>
      <c r="C7416" s="146">
        <f t="shared" si="234"/>
        <v>7411</v>
      </c>
      <c r="D7416" s="3" t="s">
        <v>5418</v>
      </c>
      <c r="E7416" t="b">
        <f t="shared" ca="1" si="235"/>
        <v>1</v>
      </c>
      <c r="F7416" cm="1">
        <f t="array" ref="F7416" ca="1">IF(G7416&lt;&gt;"",INDIRECT("'"&amp;G7416&amp;"'!"&amp;H7416),"")</f>
        <v>0</v>
      </c>
      <c r="G7416" s="991" t="s">
        <v>3604</v>
      </c>
      <c r="H7416" t="s">
        <v>5511</v>
      </c>
      <c r="S7416" s="991"/>
    </row>
    <row r="7417" spans="1:19" x14ac:dyDescent="0.25">
      <c r="A7417">
        <v>7412</v>
      </c>
      <c r="B7417" s="8">
        <f>'EstExp 12-20'!D385</f>
        <v>0</v>
      </c>
      <c r="C7417" s="146">
        <f t="shared" si="234"/>
        <v>7412</v>
      </c>
      <c r="D7417" s="3" t="s">
        <v>5418</v>
      </c>
      <c r="E7417" t="b">
        <f t="shared" ca="1" si="235"/>
        <v>1</v>
      </c>
      <c r="F7417" cm="1">
        <f t="array" ref="F7417" ca="1">IF(G7417&lt;&gt;"",INDIRECT("'"&amp;G7417&amp;"'!"&amp;H7417),"")</f>
        <v>0</v>
      </c>
      <c r="G7417" s="991" t="s">
        <v>3604</v>
      </c>
      <c r="H7417" t="s">
        <v>5512</v>
      </c>
      <c r="S7417" s="991"/>
    </row>
    <row r="7418" spans="1:19" x14ac:dyDescent="0.25">
      <c r="A7418">
        <v>7413</v>
      </c>
      <c r="B7418" s="8">
        <f>'EstExp 12-20'!D386</f>
        <v>0</v>
      </c>
      <c r="C7418" s="146">
        <f t="shared" si="234"/>
        <v>7413</v>
      </c>
      <c r="D7418" s="3" t="s">
        <v>5418</v>
      </c>
      <c r="E7418" t="b">
        <f t="shared" ca="1" si="235"/>
        <v>1</v>
      </c>
      <c r="F7418" cm="1">
        <f t="array" ref="F7418" ca="1">IF(G7418&lt;&gt;"",INDIRECT("'"&amp;G7418&amp;"'!"&amp;H7418),"")</f>
        <v>0</v>
      </c>
      <c r="G7418" s="991" t="s">
        <v>3604</v>
      </c>
      <c r="H7418" t="s">
        <v>5513</v>
      </c>
      <c r="S7418" s="991"/>
    </row>
    <row r="7419" spans="1:19" x14ac:dyDescent="0.25">
      <c r="A7419">
        <v>7414</v>
      </c>
      <c r="B7419" s="8">
        <f>'EstExp 12-20'!D387</f>
        <v>0</v>
      </c>
      <c r="C7419" s="146">
        <f t="shared" si="234"/>
        <v>7414</v>
      </c>
      <c r="D7419" s="3" t="s">
        <v>5418</v>
      </c>
      <c r="E7419" t="b">
        <f t="shared" ca="1" si="235"/>
        <v>1</v>
      </c>
      <c r="F7419" cm="1">
        <f t="array" ref="F7419" ca="1">IF(G7419&lt;&gt;"",INDIRECT("'"&amp;G7419&amp;"'!"&amp;H7419),"")</f>
        <v>0</v>
      </c>
      <c r="G7419" s="991" t="s">
        <v>3604</v>
      </c>
      <c r="H7419" t="s">
        <v>5514</v>
      </c>
      <c r="S7419" s="991"/>
    </row>
    <row r="7420" spans="1:19" x14ac:dyDescent="0.25">
      <c r="A7420">
        <v>7415</v>
      </c>
      <c r="B7420" s="8">
        <f>'EstExp 12-20'!D388</f>
        <v>0</v>
      </c>
      <c r="C7420" s="146">
        <f t="shared" si="234"/>
        <v>7415</v>
      </c>
      <c r="D7420" s="3" t="s">
        <v>5418</v>
      </c>
      <c r="E7420" t="b">
        <f t="shared" ca="1" si="235"/>
        <v>1</v>
      </c>
      <c r="F7420" cm="1">
        <f t="array" ref="F7420" ca="1">IF(G7420&lt;&gt;"",INDIRECT("'"&amp;G7420&amp;"'!"&amp;H7420),"")</f>
        <v>0</v>
      </c>
      <c r="G7420" s="991" t="s">
        <v>3604</v>
      </c>
      <c r="H7420" t="s">
        <v>5515</v>
      </c>
      <c r="S7420" s="991"/>
    </row>
    <row r="7421" spans="1:19" x14ac:dyDescent="0.25">
      <c r="A7421">
        <v>7416</v>
      </c>
      <c r="B7421" s="8">
        <f>'EstExp 12-20'!E316</f>
        <v>0</v>
      </c>
      <c r="C7421" s="146">
        <f t="shared" si="234"/>
        <v>7416</v>
      </c>
      <c r="D7421" s="3" t="s">
        <v>5418</v>
      </c>
      <c r="E7421" t="b">
        <f t="shared" ca="1" si="235"/>
        <v>1</v>
      </c>
      <c r="F7421" cm="1">
        <f t="array" ref="F7421" ca="1">IF(G7421&lt;&gt;"",INDIRECT("'"&amp;G7421&amp;"'!"&amp;H7421),"")</f>
        <v>0</v>
      </c>
      <c r="G7421" s="991" t="s">
        <v>3604</v>
      </c>
      <c r="H7421" t="s">
        <v>5516</v>
      </c>
      <c r="S7421" s="991"/>
    </row>
    <row r="7422" spans="1:19" x14ac:dyDescent="0.25">
      <c r="A7422">
        <v>7417</v>
      </c>
      <c r="B7422" s="8">
        <f>'EstExp 12-20'!E317</f>
        <v>0</v>
      </c>
      <c r="C7422" s="146">
        <f t="shared" si="234"/>
        <v>7417</v>
      </c>
      <c r="D7422" s="3" t="s">
        <v>5418</v>
      </c>
      <c r="E7422" t="b">
        <f t="shared" ca="1" si="235"/>
        <v>1</v>
      </c>
      <c r="F7422" cm="1">
        <f t="array" ref="F7422" ca="1">IF(G7422&lt;&gt;"",INDIRECT("'"&amp;G7422&amp;"'!"&amp;H7422),"")</f>
        <v>0</v>
      </c>
      <c r="G7422" s="991" t="s">
        <v>3604</v>
      </c>
      <c r="H7422" t="s">
        <v>5517</v>
      </c>
      <c r="S7422" s="991"/>
    </row>
    <row r="7423" spans="1:19" ht="15" customHeight="1" x14ac:dyDescent="0.25">
      <c r="A7423">
        <v>7418</v>
      </c>
      <c r="B7423" s="8">
        <f>'EstExp 12-20'!E318</f>
        <v>0</v>
      </c>
      <c r="C7423" s="146">
        <f t="shared" si="234"/>
        <v>7418</v>
      </c>
      <c r="D7423" s="3" t="s">
        <v>5418</v>
      </c>
      <c r="E7423" t="b">
        <f t="shared" ca="1" si="235"/>
        <v>1</v>
      </c>
      <c r="F7423" cm="1">
        <f t="array" ref="F7423" ca="1">IF(G7423&lt;&gt;"",INDIRECT("'"&amp;G7423&amp;"'!"&amp;H7423),"")</f>
        <v>0</v>
      </c>
      <c r="G7423" s="991" t="s">
        <v>3604</v>
      </c>
      <c r="H7423" t="s">
        <v>5518</v>
      </c>
      <c r="I7423" s="4"/>
      <c r="J7423" s="4"/>
      <c r="K7423" s="4"/>
    </row>
    <row r="7424" spans="1:19" ht="15" customHeight="1" x14ac:dyDescent="0.25">
      <c r="A7424">
        <v>7419</v>
      </c>
      <c r="B7424" s="8">
        <f>'EstExp 12-20'!E319</f>
        <v>0</v>
      </c>
      <c r="C7424" s="146">
        <f t="shared" si="234"/>
        <v>7419</v>
      </c>
      <c r="D7424" s="3" t="s">
        <v>5418</v>
      </c>
      <c r="E7424" t="b">
        <f t="shared" ca="1" si="235"/>
        <v>1</v>
      </c>
      <c r="F7424" cm="1">
        <f t="array" ref="F7424" ca="1">IF(G7424&lt;&gt;"",INDIRECT("'"&amp;G7424&amp;"'!"&amp;H7424),"")</f>
        <v>0</v>
      </c>
      <c r="G7424" s="991" t="s">
        <v>3604</v>
      </c>
      <c r="H7424" t="s">
        <v>5519</v>
      </c>
    </row>
    <row r="7425" spans="1:19" x14ac:dyDescent="0.25">
      <c r="A7425">
        <v>7420</v>
      </c>
      <c r="B7425" s="8">
        <f>'EstExp 12-20'!E320</f>
        <v>0</v>
      </c>
      <c r="C7425" s="146">
        <f t="shared" si="234"/>
        <v>7420</v>
      </c>
      <c r="D7425" s="3" t="s">
        <v>5418</v>
      </c>
      <c r="E7425" t="b">
        <f t="shared" ca="1" si="235"/>
        <v>1</v>
      </c>
      <c r="F7425" cm="1">
        <f t="array" ref="F7425" ca="1">IF(G7425&lt;&gt;"",INDIRECT("'"&amp;G7425&amp;"'!"&amp;H7425),"")</f>
        <v>0</v>
      </c>
      <c r="G7425" s="991" t="s">
        <v>3604</v>
      </c>
      <c r="H7425" t="s">
        <v>5520</v>
      </c>
      <c r="S7425" s="991"/>
    </row>
    <row r="7426" spans="1:19" x14ac:dyDescent="0.25">
      <c r="A7426">
        <v>7421</v>
      </c>
      <c r="B7426" s="8">
        <f>'EstExp 12-20'!E321</f>
        <v>0</v>
      </c>
      <c r="C7426" s="146">
        <f t="shared" si="234"/>
        <v>7421</v>
      </c>
      <c r="D7426" s="3" t="s">
        <v>5418</v>
      </c>
      <c r="E7426" t="b">
        <f t="shared" ca="1" si="235"/>
        <v>1</v>
      </c>
      <c r="F7426" cm="1">
        <f t="array" ref="F7426" ca="1">IF(G7426&lt;&gt;"",INDIRECT("'"&amp;G7426&amp;"'!"&amp;H7426),"")</f>
        <v>0</v>
      </c>
      <c r="G7426" s="991" t="s">
        <v>3604</v>
      </c>
      <c r="H7426" t="s">
        <v>5521</v>
      </c>
      <c r="S7426" s="991"/>
    </row>
    <row r="7427" spans="1:19" x14ac:dyDescent="0.25">
      <c r="A7427">
        <v>7422</v>
      </c>
      <c r="B7427" s="8">
        <f>'EstExp 12-20'!E322</f>
        <v>0</v>
      </c>
      <c r="C7427" s="146">
        <f t="shared" si="234"/>
        <v>7422</v>
      </c>
      <c r="D7427" s="3" t="s">
        <v>5418</v>
      </c>
      <c r="E7427" t="b">
        <f t="shared" ca="1" si="235"/>
        <v>1</v>
      </c>
      <c r="F7427" cm="1">
        <f t="array" ref="F7427" ca="1">IF(G7427&lt;&gt;"",INDIRECT("'"&amp;G7427&amp;"'!"&amp;H7427),"")</f>
        <v>0</v>
      </c>
      <c r="G7427" s="991" t="s">
        <v>3604</v>
      </c>
      <c r="H7427" t="s">
        <v>5522</v>
      </c>
      <c r="S7427" s="991"/>
    </row>
    <row r="7428" spans="1:19" x14ac:dyDescent="0.25">
      <c r="A7428">
        <v>7423</v>
      </c>
      <c r="B7428" s="8">
        <f>'EstExp 12-20'!E323</f>
        <v>0</v>
      </c>
      <c r="C7428" s="146">
        <f t="shared" si="234"/>
        <v>7423</v>
      </c>
      <c r="D7428" s="3" t="s">
        <v>5418</v>
      </c>
      <c r="E7428" t="b">
        <f t="shared" ca="1" si="235"/>
        <v>1</v>
      </c>
      <c r="F7428" cm="1">
        <f t="array" ref="F7428" ca="1">IF(G7428&lt;&gt;"",INDIRECT("'"&amp;G7428&amp;"'!"&amp;H7428),"")</f>
        <v>0</v>
      </c>
      <c r="G7428" s="991" t="s">
        <v>3604</v>
      </c>
      <c r="H7428" t="s">
        <v>5523</v>
      </c>
      <c r="S7428" s="991"/>
    </row>
    <row r="7429" spans="1:19" ht="15" customHeight="1" x14ac:dyDescent="0.25">
      <c r="A7429">
        <v>7424</v>
      </c>
      <c r="B7429" s="8">
        <f>'EstExp 12-20'!E324</f>
        <v>0</v>
      </c>
      <c r="C7429" s="146">
        <f t="shared" si="234"/>
        <v>7424</v>
      </c>
      <c r="D7429" s="3" t="s">
        <v>5418</v>
      </c>
      <c r="E7429" t="b">
        <f t="shared" ca="1" si="235"/>
        <v>1</v>
      </c>
      <c r="F7429" cm="1">
        <f t="array" ref="F7429" ca="1">IF(G7429&lt;&gt;"",INDIRECT("'"&amp;G7429&amp;"'!"&amp;H7429),"")</f>
        <v>0</v>
      </c>
      <c r="G7429" s="991" t="s">
        <v>3604</v>
      </c>
      <c r="H7429" t="s">
        <v>5524</v>
      </c>
    </row>
    <row r="7430" spans="1:19" x14ac:dyDescent="0.25">
      <c r="A7430">
        <v>7425</v>
      </c>
      <c r="B7430" s="8">
        <f>'EstExp 12-20'!E325</f>
        <v>0</v>
      </c>
      <c r="C7430" s="146">
        <f t="shared" si="234"/>
        <v>7425</v>
      </c>
      <c r="D7430" s="3" t="s">
        <v>5418</v>
      </c>
      <c r="E7430" t="b">
        <f t="shared" ca="1" si="235"/>
        <v>1</v>
      </c>
      <c r="F7430" cm="1">
        <f t="array" ref="F7430" ca="1">IF(G7430&lt;&gt;"",INDIRECT("'"&amp;G7430&amp;"'!"&amp;H7430),"")</f>
        <v>0</v>
      </c>
      <c r="G7430" s="991" t="s">
        <v>3604</v>
      </c>
      <c r="H7430" t="s">
        <v>5525</v>
      </c>
      <c r="S7430" s="991"/>
    </row>
    <row r="7431" spans="1:19" x14ac:dyDescent="0.25">
      <c r="A7431">
        <v>7426</v>
      </c>
      <c r="B7431" s="8">
        <f>'EstExp 12-20'!E326</f>
        <v>0</v>
      </c>
      <c r="C7431" s="146">
        <f t="shared" si="234"/>
        <v>7426</v>
      </c>
      <c r="D7431" s="3" t="s">
        <v>5418</v>
      </c>
      <c r="E7431" t="b">
        <f t="shared" ca="1" si="235"/>
        <v>1</v>
      </c>
      <c r="F7431" cm="1">
        <f t="array" ref="F7431" ca="1">IF(G7431&lt;&gt;"",INDIRECT("'"&amp;G7431&amp;"'!"&amp;H7431),"")</f>
        <v>0</v>
      </c>
      <c r="G7431" s="991" t="s">
        <v>3604</v>
      </c>
      <c r="H7431" t="s">
        <v>5526</v>
      </c>
      <c r="S7431" s="991"/>
    </row>
    <row r="7432" spans="1:19" x14ac:dyDescent="0.25">
      <c r="A7432">
        <v>7427</v>
      </c>
      <c r="B7432" s="8">
        <f>'EstExp 12-20'!E327</f>
        <v>0</v>
      </c>
      <c r="C7432" s="146">
        <f t="shared" si="234"/>
        <v>7427</v>
      </c>
      <c r="D7432" s="3" t="s">
        <v>5418</v>
      </c>
      <c r="E7432" t="b">
        <f t="shared" ca="1" si="235"/>
        <v>1</v>
      </c>
      <c r="F7432" cm="1">
        <f t="array" ref="F7432" ca="1">IF(G7432&lt;&gt;"",INDIRECT("'"&amp;G7432&amp;"'!"&amp;H7432),"")</f>
        <v>0</v>
      </c>
      <c r="G7432" s="991" t="s">
        <v>3604</v>
      </c>
      <c r="H7432" t="s">
        <v>5527</v>
      </c>
      <c r="S7432" s="991"/>
    </row>
    <row r="7433" spans="1:19" x14ac:dyDescent="0.25">
      <c r="A7433">
        <v>7428</v>
      </c>
      <c r="B7433" s="8">
        <f>'EstExp 12-20'!E328</f>
        <v>0</v>
      </c>
      <c r="C7433" s="146">
        <f t="shared" si="234"/>
        <v>7428</v>
      </c>
      <c r="D7433" s="3" t="s">
        <v>5418</v>
      </c>
      <c r="E7433" t="b">
        <f t="shared" ca="1" si="235"/>
        <v>1</v>
      </c>
      <c r="F7433" cm="1">
        <f t="array" ref="F7433" ca="1">IF(G7433&lt;&gt;"",INDIRECT("'"&amp;G7433&amp;"'!"&amp;H7433),"")</f>
        <v>0</v>
      </c>
      <c r="G7433" s="991" t="s">
        <v>3604</v>
      </c>
      <c r="H7433" t="s">
        <v>5528</v>
      </c>
      <c r="S7433" s="991"/>
    </row>
    <row r="7434" spans="1:19" ht="15" customHeight="1" x14ac:dyDescent="0.25">
      <c r="A7434">
        <v>7429</v>
      </c>
      <c r="B7434" s="8">
        <f>'EstExp 12-20'!E329</f>
        <v>0</v>
      </c>
      <c r="C7434" s="146">
        <f t="shared" si="234"/>
        <v>7429</v>
      </c>
      <c r="D7434" s="3" t="s">
        <v>5418</v>
      </c>
      <c r="E7434" t="b">
        <f t="shared" ca="1" si="235"/>
        <v>1</v>
      </c>
      <c r="F7434" cm="1">
        <f t="array" ref="F7434" ca="1">IF(G7434&lt;&gt;"",INDIRECT("'"&amp;G7434&amp;"'!"&amp;H7434),"")</f>
        <v>0</v>
      </c>
      <c r="G7434" s="991" t="s">
        <v>3604</v>
      </c>
      <c r="H7434" t="s">
        <v>5529</v>
      </c>
    </row>
    <row r="7435" spans="1:19" ht="15" customHeight="1" x14ac:dyDescent="0.25">
      <c r="A7435">
        <v>7430</v>
      </c>
      <c r="B7435" s="8">
        <f>'EstExp 12-20'!E330</f>
        <v>0</v>
      </c>
      <c r="C7435" s="146">
        <f t="shared" si="234"/>
        <v>7430</v>
      </c>
      <c r="D7435" s="3" t="s">
        <v>5418</v>
      </c>
      <c r="E7435" t="b">
        <f t="shared" ca="1" si="235"/>
        <v>1</v>
      </c>
      <c r="F7435" cm="1">
        <f t="array" ref="F7435" ca="1">IF(G7435&lt;&gt;"",INDIRECT("'"&amp;G7435&amp;"'!"&amp;H7435),"")</f>
        <v>0</v>
      </c>
      <c r="G7435" s="991" t="s">
        <v>3604</v>
      </c>
      <c r="H7435" t="s">
        <v>5530</v>
      </c>
      <c r="I7435" s="4"/>
      <c r="J7435" s="4"/>
      <c r="K7435" s="4"/>
    </row>
    <row r="7436" spans="1:19" ht="15" customHeight="1" x14ac:dyDescent="0.25">
      <c r="A7436">
        <v>7431</v>
      </c>
      <c r="B7436" s="8">
        <f>'EstExp 12-20'!E344</f>
        <v>0</v>
      </c>
      <c r="C7436" s="146">
        <f t="shared" si="234"/>
        <v>7431</v>
      </c>
      <c r="D7436" s="3" t="s">
        <v>5418</v>
      </c>
      <c r="E7436" t="b">
        <f t="shared" ca="1" si="235"/>
        <v>1</v>
      </c>
      <c r="F7436" cm="1">
        <f t="array" ref="F7436" ca="1">IF(G7436&lt;&gt;"",INDIRECT("'"&amp;G7436&amp;"'!"&amp;H7436),"")</f>
        <v>0</v>
      </c>
      <c r="G7436" s="991" t="s">
        <v>3604</v>
      </c>
      <c r="H7436" t="s">
        <v>5531</v>
      </c>
    </row>
    <row r="7437" spans="1:19" x14ac:dyDescent="0.25">
      <c r="A7437">
        <v>7432</v>
      </c>
      <c r="B7437" s="8">
        <f>'EstExp 12-20'!E347</f>
        <v>0</v>
      </c>
      <c r="C7437" s="146">
        <f t="shared" si="234"/>
        <v>7432</v>
      </c>
      <c r="D7437" s="3" t="s">
        <v>5418</v>
      </c>
      <c r="E7437" t="b">
        <f t="shared" ca="1" si="235"/>
        <v>1</v>
      </c>
      <c r="F7437" cm="1">
        <f t="array" ref="F7437" ca="1">IF(G7437&lt;&gt;"",INDIRECT("'"&amp;G7437&amp;"'!"&amp;H7437),"")</f>
        <v>0</v>
      </c>
      <c r="G7437" s="991" t="s">
        <v>3604</v>
      </c>
      <c r="H7437" t="s">
        <v>5532</v>
      </c>
      <c r="S7437" s="991"/>
    </row>
    <row r="7438" spans="1:19" x14ac:dyDescent="0.25">
      <c r="A7438">
        <v>7433</v>
      </c>
      <c r="B7438" s="8">
        <f>'EstExp 12-20'!E348</f>
        <v>0</v>
      </c>
      <c r="C7438" s="146">
        <f t="shared" si="234"/>
        <v>7433</v>
      </c>
      <c r="D7438" s="3" t="s">
        <v>5418</v>
      </c>
      <c r="E7438" t="b">
        <f t="shared" ca="1" si="235"/>
        <v>1</v>
      </c>
      <c r="F7438" cm="1">
        <f t="array" ref="F7438" ca="1">IF(G7438&lt;&gt;"",INDIRECT("'"&amp;G7438&amp;"'!"&amp;H7438),"")</f>
        <v>0</v>
      </c>
      <c r="G7438" s="991" t="s">
        <v>3604</v>
      </c>
      <c r="H7438" t="s">
        <v>5533</v>
      </c>
      <c r="S7438" s="991"/>
    </row>
    <row r="7439" spans="1:19" x14ac:dyDescent="0.25">
      <c r="A7439">
        <v>7434</v>
      </c>
      <c r="B7439" s="8">
        <f>'EstExp 12-20'!E349</f>
        <v>0</v>
      </c>
      <c r="C7439" s="146">
        <f t="shared" si="234"/>
        <v>7434</v>
      </c>
      <c r="D7439" s="3" t="s">
        <v>5418</v>
      </c>
      <c r="E7439" t="b">
        <f t="shared" ca="1" si="235"/>
        <v>1</v>
      </c>
      <c r="F7439" cm="1">
        <f t="array" ref="F7439" ca="1">IF(G7439&lt;&gt;"",INDIRECT("'"&amp;G7439&amp;"'!"&amp;H7439),"")</f>
        <v>0</v>
      </c>
      <c r="G7439" s="991" t="s">
        <v>3604</v>
      </c>
      <c r="H7439" t="s">
        <v>5534</v>
      </c>
      <c r="S7439" s="991"/>
    </row>
    <row r="7440" spans="1:19" x14ac:dyDescent="0.25">
      <c r="A7440">
        <v>7435</v>
      </c>
      <c r="B7440" s="8">
        <f>'EstExp 12-20'!E350</f>
        <v>0</v>
      </c>
      <c r="C7440" s="146">
        <f t="shared" si="234"/>
        <v>7435</v>
      </c>
      <c r="D7440" s="3" t="s">
        <v>5418</v>
      </c>
      <c r="E7440" t="b">
        <f t="shared" ca="1" si="235"/>
        <v>1</v>
      </c>
      <c r="F7440" cm="1">
        <f t="array" ref="F7440" ca="1">IF(G7440&lt;&gt;"",INDIRECT("'"&amp;G7440&amp;"'!"&amp;H7440),"")</f>
        <v>0</v>
      </c>
      <c r="G7440" s="991" t="s">
        <v>3604</v>
      </c>
      <c r="H7440" t="s">
        <v>5535</v>
      </c>
      <c r="S7440" s="991"/>
    </row>
    <row r="7441" spans="1:19" x14ac:dyDescent="0.25">
      <c r="A7441">
        <v>7436</v>
      </c>
      <c r="B7441" s="8">
        <f>'EstExp 12-20'!E351</f>
        <v>0</v>
      </c>
      <c r="C7441" s="146">
        <f t="shared" si="234"/>
        <v>7436</v>
      </c>
      <c r="D7441" s="3" t="s">
        <v>5418</v>
      </c>
      <c r="E7441" t="b">
        <f t="shared" ca="1" si="235"/>
        <v>1</v>
      </c>
      <c r="F7441" cm="1">
        <f t="array" ref="F7441" ca="1">IF(G7441&lt;&gt;"",INDIRECT("'"&amp;G7441&amp;"'!"&amp;H7441),"")</f>
        <v>0</v>
      </c>
      <c r="G7441" s="991" t="s">
        <v>3604</v>
      </c>
      <c r="H7441" t="s">
        <v>5536</v>
      </c>
      <c r="S7441" s="991"/>
    </row>
    <row r="7442" spans="1:19" x14ac:dyDescent="0.25">
      <c r="A7442">
        <v>7437</v>
      </c>
      <c r="B7442" s="8">
        <f>'EstExp 12-20'!E352</f>
        <v>0</v>
      </c>
      <c r="C7442" s="146">
        <f t="shared" si="234"/>
        <v>7437</v>
      </c>
      <c r="D7442" s="3" t="s">
        <v>5418</v>
      </c>
      <c r="E7442" t="b">
        <f t="shared" ca="1" si="235"/>
        <v>1</v>
      </c>
      <c r="F7442" cm="1">
        <f t="array" ref="F7442" ca="1">IF(G7442&lt;&gt;"",INDIRECT("'"&amp;G7442&amp;"'!"&amp;H7442),"")</f>
        <v>0</v>
      </c>
      <c r="G7442" s="991" t="s">
        <v>3604</v>
      </c>
      <c r="H7442" t="s">
        <v>5537</v>
      </c>
      <c r="S7442" s="991"/>
    </row>
    <row r="7443" spans="1:19" x14ac:dyDescent="0.25">
      <c r="A7443">
        <v>7438</v>
      </c>
      <c r="B7443" s="8">
        <f>'EstExp 12-20'!E353</f>
        <v>0</v>
      </c>
      <c r="C7443" s="146">
        <f t="shared" si="234"/>
        <v>7438</v>
      </c>
      <c r="D7443" s="3" t="s">
        <v>5418</v>
      </c>
      <c r="E7443" t="b">
        <f t="shared" ca="1" si="235"/>
        <v>1</v>
      </c>
      <c r="F7443" cm="1">
        <f t="array" ref="F7443" ca="1">IF(G7443&lt;&gt;"",INDIRECT("'"&amp;G7443&amp;"'!"&amp;H7443),"")</f>
        <v>0</v>
      </c>
      <c r="G7443" s="991" t="s">
        <v>3604</v>
      </c>
      <c r="H7443" t="s">
        <v>5538</v>
      </c>
      <c r="S7443" s="991"/>
    </row>
    <row r="7444" spans="1:19" x14ac:dyDescent="0.25">
      <c r="A7444">
        <v>7439</v>
      </c>
      <c r="B7444" s="8">
        <f>'EstExp 12-20'!E355</f>
        <v>0</v>
      </c>
      <c r="C7444" s="146">
        <f t="shared" si="234"/>
        <v>7439</v>
      </c>
      <c r="D7444" s="3" t="s">
        <v>5418</v>
      </c>
      <c r="E7444" t="b">
        <f t="shared" ca="1" si="235"/>
        <v>1</v>
      </c>
      <c r="F7444" cm="1">
        <f t="array" ref="F7444" ca="1">IF(G7444&lt;&gt;"",INDIRECT("'"&amp;G7444&amp;"'!"&amp;H7444),"")</f>
        <v>0</v>
      </c>
      <c r="G7444" s="991" t="s">
        <v>3604</v>
      </c>
      <c r="H7444" t="s">
        <v>5539</v>
      </c>
      <c r="S7444" s="991"/>
    </row>
    <row r="7445" spans="1:19" x14ac:dyDescent="0.25">
      <c r="A7445">
        <v>7440</v>
      </c>
      <c r="B7445" s="8">
        <f>'EstExp 12-20'!E356</f>
        <v>0</v>
      </c>
      <c r="C7445" s="146">
        <f t="shared" si="234"/>
        <v>7440</v>
      </c>
      <c r="D7445" s="3" t="s">
        <v>5418</v>
      </c>
      <c r="E7445" t="b">
        <f t="shared" ca="1" si="235"/>
        <v>1</v>
      </c>
      <c r="F7445" cm="1">
        <f t="array" ref="F7445" ca="1">IF(G7445&lt;&gt;"",INDIRECT("'"&amp;G7445&amp;"'!"&amp;H7445),"")</f>
        <v>0</v>
      </c>
      <c r="G7445" s="991" t="s">
        <v>3604</v>
      </c>
      <c r="H7445" t="s">
        <v>5540</v>
      </c>
      <c r="S7445" s="991"/>
    </row>
    <row r="7446" spans="1:19" x14ac:dyDescent="0.25">
      <c r="A7446">
        <v>7441</v>
      </c>
      <c r="B7446" s="8">
        <f>'EstExp 12-20'!E357</f>
        <v>0</v>
      </c>
      <c r="C7446" s="146">
        <f t="shared" si="234"/>
        <v>7441</v>
      </c>
      <c r="D7446" s="3" t="s">
        <v>5418</v>
      </c>
      <c r="E7446" t="b">
        <f t="shared" ca="1" si="235"/>
        <v>1</v>
      </c>
      <c r="F7446" cm="1">
        <f t="array" ref="F7446" ca="1">IF(G7446&lt;&gt;"",INDIRECT("'"&amp;G7446&amp;"'!"&amp;H7446),"")</f>
        <v>0</v>
      </c>
      <c r="G7446" s="991" t="s">
        <v>3604</v>
      </c>
      <c r="H7446" t="s">
        <v>5541</v>
      </c>
      <c r="S7446" s="991"/>
    </row>
    <row r="7447" spans="1:19" x14ac:dyDescent="0.25">
      <c r="A7447">
        <v>7442</v>
      </c>
      <c r="B7447" s="8">
        <f>'EstExp 12-20'!E358</f>
        <v>0</v>
      </c>
      <c r="C7447" s="146">
        <f t="shared" si="234"/>
        <v>7442</v>
      </c>
      <c r="D7447" s="3" t="s">
        <v>5418</v>
      </c>
      <c r="E7447" t="b">
        <f t="shared" ca="1" si="235"/>
        <v>1</v>
      </c>
      <c r="F7447" cm="1">
        <f t="array" ref="F7447" ca="1">IF(G7447&lt;&gt;"",INDIRECT("'"&amp;G7447&amp;"'!"&amp;H7447),"")</f>
        <v>0</v>
      </c>
      <c r="G7447" s="991" t="s">
        <v>3604</v>
      </c>
      <c r="H7447" t="s">
        <v>5542</v>
      </c>
      <c r="S7447" s="991"/>
    </row>
    <row r="7448" spans="1:19" x14ac:dyDescent="0.25">
      <c r="A7448">
        <v>7443</v>
      </c>
      <c r="B7448" s="8">
        <f>'EstExp 12-20'!E360</f>
        <v>0</v>
      </c>
      <c r="C7448" s="146">
        <f t="shared" si="234"/>
        <v>7443</v>
      </c>
      <c r="D7448" s="3" t="s">
        <v>5418</v>
      </c>
      <c r="E7448" t="b">
        <f t="shared" ca="1" si="235"/>
        <v>1</v>
      </c>
      <c r="F7448" cm="1">
        <f t="array" ref="F7448" ca="1">IF(G7448&lt;&gt;"",INDIRECT("'"&amp;G7448&amp;"'!"&amp;H7448),"")</f>
        <v>0</v>
      </c>
      <c r="G7448" s="991" t="s">
        <v>3604</v>
      </c>
      <c r="H7448" t="s">
        <v>5543</v>
      </c>
      <c r="S7448" s="991"/>
    </row>
    <row r="7449" spans="1:19" x14ac:dyDescent="0.25">
      <c r="A7449">
        <v>7444</v>
      </c>
      <c r="B7449" s="8">
        <f>'EstExp 12-20'!E361</f>
        <v>0</v>
      </c>
      <c r="C7449" s="146">
        <f t="shared" si="234"/>
        <v>7444</v>
      </c>
      <c r="D7449" s="3" t="s">
        <v>5418</v>
      </c>
      <c r="E7449" t="b">
        <f t="shared" ca="1" si="235"/>
        <v>1</v>
      </c>
      <c r="F7449" cm="1">
        <f t="array" ref="F7449" ca="1">IF(G7449&lt;&gt;"",INDIRECT("'"&amp;G7449&amp;"'!"&amp;H7449),"")</f>
        <v>0</v>
      </c>
      <c r="G7449" s="991" t="s">
        <v>3604</v>
      </c>
      <c r="H7449" t="s">
        <v>5544</v>
      </c>
      <c r="S7449" s="991"/>
    </row>
    <row r="7450" spans="1:19" x14ac:dyDescent="0.25">
      <c r="A7450">
        <v>7445</v>
      </c>
      <c r="B7450" s="8">
        <f>'EstExp 12-20'!E362</f>
        <v>0</v>
      </c>
      <c r="C7450" s="146">
        <f t="shared" si="234"/>
        <v>7445</v>
      </c>
      <c r="D7450" s="3" t="s">
        <v>5418</v>
      </c>
      <c r="E7450" t="b">
        <f t="shared" ca="1" si="235"/>
        <v>1</v>
      </c>
      <c r="F7450" cm="1">
        <f t="array" ref="F7450" ca="1">IF(G7450&lt;&gt;"",INDIRECT("'"&amp;G7450&amp;"'!"&amp;H7450),"")</f>
        <v>0</v>
      </c>
      <c r="G7450" s="991" t="s">
        <v>3604</v>
      </c>
      <c r="H7450" t="s">
        <v>5545</v>
      </c>
      <c r="S7450" s="991"/>
    </row>
    <row r="7451" spans="1:19" x14ac:dyDescent="0.25">
      <c r="A7451">
        <v>7446</v>
      </c>
      <c r="B7451" s="8">
        <f>'EstExp 12-20'!E367</f>
        <v>0</v>
      </c>
      <c r="C7451" s="146">
        <f t="shared" si="234"/>
        <v>7446</v>
      </c>
      <c r="D7451" s="3" t="s">
        <v>5418</v>
      </c>
      <c r="E7451" t="b">
        <f t="shared" ca="1" si="235"/>
        <v>1</v>
      </c>
      <c r="F7451" cm="1">
        <f t="array" ref="F7451" ca="1">IF(G7451&lt;&gt;"",INDIRECT("'"&amp;G7451&amp;"'!"&amp;H7451),"")</f>
        <v>0</v>
      </c>
      <c r="G7451" s="991" t="s">
        <v>3604</v>
      </c>
      <c r="H7451" t="s">
        <v>5546</v>
      </c>
      <c r="S7451" s="991"/>
    </row>
    <row r="7452" spans="1:19" x14ac:dyDescent="0.25">
      <c r="A7452">
        <v>7447</v>
      </c>
      <c r="B7452" s="8">
        <f>'EstExp 12-20'!E368</f>
        <v>0</v>
      </c>
      <c r="C7452" s="146">
        <f t="shared" si="234"/>
        <v>7447</v>
      </c>
      <c r="D7452" s="3" t="s">
        <v>5418</v>
      </c>
      <c r="E7452" t="b">
        <f t="shared" ca="1" si="235"/>
        <v>1</v>
      </c>
      <c r="F7452" cm="1">
        <f t="array" ref="F7452" ca="1">IF(G7452&lt;&gt;"",INDIRECT("'"&amp;G7452&amp;"'!"&amp;H7452),"")</f>
        <v>0</v>
      </c>
      <c r="G7452" s="991" t="s">
        <v>3604</v>
      </c>
      <c r="H7452" t="s">
        <v>5547</v>
      </c>
      <c r="S7452" s="991"/>
    </row>
    <row r="7453" spans="1:19" ht="15" customHeight="1" x14ac:dyDescent="0.25">
      <c r="A7453">
        <v>7448</v>
      </c>
      <c r="B7453" s="8">
        <f>'EstExp 12-20'!E369</f>
        <v>0</v>
      </c>
      <c r="C7453" s="146">
        <f t="shared" si="234"/>
        <v>7448</v>
      </c>
      <c r="D7453" s="3" t="s">
        <v>5418</v>
      </c>
      <c r="E7453" t="b">
        <f t="shared" ca="1" si="235"/>
        <v>1</v>
      </c>
      <c r="F7453" cm="1">
        <f t="array" ref="F7453" ca="1">IF(G7453&lt;&gt;"",INDIRECT("'"&amp;G7453&amp;"'!"&amp;H7453),"")</f>
        <v>0</v>
      </c>
      <c r="G7453" s="991" t="s">
        <v>3604</v>
      </c>
      <c r="H7453" t="s">
        <v>5548</v>
      </c>
      <c r="I7453" s="4"/>
      <c r="J7453" s="4"/>
      <c r="K7453" s="4"/>
    </row>
    <row r="7454" spans="1:19" ht="15" customHeight="1" x14ac:dyDescent="0.25">
      <c r="A7454">
        <v>7449</v>
      </c>
      <c r="B7454" s="8">
        <f>'EstExp 12-20'!E371</f>
        <v>0</v>
      </c>
      <c r="C7454" s="146">
        <f t="shared" si="234"/>
        <v>7449</v>
      </c>
      <c r="D7454" s="3" t="s">
        <v>5418</v>
      </c>
      <c r="E7454" t="b">
        <f t="shared" ca="1" si="235"/>
        <v>1</v>
      </c>
      <c r="F7454" cm="1">
        <f t="array" ref="F7454" ca="1">IF(G7454&lt;&gt;"",INDIRECT("'"&amp;G7454&amp;"'!"&amp;H7454),"")</f>
        <v>0</v>
      </c>
      <c r="G7454" s="991" t="s">
        <v>3604</v>
      </c>
      <c r="H7454" t="s">
        <v>5549</v>
      </c>
    </row>
    <row r="7455" spans="1:19" ht="15" customHeight="1" x14ac:dyDescent="0.25">
      <c r="A7455">
        <v>7450</v>
      </c>
      <c r="B7455" s="8">
        <f>'EstExp 12-20'!E372</f>
        <v>0</v>
      </c>
      <c r="C7455" s="146">
        <f t="shared" si="234"/>
        <v>7450</v>
      </c>
      <c r="D7455" s="3" t="s">
        <v>5418</v>
      </c>
      <c r="E7455" t="b">
        <f t="shared" ca="1" si="235"/>
        <v>1</v>
      </c>
      <c r="F7455" cm="1">
        <f t="array" ref="F7455" ca="1">IF(G7455&lt;&gt;"",INDIRECT("'"&amp;G7455&amp;"'!"&amp;H7455),"")</f>
        <v>0</v>
      </c>
      <c r="G7455" s="991" t="s">
        <v>3604</v>
      </c>
      <c r="H7455" t="s">
        <v>5550</v>
      </c>
      <c r="I7455" s="4"/>
      <c r="J7455" s="4"/>
      <c r="K7455" s="4"/>
    </row>
    <row r="7456" spans="1:19" x14ac:dyDescent="0.25">
      <c r="A7456">
        <v>7451</v>
      </c>
      <c r="B7456" s="8">
        <f>'EstExp 12-20'!E374</f>
        <v>0</v>
      </c>
      <c r="C7456" s="146">
        <f t="shared" si="234"/>
        <v>7451</v>
      </c>
      <c r="D7456" s="3" t="s">
        <v>5418</v>
      </c>
      <c r="E7456" t="b">
        <f t="shared" ca="1" si="235"/>
        <v>1</v>
      </c>
      <c r="F7456" cm="1">
        <f t="array" ref="F7456" ca="1">IF(G7456&lt;&gt;"",INDIRECT("'"&amp;G7456&amp;"'!"&amp;H7456),"")</f>
        <v>0</v>
      </c>
      <c r="G7456" s="991" t="s">
        <v>3604</v>
      </c>
      <c r="H7456" t="s">
        <v>5551</v>
      </c>
      <c r="S7456" s="991"/>
    </row>
    <row r="7457" spans="1:19" x14ac:dyDescent="0.25">
      <c r="A7457">
        <v>7452</v>
      </c>
      <c r="B7457" s="8">
        <f>'EstExp 12-20'!E375</f>
        <v>0</v>
      </c>
      <c r="C7457" s="146">
        <f t="shared" si="234"/>
        <v>7452</v>
      </c>
      <c r="D7457" s="3" t="s">
        <v>5418</v>
      </c>
      <c r="E7457" t="b">
        <f t="shared" ca="1" si="235"/>
        <v>1</v>
      </c>
      <c r="F7457" cm="1">
        <f t="array" ref="F7457" ca="1">IF(G7457&lt;&gt;"",INDIRECT("'"&amp;G7457&amp;"'!"&amp;H7457),"")</f>
        <v>0</v>
      </c>
      <c r="G7457" s="991" t="s">
        <v>3604</v>
      </c>
      <c r="H7457" t="s">
        <v>5552</v>
      </c>
      <c r="S7457" s="991"/>
    </row>
    <row r="7458" spans="1:19" ht="15" customHeight="1" x14ac:dyDescent="0.25">
      <c r="A7458">
        <v>7453</v>
      </c>
      <c r="B7458" s="8">
        <f>'EstExp 12-20'!E376</f>
        <v>0</v>
      </c>
      <c r="C7458" s="146">
        <f t="shared" si="234"/>
        <v>7453</v>
      </c>
      <c r="D7458" s="3" t="s">
        <v>5418</v>
      </c>
      <c r="E7458" t="b">
        <f t="shared" ca="1" si="235"/>
        <v>1</v>
      </c>
      <c r="F7458" cm="1">
        <f t="array" ref="F7458" ca="1">IF(G7458&lt;&gt;"",INDIRECT("'"&amp;G7458&amp;"'!"&amp;H7458),"")</f>
        <v>0</v>
      </c>
      <c r="G7458" s="991" t="s">
        <v>3604</v>
      </c>
      <c r="H7458" t="s">
        <v>5553</v>
      </c>
      <c r="I7458" s="4"/>
      <c r="J7458" s="4"/>
      <c r="K7458" s="4"/>
    </row>
    <row r="7459" spans="1:19" x14ac:dyDescent="0.25">
      <c r="A7459">
        <v>7454</v>
      </c>
      <c r="B7459" s="8">
        <f>'EstExp 12-20'!E377</f>
        <v>0</v>
      </c>
      <c r="C7459" s="146">
        <f t="shared" si="234"/>
        <v>7454</v>
      </c>
      <c r="D7459" s="3" t="s">
        <v>5418</v>
      </c>
      <c r="E7459" t="b">
        <f t="shared" ca="1" si="235"/>
        <v>1</v>
      </c>
      <c r="F7459" cm="1">
        <f t="array" ref="F7459" ca="1">IF(G7459&lt;&gt;"",INDIRECT("'"&amp;G7459&amp;"'!"&amp;H7459),"")</f>
        <v>0</v>
      </c>
      <c r="G7459" s="991" t="s">
        <v>3604</v>
      </c>
      <c r="H7459" t="s">
        <v>5554</v>
      </c>
      <c r="S7459" s="991"/>
    </row>
    <row r="7460" spans="1:19" x14ac:dyDescent="0.25">
      <c r="A7460">
        <v>7455</v>
      </c>
      <c r="B7460" s="8">
        <f>'EstExp 12-20'!E378</f>
        <v>0</v>
      </c>
      <c r="C7460" s="146">
        <f t="shared" si="234"/>
        <v>7455</v>
      </c>
      <c r="D7460" s="3" t="s">
        <v>5418</v>
      </c>
      <c r="E7460" t="b">
        <f t="shared" ca="1" si="235"/>
        <v>1</v>
      </c>
      <c r="F7460" cm="1">
        <f t="array" ref="F7460" ca="1">IF(G7460&lt;&gt;"",INDIRECT("'"&amp;G7460&amp;"'!"&amp;H7460),"")</f>
        <v>0</v>
      </c>
      <c r="G7460" s="991" t="s">
        <v>3604</v>
      </c>
      <c r="H7460" t="s">
        <v>5555</v>
      </c>
      <c r="S7460" s="991"/>
    </row>
    <row r="7461" spans="1:19" x14ac:dyDescent="0.25">
      <c r="A7461">
        <v>7456</v>
      </c>
      <c r="B7461" s="8">
        <f>'EstExp 12-20'!E380</f>
        <v>0</v>
      </c>
      <c r="C7461" s="146">
        <f t="shared" si="234"/>
        <v>7456</v>
      </c>
      <c r="D7461" s="3" t="s">
        <v>5418</v>
      </c>
      <c r="E7461" t="b">
        <f t="shared" ca="1" si="235"/>
        <v>1</v>
      </c>
      <c r="F7461" cm="1">
        <f t="array" ref="F7461" ca="1">IF(G7461&lt;&gt;"",INDIRECT("'"&amp;G7461&amp;"'!"&amp;H7461),"")</f>
        <v>0</v>
      </c>
      <c r="G7461" s="991" t="s">
        <v>3604</v>
      </c>
      <c r="H7461" t="s">
        <v>5556</v>
      </c>
      <c r="S7461" s="991"/>
    </row>
    <row r="7462" spans="1:19" x14ac:dyDescent="0.25">
      <c r="A7462">
        <v>7457</v>
      </c>
      <c r="B7462" s="8">
        <f>'EstExp 12-20'!E381</f>
        <v>0</v>
      </c>
      <c r="C7462" s="146">
        <f t="shared" si="234"/>
        <v>7457</v>
      </c>
      <c r="D7462" s="3" t="s">
        <v>5418</v>
      </c>
      <c r="E7462" t="b">
        <f t="shared" ca="1" si="235"/>
        <v>1</v>
      </c>
      <c r="F7462" cm="1">
        <f t="array" ref="F7462" ca="1">IF(G7462&lt;&gt;"",INDIRECT("'"&amp;G7462&amp;"'!"&amp;H7462),"")</f>
        <v>0</v>
      </c>
      <c r="G7462" s="991" t="s">
        <v>3604</v>
      </c>
      <c r="H7462" t="s">
        <v>5557</v>
      </c>
      <c r="S7462" s="991"/>
    </row>
    <row r="7463" spans="1:19" x14ac:dyDescent="0.25">
      <c r="A7463">
        <v>7458</v>
      </c>
      <c r="B7463" s="8">
        <f>'EstExp 12-20'!E382</f>
        <v>0</v>
      </c>
      <c r="C7463" s="146">
        <f t="shared" si="234"/>
        <v>7458</v>
      </c>
      <c r="D7463" s="3" t="s">
        <v>5418</v>
      </c>
      <c r="E7463" t="b">
        <f t="shared" ca="1" si="235"/>
        <v>1</v>
      </c>
      <c r="F7463" cm="1">
        <f t="array" ref="F7463" ca="1">IF(G7463&lt;&gt;"",INDIRECT("'"&amp;G7463&amp;"'!"&amp;H7463),"")</f>
        <v>0</v>
      </c>
      <c r="G7463" s="991" t="s">
        <v>3604</v>
      </c>
      <c r="H7463" t="s">
        <v>5558</v>
      </c>
      <c r="S7463" s="991"/>
    </row>
    <row r="7464" spans="1:19" x14ac:dyDescent="0.25">
      <c r="A7464">
        <v>7459</v>
      </c>
      <c r="B7464" s="8">
        <f>'EstExp 12-20'!E383</f>
        <v>0</v>
      </c>
      <c r="C7464" s="146">
        <f t="shared" si="234"/>
        <v>7459</v>
      </c>
      <c r="D7464" s="3" t="s">
        <v>5418</v>
      </c>
      <c r="E7464" t="b">
        <f t="shared" ca="1" si="235"/>
        <v>1</v>
      </c>
      <c r="F7464" cm="1">
        <f t="array" ref="F7464" ca="1">IF(G7464&lt;&gt;"",INDIRECT("'"&amp;G7464&amp;"'!"&amp;H7464),"")</f>
        <v>0</v>
      </c>
      <c r="G7464" s="991" t="s">
        <v>3604</v>
      </c>
      <c r="H7464" t="s">
        <v>5559</v>
      </c>
      <c r="S7464" s="991"/>
    </row>
    <row r="7465" spans="1:19" x14ac:dyDescent="0.25">
      <c r="A7465">
        <v>7460</v>
      </c>
      <c r="B7465" s="8">
        <f>'EstExp 12-20'!E384</f>
        <v>0</v>
      </c>
      <c r="C7465" s="146">
        <f t="shared" si="234"/>
        <v>7460</v>
      </c>
      <c r="D7465" s="3" t="s">
        <v>5418</v>
      </c>
      <c r="E7465" t="b">
        <f t="shared" ca="1" si="235"/>
        <v>1</v>
      </c>
      <c r="F7465" cm="1">
        <f t="array" ref="F7465" ca="1">IF(G7465&lt;&gt;"",INDIRECT("'"&amp;G7465&amp;"'!"&amp;H7465),"")</f>
        <v>0</v>
      </c>
      <c r="G7465" s="991" t="s">
        <v>3604</v>
      </c>
      <c r="H7465" t="s">
        <v>5560</v>
      </c>
      <c r="S7465" s="991"/>
    </row>
    <row r="7466" spans="1:19" x14ac:dyDescent="0.25">
      <c r="A7466">
        <v>7461</v>
      </c>
      <c r="B7466" s="8">
        <f>'EstExp 12-20'!E385</f>
        <v>0</v>
      </c>
      <c r="C7466" s="146">
        <f t="shared" si="234"/>
        <v>7461</v>
      </c>
      <c r="D7466" s="3" t="s">
        <v>5418</v>
      </c>
      <c r="E7466" t="b">
        <f t="shared" ca="1" si="235"/>
        <v>1</v>
      </c>
      <c r="F7466" cm="1">
        <f t="array" ref="F7466" ca="1">IF(G7466&lt;&gt;"",INDIRECT("'"&amp;G7466&amp;"'!"&amp;H7466),"")</f>
        <v>0</v>
      </c>
      <c r="G7466" s="991" t="s">
        <v>3604</v>
      </c>
      <c r="H7466" t="s">
        <v>5561</v>
      </c>
      <c r="S7466" s="991"/>
    </row>
    <row r="7467" spans="1:19" ht="15" customHeight="1" x14ac:dyDescent="0.25">
      <c r="A7467">
        <v>7462</v>
      </c>
      <c r="B7467" s="8">
        <f>'EstExp 12-20'!E386</f>
        <v>0</v>
      </c>
      <c r="C7467" s="146">
        <f t="shared" si="234"/>
        <v>7462</v>
      </c>
      <c r="D7467" s="3" t="s">
        <v>5418</v>
      </c>
      <c r="E7467" t="b">
        <f t="shared" ca="1" si="235"/>
        <v>1</v>
      </c>
      <c r="F7467" cm="1">
        <f t="array" ref="F7467" ca="1">IF(G7467&lt;&gt;"",INDIRECT("'"&amp;G7467&amp;"'!"&amp;H7467),"")</f>
        <v>0</v>
      </c>
      <c r="G7467" s="991" t="s">
        <v>3604</v>
      </c>
      <c r="H7467" t="s">
        <v>5562</v>
      </c>
      <c r="I7467" s="4"/>
      <c r="J7467" s="4"/>
      <c r="K7467" s="4"/>
    </row>
    <row r="7468" spans="1:19" x14ac:dyDescent="0.25">
      <c r="A7468">
        <v>7463</v>
      </c>
      <c r="B7468" s="8">
        <f>'EstExp 12-20'!E387</f>
        <v>0</v>
      </c>
      <c r="C7468" s="146">
        <f t="shared" si="234"/>
        <v>7463</v>
      </c>
      <c r="D7468" s="3" t="s">
        <v>5418</v>
      </c>
      <c r="E7468" t="b">
        <f t="shared" ca="1" si="235"/>
        <v>1</v>
      </c>
      <c r="F7468" cm="1">
        <f t="array" ref="F7468" ca="1">IF(G7468&lt;&gt;"",INDIRECT("'"&amp;G7468&amp;"'!"&amp;H7468),"")</f>
        <v>0</v>
      </c>
      <c r="G7468" s="991" t="s">
        <v>3604</v>
      </c>
      <c r="H7468" t="s">
        <v>5563</v>
      </c>
      <c r="S7468" s="991"/>
    </row>
    <row r="7469" spans="1:19" ht="15" customHeight="1" x14ac:dyDescent="0.25">
      <c r="A7469">
        <v>7464</v>
      </c>
      <c r="B7469" s="8">
        <f>'EstExp 12-20'!E388</f>
        <v>0</v>
      </c>
      <c r="C7469" s="146">
        <f t="shared" si="234"/>
        <v>7464</v>
      </c>
      <c r="D7469" s="3" t="s">
        <v>5418</v>
      </c>
      <c r="E7469" t="b">
        <f t="shared" ca="1" si="235"/>
        <v>1</v>
      </c>
      <c r="F7469" cm="1">
        <f t="array" ref="F7469" ca="1">IF(G7469&lt;&gt;"",INDIRECT("'"&amp;G7469&amp;"'!"&amp;H7469),"")</f>
        <v>0</v>
      </c>
      <c r="G7469" s="991" t="s">
        <v>3604</v>
      </c>
      <c r="H7469" t="s">
        <v>5564</v>
      </c>
      <c r="I7469" s="4"/>
      <c r="J7469" s="4"/>
      <c r="K7469" s="4"/>
    </row>
    <row r="7470" spans="1:19" ht="15" customHeight="1" x14ac:dyDescent="0.25">
      <c r="A7470">
        <v>7465</v>
      </c>
      <c r="B7470" s="8">
        <f>'EstExp 12-20'!E393</f>
        <v>0</v>
      </c>
      <c r="C7470" s="146">
        <f t="shared" si="234"/>
        <v>7465</v>
      </c>
      <c r="D7470" s="3" t="s">
        <v>5418</v>
      </c>
      <c r="E7470" t="b">
        <f t="shared" ca="1" si="235"/>
        <v>1</v>
      </c>
      <c r="F7470" cm="1">
        <f t="array" ref="F7470" ca="1">IF(G7470&lt;&gt;"",INDIRECT("'"&amp;G7470&amp;"'!"&amp;H7470),"")</f>
        <v>0</v>
      </c>
      <c r="G7470" s="991" t="s">
        <v>3604</v>
      </c>
      <c r="H7470" t="s">
        <v>5565</v>
      </c>
      <c r="I7470" s="4"/>
      <c r="J7470" s="4"/>
      <c r="K7470" s="4"/>
    </row>
    <row r="7471" spans="1:19" ht="15" customHeight="1" x14ac:dyDescent="0.25">
      <c r="A7471">
        <v>7466</v>
      </c>
      <c r="B7471" s="8">
        <f>'EstExp 12-20'!E394</f>
        <v>0</v>
      </c>
      <c r="C7471" s="146">
        <f t="shared" si="234"/>
        <v>7466</v>
      </c>
      <c r="D7471" s="3" t="s">
        <v>5418</v>
      </c>
      <c r="E7471" t="b">
        <f t="shared" ca="1" si="235"/>
        <v>1</v>
      </c>
      <c r="F7471" cm="1">
        <f t="array" ref="F7471" ca="1">IF(G7471&lt;&gt;"",INDIRECT("'"&amp;G7471&amp;"'!"&amp;H7471),"")</f>
        <v>0</v>
      </c>
      <c r="G7471" s="991" t="s">
        <v>3604</v>
      </c>
      <c r="H7471" t="s">
        <v>5566</v>
      </c>
      <c r="I7471" s="4"/>
      <c r="J7471" s="4"/>
      <c r="K7471" s="4"/>
    </row>
    <row r="7472" spans="1:19" ht="15" customHeight="1" x14ac:dyDescent="0.25">
      <c r="A7472">
        <v>7467</v>
      </c>
      <c r="B7472" s="8">
        <f>'EstExp 12-20'!E395</f>
        <v>0</v>
      </c>
      <c r="C7472" s="146">
        <f t="shared" si="234"/>
        <v>7467</v>
      </c>
      <c r="D7472" s="3" t="s">
        <v>5418</v>
      </c>
      <c r="E7472" t="b">
        <f t="shared" ca="1" si="235"/>
        <v>1</v>
      </c>
      <c r="F7472" cm="1">
        <f t="array" ref="F7472" ca="1">IF(G7472&lt;&gt;"",INDIRECT("'"&amp;G7472&amp;"'!"&amp;H7472),"")</f>
        <v>0</v>
      </c>
      <c r="G7472" s="991" t="s">
        <v>3604</v>
      </c>
      <c r="H7472" t="s">
        <v>5567</v>
      </c>
    </row>
    <row r="7473" spans="1:11" ht="15" customHeight="1" x14ac:dyDescent="0.25">
      <c r="A7473">
        <v>7468</v>
      </c>
      <c r="B7473" s="8">
        <f>'EstExp 12-20'!E396</f>
        <v>0</v>
      </c>
      <c r="C7473" s="146">
        <f t="shared" si="234"/>
        <v>7468</v>
      </c>
      <c r="D7473" s="3" t="s">
        <v>5418</v>
      </c>
      <c r="E7473" t="b">
        <f t="shared" ca="1" si="235"/>
        <v>1</v>
      </c>
      <c r="F7473" cm="1">
        <f t="array" ref="F7473" ca="1">IF(G7473&lt;&gt;"",INDIRECT("'"&amp;G7473&amp;"'!"&amp;H7473),"")</f>
        <v>0</v>
      </c>
      <c r="G7473" s="991" t="s">
        <v>3604</v>
      </c>
      <c r="H7473" t="s">
        <v>5568</v>
      </c>
      <c r="I7473" s="4"/>
      <c r="J7473" s="4"/>
      <c r="K7473" s="4"/>
    </row>
    <row r="7474" spans="1:11" ht="15" customHeight="1" x14ac:dyDescent="0.25">
      <c r="A7474">
        <v>7469</v>
      </c>
      <c r="B7474" s="8">
        <f>'EstExp 12-20'!E397</f>
        <v>0</v>
      </c>
      <c r="C7474" s="146">
        <f t="shared" si="234"/>
        <v>7469</v>
      </c>
      <c r="D7474" s="3" t="s">
        <v>5418</v>
      </c>
      <c r="E7474" t="b">
        <f t="shared" ca="1" si="235"/>
        <v>1</v>
      </c>
      <c r="F7474" cm="1">
        <f t="array" ref="F7474" ca="1">IF(G7474&lt;&gt;"",INDIRECT("'"&amp;G7474&amp;"'!"&amp;H7474),"")</f>
        <v>0</v>
      </c>
      <c r="G7474" s="991" t="s">
        <v>3604</v>
      </c>
      <c r="H7474" t="s">
        <v>5569</v>
      </c>
    </row>
    <row r="7475" spans="1:11" ht="15" customHeight="1" x14ac:dyDescent="0.25">
      <c r="A7475">
        <v>7470</v>
      </c>
      <c r="B7475" s="8">
        <f>'EstExp 12-20'!E412</f>
        <v>0</v>
      </c>
      <c r="C7475" s="146">
        <f t="shared" si="234"/>
        <v>7470</v>
      </c>
      <c r="D7475" s="3" t="s">
        <v>5418</v>
      </c>
      <c r="E7475" t="b">
        <f t="shared" ca="1" si="235"/>
        <v>1</v>
      </c>
      <c r="F7475" cm="1">
        <f t="array" ref="F7475" ca="1">IF(G7475&lt;&gt;"",INDIRECT("'"&amp;G7475&amp;"'!"&amp;H7475),"")</f>
        <v>0</v>
      </c>
      <c r="G7475" s="991" t="s">
        <v>3604</v>
      </c>
      <c r="H7475" t="s">
        <v>5570</v>
      </c>
    </row>
    <row r="7476" spans="1:11" ht="15" customHeight="1" x14ac:dyDescent="0.25">
      <c r="A7476">
        <v>7471</v>
      </c>
      <c r="B7476" s="8">
        <f>'EstExp 12-20'!E413</f>
        <v>0</v>
      </c>
      <c r="C7476" s="146">
        <f t="shared" si="234"/>
        <v>7471</v>
      </c>
      <c r="D7476" s="3" t="s">
        <v>5418</v>
      </c>
      <c r="E7476" t="b">
        <f t="shared" ca="1" si="235"/>
        <v>1</v>
      </c>
      <c r="F7476" cm="1">
        <f t="array" ref="F7476" ca="1">IF(G7476&lt;&gt;"",INDIRECT("'"&amp;G7476&amp;"'!"&amp;H7476),"")</f>
        <v>0</v>
      </c>
      <c r="G7476" s="991" t="s">
        <v>3604</v>
      </c>
      <c r="H7476" t="s">
        <v>5571</v>
      </c>
    </row>
    <row r="7477" spans="1:11" ht="15" customHeight="1" x14ac:dyDescent="0.25">
      <c r="A7477">
        <v>7472</v>
      </c>
      <c r="B7477" s="8">
        <f>'EstExp 12-20'!E414</f>
        <v>0</v>
      </c>
      <c r="C7477" s="146">
        <f t="shared" ref="C7477:C7540" si="236">A7477-B7477</f>
        <v>7472</v>
      </c>
      <c r="D7477" s="3" t="s">
        <v>5418</v>
      </c>
      <c r="E7477" t="b">
        <f t="shared" ref="E7477:E7540" ca="1" si="237">F7477=B7477</f>
        <v>1</v>
      </c>
      <c r="F7477" cm="1">
        <f t="array" ref="F7477" ca="1">IF(G7477&lt;&gt;"",INDIRECT("'"&amp;G7477&amp;"'!"&amp;H7477),"")</f>
        <v>0</v>
      </c>
      <c r="G7477" s="991" t="s">
        <v>3604</v>
      </c>
      <c r="H7477" t="s">
        <v>5572</v>
      </c>
      <c r="I7477" s="4"/>
      <c r="J7477" s="4"/>
      <c r="K7477" s="4"/>
    </row>
    <row r="7478" spans="1:11" ht="15" customHeight="1" x14ac:dyDescent="0.25">
      <c r="A7478">
        <v>7473</v>
      </c>
      <c r="B7478" s="8">
        <f>'EstExp 12-20'!E415</f>
        <v>0</v>
      </c>
      <c r="C7478" s="146">
        <f t="shared" si="236"/>
        <v>7473</v>
      </c>
      <c r="D7478" s="3" t="s">
        <v>5418</v>
      </c>
      <c r="E7478" t="b">
        <f t="shared" ca="1" si="237"/>
        <v>1</v>
      </c>
      <c r="F7478" cm="1">
        <f t="array" ref="F7478" ca="1">IF(G7478&lt;&gt;"",INDIRECT("'"&amp;G7478&amp;"'!"&amp;H7478),"")</f>
        <v>0</v>
      </c>
      <c r="G7478" s="991" t="s">
        <v>3604</v>
      </c>
      <c r="H7478" t="s">
        <v>5573</v>
      </c>
    </row>
    <row r="7479" spans="1:11" ht="15" customHeight="1" x14ac:dyDescent="0.25">
      <c r="A7479">
        <v>7474</v>
      </c>
      <c r="B7479" s="8">
        <f>'EstExp 12-20'!F316</f>
        <v>0</v>
      </c>
      <c r="C7479" s="146">
        <f t="shared" si="236"/>
        <v>7474</v>
      </c>
      <c r="D7479" s="3" t="s">
        <v>5418</v>
      </c>
      <c r="E7479" t="b">
        <f t="shared" ca="1" si="237"/>
        <v>1</v>
      </c>
      <c r="F7479" cm="1">
        <f t="array" ref="F7479" ca="1">IF(G7479&lt;&gt;"",INDIRECT("'"&amp;G7479&amp;"'!"&amp;H7479),"")</f>
        <v>0</v>
      </c>
      <c r="G7479" s="991" t="s">
        <v>3604</v>
      </c>
      <c r="H7479" t="s">
        <v>5574</v>
      </c>
      <c r="I7479" s="4"/>
      <c r="J7479" s="4"/>
      <c r="K7479" s="4"/>
    </row>
    <row r="7480" spans="1:11" ht="15" customHeight="1" x14ac:dyDescent="0.25">
      <c r="A7480">
        <v>7475</v>
      </c>
      <c r="B7480" s="8">
        <f>'EstExp 12-20'!F318</f>
        <v>0</v>
      </c>
      <c r="C7480" s="146">
        <f t="shared" si="236"/>
        <v>7475</v>
      </c>
      <c r="D7480" s="3" t="s">
        <v>5418</v>
      </c>
      <c r="E7480" t="b">
        <f t="shared" ca="1" si="237"/>
        <v>1</v>
      </c>
      <c r="F7480" cm="1">
        <f t="array" ref="F7480" ca="1">IF(G7480&lt;&gt;"",INDIRECT("'"&amp;G7480&amp;"'!"&amp;H7480),"")</f>
        <v>0</v>
      </c>
      <c r="G7480" s="991" t="s">
        <v>3604</v>
      </c>
      <c r="H7480" t="s">
        <v>5575</v>
      </c>
    </row>
    <row r="7481" spans="1:11" ht="15" customHeight="1" x14ac:dyDescent="0.25">
      <c r="A7481">
        <v>7476</v>
      </c>
      <c r="B7481" s="8">
        <f>'EstExp 12-20'!F319</f>
        <v>0</v>
      </c>
      <c r="C7481" s="146">
        <f t="shared" si="236"/>
        <v>7476</v>
      </c>
      <c r="D7481" s="3" t="s">
        <v>5418</v>
      </c>
      <c r="E7481" t="b">
        <f t="shared" ca="1" si="237"/>
        <v>1</v>
      </c>
      <c r="F7481" cm="1">
        <f t="array" ref="F7481" ca="1">IF(G7481&lt;&gt;"",INDIRECT("'"&amp;G7481&amp;"'!"&amp;H7481),"")</f>
        <v>0</v>
      </c>
      <c r="G7481" s="991" t="s">
        <v>3604</v>
      </c>
      <c r="H7481" t="s">
        <v>5576</v>
      </c>
      <c r="I7481" s="4"/>
      <c r="J7481" s="4"/>
      <c r="K7481" s="4"/>
    </row>
    <row r="7482" spans="1:11" ht="15" customHeight="1" x14ac:dyDescent="0.25">
      <c r="A7482">
        <v>7477</v>
      </c>
      <c r="B7482" s="8">
        <f>'EstExp 12-20'!F320</f>
        <v>0</v>
      </c>
      <c r="C7482" s="146">
        <f t="shared" si="236"/>
        <v>7477</v>
      </c>
      <c r="D7482" s="3" t="s">
        <v>5418</v>
      </c>
      <c r="E7482" t="b">
        <f t="shared" ca="1" si="237"/>
        <v>1</v>
      </c>
      <c r="F7482" cm="1">
        <f t="array" ref="F7482" ca="1">IF(G7482&lt;&gt;"",INDIRECT("'"&amp;G7482&amp;"'!"&amp;H7482),"")</f>
        <v>0</v>
      </c>
      <c r="G7482" s="991" t="s">
        <v>3604</v>
      </c>
      <c r="H7482" t="s">
        <v>5577</v>
      </c>
    </row>
    <row r="7483" spans="1:11" ht="15" customHeight="1" x14ac:dyDescent="0.25">
      <c r="A7483">
        <v>7478</v>
      </c>
      <c r="B7483" s="8">
        <f>'EstExp 12-20'!F321</f>
        <v>0</v>
      </c>
      <c r="C7483" s="146">
        <f t="shared" si="236"/>
        <v>7478</v>
      </c>
      <c r="D7483" s="3" t="s">
        <v>5418</v>
      </c>
      <c r="E7483" t="b">
        <f t="shared" ca="1" si="237"/>
        <v>1</v>
      </c>
      <c r="F7483" cm="1">
        <f t="array" ref="F7483" ca="1">IF(G7483&lt;&gt;"",INDIRECT("'"&amp;G7483&amp;"'!"&amp;H7483),"")</f>
        <v>0</v>
      </c>
      <c r="G7483" s="991" t="s">
        <v>3604</v>
      </c>
      <c r="H7483" t="s">
        <v>5578</v>
      </c>
      <c r="I7483" s="4"/>
      <c r="J7483" s="4"/>
      <c r="K7483" s="4"/>
    </row>
    <row r="7484" spans="1:11" ht="15" customHeight="1" x14ac:dyDescent="0.25">
      <c r="A7484">
        <v>7479</v>
      </c>
      <c r="B7484" s="8">
        <f>'EstExp 12-20'!F322</f>
        <v>0</v>
      </c>
      <c r="C7484" s="146">
        <f t="shared" si="236"/>
        <v>7479</v>
      </c>
      <c r="D7484" s="3" t="s">
        <v>5418</v>
      </c>
      <c r="E7484" t="b">
        <f t="shared" ca="1" si="237"/>
        <v>1</v>
      </c>
      <c r="F7484" cm="1">
        <f t="array" ref="F7484" ca="1">IF(G7484&lt;&gt;"",INDIRECT("'"&amp;G7484&amp;"'!"&amp;H7484),"")</f>
        <v>0</v>
      </c>
      <c r="G7484" s="991" t="s">
        <v>3604</v>
      </c>
      <c r="H7484" t="s">
        <v>5579</v>
      </c>
    </row>
    <row r="7485" spans="1:11" ht="15" customHeight="1" x14ac:dyDescent="0.25">
      <c r="A7485">
        <v>7480</v>
      </c>
      <c r="B7485" s="8">
        <f>'EstExp 12-20'!F323</f>
        <v>0</v>
      </c>
      <c r="C7485" s="146">
        <f t="shared" si="236"/>
        <v>7480</v>
      </c>
      <c r="D7485" s="3" t="s">
        <v>5418</v>
      </c>
      <c r="E7485" t="b">
        <f t="shared" ca="1" si="237"/>
        <v>1</v>
      </c>
      <c r="F7485" cm="1">
        <f t="array" ref="F7485" ca="1">IF(G7485&lt;&gt;"",INDIRECT("'"&amp;G7485&amp;"'!"&amp;H7485),"")</f>
        <v>0</v>
      </c>
      <c r="G7485" s="991" t="s">
        <v>3604</v>
      </c>
      <c r="H7485" t="s">
        <v>5580</v>
      </c>
      <c r="I7485" s="4"/>
      <c r="J7485" s="4"/>
      <c r="K7485" s="4"/>
    </row>
    <row r="7486" spans="1:11" ht="15" customHeight="1" x14ac:dyDescent="0.25">
      <c r="A7486">
        <v>7481</v>
      </c>
      <c r="B7486" s="8">
        <f>'EstExp 12-20'!F324</f>
        <v>0</v>
      </c>
      <c r="C7486" s="146">
        <f t="shared" si="236"/>
        <v>7481</v>
      </c>
      <c r="D7486" s="3" t="s">
        <v>5418</v>
      </c>
      <c r="E7486" t="b">
        <f t="shared" ca="1" si="237"/>
        <v>1</v>
      </c>
      <c r="F7486" cm="1">
        <f t="array" ref="F7486" ca="1">IF(G7486&lt;&gt;"",INDIRECT("'"&amp;G7486&amp;"'!"&amp;H7486),"")</f>
        <v>0</v>
      </c>
      <c r="G7486" s="991" t="s">
        <v>3604</v>
      </c>
      <c r="H7486" t="s">
        <v>5581</v>
      </c>
      <c r="I7486" s="4"/>
      <c r="J7486" s="4"/>
      <c r="K7486" s="4"/>
    </row>
    <row r="7487" spans="1:11" ht="15" customHeight="1" x14ac:dyDescent="0.25">
      <c r="A7487">
        <v>7482</v>
      </c>
      <c r="B7487" s="8">
        <f>'EstExp 12-20'!F325</f>
        <v>0</v>
      </c>
      <c r="C7487" s="146">
        <f t="shared" si="236"/>
        <v>7482</v>
      </c>
      <c r="D7487" s="3" t="s">
        <v>5418</v>
      </c>
      <c r="E7487" t="b">
        <f t="shared" ca="1" si="237"/>
        <v>1</v>
      </c>
      <c r="F7487" cm="1">
        <f t="array" ref="F7487" ca="1">IF(G7487&lt;&gt;"",INDIRECT("'"&amp;G7487&amp;"'!"&amp;H7487),"")</f>
        <v>0</v>
      </c>
      <c r="G7487" s="991" t="s">
        <v>3604</v>
      </c>
      <c r="H7487" t="s">
        <v>5582</v>
      </c>
      <c r="I7487" s="4"/>
      <c r="J7487" s="4"/>
      <c r="K7487" s="4"/>
    </row>
    <row r="7488" spans="1:11" ht="15" customHeight="1" x14ac:dyDescent="0.25">
      <c r="A7488">
        <v>7483</v>
      </c>
      <c r="B7488" s="8">
        <f>'EstExp 12-20'!F326</f>
        <v>0</v>
      </c>
      <c r="C7488" s="146">
        <f t="shared" si="236"/>
        <v>7483</v>
      </c>
      <c r="D7488" s="3" t="s">
        <v>5418</v>
      </c>
      <c r="E7488" t="b">
        <f t="shared" ca="1" si="237"/>
        <v>1</v>
      </c>
      <c r="F7488" cm="1">
        <f t="array" ref="F7488" ca="1">IF(G7488&lt;&gt;"",INDIRECT("'"&amp;G7488&amp;"'!"&amp;H7488),"")</f>
        <v>0</v>
      </c>
      <c r="G7488" s="991" t="s">
        <v>3604</v>
      </c>
      <c r="H7488" t="s">
        <v>5583</v>
      </c>
      <c r="I7488" s="4"/>
      <c r="J7488" s="4"/>
      <c r="K7488" s="4"/>
    </row>
    <row r="7489" spans="1:11" ht="15" customHeight="1" x14ac:dyDescent="0.25">
      <c r="A7489">
        <v>7484</v>
      </c>
      <c r="B7489" s="8">
        <f>'EstExp 12-20'!F327</f>
        <v>0</v>
      </c>
      <c r="C7489" s="146">
        <f t="shared" si="236"/>
        <v>7484</v>
      </c>
      <c r="D7489" s="3" t="s">
        <v>5418</v>
      </c>
      <c r="E7489" t="b">
        <f t="shared" ca="1" si="237"/>
        <v>1</v>
      </c>
      <c r="F7489" cm="1">
        <f t="array" ref="F7489" ca="1">IF(G7489&lt;&gt;"",INDIRECT("'"&amp;G7489&amp;"'!"&amp;H7489),"")</f>
        <v>0</v>
      </c>
      <c r="G7489" s="991" t="s">
        <v>3604</v>
      </c>
      <c r="H7489" t="s">
        <v>5584</v>
      </c>
      <c r="I7489" s="4"/>
      <c r="J7489" s="4"/>
      <c r="K7489" s="4"/>
    </row>
    <row r="7490" spans="1:11" ht="15" customHeight="1" x14ac:dyDescent="0.25">
      <c r="A7490">
        <v>7485</v>
      </c>
      <c r="B7490" s="8">
        <f>'EstExp 12-20'!F328</f>
        <v>0</v>
      </c>
      <c r="C7490" s="146">
        <f t="shared" si="236"/>
        <v>7485</v>
      </c>
      <c r="D7490" s="3" t="s">
        <v>5418</v>
      </c>
      <c r="E7490" t="b">
        <f t="shared" ca="1" si="237"/>
        <v>1</v>
      </c>
      <c r="F7490" cm="1">
        <f t="array" ref="F7490" ca="1">IF(G7490&lt;&gt;"",INDIRECT("'"&amp;G7490&amp;"'!"&amp;H7490),"")</f>
        <v>0</v>
      </c>
      <c r="G7490" s="991" t="s">
        <v>3604</v>
      </c>
      <c r="H7490" t="s">
        <v>5585</v>
      </c>
      <c r="I7490" s="4"/>
      <c r="J7490" s="4"/>
      <c r="K7490" s="4"/>
    </row>
    <row r="7491" spans="1:11" ht="15" customHeight="1" x14ac:dyDescent="0.25">
      <c r="A7491">
        <v>7486</v>
      </c>
      <c r="B7491" s="8">
        <f>'EstExp 12-20'!F329</f>
        <v>0</v>
      </c>
      <c r="C7491" s="146">
        <f t="shared" si="236"/>
        <v>7486</v>
      </c>
      <c r="D7491" s="3" t="s">
        <v>5418</v>
      </c>
      <c r="E7491" t="b">
        <f t="shared" ca="1" si="237"/>
        <v>1</v>
      </c>
      <c r="F7491" cm="1">
        <f t="array" ref="F7491" ca="1">IF(G7491&lt;&gt;"",INDIRECT("'"&amp;G7491&amp;"'!"&amp;H7491),"")</f>
        <v>0</v>
      </c>
      <c r="G7491" s="991" t="s">
        <v>3604</v>
      </c>
      <c r="H7491" t="s">
        <v>5586</v>
      </c>
      <c r="I7491" s="4"/>
      <c r="J7491" s="4"/>
      <c r="K7491" s="4"/>
    </row>
    <row r="7492" spans="1:11" ht="15" customHeight="1" x14ac:dyDescent="0.25">
      <c r="A7492">
        <v>7487</v>
      </c>
      <c r="B7492" s="8">
        <f>'EstExp 12-20'!F330</f>
        <v>0</v>
      </c>
      <c r="C7492" s="146">
        <f t="shared" si="236"/>
        <v>7487</v>
      </c>
      <c r="D7492" s="3" t="s">
        <v>5418</v>
      </c>
      <c r="E7492" t="b">
        <f t="shared" ca="1" si="237"/>
        <v>1</v>
      </c>
      <c r="F7492" cm="1">
        <f t="array" ref="F7492" ca="1">IF(G7492&lt;&gt;"",INDIRECT("'"&amp;G7492&amp;"'!"&amp;H7492),"")</f>
        <v>0</v>
      </c>
      <c r="G7492" s="991" t="s">
        <v>3604</v>
      </c>
      <c r="H7492" t="s">
        <v>5587</v>
      </c>
      <c r="I7492" s="4"/>
      <c r="J7492" s="4"/>
      <c r="K7492" s="4"/>
    </row>
    <row r="7493" spans="1:11" ht="15" customHeight="1" x14ac:dyDescent="0.25">
      <c r="A7493">
        <v>7488</v>
      </c>
      <c r="B7493" s="8">
        <f>'EstExp 12-20'!F344</f>
        <v>0</v>
      </c>
      <c r="C7493" s="146">
        <f t="shared" si="236"/>
        <v>7488</v>
      </c>
      <c r="D7493" s="3" t="s">
        <v>5418</v>
      </c>
      <c r="E7493" t="b">
        <f t="shared" ca="1" si="237"/>
        <v>1</v>
      </c>
      <c r="F7493" cm="1">
        <f t="array" ref="F7493" ca="1">IF(G7493&lt;&gt;"",INDIRECT("'"&amp;G7493&amp;"'!"&amp;H7493),"")</f>
        <v>0</v>
      </c>
      <c r="G7493" s="991" t="s">
        <v>3604</v>
      </c>
      <c r="H7493" t="s">
        <v>5588</v>
      </c>
      <c r="I7493" s="4"/>
      <c r="J7493" s="4"/>
      <c r="K7493" s="4"/>
    </row>
    <row r="7494" spans="1:11" ht="15" customHeight="1" x14ac:dyDescent="0.25">
      <c r="A7494">
        <v>7489</v>
      </c>
      <c r="B7494" s="8">
        <f>'EstExp 12-20'!F347</f>
        <v>0</v>
      </c>
      <c r="C7494" s="146">
        <f t="shared" si="236"/>
        <v>7489</v>
      </c>
      <c r="D7494" s="3" t="s">
        <v>5418</v>
      </c>
      <c r="E7494" t="b">
        <f t="shared" ca="1" si="237"/>
        <v>1</v>
      </c>
      <c r="F7494" cm="1">
        <f t="array" ref="F7494" ca="1">IF(G7494&lt;&gt;"",INDIRECT("'"&amp;G7494&amp;"'!"&amp;H7494),"")</f>
        <v>0</v>
      </c>
      <c r="G7494" s="991" t="s">
        <v>3604</v>
      </c>
      <c r="H7494" t="s">
        <v>5589</v>
      </c>
      <c r="I7494" s="4"/>
      <c r="J7494" s="4"/>
      <c r="K7494" s="4"/>
    </row>
    <row r="7495" spans="1:11" ht="15" customHeight="1" x14ac:dyDescent="0.25">
      <c r="A7495">
        <v>7490</v>
      </c>
      <c r="B7495" s="8">
        <f>'EstExp 12-20'!F348</f>
        <v>0</v>
      </c>
      <c r="C7495" s="146">
        <f t="shared" si="236"/>
        <v>7490</v>
      </c>
      <c r="D7495" s="3" t="s">
        <v>5418</v>
      </c>
      <c r="E7495" t="b">
        <f t="shared" ca="1" si="237"/>
        <v>1</v>
      </c>
      <c r="F7495" cm="1">
        <f t="array" ref="F7495" ca="1">IF(G7495&lt;&gt;"",INDIRECT("'"&amp;G7495&amp;"'!"&amp;H7495),"")</f>
        <v>0</v>
      </c>
      <c r="G7495" s="991" t="s">
        <v>3604</v>
      </c>
      <c r="H7495" t="s">
        <v>5590</v>
      </c>
      <c r="I7495" s="4"/>
      <c r="J7495" s="4"/>
      <c r="K7495" s="4"/>
    </row>
    <row r="7496" spans="1:11" ht="15" customHeight="1" x14ac:dyDescent="0.25">
      <c r="A7496">
        <v>7491</v>
      </c>
      <c r="B7496" s="8">
        <f>'EstExp 12-20'!F349</f>
        <v>0</v>
      </c>
      <c r="C7496" s="146">
        <f t="shared" si="236"/>
        <v>7491</v>
      </c>
      <c r="D7496" s="3" t="s">
        <v>5418</v>
      </c>
      <c r="E7496" t="b">
        <f t="shared" ca="1" si="237"/>
        <v>1</v>
      </c>
      <c r="F7496" cm="1">
        <f t="array" ref="F7496" ca="1">IF(G7496&lt;&gt;"",INDIRECT("'"&amp;G7496&amp;"'!"&amp;H7496),"")</f>
        <v>0</v>
      </c>
      <c r="G7496" s="991" t="s">
        <v>3604</v>
      </c>
      <c r="H7496" t="s">
        <v>5591</v>
      </c>
      <c r="I7496" s="4"/>
      <c r="J7496" s="4"/>
      <c r="K7496" s="4"/>
    </row>
    <row r="7497" spans="1:11" ht="15" customHeight="1" x14ac:dyDescent="0.25">
      <c r="A7497">
        <v>7492</v>
      </c>
      <c r="B7497" s="8">
        <f>'EstExp 12-20'!F350</f>
        <v>0</v>
      </c>
      <c r="C7497" s="146">
        <f t="shared" si="236"/>
        <v>7492</v>
      </c>
      <c r="D7497" s="3" t="s">
        <v>5418</v>
      </c>
      <c r="E7497" t="b">
        <f t="shared" ca="1" si="237"/>
        <v>1</v>
      </c>
      <c r="F7497" cm="1">
        <f t="array" ref="F7497" ca="1">IF(G7497&lt;&gt;"",INDIRECT("'"&amp;G7497&amp;"'!"&amp;H7497),"")</f>
        <v>0</v>
      </c>
      <c r="G7497" s="991" t="s">
        <v>3604</v>
      </c>
      <c r="H7497" t="s">
        <v>5592</v>
      </c>
      <c r="I7497" s="4"/>
      <c r="J7497" s="4"/>
      <c r="K7497" s="4"/>
    </row>
    <row r="7498" spans="1:11" ht="15" customHeight="1" x14ac:dyDescent="0.25">
      <c r="A7498">
        <v>7493</v>
      </c>
      <c r="B7498" s="8">
        <f>'EstExp 12-20'!F351</f>
        <v>0</v>
      </c>
      <c r="C7498" s="146">
        <f t="shared" si="236"/>
        <v>7493</v>
      </c>
      <c r="D7498" s="3" t="s">
        <v>5418</v>
      </c>
      <c r="E7498" t="b">
        <f t="shared" ca="1" si="237"/>
        <v>1</v>
      </c>
      <c r="F7498" cm="1">
        <f t="array" ref="F7498" ca="1">IF(G7498&lt;&gt;"",INDIRECT("'"&amp;G7498&amp;"'!"&amp;H7498),"")</f>
        <v>0</v>
      </c>
      <c r="G7498" s="991" t="s">
        <v>3604</v>
      </c>
      <c r="H7498" t="s">
        <v>5593</v>
      </c>
      <c r="I7498" s="4"/>
      <c r="J7498" s="4"/>
      <c r="K7498" s="4"/>
    </row>
    <row r="7499" spans="1:11" ht="15" customHeight="1" x14ac:dyDescent="0.25">
      <c r="A7499">
        <v>7494</v>
      </c>
      <c r="B7499" s="8">
        <f>'EstExp 12-20'!F352</f>
        <v>0</v>
      </c>
      <c r="C7499" s="146">
        <f t="shared" si="236"/>
        <v>7494</v>
      </c>
      <c r="D7499" s="3" t="s">
        <v>5418</v>
      </c>
      <c r="E7499" t="b">
        <f t="shared" ca="1" si="237"/>
        <v>1</v>
      </c>
      <c r="F7499" cm="1">
        <f t="array" ref="F7499" ca="1">IF(G7499&lt;&gt;"",INDIRECT("'"&amp;G7499&amp;"'!"&amp;H7499),"")</f>
        <v>0</v>
      </c>
      <c r="G7499" s="991" t="s">
        <v>3604</v>
      </c>
      <c r="H7499" t="s">
        <v>5594</v>
      </c>
      <c r="I7499" s="4"/>
      <c r="J7499" s="4"/>
      <c r="K7499" s="4"/>
    </row>
    <row r="7500" spans="1:11" ht="15" customHeight="1" x14ac:dyDescent="0.25">
      <c r="A7500">
        <v>7495</v>
      </c>
      <c r="B7500" s="8">
        <f>'EstExp 12-20'!F353</f>
        <v>0</v>
      </c>
      <c r="C7500" s="146">
        <f t="shared" si="236"/>
        <v>7495</v>
      </c>
      <c r="D7500" s="3" t="s">
        <v>5418</v>
      </c>
      <c r="E7500" t="b">
        <f t="shared" ca="1" si="237"/>
        <v>1</v>
      </c>
      <c r="F7500" cm="1">
        <f t="array" ref="F7500" ca="1">IF(G7500&lt;&gt;"",INDIRECT("'"&amp;G7500&amp;"'!"&amp;H7500),"")</f>
        <v>0</v>
      </c>
      <c r="G7500" s="991" t="s">
        <v>3604</v>
      </c>
      <c r="H7500" t="s">
        <v>5595</v>
      </c>
    </row>
    <row r="7501" spans="1:11" ht="15" customHeight="1" x14ac:dyDescent="0.25">
      <c r="A7501">
        <v>7496</v>
      </c>
      <c r="B7501" s="8">
        <f>'EstExp 12-20'!F355</f>
        <v>0</v>
      </c>
      <c r="C7501" s="146">
        <f t="shared" si="236"/>
        <v>7496</v>
      </c>
      <c r="D7501" s="3" t="s">
        <v>5418</v>
      </c>
      <c r="E7501" t="b">
        <f t="shared" ca="1" si="237"/>
        <v>1</v>
      </c>
      <c r="F7501" cm="1">
        <f t="array" ref="F7501" ca="1">IF(G7501&lt;&gt;"",INDIRECT("'"&amp;G7501&amp;"'!"&amp;H7501),"")</f>
        <v>0</v>
      </c>
      <c r="G7501" s="991" t="s">
        <v>3604</v>
      </c>
      <c r="H7501" t="s">
        <v>5596</v>
      </c>
    </row>
    <row r="7502" spans="1:11" ht="15" customHeight="1" x14ac:dyDescent="0.25">
      <c r="A7502">
        <v>7497</v>
      </c>
      <c r="B7502" s="8">
        <f>'EstExp 12-20'!F356</f>
        <v>0</v>
      </c>
      <c r="C7502" s="146">
        <f t="shared" si="236"/>
        <v>7497</v>
      </c>
      <c r="D7502" s="3" t="s">
        <v>5418</v>
      </c>
      <c r="E7502" t="b">
        <f t="shared" ca="1" si="237"/>
        <v>1</v>
      </c>
      <c r="F7502" cm="1">
        <f t="array" ref="F7502" ca="1">IF(G7502&lt;&gt;"",INDIRECT("'"&amp;G7502&amp;"'!"&amp;H7502),"")</f>
        <v>0</v>
      </c>
      <c r="G7502" s="991" t="s">
        <v>3604</v>
      </c>
      <c r="H7502" t="s">
        <v>5597</v>
      </c>
    </row>
    <row r="7503" spans="1:11" ht="15" customHeight="1" x14ac:dyDescent="0.25">
      <c r="A7503">
        <v>7498</v>
      </c>
      <c r="B7503" s="8">
        <f>'EstExp 12-20'!F357</f>
        <v>0</v>
      </c>
      <c r="C7503" s="146">
        <f t="shared" si="236"/>
        <v>7498</v>
      </c>
      <c r="D7503" s="3" t="s">
        <v>5418</v>
      </c>
      <c r="E7503" t="b">
        <f t="shared" ca="1" si="237"/>
        <v>1</v>
      </c>
      <c r="F7503" cm="1">
        <f t="array" ref="F7503" ca="1">IF(G7503&lt;&gt;"",INDIRECT("'"&amp;G7503&amp;"'!"&amp;H7503),"")</f>
        <v>0</v>
      </c>
      <c r="G7503" s="991" t="s">
        <v>3604</v>
      </c>
      <c r="H7503" t="s">
        <v>5598</v>
      </c>
    </row>
    <row r="7504" spans="1:11" ht="15" customHeight="1" x14ac:dyDescent="0.25">
      <c r="A7504">
        <v>7499</v>
      </c>
      <c r="B7504" s="8">
        <f>'EstExp 12-20'!F358</f>
        <v>0</v>
      </c>
      <c r="C7504" s="146">
        <f t="shared" si="236"/>
        <v>7499</v>
      </c>
      <c r="D7504" s="3" t="s">
        <v>5418</v>
      </c>
      <c r="E7504" t="b">
        <f t="shared" ca="1" si="237"/>
        <v>1</v>
      </c>
      <c r="F7504" cm="1">
        <f t="array" ref="F7504" ca="1">IF(G7504&lt;&gt;"",INDIRECT("'"&amp;G7504&amp;"'!"&amp;H7504),"")</f>
        <v>0</v>
      </c>
      <c r="G7504" s="991" t="s">
        <v>3604</v>
      </c>
      <c r="H7504" t="s">
        <v>5599</v>
      </c>
      <c r="I7504" s="4"/>
      <c r="J7504" s="4"/>
      <c r="K7504" s="4"/>
    </row>
    <row r="7505" spans="1:11" ht="15" customHeight="1" x14ac:dyDescent="0.25">
      <c r="A7505">
        <v>7500</v>
      </c>
      <c r="B7505" s="8">
        <f>'EstExp 12-20'!F360</f>
        <v>0</v>
      </c>
      <c r="C7505" s="146">
        <f t="shared" si="236"/>
        <v>7500</v>
      </c>
      <c r="D7505" s="3" t="s">
        <v>5418</v>
      </c>
      <c r="E7505" t="b">
        <f t="shared" ca="1" si="237"/>
        <v>1</v>
      </c>
      <c r="F7505" cm="1">
        <f t="array" ref="F7505" ca="1">IF(G7505&lt;&gt;"",INDIRECT("'"&amp;G7505&amp;"'!"&amp;H7505),"")</f>
        <v>0</v>
      </c>
      <c r="G7505" s="991" t="s">
        <v>3604</v>
      </c>
      <c r="H7505" t="s">
        <v>5600</v>
      </c>
    </row>
    <row r="7506" spans="1:11" ht="15" customHeight="1" x14ac:dyDescent="0.25">
      <c r="A7506">
        <v>7501</v>
      </c>
      <c r="B7506" s="8">
        <f>'EstExp 12-20'!F361</f>
        <v>0</v>
      </c>
      <c r="C7506" s="146">
        <f t="shared" si="236"/>
        <v>7501</v>
      </c>
      <c r="D7506" s="3" t="s">
        <v>5418</v>
      </c>
      <c r="E7506" t="b">
        <f t="shared" ca="1" si="237"/>
        <v>1</v>
      </c>
      <c r="F7506" cm="1">
        <f t="array" ref="F7506" ca="1">IF(G7506&lt;&gt;"",INDIRECT("'"&amp;G7506&amp;"'!"&amp;H7506),"")</f>
        <v>0</v>
      </c>
      <c r="G7506" s="991" t="s">
        <v>3604</v>
      </c>
      <c r="H7506" t="s">
        <v>5601</v>
      </c>
      <c r="I7506" s="4"/>
      <c r="J7506" s="4"/>
      <c r="K7506" s="4"/>
    </row>
    <row r="7507" spans="1:11" ht="15" customHeight="1" x14ac:dyDescent="0.25">
      <c r="A7507">
        <v>7502</v>
      </c>
      <c r="B7507" s="8">
        <f>'EstExp 12-20'!F362</f>
        <v>0</v>
      </c>
      <c r="C7507" s="146">
        <f t="shared" si="236"/>
        <v>7502</v>
      </c>
      <c r="D7507" s="3" t="s">
        <v>5418</v>
      </c>
      <c r="E7507" t="b">
        <f t="shared" ca="1" si="237"/>
        <v>1</v>
      </c>
      <c r="F7507" cm="1">
        <f t="array" ref="F7507" ca="1">IF(G7507&lt;&gt;"",INDIRECT("'"&amp;G7507&amp;"'!"&amp;H7507),"")</f>
        <v>0</v>
      </c>
      <c r="G7507" s="991" t="s">
        <v>3604</v>
      </c>
      <c r="H7507" t="s">
        <v>5602</v>
      </c>
    </row>
    <row r="7508" spans="1:11" ht="15" customHeight="1" x14ac:dyDescent="0.25">
      <c r="A7508">
        <v>7503</v>
      </c>
      <c r="B7508" s="8">
        <f>'EstExp 12-20'!F367</f>
        <v>0</v>
      </c>
      <c r="C7508" s="146">
        <f t="shared" si="236"/>
        <v>7503</v>
      </c>
      <c r="D7508" s="3" t="s">
        <v>5418</v>
      </c>
      <c r="E7508" t="b">
        <f t="shared" ca="1" si="237"/>
        <v>1</v>
      </c>
      <c r="F7508" cm="1">
        <f t="array" ref="F7508" ca="1">IF(G7508&lt;&gt;"",INDIRECT("'"&amp;G7508&amp;"'!"&amp;H7508),"")</f>
        <v>0</v>
      </c>
      <c r="G7508" s="991" t="s">
        <v>3604</v>
      </c>
      <c r="H7508" t="s">
        <v>5603</v>
      </c>
    </row>
    <row r="7509" spans="1:11" ht="15" customHeight="1" x14ac:dyDescent="0.25">
      <c r="A7509">
        <v>7504</v>
      </c>
      <c r="B7509" s="8">
        <f>'EstExp 12-20'!F368</f>
        <v>0</v>
      </c>
      <c r="C7509" s="146">
        <f t="shared" si="236"/>
        <v>7504</v>
      </c>
      <c r="D7509" s="3" t="s">
        <v>5418</v>
      </c>
      <c r="E7509" t="b">
        <f t="shared" ca="1" si="237"/>
        <v>1</v>
      </c>
      <c r="F7509" cm="1">
        <f t="array" ref="F7509" ca="1">IF(G7509&lt;&gt;"",INDIRECT("'"&amp;G7509&amp;"'!"&amp;H7509),"")</f>
        <v>0</v>
      </c>
      <c r="G7509" s="991" t="s">
        <v>3604</v>
      </c>
      <c r="H7509" t="s">
        <v>5604</v>
      </c>
      <c r="I7509" s="4"/>
      <c r="J7509" s="4"/>
      <c r="K7509" s="4"/>
    </row>
    <row r="7510" spans="1:11" ht="15" customHeight="1" x14ac:dyDescent="0.25">
      <c r="A7510">
        <v>7505</v>
      </c>
      <c r="B7510" s="8">
        <f>'EstExp 12-20'!F369</f>
        <v>0</v>
      </c>
      <c r="C7510" s="146">
        <f t="shared" si="236"/>
        <v>7505</v>
      </c>
      <c r="D7510" s="3" t="s">
        <v>5418</v>
      </c>
      <c r="E7510" t="b">
        <f t="shared" ca="1" si="237"/>
        <v>1</v>
      </c>
      <c r="F7510" cm="1">
        <f t="array" ref="F7510" ca="1">IF(G7510&lt;&gt;"",INDIRECT("'"&amp;G7510&amp;"'!"&amp;H7510),"")</f>
        <v>0</v>
      </c>
      <c r="G7510" s="991" t="s">
        <v>3604</v>
      </c>
      <c r="H7510" t="s">
        <v>5605</v>
      </c>
      <c r="I7510" s="4"/>
      <c r="J7510" s="4"/>
      <c r="K7510" s="4"/>
    </row>
    <row r="7511" spans="1:11" ht="15" customHeight="1" x14ac:dyDescent="0.25">
      <c r="A7511">
        <v>7506</v>
      </c>
      <c r="B7511" s="8">
        <f>'EstExp 12-20'!F371</f>
        <v>0</v>
      </c>
      <c r="C7511" s="146">
        <f t="shared" si="236"/>
        <v>7506</v>
      </c>
      <c r="D7511" s="3" t="s">
        <v>5418</v>
      </c>
      <c r="E7511" t="b">
        <f t="shared" ca="1" si="237"/>
        <v>1</v>
      </c>
      <c r="F7511" cm="1">
        <f t="array" ref="F7511" ca="1">IF(G7511&lt;&gt;"",INDIRECT("'"&amp;G7511&amp;"'!"&amp;H7511),"")</f>
        <v>0</v>
      </c>
      <c r="G7511" s="991" t="s">
        <v>3604</v>
      </c>
      <c r="H7511" t="s">
        <v>5606</v>
      </c>
    </row>
    <row r="7512" spans="1:11" ht="15" customHeight="1" x14ac:dyDescent="0.25">
      <c r="A7512">
        <v>7507</v>
      </c>
      <c r="B7512" s="8">
        <f>'EstExp 12-20'!F372</f>
        <v>0</v>
      </c>
      <c r="C7512" s="146">
        <f t="shared" si="236"/>
        <v>7507</v>
      </c>
      <c r="D7512" s="3" t="s">
        <v>5418</v>
      </c>
      <c r="E7512" t="b">
        <f t="shared" ca="1" si="237"/>
        <v>1</v>
      </c>
      <c r="F7512" cm="1">
        <f t="array" ref="F7512" ca="1">IF(G7512&lt;&gt;"",INDIRECT("'"&amp;G7512&amp;"'!"&amp;H7512),"")</f>
        <v>0</v>
      </c>
      <c r="G7512" s="991" t="s">
        <v>3604</v>
      </c>
      <c r="H7512" t="s">
        <v>5607</v>
      </c>
    </row>
    <row r="7513" spans="1:11" ht="15" customHeight="1" x14ac:dyDescent="0.25">
      <c r="A7513">
        <v>7508</v>
      </c>
      <c r="B7513" s="8">
        <f>'EstExp 12-20'!F374</f>
        <v>0</v>
      </c>
      <c r="C7513" s="146">
        <f t="shared" si="236"/>
        <v>7508</v>
      </c>
      <c r="D7513" s="3" t="s">
        <v>5418</v>
      </c>
      <c r="E7513" t="b">
        <f t="shared" ca="1" si="237"/>
        <v>1</v>
      </c>
      <c r="F7513" cm="1">
        <f t="array" ref="F7513" ca="1">IF(G7513&lt;&gt;"",INDIRECT("'"&amp;G7513&amp;"'!"&amp;H7513),"")</f>
        <v>0</v>
      </c>
      <c r="G7513" s="991" t="s">
        <v>3604</v>
      </c>
      <c r="H7513" t="s">
        <v>5608</v>
      </c>
      <c r="I7513" s="4"/>
      <c r="J7513" s="4"/>
      <c r="K7513" s="4"/>
    </row>
    <row r="7514" spans="1:11" ht="15" customHeight="1" x14ac:dyDescent="0.25">
      <c r="A7514">
        <v>7509</v>
      </c>
      <c r="B7514" s="8">
        <f>'EstExp 12-20'!F375</f>
        <v>0</v>
      </c>
      <c r="C7514" s="146">
        <f t="shared" si="236"/>
        <v>7509</v>
      </c>
      <c r="D7514" s="3" t="s">
        <v>5418</v>
      </c>
      <c r="E7514" t="b">
        <f t="shared" ca="1" si="237"/>
        <v>1</v>
      </c>
      <c r="F7514" cm="1">
        <f t="array" ref="F7514" ca="1">IF(G7514&lt;&gt;"",INDIRECT("'"&amp;G7514&amp;"'!"&amp;H7514),"")</f>
        <v>0</v>
      </c>
      <c r="G7514" s="991" t="s">
        <v>3604</v>
      </c>
      <c r="H7514" t="s">
        <v>5609</v>
      </c>
    </row>
    <row r="7515" spans="1:11" ht="15" customHeight="1" x14ac:dyDescent="0.25">
      <c r="A7515">
        <v>7510</v>
      </c>
      <c r="B7515" s="8">
        <f>'EstExp 12-20'!F376</f>
        <v>0</v>
      </c>
      <c r="C7515" s="146">
        <f t="shared" si="236"/>
        <v>7510</v>
      </c>
      <c r="D7515" s="3" t="s">
        <v>5418</v>
      </c>
      <c r="E7515" t="b">
        <f t="shared" ca="1" si="237"/>
        <v>1</v>
      </c>
      <c r="F7515" cm="1">
        <f t="array" ref="F7515" ca="1">IF(G7515&lt;&gt;"",INDIRECT("'"&amp;G7515&amp;"'!"&amp;H7515),"")</f>
        <v>0</v>
      </c>
      <c r="G7515" s="991" t="s">
        <v>3604</v>
      </c>
      <c r="H7515" t="s">
        <v>5610</v>
      </c>
    </row>
    <row r="7516" spans="1:11" ht="15" customHeight="1" x14ac:dyDescent="0.25">
      <c r="A7516">
        <v>7511</v>
      </c>
      <c r="B7516" s="8">
        <f>'EstExp 12-20'!F377</f>
        <v>0</v>
      </c>
      <c r="C7516" s="146">
        <f t="shared" si="236"/>
        <v>7511</v>
      </c>
      <c r="D7516" s="3" t="s">
        <v>5418</v>
      </c>
      <c r="E7516" t="b">
        <f t="shared" ca="1" si="237"/>
        <v>1</v>
      </c>
      <c r="F7516" cm="1">
        <f t="array" ref="F7516" ca="1">IF(G7516&lt;&gt;"",INDIRECT("'"&amp;G7516&amp;"'!"&amp;H7516),"")</f>
        <v>0</v>
      </c>
      <c r="G7516" s="991" t="s">
        <v>3604</v>
      </c>
      <c r="H7516" t="s">
        <v>5611</v>
      </c>
      <c r="I7516" s="4"/>
      <c r="J7516" s="4"/>
      <c r="K7516" s="4"/>
    </row>
    <row r="7517" spans="1:11" ht="15" customHeight="1" x14ac:dyDescent="0.25">
      <c r="A7517">
        <v>7512</v>
      </c>
      <c r="B7517" s="8">
        <f>'EstExp 12-20'!F378</f>
        <v>0</v>
      </c>
      <c r="C7517" s="146">
        <f t="shared" si="236"/>
        <v>7512</v>
      </c>
      <c r="D7517" s="3" t="s">
        <v>5418</v>
      </c>
      <c r="E7517" t="b">
        <f t="shared" ca="1" si="237"/>
        <v>1</v>
      </c>
      <c r="F7517" cm="1">
        <f t="array" ref="F7517" ca="1">IF(G7517&lt;&gt;"",INDIRECT("'"&amp;G7517&amp;"'!"&amp;H7517),"")</f>
        <v>0</v>
      </c>
      <c r="G7517" s="991" t="s">
        <v>3604</v>
      </c>
      <c r="H7517" t="s">
        <v>5612</v>
      </c>
      <c r="I7517" s="4"/>
      <c r="J7517" s="4"/>
      <c r="K7517" s="4"/>
    </row>
    <row r="7518" spans="1:11" ht="15" customHeight="1" x14ac:dyDescent="0.25">
      <c r="A7518">
        <v>7513</v>
      </c>
      <c r="B7518" s="8">
        <f>'EstExp 12-20'!F380</f>
        <v>0</v>
      </c>
      <c r="C7518" s="146">
        <f t="shared" si="236"/>
        <v>7513</v>
      </c>
      <c r="D7518" s="3" t="s">
        <v>5418</v>
      </c>
      <c r="E7518" t="b">
        <f t="shared" ca="1" si="237"/>
        <v>1</v>
      </c>
      <c r="F7518" cm="1">
        <f t="array" ref="F7518" ca="1">IF(G7518&lt;&gt;"",INDIRECT("'"&amp;G7518&amp;"'!"&amp;H7518),"")</f>
        <v>0</v>
      </c>
      <c r="G7518" s="991" t="s">
        <v>3604</v>
      </c>
      <c r="H7518" t="s">
        <v>5613</v>
      </c>
      <c r="I7518" s="4"/>
      <c r="J7518" s="4"/>
      <c r="K7518" s="4"/>
    </row>
    <row r="7519" spans="1:11" ht="15" customHeight="1" x14ac:dyDescent="0.25">
      <c r="A7519">
        <v>7514</v>
      </c>
      <c r="B7519" s="8">
        <f>'EstExp 12-20'!F381</f>
        <v>0</v>
      </c>
      <c r="C7519" s="146">
        <f t="shared" si="236"/>
        <v>7514</v>
      </c>
      <c r="D7519" s="3" t="s">
        <v>5418</v>
      </c>
      <c r="E7519" t="b">
        <f t="shared" ca="1" si="237"/>
        <v>1</v>
      </c>
      <c r="F7519" cm="1">
        <f t="array" ref="F7519" ca="1">IF(G7519&lt;&gt;"",INDIRECT("'"&amp;G7519&amp;"'!"&amp;H7519),"")</f>
        <v>0</v>
      </c>
      <c r="G7519" s="991" t="s">
        <v>3604</v>
      </c>
      <c r="H7519" t="s">
        <v>5614</v>
      </c>
      <c r="I7519" s="4"/>
      <c r="J7519" s="4"/>
      <c r="K7519" s="4"/>
    </row>
    <row r="7520" spans="1:11" ht="15" customHeight="1" x14ac:dyDescent="0.25">
      <c r="A7520">
        <v>7515</v>
      </c>
      <c r="B7520" s="8">
        <f>'EstExp 12-20'!F382</f>
        <v>0</v>
      </c>
      <c r="C7520" s="146">
        <f t="shared" si="236"/>
        <v>7515</v>
      </c>
      <c r="D7520" s="3" t="s">
        <v>5418</v>
      </c>
      <c r="E7520" t="b">
        <f t="shared" ca="1" si="237"/>
        <v>1</v>
      </c>
      <c r="F7520" cm="1">
        <f t="array" ref="F7520" ca="1">IF(G7520&lt;&gt;"",INDIRECT("'"&amp;G7520&amp;"'!"&amp;H7520),"")</f>
        <v>0</v>
      </c>
      <c r="G7520" s="991" t="s">
        <v>3604</v>
      </c>
      <c r="H7520" t="s">
        <v>5615</v>
      </c>
      <c r="I7520" s="4"/>
      <c r="J7520" s="4"/>
      <c r="K7520" s="4"/>
    </row>
    <row r="7521" spans="1:11" ht="15" customHeight="1" x14ac:dyDescent="0.25">
      <c r="A7521">
        <v>7516</v>
      </c>
      <c r="B7521" s="8">
        <f>'EstExp 12-20'!F383</f>
        <v>0</v>
      </c>
      <c r="C7521" s="146">
        <f t="shared" si="236"/>
        <v>7516</v>
      </c>
      <c r="D7521" s="3" t="s">
        <v>5418</v>
      </c>
      <c r="E7521" t="b">
        <f t="shared" ca="1" si="237"/>
        <v>1</v>
      </c>
      <c r="F7521" cm="1">
        <f t="array" ref="F7521" ca="1">IF(G7521&lt;&gt;"",INDIRECT("'"&amp;G7521&amp;"'!"&amp;H7521),"")</f>
        <v>0</v>
      </c>
      <c r="G7521" s="991" t="s">
        <v>3604</v>
      </c>
      <c r="H7521" t="s">
        <v>5616</v>
      </c>
      <c r="I7521" s="4"/>
      <c r="J7521" s="4"/>
      <c r="K7521" s="4"/>
    </row>
    <row r="7522" spans="1:11" ht="15" customHeight="1" x14ac:dyDescent="0.25">
      <c r="A7522">
        <v>7517</v>
      </c>
      <c r="B7522" s="8">
        <f>'EstExp 12-20'!F384</f>
        <v>0</v>
      </c>
      <c r="C7522" s="146">
        <f t="shared" si="236"/>
        <v>7517</v>
      </c>
      <c r="D7522" s="3" t="s">
        <v>5418</v>
      </c>
      <c r="E7522" t="b">
        <f t="shared" ca="1" si="237"/>
        <v>1</v>
      </c>
      <c r="F7522" cm="1">
        <f t="array" ref="F7522" ca="1">IF(G7522&lt;&gt;"",INDIRECT("'"&amp;G7522&amp;"'!"&amp;H7522),"")</f>
        <v>0</v>
      </c>
      <c r="G7522" s="991" t="s">
        <v>3604</v>
      </c>
      <c r="H7522" t="s">
        <v>5617</v>
      </c>
      <c r="I7522" s="4"/>
      <c r="J7522" s="4"/>
      <c r="K7522" s="4"/>
    </row>
    <row r="7523" spans="1:11" ht="15" customHeight="1" x14ac:dyDescent="0.25">
      <c r="A7523">
        <v>7518</v>
      </c>
      <c r="B7523" s="8">
        <f>'EstExp 12-20'!F385</f>
        <v>0</v>
      </c>
      <c r="C7523" s="146">
        <f t="shared" si="236"/>
        <v>7518</v>
      </c>
      <c r="D7523" s="3" t="s">
        <v>5418</v>
      </c>
      <c r="E7523" t="b">
        <f t="shared" ca="1" si="237"/>
        <v>1</v>
      </c>
      <c r="F7523" cm="1">
        <f t="array" ref="F7523" ca="1">IF(G7523&lt;&gt;"",INDIRECT("'"&amp;G7523&amp;"'!"&amp;H7523),"")</f>
        <v>0</v>
      </c>
      <c r="G7523" s="991" t="s">
        <v>3604</v>
      </c>
      <c r="H7523" t="s">
        <v>5618</v>
      </c>
      <c r="I7523" s="4"/>
      <c r="J7523" s="4"/>
      <c r="K7523" s="4"/>
    </row>
    <row r="7524" spans="1:11" ht="15" customHeight="1" x14ac:dyDescent="0.25">
      <c r="A7524">
        <v>7519</v>
      </c>
      <c r="B7524" s="8">
        <f>'EstExp 12-20'!F386</f>
        <v>0</v>
      </c>
      <c r="C7524" s="146">
        <f t="shared" si="236"/>
        <v>7519</v>
      </c>
      <c r="D7524" s="3" t="s">
        <v>5418</v>
      </c>
      <c r="E7524" t="b">
        <f t="shared" ca="1" si="237"/>
        <v>1</v>
      </c>
      <c r="F7524" cm="1">
        <f t="array" ref="F7524" ca="1">IF(G7524&lt;&gt;"",INDIRECT("'"&amp;G7524&amp;"'!"&amp;H7524),"")</f>
        <v>0</v>
      </c>
      <c r="G7524" s="991" t="s">
        <v>3604</v>
      </c>
      <c r="H7524" t="s">
        <v>5619</v>
      </c>
      <c r="I7524" s="4"/>
      <c r="J7524" s="4"/>
      <c r="K7524" s="4"/>
    </row>
    <row r="7525" spans="1:11" ht="15" customHeight="1" x14ac:dyDescent="0.25">
      <c r="A7525">
        <v>7520</v>
      </c>
      <c r="B7525" s="8">
        <f>'EstExp 12-20'!F387</f>
        <v>0</v>
      </c>
      <c r="C7525" s="146">
        <f t="shared" si="236"/>
        <v>7520</v>
      </c>
      <c r="D7525" s="3" t="s">
        <v>5418</v>
      </c>
      <c r="E7525" t="b">
        <f t="shared" ca="1" si="237"/>
        <v>1</v>
      </c>
      <c r="F7525" cm="1">
        <f t="array" ref="F7525" ca="1">IF(G7525&lt;&gt;"",INDIRECT("'"&amp;G7525&amp;"'!"&amp;H7525),"")</f>
        <v>0</v>
      </c>
      <c r="G7525" s="991" t="s">
        <v>3604</v>
      </c>
      <c r="H7525" t="s">
        <v>5620</v>
      </c>
      <c r="I7525" s="4"/>
      <c r="J7525" s="4"/>
      <c r="K7525" s="4"/>
    </row>
    <row r="7526" spans="1:11" ht="15" customHeight="1" x14ac:dyDescent="0.25">
      <c r="A7526">
        <v>7521</v>
      </c>
      <c r="B7526" s="8">
        <f>'EstExp 12-20'!F388</f>
        <v>0</v>
      </c>
      <c r="C7526" s="146">
        <f t="shared" si="236"/>
        <v>7521</v>
      </c>
      <c r="D7526" s="3" t="s">
        <v>5418</v>
      </c>
      <c r="E7526" t="b">
        <f t="shared" ca="1" si="237"/>
        <v>1</v>
      </c>
      <c r="F7526" cm="1">
        <f t="array" ref="F7526" ca="1">IF(G7526&lt;&gt;"",INDIRECT("'"&amp;G7526&amp;"'!"&amp;H7526),"")</f>
        <v>0</v>
      </c>
      <c r="G7526" s="991" t="s">
        <v>3604</v>
      </c>
      <c r="H7526" t="s">
        <v>5621</v>
      </c>
      <c r="I7526" s="4"/>
      <c r="J7526" s="4"/>
      <c r="K7526" s="4"/>
    </row>
    <row r="7527" spans="1:11" ht="15" customHeight="1" x14ac:dyDescent="0.25">
      <c r="A7527">
        <v>7522</v>
      </c>
      <c r="B7527" s="8">
        <f>'EstExp 12-20'!G316</f>
        <v>0</v>
      </c>
      <c r="C7527" s="146">
        <f t="shared" si="236"/>
        <v>7522</v>
      </c>
      <c r="D7527" s="3" t="s">
        <v>5418</v>
      </c>
      <c r="E7527" t="b">
        <f t="shared" ca="1" si="237"/>
        <v>1</v>
      </c>
      <c r="F7527" cm="1">
        <f t="array" ref="F7527" ca="1">IF(G7527&lt;&gt;"",INDIRECT("'"&amp;G7527&amp;"'!"&amp;H7527),"")</f>
        <v>0</v>
      </c>
      <c r="G7527" s="991" t="s">
        <v>3604</v>
      </c>
      <c r="H7527" t="s">
        <v>5622</v>
      </c>
      <c r="I7527" s="4"/>
      <c r="J7527" s="4"/>
      <c r="K7527" s="4"/>
    </row>
    <row r="7528" spans="1:11" ht="15" customHeight="1" x14ac:dyDescent="0.25">
      <c r="A7528">
        <v>7523</v>
      </c>
      <c r="B7528" s="8">
        <f>'EstExp 12-20'!G318</f>
        <v>0</v>
      </c>
      <c r="C7528" s="146">
        <f t="shared" si="236"/>
        <v>7523</v>
      </c>
      <c r="D7528" s="3" t="s">
        <v>5418</v>
      </c>
      <c r="E7528" t="b">
        <f t="shared" ca="1" si="237"/>
        <v>1</v>
      </c>
      <c r="F7528" cm="1">
        <f t="array" ref="F7528" ca="1">IF(G7528&lt;&gt;"",INDIRECT("'"&amp;G7528&amp;"'!"&amp;H7528),"")</f>
        <v>0</v>
      </c>
      <c r="G7528" s="991" t="s">
        <v>3604</v>
      </c>
      <c r="H7528" t="s">
        <v>5623</v>
      </c>
    </row>
    <row r="7529" spans="1:11" ht="15" customHeight="1" x14ac:dyDescent="0.25">
      <c r="A7529">
        <v>7524</v>
      </c>
      <c r="B7529" s="8">
        <f>'EstExp 12-20'!G319</f>
        <v>0</v>
      </c>
      <c r="C7529" s="146">
        <f t="shared" si="236"/>
        <v>7524</v>
      </c>
      <c r="D7529" s="3" t="s">
        <v>5418</v>
      </c>
      <c r="E7529" t="b">
        <f t="shared" ca="1" si="237"/>
        <v>1</v>
      </c>
      <c r="F7529" cm="1">
        <f t="array" ref="F7529" ca="1">IF(G7529&lt;&gt;"",INDIRECT("'"&amp;G7529&amp;"'!"&amp;H7529),"")</f>
        <v>0</v>
      </c>
      <c r="G7529" s="991" t="s">
        <v>3604</v>
      </c>
      <c r="H7529" t="s">
        <v>5624</v>
      </c>
    </row>
    <row r="7530" spans="1:11" ht="15" customHeight="1" x14ac:dyDescent="0.25">
      <c r="A7530">
        <v>7525</v>
      </c>
      <c r="B7530" s="8">
        <f>'EstExp 12-20'!G320</f>
        <v>0</v>
      </c>
      <c r="C7530" s="146">
        <f t="shared" si="236"/>
        <v>7525</v>
      </c>
      <c r="D7530" s="3" t="s">
        <v>5418</v>
      </c>
      <c r="E7530" t="b">
        <f t="shared" ca="1" si="237"/>
        <v>1</v>
      </c>
      <c r="F7530" cm="1">
        <f t="array" ref="F7530" ca="1">IF(G7530&lt;&gt;"",INDIRECT("'"&amp;G7530&amp;"'!"&amp;H7530),"")</f>
        <v>0</v>
      </c>
      <c r="G7530" s="991" t="s">
        <v>3604</v>
      </c>
      <c r="H7530" t="s">
        <v>5625</v>
      </c>
    </row>
    <row r="7531" spans="1:11" ht="15" customHeight="1" x14ac:dyDescent="0.25">
      <c r="A7531">
        <v>7526</v>
      </c>
      <c r="B7531" s="8">
        <f>'EstExp 12-20'!G321</f>
        <v>0</v>
      </c>
      <c r="C7531" s="146">
        <f t="shared" si="236"/>
        <v>7526</v>
      </c>
      <c r="D7531" s="3" t="s">
        <v>5418</v>
      </c>
      <c r="E7531" t="b">
        <f t="shared" ca="1" si="237"/>
        <v>1</v>
      </c>
      <c r="F7531" cm="1">
        <f t="array" ref="F7531" ca="1">IF(G7531&lt;&gt;"",INDIRECT("'"&amp;G7531&amp;"'!"&amp;H7531),"")</f>
        <v>0</v>
      </c>
      <c r="G7531" s="991" t="s">
        <v>3604</v>
      </c>
      <c r="H7531" t="s">
        <v>5626</v>
      </c>
    </row>
    <row r="7532" spans="1:11" ht="15" customHeight="1" x14ac:dyDescent="0.25">
      <c r="A7532">
        <v>7527</v>
      </c>
      <c r="B7532" s="8">
        <f>'EstExp 12-20'!G322</f>
        <v>0</v>
      </c>
      <c r="C7532" s="146">
        <f t="shared" si="236"/>
        <v>7527</v>
      </c>
      <c r="D7532" s="3" t="s">
        <v>5418</v>
      </c>
      <c r="E7532" t="b">
        <f t="shared" ca="1" si="237"/>
        <v>1</v>
      </c>
      <c r="F7532" cm="1">
        <f t="array" ref="F7532" ca="1">IF(G7532&lt;&gt;"",INDIRECT("'"&amp;G7532&amp;"'!"&amp;H7532),"")</f>
        <v>0</v>
      </c>
      <c r="G7532" s="991" t="s">
        <v>3604</v>
      </c>
      <c r="H7532" t="s">
        <v>5627</v>
      </c>
    </row>
    <row r="7533" spans="1:11" ht="15" customHeight="1" x14ac:dyDescent="0.25">
      <c r="A7533">
        <v>7528</v>
      </c>
      <c r="B7533" s="8">
        <f>'EstExp 12-20'!G323</f>
        <v>0</v>
      </c>
      <c r="C7533" s="146">
        <f t="shared" si="236"/>
        <v>7528</v>
      </c>
      <c r="D7533" s="3" t="s">
        <v>5418</v>
      </c>
      <c r="E7533" t="b">
        <f t="shared" ca="1" si="237"/>
        <v>1</v>
      </c>
      <c r="F7533" cm="1">
        <f t="array" ref="F7533" ca="1">IF(G7533&lt;&gt;"",INDIRECT("'"&amp;G7533&amp;"'!"&amp;H7533),"")</f>
        <v>0</v>
      </c>
      <c r="G7533" s="991" t="s">
        <v>3604</v>
      </c>
      <c r="H7533" t="s">
        <v>5628</v>
      </c>
    </row>
    <row r="7534" spans="1:11" ht="15" customHeight="1" x14ac:dyDescent="0.25">
      <c r="A7534">
        <v>7529</v>
      </c>
      <c r="B7534" s="8">
        <f>'EstExp 12-20'!G324</f>
        <v>0</v>
      </c>
      <c r="C7534" s="146">
        <f t="shared" si="236"/>
        <v>7529</v>
      </c>
      <c r="D7534" s="3" t="s">
        <v>5418</v>
      </c>
      <c r="E7534" t="b">
        <f t="shared" ca="1" si="237"/>
        <v>1</v>
      </c>
      <c r="F7534" cm="1">
        <f t="array" ref="F7534" ca="1">IF(G7534&lt;&gt;"",INDIRECT("'"&amp;G7534&amp;"'!"&amp;H7534),"")</f>
        <v>0</v>
      </c>
      <c r="G7534" s="991" t="s">
        <v>3604</v>
      </c>
      <c r="H7534" t="s">
        <v>5629</v>
      </c>
    </row>
    <row r="7535" spans="1:11" ht="15" customHeight="1" x14ac:dyDescent="0.25">
      <c r="A7535">
        <v>7530</v>
      </c>
      <c r="B7535" s="8">
        <f>'EstExp 12-20'!G325</f>
        <v>0</v>
      </c>
      <c r="C7535" s="146">
        <f t="shared" si="236"/>
        <v>7530</v>
      </c>
      <c r="D7535" s="3" t="s">
        <v>5418</v>
      </c>
      <c r="E7535" t="b">
        <f t="shared" ca="1" si="237"/>
        <v>1</v>
      </c>
      <c r="F7535" cm="1">
        <f t="array" ref="F7535" ca="1">IF(G7535&lt;&gt;"",INDIRECT("'"&amp;G7535&amp;"'!"&amp;H7535),"")</f>
        <v>0</v>
      </c>
      <c r="G7535" s="991" t="s">
        <v>3604</v>
      </c>
      <c r="H7535" t="s">
        <v>5630</v>
      </c>
    </row>
    <row r="7536" spans="1:11" ht="15" customHeight="1" x14ac:dyDescent="0.25">
      <c r="A7536">
        <v>7531</v>
      </c>
      <c r="B7536" s="8">
        <f>'EstExp 12-20'!G326</f>
        <v>0</v>
      </c>
      <c r="C7536" s="146">
        <f t="shared" si="236"/>
        <v>7531</v>
      </c>
      <c r="D7536" s="3" t="s">
        <v>5418</v>
      </c>
      <c r="E7536" t="b">
        <f t="shared" ca="1" si="237"/>
        <v>1</v>
      </c>
      <c r="F7536" cm="1">
        <f t="array" ref="F7536" ca="1">IF(G7536&lt;&gt;"",INDIRECT("'"&amp;G7536&amp;"'!"&amp;H7536),"")</f>
        <v>0</v>
      </c>
      <c r="G7536" s="991" t="s">
        <v>3604</v>
      </c>
      <c r="H7536" t="s">
        <v>5631</v>
      </c>
    </row>
    <row r="7537" spans="1:11" ht="15" customHeight="1" x14ac:dyDescent="0.25">
      <c r="A7537">
        <v>7532</v>
      </c>
      <c r="B7537" s="8">
        <f>'EstExp 12-20'!G327</f>
        <v>0</v>
      </c>
      <c r="C7537" s="146">
        <f t="shared" si="236"/>
        <v>7532</v>
      </c>
      <c r="D7537" s="3" t="s">
        <v>5418</v>
      </c>
      <c r="E7537" t="b">
        <f t="shared" ca="1" si="237"/>
        <v>1</v>
      </c>
      <c r="F7537" cm="1">
        <f t="array" ref="F7537" ca="1">IF(G7537&lt;&gt;"",INDIRECT("'"&amp;G7537&amp;"'!"&amp;H7537),"")</f>
        <v>0</v>
      </c>
      <c r="G7537" s="991" t="s">
        <v>3604</v>
      </c>
      <c r="H7537" t="s">
        <v>5632</v>
      </c>
    </row>
    <row r="7538" spans="1:11" ht="15" customHeight="1" x14ac:dyDescent="0.25">
      <c r="A7538">
        <v>7533</v>
      </c>
      <c r="B7538" s="8">
        <f>'EstExp 12-20'!G328</f>
        <v>0</v>
      </c>
      <c r="C7538" s="146">
        <f t="shared" si="236"/>
        <v>7533</v>
      </c>
      <c r="D7538" s="3" t="s">
        <v>5418</v>
      </c>
      <c r="E7538" t="b">
        <f t="shared" ca="1" si="237"/>
        <v>1</v>
      </c>
      <c r="F7538" cm="1">
        <f t="array" ref="F7538" ca="1">IF(G7538&lt;&gt;"",INDIRECT("'"&amp;G7538&amp;"'!"&amp;H7538),"")</f>
        <v>0</v>
      </c>
      <c r="G7538" s="991" t="s">
        <v>3604</v>
      </c>
      <c r="H7538" t="s">
        <v>5633</v>
      </c>
      <c r="I7538" s="4"/>
      <c r="J7538" s="4"/>
      <c r="K7538" s="4"/>
    </row>
    <row r="7539" spans="1:11" ht="15" customHeight="1" x14ac:dyDescent="0.25">
      <c r="A7539">
        <v>7534</v>
      </c>
      <c r="B7539" s="8">
        <f>'EstExp 12-20'!G329</f>
        <v>0</v>
      </c>
      <c r="C7539" s="146">
        <f t="shared" si="236"/>
        <v>7534</v>
      </c>
      <c r="D7539" s="3" t="s">
        <v>5418</v>
      </c>
      <c r="E7539" t="b">
        <f t="shared" ca="1" si="237"/>
        <v>1</v>
      </c>
      <c r="F7539" cm="1">
        <f t="array" ref="F7539" ca="1">IF(G7539&lt;&gt;"",INDIRECT("'"&amp;G7539&amp;"'!"&amp;H7539),"")</f>
        <v>0</v>
      </c>
      <c r="G7539" s="991" t="s">
        <v>3604</v>
      </c>
      <c r="H7539" t="s">
        <v>5634</v>
      </c>
      <c r="I7539" s="4"/>
      <c r="J7539" s="4"/>
      <c r="K7539" s="4"/>
    </row>
    <row r="7540" spans="1:11" ht="15" customHeight="1" x14ac:dyDescent="0.25">
      <c r="A7540">
        <v>7535</v>
      </c>
      <c r="B7540" s="8">
        <f>'EstExp 12-20'!G330</f>
        <v>0</v>
      </c>
      <c r="C7540" s="146">
        <f t="shared" si="236"/>
        <v>7535</v>
      </c>
      <c r="D7540" s="3" t="s">
        <v>5418</v>
      </c>
      <c r="E7540" t="b">
        <f t="shared" ca="1" si="237"/>
        <v>1</v>
      </c>
      <c r="F7540" cm="1">
        <f t="array" ref="F7540" ca="1">IF(G7540&lt;&gt;"",INDIRECT("'"&amp;G7540&amp;"'!"&amp;H7540),"")</f>
        <v>0</v>
      </c>
      <c r="G7540" s="991" t="s">
        <v>3604</v>
      </c>
      <c r="H7540" t="s">
        <v>5635</v>
      </c>
      <c r="I7540" s="4"/>
      <c r="J7540" s="4"/>
      <c r="K7540" s="4"/>
    </row>
    <row r="7541" spans="1:11" ht="15" customHeight="1" x14ac:dyDescent="0.25">
      <c r="A7541">
        <v>7536</v>
      </c>
      <c r="B7541" s="8">
        <f>'EstExp 12-20'!G344</f>
        <v>0</v>
      </c>
      <c r="C7541" s="146">
        <f t="shared" ref="C7541:C7604" si="238">A7541-B7541</f>
        <v>7536</v>
      </c>
      <c r="D7541" s="3" t="s">
        <v>5418</v>
      </c>
      <c r="E7541" t="b">
        <f t="shared" ref="E7541:E7604" ca="1" si="239">F7541=B7541</f>
        <v>1</v>
      </c>
      <c r="F7541" cm="1">
        <f t="array" ref="F7541" ca="1">IF(G7541&lt;&gt;"",INDIRECT("'"&amp;G7541&amp;"'!"&amp;H7541),"")</f>
        <v>0</v>
      </c>
      <c r="G7541" s="991" t="s">
        <v>3604</v>
      </c>
      <c r="H7541" t="s">
        <v>5636</v>
      </c>
      <c r="I7541" s="4"/>
      <c r="J7541" s="4"/>
      <c r="K7541" s="4"/>
    </row>
    <row r="7542" spans="1:11" ht="15" customHeight="1" x14ac:dyDescent="0.25">
      <c r="A7542">
        <v>7537</v>
      </c>
      <c r="B7542" s="8">
        <f>'EstExp 12-20'!G347</f>
        <v>0</v>
      </c>
      <c r="C7542" s="146">
        <f t="shared" si="238"/>
        <v>7537</v>
      </c>
      <c r="D7542" s="3" t="s">
        <v>5418</v>
      </c>
      <c r="E7542" t="b">
        <f t="shared" ca="1" si="239"/>
        <v>1</v>
      </c>
      <c r="F7542" cm="1">
        <f t="array" ref="F7542" ca="1">IF(G7542&lt;&gt;"",INDIRECT("'"&amp;G7542&amp;"'!"&amp;H7542),"")</f>
        <v>0</v>
      </c>
      <c r="G7542" s="991" t="s">
        <v>3604</v>
      </c>
      <c r="H7542" t="s">
        <v>5637</v>
      </c>
      <c r="I7542" s="4"/>
      <c r="J7542" s="4"/>
      <c r="K7542" s="4"/>
    </row>
    <row r="7543" spans="1:11" ht="15" customHeight="1" x14ac:dyDescent="0.25">
      <c r="A7543">
        <v>7538</v>
      </c>
      <c r="B7543" s="8">
        <f>'EstExp 12-20'!G348</f>
        <v>0</v>
      </c>
      <c r="C7543" s="146">
        <f t="shared" si="238"/>
        <v>7538</v>
      </c>
      <c r="D7543" s="3" t="s">
        <v>5418</v>
      </c>
      <c r="E7543" t="b">
        <f t="shared" ca="1" si="239"/>
        <v>1</v>
      </c>
      <c r="F7543" cm="1">
        <f t="array" ref="F7543" ca="1">IF(G7543&lt;&gt;"",INDIRECT("'"&amp;G7543&amp;"'!"&amp;H7543),"")</f>
        <v>0</v>
      </c>
      <c r="G7543" s="991" t="s">
        <v>3604</v>
      </c>
      <c r="H7543" t="s">
        <v>5638</v>
      </c>
      <c r="I7543" s="4"/>
      <c r="J7543" s="4"/>
      <c r="K7543" s="4"/>
    </row>
    <row r="7544" spans="1:11" ht="15" customHeight="1" x14ac:dyDescent="0.25">
      <c r="A7544">
        <v>7539</v>
      </c>
      <c r="B7544" s="8">
        <f>'EstExp 12-20'!G349</f>
        <v>0</v>
      </c>
      <c r="C7544" s="146">
        <f t="shared" si="238"/>
        <v>7539</v>
      </c>
      <c r="D7544" s="3" t="s">
        <v>5418</v>
      </c>
      <c r="E7544" t="b">
        <f t="shared" ca="1" si="239"/>
        <v>1</v>
      </c>
      <c r="F7544" cm="1">
        <f t="array" ref="F7544" ca="1">IF(G7544&lt;&gt;"",INDIRECT("'"&amp;G7544&amp;"'!"&amp;H7544),"")</f>
        <v>0</v>
      </c>
      <c r="G7544" s="991" t="s">
        <v>3604</v>
      </c>
      <c r="H7544" t="s">
        <v>5639</v>
      </c>
      <c r="I7544" s="4"/>
      <c r="J7544" s="4"/>
      <c r="K7544" s="4"/>
    </row>
    <row r="7545" spans="1:11" ht="15" customHeight="1" x14ac:dyDescent="0.25">
      <c r="A7545">
        <v>7540</v>
      </c>
      <c r="B7545" s="8">
        <f>'EstExp 12-20'!G350</f>
        <v>0</v>
      </c>
      <c r="C7545" s="146">
        <f t="shared" si="238"/>
        <v>7540</v>
      </c>
      <c r="D7545" s="3" t="s">
        <v>5418</v>
      </c>
      <c r="E7545" t="b">
        <f t="shared" ca="1" si="239"/>
        <v>1</v>
      </c>
      <c r="F7545" cm="1">
        <f t="array" ref="F7545" ca="1">IF(G7545&lt;&gt;"",INDIRECT("'"&amp;G7545&amp;"'!"&amp;H7545),"")</f>
        <v>0</v>
      </c>
      <c r="G7545" s="991" t="s">
        <v>3604</v>
      </c>
      <c r="H7545" t="s">
        <v>5640</v>
      </c>
      <c r="I7545" s="4"/>
      <c r="J7545" s="4"/>
      <c r="K7545" s="4"/>
    </row>
    <row r="7546" spans="1:11" ht="15" customHeight="1" x14ac:dyDescent="0.25">
      <c r="A7546">
        <v>7541</v>
      </c>
      <c r="B7546" s="8">
        <f>'EstExp 12-20'!G351</f>
        <v>0</v>
      </c>
      <c r="C7546" s="146">
        <f t="shared" si="238"/>
        <v>7541</v>
      </c>
      <c r="D7546" s="3" t="s">
        <v>5418</v>
      </c>
      <c r="E7546" t="b">
        <f t="shared" ca="1" si="239"/>
        <v>1</v>
      </c>
      <c r="F7546" cm="1">
        <f t="array" ref="F7546" ca="1">IF(G7546&lt;&gt;"",INDIRECT("'"&amp;G7546&amp;"'!"&amp;H7546),"")</f>
        <v>0</v>
      </c>
      <c r="G7546" s="991" t="s">
        <v>3604</v>
      </c>
      <c r="H7546" t="s">
        <v>5641</v>
      </c>
      <c r="I7546" s="4"/>
      <c r="J7546" s="4"/>
      <c r="K7546" s="4"/>
    </row>
    <row r="7547" spans="1:11" ht="15" customHeight="1" x14ac:dyDescent="0.25">
      <c r="A7547">
        <v>7542</v>
      </c>
      <c r="B7547" s="8">
        <f>'EstExp 12-20'!G352</f>
        <v>0</v>
      </c>
      <c r="C7547" s="146">
        <f t="shared" si="238"/>
        <v>7542</v>
      </c>
      <c r="D7547" s="3" t="s">
        <v>5418</v>
      </c>
      <c r="E7547" t="b">
        <f t="shared" ca="1" si="239"/>
        <v>1</v>
      </c>
      <c r="F7547" cm="1">
        <f t="array" ref="F7547" ca="1">IF(G7547&lt;&gt;"",INDIRECT("'"&amp;G7547&amp;"'!"&amp;H7547),"")</f>
        <v>0</v>
      </c>
      <c r="G7547" s="991" t="s">
        <v>3604</v>
      </c>
      <c r="H7547" t="s">
        <v>5642</v>
      </c>
      <c r="I7547" s="4"/>
      <c r="J7547" s="4"/>
      <c r="K7547" s="4"/>
    </row>
    <row r="7548" spans="1:11" ht="15" customHeight="1" x14ac:dyDescent="0.25">
      <c r="A7548">
        <v>7543</v>
      </c>
      <c r="B7548" s="8">
        <f>'EstExp 12-20'!G353</f>
        <v>0</v>
      </c>
      <c r="C7548" s="146">
        <f t="shared" si="238"/>
        <v>7543</v>
      </c>
      <c r="D7548" s="3" t="s">
        <v>5418</v>
      </c>
      <c r="E7548" t="b">
        <f t="shared" ca="1" si="239"/>
        <v>1</v>
      </c>
      <c r="F7548" cm="1">
        <f t="array" ref="F7548" ca="1">IF(G7548&lt;&gt;"",INDIRECT("'"&amp;G7548&amp;"'!"&amp;H7548),"")</f>
        <v>0</v>
      </c>
      <c r="G7548" s="991" t="s">
        <v>3604</v>
      </c>
      <c r="H7548" t="s">
        <v>5643</v>
      </c>
      <c r="I7548" s="4"/>
      <c r="J7548" s="4"/>
      <c r="K7548" s="4"/>
    </row>
    <row r="7549" spans="1:11" ht="15" customHeight="1" x14ac:dyDescent="0.25">
      <c r="A7549">
        <v>7544</v>
      </c>
      <c r="B7549" s="8">
        <f>'EstExp 12-20'!G356</f>
        <v>0</v>
      </c>
      <c r="C7549" s="146">
        <f t="shared" si="238"/>
        <v>7544</v>
      </c>
      <c r="D7549" s="3" t="s">
        <v>5418</v>
      </c>
      <c r="E7549" t="b">
        <f t="shared" ca="1" si="239"/>
        <v>1</v>
      </c>
      <c r="F7549" cm="1">
        <f t="array" ref="F7549" ca="1">IF(G7549&lt;&gt;"",INDIRECT("'"&amp;G7549&amp;"'!"&amp;H7549),"")</f>
        <v>0</v>
      </c>
      <c r="G7549" s="991" t="s">
        <v>3604</v>
      </c>
      <c r="H7549" t="s">
        <v>5644</v>
      </c>
      <c r="I7549" s="4"/>
      <c r="J7549" s="4"/>
      <c r="K7549" s="4"/>
    </row>
    <row r="7550" spans="1:11" ht="15" customHeight="1" x14ac:dyDescent="0.25">
      <c r="A7550">
        <v>7545</v>
      </c>
      <c r="B7550" s="8">
        <f>'EstExp 12-20'!G357</f>
        <v>0</v>
      </c>
      <c r="C7550" s="146">
        <f t="shared" si="238"/>
        <v>7545</v>
      </c>
      <c r="D7550" s="3" t="s">
        <v>5418</v>
      </c>
      <c r="E7550" t="b">
        <f t="shared" ca="1" si="239"/>
        <v>1</v>
      </c>
      <c r="F7550" cm="1">
        <f t="array" ref="F7550" ca="1">IF(G7550&lt;&gt;"",INDIRECT("'"&amp;G7550&amp;"'!"&amp;H7550),"")</f>
        <v>0</v>
      </c>
      <c r="G7550" s="991" t="s">
        <v>3604</v>
      </c>
      <c r="H7550" t="s">
        <v>5645</v>
      </c>
      <c r="I7550" s="4"/>
      <c r="J7550" s="4"/>
      <c r="K7550" s="4"/>
    </row>
    <row r="7551" spans="1:11" ht="15" customHeight="1" x14ac:dyDescent="0.25">
      <c r="A7551">
        <v>7546</v>
      </c>
      <c r="B7551" s="8">
        <f>'EstExp 12-20'!G358</f>
        <v>0</v>
      </c>
      <c r="C7551" s="146">
        <f t="shared" si="238"/>
        <v>7546</v>
      </c>
      <c r="D7551" s="3" t="s">
        <v>5418</v>
      </c>
      <c r="E7551" t="b">
        <f t="shared" ca="1" si="239"/>
        <v>1</v>
      </c>
      <c r="F7551" cm="1">
        <f t="array" ref="F7551" ca="1">IF(G7551&lt;&gt;"",INDIRECT("'"&amp;G7551&amp;"'!"&amp;H7551),"")</f>
        <v>0</v>
      </c>
      <c r="G7551" s="991" t="s">
        <v>3604</v>
      </c>
      <c r="H7551" t="s">
        <v>5646</v>
      </c>
      <c r="I7551" s="4"/>
      <c r="J7551" s="4"/>
      <c r="K7551" s="4"/>
    </row>
    <row r="7552" spans="1:11" ht="15" customHeight="1" x14ac:dyDescent="0.25">
      <c r="A7552">
        <v>7547</v>
      </c>
      <c r="B7552" s="8">
        <f>'EstExp 12-20'!G360</f>
        <v>0</v>
      </c>
      <c r="C7552" s="146">
        <f t="shared" si="238"/>
        <v>7547</v>
      </c>
      <c r="D7552" s="3" t="s">
        <v>5418</v>
      </c>
      <c r="E7552" t="b">
        <f t="shared" ca="1" si="239"/>
        <v>1</v>
      </c>
      <c r="F7552" cm="1">
        <f t="array" ref="F7552" ca="1">IF(G7552&lt;&gt;"",INDIRECT("'"&amp;G7552&amp;"'!"&amp;H7552),"")</f>
        <v>0</v>
      </c>
      <c r="G7552" s="991" t="s">
        <v>3604</v>
      </c>
      <c r="H7552" t="s">
        <v>5647</v>
      </c>
      <c r="I7552" s="4"/>
      <c r="J7552" s="4"/>
      <c r="K7552" s="4"/>
    </row>
    <row r="7553" spans="1:19" ht="15" customHeight="1" x14ac:dyDescent="0.25">
      <c r="A7553">
        <v>7548</v>
      </c>
      <c r="B7553" s="8">
        <f>'EstExp 12-20'!G361</f>
        <v>0</v>
      </c>
      <c r="C7553" s="146">
        <f t="shared" si="238"/>
        <v>7548</v>
      </c>
      <c r="D7553" s="3" t="s">
        <v>5418</v>
      </c>
      <c r="E7553" t="b">
        <f t="shared" ca="1" si="239"/>
        <v>1</v>
      </c>
      <c r="F7553" cm="1">
        <f t="array" ref="F7553" ca="1">IF(G7553&lt;&gt;"",INDIRECT("'"&amp;G7553&amp;"'!"&amp;H7553),"")</f>
        <v>0</v>
      </c>
      <c r="G7553" s="991" t="s">
        <v>3604</v>
      </c>
      <c r="H7553" t="s">
        <v>5648</v>
      </c>
      <c r="I7553" s="4"/>
      <c r="J7553" s="4"/>
      <c r="K7553" s="4"/>
    </row>
    <row r="7554" spans="1:19" ht="15" customHeight="1" x14ac:dyDescent="0.25">
      <c r="A7554">
        <v>7549</v>
      </c>
      <c r="B7554" s="8">
        <f>'EstExp 12-20'!G362</f>
        <v>0</v>
      </c>
      <c r="C7554" s="146">
        <f t="shared" si="238"/>
        <v>7549</v>
      </c>
      <c r="D7554" s="3" t="s">
        <v>5418</v>
      </c>
      <c r="E7554" t="b">
        <f t="shared" ca="1" si="239"/>
        <v>1</v>
      </c>
      <c r="F7554" cm="1">
        <f t="array" ref="F7554" ca="1">IF(G7554&lt;&gt;"",INDIRECT("'"&amp;G7554&amp;"'!"&amp;H7554),"")</f>
        <v>0</v>
      </c>
      <c r="G7554" s="991" t="s">
        <v>3604</v>
      </c>
      <c r="H7554" t="s">
        <v>5649</v>
      </c>
      <c r="I7554" s="4"/>
      <c r="J7554" s="4"/>
      <c r="K7554" s="4"/>
    </row>
    <row r="7555" spans="1:19" ht="15" customHeight="1" x14ac:dyDescent="0.25">
      <c r="A7555">
        <v>7550</v>
      </c>
      <c r="B7555" s="8">
        <f>'EstExp 12-20'!G367</f>
        <v>0</v>
      </c>
      <c r="C7555" s="146">
        <f t="shared" si="238"/>
        <v>7550</v>
      </c>
      <c r="D7555" s="3" t="s">
        <v>5418</v>
      </c>
      <c r="E7555" t="b">
        <f t="shared" ca="1" si="239"/>
        <v>1</v>
      </c>
      <c r="F7555" cm="1">
        <f t="array" ref="F7555" ca="1">IF(G7555&lt;&gt;"",INDIRECT("'"&amp;G7555&amp;"'!"&amp;H7555),"")</f>
        <v>0</v>
      </c>
      <c r="G7555" s="991" t="s">
        <v>3604</v>
      </c>
      <c r="H7555" t="s">
        <v>5650</v>
      </c>
      <c r="I7555" s="4"/>
      <c r="J7555" s="4"/>
      <c r="K7555" s="4"/>
    </row>
    <row r="7556" spans="1:19" ht="15" customHeight="1" x14ac:dyDescent="0.25">
      <c r="A7556">
        <v>7551</v>
      </c>
      <c r="B7556" s="8">
        <f>'EstExp 12-20'!G368</f>
        <v>0</v>
      </c>
      <c r="C7556" s="146">
        <f t="shared" si="238"/>
        <v>7551</v>
      </c>
      <c r="D7556" s="3" t="s">
        <v>5418</v>
      </c>
      <c r="E7556" t="b">
        <f t="shared" ca="1" si="239"/>
        <v>1</v>
      </c>
      <c r="F7556" cm="1">
        <f t="array" ref="F7556" ca="1">IF(G7556&lt;&gt;"",INDIRECT("'"&amp;G7556&amp;"'!"&amp;H7556),"")</f>
        <v>0</v>
      </c>
      <c r="G7556" s="991" t="s">
        <v>3604</v>
      </c>
      <c r="H7556" t="s">
        <v>5651</v>
      </c>
      <c r="I7556" s="4"/>
      <c r="J7556" s="4"/>
      <c r="K7556" s="4"/>
    </row>
    <row r="7557" spans="1:19" ht="15" customHeight="1" x14ac:dyDescent="0.25">
      <c r="A7557">
        <v>7552</v>
      </c>
      <c r="B7557" s="8">
        <f>'EstExp 12-20'!G369</f>
        <v>0</v>
      </c>
      <c r="C7557" s="146">
        <f t="shared" si="238"/>
        <v>7552</v>
      </c>
      <c r="D7557" s="3" t="s">
        <v>5418</v>
      </c>
      <c r="E7557" t="b">
        <f t="shared" ca="1" si="239"/>
        <v>1</v>
      </c>
      <c r="F7557" cm="1">
        <f t="array" ref="F7557" ca="1">IF(G7557&lt;&gt;"",INDIRECT("'"&amp;G7557&amp;"'!"&amp;H7557),"")</f>
        <v>0</v>
      </c>
      <c r="G7557" s="991" t="s">
        <v>3604</v>
      </c>
      <c r="H7557" t="s">
        <v>5652</v>
      </c>
      <c r="I7557" s="4"/>
      <c r="J7557" s="4"/>
      <c r="K7557" s="4"/>
    </row>
    <row r="7558" spans="1:19" ht="15" customHeight="1" x14ac:dyDescent="0.25">
      <c r="A7558">
        <v>7553</v>
      </c>
      <c r="B7558" s="8">
        <f>'EstExp 12-20'!G371</f>
        <v>0</v>
      </c>
      <c r="C7558" s="146">
        <f t="shared" si="238"/>
        <v>7553</v>
      </c>
      <c r="D7558" s="3" t="s">
        <v>5418</v>
      </c>
      <c r="E7558" t="b">
        <f t="shared" ca="1" si="239"/>
        <v>1</v>
      </c>
      <c r="F7558" cm="1">
        <f t="array" ref="F7558" ca="1">IF(G7558&lt;&gt;"",INDIRECT("'"&amp;G7558&amp;"'!"&amp;H7558),"")</f>
        <v>0</v>
      </c>
      <c r="G7558" s="991" t="s">
        <v>3604</v>
      </c>
      <c r="H7558" t="s">
        <v>5653</v>
      </c>
      <c r="I7558" s="4"/>
      <c r="J7558" s="4"/>
      <c r="K7558" s="4"/>
    </row>
    <row r="7559" spans="1:19" ht="15" customHeight="1" x14ac:dyDescent="0.25">
      <c r="A7559">
        <v>7554</v>
      </c>
      <c r="B7559" s="8">
        <f>'EstExp 12-20'!G372</f>
        <v>0</v>
      </c>
      <c r="C7559" s="146">
        <f t="shared" si="238"/>
        <v>7554</v>
      </c>
      <c r="D7559" s="3" t="s">
        <v>5418</v>
      </c>
      <c r="E7559" t="b">
        <f t="shared" ca="1" si="239"/>
        <v>1</v>
      </c>
      <c r="F7559" cm="1">
        <f t="array" ref="F7559" ca="1">IF(G7559&lt;&gt;"",INDIRECT("'"&amp;G7559&amp;"'!"&amp;H7559),"")</f>
        <v>0</v>
      </c>
      <c r="G7559" s="991" t="s">
        <v>3604</v>
      </c>
      <c r="H7559" t="s">
        <v>5654</v>
      </c>
      <c r="I7559" s="4"/>
      <c r="J7559" s="4"/>
      <c r="K7559" s="4"/>
    </row>
    <row r="7560" spans="1:19" ht="15" customHeight="1" x14ac:dyDescent="0.25">
      <c r="A7560">
        <v>7555</v>
      </c>
      <c r="B7560" s="8">
        <f>'EstExp 12-20'!G374</f>
        <v>0</v>
      </c>
      <c r="C7560" s="146">
        <f t="shared" si="238"/>
        <v>7555</v>
      </c>
      <c r="D7560" s="3" t="s">
        <v>5418</v>
      </c>
      <c r="E7560" t="b">
        <f t="shared" ca="1" si="239"/>
        <v>1</v>
      </c>
      <c r="F7560" cm="1">
        <f t="array" ref="F7560" ca="1">IF(G7560&lt;&gt;"",INDIRECT("'"&amp;G7560&amp;"'!"&amp;H7560),"")</f>
        <v>0</v>
      </c>
      <c r="G7560" s="991" t="s">
        <v>3604</v>
      </c>
      <c r="H7560" t="s">
        <v>5655</v>
      </c>
      <c r="I7560" s="4"/>
      <c r="J7560" s="4"/>
      <c r="K7560" s="4"/>
    </row>
    <row r="7561" spans="1:19" ht="15" customHeight="1" x14ac:dyDescent="0.25">
      <c r="A7561">
        <v>7556</v>
      </c>
      <c r="B7561" s="8">
        <f>'EstExp 12-20'!G375</f>
        <v>0</v>
      </c>
      <c r="C7561" s="146">
        <f t="shared" si="238"/>
        <v>7556</v>
      </c>
      <c r="D7561" s="3" t="s">
        <v>5418</v>
      </c>
      <c r="E7561" t="b">
        <f t="shared" ca="1" si="239"/>
        <v>1</v>
      </c>
      <c r="F7561" cm="1">
        <f t="array" ref="F7561" ca="1">IF(G7561&lt;&gt;"",INDIRECT("'"&amp;G7561&amp;"'!"&amp;H7561),"")</f>
        <v>0</v>
      </c>
      <c r="G7561" s="991" t="s">
        <v>3604</v>
      </c>
      <c r="H7561" t="s">
        <v>5656</v>
      </c>
      <c r="I7561" s="4"/>
      <c r="J7561" s="4"/>
      <c r="K7561" s="4"/>
    </row>
    <row r="7562" spans="1:19" ht="15" customHeight="1" x14ac:dyDescent="0.25">
      <c r="A7562">
        <v>7557</v>
      </c>
      <c r="B7562" s="8">
        <f>'EstExp 12-20'!G376</f>
        <v>0</v>
      </c>
      <c r="C7562" s="146">
        <f t="shared" si="238"/>
        <v>7557</v>
      </c>
      <c r="D7562" s="3" t="s">
        <v>5418</v>
      </c>
      <c r="E7562" t="b">
        <f t="shared" ca="1" si="239"/>
        <v>1</v>
      </c>
      <c r="F7562" cm="1">
        <f t="array" ref="F7562" ca="1">IF(G7562&lt;&gt;"",INDIRECT("'"&amp;G7562&amp;"'!"&amp;H7562),"")</f>
        <v>0</v>
      </c>
      <c r="G7562" s="991" t="s">
        <v>3604</v>
      </c>
      <c r="H7562" t="s">
        <v>5657</v>
      </c>
      <c r="I7562" s="4"/>
      <c r="J7562" s="4"/>
      <c r="K7562" s="4"/>
    </row>
    <row r="7563" spans="1:19" ht="15" customHeight="1" x14ac:dyDescent="0.25">
      <c r="A7563">
        <v>7558</v>
      </c>
      <c r="B7563" s="8">
        <f>'EstExp 12-20'!G377</f>
        <v>0</v>
      </c>
      <c r="C7563" s="146">
        <f t="shared" si="238"/>
        <v>7558</v>
      </c>
      <c r="D7563" s="3" t="s">
        <v>5418</v>
      </c>
      <c r="E7563" t="b">
        <f t="shared" ca="1" si="239"/>
        <v>1</v>
      </c>
      <c r="F7563" cm="1">
        <f t="array" ref="F7563" ca="1">IF(G7563&lt;&gt;"",INDIRECT("'"&amp;G7563&amp;"'!"&amp;H7563),"")</f>
        <v>0</v>
      </c>
      <c r="G7563" s="991" t="s">
        <v>3604</v>
      </c>
      <c r="H7563" t="s">
        <v>5658</v>
      </c>
      <c r="I7563" s="4"/>
      <c r="J7563" s="4"/>
      <c r="K7563" s="4"/>
    </row>
    <row r="7564" spans="1:19" ht="15" customHeight="1" x14ac:dyDescent="0.25">
      <c r="A7564">
        <v>7559</v>
      </c>
      <c r="B7564" s="8">
        <f>'EstExp 12-20'!G378</f>
        <v>0</v>
      </c>
      <c r="C7564" s="146">
        <f t="shared" si="238"/>
        <v>7559</v>
      </c>
      <c r="D7564" s="3" t="s">
        <v>5418</v>
      </c>
      <c r="E7564" t="b">
        <f t="shared" ca="1" si="239"/>
        <v>1</v>
      </c>
      <c r="F7564" cm="1">
        <f t="array" ref="F7564" ca="1">IF(G7564&lt;&gt;"",INDIRECT("'"&amp;G7564&amp;"'!"&amp;H7564),"")</f>
        <v>0</v>
      </c>
      <c r="G7564" s="991" t="s">
        <v>3604</v>
      </c>
      <c r="H7564" t="s">
        <v>5659</v>
      </c>
      <c r="I7564" s="4"/>
      <c r="J7564" s="4"/>
      <c r="K7564" s="4"/>
    </row>
    <row r="7565" spans="1:19" ht="15" customHeight="1" x14ac:dyDescent="0.25">
      <c r="A7565">
        <v>7560</v>
      </c>
      <c r="B7565" s="8">
        <f>'EstExp 12-20'!G380</f>
        <v>0</v>
      </c>
      <c r="C7565" s="146">
        <f t="shared" si="238"/>
        <v>7560</v>
      </c>
      <c r="D7565" s="3" t="s">
        <v>5418</v>
      </c>
      <c r="E7565" t="b">
        <f t="shared" ca="1" si="239"/>
        <v>1</v>
      </c>
      <c r="F7565" cm="1">
        <f t="array" ref="F7565" ca="1">IF(G7565&lt;&gt;"",INDIRECT("'"&amp;G7565&amp;"'!"&amp;H7565),"")</f>
        <v>0</v>
      </c>
      <c r="G7565" s="991" t="s">
        <v>3604</v>
      </c>
      <c r="H7565" t="s">
        <v>5660</v>
      </c>
      <c r="I7565" s="4"/>
      <c r="J7565" s="4"/>
      <c r="K7565" s="4"/>
    </row>
    <row r="7566" spans="1:19" ht="15" customHeight="1" x14ac:dyDescent="0.25">
      <c r="A7566">
        <v>7561</v>
      </c>
      <c r="B7566" s="8">
        <f>'EstExp 12-20'!G381</f>
        <v>0</v>
      </c>
      <c r="C7566" s="146">
        <f t="shared" si="238"/>
        <v>7561</v>
      </c>
      <c r="D7566" s="3" t="s">
        <v>5418</v>
      </c>
      <c r="E7566" t="b">
        <f t="shared" ca="1" si="239"/>
        <v>1</v>
      </c>
      <c r="F7566" cm="1">
        <f t="array" ref="F7566" ca="1">IF(G7566&lt;&gt;"",INDIRECT("'"&amp;G7566&amp;"'!"&amp;H7566),"")</f>
        <v>0</v>
      </c>
      <c r="G7566" s="991" t="s">
        <v>3604</v>
      </c>
      <c r="H7566" t="s">
        <v>5661</v>
      </c>
      <c r="I7566" s="4"/>
      <c r="J7566" s="4"/>
      <c r="K7566" s="4"/>
    </row>
    <row r="7567" spans="1:19" x14ac:dyDescent="0.25">
      <c r="A7567">
        <v>7562</v>
      </c>
      <c r="B7567" s="8">
        <f>'EstExp 12-20'!G382</f>
        <v>0</v>
      </c>
      <c r="C7567" s="146">
        <f t="shared" si="238"/>
        <v>7562</v>
      </c>
      <c r="D7567" s="3" t="s">
        <v>5418</v>
      </c>
      <c r="E7567" t="b">
        <f t="shared" ca="1" si="239"/>
        <v>1</v>
      </c>
      <c r="F7567" cm="1">
        <f t="array" ref="F7567" ca="1">IF(G7567&lt;&gt;"",INDIRECT("'"&amp;G7567&amp;"'!"&amp;H7567),"")</f>
        <v>0</v>
      </c>
      <c r="G7567" s="991" t="s">
        <v>3604</v>
      </c>
      <c r="H7567" t="s">
        <v>5662</v>
      </c>
      <c r="S7567" s="991"/>
    </row>
    <row r="7568" spans="1:19" ht="15" customHeight="1" x14ac:dyDescent="0.25">
      <c r="A7568">
        <v>7563</v>
      </c>
      <c r="B7568" s="8">
        <f>'EstExp 12-20'!G383</f>
        <v>0</v>
      </c>
      <c r="C7568" s="146">
        <f t="shared" si="238"/>
        <v>7563</v>
      </c>
      <c r="D7568" s="3" t="s">
        <v>5418</v>
      </c>
      <c r="E7568" t="b">
        <f t="shared" ca="1" si="239"/>
        <v>1</v>
      </c>
      <c r="F7568" cm="1">
        <f t="array" ref="F7568" ca="1">IF(G7568&lt;&gt;"",INDIRECT("'"&amp;G7568&amp;"'!"&amp;H7568),"")</f>
        <v>0</v>
      </c>
      <c r="G7568" s="991" t="s">
        <v>3604</v>
      </c>
      <c r="H7568" t="s">
        <v>5663</v>
      </c>
      <c r="I7568" s="4"/>
      <c r="J7568" s="4"/>
      <c r="K7568" s="4"/>
    </row>
    <row r="7569" spans="1:19" x14ac:dyDescent="0.25">
      <c r="A7569">
        <v>7564</v>
      </c>
      <c r="B7569" s="8">
        <f>'EstExp 12-20'!G384</f>
        <v>0</v>
      </c>
      <c r="C7569" s="146">
        <f t="shared" si="238"/>
        <v>7564</v>
      </c>
      <c r="D7569" s="3" t="s">
        <v>5418</v>
      </c>
      <c r="E7569" t="b">
        <f t="shared" ca="1" si="239"/>
        <v>1</v>
      </c>
      <c r="F7569" cm="1">
        <f t="array" ref="F7569" ca="1">IF(G7569&lt;&gt;"",INDIRECT("'"&amp;G7569&amp;"'!"&amp;H7569),"")</f>
        <v>0</v>
      </c>
      <c r="G7569" s="991" t="s">
        <v>3604</v>
      </c>
      <c r="H7569" t="s">
        <v>5664</v>
      </c>
      <c r="S7569" s="991"/>
    </row>
    <row r="7570" spans="1:19" x14ac:dyDescent="0.25">
      <c r="A7570">
        <v>7565</v>
      </c>
      <c r="B7570" s="8">
        <f>'EstExp 12-20'!G385</f>
        <v>0</v>
      </c>
      <c r="C7570" s="146">
        <f t="shared" si="238"/>
        <v>7565</v>
      </c>
      <c r="D7570" s="3" t="s">
        <v>5418</v>
      </c>
      <c r="E7570" t="b">
        <f t="shared" ca="1" si="239"/>
        <v>1</v>
      </c>
      <c r="F7570" cm="1">
        <f t="array" ref="F7570" ca="1">IF(G7570&lt;&gt;"",INDIRECT("'"&amp;G7570&amp;"'!"&amp;H7570),"")</f>
        <v>0</v>
      </c>
      <c r="G7570" s="991" t="s">
        <v>3604</v>
      </c>
      <c r="H7570" t="s">
        <v>5665</v>
      </c>
      <c r="S7570" s="991"/>
    </row>
    <row r="7571" spans="1:19" x14ac:dyDescent="0.25">
      <c r="A7571">
        <v>7566</v>
      </c>
      <c r="B7571" s="8">
        <f>'EstExp 12-20'!G386</f>
        <v>0</v>
      </c>
      <c r="C7571" s="146">
        <f t="shared" si="238"/>
        <v>7566</v>
      </c>
      <c r="D7571" s="3" t="s">
        <v>5418</v>
      </c>
      <c r="E7571" t="b">
        <f t="shared" ca="1" si="239"/>
        <v>1</v>
      </c>
      <c r="F7571" cm="1">
        <f t="array" ref="F7571" ca="1">IF(G7571&lt;&gt;"",INDIRECT("'"&amp;G7571&amp;"'!"&amp;H7571),"")</f>
        <v>0</v>
      </c>
      <c r="G7571" s="991" t="s">
        <v>3604</v>
      </c>
      <c r="H7571" t="s">
        <v>5666</v>
      </c>
      <c r="S7571" s="991"/>
    </row>
    <row r="7572" spans="1:19" x14ac:dyDescent="0.25">
      <c r="A7572">
        <v>7567</v>
      </c>
      <c r="B7572" s="8">
        <f>'EstExp 12-20'!G387</f>
        <v>0</v>
      </c>
      <c r="C7572" s="146">
        <f t="shared" si="238"/>
        <v>7567</v>
      </c>
      <c r="D7572" s="3" t="s">
        <v>5418</v>
      </c>
      <c r="E7572" t="b">
        <f t="shared" ca="1" si="239"/>
        <v>1</v>
      </c>
      <c r="F7572" cm="1">
        <f t="array" ref="F7572" ca="1">IF(G7572&lt;&gt;"",INDIRECT("'"&amp;G7572&amp;"'!"&amp;H7572),"")</f>
        <v>0</v>
      </c>
      <c r="G7572" s="991" t="s">
        <v>3604</v>
      </c>
      <c r="H7572" t="s">
        <v>5667</v>
      </c>
      <c r="S7572" s="991"/>
    </row>
    <row r="7573" spans="1:19" x14ac:dyDescent="0.25">
      <c r="A7573">
        <v>7568</v>
      </c>
      <c r="B7573" s="8">
        <f>'EstExp 12-20'!G388</f>
        <v>0</v>
      </c>
      <c r="C7573" s="146">
        <f t="shared" si="238"/>
        <v>7568</v>
      </c>
      <c r="D7573" s="3" t="s">
        <v>5418</v>
      </c>
      <c r="E7573" t="b">
        <f t="shared" ca="1" si="239"/>
        <v>1</v>
      </c>
      <c r="F7573" cm="1">
        <f t="array" ref="F7573" ca="1">IF(G7573&lt;&gt;"",INDIRECT("'"&amp;G7573&amp;"'!"&amp;H7573),"")</f>
        <v>0</v>
      </c>
      <c r="G7573" s="991" t="s">
        <v>3604</v>
      </c>
      <c r="H7573" t="s">
        <v>5668</v>
      </c>
      <c r="S7573" s="991"/>
    </row>
    <row r="7574" spans="1:19" x14ac:dyDescent="0.25">
      <c r="A7574">
        <v>7569</v>
      </c>
      <c r="B7574" s="8">
        <f>'EstExp 12-20'!H316</f>
        <v>0</v>
      </c>
      <c r="C7574" s="146">
        <f t="shared" si="238"/>
        <v>7569</v>
      </c>
      <c r="D7574" s="3" t="s">
        <v>5418</v>
      </c>
      <c r="E7574" t="b">
        <f t="shared" ca="1" si="239"/>
        <v>1</v>
      </c>
      <c r="F7574" cm="1">
        <f t="array" ref="F7574" ca="1">IF(G7574&lt;&gt;"",INDIRECT("'"&amp;G7574&amp;"'!"&amp;H7574),"")</f>
        <v>0</v>
      </c>
      <c r="G7574" s="991" t="s">
        <v>3604</v>
      </c>
      <c r="H7574" t="s">
        <v>5669</v>
      </c>
      <c r="S7574" s="991"/>
    </row>
    <row r="7575" spans="1:19" x14ac:dyDescent="0.25">
      <c r="A7575">
        <v>7570</v>
      </c>
      <c r="B7575" s="8">
        <f>'EstExp 12-20'!H318</f>
        <v>0</v>
      </c>
      <c r="C7575" s="146">
        <f t="shared" si="238"/>
        <v>7570</v>
      </c>
      <c r="D7575" s="3" t="s">
        <v>5418</v>
      </c>
      <c r="E7575" t="b">
        <f t="shared" ca="1" si="239"/>
        <v>1</v>
      </c>
      <c r="F7575" cm="1">
        <f t="array" ref="F7575" ca="1">IF(G7575&lt;&gt;"",INDIRECT("'"&amp;G7575&amp;"'!"&amp;H7575),"")</f>
        <v>0</v>
      </c>
      <c r="G7575" s="991" t="s">
        <v>3604</v>
      </c>
      <c r="H7575" t="s">
        <v>5670</v>
      </c>
      <c r="S7575" s="991"/>
    </row>
    <row r="7576" spans="1:19" x14ac:dyDescent="0.25">
      <c r="A7576">
        <v>7571</v>
      </c>
      <c r="B7576" s="8">
        <f>'EstExp 12-20'!H319</f>
        <v>0</v>
      </c>
      <c r="C7576" s="146">
        <f t="shared" si="238"/>
        <v>7571</v>
      </c>
      <c r="D7576" s="3" t="s">
        <v>5418</v>
      </c>
      <c r="E7576" t="b">
        <f t="shared" ca="1" si="239"/>
        <v>1</v>
      </c>
      <c r="F7576" cm="1">
        <f t="array" ref="F7576" ca="1">IF(G7576&lt;&gt;"",INDIRECT("'"&amp;G7576&amp;"'!"&amp;H7576),"")</f>
        <v>0</v>
      </c>
      <c r="G7576" s="991" t="s">
        <v>3604</v>
      </c>
      <c r="H7576" t="s">
        <v>5671</v>
      </c>
      <c r="S7576" s="991"/>
    </row>
    <row r="7577" spans="1:19" x14ac:dyDescent="0.25">
      <c r="A7577">
        <v>7572</v>
      </c>
      <c r="B7577" s="8">
        <f>'EstExp 12-20'!H320</f>
        <v>0</v>
      </c>
      <c r="C7577" s="146">
        <f t="shared" si="238"/>
        <v>7572</v>
      </c>
      <c r="D7577" s="3" t="s">
        <v>5418</v>
      </c>
      <c r="E7577" t="b">
        <f t="shared" ca="1" si="239"/>
        <v>1</v>
      </c>
      <c r="F7577" cm="1">
        <f t="array" ref="F7577" ca="1">IF(G7577&lt;&gt;"",INDIRECT("'"&amp;G7577&amp;"'!"&amp;H7577),"")</f>
        <v>0</v>
      </c>
      <c r="G7577" s="991" t="s">
        <v>3604</v>
      </c>
      <c r="H7577" t="s">
        <v>5672</v>
      </c>
      <c r="S7577" s="991"/>
    </row>
    <row r="7578" spans="1:19" x14ac:dyDescent="0.25">
      <c r="A7578">
        <v>7573</v>
      </c>
      <c r="B7578" s="8">
        <f>'EstExp 12-20'!H321</f>
        <v>0</v>
      </c>
      <c r="C7578" s="146">
        <f t="shared" si="238"/>
        <v>7573</v>
      </c>
      <c r="D7578" s="3" t="s">
        <v>5418</v>
      </c>
      <c r="E7578" t="b">
        <f t="shared" ca="1" si="239"/>
        <v>1</v>
      </c>
      <c r="F7578" cm="1">
        <f t="array" ref="F7578" ca="1">IF(G7578&lt;&gt;"",INDIRECT("'"&amp;G7578&amp;"'!"&amp;H7578),"")</f>
        <v>0</v>
      </c>
      <c r="G7578" s="991" t="s">
        <v>3604</v>
      </c>
      <c r="H7578" t="s">
        <v>5673</v>
      </c>
      <c r="S7578" s="991"/>
    </row>
    <row r="7579" spans="1:19" x14ac:dyDescent="0.25">
      <c r="A7579">
        <v>7574</v>
      </c>
      <c r="B7579" s="8">
        <f>'EstExp 12-20'!H322</f>
        <v>0</v>
      </c>
      <c r="C7579" s="146">
        <f t="shared" si="238"/>
        <v>7574</v>
      </c>
      <c r="D7579" s="3" t="s">
        <v>5418</v>
      </c>
      <c r="E7579" t="b">
        <f t="shared" ca="1" si="239"/>
        <v>1</v>
      </c>
      <c r="F7579" cm="1">
        <f t="array" ref="F7579" ca="1">IF(G7579&lt;&gt;"",INDIRECT("'"&amp;G7579&amp;"'!"&amp;H7579),"")</f>
        <v>0</v>
      </c>
      <c r="G7579" s="991" t="s">
        <v>3604</v>
      </c>
      <c r="H7579" t="s">
        <v>5674</v>
      </c>
      <c r="S7579" s="991"/>
    </row>
    <row r="7580" spans="1:19" x14ac:dyDescent="0.25">
      <c r="A7580">
        <v>7575</v>
      </c>
      <c r="B7580" s="8">
        <f>'EstExp 12-20'!H323</f>
        <v>0</v>
      </c>
      <c r="C7580" s="146">
        <f t="shared" si="238"/>
        <v>7575</v>
      </c>
      <c r="D7580" s="3" t="s">
        <v>5418</v>
      </c>
      <c r="E7580" t="b">
        <f t="shared" ca="1" si="239"/>
        <v>1</v>
      </c>
      <c r="F7580" cm="1">
        <f t="array" ref="F7580" ca="1">IF(G7580&lt;&gt;"",INDIRECT("'"&amp;G7580&amp;"'!"&amp;H7580),"")</f>
        <v>0</v>
      </c>
      <c r="G7580" s="991" t="s">
        <v>3604</v>
      </c>
      <c r="H7580" t="s">
        <v>5675</v>
      </c>
      <c r="S7580" s="991"/>
    </row>
    <row r="7581" spans="1:19" ht="15" customHeight="1" x14ac:dyDescent="0.25">
      <c r="A7581">
        <v>7576</v>
      </c>
      <c r="B7581" s="8">
        <f>'EstExp 12-20'!H324</f>
        <v>0</v>
      </c>
      <c r="C7581" s="146">
        <f t="shared" si="238"/>
        <v>7576</v>
      </c>
      <c r="D7581" s="3" t="s">
        <v>5418</v>
      </c>
      <c r="E7581" t="b">
        <f t="shared" ca="1" si="239"/>
        <v>1</v>
      </c>
      <c r="F7581" cm="1">
        <f t="array" ref="F7581" ca="1">IF(G7581&lt;&gt;"",INDIRECT("'"&amp;G7581&amp;"'!"&amp;H7581),"")</f>
        <v>0</v>
      </c>
      <c r="G7581" s="991" t="s">
        <v>3604</v>
      </c>
      <c r="H7581" t="s">
        <v>5676</v>
      </c>
    </row>
    <row r="7582" spans="1:19" ht="15" customHeight="1" x14ac:dyDescent="0.25">
      <c r="A7582">
        <v>7577</v>
      </c>
      <c r="B7582" s="8">
        <f>'EstExp 12-20'!H325</f>
        <v>0</v>
      </c>
      <c r="C7582" s="146">
        <f t="shared" si="238"/>
        <v>7577</v>
      </c>
      <c r="D7582" s="3" t="s">
        <v>5418</v>
      </c>
      <c r="E7582" t="b">
        <f t="shared" ca="1" si="239"/>
        <v>1</v>
      </c>
      <c r="F7582" cm="1">
        <f t="array" ref="F7582" ca="1">IF(G7582&lt;&gt;"",INDIRECT("'"&amp;G7582&amp;"'!"&amp;H7582),"")</f>
        <v>0</v>
      </c>
      <c r="G7582" s="991" t="s">
        <v>3604</v>
      </c>
      <c r="H7582" t="s">
        <v>5677</v>
      </c>
    </row>
    <row r="7583" spans="1:19" ht="15" customHeight="1" x14ac:dyDescent="0.25">
      <c r="A7583">
        <v>7578</v>
      </c>
      <c r="B7583" s="8">
        <f>'EstExp 12-20'!H326</f>
        <v>0</v>
      </c>
      <c r="C7583" s="146">
        <f t="shared" si="238"/>
        <v>7578</v>
      </c>
      <c r="D7583" s="3" t="s">
        <v>5418</v>
      </c>
      <c r="E7583" t="b">
        <f t="shared" ca="1" si="239"/>
        <v>1</v>
      </c>
      <c r="F7583" cm="1">
        <f t="array" ref="F7583" ca="1">IF(G7583&lt;&gt;"",INDIRECT("'"&amp;G7583&amp;"'!"&amp;H7583),"")</f>
        <v>0</v>
      </c>
      <c r="G7583" s="991" t="s">
        <v>3604</v>
      </c>
      <c r="H7583" t="s">
        <v>5678</v>
      </c>
    </row>
    <row r="7584" spans="1:19" ht="15" customHeight="1" x14ac:dyDescent="0.25">
      <c r="A7584">
        <v>7579</v>
      </c>
      <c r="B7584" s="8">
        <f>'EstExp 12-20'!H327</f>
        <v>0</v>
      </c>
      <c r="C7584" s="146">
        <f t="shared" si="238"/>
        <v>7579</v>
      </c>
      <c r="D7584" s="3" t="s">
        <v>5418</v>
      </c>
      <c r="E7584" t="b">
        <f t="shared" ca="1" si="239"/>
        <v>1</v>
      </c>
      <c r="F7584" cm="1">
        <f t="array" ref="F7584" ca="1">IF(G7584&lt;&gt;"",INDIRECT("'"&amp;G7584&amp;"'!"&amp;H7584),"")</f>
        <v>0</v>
      </c>
      <c r="G7584" s="991" t="s">
        <v>3604</v>
      </c>
      <c r="H7584" t="s">
        <v>5679</v>
      </c>
    </row>
    <row r="7585" spans="1:19" ht="15" customHeight="1" x14ac:dyDescent="0.25">
      <c r="A7585">
        <v>7580</v>
      </c>
      <c r="B7585" s="8">
        <f>'EstExp 12-20'!H328</f>
        <v>0</v>
      </c>
      <c r="C7585" s="146">
        <f t="shared" si="238"/>
        <v>7580</v>
      </c>
      <c r="D7585" s="3" t="s">
        <v>5418</v>
      </c>
      <c r="E7585" t="b">
        <f t="shared" ca="1" si="239"/>
        <v>1</v>
      </c>
      <c r="F7585" cm="1">
        <f t="array" ref="F7585" ca="1">IF(G7585&lt;&gt;"",INDIRECT("'"&amp;G7585&amp;"'!"&amp;H7585),"")</f>
        <v>0</v>
      </c>
      <c r="G7585" s="991" t="s">
        <v>3604</v>
      </c>
      <c r="H7585" t="s">
        <v>5680</v>
      </c>
    </row>
    <row r="7586" spans="1:19" ht="15" customHeight="1" x14ac:dyDescent="0.25">
      <c r="A7586">
        <v>7581</v>
      </c>
      <c r="B7586" s="8">
        <f>'EstExp 12-20'!H329</f>
        <v>0</v>
      </c>
      <c r="C7586" s="146">
        <f t="shared" si="238"/>
        <v>7581</v>
      </c>
      <c r="D7586" s="3" t="s">
        <v>5418</v>
      </c>
      <c r="E7586" t="b">
        <f t="shared" ca="1" si="239"/>
        <v>1</v>
      </c>
      <c r="F7586" cm="1">
        <f t="array" ref="F7586" ca="1">IF(G7586&lt;&gt;"",INDIRECT("'"&amp;G7586&amp;"'!"&amp;H7586),"")</f>
        <v>0</v>
      </c>
      <c r="G7586" s="991" t="s">
        <v>3604</v>
      </c>
      <c r="H7586" t="s">
        <v>5681</v>
      </c>
    </row>
    <row r="7587" spans="1:19" ht="15" customHeight="1" x14ac:dyDescent="0.25">
      <c r="A7587">
        <v>7582</v>
      </c>
      <c r="B7587" s="8">
        <f>'EstExp 12-20'!H330</f>
        <v>0</v>
      </c>
      <c r="C7587" s="146">
        <f t="shared" si="238"/>
        <v>7582</v>
      </c>
      <c r="D7587" s="3" t="s">
        <v>5418</v>
      </c>
      <c r="E7587" t="b">
        <f t="shared" ca="1" si="239"/>
        <v>1</v>
      </c>
      <c r="F7587" cm="1">
        <f t="array" ref="F7587" ca="1">IF(G7587&lt;&gt;"",INDIRECT("'"&amp;G7587&amp;"'!"&amp;H7587),"")</f>
        <v>0</v>
      </c>
      <c r="G7587" s="991" t="s">
        <v>3604</v>
      </c>
      <c r="H7587" t="s">
        <v>5682</v>
      </c>
    </row>
    <row r="7588" spans="1:19" ht="15" customHeight="1" x14ac:dyDescent="0.25">
      <c r="A7588">
        <v>7583</v>
      </c>
      <c r="B7588" s="8">
        <f>'EstExp 12-20'!H331</f>
        <v>0</v>
      </c>
      <c r="C7588" s="146">
        <f t="shared" si="238"/>
        <v>7583</v>
      </c>
      <c r="D7588" s="3" t="s">
        <v>5418</v>
      </c>
      <c r="E7588" t="b">
        <f t="shared" ca="1" si="239"/>
        <v>1</v>
      </c>
      <c r="F7588" cm="1">
        <f t="array" ref="F7588" ca="1">IF(G7588&lt;&gt;"",INDIRECT("'"&amp;G7588&amp;"'!"&amp;H7588),"")</f>
        <v>0</v>
      </c>
      <c r="G7588" s="991" t="s">
        <v>3604</v>
      </c>
      <c r="H7588" t="s">
        <v>5683</v>
      </c>
    </row>
    <row r="7589" spans="1:19" ht="15" customHeight="1" x14ac:dyDescent="0.25">
      <c r="A7589">
        <v>7584</v>
      </c>
      <c r="B7589" s="8">
        <f>'EstExp 12-20'!H332</f>
        <v>0</v>
      </c>
      <c r="C7589" s="146">
        <f t="shared" si="238"/>
        <v>7584</v>
      </c>
      <c r="D7589" s="3" t="s">
        <v>5418</v>
      </c>
      <c r="E7589" t="b">
        <f t="shared" ca="1" si="239"/>
        <v>1</v>
      </c>
      <c r="F7589" cm="1">
        <f t="array" ref="F7589" ca="1">IF(G7589&lt;&gt;"",INDIRECT("'"&amp;G7589&amp;"'!"&amp;H7589),"")</f>
        <v>0</v>
      </c>
      <c r="G7589" s="991" t="s">
        <v>3604</v>
      </c>
      <c r="H7589" t="s">
        <v>5684</v>
      </c>
    </row>
    <row r="7590" spans="1:19" ht="15" customHeight="1" x14ac:dyDescent="0.25">
      <c r="A7590">
        <v>7585</v>
      </c>
      <c r="B7590" s="8">
        <f>'EstExp 12-20'!H333</f>
        <v>0</v>
      </c>
      <c r="C7590" s="146">
        <f t="shared" si="238"/>
        <v>7585</v>
      </c>
      <c r="D7590" s="3" t="s">
        <v>5418</v>
      </c>
      <c r="E7590" t="b">
        <f t="shared" ca="1" si="239"/>
        <v>1</v>
      </c>
      <c r="F7590" cm="1">
        <f t="array" ref="F7590" ca="1">IF(G7590&lt;&gt;"",INDIRECT("'"&amp;G7590&amp;"'!"&amp;H7590),"")</f>
        <v>0</v>
      </c>
      <c r="G7590" s="991" t="s">
        <v>3604</v>
      </c>
      <c r="H7590" t="s">
        <v>5685</v>
      </c>
    </row>
    <row r="7591" spans="1:19" ht="15" customHeight="1" x14ac:dyDescent="0.25">
      <c r="A7591">
        <v>7586</v>
      </c>
      <c r="B7591" s="8">
        <f>'EstExp 12-20'!H334</f>
        <v>0</v>
      </c>
      <c r="C7591" s="146">
        <f t="shared" si="238"/>
        <v>7586</v>
      </c>
      <c r="D7591" s="3" t="s">
        <v>5418</v>
      </c>
      <c r="E7591" t="b">
        <f t="shared" ca="1" si="239"/>
        <v>1</v>
      </c>
      <c r="F7591" cm="1">
        <f t="array" ref="F7591" ca="1">IF(G7591&lt;&gt;"",INDIRECT("'"&amp;G7591&amp;"'!"&amp;H7591),"")</f>
        <v>0</v>
      </c>
      <c r="G7591" s="991" t="s">
        <v>3604</v>
      </c>
      <c r="H7591" t="s">
        <v>5686</v>
      </c>
    </row>
    <row r="7592" spans="1:19" ht="15" customHeight="1" x14ac:dyDescent="0.25">
      <c r="A7592">
        <v>7587</v>
      </c>
      <c r="B7592" s="8">
        <f>'EstExp 12-20'!H335</f>
        <v>0</v>
      </c>
      <c r="C7592" s="146">
        <f t="shared" si="238"/>
        <v>7587</v>
      </c>
      <c r="D7592" s="3" t="s">
        <v>5418</v>
      </c>
      <c r="E7592" t="b">
        <f t="shared" ca="1" si="239"/>
        <v>1</v>
      </c>
      <c r="F7592" cm="1">
        <f t="array" ref="F7592" ca="1">IF(G7592&lt;&gt;"",INDIRECT("'"&amp;G7592&amp;"'!"&amp;H7592),"")</f>
        <v>0</v>
      </c>
      <c r="G7592" s="991" t="s">
        <v>3604</v>
      </c>
      <c r="H7592" t="s">
        <v>5687</v>
      </c>
    </row>
    <row r="7593" spans="1:19" x14ac:dyDescent="0.25">
      <c r="A7593">
        <v>7588</v>
      </c>
      <c r="B7593" s="8">
        <f>'EstExp 12-20'!H336</f>
        <v>0</v>
      </c>
      <c r="C7593" s="146">
        <f t="shared" si="238"/>
        <v>7588</v>
      </c>
      <c r="D7593" s="3" t="s">
        <v>5418</v>
      </c>
      <c r="E7593" t="b">
        <f t="shared" ca="1" si="239"/>
        <v>1</v>
      </c>
      <c r="F7593" cm="1">
        <f t="array" ref="F7593" ca="1">IF(G7593&lt;&gt;"",INDIRECT("'"&amp;G7593&amp;"'!"&amp;H7593),"")</f>
        <v>0</v>
      </c>
      <c r="G7593" s="991" t="s">
        <v>3604</v>
      </c>
      <c r="H7593" t="s">
        <v>5688</v>
      </c>
      <c r="S7593" s="991"/>
    </row>
    <row r="7594" spans="1:19" x14ac:dyDescent="0.25">
      <c r="A7594">
        <v>7589</v>
      </c>
      <c r="B7594" s="8">
        <f>'EstExp 12-20'!H337</f>
        <v>0</v>
      </c>
      <c r="C7594" s="146">
        <f t="shared" si="238"/>
        <v>7589</v>
      </c>
      <c r="D7594" s="3" t="s">
        <v>5418</v>
      </c>
      <c r="E7594" t="b">
        <f t="shared" ca="1" si="239"/>
        <v>1</v>
      </c>
      <c r="F7594" cm="1">
        <f t="array" ref="F7594" ca="1">IF(G7594&lt;&gt;"",INDIRECT("'"&amp;G7594&amp;"'!"&amp;H7594),"")</f>
        <v>0</v>
      </c>
      <c r="G7594" s="991" t="s">
        <v>3604</v>
      </c>
      <c r="H7594" t="s">
        <v>5689</v>
      </c>
      <c r="S7594" s="991"/>
    </row>
    <row r="7595" spans="1:19" x14ac:dyDescent="0.25">
      <c r="A7595">
        <v>7590</v>
      </c>
      <c r="B7595" s="8">
        <f>'EstExp 12-20'!H338</f>
        <v>0</v>
      </c>
      <c r="C7595" s="146">
        <f t="shared" si="238"/>
        <v>7590</v>
      </c>
      <c r="D7595" s="3" t="s">
        <v>5418</v>
      </c>
      <c r="E7595" t="b">
        <f t="shared" ca="1" si="239"/>
        <v>1</v>
      </c>
      <c r="F7595" cm="1">
        <f t="array" ref="F7595" ca="1">IF(G7595&lt;&gt;"",INDIRECT("'"&amp;G7595&amp;"'!"&amp;H7595),"")</f>
        <v>0</v>
      </c>
      <c r="G7595" s="991" t="s">
        <v>3604</v>
      </c>
      <c r="H7595" t="s">
        <v>5690</v>
      </c>
      <c r="S7595" s="991"/>
    </row>
    <row r="7596" spans="1:19" x14ac:dyDescent="0.25">
      <c r="A7596">
        <v>7591</v>
      </c>
      <c r="B7596" s="8">
        <f>'EstExp 12-20'!H339</f>
        <v>0</v>
      </c>
      <c r="C7596" s="146">
        <f t="shared" si="238"/>
        <v>7591</v>
      </c>
      <c r="D7596" s="3" t="s">
        <v>5418</v>
      </c>
      <c r="E7596" t="b">
        <f t="shared" ca="1" si="239"/>
        <v>1</v>
      </c>
      <c r="F7596" cm="1">
        <f t="array" ref="F7596" ca="1">IF(G7596&lt;&gt;"",INDIRECT("'"&amp;G7596&amp;"'!"&amp;H7596),"")</f>
        <v>0</v>
      </c>
      <c r="G7596" s="991" t="s">
        <v>3604</v>
      </c>
      <c r="H7596" t="s">
        <v>5691</v>
      </c>
      <c r="S7596" s="991"/>
    </row>
    <row r="7597" spans="1:19" x14ac:dyDescent="0.25">
      <c r="A7597">
        <v>7592</v>
      </c>
      <c r="B7597" s="8">
        <f>'EstExp 12-20'!H340</f>
        <v>0</v>
      </c>
      <c r="C7597" s="146">
        <f t="shared" si="238"/>
        <v>7592</v>
      </c>
      <c r="D7597" s="3" t="s">
        <v>5418</v>
      </c>
      <c r="E7597" t="b">
        <f t="shared" ca="1" si="239"/>
        <v>1</v>
      </c>
      <c r="F7597" cm="1">
        <f t="array" ref="F7597" ca="1">IF(G7597&lt;&gt;"",INDIRECT("'"&amp;G7597&amp;"'!"&amp;H7597),"")</f>
        <v>0</v>
      </c>
      <c r="G7597" s="991" t="s">
        <v>3604</v>
      </c>
      <c r="H7597" t="s">
        <v>5692</v>
      </c>
      <c r="S7597" s="991"/>
    </row>
    <row r="7598" spans="1:19" x14ac:dyDescent="0.25">
      <c r="A7598">
        <v>7593</v>
      </c>
      <c r="B7598" s="8">
        <f>'EstExp 12-20'!H341</f>
        <v>0</v>
      </c>
      <c r="C7598" s="146">
        <f t="shared" si="238"/>
        <v>7593</v>
      </c>
      <c r="D7598" s="3" t="s">
        <v>5418</v>
      </c>
      <c r="E7598" t="b">
        <f t="shared" ca="1" si="239"/>
        <v>1</v>
      </c>
      <c r="F7598" cm="1">
        <f t="array" ref="F7598" ca="1">IF(G7598&lt;&gt;"",INDIRECT("'"&amp;G7598&amp;"'!"&amp;H7598),"")</f>
        <v>0</v>
      </c>
      <c r="G7598" s="991" t="s">
        <v>3604</v>
      </c>
      <c r="H7598" t="s">
        <v>5693</v>
      </c>
      <c r="S7598" s="991"/>
    </row>
    <row r="7599" spans="1:19" x14ac:dyDescent="0.25">
      <c r="A7599">
        <v>7594</v>
      </c>
      <c r="B7599" s="8">
        <f>'EstExp 12-20'!H342</f>
        <v>0</v>
      </c>
      <c r="C7599" s="146">
        <f t="shared" si="238"/>
        <v>7594</v>
      </c>
      <c r="D7599" s="3" t="s">
        <v>5418</v>
      </c>
      <c r="E7599" t="b">
        <f t="shared" ca="1" si="239"/>
        <v>1</v>
      </c>
      <c r="F7599" cm="1">
        <f t="array" ref="F7599" ca="1">IF(G7599&lt;&gt;"",INDIRECT("'"&amp;G7599&amp;"'!"&amp;H7599),"")</f>
        <v>0</v>
      </c>
      <c r="G7599" s="991" t="s">
        <v>3604</v>
      </c>
      <c r="H7599" t="s">
        <v>5694</v>
      </c>
      <c r="S7599" s="991"/>
    </row>
    <row r="7600" spans="1:19" x14ac:dyDescent="0.25">
      <c r="A7600">
        <v>7595</v>
      </c>
      <c r="B7600" s="8">
        <f>'EstExp 12-20'!H343</f>
        <v>0</v>
      </c>
      <c r="C7600" s="146">
        <f t="shared" si="238"/>
        <v>7595</v>
      </c>
      <c r="D7600" s="3" t="s">
        <v>5418</v>
      </c>
      <c r="E7600" t="b">
        <f t="shared" ca="1" si="239"/>
        <v>1</v>
      </c>
      <c r="F7600" cm="1">
        <f t="array" ref="F7600" ca="1">IF(G7600&lt;&gt;"",INDIRECT("'"&amp;G7600&amp;"'!"&amp;H7600),"")</f>
        <v>0</v>
      </c>
      <c r="G7600" s="991" t="s">
        <v>3604</v>
      </c>
      <c r="H7600" t="s">
        <v>5695</v>
      </c>
      <c r="S7600" s="991"/>
    </row>
    <row r="7601" spans="1:19" x14ac:dyDescent="0.25">
      <c r="A7601">
        <v>7596</v>
      </c>
      <c r="B7601" s="8">
        <f>'EstExp 12-20'!H344</f>
        <v>0</v>
      </c>
      <c r="C7601" s="146">
        <f t="shared" si="238"/>
        <v>7596</v>
      </c>
      <c r="D7601" s="3" t="s">
        <v>5418</v>
      </c>
      <c r="E7601" t="b">
        <f t="shared" ca="1" si="239"/>
        <v>1</v>
      </c>
      <c r="F7601" cm="1">
        <f t="array" ref="F7601" ca="1">IF(G7601&lt;&gt;"",INDIRECT("'"&amp;G7601&amp;"'!"&amp;H7601),"")</f>
        <v>0</v>
      </c>
      <c r="G7601" s="991" t="s">
        <v>3604</v>
      </c>
      <c r="H7601" t="s">
        <v>5696</v>
      </c>
      <c r="S7601" s="991"/>
    </row>
    <row r="7602" spans="1:19" ht="15" customHeight="1" x14ac:dyDescent="0.25">
      <c r="A7602">
        <v>7597</v>
      </c>
      <c r="B7602" s="8">
        <f>'EstExp 12-20'!H347</f>
        <v>0</v>
      </c>
      <c r="C7602" s="146">
        <f t="shared" si="238"/>
        <v>7597</v>
      </c>
      <c r="D7602" s="3" t="s">
        <v>5418</v>
      </c>
      <c r="E7602" t="b">
        <f t="shared" ca="1" si="239"/>
        <v>1</v>
      </c>
      <c r="F7602" cm="1">
        <f t="array" ref="F7602" ca="1">IF(G7602&lt;&gt;"",INDIRECT("'"&amp;G7602&amp;"'!"&amp;H7602),"")</f>
        <v>0</v>
      </c>
      <c r="G7602" s="991" t="s">
        <v>3604</v>
      </c>
      <c r="H7602" t="s">
        <v>5697</v>
      </c>
    </row>
    <row r="7603" spans="1:19" ht="15" customHeight="1" x14ac:dyDescent="0.25">
      <c r="A7603">
        <v>7598</v>
      </c>
      <c r="B7603" s="8">
        <f>'EstExp 12-20'!H348</f>
        <v>0</v>
      </c>
      <c r="C7603" s="146">
        <f t="shared" si="238"/>
        <v>7598</v>
      </c>
      <c r="D7603" s="3" t="s">
        <v>5418</v>
      </c>
      <c r="E7603" t="b">
        <f t="shared" ca="1" si="239"/>
        <v>1</v>
      </c>
      <c r="F7603" cm="1">
        <f t="array" ref="F7603" ca="1">IF(G7603&lt;&gt;"",INDIRECT("'"&amp;G7603&amp;"'!"&amp;H7603),"")</f>
        <v>0</v>
      </c>
      <c r="G7603" s="991" t="s">
        <v>3604</v>
      </c>
      <c r="H7603" t="s">
        <v>5698</v>
      </c>
    </row>
    <row r="7604" spans="1:19" ht="15" customHeight="1" x14ac:dyDescent="0.25">
      <c r="A7604">
        <v>7599</v>
      </c>
      <c r="B7604" s="8">
        <f>'EstExp 12-20'!H349</f>
        <v>0</v>
      </c>
      <c r="C7604" s="146">
        <f t="shared" si="238"/>
        <v>7599</v>
      </c>
      <c r="D7604" s="3" t="s">
        <v>5418</v>
      </c>
      <c r="E7604" t="b">
        <f t="shared" ca="1" si="239"/>
        <v>1</v>
      </c>
      <c r="F7604" cm="1">
        <f t="array" ref="F7604" ca="1">IF(G7604&lt;&gt;"",INDIRECT("'"&amp;G7604&amp;"'!"&amp;H7604),"")</f>
        <v>0</v>
      </c>
      <c r="G7604" s="991" t="s">
        <v>3604</v>
      </c>
      <c r="H7604" t="s">
        <v>5699</v>
      </c>
    </row>
    <row r="7605" spans="1:19" ht="15" customHeight="1" x14ac:dyDescent="0.25">
      <c r="A7605">
        <v>7600</v>
      </c>
      <c r="B7605" s="8">
        <f>'EstExp 12-20'!H350</f>
        <v>0</v>
      </c>
      <c r="C7605" s="146">
        <f t="shared" ref="C7605:C7638" si="240">A7605-B7605</f>
        <v>7600</v>
      </c>
      <c r="D7605" s="3" t="s">
        <v>5418</v>
      </c>
      <c r="E7605" t="b">
        <f t="shared" ref="E7605:E7638" ca="1" si="241">F7605=B7605</f>
        <v>1</v>
      </c>
      <c r="F7605" cm="1">
        <f t="array" ref="F7605" ca="1">IF(G7605&lt;&gt;"",INDIRECT("'"&amp;G7605&amp;"'!"&amp;H7605),"")</f>
        <v>0</v>
      </c>
      <c r="G7605" s="991" t="s">
        <v>3604</v>
      </c>
      <c r="H7605" t="s">
        <v>5700</v>
      </c>
    </row>
    <row r="7606" spans="1:19" x14ac:dyDescent="0.25">
      <c r="A7606">
        <v>7601</v>
      </c>
      <c r="B7606" s="8">
        <f>'EstExp 12-20'!H351</f>
        <v>0</v>
      </c>
      <c r="C7606" s="146">
        <f t="shared" si="240"/>
        <v>7601</v>
      </c>
      <c r="D7606" s="3" t="s">
        <v>5418</v>
      </c>
      <c r="E7606" t="b">
        <f t="shared" ca="1" si="241"/>
        <v>1</v>
      </c>
      <c r="F7606" cm="1">
        <f t="array" ref="F7606" ca="1">IF(G7606&lt;&gt;"",INDIRECT("'"&amp;G7606&amp;"'!"&amp;H7606),"")</f>
        <v>0</v>
      </c>
      <c r="G7606" s="991" t="s">
        <v>3604</v>
      </c>
      <c r="H7606" t="s">
        <v>5701</v>
      </c>
      <c r="S7606" s="991"/>
    </row>
    <row r="7607" spans="1:19" x14ac:dyDescent="0.25">
      <c r="A7607">
        <v>7602</v>
      </c>
      <c r="B7607" s="8">
        <f>'EstExp 12-20'!H352</f>
        <v>0</v>
      </c>
      <c r="C7607" s="146">
        <f t="shared" si="240"/>
        <v>7602</v>
      </c>
      <c r="D7607" s="3" t="s">
        <v>5418</v>
      </c>
      <c r="E7607" t="b">
        <f t="shared" ca="1" si="241"/>
        <v>1</v>
      </c>
      <c r="F7607" cm="1">
        <f t="array" ref="F7607" ca="1">IF(G7607&lt;&gt;"",INDIRECT("'"&amp;G7607&amp;"'!"&amp;H7607),"")</f>
        <v>0</v>
      </c>
      <c r="G7607" s="991" t="s">
        <v>3604</v>
      </c>
      <c r="H7607" t="s">
        <v>5702</v>
      </c>
      <c r="S7607" s="991"/>
    </row>
    <row r="7608" spans="1:19" x14ac:dyDescent="0.25">
      <c r="A7608">
        <v>7603</v>
      </c>
      <c r="B7608" s="8">
        <f>'EstExp 12-20'!H353</f>
        <v>0</v>
      </c>
      <c r="C7608" s="146">
        <f t="shared" si="240"/>
        <v>7603</v>
      </c>
      <c r="D7608" s="3" t="s">
        <v>5418</v>
      </c>
      <c r="E7608" t="b">
        <f t="shared" ca="1" si="241"/>
        <v>1</v>
      </c>
      <c r="F7608" cm="1">
        <f t="array" ref="F7608" ca="1">IF(G7608&lt;&gt;"",INDIRECT("'"&amp;G7608&amp;"'!"&amp;H7608),"")</f>
        <v>0</v>
      </c>
      <c r="G7608" s="991" t="s">
        <v>3604</v>
      </c>
      <c r="H7608" t="s">
        <v>5703</v>
      </c>
      <c r="S7608" s="991"/>
    </row>
    <row r="7609" spans="1:19" x14ac:dyDescent="0.25">
      <c r="A7609">
        <v>7604</v>
      </c>
      <c r="B7609" s="8">
        <f>'EstExp 12-20'!H355</f>
        <v>0</v>
      </c>
      <c r="C7609" s="146">
        <f t="shared" si="240"/>
        <v>7604</v>
      </c>
      <c r="D7609" s="3" t="s">
        <v>5418</v>
      </c>
      <c r="E7609" t="b">
        <f t="shared" ca="1" si="241"/>
        <v>1</v>
      </c>
      <c r="F7609" cm="1">
        <f t="array" ref="F7609" ca="1">IF(G7609&lt;&gt;"",INDIRECT("'"&amp;G7609&amp;"'!"&amp;H7609),"")</f>
        <v>0</v>
      </c>
      <c r="G7609" s="991" t="s">
        <v>3604</v>
      </c>
      <c r="H7609" t="s">
        <v>5704</v>
      </c>
      <c r="S7609" s="991"/>
    </row>
    <row r="7610" spans="1:19" x14ac:dyDescent="0.25">
      <c r="A7610">
        <v>7605</v>
      </c>
      <c r="B7610" s="8">
        <f>'EstExp 12-20'!H356</f>
        <v>0</v>
      </c>
      <c r="C7610" s="146">
        <f t="shared" si="240"/>
        <v>7605</v>
      </c>
      <c r="D7610" s="3" t="s">
        <v>5418</v>
      </c>
      <c r="E7610" t="b">
        <f t="shared" ca="1" si="241"/>
        <v>1</v>
      </c>
      <c r="F7610" cm="1">
        <f t="array" ref="F7610" ca="1">IF(G7610&lt;&gt;"",INDIRECT("'"&amp;G7610&amp;"'!"&amp;H7610),"")</f>
        <v>0</v>
      </c>
      <c r="G7610" s="991" t="s">
        <v>3604</v>
      </c>
      <c r="H7610" t="s">
        <v>5705</v>
      </c>
      <c r="S7610" s="991"/>
    </row>
    <row r="7611" spans="1:19" x14ac:dyDescent="0.25">
      <c r="A7611">
        <v>7606</v>
      </c>
      <c r="B7611" s="8">
        <f>'EstExp 12-20'!H357</f>
        <v>0</v>
      </c>
      <c r="C7611" s="146">
        <f t="shared" si="240"/>
        <v>7606</v>
      </c>
      <c r="D7611" s="3" t="s">
        <v>5418</v>
      </c>
      <c r="E7611" t="b">
        <f t="shared" ca="1" si="241"/>
        <v>1</v>
      </c>
      <c r="F7611" cm="1">
        <f t="array" ref="F7611" ca="1">IF(G7611&lt;&gt;"",INDIRECT("'"&amp;G7611&amp;"'!"&amp;H7611),"")</f>
        <v>0</v>
      </c>
      <c r="G7611" s="991" t="s">
        <v>3604</v>
      </c>
      <c r="H7611" t="s">
        <v>5706</v>
      </c>
      <c r="S7611" s="991"/>
    </row>
    <row r="7612" spans="1:19" x14ac:dyDescent="0.25">
      <c r="A7612">
        <v>7607</v>
      </c>
      <c r="B7612" s="8">
        <f>'EstExp 12-20'!H358</f>
        <v>0</v>
      </c>
      <c r="C7612" s="146">
        <f t="shared" si="240"/>
        <v>7607</v>
      </c>
      <c r="D7612" s="3" t="s">
        <v>5418</v>
      </c>
      <c r="E7612" t="b">
        <f t="shared" ca="1" si="241"/>
        <v>1</v>
      </c>
      <c r="F7612" cm="1">
        <f t="array" ref="F7612" ca="1">IF(G7612&lt;&gt;"",INDIRECT("'"&amp;G7612&amp;"'!"&amp;H7612),"")</f>
        <v>0</v>
      </c>
      <c r="G7612" s="991" t="s">
        <v>3604</v>
      </c>
      <c r="H7612" t="s">
        <v>5707</v>
      </c>
      <c r="S7612" s="991"/>
    </row>
    <row r="7613" spans="1:19" x14ac:dyDescent="0.25">
      <c r="A7613">
        <v>7608</v>
      </c>
      <c r="B7613" s="8">
        <f>'EstExp 12-20'!H360</f>
        <v>0</v>
      </c>
      <c r="C7613" s="146">
        <f t="shared" si="240"/>
        <v>7608</v>
      </c>
      <c r="D7613" s="3" t="s">
        <v>5418</v>
      </c>
      <c r="E7613" t="b">
        <f t="shared" ca="1" si="241"/>
        <v>1</v>
      </c>
      <c r="F7613" cm="1">
        <f t="array" ref="F7613" ca="1">IF(G7613&lt;&gt;"",INDIRECT("'"&amp;G7613&amp;"'!"&amp;H7613),"")</f>
        <v>0</v>
      </c>
      <c r="G7613" s="991" t="s">
        <v>3604</v>
      </c>
      <c r="H7613" t="s">
        <v>5708</v>
      </c>
      <c r="S7613" s="991"/>
    </row>
    <row r="7614" spans="1:19" x14ac:dyDescent="0.25">
      <c r="A7614">
        <v>7609</v>
      </c>
      <c r="B7614" s="8">
        <f>'EstExp 12-20'!H361</f>
        <v>0</v>
      </c>
      <c r="C7614" s="146">
        <f t="shared" si="240"/>
        <v>7609</v>
      </c>
      <c r="D7614" s="3" t="s">
        <v>5418</v>
      </c>
      <c r="E7614" t="b">
        <f t="shared" ca="1" si="241"/>
        <v>1</v>
      </c>
      <c r="F7614" cm="1">
        <f t="array" ref="F7614" ca="1">IF(G7614&lt;&gt;"",INDIRECT("'"&amp;G7614&amp;"'!"&amp;H7614),"")</f>
        <v>0</v>
      </c>
      <c r="G7614" s="991" t="s">
        <v>3604</v>
      </c>
      <c r="H7614" t="s">
        <v>5709</v>
      </c>
      <c r="S7614" s="991"/>
    </row>
    <row r="7615" spans="1:19" x14ac:dyDescent="0.25">
      <c r="A7615">
        <v>7610</v>
      </c>
      <c r="B7615" s="8">
        <f>'EstExp 12-20'!H362</f>
        <v>0</v>
      </c>
      <c r="C7615" s="146">
        <f t="shared" si="240"/>
        <v>7610</v>
      </c>
      <c r="D7615" s="3" t="s">
        <v>5418</v>
      </c>
      <c r="E7615" t="b">
        <f t="shared" ca="1" si="241"/>
        <v>1</v>
      </c>
      <c r="F7615" cm="1">
        <f t="array" ref="F7615" ca="1">IF(G7615&lt;&gt;"",INDIRECT("'"&amp;G7615&amp;"'!"&amp;H7615),"")</f>
        <v>0</v>
      </c>
      <c r="G7615" s="991" t="s">
        <v>3604</v>
      </c>
      <c r="H7615" t="s">
        <v>5710</v>
      </c>
      <c r="S7615" s="991"/>
    </row>
    <row r="7616" spans="1:19" x14ac:dyDescent="0.25">
      <c r="A7616">
        <v>7611</v>
      </c>
      <c r="B7616" s="8">
        <f>'EstExp 12-20'!H367</f>
        <v>0</v>
      </c>
      <c r="C7616" s="146">
        <f t="shared" si="240"/>
        <v>7611</v>
      </c>
      <c r="D7616" s="3" t="s">
        <v>5418</v>
      </c>
      <c r="E7616" t="b">
        <f t="shared" ca="1" si="241"/>
        <v>1</v>
      </c>
      <c r="F7616" cm="1">
        <f t="array" ref="F7616" ca="1">IF(G7616&lt;&gt;"",INDIRECT("'"&amp;G7616&amp;"'!"&amp;H7616),"")</f>
        <v>0</v>
      </c>
      <c r="G7616" s="991" t="s">
        <v>3604</v>
      </c>
      <c r="H7616" t="s">
        <v>5711</v>
      </c>
      <c r="S7616" s="991"/>
    </row>
    <row r="7617" spans="1:19" x14ac:dyDescent="0.25">
      <c r="A7617">
        <v>7612</v>
      </c>
      <c r="B7617" s="8">
        <f>'EstExp 12-20'!H368</f>
        <v>0</v>
      </c>
      <c r="C7617" s="146">
        <f t="shared" si="240"/>
        <v>7612</v>
      </c>
      <c r="D7617" s="3" t="s">
        <v>5418</v>
      </c>
      <c r="E7617" t="b">
        <f t="shared" ca="1" si="241"/>
        <v>1</v>
      </c>
      <c r="F7617" cm="1">
        <f t="array" ref="F7617" ca="1">IF(G7617&lt;&gt;"",INDIRECT("'"&amp;G7617&amp;"'!"&amp;H7617),"")</f>
        <v>0</v>
      </c>
      <c r="G7617" s="991" t="s">
        <v>3604</v>
      </c>
      <c r="H7617" t="s">
        <v>5712</v>
      </c>
      <c r="S7617" s="991"/>
    </row>
    <row r="7618" spans="1:19" x14ac:dyDescent="0.25">
      <c r="A7618">
        <v>7613</v>
      </c>
      <c r="B7618" s="8">
        <f>'EstExp 12-20'!H369</f>
        <v>0</v>
      </c>
      <c r="C7618" s="146">
        <f t="shared" si="240"/>
        <v>7613</v>
      </c>
      <c r="D7618" s="3" t="s">
        <v>5418</v>
      </c>
      <c r="E7618" t="b">
        <f t="shared" ca="1" si="241"/>
        <v>1</v>
      </c>
      <c r="F7618" cm="1">
        <f t="array" ref="F7618" ca="1">IF(G7618&lt;&gt;"",INDIRECT("'"&amp;G7618&amp;"'!"&amp;H7618),"")</f>
        <v>0</v>
      </c>
      <c r="G7618" s="991" t="s">
        <v>3604</v>
      </c>
      <c r="H7618" t="s">
        <v>5713</v>
      </c>
      <c r="S7618" s="991"/>
    </row>
    <row r="7619" spans="1:19" x14ac:dyDescent="0.25">
      <c r="A7619">
        <v>7614</v>
      </c>
      <c r="B7619" s="8">
        <f>'EstExp 12-20'!H371</f>
        <v>0</v>
      </c>
      <c r="C7619" s="146">
        <f t="shared" si="240"/>
        <v>7614</v>
      </c>
      <c r="D7619" s="3" t="s">
        <v>5418</v>
      </c>
      <c r="E7619" t="b">
        <f t="shared" ca="1" si="241"/>
        <v>1</v>
      </c>
      <c r="F7619" cm="1">
        <f t="array" ref="F7619" ca="1">IF(G7619&lt;&gt;"",INDIRECT("'"&amp;G7619&amp;"'!"&amp;H7619),"")</f>
        <v>0</v>
      </c>
      <c r="G7619" s="991" t="s">
        <v>3604</v>
      </c>
      <c r="H7619" t="s">
        <v>5714</v>
      </c>
      <c r="S7619" s="991"/>
    </row>
    <row r="7620" spans="1:19" x14ac:dyDescent="0.25">
      <c r="A7620">
        <v>7615</v>
      </c>
      <c r="B7620" s="8">
        <f>'EstExp 12-20'!H372</f>
        <v>0</v>
      </c>
      <c r="C7620" s="146">
        <f t="shared" si="240"/>
        <v>7615</v>
      </c>
      <c r="D7620" s="3" t="s">
        <v>5418</v>
      </c>
      <c r="E7620" t="b">
        <f t="shared" ca="1" si="241"/>
        <v>1</v>
      </c>
      <c r="F7620" cm="1">
        <f t="array" ref="F7620" ca="1">IF(G7620&lt;&gt;"",INDIRECT("'"&amp;G7620&amp;"'!"&amp;H7620),"")</f>
        <v>0</v>
      </c>
      <c r="G7620" s="991" t="s">
        <v>3604</v>
      </c>
      <c r="H7620" t="s">
        <v>5715</v>
      </c>
      <c r="S7620" s="991"/>
    </row>
    <row r="7621" spans="1:19" ht="15" customHeight="1" x14ac:dyDescent="0.25">
      <c r="A7621">
        <v>7616</v>
      </c>
      <c r="B7621" s="8">
        <f>'EstExp 12-20'!H374</f>
        <v>0</v>
      </c>
      <c r="C7621" s="146">
        <f t="shared" si="240"/>
        <v>7616</v>
      </c>
      <c r="D7621" s="3" t="s">
        <v>5418</v>
      </c>
      <c r="E7621" t="b">
        <f t="shared" ca="1" si="241"/>
        <v>1</v>
      </c>
      <c r="F7621" cm="1">
        <f t="array" ref="F7621" ca="1">IF(G7621&lt;&gt;"",INDIRECT("'"&amp;G7621&amp;"'!"&amp;H7621),"")</f>
        <v>0</v>
      </c>
      <c r="G7621" s="991" t="s">
        <v>3604</v>
      </c>
      <c r="H7621" t="s">
        <v>5716</v>
      </c>
      <c r="I7621" s="4"/>
      <c r="J7621" s="4"/>
      <c r="K7621" s="4"/>
    </row>
    <row r="7622" spans="1:19" ht="15" customHeight="1" x14ac:dyDescent="0.25">
      <c r="A7622">
        <v>7617</v>
      </c>
      <c r="B7622" s="8">
        <f>'EstExp 12-20'!H375</f>
        <v>0</v>
      </c>
      <c r="C7622" s="146">
        <f t="shared" si="240"/>
        <v>7617</v>
      </c>
      <c r="D7622" s="3" t="s">
        <v>5418</v>
      </c>
      <c r="E7622" t="b">
        <f t="shared" ca="1" si="241"/>
        <v>1</v>
      </c>
      <c r="F7622" cm="1">
        <f t="array" ref="F7622" ca="1">IF(G7622&lt;&gt;"",INDIRECT("'"&amp;G7622&amp;"'!"&amp;H7622),"")</f>
        <v>0</v>
      </c>
      <c r="G7622" s="991" t="s">
        <v>3604</v>
      </c>
      <c r="H7622" t="s">
        <v>5717</v>
      </c>
      <c r="I7622" s="4"/>
      <c r="J7622" s="4"/>
      <c r="K7622" s="4"/>
    </row>
    <row r="7623" spans="1:19" ht="15" customHeight="1" x14ac:dyDescent="0.25">
      <c r="A7623">
        <v>7618</v>
      </c>
      <c r="B7623" s="8">
        <f>'EstExp 12-20'!H376</f>
        <v>0</v>
      </c>
      <c r="C7623" s="146">
        <f t="shared" si="240"/>
        <v>7618</v>
      </c>
      <c r="D7623" s="3" t="s">
        <v>5418</v>
      </c>
      <c r="E7623" t="b">
        <f t="shared" ca="1" si="241"/>
        <v>1</v>
      </c>
      <c r="F7623" cm="1">
        <f t="array" ref="F7623" ca="1">IF(G7623&lt;&gt;"",INDIRECT("'"&amp;G7623&amp;"'!"&amp;H7623),"")</f>
        <v>0</v>
      </c>
      <c r="G7623" s="991" t="s">
        <v>3604</v>
      </c>
      <c r="H7623" t="s">
        <v>5718</v>
      </c>
      <c r="I7623" s="4"/>
      <c r="J7623" s="4"/>
      <c r="K7623" s="4"/>
    </row>
    <row r="7624" spans="1:19" ht="15" customHeight="1" x14ac:dyDescent="0.25">
      <c r="A7624">
        <v>7619</v>
      </c>
      <c r="B7624" s="8">
        <f>'EstExp 12-20'!H377</f>
        <v>0</v>
      </c>
      <c r="C7624" s="146">
        <f t="shared" si="240"/>
        <v>7619</v>
      </c>
      <c r="D7624" s="3" t="s">
        <v>5418</v>
      </c>
      <c r="E7624" t="b">
        <f t="shared" ca="1" si="241"/>
        <v>1</v>
      </c>
      <c r="F7624" cm="1">
        <f t="array" ref="F7624" ca="1">IF(G7624&lt;&gt;"",INDIRECT("'"&amp;G7624&amp;"'!"&amp;H7624),"")</f>
        <v>0</v>
      </c>
      <c r="G7624" s="991" t="s">
        <v>3604</v>
      </c>
      <c r="H7624" t="s">
        <v>5719</v>
      </c>
      <c r="I7624" s="4"/>
      <c r="J7624" s="4"/>
      <c r="K7624" s="4"/>
    </row>
    <row r="7625" spans="1:19" ht="15" customHeight="1" x14ac:dyDescent="0.25">
      <c r="A7625">
        <v>7620</v>
      </c>
      <c r="B7625" s="8">
        <f>'EstExp 12-20'!H378</f>
        <v>0</v>
      </c>
      <c r="C7625" s="146">
        <f t="shared" si="240"/>
        <v>7620</v>
      </c>
      <c r="D7625" s="3" t="s">
        <v>5418</v>
      </c>
      <c r="E7625" t="b">
        <f t="shared" ca="1" si="241"/>
        <v>1</v>
      </c>
      <c r="F7625" cm="1">
        <f t="array" ref="F7625" ca="1">IF(G7625&lt;&gt;"",INDIRECT("'"&amp;G7625&amp;"'!"&amp;H7625),"")</f>
        <v>0</v>
      </c>
      <c r="G7625" s="991" t="s">
        <v>3604</v>
      </c>
      <c r="H7625" t="s">
        <v>5720</v>
      </c>
      <c r="I7625" s="4"/>
      <c r="J7625" s="4"/>
      <c r="K7625" s="4"/>
    </row>
    <row r="7626" spans="1:19" ht="15" customHeight="1" x14ac:dyDescent="0.25">
      <c r="A7626">
        <v>7621</v>
      </c>
      <c r="B7626" s="8">
        <f>'EstExp 12-20'!H380</f>
        <v>0</v>
      </c>
      <c r="C7626" s="146">
        <f t="shared" si="240"/>
        <v>7621</v>
      </c>
      <c r="D7626" s="3" t="s">
        <v>5418</v>
      </c>
      <c r="E7626" t="b">
        <f t="shared" ca="1" si="241"/>
        <v>1</v>
      </c>
      <c r="F7626" cm="1">
        <f t="array" ref="F7626" ca="1">IF(G7626&lt;&gt;"",INDIRECT("'"&amp;G7626&amp;"'!"&amp;H7626),"")</f>
        <v>0</v>
      </c>
      <c r="G7626" s="991" t="s">
        <v>3604</v>
      </c>
      <c r="H7626" t="s">
        <v>5721</v>
      </c>
      <c r="I7626" s="4"/>
      <c r="J7626" s="4"/>
      <c r="K7626" s="4"/>
    </row>
    <row r="7627" spans="1:19" x14ac:dyDescent="0.25">
      <c r="A7627">
        <v>7622</v>
      </c>
      <c r="B7627" s="8">
        <f>'EstExp 12-20'!H381</f>
        <v>0</v>
      </c>
      <c r="C7627" s="146">
        <f t="shared" si="240"/>
        <v>7622</v>
      </c>
      <c r="D7627" s="3" t="s">
        <v>5418</v>
      </c>
      <c r="E7627" t="b">
        <f t="shared" ca="1" si="241"/>
        <v>1</v>
      </c>
      <c r="F7627" cm="1">
        <f t="array" ref="F7627" ca="1">IF(G7627&lt;&gt;"",INDIRECT("'"&amp;G7627&amp;"'!"&amp;H7627),"")</f>
        <v>0</v>
      </c>
      <c r="G7627" s="991" t="s">
        <v>3604</v>
      </c>
      <c r="H7627" t="s">
        <v>5722</v>
      </c>
      <c r="S7627" s="991"/>
    </row>
    <row r="7628" spans="1:19" x14ac:dyDescent="0.25">
      <c r="A7628">
        <v>7623</v>
      </c>
      <c r="B7628" s="8">
        <f>'EstExp 12-20'!H382</f>
        <v>0</v>
      </c>
      <c r="C7628" s="146">
        <f t="shared" si="240"/>
        <v>7623</v>
      </c>
      <c r="D7628" s="3" t="s">
        <v>5418</v>
      </c>
      <c r="E7628" t="b">
        <f t="shared" ca="1" si="241"/>
        <v>1</v>
      </c>
      <c r="F7628" cm="1">
        <f t="array" ref="F7628" ca="1">IF(G7628&lt;&gt;"",INDIRECT("'"&amp;G7628&amp;"'!"&amp;H7628),"")</f>
        <v>0</v>
      </c>
      <c r="G7628" s="991" t="s">
        <v>3604</v>
      </c>
      <c r="H7628" t="s">
        <v>5723</v>
      </c>
      <c r="S7628" s="991"/>
    </row>
    <row r="7629" spans="1:19" x14ac:dyDescent="0.25">
      <c r="A7629">
        <v>7624</v>
      </c>
      <c r="B7629" s="8">
        <f>'EstExp 12-20'!H383</f>
        <v>0</v>
      </c>
      <c r="C7629" s="146">
        <f t="shared" si="240"/>
        <v>7624</v>
      </c>
      <c r="D7629" s="3" t="s">
        <v>5418</v>
      </c>
      <c r="E7629" t="b">
        <f t="shared" ca="1" si="241"/>
        <v>1</v>
      </c>
      <c r="F7629" cm="1">
        <f t="array" ref="F7629" ca="1">IF(G7629&lt;&gt;"",INDIRECT("'"&amp;G7629&amp;"'!"&amp;H7629),"")</f>
        <v>0</v>
      </c>
      <c r="G7629" s="991" t="s">
        <v>3604</v>
      </c>
      <c r="H7629" t="s">
        <v>5724</v>
      </c>
      <c r="S7629" s="991"/>
    </row>
    <row r="7630" spans="1:19" x14ac:dyDescent="0.25">
      <c r="A7630">
        <v>7625</v>
      </c>
      <c r="B7630" s="8">
        <f>'EstExp 12-20'!H384</f>
        <v>0</v>
      </c>
      <c r="C7630" s="146">
        <f t="shared" si="240"/>
        <v>7625</v>
      </c>
      <c r="D7630" s="3" t="s">
        <v>5418</v>
      </c>
      <c r="E7630" t="b">
        <f t="shared" ca="1" si="241"/>
        <v>1</v>
      </c>
      <c r="F7630" cm="1">
        <f t="array" ref="F7630" ca="1">IF(G7630&lt;&gt;"",INDIRECT("'"&amp;G7630&amp;"'!"&amp;H7630),"")</f>
        <v>0</v>
      </c>
      <c r="G7630" s="991" t="s">
        <v>3604</v>
      </c>
      <c r="H7630" t="s">
        <v>5725</v>
      </c>
      <c r="S7630" s="991"/>
    </row>
    <row r="7631" spans="1:19" x14ac:dyDescent="0.25">
      <c r="A7631">
        <v>7626</v>
      </c>
      <c r="B7631" s="8">
        <f>'EstExp 12-20'!H385</f>
        <v>0</v>
      </c>
      <c r="C7631" s="146">
        <f t="shared" si="240"/>
        <v>7626</v>
      </c>
      <c r="D7631" s="3" t="s">
        <v>5418</v>
      </c>
      <c r="E7631" t="b">
        <f t="shared" ca="1" si="241"/>
        <v>1</v>
      </c>
      <c r="F7631" cm="1">
        <f t="array" ref="F7631" ca="1">IF(G7631&lt;&gt;"",INDIRECT("'"&amp;G7631&amp;"'!"&amp;H7631),"")</f>
        <v>0</v>
      </c>
      <c r="G7631" s="991" t="s">
        <v>3604</v>
      </c>
      <c r="H7631" t="s">
        <v>5726</v>
      </c>
      <c r="S7631" s="991"/>
    </row>
    <row r="7632" spans="1:19" x14ac:dyDescent="0.25">
      <c r="A7632">
        <v>7627</v>
      </c>
      <c r="B7632" s="8">
        <f>'EstExp 12-20'!H386</f>
        <v>0</v>
      </c>
      <c r="C7632" s="146">
        <f t="shared" si="240"/>
        <v>7627</v>
      </c>
      <c r="D7632" s="3" t="s">
        <v>5418</v>
      </c>
      <c r="E7632" t="b">
        <f t="shared" ca="1" si="241"/>
        <v>1</v>
      </c>
      <c r="F7632" cm="1">
        <f t="array" ref="F7632" ca="1">IF(G7632&lt;&gt;"",INDIRECT("'"&amp;G7632&amp;"'!"&amp;H7632),"")</f>
        <v>0</v>
      </c>
      <c r="G7632" s="991" t="s">
        <v>3604</v>
      </c>
      <c r="H7632" t="s">
        <v>5727</v>
      </c>
      <c r="S7632" s="991"/>
    </row>
    <row r="7633" spans="1:19" ht="15" customHeight="1" x14ac:dyDescent="0.25">
      <c r="A7633">
        <v>7628</v>
      </c>
      <c r="B7633" s="8">
        <f>'EstExp 12-20'!H387</f>
        <v>0</v>
      </c>
      <c r="C7633" s="146">
        <f t="shared" si="240"/>
        <v>7628</v>
      </c>
      <c r="D7633" s="3" t="s">
        <v>5418</v>
      </c>
      <c r="E7633" t="b">
        <f t="shared" ca="1" si="241"/>
        <v>1</v>
      </c>
      <c r="F7633" cm="1">
        <f t="array" ref="F7633" ca="1">IF(G7633&lt;&gt;"",INDIRECT("'"&amp;G7633&amp;"'!"&amp;H7633),"")</f>
        <v>0</v>
      </c>
      <c r="G7633" s="991" t="s">
        <v>3604</v>
      </c>
      <c r="H7633" t="s">
        <v>5728</v>
      </c>
    </row>
    <row r="7634" spans="1:19" ht="15" customHeight="1" x14ac:dyDescent="0.25">
      <c r="A7634">
        <v>7629</v>
      </c>
      <c r="B7634" s="8">
        <f>'EstExp 12-20'!H388</f>
        <v>0</v>
      </c>
      <c r="C7634" s="146">
        <f t="shared" si="240"/>
        <v>7629</v>
      </c>
      <c r="D7634" s="3" t="s">
        <v>5418</v>
      </c>
      <c r="E7634" t="b">
        <f t="shared" ca="1" si="241"/>
        <v>1</v>
      </c>
      <c r="F7634" cm="1">
        <f t="array" ref="F7634" ca="1">IF(G7634&lt;&gt;"",INDIRECT("'"&amp;G7634&amp;"'!"&amp;H7634),"")</f>
        <v>0</v>
      </c>
      <c r="G7634" s="991" t="s">
        <v>3604</v>
      </c>
      <c r="H7634" t="s">
        <v>5729</v>
      </c>
      <c r="I7634" s="4"/>
      <c r="J7634" s="4"/>
      <c r="K7634" s="4"/>
    </row>
    <row r="7635" spans="1:19" ht="15" customHeight="1" x14ac:dyDescent="0.25">
      <c r="A7635">
        <v>7630</v>
      </c>
      <c r="B7635" s="8">
        <f>'EstExp 12-20'!H393</f>
        <v>0</v>
      </c>
      <c r="C7635" s="146">
        <f t="shared" si="240"/>
        <v>7630</v>
      </c>
      <c r="D7635" s="3" t="s">
        <v>5418</v>
      </c>
      <c r="E7635" t="b">
        <f t="shared" ca="1" si="241"/>
        <v>1</v>
      </c>
      <c r="F7635" cm="1">
        <f t="array" ref="F7635" ca="1">IF(G7635&lt;&gt;"",INDIRECT("'"&amp;G7635&amp;"'!"&amp;H7635),"")</f>
        <v>0</v>
      </c>
      <c r="G7635" s="991" t="s">
        <v>3604</v>
      </c>
      <c r="H7635" t="s">
        <v>5730</v>
      </c>
      <c r="I7635" s="4"/>
      <c r="J7635" s="4"/>
      <c r="K7635" s="4"/>
    </row>
    <row r="7636" spans="1:19" ht="15" customHeight="1" x14ac:dyDescent="0.25">
      <c r="A7636">
        <v>7631</v>
      </c>
      <c r="B7636" s="8">
        <f>'EstExp 12-20'!H394</f>
        <v>0</v>
      </c>
      <c r="C7636" s="146">
        <f t="shared" si="240"/>
        <v>7631</v>
      </c>
      <c r="D7636" s="3" t="s">
        <v>5418</v>
      </c>
      <c r="E7636" t="b">
        <f t="shared" ca="1" si="241"/>
        <v>1</v>
      </c>
      <c r="F7636" cm="1">
        <f t="array" ref="F7636" ca="1">IF(G7636&lt;&gt;"",INDIRECT("'"&amp;G7636&amp;"'!"&amp;H7636),"")</f>
        <v>0</v>
      </c>
      <c r="G7636" s="991" t="s">
        <v>3604</v>
      </c>
      <c r="H7636" t="s">
        <v>5731</v>
      </c>
      <c r="I7636" s="4"/>
      <c r="J7636" s="4"/>
      <c r="K7636" s="4"/>
    </row>
    <row r="7637" spans="1:19" ht="15" customHeight="1" x14ac:dyDescent="0.25">
      <c r="A7637">
        <v>7632</v>
      </c>
      <c r="B7637" s="8">
        <f>'EstExp 12-20'!H395</f>
        <v>0</v>
      </c>
      <c r="C7637" s="146">
        <f t="shared" si="240"/>
        <v>7632</v>
      </c>
      <c r="D7637" s="3" t="s">
        <v>5418</v>
      </c>
      <c r="E7637" t="b">
        <f t="shared" ca="1" si="241"/>
        <v>1</v>
      </c>
      <c r="F7637" cm="1">
        <f t="array" ref="F7637" ca="1">IF(G7637&lt;&gt;"",INDIRECT("'"&amp;G7637&amp;"'!"&amp;H7637),"")</f>
        <v>0</v>
      </c>
      <c r="G7637" s="991" t="s">
        <v>3604</v>
      </c>
      <c r="H7637" t="s">
        <v>5732</v>
      </c>
      <c r="I7637" s="4"/>
      <c r="J7637" s="4"/>
      <c r="K7637" s="4"/>
    </row>
    <row r="7638" spans="1:19" ht="15" customHeight="1" x14ac:dyDescent="0.25">
      <c r="A7638">
        <v>7633</v>
      </c>
      <c r="B7638" s="8">
        <f>'EstExp 12-20'!H396</f>
        <v>0</v>
      </c>
      <c r="C7638" s="146">
        <f t="shared" si="240"/>
        <v>7633</v>
      </c>
      <c r="D7638" s="3" t="s">
        <v>5418</v>
      </c>
      <c r="E7638" t="b">
        <f t="shared" ca="1" si="241"/>
        <v>1</v>
      </c>
      <c r="F7638" cm="1">
        <f t="array" ref="F7638" ca="1">IF(G7638&lt;&gt;"",INDIRECT("'"&amp;G7638&amp;"'!"&amp;H7638),"")</f>
        <v>0</v>
      </c>
      <c r="G7638" s="991" t="s">
        <v>3604</v>
      </c>
      <c r="H7638" t="s">
        <v>5733</v>
      </c>
      <c r="I7638" s="4"/>
      <c r="J7638" s="4"/>
      <c r="K7638" s="4"/>
    </row>
    <row r="7639" spans="1:19" ht="15" customHeight="1" x14ac:dyDescent="0.25">
      <c r="A7639" s="2">
        <v>7634</v>
      </c>
      <c r="B7639" s="8"/>
      <c r="C7639" s="146"/>
      <c r="D7639" s="3" t="s">
        <v>5734</v>
      </c>
      <c r="F7639" t="str" cm="1">
        <f t="array" ref="F7639" ca="1">IF(G7639&lt;&gt;"",INDIRECT("'"&amp;G7639&amp;"'!"&amp;H7639),"")</f>
        <v/>
      </c>
      <c r="S7639" s="991"/>
    </row>
    <row r="7640" spans="1:19" ht="15" customHeight="1" x14ac:dyDescent="0.25">
      <c r="A7640">
        <v>7635</v>
      </c>
      <c r="B7640" s="8">
        <f>'EstExp 12-20'!H398</f>
        <v>0</v>
      </c>
      <c r="C7640" s="146">
        <f t="shared" ref="C7640:C7671" si="242">A7640-B7640</f>
        <v>7635</v>
      </c>
      <c r="D7640" s="3" t="s">
        <v>5418</v>
      </c>
      <c r="E7640" t="b">
        <f t="shared" ref="E7640:E7671" ca="1" si="243">F7640=B7640</f>
        <v>1</v>
      </c>
      <c r="F7640" cm="1">
        <f t="array" ref="F7640" ca="1">IF(G7640&lt;&gt;"",INDIRECT("'"&amp;G7640&amp;"'!"&amp;H7640),"")</f>
        <v>0</v>
      </c>
      <c r="G7640" s="991" t="s">
        <v>3604</v>
      </c>
      <c r="H7640" t="s">
        <v>5735</v>
      </c>
      <c r="I7640" s="4"/>
      <c r="J7640" s="4"/>
      <c r="K7640" s="4"/>
    </row>
    <row r="7641" spans="1:19" ht="15" customHeight="1" x14ac:dyDescent="0.25">
      <c r="A7641">
        <v>7636</v>
      </c>
      <c r="B7641" s="8">
        <f>'EstExp 12-20'!H399</f>
        <v>0</v>
      </c>
      <c r="C7641" s="146">
        <f t="shared" si="242"/>
        <v>7636</v>
      </c>
      <c r="D7641" s="3" t="s">
        <v>5418</v>
      </c>
      <c r="E7641" t="b">
        <f t="shared" ca="1" si="243"/>
        <v>1</v>
      </c>
      <c r="F7641" cm="1">
        <f t="array" ref="F7641" ca="1">IF(G7641&lt;&gt;"",INDIRECT("'"&amp;G7641&amp;"'!"&amp;H7641),"")</f>
        <v>0</v>
      </c>
      <c r="G7641" s="991" t="s">
        <v>3604</v>
      </c>
      <c r="H7641" t="s">
        <v>5736</v>
      </c>
      <c r="I7641" s="4"/>
      <c r="J7641" s="4"/>
      <c r="K7641" s="4"/>
    </row>
    <row r="7642" spans="1:19" ht="15" customHeight="1" x14ac:dyDescent="0.25">
      <c r="A7642">
        <v>7637</v>
      </c>
      <c r="B7642" s="8">
        <f>'EstExp 12-20'!H400</f>
        <v>0</v>
      </c>
      <c r="C7642" s="146">
        <f t="shared" si="242"/>
        <v>7637</v>
      </c>
      <c r="D7642" s="3" t="s">
        <v>5418</v>
      </c>
      <c r="E7642" t="b">
        <f t="shared" ca="1" si="243"/>
        <v>1</v>
      </c>
      <c r="F7642" cm="1">
        <f t="array" ref="F7642" ca="1">IF(G7642&lt;&gt;"",INDIRECT("'"&amp;G7642&amp;"'!"&amp;H7642),"")</f>
        <v>0</v>
      </c>
      <c r="G7642" s="991" t="s">
        <v>3604</v>
      </c>
      <c r="H7642" t="s">
        <v>5737</v>
      </c>
      <c r="I7642" s="4"/>
      <c r="J7642" s="4"/>
      <c r="K7642" s="4"/>
    </row>
    <row r="7643" spans="1:19" ht="15" customHeight="1" x14ac:dyDescent="0.25">
      <c r="A7643">
        <v>7638</v>
      </c>
      <c r="B7643" s="8">
        <f>'EstExp 12-20'!H401</f>
        <v>0</v>
      </c>
      <c r="C7643" s="146">
        <f t="shared" si="242"/>
        <v>7638</v>
      </c>
      <c r="D7643" s="3" t="s">
        <v>5418</v>
      </c>
      <c r="E7643" t="b">
        <f t="shared" ca="1" si="243"/>
        <v>1</v>
      </c>
      <c r="F7643" cm="1">
        <f t="array" ref="F7643" ca="1">IF(G7643&lt;&gt;"",INDIRECT("'"&amp;G7643&amp;"'!"&amp;H7643),"")</f>
        <v>0</v>
      </c>
      <c r="G7643" s="991" t="s">
        <v>3604</v>
      </c>
      <c r="H7643" t="s">
        <v>5738</v>
      </c>
      <c r="I7643" s="4"/>
      <c r="J7643" s="4"/>
      <c r="K7643" s="4"/>
    </row>
    <row r="7644" spans="1:19" ht="15" customHeight="1" x14ac:dyDescent="0.25">
      <c r="A7644">
        <v>7639</v>
      </c>
      <c r="B7644" s="8">
        <f>'EstExp 12-20'!H402</f>
        <v>0</v>
      </c>
      <c r="C7644" s="146">
        <f t="shared" si="242"/>
        <v>7639</v>
      </c>
      <c r="D7644" s="3" t="s">
        <v>5418</v>
      </c>
      <c r="E7644" t="b">
        <f t="shared" ca="1" si="243"/>
        <v>1</v>
      </c>
      <c r="F7644" cm="1">
        <f t="array" ref="F7644" ca="1">IF(G7644&lt;&gt;"",INDIRECT("'"&amp;G7644&amp;"'!"&amp;H7644),"")</f>
        <v>0</v>
      </c>
      <c r="G7644" s="991" t="s">
        <v>3604</v>
      </c>
      <c r="H7644" t="s">
        <v>5739</v>
      </c>
      <c r="I7644" s="4"/>
      <c r="J7644" s="4"/>
      <c r="K7644" s="4"/>
    </row>
    <row r="7645" spans="1:19" ht="15" customHeight="1" x14ac:dyDescent="0.25">
      <c r="A7645">
        <v>7640</v>
      </c>
      <c r="B7645" s="8">
        <f>'EstExp 12-20'!H403</f>
        <v>0</v>
      </c>
      <c r="C7645" s="146">
        <f t="shared" si="242"/>
        <v>7640</v>
      </c>
      <c r="D7645" s="3" t="s">
        <v>5418</v>
      </c>
      <c r="E7645" t="b">
        <f t="shared" ca="1" si="243"/>
        <v>1</v>
      </c>
      <c r="F7645" cm="1">
        <f t="array" ref="F7645" ca="1">IF(G7645&lt;&gt;"",INDIRECT("'"&amp;G7645&amp;"'!"&amp;H7645),"")</f>
        <v>0</v>
      </c>
      <c r="G7645" s="991" t="s">
        <v>3604</v>
      </c>
      <c r="H7645" t="s">
        <v>5740</v>
      </c>
      <c r="I7645" s="4"/>
      <c r="J7645" s="4"/>
      <c r="K7645" s="4"/>
    </row>
    <row r="7646" spans="1:19" ht="15" customHeight="1" x14ac:dyDescent="0.25">
      <c r="A7646">
        <v>7641</v>
      </c>
      <c r="B7646" s="8">
        <f>'EstExp 12-20'!H404</f>
        <v>0</v>
      </c>
      <c r="C7646" s="146">
        <f t="shared" si="242"/>
        <v>7641</v>
      </c>
      <c r="D7646" s="3" t="s">
        <v>5418</v>
      </c>
      <c r="E7646" t="b">
        <f t="shared" ca="1" si="243"/>
        <v>1</v>
      </c>
      <c r="F7646" cm="1">
        <f t="array" ref="F7646" ca="1">IF(G7646&lt;&gt;"",INDIRECT("'"&amp;G7646&amp;"'!"&amp;H7646),"")</f>
        <v>0</v>
      </c>
      <c r="G7646" s="991" t="s">
        <v>3604</v>
      </c>
      <c r="H7646" t="s">
        <v>5741</v>
      </c>
      <c r="I7646" s="4"/>
      <c r="J7646" s="4"/>
      <c r="K7646" s="4"/>
    </row>
    <row r="7647" spans="1:19" ht="15" customHeight="1" x14ac:dyDescent="0.25">
      <c r="A7647">
        <v>7642</v>
      </c>
      <c r="B7647" s="8">
        <f>'EstExp 12-20'!H405</f>
        <v>0</v>
      </c>
      <c r="C7647" s="146">
        <f t="shared" si="242"/>
        <v>7642</v>
      </c>
      <c r="D7647" s="3" t="s">
        <v>5418</v>
      </c>
      <c r="E7647" t="b">
        <f t="shared" ca="1" si="243"/>
        <v>1</v>
      </c>
      <c r="F7647" cm="1">
        <f t="array" ref="F7647" ca="1">IF(G7647&lt;&gt;"",INDIRECT("'"&amp;G7647&amp;"'!"&amp;H7647),"")</f>
        <v>0</v>
      </c>
      <c r="G7647" s="991" t="s">
        <v>3604</v>
      </c>
      <c r="H7647" t="s">
        <v>5742</v>
      </c>
      <c r="I7647" s="4"/>
      <c r="J7647" s="4"/>
      <c r="K7647" s="4"/>
    </row>
    <row r="7648" spans="1:19" ht="15" customHeight="1" x14ac:dyDescent="0.25">
      <c r="A7648">
        <v>7643</v>
      </c>
      <c r="B7648" s="8">
        <f>'EstExp 12-20'!H406</f>
        <v>0</v>
      </c>
      <c r="C7648" s="146">
        <f t="shared" si="242"/>
        <v>7643</v>
      </c>
      <c r="D7648" s="3" t="s">
        <v>5418</v>
      </c>
      <c r="E7648" t="b">
        <f t="shared" ca="1" si="243"/>
        <v>1</v>
      </c>
      <c r="F7648" cm="1">
        <f t="array" ref="F7648" ca="1">IF(G7648&lt;&gt;"",INDIRECT("'"&amp;G7648&amp;"'!"&amp;H7648),"")</f>
        <v>0</v>
      </c>
      <c r="G7648" s="991" t="s">
        <v>3604</v>
      </c>
      <c r="H7648" t="s">
        <v>5743</v>
      </c>
      <c r="I7648" s="4"/>
      <c r="J7648" s="4"/>
      <c r="K7648" s="4"/>
    </row>
    <row r="7649" spans="1:11" ht="15" customHeight="1" x14ac:dyDescent="0.25">
      <c r="A7649">
        <v>7644</v>
      </c>
      <c r="B7649" s="8">
        <f>'EstExp 12-20'!H407</f>
        <v>0</v>
      </c>
      <c r="C7649" s="146">
        <f t="shared" si="242"/>
        <v>7644</v>
      </c>
      <c r="D7649" s="3" t="s">
        <v>5418</v>
      </c>
      <c r="E7649" t="b">
        <f t="shared" ca="1" si="243"/>
        <v>1</v>
      </c>
      <c r="F7649" cm="1">
        <f t="array" ref="F7649" ca="1">IF(G7649&lt;&gt;"",INDIRECT("'"&amp;G7649&amp;"'!"&amp;H7649),"")</f>
        <v>0</v>
      </c>
      <c r="G7649" s="991" t="s">
        <v>3604</v>
      </c>
      <c r="H7649" t="s">
        <v>5744</v>
      </c>
      <c r="I7649" s="4"/>
      <c r="J7649" s="4"/>
      <c r="K7649" s="4"/>
    </row>
    <row r="7650" spans="1:11" ht="15" customHeight="1" x14ac:dyDescent="0.25">
      <c r="A7650">
        <v>7645</v>
      </c>
      <c r="B7650" s="8">
        <f>'EstExp 12-20'!H408</f>
        <v>0</v>
      </c>
      <c r="C7650" s="146">
        <f t="shared" si="242"/>
        <v>7645</v>
      </c>
      <c r="D7650" s="3" t="s">
        <v>5418</v>
      </c>
      <c r="E7650" t="b">
        <f t="shared" ca="1" si="243"/>
        <v>1</v>
      </c>
      <c r="F7650" cm="1">
        <f t="array" ref="F7650" ca="1">IF(G7650&lt;&gt;"",INDIRECT("'"&amp;G7650&amp;"'!"&amp;H7650),"")</f>
        <v>0</v>
      </c>
      <c r="G7650" s="991" t="s">
        <v>3604</v>
      </c>
      <c r="H7650" t="s">
        <v>5745</v>
      </c>
      <c r="I7650" s="4"/>
      <c r="J7650" s="4"/>
      <c r="K7650" s="4"/>
    </row>
    <row r="7651" spans="1:11" ht="15" customHeight="1" x14ac:dyDescent="0.25">
      <c r="A7651">
        <v>7646</v>
      </c>
      <c r="B7651" s="8">
        <f>'EstExp 12-20'!H409</f>
        <v>0</v>
      </c>
      <c r="C7651" s="146">
        <f t="shared" si="242"/>
        <v>7646</v>
      </c>
      <c r="D7651" s="3" t="s">
        <v>5418</v>
      </c>
      <c r="E7651" t="b">
        <f t="shared" ca="1" si="243"/>
        <v>1</v>
      </c>
      <c r="F7651" cm="1">
        <f t="array" ref="F7651" ca="1">IF(G7651&lt;&gt;"",INDIRECT("'"&amp;G7651&amp;"'!"&amp;H7651),"")</f>
        <v>0</v>
      </c>
      <c r="G7651" s="991" t="s">
        <v>3604</v>
      </c>
      <c r="H7651" t="s">
        <v>5746</v>
      </c>
      <c r="I7651" s="4"/>
      <c r="J7651" s="4"/>
      <c r="K7651" s="4"/>
    </row>
    <row r="7652" spans="1:11" ht="15" customHeight="1" x14ac:dyDescent="0.25">
      <c r="A7652">
        <v>7647</v>
      </c>
      <c r="B7652" s="8">
        <f>'EstExp 12-20'!H410</f>
        <v>0</v>
      </c>
      <c r="C7652" s="146">
        <f t="shared" si="242"/>
        <v>7647</v>
      </c>
      <c r="D7652" s="3" t="s">
        <v>5418</v>
      </c>
      <c r="E7652" t="b">
        <f t="shared" ca="1" si="243"/>
        <v>1</v>
      </c>
      <c r="F7652" cm="1">
        <f t="array" ref="F7652" ca="1">IF(G7652&lt;&gt;"",INDIRECT("'"&amp;G7652&amp;"'!"&amp;H7652),"")</f>
        <v>0</v>
      </c>
      <c r="G7652" s="991" t="s">
        <v>3604</v>
      </c>
      <c r="H7652" t="s">
        <v>5747</v>
      </c>
      <c r="I7652" s="4"/>
      <c r="J7652" s="4"/>
      <c r="K7652" s="4"/>
    </row>
    <row r="7653" spans="1:11" ht="15" customHeight="1" x14ac:dyDescent="0.25">
      <c r="A7653">
        <v>7648</v>
      </c>
      <c r="B7653" s="8">
        <f>'EstExp 12-20'!H411</f>
        <v>0</v>
      </c>
      <c r="C7653" s="146">
        <f t="shared" si="242"/>
        <v>7648</v>
      </c>
      <c r="D7653" s="3" t="s">
        <v>5418</v>
      </c>
      <c r="E7653" t="b">
        <f t="shared" ca="1" si="243"/>
        <v>1</v>
      </c>
      <c r="F7653" cm="1">
        <f t="array" ref="F7653" ca="1">IF(G7653&lt;&gt;"",INDIRECT("'"&amp;G7653&amp;"'!"&amp;H7653),"")</f>
        <v>0</v>
      </c>
      <c r="G7653" s="991" t="s">
        <v>3604</v>
      </c>
      <c r="H7653" t="s">
        <v>5748</v>
      </c>
      <c r="I7653" s="4"/>
      <c r="J7653" s="4"/>
      <c r="K7653" s="4"/>
    </row>
    <row r="7654" spans="1:11" ht="15" customHeight="1" x14ac:dyDescent="0.25">
      <c r="A7654">
        <v>7649</v>
      </c>
      <c r="B7654" s="8">
        <f>'EstExp 12-20'!H412</f>
        <v>0</v>
      </c>
      <c r="C7654" s="146">
        <f t="shared" si="242"/>
        <v>7649</v>
      </c>
      <c r="D7654" s="3" t="s">
        <v>5418</v>
      </c>
      <c r="E7654" t="b">
        <f t="shared" ca="1" si="243"/>
        <v>1</v>
      </c>
      <c r="F7654" cm="1">
        <f t="array" ref="F7654" ca="1">IF(G7654&lt;&gt;"",INDIRECT("'"&amp;G7654&amp;"'!"&amp;H7654),"")</f>
        <v>0</v>
      </c>
      <c r="G7654" s="991" t="s">
        <v>3604</v>
      </c>
      <c r="H7654" t="s">
        <v>5749</v>
      </c>
      <c r="I7654" s="4"/>
      <c r="J7654" s="4"/>
      <c r="K7654" s="4"/>
    </row>
    <row r="7655" spans="1:11" ht="15" customHeight="1" x14ac:dyDescent="0.25">
      <c r="A7655">
        <v>7650</v>
      </c>
      <c r="B7655" s="8">
        <f>'EstExp 12-20'!H413</f>
        <v>0</v>
      </c>
      <c r="C7655" s="146">
        <f t="shared" si="242"/>
        <v>7650</v>
      </c>
      <c r="D7655" s="3" t="s">
        <v>5418</v>
      </c>
      <c r="E7655" t="b">
        <f t="shared" ca="1" si="243"/>
        <v>1</v>
      </c>
      <c r="F7655" cm="1">
        <f t="array" ref="F7655" ca="1">IF(G7655&lt;&gt;"",INDIRECT("'"&amp;G7655&amp;"'!"&amp;H7655),"")</f>
        <v>0</v>
      </c>
      <c r="G7655" s="991" t="s">
        <v>3604</v>
      </c>
      <c r="H7655" t="s">
        <v>5750</v>
      </c>
      <c r="I7655" s="4"/>
      <c r="J7655" s="4"/>
      <c r="K7655" s="4"/>
    </row>
    <row r="7656" spans="1:11" ht="15" customHeight="1" x14ac:dyDescent="0.25">
      <c r="A7656">
        <v>7651</v>
      </c>
      <c r="B7656" s="8">
        <f>'EstExp 12-20'!H414</f>
        <v>0</v>
      </c>
      <c r="C7656" s="146">
        <f t="shared" si="242"/>
        <v>7651</v>
      </c>
      <c r="D7656" s="3" t="s">
        <v>5418</v>
      </c>
      <c r="E7656" t="b">
        <f t="shared" ca="1" si="243"/>
        <v>1</v>
      </c>
      <c r="F7656" cm="1">
        <f t="array" ref="F7656" ca="1">IF(G7656&lt;&gt;"",INDIRECT("'"&amp;G7656&amp;"'!"&amp;H7656),"")</f>
        <v>0</v>
      </c>
      <c r="G7656" s="991" t="s">
        <v>3604</v>
      </c>
      <c r="H7656" t="s">
        <v>5751</v>
      </c>
      <c r="I7656" s="4"/>
      <c r="J7656" s="4"/>
      <c r="K7656" s="4"/>
    </row>
    <row r="7657" spans="1:11" ht="15" customHeight="1" x14ac:dyDescent="0.25">
      <c r="A7657">
        <v>7652</v>
      </c>
      <c r="B7657" s="8">
        <f>'EstExp 12-20'!I316</f>
        <v>0</v>
      </c>
      <c r="C7657" s="146">
        <f t="shared" si="242"/>
        <v>7652</v>
      </c>
      <c r="D7657" s="3" t="s">
        <v>5418</v>
      </c>
      <c r="E7657" t="b">
        <f t="shared" ca="1" si="243"/>
        <v>1</v>
      </c>
      <c r="F7657" cm="1">
        <f t="array" ref="F7657" ca="1">IF(G7657&lt;&gt;"",INDIRECT("'"&amp;G7657&amp;"'!"&amp;H7657),"")</f>
        <v>0</v>
      </c>
      <c r="G7657" s="991" t="s">
        <v>3604</v>
      </c>
      <c r="H7657" t="s">
        <v>5752</v>
      </c>
      <c r="I7657" s="4"/>
      <c r="J7657" s="4"/>
      <c r="K7657" s="4"/>
    </row>
    <row r="7658" spans="1:11" ht="15" customHeight="1" x14ac:dyDescent="0.25">
      <c r="A7658">
        <v>7653</v>
      </c>
      <c r="B7658" s="8">
        <f>'EstExp 12-20'!I318</f>
        <v>0</v>
      </c>
      <c r="C7658" s="146">
        <f t="shared" si="242"/>
        <v>7653</v>
      </c>
      <c r="D7658" s="3" t="s">
        <v>5418</v>
      </c>
      <c r="E7658" t="b">
        <f t="shared" ca="1" si="243"/>
        <v>1</v>
      </c>
      <c r="F7658" cm="1">
        <f t="array" ref="F7658" ca="1">IF(G7658&lt;&gt;"",INDIRECT("'"&amp;G7658&amp;"'!"&amp;H7658),"")</f>
        <v>0</v>
      </c>
      <c r="G7658" s="991" t="s">
        <v>3604</v>
      </c>
      <c r="H7658" t="s">
        <v>5753</v>
      </c>
      <c r="I7658" s="4"/>
      <c r="J7658" s="4"/>
      <c r="K7658" s="4"/>
    </row>
    <row r="7659" spans="1:11" ht="15" customHeight="1" x14ac:dyDescent="0.25">
      <c r="A7659">
        <v>7654</v>
      </c>
      <c r="B7659" s="8">
        <f>'EstExp 12-20'!I319</f>
        <v>0</v>
      </c>
      <c r="C7659" s="146">
        <f t="shared" si="242"/>
        <v>7654</v>
      </c>
      <c r="D7659" s="3" t="s">
        <v>5418</v>
      </c>
      <c r="E7659" t="b">
        <f t="shared" ca="1" si="243"/>
        <v>1</v>
      </c>
      <c r="F7659" cm="1">
        <f t="array" ref="F7659" ca="1">IF(G7659&lt;&gt;"",INDIRECT("'"&amp;G7659&amp;"'!"&amp;H7659),"")</f>
        <v>0</v>
      </c>
      <c r="G7659" s="991" t="s">
        <v>3604</v>
      </c>
      <c r="H7659" t="s">
        <v>5754</v>
      </c>
      <c r="I7659" s="4"/>
      <c r="J7659" s="4"/>
      <c r="K7659" s="4"/>
    </row>
    <row r="7660" spans="1:11" ht="15" customHeight="1" x14ac:dyDescent="0.25">
      <c r="A7660">
        <v>7655</v>
      </c>
      <c r="B7660" s="8">
        <f>'EstExp 12-20'!I320</f>
        <v>0</v>
      </c>
      <c r="C7660" s="146">
        <f t="shared" si="242"/>
        <v>7655</v>
      </c>
      <c r="D7660" s="3" t="s">
        <v>5418</v>
      </c>
      <c r="E7660" t="b">
        <f t="shared" ca="1" si="243"/>
        <v>1</v>
      </c>
      <c r="F7660" cm="1">
        <f t="array" ref="F7660" ca="1">IF(G7660&lt;&gt;"",INDIRECT("'"&amp;G7660&amp;"'!"&amp;H7660),"")</f>
        <v>0</v>
      </c>
      <c r="G7660" s="991" t="s">
        <v>3604</v>
      </c>
      <c r="H7660" t="s">
        <v>5755</v>
      </c>
      <c r="I7660" s="4"/>
      <c r="J7660" s="4"/>
      <c r="K7660" s="4"/>
    </row>
    <row r="7661" spans="1:11" ht="15" customHeight="1" x14ac:dyDescent="0.25">
      <c r="A7661">
        <v>7656</v>
      </c>
      <c r="B7661" s="8">
        <f>'EstExp 12-20'!I321</f>
        <v>0</v>
      </c>
      <c r="C7661" s="146">
        <f t="shared" si="242"/>
        <v>7656</v>
      </c>
      <c r="D7661" s="3" t="s">
        <v>5418</v>
      </c>
      <c r="E7661" t="b">
        <f t="shared" ca="1" si="243"/>
        <v>1</v>
      </c>
      <c r="F7661" cm="1">
        <f t="array" ref="F7661" ca="1">IF(G7661&lt;&gt;"",INDIRECT("'"&amp;G7661&amp;"'!"&amp;H7661),"")</f>
        <v>0</v>
      </c>
      <c r="G7661" s="991" t="s">
        <v>3604</v>
      </c>
      <c r="H7661" t="s">
        <v>5756</v>
      </c>
      <c r="I7661" s="4"/>
      <c r="J7661" s="4"/>
      <c r="K7661" s="4"/>
    </row>
    <row r="7662" spans="1:11" ht="15" customHeight="1" x14ac:dyDescent="0.25">
      <c r="A7662">
        <v>7657</v>
      </c>
      <c r="B7662" s="8">
        <f>'EstExp 12-20'!I322</f>
        <v>0</v>
      </c>
      <c r="C7662" s="146">
        <f t="shared" si="242"/>
        <v>7657</v>
      </c>
      <c r="D7662" s="3" t="s">
        <v>5418</v>
      </c>
      <c r="E7662" t="b">
        <f t="shared" ca="1" si="243"/>
        <v>1</v>
      </c>
      <c r="F7662" cm="1">
        <f t="array" ref="F7662" ca="1">IF(G7662&lt;&gt;"",INDIRECT("'"&amp;G7662&amp;"'!"&amp;H7662),"")</f>
        <v>0</v>
      </c>
      <c r="G7662" s="991" t="s">
        <v>3604</v>
      </c>
      <c r="H7662" t="s">
        <v>5757</v>
      </c>
      <c r="I7662" s="4"/>
      <c r="J7662" s="4"/>
      <c r="K7662" s="4"/>
    </row>
    <row r="7663" spans="1:11" ht="15" customHeight="1" x14ac:dyDescent="0.25">
      <c r="A7663">
        <v>7658</v>
      </c>
      <c r="B7663" s="8">
        <f>'EstExp 12-20'!I323</f>
        <v>0</v>
      </c>
      <c r="C7663" s="146">
        <f t="shared" si="242"/>
        <v>7658</v>
      </c>
      <c r="D7663" s="3" t="s">
        <v>5418</v>
      </c>
      <c r="E7663" t="b">
        <f t="shared" ca="1" si="243"/>
        <v>1</v>
      </c>
      <c r="F7663" cm="1">
        <f t="array" ref="F7663" ca="1">IF(G7663&lt;&gt;"",INDIRECT("'"&amp;G7663&amp;"'!"&amp;H7663),"")</f>
        <v>0</v>
      </c>
      <c r="G7663" s="991" t="s">
        <v>3604</v>
      </c>
      <c r="H7663" t="s">
        <v>5758</v>
      </c>
      <c r="I7663" s="4"/>
      <c r="J7663" s="4"/>
      <c r="K7663" s="4"/>
    </row>
    <row r="7664" spans="1:11" ht="15" customHeight="1" x14ac:dyDescent="0.25">
      <c r="A7664">
        <v>7659</v>
      </c>
      <c r="B7664" s="8">
        <f>'EstExp 12-20'!I324</f>
        <v>0</v>
      </c>
      <c r="C7664" s="146">
        <f t="shared" si="242"/>
        <v>7659</v>
      </c>
      <c r="D7664" s="3" t="s">
        <v>5418</v>
      </c>
      <c r="E7664" t="b">
        <f t="shared" ca="1" si="243"/>
        <v>1</v>
      </c>
      <c r="F7664" cm="1">
        <f t="array" ref="F7664" ca="1">IF(G7664&lt;&gt;"",INDIRECT("'"&amp;G7664&amp;"'!"&amp;H7664),"")</f>
        <v>0</v>
      </c>
      <c r="G7664" s="991" t="s">
        <v>3604</v>
      </c>
      <c r="H7664" t="s">
        <v>5759</v>
      </c>
      <c r="I7664" s="4"/>
      <c r="J7664" s="4"/>
      <c r="K7664" s="4"/>
    </row>
    <row r="7665" spans="1:19" ht="15" customHeight="1" x14ac:dyDescent="0.25">
      <c r="A7665">
        <v>7660</v>
      </c>
      <c r="B7665" s="8">
        <f>'EstExp 12-20'!I325</f>
        <v>0</v>
      </c>
      <c r="C7665" s="146">
        <f t="shared" si="242"/>
        <v>7660</v>
      </c>
      <c r="D7665" s="3" t="s">
        <v>5418</v>
      </c>
      <c r="E7665" t="b">
        <f t="shared" ca="1" si="243"/>
        <v>1</v>
      </c>
      <c r="F7665" cm="1">
        <f t="array" ref="F7665" ca="1">IF(G7665&lt;&gt;"",INDIRECT("'"&amp;G7665&amp;"'!"&amp;H7665),"")</f>
        <v>0</v>
      </c>
      <c r="G7665" s="991" t="s">
        <v>3604</v>
      </c>
      <c r="H7665" t="s">
        <v>5760</v>
      </c>
      <c r="I7665" s="4"/>
      <c r="J7665" s="4"/>
      <c r="K7665" s="4"/>
    </row>
    <row r="7666" spans="1:19" ht="15" customHeight="1" x14ac:dyDescent="0.25">
      <c r="A7666">
        <v>7661</v>
      </c>
      <c r="B7666" s="8">
        <f>'EstExp 12-20'!I326</f>
        <v>0</v>
      </c>
      <c r="C7666" s="146">
        <f t="shared" si="242"/>
        <v>7661</v>
      </c>
      <c r="D7666" s="3" t="s">
        <v>5418</v>
      </c>
      <c r="E7666" t="b">
        <f t="shared" ca="1" si="243"/>
        <v>1</v>
      </c>
      <c r="F7666" cm="1">
        <f t="array" ref="F7666" ca="1">IF(G7666&lt;&gt;"",INDIRECT("'"&amp;G7666&amp;"'!"&amp;H7666),"")</f>
        <v>0</v>
      </c>
      <c r="G7666" s="991" t="s">
        <v>3604</v>
      </c>
      <c r="H7666" t="s">
        <v>5761</v>
      </c>
      <c r="I7666" s="4"/>
      <c r="J7666" s="4"/>
      <c r="K7666" s="4"/>
    </row>
    <row r="7667" spans="1:19" ht="15" customHeight="1" x14ac:dyDescent="0.25">
      <c r="A7667">
        <v>7662</v>
      </c>
      <c r="B7667" s="8">
        <f>'EstExp 12-20'!I327</f>
        <v>0</v>
      </c>
      <c r="C7667" s="146">
        <f t="shared" si="242"/>
        <v>7662</v>
      </c>
      <c r="D7667" s="3" t="s">
        <v>5418</v>
      </c>
      <c r="E7667" t="b">
        <f t="shared" ca="1" si="243"/>
        <v>1</v>
      </c>
      <c r="F7667" cm="1">
        <f t="array" ref="F7667" ca="1">IF(G7667&lt;&gt;"",INDIRECT("'"&amp;G7667&amp;"'!"&amp;H7667),"")</f>
        <v>0</v>
      </c>
      <c r="G7667" s="991" t="s">
        <v>3604</v>
      </c>
      <c r="H7667" t="s">
        <v>5762</v>
      </c>
      <c r="I7667" s="4"/>
      <c r="J7667" s="4"/>
      <c r="K7667" s="4"/>
    </row>
    <row r="7668" spans="1:19" ht="15" customHeight="1" x14ac:dyDescent="0.25">
      <c r="A7668">
        <v>7663</v>
      </c>
      <c r="B7668" s="8">
        <f>'EstExp 12-20'!I328</f>
        <v>0</v>
      </c>
      <c r="C7668" s="146">
        <f t="shared" si="242"/>
        <v>7663</v>
      </c>
      <c r="D7668" s="3" t="s">
        <v>5418</v>
      </c>
      <c r="E7668" t="b">
        <f t="shared" ca="1" si="243"/>
        <v>1</v>
      </c>
      <c r="F7668" cm="1">
        <f t="array" ref="F7668" ca="1">IF(G7668&lt;&gt;"",INDIRECT("'"&amp;G7668&amp;"'!"&amp;H7668),"")</f>
        <v>0</v>
      </c>
      <c r="G7668" s="991" t="s">
        <v>3604</v>
      </c>
      <c r="H7668" t="s">
        <v>5763</v>
      </c>
      <c r="I7668" s="4"/>
      <c r="J7668" s="4"/>
      <c r="K7668" s="4"/>
    </row>
    <row r="7669" spans="1:19" ht="15" customHeight="1" x14ac:dyDescent="0.25">
      <c r="A7669">
        <v>7664</v>
      </c>
      <c r="B7669" s="8">
        <f>'EstExp 12-20'!I329</f>
        <v>0</v>
      </c>
      <c r="C7669" s="146">
        <f t="shared" si="242"/>
        <v>7664</v>
      </c>
      <c r="D7669" s="3" t="s">
        <v>5418</v>
      </c>
      <c r="E7669" t="b">
        <f t="shared" ca="1" si="243"/>
        <v>1</v>
      </c>
      <c r="F7669" cm="1">
        <f t="array" ref="F7669" ca="1">IF(G7669&lt;&gt;"",INDIRECT("'"&amp;G7669&amp;"'!"&amp;H7669),"")</f>
        <v>0</v>
      </c>
      <c r="G7669" s="991" t="s">
        <v>3604</v>
      </c>
      <c r="H7669" t="s">
        <v>5764</v>
      </c>
      <c r="I7669" s="4"/>
      <c r="J7669" s="4"/>
      <c r="K7669" s="4"/>
    </row>
    <row r="7670" spans="1:19" ht="15" customHeight="1" x14ac:dyDescent="0.25">
      <c r="A7670">
        <v>7665</v>
      </c>
      <c r="B7670" s="8">
        <f>'EstExp 12-20'!I330</f>
        <v>0</v>
      </c>
      <c r="C7670" s="146">
        <f t="shared" si="242"/>
        <v>7665</v>
      </c>
      <c r="D7670" s="3" t="s">
        <v>5418</v>
      </c>
      <c r="E7670" t="b">
        <f t="shared" ca="1" si="243"/>
        <v>1</v>
      </c>
      <c r="F7670" cm="1">
        <f t="array" ref="F7670" ca="1">IF(G7670&lt;&gt;"",INDIRECT("'"&amp;G7670&amp;"'!"&amp;H7670),"")</f>
        <v>0</v>
      </c>
      <c r="G7670" s="991" t="s">
        <v>3604</v>
      </c>
      <c r="H7670" t="s">
        <v>5765</v>
      </c>
      <c r="I7670" s="4"/>
      <c r="J7670" s="4"/>
      <c r="K7670" s="4"/>
    </row>
    <row r="7671" spans="1:19" ht="15" customHeight="1" x14ac:dyDescent="0.25">
      <c r="A7671">
        <v>7666</v>
      </c>
      <c r="B7671" s="8">
        <f>'EstExp 12-20'!I344</f>
        <v>0</v>
      </c>
      <c r="C7671" s="146">
        <f t="shared" si="242"/>
        <v>7666</v>
      </c>
      <c r="D7671" s="3" t="s">
        <v>5418</v>
      </c>
      <c r="E7671" t="b">
        <f t="shared" ca="1" si="243"/>
        <v>1</v>
      </c>
      <c r="F7671" cm="1">
        <f t="array" ref="F7671" ca="1">IF(G7671&lt;&gt;"",INDIRECT("'"&amp;G7671&amp;"'!"&amp;H7671),"")</f>
        <v>0</v>
      </c>
      <c r="G7671" s="991" t="s">
        <v>3604</v>
      </c>
      <c r="H7671" t="s">
        <v>5766</v>
      </c>
      <c r="I7671" s="4"/>
      <c r="J7671" s="4"/>
      <c r="K7671" s="4"/>
    </row>
    <row r="7672" spans="1:19" ht="15" customHeight="1" x14ac:dyDescent="0.25">
      <c r="A7672">
        <v>7667</v>
      </c>
      <c r="B7672" s="8">
        <f>'EstExp 12-20'!I347</f>
        <v>0</v>
      </c>
      <c r="C7672" s="146">
        <f t="shared" ref="C7672:C7703" si="244">A7672-B7672</f>
        <v>7667</v>
      </c>
      <c r="D7672" s="3" t="s">
        <v>5418</v>
      </c>
      <c r="E7672" t="b">
        <f t="shared" ref="E7672:E7703" ca="1" si="245">F7672=B7672</f>
        <v>1</v>
      </c>
      <c r="F7672" cm="1">
        <f t="array" ref="F7672" ca="1">IF(G7672&lt;&gt;"",INDIRECT("'"&amp;G7672&amp;"'!"&amp;H7672),"")</f>
        <v>0</v>
      </c>
      <c r="G7672" s="991" t="s">
        <v>3604</v>
      </c>
      <c r="H7672" t="s">
        <v>5767</v>
      </c>
      <c r="I7672" s="4"/>
      <c r="J7672" s="4"/>
      <c r="K7672" s="4"/>
    </row>
    <row r="7673" spans="1:19" ht="15" customHeight="1" x14ac:dyDescent="0.25">
      <c r="A7673">
        <v>7668</v>
      </c>
      <c r="B7673" s="8">
        <f>'EstExp 12-20'!I348</f>
        <v>0</v>
      </c>
      <c r="C7673" s="146">
        <f t="shared" si="244"/>
        <v>7668</v>
      </c>
      <c r="D7673" s="3" t="s">
        <v>5418</v>
      </c>
      <c r="E7673" t="b">
        <f t="shared" ca="1" si="245"/>
        <v>1</v>
      </c>
      <c r="F7673" cm="1">
        <f t="array" ref="F7673" ca="1">IF(G7673&lt;&gt;"",INDIRECT("'"&amp;G7673&amp;"'!"&amp;H7673),"")</f>
        <v>0</v>
      </c>
      <c r="G7673" s="991" t="s">
        <v>3604</v>
      </c>
      <c r="H7673" t="s">
        <v>5768</v>
      </c>
      <c r="I7673" s="4"/>
      <c r="J7673" s="4"/>
      <c r="K7673" s="4"/>
    </row>
    <row r="7674" spans="1:19" ht="15" customHeight="1" x14ac:dyDescent="0.25">
      <c r="A7674">
        <v>7669</v>
      </c>
      <c r="B7674" s="8">
        <f>'EstExp 12-20'!I349</f>
        <v>0</v>
      </c>
      <c r="C7674" s="146">
        <f t="shared" si="244"/>
        <v>7669</v>
      </c>
      <c r="D7674" s="3" t="s">
        <v>5418</v>
      </c>
      <c r="E7674" t="b">
        <f t="shared" ca="1" si="245"/>
        <v>1</v>
      </c>
      <c r="F7674" cm="1">
        <f t="array" ref="F7674" ca="1">IF(G7674&lt;&gt;"",INDIRECT("'"&amp;G7674&amp;"'!"&amp;H7674),"")</f>
        <v>0</v>
      </c>
      <c r="G7674" s="991" t="s">
        <v>3604</v>
      </c>
      <c r="H7674" t="s">
        <v>5769</v>
      </c>
      <c r="I7674" s="4"/>
      <c r="J7674" s="4"/>
      <c r="K7674" s="4"/>
    </row>
    <row r="7675" spans="1:19" ht="15" customHeight="1" x14ac:dyDescent="0.25">
      <c r="A7675">
        <v>7670</v>
      </c>
      <c r="B7675" s="8">
        <f>'EstExp 12-20'!I350</f>
        <v>0</v>
      </c>
      <c r="C7675" s="146">
        <f t="shared" si="244"/>
        <v>7670</v>
      </c>
      <c r="D7675" s="3" t="s">
        <v>5418</v>
      </c>
      <c r="E7675" t="b">
        <f t="shared" ca="1" si="245"/>
        <v>1</v>
      </c>
      <c r="F7675" cm="1">
        <f t="array" ref="F7675" ca="1">IF(G7675&lt;&gt;"",INDIRECT("'"&amp;G7675&amp;"'!"&amp;H7675),"")</f>
        <v>0</v>
      </c>
      <c r="G7675" s="991" t="s">
        <v>3604</v>
      </c>
      <c r="H7675" t="s">
        <v>5770</v>
      </c>
      <c r="I7675" s="4"/>
      <c r="J7675" s="4"/>
      <c r="K7675" s="4"/>
    </row>
    <row r="7676" spans="1:19" x14ac:dyDescent="0.25">
      <c r="A7676">
        <v>7671</v>
      </c>
      <c r="B7676" s="8">
        <f>'EstExp 12-20'!I351</f>
        <v>0</v>
      </c>
      <c r="C7676" s="146">
        <f t="shared" si="244"/>
        <v>7671</v>
      </c>
      <c r="D7676" s="3" t="s">
        <v>5418</v>
      </c>
      <c r="E7676" t="b">
        <f t="shared" ca="1" si="245"/>
        <v>1</v>
      </c>
      <c r="F7676" cm="1">
        <f t="array" ref="F7676" ca="1">IF(G7676&lt;&gt;"",INDIRECT("'"&amp;G7676&amp;"'!"&amp;H7676),"")</f>
        <v>0</v>
      </c>
      <c r="G7676" s="991" t="s">
        <v>3604</v>
      </c>
      <c r="H7676" t="s">
        <v>5771</v>
      </c>
      <c r="S7676" s="991"/>
    </row>
    <row r="7677" spans="1:19" x14ac:dyDescent="0.25">
      <c r="A7677">
        <v>7672</v>
      </c>
      <c r="B7677" s="8">
        <f>'EstExp 12-20'!I352</f>
        <v>0</v>
      </c>
      <c r="C7677" s="146">
        <f t="shared" si="244"/>
        <v>7672</v>
      </c>
      <c r="D7677" s="3" t="s">
        <v>5418</v>
      </c>
      <c r="E7677" t="b">
        <f t="shared" ca="1" si="245"/>
        <v>1</v>
      </c>
      <c r="F7677" cm="1">
        <f t="array" ref="F7677" ca="1">IF(G7677&lt;&gt;"",INDIRECT("'"&amp;G7677&amp;"'!"&amp;H7677),"")</f>
        <v>0</v>
      </c>
      <c r="G7677" s="991" t="s">
        <v>3604</v>
      </c>
      <c r="H7677" t="s">
        <v>5772</v>
      </c>
      <c r="S7677" s="991"/>
    </row>
    <row r="7678" spans="1:19" x14ac:dyDescent="0.25">
      <c r="A7678">
        <v>7673</v>
      </c>
      <c r="B7678" s="8">
        <f>'EstExp 12-20'!I353</f>
        <v>0</v>
      </c>
      <c r="C7678" s="146">
        <f t="shared" si="244"/>
        <v>7673</v>
      </c>
      <c r="D7678" s="3" t="s">
        <v>5418</v>
      </c>
      <c r="E7678" t="b">
        <f t="shared" ca="1" si="245"/>
        <v>1</v>
      </c>
      <c r="F7678" cm="1">
        <f t="array" ref="F7678" ca="1">IF(G7678&lt;&gt;"",INDIRECT("'"&amp;G7678&amp;"'!"&amp;H7678),"")</f>
        <v>0</v>
      </c>
      <c r="G7678" s="991" t="s">
        <v>3604</v>
      </c>
      <c r="H7678" t="s">
        <v>5773</v>
      </c>
      <c r="S7678" s="991"/>
    </row>
    <row r="7679" spans="1:19" x14ac:dyDescent="0.25">
      <c r="A7679">
        <v>7674</v>
      </c>
      <c r="B7679" s="8">
        <f>'EstExp 12-20'!I355</f>
        <v>0</v>
      </c>
      <c r="C7679" s="146">
        <f t="shared" si="244"/>
        <v>7674</v>
      </c>
      <c r="D7679" s="3" t="s">
        <v>5418</v>
      </c>
      <c r="E7679" t="b">
        <f t="shared" ca="1" si="245"/>
        <v>1</v>
      </c>
      <c r="F7679" cm="1">
        <f t="array" ref="F7679" ca="1">IF(G7679&lt;&gt;"",INDIRECT("'"&amp;G7679&amp;"'!"&amp;H7679),"")</f>
        <v>0</v>
      </c>
      <c r="G7679" s="991" t="s">
        <v>3604</v>
      </c>
      <c r="H7679" t="s">
        <v>5774</v>
      </c>
      <c r="S7679" s="991"/>
    </row>
    <row r="7680" spans="1:19" x14ac:dyDescent="0.25">
      <c r="A7680">
        <v>7675</v>
      </c>
      <c r="B7680" s="8">
        <f>'EstExp 12-20'!I356</f>
        <v>0</v>
      </c>
      <c r="C7680" s="146">
        <f t="shared" si="244"/>
        <v>7675</v>
      </c>
      <c r="D7680" s="3" t="s">
        <v>5418</v>
      </c>
      <c r="E7680" t="b">
        <f t="shared" ca="1" si="245"/>
        <v>1</v>
      </c>
      <c r="F7680" cm="1">
        <f t="array" ref="F7680" ca="1">IF(G7680&lt;&gt;"",INDIRECT("'"&amp;G7680&amp;"'!"&amp;H7680),"")</f>
        <v>0</v>
      </c>
      <c r="G7680" s="991" t="s">
        <v>3604</v>
      </c>
      <c r="H7680" t="s">
        <v>5775</v>
      </c>
      <c r="S7680" s="991"/>
    </row>
    <row r="7681" spans="1:19" x14ac:dyDescent="0.25">
      <c r="A7681">
        <v>7676</v>
      </c>
      <c r="B7681" s="8">
        <f>'EstExp 12-20'!I357</f>
        <v>0</v>
      </c>
      <c r="C7681" s="146">
        <f t="shared" si="244"/>
        <v>7676</v>
      </c>
      <c r="D7681" s="3" t="s">
        <v>5418</v>
      </c>
      <c r="E7681" t="b">
        <f t="shared" ca="1" si="245"/>
        <v>1</v>
      </c>
      <c r="F7681" cm="1">
        <f t="array" ref="F7681" ca="1">IF(G7681&lt;&gt;"",INDIRECT("'"&amp;G7681&amp;"'!"&amp;H7681),"")</f>
        <v>0</v>
      </c>
      <c r="G7681" s="991" t="s">
        <v>3604</v>
      </c>
      <c r="H7681" t="s">
        <v>5776</v>
      </c>
      <c r="S7681" s="991"/>
    </row>
    <row r="7682" spans="1:19" ht="15" customHeight="1" x14ac:dyDescent="0.25">
      <c r="A7682">
        <v>7677</v>
      </c>
      <c r="B7682" s="8">
        <f>'EstExp 12-20'!I358</f>
        <v>0</v>
      </c>
      <c r="C7682" s="146">
        <f t="shared" si="244"/>
        <v>7677</v>
      </c>
      <c r="D7682" s="3" t="s">
        <v>5418</v>
      </c>
      <c r="E7682" t="b">
        <f t="shared" ca="1" si="245"/>
        <v>1</v>
      </c>
      <c r="F7682" cm="1">
        <f t="array" ref="F7682" ca="1">IF(G7682&lt;&gt;"",INDIRECT("'"&amp;G7682&amp;"'!"&amp;H7682),"")</f>
        <v>0</v>
      </c>
      <c r="G7682" s="991" t="s">
        <v>3604</v>
      </c>
      <c r="H7682" t="s">
        <v>5777</v>
      </c>
    </row>
    <row r="7683" spans="1:19" x14ac:dyDescent="0.25">
      <c r="A7683">
        <v>7678</v>
      </c>
      <c r="B7683" s="8">
        <f>'EstExp 12-20'!I360</f>
        <v>0</v>
      </c>
      <c r="C7683" s="146">
        <f t="shared" si="244"/>
        <v>7678</v>
      </c>
      <c r="D7683" s="3" t="s">
        <v>5418</v>
      </c>
      <c r="E7683" t="b">
        <f t="shared" ca="1" si="245"/>
        <v>1</v>
      </c>
      <c r="F7683" cm="1">
        <f t="array" ref="F7683" ca="1">IF(G7683&lt;&gt;"",INDIRECT("'"&amp;G7683&amp;"'!"&amp;H7683),"")</f>
        <v>0</v>
      </c>
      <c r="G7683" s="991" t="s">
        <v>3604</v>
      </c>
      <c r="H7683" t="s">
        <v>5778</v>
      </c>
      <c r="S7683" s="991"/>
    </row>
    <row r="7684" spans="1:19" ht="15" customHeight="1" x14ac:dyDescent="0.25">
      <c r="A7684">
        <v>7679</v>
      </c>
      <c r="B7684" s="8">
        <f>'EstExp 12-20'!I361</f>
        <v>0</v>
      </c>
      <c r="C7684" s="146">
        <f t="shared" si="244"/>
        <v>7679</v>
      </c>
      <c r="D7684" s="3" t="s">
        <v>5418</v>
      </c>
      <c r="E7684" t="b">
        <f t="shared" ca="1" si="245"/>
        <v>1</v>
      </c>
      <c r="F7684" cm="1">
        <f t="array" ref="F7684" ca="1">IF(G7684&lt;&gt;"",INDIRECT("'"&amp;G7684&amp;"'!"&amp;H7684),"")</f>
        <v>0</v>
      </c>
      <c r="G7684" s="991" t="s">
        <v>3604</v>
      </c>
      <c r="H7684" t="s">
        <v>5779</v>
      </c>
    </row>
    <row r="7685" spans="1:19" x14ac:dyDescent="0.25">
      <c r="A7685">
        <v>7680</v>
      </c>
      <c r="B7685" s="8">
        <f>'EstExp 12-20'!I362</f>
        <v>0</v>
      </c>
      <c r="C7685" s="146">
        <f t="shared" si="244"/>
        <v>7680</v>
      </c>
      <c r="D7685" s="3" t="s">
        <v>5418</v>
      </c>
      <c r="E7685" t="b">
        <f t="shared" ca="1" si="245"/>
        <v>1</v>
      </c>
      <c r="F7685" cm="1">
        <f t="array" ref="F7685" ca="1">IF(G7685&lt;&gt;"",INDIRECT("'"&amp;G7685&amp;"'!"&amp;H7685),"")</f>
        <v>0</v>
      </c>
      <c r="G7685" s="991" t="s">
        <v>3604</v>
      </c>
      <c r="H7685" t="s">
        <v>5780</v>
      </c>
      <c r="S7685" s="991"/>
    </row>
    <row r="7686" spans="1:19" x14ac:dyDescent="0.25">
      <c r="A7686">
        <v>7681</v>
      </c>
      <c r="B7686" s="8">
        <f>'EstExp 12-20'!I367</f>
        <v>0</v>
      </c>
      <c r="C7686" s="146">
        <f t="shared" si="244"/>
        <v>7681</v>
      </c>
      <c r="D7686" s="3" t="s">
        <v>5418</v>
      </c>
      <c r="E7686" t="b">
        <f t="shared" ca="1" si="245"/>
        <v>1</v>
      </c>
      <c r="F7686" cm="1">
        <f t="array" ref="F7686" ca="1">IF(G7686&lt;&gt;"",INDIRECT("'"&amp;G7686&amp;"'!"&amp;H7686),"")</f>
        <v>0</v>
      </c>
      <c r="G7686" s="991" t="s">
        <v>3604</v>
      </c>
      <c r="H7686" t="s">
        <v>5781</v>
      </c>
      <c r="S7686" s="991"/>
    </row>
    <row r="7687" spans="1:19" ht="15" customHeight="1" x14ac:dyDescent="0.25">
      <c r="A7687">
        <v>7682</v>
      </c>
      <c r="B7687" s="8">
        <f>'EstExp 12-20'!I368</f>
        <v>0</v>
      </c>
      <c r="C7687" s="146">
        <f t="shared" si="244"/>
        <v>7682</v>
      </c>
      <c r="D7687" s="3" t="s">
        <v>5418</v>
      </c>
      <c r="E7687" t="b">
        <f t="shared" ca="1" si="245"/>
        <v>1</v>
      </c>
      <c r="F7687" cm="1">
        <f t="array" ref="F7687" ca="1">IF(G7687&lt;&gt;"",INDIRECT("'"&amp;G7687&amp;"'!"&amp;H7687),"")</f>
        <v>0</v>
      </c>
      <c r="G7687" s="991" t="s">
        <v>3604</v>
      </c>
      <c r="H7687" t="s">
        <v>5782</v>
      </c>
      <c r="I7687" s="4"/>
      <c r="J7687" s="4"/>
      <c r="K7687" s="4"/>
    </row>
    <row r="7688" spans="1:19" ht="15" customHeight="1" x14ac:dyDescent="0.25">
      <c r="A7688">
        <v>7683</v>
      </c>
      <c r="B7688" s="8">
        <f>'EstExp 12-20'!I369</f>
        <v>0</v>
      </c>
      <c r="C7688" s="146">
        <f t="shared" si="244"/>
        <v>7683</v>
      </c>
      <c r="D7688" s="3" t="s">
        <v>5418</v>
      </c>
      <c r="E7688" t="b">
        <f t="shared" ca="1" si="245"/>
        <v>1</v>
      </c>
      <c r="F7688" cm="1">
        <f t="array" ref="F7688" ca="1">IF(G7688&lt;&gt;"",INDIRECT("'"&amp;G7688&amp;"'!"&amp;H7688),"")</f>
        <v>0</v>
      </c>
      <c r="G7688" s="991" t="s">
        <v>3604</v>
      </c>
      <c r="H7688" t="s">
        <v>5783</v>
      </c>
      <c r="I7688" s="4"/>
      <c r="J7688" s="4"/>
      <c r="K7688" s="4"/>
    </row>
    <row r="7689" spans="1:19" ht="15" customHeight="1" x14ac:dyDescent="0.25">
      <c r="A7689">
        <v>7684</v>
      </c>
      <c r="B7689" s="8">
        <f>'EstExp 12-20'!I371</f>
        <v>0</v>
      </c>
      <c r="C7689" s="146">
        <f t="shared" si="244"/>
        <v>7684</v>
      </c>
      <c r="D7689" s="3" t="s">
        <v>5418</v>
      </c>
      <c r="E7689" t="b">
        <f t="shared" ca="1" si="245"/>
        <v>1</v>
      </c>
      <c r="F7689" cm="1">
        <f t="array" ref="F7689" ca="1">IF(G7689&lt;&gt;"",INDIRECT("'"&amp;G7689&amp;"'!"&amp;H7689),"")</f>
        <v>0</v>
      </c>
      <c r="G7689" s="991" t="s">
        <v>3604</v>
      </c>
      <c r="H7689" t="s">
        <v>5784</v>
      </c>
      <c r="I7689" s="4"/>
      <c r="J7689" s="4"/>
      <c r="K7689" s="4"/>
    </row>
    <row r="7690" spans="1:19" ht="15" customHeight="1" x14ac:dyDescent="0.25">
      <c r="A7690">
        <v>7685</v>
      </c>
      <c r="B7690" s="8">
        <f>'EstExp 12-20'!I372</f>
        <v>0</v>
      </c>
      <c r="C7690" s="146">
        <f t="shared" si="244"/>
        <v>7685</v>
      </c>
      <c r="D7690" s="3" t="s">
        <v>5418</v>
      </c>
      <c r="E7690" t="b">
        <f t="shared" ca="1" si="245"/>
        <v>1</v>
      </c>
      <c r="F7690" cm="1">
        <f t="array" ref="F7690" ca="1">IF(G7690&lt;&gt;"",INDIRECT("'"&amp;G7690&amp;"'!"&amp;H7690),"")</f>
        <v>0</v>
      </c>
      <c r="G7690" s="991" t="s">
        <v>3604</v>
      </c>
      <c r="H7690" t="s">
        <v>5785</v>
      </c>
      <c r="I7690" s="4"/>
      <c r="J7690" s="4"/>
      <c r="K7690" s="4"/>
    </row>
    <row r="7691" spans="1:19" ht="15" customHeight="1" x14ac:dyDescent="0.25">
      <c r="A7691">
        <v>7686</v>
      </c>
      <c r="B7691" s="8">
        <f>'EstExp 12-20'!I374</f>
        <v>0</v>
      </c>
      <c r="C7691" s="146">
        <f t="shared" si="244"/>
        <v>7686</v>
      </c>
      <c r="D7691" s="3" t="s">
        <v>5418</v>
      </c>
      <c r="E7691" t="b">
        <f t="shared" ca="1" si="245"/>
        <v>1</v>
      </c>
      <c r="F7691" cm="1">
        <f t="array" ref="F7691" ca="1">IF(G7691&lt;&gt;"",INDIRECT("'"&amp;G7691&amp;"'!"&amp;H7691),"")</f>
        <v>0</v>
      </c>
      <c r="G7691" s="991" t="s">
        <v>3604</v>
      </c>
      <c r="H7691" t="s">
        <v>5786</v>
      </c>
      <c r="I7691" s="4"/>
      <c r="J7691" s="4"/>
      <c r="K7691" s="4"/>
    </row>
    <row r="7692" spans="1:19" ht="15" customHeight="1" x14ac:dyDescent="0.25">
      <c r="A7692">
        <v>7687</v>
      </c>
      <c r="B7692" s="8">
        <f>'EstExp 12-20'!I375</f>
        <v>0</v>
      </c>
      <c r="C7692" s="146">
        <f t="shared" si="244"/>
        <v>7687</v>
      </c>
      <c r="D7692" s="3" t="s">
        <v>5418</v>
      </c>
      <c r="E7692" t="b">
        <f t="shared" ca="1" si="245"/>
        <v>1</v>
      </c>
      <c r="F7692" cm="1">
        <f t="array" ref="F7692" ca="1">IF(G7692&lt;&gt;"",INDIRECT("'"&amp;G7692&amp;"'!"&amp;H7692),"")</f>
        <v>0</v>
      </c>
      <c r="G7692" s="991" t="s">
        <v>3604</v>
      </c>
      <c r="H7692" t="s">
        <v>5787</v>
      </c>
    </row>
    <row r="7693" spans="1:19" ht="15" customHeight="1" x14ac:dyDescent="0.25">
      <c r="A7693">
        <v>7688</v>
      </c>
      <c r="B7693" s="8">
        <f>'EstExp 12-20'!I376</f>
        <v>0</v>
      </c>
      <c r="C7693" s="146">
        <f t="shared" si="244"/>
        <v>7688</v>
      </c>
      <c r="D7693" s="3" t="s">
        <v>5418</v>
      </c>
      <c r="E7693" t="b">
        <f t="shared" ca="1" si="245"/>
        <v>1</v>
      </c>
      <c r="F7693" cm="1">
        <f t="array" ref="F7693" ca="1">IF(G7693&lt;&gt;"",INDIRECT("'"&amp;G7693&amp;"'!"&amp;H7693),"")</f>
        <v>0</v>
      </c>
      <c r="G7693" s="991" t="s">
        <v>3604</v>
      </c>
      <c r="H7693" t="s">
        <v>5788</v>
      </c>
    </row>
    <row r="7694" spans="1:19" ht="15" customHeight="1" x14ac:dyDescent="0.25">
      <c r="A7694">
        <v>7689</v>
      </c>
      <c r="B7694" s="8">
        <f>'EstExp 12-20'!I377</f>
        <v>0</v>
      </c>
      <c r="C7694" s="146">
        <f t="shared" si="244"/>
        <v>7689</v>
      </c>
      <c r="D7694" s="3" t="s">
        <v>5418</v>
      </c>
      <c r="E7694" t="b">
        <f t="shared" ca="1" si="245"/>
        <v>1</v>
      </c>
      <c r="F7694" cm="1">
        <f t="array" ref="F7694" ca="1">IF(G7694&lt;&gt;"",INDIRECT("'"&amp;G7694&amp;"'!"&amp;H7694),"")</f>
        <v>0</v>
      </c>
      <c r="G7694" s="991" t="s">
        <v>3604</v>
      </c>
      <c r="H7694" t="s">
        <v>5789</v>
      </c>
      <c r="I7694" s="4"/>
      <c r="J7694" s="4"/>
      <c r="K7694" s="4"/>
    </row>
    <row r="7695" spans="1:19" ht="15" customHeight="1" x14ac:dyDescent="0.25">
      <c r="A7695">
        <v>7690</v>
      </c>
      <c r="B7695" s="8">
        <f>'EstExp 12-20'!I378</f>
        <v>0</v>
      </c>
      <c r="C7695" s="146">
        <f t="shared" si="244"/>
        <v>7690</v>
      </c>
      <c r="D7695" s="3" t="s">
        <v>5418</v>
      </c>
      <c r="E7695" t="b">
        <f t="shared" ca="1" si="245"/>
        <v>1</v>
      </c>
      <c r="F7695" cm="1">
        <f t="array" ref="F7695" ca="1">IF(G7695&lt;&gt;"",INDIRECT("'"&amp;G7695&amp;"'!"&amp;H7695),"")</f>
        <v>0</v>
      </c>
      <c r="G7695" s="991" t="s">
        <v>3604</v>
      </c>
      <c r="H7695" t="s">
        <v>5790</v>
      </c>
      <c r="I7695" s="4"/>
      <c r="J7695" s="4"/>
      <c r="K7695" s="4"/>
    </row>
    <row r="7696" spans="1:19" ht="15" customHeight="1" x14ac:dyDescent="0.25">
      <c r="A7696">
        <v>7691</v>
      </c>
      <c r="B7696" s="8">
        <f>'EstExp 12-20'!I380</f>
        <v>0</v>
      </c>
      <c r="C7696" s="146">
        <f t="shared" si="244"/>
        <v>7691</v>
      </c>
      <c r="D7696" s="3" t="s">
        <v>5418</v>
      </c>
      <c r="E7696" t="b">
        <f t="shared" ca="1" si="245"/>
        <v>1</v>
      </c>
      <c r="F7696" cm="1">
        <f t="array" ref="F7696" ca="1">IF(G7696&lt;&gt;"",INDIRECT("'"&amp;G7696&amp;"'!"&amp;H7696),"")</f>
        <v>0</v>
      </c>
      <c r="G7696" s="991" t="s">
        <v>3604</v>
      </c>
      <c r="H7696" t="s">
        <v>5791</v>
      </c>
      <c r="I7696" s="4"/>
      <c r="J7696" s="4"/>
      <c r="K7696" s="4"/>
    </row>
    <row r="7697" spans="1:19" ht="15" customHeight="1" x14ac:dyDescent="0.25">
      <c r="A7697">
        <v>7692</v>
      </c>
      <c r="B7697" s="8">
        <f>'EstExp 12-20'!I381</f>
        <v>0</v>
      </c>
      <c r="C7697" s="146">
        <f t="shared" si="244"/>
        <v>7692</v>
      </c>
      <c r="D7697" s="3" t="s">
        <v>5418</v>
      </c>
      <c r="E7697" t="b">
        <f t="shared" ca="1" si="245"/>
        <v>1</v>
      </c>
      <c r="F7697" cm="1">
        <f t="array" ref="F7697" ca="1">IF(G7697&lt;&gt;"",INDIRECT("'"&amp;G7697&amp;"'!"&amp;H7697),"")</f>
        <v>0</v>
      </c>
      <c r="G7697" s="991" t="s">
        <v>3604</v>
      </c>
      <c r="H7697" t="s">
        <v>5792</v>
      </c>
      <c r="I7697" s="4"/>
      <c r="J7697" s="4"/>
      <c r="K7697" s="4"/>
    </row>
    <row r="7698" spans="1:19" ht="15" customHeight="1" x14ac:dyDescent="0.25">
      <c r="A7698">
        <v>7693</v>
      </c>
      <c r="B7698" s="8">
        <f>'EstExp 12-20'!I382</f>
        <v>0</v>
      </c>
      <c r="C7698" s="146">
        <f t="shared" si="244"/>
        <v>7693</v>
      </c>
      <c r="D7698" s="3" t="s">
        <v>5418</v>
      </c>
      <c r="E7698" t="b">
        <f t="shared" ca="1" si="245"/>
        <v>1</v>
      </c>
      <c r="F7698" cm="1">
        <f t="array" ref="F7698" ca="1">IF(G7698&lt;&gt;"",INDIRECT("'"&amp;G7698&amp;"'!"&amp;H7698),"")</f>
        <v>0</v>
      </c>
      <c r="G7698" s="991" t="s">
        <v>3604</v>
      </c>
      <c r="H7698" t="s">
        <v>5793</v>
      </c>
      <c r="I7698" s="4"/>
      <c r="J7698" s="4"/>
      <c r="K7698" s="4"/>
    </row>
    <row r="7699" spans="1:19" x14ac:dyDescent="0.25">
      <c r="A7699">
        <v>7694</v>
      </c>
      <c r="B7699" s="8">
        <f>'EstExp 12-20'!I383</f>
        <v>0</v>
      </c>
      <c r="C7699" s="146">
        <f t="shared" si="244"/>
        <v>7694</v>
      </c>
      <c r="D7699" s="3" t="s">
        <v>5418</v>
      </c>
      <c r="E7699" t="b">
        <f t="shared" ca="1" si="245"/>
        <v>1</v>
      </c>
      <c r="F7699" cm="1">
        <f t="array" ref="F7699" ca="1">IF(G7699&lt;&gt;"",INDIRECT("'"&amp;G7699&amp;"'!"&amp;H7699),"")</f>
        <v>0</v>
      </c>
      <c r="G7699" s="991" t="s">
        <v>3604</v>
      </c>
      <c r="H7699" t="s">
        <v>5794</v>
      </c>
      <c r="S7699" s="991"/>
    </row>
    <row r="7700" spans="1:19" x14ac:dyDescent="0.25">
      <c r="A7700">
        <v>7695</v>
      </c>
      <c r="B7700" s="8">
        <f>'EstExp 12-20'!I384</f>
        <v>0</v>
      </c>
      <c r="C7700" s="146">
        <f t="shared" si="244"/>
        <v>7695</v>
      </c>
      <c r="D7700" s="3" t="s">
        <v>5418</v>
      </c>
      <c r="E7700" t="b">
        <f t="shared" ca="1" si="245"/>
        <v>1</v>
      </c>
      <c r="F7700" cm="1">
        <f t="array" ref="F7700" ca="1">IF(G7700&lt;&gt;"",INDIRECT("'"&amp;G7700&amp;"'!"&amp;H7700),"")</f>
        <v>0</v>
      </c>
      <c r="G7700" s="991" t="s">
        <v>3604</v>
      </c>
      <c r="H7700" t="s">
        <v>5795</v>
      </c>
      <c r="S7700" s="991"/>
    </row>
    <row r="7701" spans="1:19" x14ac:dyDescent="0.25">
      <c r="A7701">
        <v>7696</v>
      </c>
      <c r="B7701" s="8">
        <f>'EstExp 12-20'!I385</f>
        <v>0</v>
      </c>
      <c r="C7701" s="146">
        <f t="shared" si="244"/>
        <v>7696</v>
      </c>
      <c r="D7701" s="3" t="s">
        <v>5418</v>
      </c>
      <c r="E7701" t="b">
        <f t="shared" ca="1" si="245"/>
        <v>1</v>
      </c>
      <c r="F7701" cm="1">
        <f t="array" ref="F7701" ca="1">IF(G7701&lt;&gt;"",INDIRECT("'"&amp;G7701&amp;"'!"&amp;H7701),"")</f>
        <v>0</v>
      </c>
      <c r="G7701" s="991" t="s">
        <v>3604</v>
      </c>
      <c r="H7701" t="s">
        <v>5796</v>
      </c>
      <c r="S7701" s="991"/>
    </row>
    <row r="7702" spans="1:19" ht="15" customHeight="1" x14ac:dyDescent="0.25">
      <c r="A7702">
        <v>7697</v>
      </c>
      <c r="B7702" s="8">
        <f>'EstExp 12-20'!I386</f>
        <v>0</v>
      </c>
      <c r="C7702" s="146">
        <f t="shared" si="244"/>
        <v>7697</v>
      </c>
      <c r="D7702" s="3" t="s">
        <v>5418</v>
      </c>
      <c r="E7702" t="b">
        <f t="shared" ca="1" si="245"/>
        <v>1</v>
      </c>
      <c r="F7702" cm="1">
        <f t="array" ref="F7702" ca="1">IF(G7702&lt;&gt;"",INDIRECT("'"&amp;G7702&amp;"'!"&amp;H7702),"")</f>
        <v>0</v>
      </c>
      <c r="G7702" s="991" t="s">
        <v>3604</v>
      </c>
      <c r="H7702" t="s">
        <v>5797</v>
      </c>
      <c r="I7702" s="4"/>
      <c r="J7702" s="4"/>
      <c r="K7702" s="4"/>
    </row>
    <row r="7703" spans="1:19" x14ac:dyDescent="0.25">
      <c r="A7703">
        <v>7698</v>
      </c>
      <c r="B7703" s="8">
        <f>'EstExp 12-20'!I387</f>
        <v>0</v>
      </c>
      <c r="C7703" s="146">
        <f t="shared" si="244"/>
        <v>7698</v>
      </c>
      <c r="D7703" s="3" t="s">
        <v>5418</v>
      </c>
      <c r="E7703" t="b">
        <f t="shared" ca="1" si="245"/>
        <v>1</v>
      </c>
      <c r="F7703" cm="1">
        <f t="array" ref="F7703" ca="1">IF(G7703&lt;&gt;"",INDIRECT("'"&amp;G7703&amp;"'!"&amp;H7703),"")</f>
        <v>0</v>
      </c>
      <c r="G7703" s="991" t="s">
        <v>3604</v>
      </c>
      <c r="H7703" t="s">
        <v>5798</v>
      </c>
      <c r="S7703" s="991"/>
    </row>
    <row r="7704" spans="1:19" x14ac:dyDescent="0.25">
      <c r="A7704">
        <v>7699</v>
      </c>
      <c r="B7704" s="8">
        <f>'EstExp 12-20'!I388</f>
        <v>0</v>
      </c>
      <c r="C7704" s="146">
        <f t="shared" ref="C7704:C7735" si="246">A7704-B7704</f>
        <v>7699</v>
      </c>
      <c r="D7704" s="3" t="s">
        <v>5418</v>
      </c>
      <c r="E7704" t="b">
        <f t="shared" ref="E7704:E7735" ca="1" si="247">F7704=B7704</f>
        <v>1</v>
      </c>
      <c r="F7704" cm="1">
        <f t="array" ref="F7704" ca="1">IF(G7704&lt;&gt;"",INDIRECT("'"&amp;G7704&amp;"'!"&amp;H7704),"")</f>
        <v>0</v>
      </c>
      <c r="G7704" s="991" t="s">
        <v>3604</v>
      </c>
      <c r="H7704" t="s">
        <v>5799</v>
      </c>
      <c r="S7704" s="991"/>
    </row>
    <row r="7705" spans="1:19" x14ac:dyDescent="0.25">
      <c r="A7705">
        <v>7700</v>
      </c>
      <c r="B7705" s="8">
        <f>'EstExp 12-20'!J316</f>
        <v>0</v>
      </c>
      <c r="C7705" s="146">
        <f t="shared" si="246"/>
        <v>7700</v>
      </c>
      <c r="D7705" s="3" t="s">
        <v>5418</v>
      </c>
      <c r="E7705" t="b">
        <f t="shared" ca="1" si="247"/>
        <v>1</v>
      </c>
      <c r="F7705" cm="1">
        <f t="array" ref="F7705" ca="1">IF(G7705&lt;&gt;"",INDIRECT("'"&amp;G7705&amp;"'!"&amp;H7705),"")</f>
        <v>0</v>
      </c>
      <c r="G7705" s="991" t="s">
        <v>3604</v>
      </c>
      <c r="H7705" t="s">
        <v>5800</v>
      </c>
      <c r="S7705" s="991"/>
    </row>
    <row r="7706" spans="1:19" x14ac:dyDescent="0.25">
      <c r="A7706">
        <v>7701</v>
      </c>
      <c r="B7706" s="8">
        <f>'EstExp 12-20'!J318</f>
        <v>0</v>
      </c>
      <c r="C7706" s="146">
        <f t="shared" si="246"/>
        <v>7701</v>
      </c>
      <c r="D7706" s="3" t="s">
        <v>5418</v>
      </c>
      <c r="E7706" t="b">
        <f t="shared" ca="1" si="247"/>
        <v>1</v>
      </c>
      <c r="F7706" cm="1">
        <f t="array" ref="F7706" ca="1">IF(G7706&lt;&gt;"",INDIRECT("'"&amp;G7706&amp;"'!"&amp;H7706),"")</f>
        <v>0</v>
      </c>
      <c r="G7706" s="991" t="s">
        <v>3604</v>
      </c>
      <c r="H7706" t="s">
        <v>5801</v>
      </c>
      <c r="S7706" s="991"/>
    </row>
    <row r="7707" spans="1:19" ht="15" customHeight="1" x14ac:dyDescent="0.25">
      <c r="A7707">
        <v>7702</v>
      </c>
      <c r="B7707" s="8">
        <f>'EstExp 12-20'!J319</f>
        <v>0</v>
      </c>
      <c r="C7707" s="146">
        <f t="shared" si="246"/>
        <v>7702</v>
      </c>
      <c r="D7707" s="3" t="s">
        <v>5418</v>
      </c>
      <c r="E7707" t="b">
        <f t="shared" ca="1" si="247"/>
        <v>1</v>
      </c>
      <c r="F7707" cm="1">
        <f t="array" ref="F7707" ca="1">IF(G7707&lt;&gt;"",INDIRECT("'"&amp;G7707&amp;"'!"&amp;H7707),"")</f>
        <v>0</v>
      </c>
      <c r="G7707" s="991" t="s">
        <v>3604</v>
      </c>
      <c r="H7707" t="s">
        <v>5802</v>
      </c>
      <c r="I7707" s="4"/>
      <c r="J7707" s="4"/>
      <c r="K7707" s="4"/>
    </row>
    <row r="7708" spans="1:19" ht="15" customHeight="1" x14ac:dyDescent="0.25">
      <c r="A7708">
        <v>7703</v>
      </c>
      <c r="B7708" s="8">
        <f>'EstExp 12-20'!J320</f>
        <v>0</v>
      </c>
      <c r="C7708" s="146">
        <f t="shared" si="246"/>
        <v>7703</v>
      </c>
      <c r="D7708" s="3" t="s">
        <v>5418</v>
      </c>
      <c r="E7708" t="b">
        <f t="shared" ca="1" si="247"/>
        <v>1</v>
      </c>
      <c r="F7708" cm="1">
        <f t="array" ref="F7708" ca="1">IF(G7708&lt;&gt;"",INDIRECT("'"&amp;G7708&amp;"'!"&amp;H7708),"")</f>
        <v>0</v>
      </c>
      <c r="G7708" s="991" t="s">
        <v>3604</v>
      </c>
      <c r="H7708" t="s">
        <v>5803</v>
      </c>
      <c r="I7708" s="4"/>
      <c r="J7708" s="4"/>
      <c r="K7708" s="4"/>
    </row>
    <row r="7709" spans="1:19" ht="15" customHeight="1" x14ac:dyDescent="0.25">
      <c r="A7709">
        <v>7704</v>
      </c>
      <c r="B7709" s="8">
        <f>'EstExp 12-20'!J321</f>
        <v>0</v>
      </c>
      <c r="C7709" s="146">
        <f t="shared" si="246"/>
        <v>7704</v>
      </c>
      <c r="D7709" s="3" t="s">
        <v>5418</v>
      </c>
      <c r="E7709" t="b">
        <f t="shared" ca="1" si="247"/>
        <v>1</v>
      </c>
      <c r="F7709" cm="1">
        <f t="array" ref="F7709" ca="1">IF(G7709&lt;&gt;"",INDIRECT("'"&amp;G7709&amp;"'!"&amp;H7709),"")</f>
        <v>0</v>
      </c>
      <c r="G7709" s="991" t="s">
        <v>3604</v>
      </c>
      <c r="H7709" t="s">
        <v>5804</v>
      </c>
      <c r="I7709" s="4"/>
      <c r="J7709" s="4"/>
      <c r="K7709" s="4"/>
    </row>
    <row r="7710" spans="1:19" ht="15" customHeight="1" x14ac:dyDescent="0.25">
      <c r="A7710">
        <v>7705</v>
      </c>
      <c r="B7710" s="8">
        <f>'EstExp 12-20'!J322</f>
        <v>0</v>
      </c>
      <c r="C7710" s="146">
        <f t="shared" si="246"/>
        <v>7705</v>
      </c>
      <c r="D7710" s="3" t="s">
        <v>5418</v>
      </c>
      <c r="E7710" t="b">
        <f t="shared" ca="1" si="247"/>
        <v>1</v>
      </c>
      <c r="F7710" cm="1">
        <f t="array" ref="F7710" ca="1">IF(G7710&lt;&gt;"",INDIRECT("'"&amp;G7710&amp;"'!"&amp;H7710),"")</f>
        <v>0</v>
      </c>
      <c r="G7710" s="991" t="s">
        <v>3604</v>
      </c>
      <c r="H7710" t="s">
        <v>5805</v>
      </c>
      <c r="I7710" s="4"/>
      <c r="J7710" s="4"/>
      <c r="K7710" s="4"/>
    </row>
    <row r="7711" spans="1:19" ht="15" customHeight="1" x14ac:dyDescent="0.25">
      <c r="A7711">
        <v>7706</v>
      </c>
      <c r="B7711" s="8">
        <f>'EstExp 12-20'!J323</f>
        <v>0</v>
      </c>
      <c r="C7711" s="146">
        <f t="shared" si="246"/>
        <v>7706</v>
      </c>
      <c r="D7711" s="3" t="s">
        <v>5418</v>
      </c>
      <c r="E7711" t="b">
        <f t="shared" ca="1" si="247"/>
        <v>1</v>
      </c>
      <c r="F7711" cm="1">
        <f t="array" ref="F7711" ca="1">IF(G7711&lt;&gt;"",INDIRECT("'"&amp;G7711&amp;"'!"&amp;H7711),"")</f>
        <v>0</v>
      </c>
      <c r="G7711" s="991" t="s">
        <v>3604</v>
      </c>
      <c r="H7711" t="s">
        <v>5806</v>
      </c>
      <c r="I7711" s="4"/>
      <c r="J7711" s="4"/>
      <c r="K7711" s="4"/>
    </row>
    <row r="7712" spans="1:19" ht="15" customHeight="1" x14ac:dyDescent="0.25">
      <c r="A7712">
        <v>7707</v>
      </c>
      <c r="B7712" s="8">
        <f>'EstExp 12-20'!J324</f>
        <v>0</v>
      </c>
      <c r="C7712" s="146">
        <f t="shared" si="246"/>
        <v>7707</v>
      </c>
      <c r="D7712" s="3" t="s">
        <v>5418</v>
      </c>
      <c r="E7712" t="b">
        <f t="shared" ca="1" si="247"/>
        <v>1</v>
      </c>
      <c r="F7712" cm="1">
        <f t="array" ref="F7712" ca="1">IF(G7712&lt;&gt;"",INDIRECT("'"&amp;G7712&amp;"'!"&amp;H7712),"")</f>
        <v>0</v>
      </c>
      <c r="G7712" s="991" t="s">
        <v>3604</v>
      </c>
      <c r="H7712" t="s">
        <v>5807</v>
      </c>
      <c r="I7712" s="4"/>
      <c r="J7712" s="4"/>
      <c r="K7712" s="4"/>
    </row>
    <row r="7713" spans="1:11" ht="15" customHeight="1" x14ac:dyDescent="0.25">
      <c r="A7713">
        <v>7708</v>
      </c>
      <c r="B7713" s="8">
        <f>'EstExp 12-20'!J325</f>
        <v>0</v>
      </c>
      <c r="C7713" s="146">
        <f t="shared" si="246"/>
        <v>7708</v>
      </c>
      <c r="D7713" s="3" t="s">
        <v>5418</v>
      </c>
      <c r="E7713" t="b">
        <f t="shared" ca="1" si="247"/>
        <v>1</v>
      </c>
      <c r="F7713" cm="1">
        <f t="array" ref="F7713" ca="1">IF(G7713&lt;&gt;"",INDIRECT("'"&amp;G7713&amp;"'!"&amp;H7713),"")</f>
        <v>0</v>
      </c>
      <c r="G7713" s="991" t="s">
        <v>3604</v>
      </c>
      <c r="H7713" t="s">
        <v>5808</v>
      </c>
      <c r="I7713" s="4"/>
      <c r="J7713" s="4"/>
      <c r="K7713" s="4"/>
    </row>
    <row r="7714" spans="1:11" ht="15" customHeight="1" x14ac:dyDescent="0.25">
      <c r="A7714">
        <v>7709</v>
      </c>
      <c r="B7714" s="8">
        <f>'EstExp 12-20'!J326</f>
        <v>0</v>
      </c>
      <c r="C7714" s="146">
        <f t="shared" si="246"/>
        <v>7709</v>
      </c>
      <c r="D7714" s="3" t="s">
        <v>5418</v>
      </c>
      <c r="E7714" t="b">
        <f t="shared" ca="1" si="247"/>
        <v>1</v>
      </c>
      <c r="F7714" cm="1">
        <f t="array" ref="F7714" ca="1">IF(G7714&lt;&gt;"",INDIRECT("'"&amp;G7714&amp;"'!"&amp;H7714),"")</f>
        <v>0</v>
      </c>
      <c r="G7714" s="991" t="s">
        <v>3604</v>
      </c>
      <c r="H7714" t="s">
        <v>5809</v>
      </c>
      <c r="I7714" s="4"/>
      <c r="J7714" s="4"/>
      <c r="K7714" s="4"/>
    </row>
    <row r="7715" spans="1:11" ht="15" customHeight="1" x14ac:dyDescent="0.25">
      <c r="A7715">
        <v>7710</v>
      </c>
      <c r="B7715" s="8">
        <f>'EstExp 12-20'!J327</f>
        <v>0</v>
      </c>
      <c r="C7715" s="146">
        <f t="shared" si="246"/>
        <v>7710</v>
      </c>
      <c r="D7715" s="3" t="s">
        <v>5418</v>
      </c>
      <c r="E7715" t="b">
        <f t="shared" ca="1" si="247"/>
        <v>1</v>
      </c>
      <c r="F7715" cm="1">
        <f t="array" ref="F7715" ca="1">IF(G7715&lt;&gt;"",INDIRECT("'"&amp;G7715&amp;"'!"&amp;H7715),"")</f>
        <v>0</v>
      </c>
      <c r="G7715" s="991" t="s">
        <v>3604</v>
      </c>
      <c r="H7715" t="s">
        <v>5810</v>
      </c>
      <c r="I7715" s="4"/>
      <c r="J7715" s="4"/>
      <c r="K7715" s="4"/>
    </row>
    <row r="7716" spans="1:11" ht="15" customHeight="1" x14ac:dyDescent="0.25">
      <c r="A7716">
        <v>7711</v>
      </c>
      <c r="B7716" s="8">
        <f>'EstExp 12-20'!J328</f>
        <v>0</v>
      </c>
      <c r="C7716" s="146">
        <f t="shared" si="246"/>
        <v>7711</v>
      </c>
      <c r="D7716" s="3" t="s">
        <v>5418</v>
      </c>
      <c r="E7716" t="b">
        <f t="shared" ca="1" si="247"/>
        <v>1</v>
      </c>
      <c r="F7716" cm="1">
        <f t="array" ref="F7716" ca="1">IF(G7716&lt;&gt;"",INDIRECT("'"&amp;G7716&amp;"'!"&amp;H7716),"")</f>
        <v>0</v>
      </c>
      <c r="G7716" s="991" t="s">
        <v>3604</v>
      </c>
      <c r="H7716" t="s">
        <v>5811</v>
      </c>
      <c r="I7716" s="4"/>
      <c r="J7716" s="4"/>
      <c r="K7716" s="4"/>
    </row>
    <row r="7717" spans="1:11" ht="15" customHeight="1" x14ac:dyDescent="0.25">
      <c r="A7717">
        <v>7712</v>
      </c>
      <c r="B7717" s="8">
        <f>'EstExp 12-20'!J329</f>
        <v>0</v>
      </c>
      <c r="C7717" s="146">
        <f t="shared" si="246"/>
        <v>7712</v>
      </c>
      <c r="D7717" s="3" t="s">
        <v>5418</v>
      </c>
      <c r="E7717" t="b">
        <f t="shared" ca="1" si="247"/>
        <v>1</v>
      </c>
      <c r="F7717" cm="1">
        <f t="array" ref="F7717" ca="1">IF(G7717&lt;&gt;"",INDIRECT("'"&amp;G7717&amp;"'!"&amp;H7717),"")</f>
        <v>0</v>
      </c>
      <c r="G7717" s="991" t="s">
        <v>3604</v>
      </c>
      <c r="H7717" t="s">
        <v>5812</v>
      </c>
      <c r="I7717" s="4"/>
      <c r="J7717" s="4"/>
      <c r="K7717" s="4"/>
    </row>
    <row r="7718" spans="1:11" ht="15" customHeight="1" x14ac:dyDescent="0.25">
      <c r="A7718">
        <v>7713</v>
      </c>
      <c r="B7718" s="8">
        <f>'EstExp 12-20'!J330</f>
        <v>0</v>
      </c>
      <c r="C7718" s="146">
        <f t="shared" si="246"/>
        <v>7713</v>
      </c>
      <c r="D7718" s="3" t="s">
        <v>5418</v>
      </c>
      <c r="E7718" t="b">
        <f t="shared" ca="1" si="247"/>
        <v>1</v>
      </c>
      <c r="F7718" cm="1">
        <f t="array" ref="F7718" ca="1">IF(G7718&lt;&gt;"",INDIRECT("'"&amp;G7718&amp;"'!"&amp;H7718),"")</f>
        <v>0</v>
      </c>
      <c r="G7718" s="991" t="s">
        <v>3604</v>
      </c>
      <c r="H7718" t="s">
        <v>5813</v>
      </c>
      <c r="I7718" s="4"/>
      <c r="J7718" s="4"/>
      <c r="K7718" s="4"/>
    </row>
    <row r="7719" spans="1:11" ht="15" customHeight="1" x14ac:dyDescent="0.25">
      <c r="A7719">
        <v>7714</v>
      </c>
      <c r="B7719" s="8">
        <f>'EstExp 12-20'!J344</f>
        <v>0</v>
      </c>
      <c r="C7719" s="146">
        <f t="shared" si="246"/>
        <v>7714</v>
      </c>
      <c r="D7719" s="3" t="s">
        <v>5418</v>
      </c>
      <c r="E7719" t="b">
        <f t="shared" ca="1" si="247"/>
        <v>1</v>
      </c>
      <c r="F7719" cm="1">
        <f t="array" ref="F7719" ca="1">IF(G7719&lt;&gt;"",INDIRECT("'"&amp;G7719&amp;"'!"&amp;H7719),"")</f>
        <v>0</v>
      </c>
      <c r="G7719" s="991" t="s">
        <v>3604</v>
      </c>
      <c r="H7719" t="s">
        <v>5814</v>
      </c>
      <c r="I7719" s="4"/>
      <c r="J7719" s="4"/>
      <c r="K7719" s="4"/>
    </row>
    <row r="7720" spans="1:11" ht="15" customHeight="1" x14ac:dyDescent="0.25">
      <c r="A7720">
        <v>7715</v>
      </c>
      <c r="B7720" s="8">
        <f>'EstExp 12-20'!J347</f>
        <v>0</v>
      </c>
      <c r="C7720" s="146">
        <f t="shared" si="246"/>
        <v>7715</v>
      </c>
      <c r="D7720" s="3" t="s">
        <v>5418</v>
      </c>
      <c r="E7720" t="b">
        <f t="shared" ca="1" si="247"/>
        <v>1</v>
      </c>
      <c r="F7720" cm="1">
        <f t="array" ref="F7720" ca="1">IF(G7720&lt;&gt;"",INDIRECT("'"&amp;G7720&amp;"'!"&amp;H7720),"")</f>
        <v>0</v>
      </c>
      <c r="G7720" s="991" t="s">
        <v>3604</v>
      </c>
      <c r="H7720" t="s">
        <v>5815</v>
      </c>
      <c r="I7720" s="4"/>
      <c r="J7720" s="4"/>
      <c r="K7720" s="4"/>
    </row>
    <row r="7721" spans="1:11" ht="15" customHeight="1" x14ac:dyDescent="0.25">
      <c r="A7721">
        <v>7716</v>
      </c>
      <c r="B7721" s="8">
        <f>'EstExp 12-20'!J348</f>
        <v>0</v>
      </c>
      <c r="C7721" s="146">
        <f t="shared" si="246"/>
        <v>7716</v>
      </c>
      <c r="D7721" s="3" t="s">
        <v>5418</v>
      </c>
      <c r="E7721" t="b">
        <f t="shared" ca="1" si="247"/>
        <v>1</v>
      </c>
      <c r="F7721" cm="1">
        <f t="array" ref="F7721" ca="1">IF(G7721&lt;&gt;"",INDIRECT("'"&amp;G7721&amp;"'!"&amp;H7721),"")</f>
        <v>0</v>
      </c>
      <c r="G7721" s="991" t="s">
        <v>3604</v>
      </c>
      <c r="H7721" t="s">
        <v>5816</v>
      </c>
      <c r="I7721" s="4"/>
      <c r="J7721" s="4"/>
      <c r="K7721" s="4"/>
    </row>
    <row r="7722" spans="1:11" ht="15" customHeight="1" x14ac:dyDescent="0.25">
      <c r="A7722">
        <v>7717</v>
      </c>
      <c r="B7722" s="8">
        <f>'EstExp 12-20'!J349</f>
        <v>0</v>
      </c>
      <c r="C7722" s="146">
        <f t="shared" si="246"/>
        <v>7717</v>
      </c>
      <c r="D7722" s="3" t="s">
        <v>5418</v>
      </c>
      <c r="E7722" t="b">
        <f t="shared" ca="1" si="247"/>
        <v>1</v>
      </c>
      <c r="F7722" cm="1">
        <f t="array" ref="F7722" ca="1">IF(G7722&lt;&gt;"",INDIRECT("'"&amp;G7722&amp;"'!"&amp;H7722),"")</f>
        <v>0</v>
      </c>
      <c r="G7722" s="991" t="s">
        <v>3604</v>
      </c>
      <c r="H7722" t="s">
        <v>5817</v>
      </c>
      <c r="I7722" s="4"/>
      <c r="J7722" s="4"/>
      <c r="K7722" s="4"/>
    </row>
    <row r="7723" spans="1:11" ht="15" customHeight="1" x14ac:dyDescent="0.25">
      <c r="A7723">
        <v>7718</v>
      </c>
      <c r="B7723" s="8">
        <f>'EstExp 12-20'!J350</f>
        <v>0</v>
      </c>
      <c r="C7723" s="146">
        <f t="shared" si="246"/>
        <v>7718</v>
      </c>
      <c r="D7723" s="3" t="s">
        <v>5418</v>
      </c>
      <c r="E7723" t="b">
        <f t="shared" ca="1" si="247"/>
        <v>1</v>
      </c>
      <c r="F7723" cm="1">
        <f t="array" ref="F7723" ca="1">IF(G7723&lt;&gt;"",INDIRECT("'"&amp;G7723&amp;"'!"&amp;H7723),"")</f>
        <v>0</v>
      </c>
      <c r="G7723" s="991" t="s">
        <v>3604</v>
      </c>
      <c r="H7723" t="s">
        <v>5818</v>
      </c>
      <c r="I7723" s="4"/>
      <c r="J7723" s="4"/>
      <c r="K7723" s="4"/>
    </row>
    <row r="7724" spans="1:11" ht="15" customHeight="1" x14ac:dyDescent="0.25">
      <c r="A7724">
        <v>7719</v>
      </c>
      <c r="B7724" s="8">
        <f>'EstExp 12-20'!J351</f>
        <v>0</v>
      </c>
      <c r="C7724" s="146">
        <f t="shared" si="246"/>
        <v>7719</v>
      </c>
      <c r="D7724" s="3" t="s">
        <v>5418</v>
      </c>
      <c r="E7724" t="b">
        <f t="shared" ca="1" si="247"/>
        <v>1</v>
      </c>
      <c r="F7724" cm="1">
        <f t="array" ref="F7724" ca="1">IF(G7724&lt;&gt;"",INDIRECT("'"&amp;G7724&amp;"'!"&amp;H7724),"")</f>
        <v>0</v>
      </c>
      <c r="G7724" s="991" t="s">
        <v>3604</v>
      </c>
      <c r="H7724" t="s">
        <v>5819</v>
      </c>
      <c r="I7724" s="4"/>
      <c r="J7724" s="4"/>
      <c r="K7724" s="4"/>
    </row>
    <row r="7725" spans="1:11" ht="15" customHeight="1" x14ac:dyDescent="0.25">
      <c r="A7725">
        <v>7720</v>
      </c>
      <c r="B7725" s="8">
        <f>'EstExp 12-20'!J352</f>
        <v>0</v>
      </c>
      <c r="C7725" s="146">
        <f t="shared" si="246"/>
        <v>7720</v>
      </c>
      <c r="D7725" s="3" t="s">
        <v>5418</v>
      </c>
      <c r="E7725" t="b">
        <f t="shared" ca="1" si="247"/>
        <v>1</v>
      </c>
      <c r="F7725" cm="1">
        <f t="array" ref="F7725" ca="1">IF(G7725&lt;&gt;"",INDIRECT("'"&amp;G7725&amp;"'!"&amp;H7725),"")</f>
        <v>0</v>
      </c>
      <c r="G7725" s="991" t="s">
        <v>3604</v>
      </c>
      <c r="H7725" t="s">
        <v>5820</v>
      </c>
      <c r="I7725" s="4"/>
      <c r="J7725" s="4"/>
      <c r="K7725" s="4"/>
    </row>
    <row r="7726" spans="1:11" ht="15" customHeight="1" x14ac:dyDescent="0.25">
      <c r="A7726">
        <v>7721</v>
      </c>
      <c r="B7726" s="8">
        <f>'EstExp 12-20'!J353</f>
        <v>0</v>
      </c>
      <c r="C7726" s="146">
        <f t="shared" si="246"/>
        <v>7721</v>
      </c>
      <c r="D7726" s="3" t="s">
        <v>5418</v>
      </c>
      <c r="E7726" t="b">
        <f t="shared" ca="1" si="247"/>
        <v>1</v>
      </c>
      <c r="F7726" cm="1">
        <f t="array" ref="F7726" ca="1">IF(G7726&lt;&gt;"",INDIRECT("'"&amp;G7726&amp;"'!"&amp;H7726),"")</f>
        <v>0</v>
      </c>
      <c r="G7726" s="991" t="s">
        <v>3604</v>
      </c>
      <c r="H7726" t="s">
        <v>5821</v>
      </c>
      <c r="I7726" s="4"/>
      <c r="J7726" s="4"/>
      <c r="K7726" s="4"/>
    </row>
    <row r="7727" spans="1:11" ht="15" customHeight="1" x14ac:dyDescent="0.25">
      <c r="A7727">
        <v>7722</v>
      </c>
      <c r="B7727" s="8">
        <f>'EstExp 12-20'!J355</f>
        <v>0</v>
      </c>
      <c r="C7727" s="146">
        <f t="shared" si="246"/>
        <v>7722</v>
      </c>
      <c r="D7727" s="3" t="s">
        <v>5418</v>
      </c>
      <c r="E7727" t="b">
        <f t="shared" ca="1" si="247"/>
        <v>1</v>
      </c>
      <c r="F7727" cm="1">
        <f t="array" ref="F7727" ca="1">IF(G7727&lt;&gt;"",INDIRECT("'"&amp;G7727&amp;"'!"&amp;H7727),"")</f>
        <v>0</v>
      </c>
      <c r="G7727" s="991" t="s">
        <v>3604</v>
      </c>
      <c r="H7727" t="s">
        <v>5822</v>
      </c>
      <c r="I7727" s="4"/>
      <c r="J7727" s="4"/>
      <c r="K7727" s="4"/>
    </row>
    <row r="7728" spans="1:11" ht="15" customHeight="1" x14ac:dyDescent="0.25">
      <c r="A7728">
        <v>7723</v>
      </c>
      <c r="B7728" s="8">
        <f>'EstExp 12-20'!J356</f>
        <v>0</v>
      </c>
      <c r="C7728" s="146">
        <f t="shared" si="246"/>
        <v>7723</v>
      </c>
      <c r="D7728" s="3" t="s">
        <v>5418</v>
      </c>
      <c r="E7728" t="b">
        <f t="shared" ca="1" si="247"/>
        <v>1</v>
      </c>
      <c r="F7728" cm="1">
        <f t="array" ref="F7728" ca="1">IF(G7728&lt;&gt;"",INDIRECT("'"&amp;G7728&amp;"'!"&amp;H7728),"")</f>
        <v>0</v>
      </c>
      <c r="G7728" s="991" t="s">
        <v>3604</v>
      </c>
      <c r="H7728" t="s">
        <v>5823</v>
      </c>
      <c r="I7728" s="4"/>
      <c r="J7728" s="4"/>
      <c r="K7728" s="4"/>
    </row>
    <row r="7729" spans="1:11" ht="15" customHeight="1" x14ac:dyDescent="0.25">
      <c r="A7729">
        <v>7724</v>
      </c>
      <c r="B7729" s="8">
        <f>'EstExp 12-20'!J357</f>
        <v>0</v>
      </c>
      <c r="C7729" s="146">
        <f t="shared" si="246"/>
        <v>7724</v>
      </c>
      <c r="D7729" s="3" t="s">
        <v>5418</v>
      </c>
      <c r="E7729" t="b">
        <f t="shared" ca="1" si="247"/>
        <v>1</v>
      </c>
      <c r="F7729" cm="1">
        <f t="array" ref="F7729" ca="1">IF(G7729&lt;&gt;"",INDIRECT("'"&amp;G7729&amp;"'!"&amp;H7729),"")</f>
        <v>0</v>
      </c>
      <c r="G7729" s="991" t="s">
        <v>3604</v>
      </c>
      <c r="H7729" t="s">
        <v>5824</v>
      </c>
      <c r="I7729" s="4"/>
      <c r="J7729" s="4"/>
      <c r="K7729" s="4"/>
    </row>
    <row r="7730" spans="1:11" ht="15" customHeight="1" x14ac:dyDescent="0.25">
      <c r="A7730">
        <v>7725</v>
      </c>
      <c r="B7730" s="8">
        <f>'EstExp 12-20'!J358</f>
        <v>0</v>
      </c>
      <c r="C7730" s="146">
        <f t="shared" si="246"/>
        <v>7725</v>
      </c>
      <c r="D7730" s="3" t="s">
        <v>5418</v>
      </c>
      <c r="E7730" t="b">
        <f t="shared" ca="1" si="247"/>
        <v>1</v>
      </c>
      <c r="F7730" cm="1">
        <f t="array" ref="F7730" ca="1">IF(G7730&lt;&gt;"",INDIRECT("'"&amp;G7730&amp;"'!"&amp;H7730),"")</f>
        <v>0</v>
      </c>
      <c r="G7730" s="991" t="s">
        <v>3604</v>
      </c>
      <c r="H7730" t="s">
        <v>5825</v>
      </c>
      <c r="I7730" s="4"/>
      <c r="J7730" s="4"/>
      <c r="K7730" s="4"/>
    </row>
    <row r="7731" spans="1:11" ht="15" customHeight="1" x14ac:dyDescent="0.25">
      <c r="A7731">
        <v>7726</v>
      </c>
      <c r="B7731" s="8">
        <f>'EstExp 12-20'!J360</f>
        <v>0</v>
      </c>
      <c r="C7731" s="146">
        <f t="shared" si="246"/>
        <v>7726</v>
      </c>
      <c r="D7731" s="3" t="s">
        <v>5418</v>
      </c>
      <c r="E7731" t="b">
        <f t="shared" ca="1" si="247"/>
        <v>1</v>
      </c>
      <c r="F7731" cm="1">
        <f t="array" ref="F7731" ca="1">IF(G7731&lt;&gt;"",INDIRECT("'"&amp;G7731&amp;"'!"&amp;H7731),"")</f>
        <v>0</v>
      </c>
      <c r="G7731" s="991" t="s">
        <v>3604</v>
      </c>
      <c r="H7731" t="s">
        <v>5826</v>
      </c>
      <c r="I7731" s="4"/>
      <c r="J7731" s="4"/>
      <c r="K7731" s="4"/>
    </row>
    <row r="7732" spans="1:11" ht="15" customHeight="1" x14ac:dyDescent="0.25">
      <c r="A7732">
        <v>7727</v>
      </c>
      <c r="B7732" s="8">
        <f>'EstExp 12-20'!J361</f>
        <v>0</v>
      </c>
      <c r="C7732" s="146">
        <f t="shared" si="246"/>
        <v>7727</v>
      </c>
      <c r="D7732" s="3" t="s">
        <v>5418</v>
      </c>
      <c r="E7732" t="b">
        <f t="shared" ca="1" si="247"/>
        <v>1</v>
      </c>
      <c r="F7732" cm="1">
        <f t="array" ref="F7732" ca="1">IF(G7732&lt;&gt;"",INDIRECT("'"&amp;G7732&amp;"'!"&amp;H7732),"")</f>
        <v>0</v>
      </c>
      <c r="G7732" s="991" t="s">
        <v>3604</v>
      </c>
      <c r="H7732" t="s">
        <v>5827</v>
      </c>
      <c r="I7732" s="4"/>
      <c r="J7732" s="4"/>
      <c r="K7732" s="4"/>
    </row>
    <row r="7733" spans="1:11" ht="15" customHeight="1" x14ac:dyDescent="0.25">
      <c r="A7733">
        <v>7728</v>
      </c>
      <c r="B7733" s="8">
        <f>'EstExp 12-20'!J362</f>
        <v>0</v>
      </c>
      <c r="C7733" s="146">
        <f t="shared" si="246"/>
        <v>7728</v>
      </c>
      <c r="D7733" s="3" t="s">
        <v>5418</v>
      </c>
      <c r="E7733" t="b">
        <f t="shared" ca="1" si="247"/>
        <v>1</v>
      </c>
      <c r="F7733" cm="1">
        <f t="array" ref="F7733" ca="1">IF(G7733&lt;&gt;"",INDIRECT("'"&amp;G7733&amp;"'!"&amp;H7733),"")</f>
        <v>0</v>
      </c>
      <c r="G7733" s="991" t="s">
        <v>3604</v>
      </c>
      <c r="H7733" t="s">
        <v>5828</v>
      </c>
      <c r="I7733" s="4"/>
      <c r="J7733" s="4"/>
      <c r="K7733" s="4"/>
    </row>
    <row r="7734" spans="1:11" ht="15" customHeight="1" x14ac:dyDescent="0.25">
      <c r="A7734">
        <v>7729</v>
      </c>
      <c r="B7734" s="8">
        <f>'EstExp 12-20'!J367</f>
        <v>0</v>
      </c>
      <c r="C7734" s="146">
        <f t="shared" si="246"/>
        <v>7729</v>
      </c>
      <c r="D7734" s="3" t="s">
        <v>5418</v>
      </c>
      <c r="E7734" t="b">
        <f t="shared" ca="1" si="247"/>
        <v>1</v>
      </c>
      <c r="F7734" cm="1">
        <f t="array" ref="F7734" ca="1">IF(G7734&lt;&gt;"",INDIRECT("'"&amp;G7734&amp;"'!"&amp;H7734),"")</f>
        <v>0</v>
      </c>
      <c r="G7734" s="991" t="s">
        <v>3604</v>
      </c>
      <c r="H7734" t="s">
        <v>5829</v>
      </c>
      <c r="I7734" s="4"/>
      <c r="J7734" s="4"/>
      <c r="K7734" s="4"/>
    </row>
    <row r="7735" spans="1:11" ht="15" customHeight="1" x14ac:dyDescent="0.25">
      <c r="A7735">
        <v>7730</v>
      </c>
      <c r="B7735" s="8">
        <f>'EstExp 12-20'!J368</f>
        <v>0</v>
      </c>
      <c r="C7735" s="146">
        <f t="shared" si="246"/>
        <v>7730</v>
      </c>
      <c r="D7735" s="3" t="s">
        <v>5418</v>
      </c>
      <c r="E7735" t="b">
        <f t="shared" ca="1" si="247"/>
        <v>1</v>
      </c>
      <c r="F7735" cm="1">
        <f t="array" ref="F7735" ca="1">IF(G7735&lt;&gt;"",INDIRECT("'"&amp;G7735&amp;"'!"&amp;H7735),"")</f>
        <v>0</v>
      </c>
      <c r="G7735" s="991" t="s">
        <v>3604</v>
      </c>
      <c r="H7735" t="s">
        <v>5830</v>
      </c>
      <c r="I7735" s="4"/>
      <c r="J7735" s="4"/>
      <c r="K7735" s="4"/>
    </row>
    <row r="7736" spans="1:11" ht="15" customHeight="1" x14ac:dyDescent="0.25">
      <c r="A7736">
        <v>7731</v>
      </c>
      <c r="B7736" s="8">
        <f>'EstExp 12-20'!J369</f>
        <v>0</v>
      </c>
      <c r="C7736" s="146">
        <f t="shared" ref="C7736:C7767" si="248">A7736-B7736</f>
        <v>7731</v>
      </c>
      <c r="D7736" s="3" t="s">
        <v>5418</v>
      </c>
      <c r="E7736" t="b">
        <f t="shared" ref="E7736:E7767" ca="1" si="249">F7736=B7736</f>
        <v>1</v>
      </c>
      <c r="F7736" cm="1">
        <f t="array" ref="F7736" ca="1">IF(G7736&lt;&gt;"",INDIRECT("'"&amp;G7736&amp;"'!"&amp;H7736),"")</f>
        <v>0</v>
      </c>
      <c r="G7736" s="991" t="s">
        <v>3604</v>
      </c>
      <c r="H7736" t="s">
        <v>5831</v>
      </c>
      <c r="I7736" s="4"/>
      <c r="J7736" s="4"/>
      <c r="K7736" s="4"/>
    </row>
    <row r="7737" spans="1:11" ht="15" customHeight="1" x14ac:dyDescent="0.25">
      <c r="A7737">
        <v>7732</v>
      </c>
      <c r="B7737" s="8">
        <f>'EstExp 12-20'!J371</f>
        <v>0</v>
      </c>
      <c r="C7737" s="146">
        <f t="shared" si="248"/>
        <v>7732</v>
      </c>
      <c r="D7737" s="3" t="s">
        <v>5418</v>
      </c>
      <c r="E7737" t="b">
        <f t="shared" ca="1" si="249"/>
        <v>1</v>
      </c>
      <c r="F7737" cm="1">
        <f t="array" ref="F7737" ca="1">IF(G7737&lt;&gt;"",INDIRECT("'"&amp;G7737&amp;"'!"&amp;H7737),"")</f>
        <v>0</v>
      </c>
      <c r="G7737" s="991" t="s">
        <v>3604</v>
      </c>
      <c r="H7737" t="s">
        <v>5832</v>
      </c>
      <c r="I7737" s="4"/>
      <c r="J7737" s="4"/>
      <c r="K7737" s="4"/>
    </row>
    <row r="7738" spans="1:11" ht="15" customHeight="1" x14ac:dyDescent="0.25">
      <c r="A7738">
        <v>7733</v>
      </c>
      <c r="B7738" s="8">
        <f>'EstExp 12-20'!J372</f>
        <v>0</v>
      </c>
      <c r="C7738" s="146">
        <f t="shared" si="248"/>
        <v>7733</v>
      </c>
      <c r="D7738" s="3" t="s">
        <v>5418</v>
      </c>
      <c r="E7738" t="b">
        <f t="shared" ca="1" si="249"/>
        <v>1</v>
      </c>
      <c r="F7738" cm="1">
        <f t="array" ref="F7738" ca="1">IF(G7738&lt;&gt;"",INDIRECT("'"&amp;G7738&amp;"'!"&amp;H7738),"")</f>
        <v>0</v>
      </c>
      <c r="G7738" s="991" t="s">
        <v>3604</v>
      </c>
      <c r="H7738" t="s">
        <v>5833</v>
      </c>
      <c r="I7738" s="4"/>
      <c r="J7738" s="4"/>
      <c r="K7738" s="4"/>
    </row>
    <row r="7739" spans="1:11" ht="15" customHeight="1" x14ac:dyDescent="0.25">
      <c r="A7739">
        <v>7734</v>
      </c>
      <c r="B7739" s="8">
        <f>'EstExp 12-20'!J374</f>
        <v>0</v>
      </c>
      <c r="C7739" s="146">
        <f t="shared" si="248"/>
        <v>7734</v>
      </c>
      <c r="D7739" s="3" t="s">
        <v>5418</v>
      </c>
      <c r="E7739" t="b">
        <f t="shared" ca="1" si="249"/>
        <v>1</v>
      </c>
      <c r="F7739" cm="1">
        <f t="array" ref="F7739" ca="1">IF(G7739&lt;&gt;"",INDIRECT("'"&amp;G7739&amp;"'!"&amp;H7739),"")</f>
        <v>0</v>
      </c>
      <c r="G7739" s="991" t="s">
        <v>3604</v>
      </c>
      <c r="H7739" t="s">
        <v>5834</v>
      </c>
      <c r="I7739" s="4"/>
      <c r="J7739" s="4"/>
      <c r="K7739" s="4"/>
    </row>
    <row r="7740" spans="1:11" ht="15" customHeight="1" x14ac:dyDescent="0.25">
      <c r="A7740">
        <v>7735</v>
      </c>
      <c r="B7740" s="8">
        <f>'EstExp 12-20'!J375</f>
        <v>0</v>
      </c>
      <c r="C7740" s="146">
        <f t="shared" si="248"/>
        <v>7735</v>
      </c>
      <c r="D7740" s="3" t="s">
        <v>5418</v>
      </c>
      <c r="E7740" t="b">
        <f t="shared" ca="1" si="249"/>
        <v>1</v>
      </c>
      <c r="F7740" cm="1">
        <f t="array" ref="F7740" ca="1">IF(G7740&lt;&gt;"",INDIRECT("'"&amp;G7740&amp;"'!"&amp;H7740),"")</f>
        <v>0</v>
      </c>
      <c r="G7740" s="991" t="s">
        <v>3604</v>
      </c>
      <c r="H7740" t="s">
        <v>5835</v>
      </c>
      <c r="I7740" s="4"/>
      <c r="J7740" s="4"/>
      <c r="K7740" s="4"/>
    </row>
    <row r="7741" spans="1:11" ht="15" customHeight="1" x14ac:dyDescent="0.25">
      <c r="A7741">
        <v>7736</v>
      </c>
      <c r="B7741" s="8">
        <f>'EstExp 12-20'!J376</f>
        <v>0</v>
      </c>
      <c r="C7741" s="146">
        <f t="shared" si="248"/>
        <v>7736</v>
      </c>
      <c r="D7741" s="3" t="s">
        <v>5418</v>
      </c>
      <c r="E7741" t="b">
        <f t="shared" ca="1" si="249"/>
        <v>1</v>
      </c>
      <c r="F7741" cm="1">
        <f t="array" ref="F7741" ca="1">IF(G7741&lt;&gt;"",INDIRECT("'"&amp;G7741&amp;"'!"&amp;H7741),"")</f>
        <v>0</v>
      </c>
      <c r="G7741" s="991" t="s">
        <v>3604</v>
      </c>
      <c r="H7741" t="s">
        <v>5836</v>
      </c>
      <c r="I7741" s="4"/>
      <c r="J7741" s="4"/>
      <c r="K7741" s="4"/>
    </row>
    <row r="7742" spans="1:11" ht="15" customHeight="1" x14ac:dyDescent="0.25">
      <c r="A7742">
        <v>7737</v>
      </c>
      <c r="B7742" s="8">
        <f>'EstExp 12-20'!J377</f>
        <v>0</v>
      </c>
      <c r="C7742" s="146">
        <f t="shared" si="248"/>
        <v>7737</v>
      </c>
      <c r="D7742" s="3" t="s">
        <v>5418</v>
      </c>
      <c r="E7742" t="b">
        <f t="shared" ca="1" si="249"/>
        <v>1</v>
      </c>
      <c r="F7742" cm="1">
        <f t="array" ref="F7742" ca="1">IF(G7742&lt;&gt;"",INDIRECT("'"&amp;G7742&amp;"'!"&amp;H7742),"")</f>
        <v>0</v>
      </c>
      <c r="G7742" s="991" t="s">
        <v>3604</v>
      </c>
      <c r="H7742" t="s">
        <v>5837</v>
      </c>
      <c r="I7742" s="4"/>
      <c r="J7742" s="4"/>
      <c r="K7742" s="4"/>
    </row>
    <row r="7743" spans="1:11" ht="15" customHeight="1" x14ac:dyDescent="0.25">
      <c r="A7743">
        <v>7738</v>
      </c>
      <c r="B7743" s="8">
        <f>'EstExp 12-20'!J378</f>
        <v>0</v>
      </c>
      <c r="C7743" s="146">
        <f t="shared" si="248"/>
        <v>7738</v>
      </c>
      <c r="D7743" s="3" t="s">
        <v>5418</v>
      </c>
      <c r="E7743" t="b">
        <f t="shared" ca="1" si="249"/>
        <v>1</v>
      </c>
      <c r="F7743" cm="1">
        <f t="array" ref="F7743" ca="1">IF(G7743&lt;&gt;"",INDIRECT("'"&amp;G7743&amp;"'!"&amp;H7743),"")</f>
        <v>0</v>
      </c>
      <c r="G7743" s="991" t="s">
        <v>3604</v>
      </c>
      <c r="H7743" t="s">
        <v>5838</v>
      </c>
      <c r="I7743" s="4"/>
      <c r="J7743" s="4"/>
      <c r="K7743" s="4"/>
    </row>
    <row r="7744" spans="1:11" ht="15" customHeight="1" x14ac:dyDescent="0.25">
      <c r="A7744">
        <v>7739</v>
      </c>
      <c r="B7744" s="8">
        <f>'EstExp 12-20'!J380</f>
        <v>0</v>
      </c>
      <c r="C7744" s="146">
        <f t="shared" si="248"/>
        <v>7739</v>
      </c>
      <c r="D7744" s="3" t="s">
        <v>5418</v>
      </c>
      <c r="E7744" t="b">
        <f t="shared" ca="1" si="249"/>
        <v>1</v>
      </c>
      <c r="F7744" cm="1">
        <f t="array" ref="F7744" ca="1">IF(G7744&lt;&gt;"",INDIRECT("'"&amp;G7744&amp;"'!"&amp;H7744),"")</f>
        <v>0</v>
      </c>
      <c r="G7744" s="991" t="s">
        <v>3604</v>
      </c>
      <c r="H7744" t="s">
        <v>5839</v>
      </c>
      <c r="I7744" s="4"/>
      <c r="J7744" s="4"/>
      <c r="K7744" s="4"/>
    </row>
    <row r="7745" spans="1:11" ht="15" customHeight="1" x14ac:dyDescent="0.25">
      <c r="A7745">
        <v>7740</v>
      </c>
      <c r="B7745" s="8">
        <f>'EstExp 12-20'!J381</f>
        <v>0</v>
      </c>
      <c r="C7745" s="146">
        <f t="shared" si="248"/>
        <v>7740</v>
      </c>
      <c r="D7745" s="3" t="s">
        <v>5418</v>
      </c>
      <c r="E7745" t="b">
        <f t="shared" ca="1" si="249"/>
        <v>1</v>
      </c>
      <c r="F7745" cm="1">
        <f t="array" ref="F7745" ca="1">IF(G7745&lt;&gt;"",INDIRECT("'"&amp;G7745&amp;"'!"&amp;H7745),"")</f>
        <v>0</v>
      </c>
      <c r="G7745" s="991" t="s">
        <v>3604</v>
      </c>
      <c r="H7745" t="s">
        <v>5840</v>
      </c>
      <c r="I7745" s="4"/>
      <c r="J7745" s="4"/>
      <c r="K7745" s="4"/>
    </row>
    <row r="7746" spans="1:11" ht="15" customHeight="1" x14ac:dyDescent="0.25">
      <c r="A7746">
        <v>7741</v>
      </c>
      <c r="B7746" s="8">
        <f>'EstExp 12-20'!J382</f>
        <v>0</v>
      </c>
      <c r="C7746" s="146">
        <f t="shared" si="248"/>
        <v>7741</v>
      </c>
      <c r="D7746" s="3" t="s">
        <v>5418</v>
      </c>
      <c r="E7746" t="b">
        <f t="shared" ca="1" si="249"/>
        <v>1</v>
      </c>
      <c r="F7746" cm="1">
        <f t="array" ref="F7746" ca="1">IF(G7746&lt;&gt;"",INDIRECT("'"&amp;G7746&amp;"'!"&amp;H7746),"")</f>
        <v>0</v>
      </c>
      <c r="G7746" s="991" t="s">
        <v>3604</v>
      </c>
      <c r="H7746" t="s">
        <v>5841</v>
      </c>
      <c r="I7746" s="4"/>
      <c r="J7746" s="4"/>
      <c r="K7746" s="4"/>
    </row>
    <row r="7747" spans="1:11" ht="15" customHeight="1" x14ac:dyDescent="0.25">
      <c r="A7747">
        <v>7742</v>
      </c>
      <c r="B7747" s="8">
        <f>'EstExp 12-20'!J383</f>
        <v>0</v>
      </c>
      <c r="C7747" s="146">
        <f t="shared" si="248"/>
        <v>7742</v>
      </c>
      <c r="D7747" s="3" t="s">
        <v>5418</v>
      </c>
      <c r="E7747" t="b">
        <f t="shared" ca="1" si="249"/>
        <v>1</v>
      </c>
      <c r="F7747" cm="1">
        <f t="array" ref="F7747" ca="1">IF(G7747&lt;&gt;"",INDIRECT("'"&amp;G7747&amp;"'!"&amp;H7747),"")</f>
        <v>0</v>
      </c>
      <c r="G7747" s="991" t="s">
        <v>3604</v>
      </c>
      <c r="H7747" t="s">
        <v>5842</v>
      </c>
      <c r="I7747" s="4"/>
      <c r="J7747" s="4"/>
      <c r="K7747" s="4"/>
    </row>
    <row r="7748" spans="1:11" ht="15" customHeight="1" x14ac:dyDescent="0.25">
      <c r="A7748">
        <v>7743</v>
      </c>
      <c r="B7748" s="8">
        <f>'EstExp 12-20'!J384</f>
        <v>0</v>
      </c>
      <c r="C7748" s="146">
        <f t="shared" si="248"/>
        <v>7743</v>
      </c>
      <c r="D7748" s="3" t="s">
        <v>5418</v>
      </c>
      <c r="E7748" t="b">
        <f t="shared" ca="1" si="249"/>
        <v>1</v>
      </c>
      <c r="F7748" cm="1">
        <f t="array" ref="F7748" ca="1">IF(G7748&lt;&gt;"",INDIRECT("'"&amp;G7748&amp;"'!"&amp;H7748),"")</f>
        <v>0</v>
      </c>
      <c r="G7748" s="991" t="s">
        <v>3604</v>
      </c>
      <c r="H7748" t="s">
        <v>5843</v>
      </c>
      <c r="I7748" s="4"/>
      <c r="J7748" s="4"/>
      <c r="K7748" s="4"/>
    </row>
    <row r="7749" spans="1:11" ht="15" customHeight="1" x14ac:dyDescent="0.25">
      <c r="A7749">
        <v>7744</v>
      </c>
      <c r="B7749" s="8">
        <f>'EstExp 12-20'!J385</f>
        <v>0</v>
      </c>
      <c r="C7749" s="146">
        <f t="shared" si="248"/>
        <v>7744</v>
      </c>
      <c r="D7749" s="3" t="s">
        <v>5418</v>
      </c>
      <c r="E7749" t="b">
        <f t="shared" ca="1" si="249"/>
        <v>1</v>
      </c>
      <c r="F7749" cm="1">
        <f t="array" ref="F7749" ca="1">IF(G7749&lt;&gt;"",INDIRECT("'"&amp;G7749&amp;"'!"&amp;H7749),"")</f>
        <v>0</v>
      </c>
      <c r="G7749" s="991" t="s">
        <v>3604</v>
      </c>
      <c r="H7749" t="s">
        <v>5844</v>
      </c>
      <c r="I7749" s="4"/>
      <c r="J7749" s="4"/>
      <c r="K7749" s="4"/>
    </row>
    <row r="7750" spans="1:11" ht="15" customHeight="1" x14ac:dyDescent="0.25">
      <c r="A7750">
        <v>7745</v>
      </c>
      <c r="B7750" s="8">
        <f>'EstExp 12-20'!J386</f>
        <v>0</v>
      </c>
      <c r="C7750" s="146">
        <f t="shared" si="248"/>
        <v>7745</v>
      </c>
      <c r="D7750" s="3" t="s">
        <v>5418</v>
      </c>
      <c r="E7750" t="b">
        <f t="shared" ca="1" si="249"/>
        <v>1</v>
      </c>
      <c r="F7750" cm="1">
        <f t="array" ref="F7750" ca="1">IF(G7750&lt;&gt;"",INDIRECT("'"&amp;G7750&amp;"'!"&amp;H7750),"")</f>
        <v>0</v>
      </c>
      <c r="G7750" s="991" t="s">
        <v>3604</v>
      </c>
      <c r="H7750" t="s">
        <v>5845</v>
      </c>
      <c r="I7750" s="4"/>
      <c r="J7750" s="4"/>
      <c r="K7750" s="4"/>
    </row>
    <row r="7751" spans="1:11" ht="15" customHeight="1" x14ac:dyDescent="0.25">
      <c r="A7751">
        <v>7746</v>
      </c>
      <c r="B7751" s="8">
        <f>'EstExp 12-20'!J387</f>
        <v>0</v>
      </c>
      <c r="C7751" s="146">
        <f t="shared" si="248"/>
        <v>7746</v>
      </c>
      <c r="D7751" s="3" t="s">
        <v>5418</v>
      </c>
      <c r="E7751" t="b">
        <f t="shared" ca="1" si="249"/>
        <v>1</v>
      </c>
      <c r="F7751" cm="1">
        <f t="array" ref="F7751" ca="1">IF(G7751&lt;&gt;"",INDIRECT("'"&amp;G7751&amp;"'!"&amp;H7751),"")</f>
        <v>0</v>
      </c>
      <c r="G7751" s="991" t="s">
        <v>3604</v>
      </c>
      <c r="H7751" t="s">
        <v>5846</v>
      </c>
      <c r="I7751" s="4"/>
      <c r="J7751" s="4"/>
      <c r="K7751" s="4"/>
    </row>
    <row r="7752" spans="1:11" ht="15" customHeight="1" x14ac:dyDescent="0.25">
      <c r="A7752">
        <v>7747</v>
      </c>
      <c r="B7752" s="8">
        <f>'EstExp 12-20'!J388</f>
        <v>0</v>
      </c>
      <c r="C7752" s="146">
        <f t="shared" si="248"/>
        <v>7747</v>
      </c>
      <c r="D7752" s="3" t="s">
        <v>5418</v>
      </c>
      <c r="E7752" t="b">
        <f t="shared" ca="1" si="249"/>
        <v>1</v>
      </c>
      <c r="F7752" cm="1">
        <f t="array" ref="F7752" ca="1">IF(G7752&lt;&gt;"",INDIRECT("'"&amp;G7752&amp;"'!"&amp;H7752),"")</f>
        <v>0</v>
      </c>
      <c r="G7752" s="991" t="s">
        <v>3604</v>
      </c>
      <c r="H7752" t="s">
        <v>5847</v>
      </c>
      <c r="I7752" s="4"/>
      <c r="J7752" s="4"/>
      <c r="K7752" s="4"/>
    </row>
    <row r="7753" spans="1:11" ht="15" customHeight="1" x14ac:dyDescent="0.25">
      <c r="A7753">
        <v>7748</v>
      </c>
      <c r="B7753" s="8">
        <f>'EstExp 12-20'!K316</f>
        <v>0</v>
      </c>
      <c r="C7753" s="146">
        <f t="shared" si="248"/>
        <v>7748</v>
      </c>
      <c r="D7753" s="3" t="s">
        <v>5418</v>
      </c>
      <c r="E7753" t="b">
        <f t="shared" ca="1" si="249"/>
        <v>1</v>
      </c>
      <c r="F7753" cm="1">
        <f t="array" ref="F7753" ca="1">IF(G7753&lt;&gt;"",INDIRECT("'"&amp;G7753&amp;"'!"&amp;H7753),"")</f>
        <v>0</v>
      </c>
      <c r="G7753" s="991" t="s">
        <v>3604</v>
      </c>
      <c r="H7753" t="s">
        <v>5848</v>
      </c>
      <c r="I7753" s="4"/>
      <c r="J7753" s="4"/>
      <c r="K7753" s="4"/>
    </row>
    <row r="7754" spans="1:11" ht="15" customHeight="1" x14ac:dyDescent="0.25">
      <c r="A7754">
        <v>7749</v>
      </c>
      <c r="B7754" s="8">
        <f>'EstExp 12-20'!K317</f>
        <v>0</v>
      </c>
      <c r="C7754" s="146">
        <f t="shared" si="248"/>
        <v>7749</v>
      </c>
      <c r="D7754" s="3" t="s">
        <v>5418</v>
      </c>
      <c r="E7754" t="b">
        <f t="shared" ca="1" si="249"/>
        <v>1</v>
      </c>
      <c r="F7754" cm="1">
        <f t="array" ref="F7754" ca="1">IF(G7754&lt;&gt;"",INDIRECT("'"&amp;G7754&amp;"'!"&amp;H7754),"")</f>
        <v>0</v>
      </c>
      <c r="G7754" s="991" t="s">
        <v>3604</v>
      </c>
      <c r="H7754" t="s">
        <v>5849</v>
      </c>
      <c r="I7754" s="4"/>
      <c r="J7754" s="4"/>
      <c r="K7754" s="4"/>
    </row>
    <row r="7755" spans="1:11" ht="15" customHeight="1" x14ac:dyDescent="0.25">
      <c r="A7755">
        <v>7750</v>
      </c>
      <c r="B7755" s="8">
        <f>'EstExp 12-20'!K318</f>
        <v>0</v>
      </c>
      <c r="C7755" s="146">
        <f t="shared" si="248"/>
        <v>7750</v>
      </c>
      <c r="D7755" s="3" t="s">
        <v>5418</v>
      </c>
      <c r="E7755" t="b">
        <f t="shared" ca="1" si="249"/>
        <v>1</v>
      </c>
      <c r="F7755" cm="1">
        <f t="array" ref="F7755" ca="1">IF(G7755&lt;&gt;"",INDIRECT("'"&amp;G7755&amp;"'!"&amp;H7755),"")</f>
        <v>0</v>
      </c>
      <c r="G7755" s="991" t="s">
        <v>3604</v>
      </c>
      <c r="H7755" t="s">
        <v>5850</v>
      </c>
      <c r="I7755" s="4"/>
      <c r="J7755" s="4"/>
      <c r="K7755" s="4"/>
    </row>
    <row r="7756" spans="1:11" ht="15" customHeight="1" x14ac:dyDescent="0.25">
      <c r="A7756">
        <v>7751</v>
      </c>
      <c r="B7756" s="8">
        <f>'EstExp 12-20'!K319</f>
        <v>0</v>
      </c>
      <c r="C7756" s="146">
        <f t="shared" si="248"/>
        <v>7751</v>
      </c>
      <c r="D7756" s="3" t="s">
        <v>5418</v>
      </c>
      <c r="E7756" t="b">
        <f t="shared" ca="1" si="249"/>
        <v>1</v>
      </c>
      <c r="F7756" cm="1">
        <f t="array" ref="F7756" ca="1">IF(G7756&lt;&gt;"",INDIRECT("'"&amp;G7756&amp;"'!"&amp;H7756),"")</f>
        <v>0</v>
      </c>
      <c r="G7756" s="991" t="s">
        <v>3604</v>
      </c>
      <c r="H7756" t="s">
        <v>5851</v>
      </c>
      <c r="I7756" s="4"/>
      <c r="J7756" s="4"/>
      <c r="K7756" s="4"/>
    </row>
    <row r="7757" spans="1:11" ht="15" customHeight="1" x14ac:dyDescent="0.25">
      <c r="A7757">
        <v>7752</v>
      </c>
      <c r="B7757" s="8">
        <f>'EstExp 12-20'!K320</f>
        <v>0</v>
      </c>
      <c r="C7757" s="146">
        <f t="shared" si="248"/>
        <v>7752</v>
      </c>
      <c r="D7757" s="3" t="s">
        <v>5418</v>
      </c>
      <c r="E7757" t="b">
        <f t="shared" ca="1" si="249"/>
        <v>1</v>
      </c>
      <c r="F7757" cm="1">
        <f t="array" ref="F7757" ca="1">IF(G7757&lt;&gt;"",INDIRECT("'"&amp;G7757&amp;"'!"&amp;H7757),"")</f>
        <v>0</v>
      </c>
      <c r="G7757" s="991" t="s">
        <v>3604</v>
      </c>
      <c r="H7757" t="s">
        <v>5852</v>
      </c>
      <c r="I7757" s="4"/>
      <c r="J7757" s="4"/>
      <c r="K7757" s="4"/>
    </row>
    <row r="7758" spans="1:11" ht="15" customHeight="1" x14ac:dyDescent="0.25">
      <c r="A7758">
        <v>7753</v>
      </c>
      <c r="B7758" s="8">
        <f>'EstExp 12-20'!K321</f>
        <v>0</v>
      </c>
      <c r="C7758" s="146">
        <f t="shared" si="248"/>
        <v>7753</v>
      </c>
      <c r="D7758" s="3" t="s">
        <v>5418</v>
      </c>
      <c r="E7758" t="b">
        <f t="shared" ca="1" si="249"/>
        <v>1</v>
      </c>
      <c r="F7758" cm="1">
        <f t="array" ref="F7758" ca="1">IF(G7758&lt;&gt;"",INDIRECT("'"&amp;G7758&amp;"'!"&amp;H7758),"")</f>
        <v>0</v>
      </c>
      <c r="G7758" s="991" t="s">
        <v>3604</v>
      </c>
      <c r="H7758" t="s">
        <v>5853</v>
      </c>
      <c r="I7758" s="4"/>
      <c r="J7758" s="4"/>
      <c r="K7758" s="4"/>
    </row>
    <row r="7759" spans="1:11" ht="15" customHeight="1" x14ac:dyDescent="0.25">
      <c r="A7759">
        <v>7754</v>
      </c>
      <c r="B7759" s="8">
        <f>'EstExp 12-20'!K322</f>
        <v>0</v>
      </c>
      <c r="C7759" s="146">
        <f t="shared" si="248"/>
        <v>7754</v>
      </c>
      <c r="D7759" s="3" t="s">
        <v>5418</v>
      </c>
      <c r="E7759" t="b">
        <f t="shared" ca="1" si="249"/>
        <v>1</v>
      </c>
      <c r="F7759" cm="1">
        <f t="array" ref="F7759" ca="1">IF(G7759&lt;&gt;"",INDIRECT("'"&amp;G7759&amp;"'!"&amp;H7759),"")</f>
        <v>0</v>
      </c>
      <c r="G7759" s="991" t="s">
        <v>3604</v>
      </c>
      <c r="H7759" t="s">
        <v>5854</v>
      </c>
      <c r="I7759" s="4"/>
      <c r="J7759" s="4"/>
      <c r="K7759" s="4"/>
    </row>
    <row r="7760" spans="1:11" ht="15" customHeight="1" x14ac:dyDescent="0.25">
      <c r="A7760">
        <v>7755</v>
      </c>
      <c r="B7760" s="8">
        <f>'EstExp 12-20'!K323</f>
        <v>0</v>
      </c>
      <c r="C7760" s="146">
        <f t="shared" si="248"/>
        <v>7755</v>
      </c>
      <c r="D7760" s="3" t="s">
        <v>5418</v>
      </c>
      <c r="E7760" t="b">
        <f t="shared" ca="1" si="249"/>
        <v>1</v>
      </c>
      <c r="F7760" cm="1">
        <f t="array" ref="F7760" ca="1">IF(G7760&lt;&gt;"",INDIRECT("'"&amp;G7760&amp;"'!"&amp;H7760),"")</f>
        <v>0</v>
      </c>
      <c r="G7760" s="991" t="s">
        <v>3604</v>
      </c>
      <c r="H7760" t="s">
        <v>5855</v>
      </c>
      <c r="I7760" s="4"/>
      <c r="J7760" s="4"/>
      <c r="K7760" s="4"/>
    </row>
    <row r="7761" spans="1:11" ht="15" customHeight="1" x14ac:dyDescent="0.25">
      <c r="A7761">
        <v>7756</v>
      </c>
      <c r="B7761" s="8">
        <f>'EstExp 12-20'!K324</f>
        <v>0</v>
      </c>
      <c r="C7761" s="146">
        <f t="shared" si="248"/>
        <v>7756</v>
      </c>
      <c r="D7761" s="3" t="s">
        <v>5418</v>
      </c>
      <c r="E7761" t="b">
        <f t="shared" ca="1" si="249"/>
        <v>1</v>
      </c>
      <c r="F7761" cm="1">
        <f t="array" ref="F7761" ca="1">IF(G7761&lt;&gt;"",INDIRECT("'"&amp;G7761&amp;"'!"&amp;H7761),"")</f>
        <v>0</v>
      </c>
      <c r="G7761" s="991" t="s">
        <v>3604</v>
      </c>
      <c r="H7761" t="s">
        <v>5856</v>
      </c>
      <c r="I7761" s="4"/>
      <c r="J7761" s="4"/>
      <c r="K7761" s="4"/>
    </row>
    <row r="7762" spans="1:11" ht="15" customHeight="1" x14ac:dyDescent="0.25">
      <c r="A7762">
        <v>7757</v>
      </c>
      <c r="B7762" s="8">
        <f>'EstExp 12-20'!K325</f>
        <v>0</v>
      </c>
      <c r="C7762" s="146">
        <f t="shared" si="248"/>
        <v>7757</v>
      </c>
      <c r="D7762" s="3" t="s">
        <v>5418</v>
      </c>
      <c r="E7762" t="b">
        <f t="shared" ca="1" si="249"/>
        <v>1</v>
      </c>
      <c r="F7762" cm="1">
        <f t="array" ref="F7762" ca="1">IF(G7762&lt;&gt;"",INDIRECT("'"&amp;G7762&amp;"'!"&amp;H7762),"")</f>
        <v>0</v>
      </c>
      <c r="G7762" s="991" t="s">
        <v>3604</v>
      </c>
      <c r="H7762" t="s">
        <v>5857</v>
      </c>
      <c r="I7762" s="4"/>
      <c r="J7762" s="4"/>
      <c r="K7762" s="4"/>
    </row>
    <row r="7763" spans="1:11" ht="15" customHeight="1" x14ac:dyDescent="0.25">
      <c r="A7763">
        <v>7758</v>
      </c>
      <c r="B7763" s="8">
        <f>'EstExp 12-20'!K326</f>
        <v>0</v>
      </c>
      <c r="C7763" s="146">
        <f t="shared" si="248"/>
        <v>7758</v>
      </c>
      <c r="D7763" s="3" t="s">
        <v>5418</v>
      </c>
      <c r="E7763" t="b">
        <f t="shared" ca="1" si="249"/>
        <v>1</v>
      </c>
      <c r="F7763" cm="1">
        <f t="array" ref="F7763" ca="1">IF(G7763&lt;&gt;"",INDIRECT("'"&amp;G7763&amp;"'!"&amp;H7763),"")</f>
        <v>0</v>
      </c>
      <c r="G7763" s="991" t="s">
        <v>3604</v>
      </c>
      <c r="H7763" t="s">
        <v>5858</v>
      </c>
      <c r="I7763" s="4"/>
      <c r="J7763" s="4"/>
      <c r="K7763" s="4"/>
    </row>
    <row r="7764" spans="1:11" ht="15" customHeight="1" x14ac:dyDescent="0.25">
      <c r="A7764">
        <v>7759</v>
      </c>
      <c r="B7764" s="8">
        <f>'EstExp 12-20'!K327</f>
        <v>0</v>
      </c>
      <c r="C7764" s="146">
        <f t="shared" si="248"/>
        <v>7759</v>
      </c>
      <c r="D7764" s="3" t="s">
        <v>5418</v>
      </c>
      <c r="E7764" t="b">
        <f t="shared" ca="1" si="249"/>
        <v>1</v>
      </c>
      <c r="F7764" cm="1">
        <f t="array" ref="F7764" ca="1">IF(G7764&lt;&gt;"",INDIRECT("'"&amp;G7764&amp;"'!"&amp;H7764),"")</f>
        <v>0</v>
      </c>
      <c r="G7764" s="991" t="s">
        <v>3604</v>
      </c>
      <c r="H7764" t="s">
        <v>5859</v>
      </c>
      <c r="I7764" s="4"/>
      <c r="J7764" s="4"/>
      <c r="K7764" s="4"/>
    </row>
    <row r="7765" spans="1:11" ht="15" customHeight="1" x14ac:dyDescent="0.25">
      <c r="A7765">
        <v>7760</v>
      </c>
      <c r="B7765" s="8">
        <f>'EstExp 12-20'!K328</f>
        <v>0</v>
      </c>
      <c r="C7765" s="146">
        <f t="shared" si="248"/>
        <v>7760</v>
      </c>
      <c r="D7765" s="3" t="s">
        <v>5418</v>
      </c>
      <c r="E7765" t="b">
        <f t="shared" ca="1" si="249"/>
        <v>1</v>
      </c>
      <c r="F7765" cm="1">
        <f t="array" ref="F7765" ca="1">IF(G7765&lt;&gt;"",INDIRECT("'"&amp;G7765&amp;"'!"&amp;H7765),"")</f>
        <v>0</v>
      </c>
      <c r="G7765" s="991" t="s">
        <v>3604</v>
      </c>
      <c r="H7765" t="s">
        <v>5860</v>
      </c>
      <c r="I7765" s="4"/>
      <c r="J7765" s="4"/>
      <c r="K7765" s="4"/>
    </row>
    <row r="7766" spans="1:11" ht="15" customHeight="1" x14ac:dyDescent="0.25">
      <c r="A7766">
        <v>7761</v>
      </c>
      <c r="B7766" s="8">
        <f>'EstExp 12-20'!K329</f>
        <v>0</v>
      </c>
      <c r="C7766" s="146">
        <f t="shared" si="248"/>
        <v>7761</v>
      </c>
      <c r="D7766" s="3" t="s">
        <v>5418</v>
      </c>
      <c r="E7766" t="b">
        <f t="shared" ca="1" si="249"/>
        <v>1</v>
      </c>
      <c r="F7766" cm="1">
        <f t="array" ref="F7766" ca="1">IF(G7766&lt;&gt;"",INDIRECT("'"&amp;G7766&amp;"'!"&amp;H7766),"")</f>
        <v>0</v>
      </c>
      <c r="G7766" s="991" t="s">
        <v>3604</v>
      </c>
      <c r="H7766" t="s">
        <v>5861</v>
      </c>
      <c r="I7766" s="4"/>
      <c r="J7766" s="4"/>
      <c r="K7766" s="4"/>
    </row>
    <row r="7767" spans="1:11" ht="15" customHeight="1" x14ac:dyDescent="0.25">
      <c r="A7767">
        <v>7762</v>
      </c>
      <c r="B7767" s="8">
        <f>'EstExp 12-20'!K330</f>
        <v>0</v>
      </c>
      <c r="C7767" s="146">
        <f t="shared" si="248"/>
        <v>7762</v>
      </c>
      <c r="D7767" s="3" t="s">
        <v>5418</v>
      </c>
      <c r="E7767" t="b">
        <f t="shared" ca="1" si="249"/>
        <v>1</v>
      </c>
      <c r="F7767" cm="1">
        <f t="array" ref="F7767" ca="1">IF(G7767&lt;&gt;"",INDIRECT("'"&amp;G7767&amp;"'!"&amp;H7767),"")</f>
        <v>0</v>
      </c>
      <c r="G7767" s="991" t="s">
        <v>3604</v>
      </c>
      <c r="H7767" t="s">
        <v>5862</v>
      </c>
      <c r="I7767" s="4"/>
      <c r="J7767" s="4"/>
      <c r="K7767" s="4"/>
    </row>
    <row r="7768" spans="1:11" ht="15" customHeight="1" x14ac:dyDescent="0.25">
      <c r="A7768">
        <v>7763</v>
      </c>
      <c r="B7768" s="8">
        <f>'EstExp 12-20'!K331</f>
        <v>0</v>
      </c>
      <c r="C7768" s="146">
        <f t="shared" ref="C7768:C7799" si="250">A7768-B7768</f>
        <v>7763</v>
      </c>
      <c r="D7768" s="3" t="s">
        <v>5418</v>
      </c>
      <c r="E7768" t="b">
        <f t="shared" ref="E7768:E7799" ca="1" si="251">F7768=B7768</f>
        <v>1</v>
      </c>
      <c r="F7768" cm="1">
        <f t="array" ref="F7768" ca="1">IF(G7768&lt;&gt;"",INDIRECT("'"&amp;G7768&amp;"'!"&amp;H7768),"")</f>
        <v>0</v>
      </c>
      <c r="G7768" s="991" t="s">
        <v>3604</v>
      </c>
      <c r="H7768" t="s">
        <v>5863</v>
      </c>
      <c r="I7768" s="4"/>
      <c r="J7768" s="4"/>
      <c r="K7768" s="4"/>
    </row>
    <row r="7769" spans="1:11" ht="15" customHeight="1" x14ac:dyDescent="0.25">
      <c r="A7769">
        <v>7764</v>
      </c>
      <c r="B7769" s="8">
        <f>'EstExp 12-20'!K332</f>
        <v>0</v>
      </c>
      <c r="C7769" s="146">
        <f t="shared" si="250"/>
        <v>7764</v>
      </c>
      <c r="D7769" s="3" t="s">
        <v>5418</v>
      </c>
      <c r="E7769" t="b">
        <f t="shared" ca="1" si="251"/>
        <v>1</v>
      </c>
      <c r="F7769" cm="1">
        <f t="array" ref="F7769" ca="1">IF(G7769&lt;&gt;"",INDIRECT("'"&amp;G7769&amp;"'!"&amp;H7769),"")</f>
        <v>0</v>
      </c>
      <c r="G7769" s="991" t="s">
        <v>3604</v>
      </c>
      <c r="H7769" t="s">
        <v>5864</v>
      </c>
      <c r="I7769" s="4"/>
      <c r="J7769" s="4"/>
      <c r="K7769" s="4"/>
    </row>
    <row r="7770" spans="1:11" ht="15" customHeight="1" x14ac:dyDescent="0.25">
      <c r="A7770">
        <v>7765</v>
      </c>
      <c r="B7770" s="8">
        <f>'EstExp 12-20'!K333</f>
        <v>0</v>
      </c>
      <c r="C7770" s="146">
        <f t="shared" si="250"/>
        <v>7765</v>
      </c>
      <c r="D7770" s="3" t="s">
        <v>5418</v>
      </c>
      <c r="E7770" t="b">
        <f t="shared" ca="1" si="251"/>
        <v>1</v>
      </c>
      <c r="F7770" cm="1">
        <f t="array" ref="F7770" ca="1">IF(G7770&lt;&gt;"",INDIRECT("'"&amp;G7770&amp;"'!"&amp;H7770),"")</f>
        <v>0</v>
      </c>
      <c r="G7770" s="991" t="s">
        <v>3604</v>
      </c>
      <c r="H7770" t="s">
        <v>5865</v>
      </c>
      <c r="I7770" s="4"/>
      <c r="J7770" s="4"/>
      <c r="K7770" s="4"/>
    </row>
    <row r="7771" spans="1:11" ht="15" customHeight="1" x14ac:dyDescent="0.25">
      <c r="A7771">
        <v>7766</v>
      </c>
      <c r="B7771" s="8">
        <f>'EstExp 12-20'!K334</f>
        <v>0</v>
      </c>
      <c r="C7771" s="146">
        <f t="shared" si="250"/>
        <v>7766</v>
      </c>
      <c r="D7771" s="3" t="s">
        <v>5418</v>
      </c>
      <c r="E7771" t="b">
        <f t="shared" ca="1" si="251"/>
        <v>1</v>
      </c>
      <c r="F7771" cm="1">
        <f t="array" ref="F7771" ca="1">IF(G7771&lt;&gt;"",INDIRECT("'"&amp;G7771&amp;"'!"&amp;H7771),"")</f>
        <v>0</v>
      </c>
      <c r="G7771" s="991" t="s">
        <v>3604</v>
      </c>
      <c r="H7771" t="s">
        <v>5866</v>
      </c>
      <c r="I7771" s="4"/>
      <c r="J7771" s="4"/>
      <c r="K7771" s="4"/>
    </row>
    <row r="7772" spans="1:11" ht="15" customHeight="1" x14ac:dyDescent="0.25">
      <c r="A7772">
        <v>7767</v>
      </c>
      <c r="B7772" s="8">
        <f>'EstExp 12-20'!K335</f>
        <v>0</v>
      </c>
      <c r="C7772" s="146">
        <f t="shared" si="250"/>
        <v>7767</v>
      </c>
      <c r="D7772" s="3" t="s">
        <v>5418</v>
      </c>
      <c r="E7772" t="b">
        <f t="shared" ca="1" si="251"/>
        <v>1</v>
      </c>
      <c r="F7772" cm="1">
        <f t="array" ref="F7772" ca="1">IF(G7772&lt;&gt;"",INDIRECT("'"&amp;G7772&amp;"'!"&amp;H7772),"")</f>
        <v>0</v>
      </c>
      <c r="G7772" s="991" t="s">
        <v>3604</v>
      </c>
      <c r="H7772" t="s">
        <v>5867</v>
      </c>
      <c r="I7772" s="4"/>
      <c r="J7772" s="4"/>
      <c r="K7772" s="4"/>
    </row>
    <row r="7773" spans="1:11" ht="15" customHeight="1" x14ac:dyDescent="0.25">
      <c r="A7773">
        <v>7768</v>
      </c>
      <c r="B7773" s="8">
        <f>'EstExp 12-20'!K336</f>
        <v>0</v>
      </c>
      <c r="C7773" s="146">
        <f t="shared" si="250"/>
        <v>7768</v>
      </c>
      <c r="D7773" s="3" t="s">
        <v>5418</v>
      </c>
      <c r="E7773" t="b">
        <f t="shared" ca="1" si="251"/>
        <v>1</v>
      </c>
      <c r="F7773" cm="1">
        <f t="array" ref="F7773" ca="1">IF(G7773&lt;&gt;"",INDIRECT("'"&amp;G7773&amp;"'!"&amp;H7773),"")</f>
        <v>0</v>
      </c>
      <c r="G7773" s="991" t="s">
        <v>3604</v>
      </c>
      <c r="H7773" t="s">
        <v>5868</v>
      </c>
      <c r="I7773" s="4"/>
      <c r="J7773" s="4"/>
      <c r="K7773" s="4"/>
    </row>
    <row r="7774" spans="1:11" ht="15" customHeight="1" x14ac:dyDescent="0.25">
      <c r="A7774">
        <v>7769</v>
      </c>
      <c r="B7774" s="8">
        <f>'EstExp 12-20'!K337</f>
        <v>0</v>
      </c>
      <c r="C7774" s="146">
        <f t="shared" si="250"/>
        <v>7769</v>
      </c>
      <c r="D7774" s="3" t="s">
        <v>5418</v>
      </c>
      <c r="E7774" t="b">
        <f t="shared" ca="1" si="251"/>
        <v>1</v>
      </c>
      <c r="F7774" cm="1">
        <f t="array" ref="F7774" ca="1">IF(G7774&lt;&gt;"",INDIRECT("'"&amp;G7774&amp;"'!"&amp;H7774),"")</f>
        <v>0</v>
      </c>
      <c r="G7774" s="991" t="s">
        <v>3604</v>
      </c>
      <c r="H7774" t="s">
        <v>5869</v>
      </c>
      <c r="I7774" s="4"/>
      <c r="J7774" s="4"/>
      <c r="K7774" s="4"/>
    </row>
    <row r="7775" spans="1:11" ht="15" customHeight="1" x14ac:dyDescent="0.25">
      <c r="A7775">
        <v>7770</v>
      </c>
      <c r="B7775" s="8">
        <f>'EstExp 12-20'!K338</f>
        <v>0</v>
      </c>
      <c r="C7775" s="146">
        <f t="shared" si="250"/>
        <v>7770</v>
      </c>
      <c r="D7775" s="3" t="s">
        <v>5418</v>
      </c>
      <c r="E7775" t="b">
        <f t="shared" ca="1" si="251"/>
        <v>1</v>
      </c>
      <c r="F7775" cm="1">
        <f t="array" ref="F7775" ca="1">IF(G7775&lt;&gt;"",INDIRECT("'"&amp;G7775&amp;"'!"&amp;H7775),"")</f>
        <v>0</v>
      </c>
      <c r="G7775" s="991" t="s">
        <v>3604</v>
      </c>
      <c r="H7775" t="s">
        <v>5870</v>
      </c>
      <c r="I7775" s="4"/>
      <c r="J7775" s="4"/>
      <c r="K7775" s="4"/>
    </row>
    <row r="7776" spans="1:11" ht="15" customHeight="1" x14ac:dyDescent="0.25">
      <c r="A7776">
        <v>7771</v>
      </c>
      <c r="B7776" s="8">
        <f>'EstExp 12-20'!K339</f>
        <v>0</v>
      </c>
      <c r="C7776" s="146">
        <f t="shared" si="250"/>
        <v>7771</v>
      </c>
      <c r="D7776" s="3" t="s">
        <v>5418</v>
      </c>
      <c r="E7776" t="b">
        <f t="shared" ca="1" si="251"/>
        <v>1</v>
      </c>
      <c r="F7776" cm="1">
        <f t="array" ref="F7776" ca="1">IF(G7776&lt;&gt;"",INDIRECT("'"&amp;G7776&amp;"'!"&amp;H7776),"")</f>
        <v>0</v>
      </c>
      <c r="G7776" s="991" t="s">
        <v>3604</v>
      </c>
      <c r="H7776" t="s">
        <v>5871</v>
      </c>
      <c r="I7776" s="4"/>
      <c r="J7776" s="4"/>
      <c r="K7776" s="4"/>
    </row>
    <row r="7777" spans="1:19" ht="15" customHeight="1" x14ac:dyDescent="0.25">
      <c r="A7777">
        <v>7772</v>
      </c>
      <c r="B7777" s="8">
        <f>'EstExp 12-20'!K340</f>
        <v>0</v>
      </c>
      <c r="C7777" s="146">
        <f t="shared" si="250"/>
        <v>7772</v>
      </c>
      <c r="D7777" s="3" t="s">
        <v>5418</v>
      </c>
      <c r="E7777" t="b">
        <f t="shared" ca="1" si="251"/>
        <v>1</v>
      </c>
      <c r="F7777" cm="1">
        <f t="array" ref="F7777" ca="1">IF(G7777&lt;&gt;"",INDIRECT("'"&amp;G7777&amp;"'!"&amp;H7777),"")</f>
        <v>0</v>
      </c>
      <c r="G7777" s="991" t="s">
        <v>3604</v>
      </c>
      <c r="H7777" t="s">
        <v>5872</v>
      </c>
      <c r="I7777" s="4"/>
      <c r="J7777" s="4"/>
      <c r="K7777" s="4"/>
    </row>
    <row r="7778" spans="1:19" ht="15" customHeight="1" x14ac:dyDescent="0.25">
      <c r="A7778">
        <v>7773</v>
      </c>
      <c r="B7778" s="8">
        <f>'EstExp 12-20'!K341</f>
        <v>0</v>
      </c>
      <c r="C7778" s="146">
        <f t="shared" si="250"/>
        <v>7773</v>
      </c>
      <c r="D7778" s="3" t="s">
        <v>5418</v>
      </c>
      <c r="E7778" t="b">
        <f t="shared" ca="1" si="251"/>
        <v>1</v>
      </c>
      <c r="F7778" cm="1">
        <f t="array" ref="F7778" ca="1">IF(G7778&lt;&gt;"",INDIRECT("'"&amp;G7778&amp;"'!"&amp;H7778),"")</f>
        <v>0</v>
      </c>
      <c r="G7778" s="991" t="s">
        <v>3604</v>
      </c>
      <c r="H7778" t="s">
        <v>5873</v>
      </c>
      <c r="I7778" s="4"/>
      <c r="J7778" s="4"/>
      <c r="K7778" s="4"/>
    </row>
    <row r="7779" spans="1:19" ht="15" customHeight="1" x14ac:dyDescent="0.25">
      <c r="A7779">
        <v>7774</v>
      </c>
      <c r="B7779" s="8">
        <f>'EstExp 12-20'!K342</f>
        <v>0</v>
      </c>
      <c r="C7779" s="146">
        <f t="shared" si="250"/>
        <v>7774</v>
      </c>
      <c r="D7779" s="3" t="s">
        <v>5418</v>
      </c>
      <c r="E7779" t="b">
        <f t="shared" ca="1" si="251"/>
        <v>1</v>
      </c>
      <c r="F7779" cm="1">
        <f t="array" ref="F7779" ca="1">IF(G7779&lt;&gt;"",INDIRECT("'"&amp;G7779&amp;"'!"&amp;H7779),"")</f>
        <v>0</v>
      </c>
      <c r="G7779" s="991" t="s">
        <v>3604</v>
      </c>
      <c r="H7779" t="s">
        <v>5874</v>
      </c>
      <c r="I7779" s="4"/>
      <c r="J7779" s="4"/>
      <c r="K7779" s="4"/>
    </row>
    <row r="7780" spans="1:19" ht="15" customHeight="1" x14ac:dyDescent="0.25">
      <c r="A7780">
        <v>7775</v>
      </c>
      <c r="B7780" s="8">
        <f>'EstExp 12-20'!K343</f>
        <v>0</v>
      </c>
      <c r="C7780" s="146">
        <f t="shared" si="250"/>
        <v>7775</v>
      </c>
      <c r="D7780" s="3" t="s">
        <v>5418</v>
      </c>
      <c r="E7780" t="b">
        <f t="shared" ca="1" si="251"/>
        <v>1</v>
      </c>
      <c r="F7780" cm="1">
        <f t="array" ref="F7780" ca="1">IF(G7780&lt;&gt;"",INDIRECT("'"&amp;G7780&amp;"'!"&amp;H7780),"")</f>
        <v>0</v>
      </c>
      <c r="G7780" s="991" t="s">
        <v>3604</v>
      </c>
      <c r="H7780" t="s">
        <v>5875</v>
      </c>
      <c r="I7780" s="4"/>
      <c r="J7780" s="4"/>
      <c r="K7780" s="4"/>
    </row>
    <row r="7781" spans="1:19" ht="15" customHeight="1" x14ac:dyDescent="0.25">
      <c r="A7781">
        <v>7776</v>
      </c>
      <c r="B7781" s="8">
        <f>'EstExp 12-20'!K344</f>
        <v>0</v>
      </c>
      <c r="C7781" s="146">
        <f t="shared" si="250"/>
        <v>7776</v>
      </c>
      <c r="D7781" s="3" t="s">
        <v>5418</v>
      </c>
      <c r="E7781" t="b">
        <f t="shared" ca="1" si="251"/>
        <v>1</v>
      </c>
      <c r="F7781" cm="1">
        <f t="array" ref="F7781" ca="1">IF(G7781&lt;&gt;"",INDIRECT("'"&amp;G7781&amp;"'!"&amp;H7781),"")</f>
        <v>0</v>
      </c>
      <c r="G7781" s="991" t="s">
        <v>3604</v>
      </c>
      <c r="H7781" t="s">
        <v>5876</v>
      </c>
      <c r="I7781" s="4"/>
      <c r="J7781" s="4"/>
      <c r="K7781" s="4"/>
    </row>
    <row r="7782" spans="1:19" x14ac:dyDescent="0.25">
      <c r="A7782">
        <v>7777</v>
      </c>
      <c r="B7782" s="8">
        <f>'EstExp 12-20'!K347</f>
        <v>0</v>
      </c>
      <c r="C7782" s="146">
        <f t="shared" si="250"/>
        <v>7777</v>
      </c>
      <c r="D7782" s="3" t="s">
        <v>5418</v>
      </c>
      <c r="E7782" t="b">
        <f t="shared" ca="1" si="251"/>
        <v>1</v>
      </c>
      <c r="F7782" cm="1">
        <f t="array" ref="F7782" ca="1">IF(G7782&lt;&gt;"",INDIRECT("'"&amp;G7782&amp;"'!"&amp;H7782),"")</f>
        <v>0</v>
      </c>
      <c r="G7782" s="991" t="s">
        <v>3604</v>
      </c>
      <c r="H7782" t="s">
        <v>5877</v>
      </c>
      <c r="S7782" s="991"/>
    </row>
    <row r="7783" spans="1:19" ht="15" customHeight="1" x14ac:dyDescent="0.25">
      <c r="A7783">
        <v>7778</v>
      </c>
      <c r="B7783" s="8">
        <f>'EstExp 12-20'!K348</f>
        <v>0</v>
      </c>
      <c r="C7783" s="146">
        <f t="shared" si="250"/>
        <v>7778</v>
      </c>
      <c r="D7783" s="3" t="s">
        <v>5418</v>
      </c>
      <c r="E7783" t="b">
        <f t="shared" ca="1" si="251"/>
        <v>1</v>
      </c>
      <c r="F7783" cm="1">
        <f t="array" ref="F7783" ca="1">IF(G7783&lt;&gt;"",INDIRECT("'"&amp;G7783&amp;"'!"&amp;H7783),"")</f>
        <v>0</v>
      </c>
      <c r="G7783" s="991" t="s">
        <v>3604</v>
      </c>
      <c r="H7783" t="s">
        <v>5878</v>
      </c>
    </row>
    <row r="7784" spans="1:19" ht="15" customHeight="1" x14ac:dyDescent="0.25">
      <c r="A7784">
        <v>7779</v>
      </c>
      <c r="B7784" s="8">
        <f>'EstExp 12-20'!K349</f>
        <v>0</v>
      </c>
      <c r="C7784" s="146">
        <f t="shared" si="250"/>
        <v>7779</v>
      </c>
      <c r="D7784" s="3" t="s">
        <v>5418</v>
      </c>
      <c r="E7784" t="b">
        <f t="shared" ca="1" si="251"/>
        <v>1</v>
      </c>
      <c r="F7784" cm="1">
        <f t="array" ref="F7784" ca="1">IF(G7784&lt;&gt;"",INDIRECT("'"&amp;G7784&amp;"'!"&amp;H7784),"")</f>
        <v>0</v>
      </c>
      <c r="G7784" s="991" t="s">
        <v>3604</v>
      </c>
      <c r="H7784" t="s">
        <v>5879</v>
      </c>
      <c r="I7784" s="4"/>
      <c r="J7784" s="4"/>
      <c r="K7784" s="4"/>
    </row>
    <row r="7785" spans="1:19" ht="15" customHeight="1" x14ac:dyDescent="0.25">
      <c r="A7785">
        <v>7780</v>
      </c>
      <c r="B7785" s="8">
        <f>'EstExp 12-20'!K350</f>
        <v>0</v>
      </c>
      <c r="C7785" s="146">
        <f t="shared" si="250"/>
        <v>7780</v>
      </c>
      <c r="D7785" s="3" t="s">
        <v>5418</v>
      </c>
      <c r="E7785" t="b">
        <f t="shared" ca="1" si="251"/>
        <v>1</v>
      </c>
      <c r="F7785" cm="1">
        <f t="array" ref="F7785" ca="1">IF(G7785&lt;&gt;"",INDIRECT("'"&amp;G7785&amp;"'!"&amp;H7785),"")</f>
        <v>0</v>
      </c>
      <c r="G7785" s="991" t="s">
        <v>3604</v>
      </c>
      <c r="H7785" t="s">
        <v>5880</v>
      </c>
      <c r="I7785" s="4"/>
      <c r="J7785" s="4"/>
      <c r="K7785" s="4"/>
    </row>
    <row r="7786" spans="1:19" ht="15" customHeight="1" x14ac:dyDescent="0.25">
      <c r="A7786">
        <v>7781</v>
      </c>
      <c r="B7786" s="8">
        <f>'EstExp 12-20'!K351</f>
        <v>0</v>
      </c>
      <c r="C7786" s="146">
        <f t="shared" si="250"/>
        <v>7781</v>
      </c>
      <c r="D7786" s="3" t="s">
        <v>5418</v>
      </c>
      <c r="E7786" t="b">
        <f t="shared" ca="1" si="251"/>
        <v>1</v>
      </c>
      <c r="F7786" cm="1">
        <f t="array" ref="F7786" ca="1">IF(G7786&lt;&gt;"",INDIRECT("'"&amp;G7786&amp;"'!"&amp;H7786),"")</f>
        <v>0</v>
      </c>
      <c r="G7786" s="991" t="s">
        <v>3604</v>
      </c>
      <c r="H7786" t="s">
        <v>5881</v>
      </c>
      <c r="I7786" s="4"/>
      <c r="J7786" s="4"/>
      <c r="K7786" s="4"/>
    </row>
    <row r="7787" spans="1:19" ht="15" customHeight="1" x14ac:dyDescent="0.25">
      <c r="A7787">
        <v>7782</v>
      </c>
      <c r="B7787" s="8">
        <f>'EstExp 12-20'!K352</f>
        <v>0</v>
      </c>
      <c r="C7787" s="146">
        <f t="shared" si="250"/>
        <v>7782</v>
      </c>
      <c r="D7787" s="3" t="s">
        <v>5418</v>
      </c>
      <c r="E7787" t="b">
        <f t="shared" ca="1" si="251"/>
        <v>1</v>
      </c>
      <c r="F7787" cm="1">
        <f t="array" ref="F7787" ca="1">IF(G7787&lt;&gt;"",INDIRECT("'"&amp;G7787&amp;"'!"&amp;H7787),"")</f>
        <v>0</v>
      </c>
      <c r="G7787" s="991" t="s">
        <v>3604</v>
      </c>
      <c r="H7787" t="s">
        <v>5882</v>
      </c>
      <c r="I7787" s="4"/>
      <c r="J7787" s="4"/>
      <c r="K7787" s="4"/>
    </row>
    <row r="7788" spans="1:19" ht="15" customHeight="1" x14ac:dyDescent="0.25">
      <c r="A7788">
        <v>7783</v>
      </c>
      <c r="B7788" s="8">
        <f>'EstExp 12-20'!K353</f>
        <v>0</v>
      </c>
      <c r="C7788" s="146">
        <f t="shared" si="250"/>
        <v>7783</v>
      </c>
      <c r="D7788" s="3" t="s">
        <v>5418</v>
      </c>
      <c r="E7788" t="b">
        <f t="shared" ca="1" si="251"/>
        <v>1</v>
      </c>
      <c r="F7788" cm="1">
        <f t="array" ref="F7788" ca="1">IF(G7788&lt;&gt;"",INDIRECT("'"&amp;G7788&amp;"'!"&amp;H7788),"")</f>
        <v>0</v>
      </c>
      <c r="G7788" s="991" t="s">
        <v>3604</v>
      </c>
      <c r="H7788" t="s">
        <v>5883</v>
      </c>
      <c r="I7788" s="4"/>
      <c r="J7788" s="4"/>
      <c r="K7788" s="4"/>
    </row>
    <row r="7789" spans="1:19" ht="15" customHeight="1" x14ac:dyDescent="0.25">
      <c r="A7789">
        <v>7784</v>
      </c>
      <c r="B7789" s="8">
        <f>'EstExp 12-20'!K355</f>
        <v>0</v>
      </c>
      <c r="C7789" s="146">
        <f t="shared" si="250"/>
        <v>7784</v>
      </c>
      <c r="D7789" s="3" t="s">
        <v>5418</v>
      </c>
      <c r="E7789" t="b">
        <f t="shared" ca="1" si="251"/>
        <v>1</v>
      </c>
      <c r="F7789" cm="1">
        <f t="array" ref="F7789" ca="1">IF(G7789&lt;&gt;"",INDIRECT("'"&amp;G7789&amp;"'!"&amp;H7789),"")</f>
        <v>0</v>
      </c>
      <c r="G7789" s="991" t="s">
        <v>3604</v>
      </c>
      <c r="H7789" t="s">
        <v>5884</v>
      </c>
    </row>
    <row r="7790" spans="1:19" ht="15" customHeight="1" x14ac:dyDescent="0.25">
      <c r="A7790">
        <v>7785</v>
      </c>
      <c r="B7790" s="8">
        <f>'EstExp 12-20'!K356</f>
        <v>0</v>
      </c>
      <c r="C7790" s="146">
        <f t="shared" si="250"/>
        <v>7785</v>
      </c>
      <c r="D7790" s="3" t="s">
        <v>5418</v>
      </c>
      <c r="E7790" t="b">
        <f t="shared" ca="1" si="251"/>
        <v>1</v>
      </c>
      <c r="F7790" cm="1">
        <f t="array" ref="F7790" ca="1">IF(G7790&lt;&gt;"",INDIRECT("'"&amp;G7790&amp;"'!"&amp;H7790),"")</f>
        <v>0</v>
      </c>
      <c r="G7790" s="991" t="s">
        <v>3604</v>
      </c>
      <c r="H7790" t="s">
        <v>5885</v>
      </c>
      <c r="I7790" s="4"/>
      <c r="J7790" s="4"/>
      <c r="K7790" s="4"/>
    </row>
    <row r="7791" spans="1:19" x14ac:dyDescent="0.25">
      <c r="A7791">
        <v>7786</v>
      </c>
      <c r="B7791" s="8">
        <f>'EstExp 12-20'!K357</f>
        <v>0</v>
      </c>
      <c r="C7791" s="146">
        <f t="shared" si="250"/>
        <v>7786</v>
      </c>
      <c r="D7791" s="3" t="s">
        <v>5418</v>
      </c>
      <c r="E7791" t="b">
        <f t="shared" ca="1" si="251"/>
        <v>1</v>
      </c>
      <c r="F7791" cm="1">
        <f t="array" ref="F7791" ca="1">IF(G7791&lt;&gt;"",INDIRECT("'"&amp;G7791&amp;"'!"&amp;H7791),"")</f>
        <v>0</v>
      </c>
      <c r="G7791" s="991" t="s">
        <v>3604</v>
      </c>
      <c r="H7791" t="s">
        <v>5886</v>
      </c>
      <c r="S7791" s="991"/>
    </row>
    <row r="7792" spans="1:19" ht="15" customHeight="1" x14ac:dyDescent="0.25">
      <c r="A7792">
        <v>7787</v>
      </c>
      <c r="B7792" s="8">
        <f>'EstExp 12-20'!K358</f>
        <v>0</v>
      </c>
      <c r="C7792" s="146">
        <f t="shared" si="250"/>
        <v>7787</v>
      </c>
      <c r="D7792" s="3" t="s">
        <v>5418</v>
      </c>
      <c r="E7792" t="b">
        <f t="shared" ca="1" si="251"/>
        <v>1</v>
      </c>
      <c r="F7792" cm="1">
        <f t="array" ref="F7792" ca="1">IF(G7792&lt;&gt;"",INDIRECT("'"&amp;G7792&amp;"'!"&amp;H7792),"")</f>
        <v>0</v>
      </c>
      <c r="G7792" s="991" t="s">
        <v>3604</v>
      </c>
      <c r="H7792" t="s">
        <v>5887</v>
      </c>
      <c r="I7792" s="4"/>
      <c r="J7792" s="4"/>
      <c r="K7792" s="4"/>
    </row>
    <row r="7793" spans="1:11" ht="15" customHeight="1" x14ac:dyDescent="0.25">
      <c r="A7793">
        <v>7788</v>
      </c>
      <c r="B7793" s="8">
        <f>'EstExp 12-20'!K360</f>
        <v>0</v>
      </c>
      <c r="C7793" s="146">
        <f t="shared" si="250"/>
        <v>7788</v>
      </c>
      <c r="D7793" s="3" t="s">
        <v>5418</v>
      </c>
      <c r="E7793" t="b">
        <f t="shared" ca="1" si="251"/>
        <v>1</v>
      </c>
      <c r="F7793" cm="1">
        <f t="array" ref="F7793" ca="1">IF(G7793&lt;&gt;"",INDIRECT("'"&amp;G7793&amp;"'!"&amp;H7793),"")</f>
        <v>0</v>
      </c>
      <c r="G7793" s="991" t="s">
        <v>3604</v>
      </c>
      <c r="H7793" t="s">
        <v>5888</v>
      </c>
      <c r="I7793" s="4"/>
      <c r="J7793" s="4"/>
      <c r="K7793" s="4"/>
    </row>
    <row r="7794" spans="1:11" ht="15" customHeight="1" x14ac:dyDescent="0.25">
      <c r="A7794">
        <v>7789</v>
      </c>
      <c r="B7794" s="8">
        <f>'EstExp 12-20'!K361</f>
        <v>0</v>
      </c>
      <c r="C7794" s="146">
        <f t="shared" si="250"/>
        <v>7789</v>
      </c>
      <c r="D7794" s="3" t="s">
        <v>5418</v>
      </c>
      <c r="E7794" t="b">
        <f t="shared" ca="1" si="251"/>
        <v>1</v>
      </c>
      <c r="F7794" cm="1">
        <f t="array" ref="F7794" ca="1">IF(G7794&lt;&gt;"",INDIRECT("'"&amp;G7794&amp;"'!"&amp;H7794),"")</f>
        <v>0</v>
      </c>
      <c r="G7794" s="991" t="s">
        <v>3604</v>
      </c>
      <c r="H7794" t="s">
        <v>5889</v>
      </c>
      <c r="I7794" s="4"/>
      <c r="J7794" s="4"/>
      <c r="K7794" s="4"/>
    </row>
    <row r="7795" spans="1:11" ht="15" customHeight="1" x14ac:dyDescent="0.25">
      <c r="A7795">
        <v>7790</v>
      </c>
      <c r="B7795" s="8">
        <f>'EstExp 12-20'!K362</f>
        <v>0</v>
      </c>
      <c r="C7795" s="146">
        <f t="shared" si="250"/>
        <v>7790</v>
      </c>
      <c r="D7795" s="3" t="s">
        <v>5418</v>
      </c>
      <c r="E7795" t="b">
        <f t="shared" ca="1" si="251"/>
        <v>1</v>
      </c>
      <c r="F7795" cm="1">
        <f t="array" ref="F7795" ca="1">IF(G7795&lt;&gt;"",INDIRECT("'"&amp;G7795&amp;"'!"&amp;H7795),"")</f>
        <v>0</v>
      </c>
      <c r="G7795" s="991" t="s">
        <v>3604</v>
      </c>
      <c r="H7795" t="s">
        <v>5890</v>
      </c>
      <c r="I7795" s="4"/>
      <c r="J7795" s="4"/>
      <c r="K7795" s="4"/>
    </row>
    <row r="7796" spans="1:11" ht="15" customHeight="1" x14ac:dyDescent="0.25">
      <c r="A7796">
        <v>7791</v>
      </c>
      <c r="B7796" s="8">
        <f>'EstExp 12-20'!K367</f>
        <v>0</v>
      </c>
      <c r="C7796" s="146">
        <f t="shared" si="250"/>
        <v>7791</v>
      </c>
      <c r="D7796" s="3" t="s">
        <v>5418</v>
      </c>
      <c r="E7796" t="b">
        <f t="shared" ca="1" si="251"/>
        <v>1</v>
      </c>
      <c r="F7796" cm="1">
        <f t="array" ref="F7796" ca="1">IF(G7796&lt;&gt;"",INDIRECT("'"&amp;G7796&amp;"'!"&amp;H7796),"")</f>
        <v>0</v>
      </c>
      <c r="G7796" s="991" t="s">
        <v>3604</v>
      </c>
      <c r="H7796" t="s">
        <v>5891</v>
      </c>
      <c r="I7796" s="4"/>
      <c r="J7796" s="4"/>
      <c r="K7796" s="4"/>
    </row>
    <row r="7797" spans="1:11" ht="15" customHeight="1" x14ac:dyDescent="0.25">
      <c r="A7797">
        <v>7792</v>
      </c>
      <c r="B7797" s="8">
        <f>'EstExp 12-20'!K368</f>
        <v>0</v>
      </c>
      <c r="C7797" s="146">
        <f t="shared" si="250"/>
        <v>7792</v>
      </c>
      <c r="D7797" s="3" t="s">
        <v>5418</v>
      </c>
      <c r="E7797" t="b">
        <f t="shared" ca="1" si="251"/>
        <v>1</v>
      </c>
      <c r="F7797" cm="1">
        <f t="array" ref="F7797" ca="1">IF(G7797&lt;&gt;"",INDIRECT("'"&amp;G7797&amp;"'!"&amp;H7797),"")</f>
        <v>0</v>
      </c>
      <c r="G7797" s="991" t="s">
        <v>3604</v>
      </c>
      <c r="H7797" t="s">
        <v>5892</v>
      </c>
      <c r="I7797" s="4"/>
      <c r="J7797" s="4"/>
      <c r="K7797" s="4"/>
    </row>
    <row r="7798" spans="1:11" ht="15" customHeight="1" x14ac:dyDescent="0.25">
      <c r="A7798">
        <v>7793</v>
      </c>
      <c r="B7798" s="8">
        <f>'EstExp 12-20'!K369</f>
        <v>0</v>
      </c>
      <c r="C7798" s="146">
        <f t="shared" si="250"/>
        <v>7793</v>
      </c>
      <c r="D7798" s="3" t="s">
        <v>5418</v>
      </c>
      <c r="E7798" t="b">
        <f t="shared" ca="1" si="251"/>
        <v>1</v>
      </c>
      <c r="F7798" cm="1">
        <f t="array" ref="F7798" ca="1">IF(G7798&lt;&gt;"",INDIRECT("'"&amp;G7798&amp;"'!"&amp;H7798),"")</f>
        <v>0</v>
      </c>
      <c r="G7798" s="991" t="s">
        <v>3604</v>
      </c>
      <c r="H7798" t="s">
        <v>5893</v>
      </c>
      <c r="I7798" s="4"/>
      <c r="J7798" s="4"/>
      <c r="K7798" s="4"/>
    </row>
    <row r="7799" spans="1:11" ht="15" customHeight="1" x14ac:dyDescent="0.25">
      <c r="A7799">
        <v>7794</v>
      </c>
      <c r="B7799" s="8">
        <f>'EstExp 12-20'!K371</f>
        <v>0</v>
      </c>
      <c r="C7799" s="146">
        <f t="shared" si="250"/>
        <v>7794</v>
      </c>
      <c r="D7799" s="3" t="s">
        <v>5418</v>
      </c>
      <c r="E7799" t="b">
        <f t="shared" ca="1" si="251"/>
        <v>1</v>
      </c>
      <c r="F7799" cm="1">
        <f t="array" ref="F7799" ca="1">IF(G7799&lt;&gt;"",INDIRECT("'"&amp;G7799&amp;"'!"&amp;H7799),"")</f>
        <v>0</v>
      </c>
      <c r="G7799" s="991" t="s">
        <v>3604</v>
      </c>
      <c r="H7799" t="s">
        <v>5894</v>
      </c>
      <c r="I7799" s="4"/>
      <c r="J7799" s="4"/>
      <c r="K7799" s="4"/>
    </row>
    <row r="7800" spans="1:11" ht="15" customHeight="1" x14ac:dyDescent="0.25">
      <c r="A7800">
        <v>7795</v>
      </c>
      <c r="B7800" s="8">
        <f>'EstExp 12-20'!K372</f>
        <v>0</v>
      </c>
      <c r="C7800" s="146">
        <f t="shared" ref="C7800:C7818" si="252">A7800-B7800</f>
        <v>7795</v>
      </c>
      <c r="D7800" s="3" t="s">
        <v>5418</v>
      </c>
      <c r="E7800" t="b">
        <f t="shared" ref="E7800:E7818" ca="1" si="253">F7800=B7800</f>
        <v>1</v>
      </c>
      <c r="F7800" cm="1">
        <f t="array" ref="F7800" ca="1">IF(G7800&lt;&gt;"",INDIRECT("'"&amp;G7800&amp;"'!"&amp;H7800),"")</f>
        <v>0</v>
      </c>
      <c r="G7800" s="991" t="s">
        <v>3604</v>
      </c>
      <c r="H7800" t="s">
        <v>5895</v>
      </c>
      <c r="I7800" s="4"/>
      <c r="J7800" s="4"/>
      <c r="K7800" s="4"/>
    </row>
    <row r="7801" spans="1:11" ht="15" customHeight="1" x14ac:dyDescent="0.25">
      <c r="A7801">
        <v>7796</v>
      </c>
      <c r="B7801" s="8">
        <f>'EstExp 12-20'!K374</f>
        <v>0</v>
      </c>
      <c r="C7801" s="146">
        <f t="shared" si="252"/>
        <v>7796</v>
      </c>
      <c r="D7801" s="3" t="s">
        <v>5418</v>
      </c>
      <c r="E7801" t="b">
        <f t="shared" ca="1" si="253"/>
        <v>1</v>
      </c>
      <c r="F7801" cm="1">
        <f t="array" ref="F7801" ca="1">IF(G7801&lt;&gt;"",INDIRECT("'"&amp;G7801&amp;"'!"&amp;H7801),"")</f>
        <v>0</v>
      </c>
      <c r="G7801" s="991" t="s">
        <v>3604</v>
      </c>
      <c r="H7801" t="s">
        <v>5896</v>
      </c>
      <c r="I7801" s="4"/>
      <c r="J7801" s="4"/>
      <c r="K7801" s="4"/>
    </row>
    <row r="7802" spans="1:11" ht="15" customHeight="1" x14ac:dyDescent="0.25">
      <c r="A7802">
        <v>7797</v>
      </c>
      <c r="B7802" s="8">
        <f>'EstExp 12-20'!K375</f>
        <v>0</v>
      </c>
      <c r="C7802" s="146">
        <f t="shared" si="252"/>
        <v>7797</v>
      </c>
      <c r="D7802" s="3" t="s">
        <v>5418</v>
      </c>
      <c r="E7802" t="b">
        <f t="shared" ca="1" si="253"/>
        <v>1</v>
      </c>
      <c r="F7802" cm="1">
        <f t="array" ref="F7802" ca="1">IF(G7802&lt;&gt;"",INDIRECT("'"&amp;G7802&amp;"'!"&amp;H7802),"")</f>
        <v>0</v>
      </c>
      <c r="G7802" s="991" t="s">
        <v>3604</v>
      </c>
      <c r="H7802" t="s">
        <v>5897</v>
      </c>
      <c r="I7802" s="4"/>
      <c r="J7802" s="4"/>
      <c r="K7802" s="4"/>
    </row>
    <row r="7803" spans="1:11" ht="15" customHeight="1" x14ac:dyDescent="0.25">
      <c r="A7803">
        <v>7798</v>
      </c>
      <c r="B7803" s="8">
        <f>'EstExp 12-20'!K376</f>
        <v>0</v>
      </c>
      <c r="C7803" s="146">
        <f t="shared" si="252"/>
        <v>7798</v>
      </c>
      <c r="D7803" s="3" t="s">
        <v>5418</v>
      </c>
      <c r="E7803" t="b">
        <f t="shared" ca="1" si="253"/>
        <v>1</v>
      </c>
      <c r="F7803" cm="1">
        <f t="array" ref="F7803" ca="1">IF(G7803&lt;&gt;"",INDIRECT("'"&amp;G7803&amp;"'!"&amp;H7803),"")</f>
        <v>0</v>
      </c>
      <c r="G7803" s="991" t="s">
        <v>3604</v>
      </c>
      <c r="H7803" t="s">
        <v>5898</v>
      </c>
      <c r="I7803" s="4"/>
      <c r="J7803" s="4"/>
      <c r="K7803" s="4"/>
    </row>
    <row r="7804" spans="1:11" ht="15" customHeight="1" x14ac:dyDescent="0.25">
      <c r="A7804">
        <v>7799</v>
      </c>
      <c r="B7804" s="8">
        <f>'EstExp 12-20'!K377</f>
        <v>0</v>
      </c>
      <c r="C7804" s="146">
        <f t="shared" si="252"/>
        <v>7799</v>
      </c>
      <c r="D7804" s="3" t="s">
        <v>5418</v>
      </c>
      <c r="E7804" t="b">
        <f t="shared" ca="1" si="253"/>
        <v>1</v>
      </c>
      <c r="F7804" cm="1">
        <f t="array" ref="F7804" ca="1">IF(G7804&lt;&gt;"",INDIRECT("'"&amp;G7804&amp;"'!"&amp;H7804),"")</f>
        <v>0</v>
      </c>
      <c r="G7804" s="991" t="s">
        <v>3604</v>
      </c>
      <c r="H7804" t="s">
        <v>5899</v>
      </c>
      <c r="I7804" s="4"/>
      <c r="J7804" s="4"/>
      <c r="K7804" s="4"/>
    </row>
    <row r="7805" spans="1:11" ht="15" customHeight="1" x14ac:dyDescent="0.25">
      <c r="A7805">
        <v>7800</v>
      </c>
      <c r="B7805" s="8">
        <f>'EstExp 12-20'!K378</f>
        <v>0</v>
      </c>
      <c r="C7805" s="146">
        <f t="shared" si="252"/>
        <v>7800</v>
      </c>
      <c r="D7805" s="3" t="s">
        <v>5418</v>
      </c>
      <c r="E7805" t="b">
        <f t="shared" ca="1" si="253"/>
        <v>1</v>
      </c>
      <c r="F7805" cm="1">
        <f t="array" ref="F7805" ca="1">IF(G7805&lt;&gt;"",INDIRECT("'"&amp;G7805&amp;"'!"&amp;H7805),"")</f>
        <v>0</v>
      </c>
      <c r="G7805" s="991" t="s">
        <v>3604</v>
      </c>
      <c r="H7805" t="s">
        <v>5900</v>
      </c>
      <c r="I7805" s="4"/>
      <c r="J7805" s="4"/>
      <c r="K7805" s="4"/>
    </row>
    <row r="7806" spans="1:11" ht="15" customHeight="1" x14ac:dyDescent="0.25">
      <c r="A7806">
        <v>7801</v>
      </c>
      <c r="B7806" s="8">
        <f>'EstExp 12-20'!K380</f>
        <v>0</v>
      </c>
      <c r="C7806" s="146">
        <f t="shared" si="252"/>
        <v>7801</v>
      </c>
      <c r="D7806" s="3" t="s">
        <v>5418</v>
      </c>
      <c r="E7806" t="b">
        <f t="shared" ca="1" si="253"/>
        <v>1</v>
      </c>
      <c r="F7806" cm="1">
        <f t="array" ref="F7806" ca="1">IF(G7806&lt;&gt;"",INDIRECT("'"&amp;G7806&amp;"'!"&amp;H7806),"")</f>
        <v>0</v>
      </c>
      <c r="G7806" s="991" t="s">
        <v>3604</v>
      </c>
      <c r="H7806" t="s">
        <v>5901</v>
      </c>
      <c r="I7806" s="4"/>
      <c r="J7806" s="4"/>
      <c r="K7806" s="4"/>
    </row>
    <row r="7807" spans="1:11" ht="15" customHeight="1" x14ac:dyDescent="0.25">
      <c r="A7807">
        <v>7802</v>
      </c>
      <c r="B7807" s="8">
        <f>'EstExp 12-20'!K381</f>
        <v>0</v>
      </c>
      <c r="C7807" s="146">
        <f t="shared" si="252"/>
        <v>7802</v>
      </c>
      <c r="D7807" s="3" t="s">
        <v>5418</v>
      </c>
      <c r="E7807" t="b">
        <f t="shared" ca="1" si="253"/>
        <v>1</v>
      </c>
      <c r="F7807" cm="1">
        <f t="array" ref="F7807" ca="1">IF(G7807&lt;&gt;"",INDIRECT("'"&amp;G7807&amp;"'!"&amp;H7807),"")</f>
        <v>0</v>
      </c>
      <c r="G7807" s="991" t="s">
        <v>3604</v>
      </c>
      <c r="H7807" t="s">
        <v>5902</v>
      </c>
      <c r="I7807" s="4"/>
      <c r="J7807" s="4"/>
      <c r="K7807" s="4"/>
    </row>
    <row r="7808" spans="1:11" ht="15" customHeight="1" x14ac:dyDescent="0.25">
      <c r="A7808">
        <v>7803</v>
      </c>
      <c r="B7808" s="8">
        <f>'EstExp 12-20'!K382</f>
        <v>0</v>
      </c>
      <c r="C7808" s="146">
        <f t="shared" si="252"/>
        <v>7803</v>
      </c>
      <c r="D7808" s="3" t="s">
        <v>5418</v>
      </c>
      <c r="E7808" t="b">
        <f t="shared" ca="1" si="253"/>
        <v>1</v>
      </c>
      <c r="F7808" cm="1">
        <f t="array" ref="F7808" ca="1">IF(G7808&lt;&gt;"",INDIRECT("'"&amp;G7808&amp;"'!"&amp;H7808),"")</f>
        <v>0</v>
      </c>
      <c r="G7808" s="991" t="s">
        <v>3604</v>
      </c>
      <c r="H7808" t="s">
        <v>5903</v>
      </c>
      <c r="I7808" s="4"/>
      <c r="J7808" s="4"/>
      <c r="K7808" s="4"/>
    </row>
    <row r="7809" spans="1:19" ht="15" customHeight="1" x14ac:dyDescent="0.25">
      <c r="A7809">
        <v>7804</v>
      </c>
      <c r="B7809" s="8">
        <f>'EstExp 12-20'!K383</f>
        <v>0</v>
      </c>
      <c r="C7809" s="146">
        <f t="shared" si="252"/>
        <v>7804</v>
      </c>
      <c r="D7809" s="3" t="s">
        <v>5418</v>
      </c>
      <c r="E7809" t="b">
        <f t="shared" ca="1" si="253"/>
        <v>1</v>
      </c>
      <c r="F7809" cm="1">
        <f t="array" ref="F7809" ca="1">IF(G7809&lt;&gt;"",INDIRECT("'"&amp;G7809&amp;"'!"&amp;H7809),"")</f>
        <v>0</v>
      </c>
      <c r="G7809" s="991" t="s">
        <v>3604</v>
      </c>
      <c r="H7809" t="s">
        <v>5904</v>
      </c>
      <c r="I7809" s="4"/>
      <c r="J7809" s="4"/>
      <c r="K7809" s="4"/>
    </row>
    <row r="7810" spans="1:19" ht="15" customHeight="1" x14ac:dyDescent="0.25">
      <c r="A7810">
        <v>7805</v>
      </c>
      <c r="B7810" s="8">
        <f>'EstExp 12-20'!K384</f>
        <v>0</v>
      </c>
      <c r="C7810" s="146">
        <f t="shared" si="252"/>
        <v>7805</v>
      </c>
      <c r="D7810" s="3" t="s">
        <v>5418</v>
      </c>
      <c r="E7810" t="b">
        <f t="shared" ca="1" si="253"/>
        <v>1</v>
      </c>
      <c r="F7810" cm="1">
        <f t="array" ref="F7810" ca="1">IF(G7810&lt;&gt;"",INDIRECT("'"&amp;G7810&amp;"'!"&amp;H7810),"")</f>
        <v>0</v>
      </c>
      <c r="G7810" s="991" t="s">
        <v>3604</v>
      </c>
      <c r="H7810" t="s">
        <v>5905</v>
      </c>
      <c r="I7810" s="4"/>
      <c r="J7810" s="4"/>
      <c r="K7810" s="4"/>
    </row>
    <row r="7811" spans="1:19" ht="15" customHeight="1" x14ac:dyDescent="0.25">
      <c r="A7811">
        <v>7806</v>
      </c>
      <c r="B7811" s="8">
        <f>'EstExp 12-20'!K385</f>
        <v>0</v>
      </c>
      <c r="C7811" s="146">
        <f t="shared" si="252"/>
        <v>7806</v>
      </c>
      <c r="D7811" s="3" t="s">
        <v>5418</v>
      </c>
      <c r="E7811" t="b">
        <f t="shared" ca="1" si="253"/>
        <v>1</v>
      </c>
      <c r="F7811" cm="1">
        <f t="array" ref="F7811" ca="1">IF(G7811&lt;&gt;"",INDIRECT("'"&amp;G7811&amp;"'!"&amp;H7811),"")</f>
        <v>0</v>
      </c>
      <c r="G7811" s="991" t="s">
        <v>3604</v>
      </c>
      <c r="H7811" t="s">
        <v>5906</v>
      </c>
      <c r="I7811" s="4"/>
      <c r="J7811" s="4"/>
      <c r="K7811" s="4"/>
    </row>
    <row r="7812" spans="1:19" ht="15" customHeight="1" x14ac:dyDescent="0.25">
      <c r="A7812">
        <v>7807</v>
      </c>
      <c r="B7812" s="8">
        <f>'EstExp 12-20'!K386</f>
        <v>0</v>
      </c>
      <c r="C7812" s="146">
        <f t="shared" si="252"/>
        <v>7807</v>
      </c>
      <c r="D7812" s="3" t="s">
        <v>5418</v>
      </c>
      <c r="E7812" t="b">
        <f t="shared" ca="1" si="253"/>
        <v>1</v>
      </c>
      <c r="F7812" cm="1">
        <f t="array" ref="F7812" ca="1">IF(G7812&lt;&gt;"",INDIRECT("'"&amp;G7812&amp;"'!"&amp;H7812),"")</f>
        <v>0</v>
      </c>
      <c r="G7812" s="991" t="s">
        <v>3604</v>
      </c>
      <c r="H7812" t="s">
        <v>5907</v>
      </c>
      <c r="I7812" s="4"/>
      <c r="J7812" s="4"/>
      <c r="K7812" s="4"/>
    </row>
    <row r="7813" spans="1:19" ht="15" customHeight="1" x14ac:dyDescent="0.25">
      <c r="A7813">
        <v>7808</v>
      </c>
      <c r="B7813" s="8">
        <f>'EstExp 12-20'!K387</f>
        <v>0</v>
      </c>
      <c r="C7813" s="146">
        <f t="shared" si="252"/>
        <v>7808</v>
      </c>
      <c r="D7813" s="3" t="s">
        <v>5418</v>
      </c>
      <c r="E7813" t="b">
        <f t="shared" ca="1" si="253"/>
        <v>1</v>
      </c>
      <c r="F7813" cm="1">
        <f t="array" ref="F7813" ca="1">IF(G7813&lt;&gt;"",INDIRECT("'"&amp;G7813&amp;"'!"&amp;H7813),"")</f>
        <v>0</v>
      </c>
      <c r="G7813" s="991" t="s">
        <v>3604</v>
      </c>
      <c r="H7813" t="s">
        <v>5908</v>
      </c>
      <c r="I7813" s="4"/>
      <c r="J7813" s="4"/>
      <c r="K7813" s="4"/>
    </row>
    <row r="7814" spans="1:19" ht="15" customHeight="1" x14ac:dyDescent="0.25">
      <c r="A7814">
        <v>7809</v>
      </c>
      <c r="B7814" s="8">
        <f>'EstExp 12-20'!K388</f>
        <v>0</v>
      </c>
      <c r="C7814" s="146">
        <f t="shared" si="252"/>
        <v>7809</v>
      </c>
      <c r="D7814" s="3" t="s">
        <v>5418</v>
      </c>
      <c r="E7814" t="b">
        <f t="shared" ca="1" si="253"/>
        <v>1</v>
      </c>
      <c r="F7814" cm="1">
        <f t="array" ref="F7814" ca="1">IF(G7814&lt;&gt;"",INDIRECT("'"&amp;G7814&amp;"'!"&amp;H7814),"")</f>
        <v>0</v>
      </c>
      <c r="G7814" s="991" t="s">
        <v>3604</v>
      </c>
      <c r="H7814" t="s">
        <v>5909</v>
      </c>
      <c r="I7814" s="4"/>
      <c r="J7814" s="4"/>
      <c r="K7814" s="4"/>
    </row>
    <row r="7815" spans="1:19" ht="15" customHeight="1" x14ac:dyDescent="0.25">
      <c r="A7815">
        <v>7810</v>
      </c>
      <c r="B7815" s="8">
        <f>'EstExp 12-20'!K393</f>
        <v>0</v>
      </c>
      <c r="C7815" s="146">
        <f t="shared" si="252"/>
        <v>7810</v>
      </c>
      <c r="D7815" s="3" t="s">
        <v>5418</v>
      </c>
      <c r="E7815" t="b">
        <f t="shared" ca="1" si="253"/>
        <v>1</v>
      </c>
      <c r="F7815" cm="1">
        <f t="array" ref="F7815" ca="1">IF(G7815&lt;&gt;"",INDIRECT("'"&amp;G7815&amp;"'!"&amp;H7815),"")</f>
        <v>0</v>
      </c>
      <c r="G7815" s="991" t="s">
        <v>3604</v>
      </c>
      <c r="H7815" t="s">
        <v>5910</v>
      </c>
      <c r="I7815" s="4"/>
      <c r="J7815" s="4"/>
      <c r="K7815" s="4"/>
    </row>
    <row r="7816" spans="1:19" ht="15" customHeight="1" x14ac:dyDescent="0.25">
      <c r="A7816">
        <v>7811</v>
      </c>
      <c r="B7816" s="8">
        <f>'EstExp 12-20'!K394</f>
        <v>0</v>
      </c>
      <c r="C7816" s="146">
        <f t="shared" si="252"/>
        <v>7811</v>
      </c>
      <c r="D7816" s="3" t="s">
        <v>5418</v>
      </c>
      <c r="E7816" t="b">
        <f t="shared" ca="1" si="253"/>
        <v>1</v>
      </c>
      <c r="F7816" cm="1">
        <f t="array" ref="F7816" ca="1">IF(G7816&lt;&gt;"",INDIRECT("'"&amp;G7816&amp;"'!"&amp;H7816),"")</f>
        <v>0</v>
      </c>
      <c r="G7816" s="991" t="s">
        <v>3604</v>
      </c>
      <c r="H7816" t="s">
        <v>5911</v>
      </c>
      <c r="I7816" s="4"/>
      <c r="J7816" s="4"/>
      <c r="K7816" s="4"/>
    </row>
    <row r="7817" spans="1:19" ht="15" customHeight="1" x14ac:dyDescent="0.25">
      <c r="A7817">
        <v>7812</v>
      </c>
      <c r="B7817" s="8">
        <f>'EstExp 12-20'!K395</f>
        <v>0</v>
      </c>
      <c r="C7817" s="146">
        <f t="shared" si="252"/>
        <v>7812</v>
      </c>
      <c r="D7817" s="3" t="s">
        <v>5418</v>
      </c>
      <c r="E7817" t="b">
        <f t="shared" ca="1" si="253"/>
        <v>1</v>
      </c>
      <c r="F7817" cm="1">
        <f t="array" ref="F7817" ca="1">IF(G7817&lt;&gt;"",INDIRECT("'"&amp;G7817&amp;"'!"&amp;H7817),"")</f>
        <v>0</v>
      </c>
      <c r="G7817" s="991" t="s">
        <v>3604</v>
      </c>
      <c r="H7817" t="s">
        <v>5912</v>
      </c>
      <c r="I7817" s="4"/>
      <c r="J7817" s="4"/>
      <c r="K7817" s="4"/>
    </row>
    <row r="7818" spans="1:19" ht="15" customHeight="1" x14ac:dyDescent="0.25">
      <c r="A7818">
        <v>7813</v>
      </c>
      <c r="B7818" s="8">
        <f>'EstExp 12-20'!K396</f>
        <v>0</v>
      </c>
      <c r="C7818" s="146">
        <f t="shared" si="252"/>
        <v>7813</v>
      </c>
      <c r="D7818" s="3" t="s">
        <v>5418</v>
      </c>
      <c r="E7818" t="b">
        <f t="shared" ca="1" si="253"/>
        <v>1</v>
      </c>
      <c r="F7818" cm="1">
        <f t="array" ref="F7818" ca="1">IF(G7818&lt;&gt;"",INDIRECT("'"&amp;G7818&amp;"'!"&amp;H7818),"")</f>
        <v>0</v>
      </c>
      <c r="G7818" s="991" t="s">
        <v>3604</v>
      </c>
      <c r="H7818" t="s">
        <v>5913</v>
      </c>
      <c r="I7818" s="4"/>
      <c r="J7818" s="4"/>
      <c r="K7818" s="4"/>
    </row>
    <row r="7819" spans="1:19" ht="15" customHeight="1" x14ac:dyDescent="0.25">
      <c r="A7819" s="2">
        <v>7814</v>
      </c>
      <c r="B7819" s="8"/>
      <c r="C7819" s="146"/>
      <c r="D7819" s="3" t="s">
        <v>5914</v>
      </c>
      <c r="F7819" t="str" cm="1">
        <f t="array" ref="F7819" ca="1">IF(G7819&lt;&gt;"",INDIRECT("'"&amp;G7819&amp;"'!"&amp;H7819),"")</f>
        <v/>
      </c>
      <c r="S7819" s="991"/>
    </row>
    <row r="7820" spans="1:19" ht="15" customHeight="1" x14ac:dyDescent="0.25">
      <c r="A7820">
        <v>7815</v>
      </c>
      <c r="B7820" s="8">
        <f>'EstExp 12-20'!K398</f>
        <v>0</v>
      </c>
      <c r="C7820" s="146">
        <f t="shared" ref="C7820:C7851" si="254">A7820-B7820</f>
        <v>7815</v>
      </c>
      <c r="D7820" s="3" t="s">
        <v>5418</v>
      </c>
      <c r="E7820" t="b">
        <f t="shared" ref="E7820:E7851" ca="1" si="255">F7820=B7820</f>
        <v>1</v>
      </c>
      <c r="F7820" cm="1">
        <f t="array" ref="F7820" ca="1">IF(G7820&lt;&gt;"",INDIRECT("'"&amp;G7820&amp;"'!"&amp;H7820),"")</f>
        <v>0</v>
      </c>
      <c r="G7820" s="991" t="s">
        <v>3604</v>
      </c>
      <c r="H7820" t="s">
        <v>5915</v>
      </c>
      <c r="I7820" s="4"/>
      <c r="J7820" s="4"/>
      <c r="K7820" s="4"/>
    </row>
    <row r="7821" spans="1:19" ht="15" customHeight="1" x14ac:dyDescent="0.25">
      <c r="A7821">
        <v>7816</v>
      </c>
      <c r="B7821" s="8">
        <f>'EstExp 12-20'!K399</f>
        <v>0</v>
      </c>
      <c r="C7821" s="146">
        <f t="shared" si="254"/>
        <v>7816</v>
      </c>
      <c r="D7821" s="3" t="s">
        <v>5418</v>
      </c>
      <c r="E7821" t="b">
        <f t="shared" ca="1" si="255"/>
        <v>1</v>
      </c>
      <c r="F7821" cm="1">
        <f t="array" ref="F7821" ca="1">IF(G7821&lt;&gt;"",INDIRECT("'"&amp;G7821&amp;"'!"&amp;H7821),"")</f>
        <v>0</v>
      </c>
      <c r="G7821" s="991" t="s">
        <v>3604</v>
      </c>
      <c r="H7821" t="s">
        <v>5916</v>
      </c>
      <c r="I7821" s="4"/>
      <c r="J7821" s="4"/>
      <c r="K7821" s="4"/>
    </row>
    <row r="7822" spans="1:19" ht="15" customHeight="1" x14ac:dyDescent="0.25">
      <c r="A7822">
        <v>7817</v>
      </c>
      <c r="B7822" s="8">
        <f>'EstExp 12-20'!K400</f>
        <v>0</v>
      </c>
      <c r="C7822" s="146">
        <f t="shared" si="254"/>
        <v>7817</v>
      </c>
      <c r="D7822" s="3" t="s">
        <v>5418</v>
      </c>
      <c r="E7822" t="b">
        <f t="shared" ca="1" si="255"/>
        <v>1</v>
      </c>
      <c r="F7822" cm="1">
        <f t="array" ref="F7822" ca="1">IF(G7822&lt;&gt;"",INDIRECT("'"&amp;G7822&amp;"'!"&amp;H7822),"")</f>
        <v>0</v>
      </c>
      <c r="G7822" s="991" t="s">
        <v>3604</v>
      </c>
      <c r="H7822" t="s">
        <v>5917</v>
      </c>
      <c r="I7822" s="4"/>
      <c r="J7822" s="4"/>
      <c r="K7822" s="4"/>
    </row>
    <row r="7823" spans="1:19" ht="15" customHeight="1" x14ac:dyDescent="0.25">
      <c r="A7823">
        <v>7818</v>
      </c>
      <c r="B7823" s="8">
        <f>'EstExp 12-20'!K401</f>
        <v>0</v>
      </c>
      <c r="C7823" s="146">
        <f t="shared" si="254"/>
        <v>7818</v>
      </c>
      <c r="D7823" s="3" t="s">
        <v>5418</v>
      </c>
      <c r="E7823" t="b">
        <f t="shared" ca="1" si="255"/>
        <v>1</v>
      </c>
      <c r="F7823" cm="1">
        <f t="array" ref="F7823" ca="1">IF(G7823&lt;&gt;"",INDIRECT("'"&amp;G7823&amp;"'!"&amp;H7823),"")</f>
        <v>0</v>
      </c>
      <c r="G7823" s="991" t="s">
        <v>3604</v>
      </c>
      <c r="H7823" t="s">
        <v>5918</v>
      </c>
      <c r="I7823" s="4"/>
      <c r="J7823" s="4"/>
      <c r="K7823" s="4"/>
    </row>
    <row r="7824" spans="1:19" ht="15" customHeight="1" x14ac:dyDescent="0.25">
      <c r="A7824">
        <v>7819</v>
      </c>
      <c r="B7824" s="8">
        <f>'EstExp 12-20'!K402</f>
        <v>0</v>
      </c>
      <c r="C7824" s="146">
        <f t="shared" si="254"/>
        <v>7819</v>
      </c>
      <c r="D7824" s="3" t="s">
        <v>5418</v>
      </c>
      <c r="E7824" t="b">
        <f t="shared" ca="1" si="255"/>
        <v>1</v>
      </c>
      <c r="F7824" cm="1">
        <f t="array" ref="F7824" ca="1">IF(G7824&lt;&gt;"",INDIRECT("'"&amp;G7824&amp;"'!"&amp;H7824),"")</f>
        <v>0</v>
      </c>
      <c r="G7824" s="991" t="s">
        <v>3604</v>
      </c>
      <c r="H7824" t="s">
        <v>5919</v>
      </c>
      <c r="I7824" s="4"/>
      <c r="J7824" s="4"/>
      <c r="K7824" s="4"/>
    </row>
    <row r="7825" spans="1:11" ht="15" customHeight="1" x14ac:dyDescent="0.25">
      <c r="A7825">
        <v>7820</v>
      </c>
      <c r="B7825" s="8">
        <f>'EstExp 12-20'!K403</f>
        <v>0</v>
      </c>
      <c r="C7825" s="146">
        <f t="shared" si="254"/>
        <v>7820</v>
      </c>
      <c r="D7825" s="3" t="s">
        <v>5418</v>
      </c>
      <c r="E7825" t="b">
        <f t="shared" ca="1" si="255"/>
        <v>1</v>
      </c>
      <c r="F7825" cm="1">
        <f t="array" ref="F7825" ca="1">IF(G7825&lt;&gt;"",INDIRECT("'"&amp;G7825&amp;"'!"&amp;H7825),"")</f>
        <v>0</v>
      </c>
      <c r="G7825" s="991" t="s">
        <v>3604</v>
      </c>
      <c r="H7825" t="s">
        <v>5920</v>
      </c>
      <c r="I7825" s="4"/>
      <c r="J7825" s="4"/>
      <c r="K7825" s="4"/>
    </row>
    <row r="7826" spans="1:11" ht="15" customHeight="1" x14ac:dyDescent="0.25">
      <c r="A7826">
        <v>7821</v>
      </c>
      <c r="B7826" s="8">
        <f>'EstExp 12-20'!K404</f>
        <v>0</v>
      </c>
      <c r="C7826" s="146">
        <f t="shared" si="254"/>
        <v>7821</v>
      </c>
      <c r="D7826" s="3" t="s">
        <v>5418</v>
      </c>
      <c r="E7826" t="b">
        <f t="shared" ca="1" si="255"/>
        <v>1</v>
      </c>
      <c r="F7826" cm="1">
        <f t="array" ref="F7826" ca="1">IF(G7826&lt;&gt;"",INDIRECT("'"&amp;G7826&amp;"'!"&amp;H7826),"")</f>
        <v>0</v>
      </c>
      <c r="G7826" s="991" t="s">
        <v>3604</v>
      </c>
      <c r="H7826" t="s">
        <v>5921</v>
      </c>
      <c r="I7826" s="4"/>
      <c r="J7826" s="4"/>
      <c r="K7826" s="4"/>
    </row>
    <row r="7827" spans="1:11" ht="15" customHeight="1" x14ac:dyDescent="0.25">
      <c r="A7827">
        <v>7822</v>
      </c>
      <c r="B7827" s="8">
        <f>'EstExp 12-20'!K405</f>
        <v>0</v>
      </c>
      <c r="C7827" s="146">
        <f t="shared" si="254"/>
        <v>7822</v>
      </c>
      <c r="D7827" s="3" t="s">
        <v>5418</v>
      </c>
      <c r="E7827" t="b">
        <f t="shared" ca="1" si="255"/>
        <v>1</v>
      </c>
      <c r="F7827" cm="1">
        <f t="array" ref="F7827" ca="1">IF(G7827&lt;&gt;"",INDIRECT("'"&amp;G7827&amp;"'!"&amp;H7827),"")</f>
        <v>0</v>
      </c>
      <c r="G7827" s="991" t="s">
        <v>3604</v>
      </c>
      <c r="H7827" t="s">
        <v>5922</v>
      </c>
      <c r="I7827" s="4"/>
      <c r="J7827" s="4"/>
      <c r="K7827" s="4"/>
    </row>
    <row r="7828" spans="1:11" ht="15" customHeight="1" x14ac:dyDescent="0.25">
      <c r="A7828">
        <v>7823</v>
      </c>
      <c r="B7828" s="8">
        <f>'EstExp 12-20'!K406</f>
        <v>0</v>
      </c>
      <c r="C7828" s="146">
        <f t="shared" si="254"/>
        <v>7823</v>
      </c>
      <c r="D7828" s="3" t="s">
        <v>5418</v>
      </c>
      <c r="E7828" t="b">
        <f t="shared" ca="1" si="255"/>
        <v>1</v>
      </c>
      <c r="F7828" cm="1">
        <f t="array" ref="F7828" ca="1">IF(G7828&lt;&gt;"",INDIRECT("'"&amp;G7828&amp;"'!"&amp;H7828),"")</f>
        <v>0</v>
      </c>
      <c r="G7828" s="991" t="s">
        <v>3604</v>
      </c>
      <c r="H7828" t="s">
        <v>5923</v>
      </c>
      <c r="I7828" s="4"/>
      <c r="J7828" s="4"/>
      <c r="K7828" s="4"/>
    </row>
    <row r="7829" spans="1:11" ht="15" customHeight="1" x14ac:dyDescent="0.25">
      <c r="A7829">
        <v>7824</v>
      </c>
      <c r="B7829" s="8">
        <f>'EstExp 12-20'!K407</f>
        <v>0</v>
      </c>
      <c r="C7829" s="146">
        <f t="shared" si="254"/>
        <v>7824</v>
      </c>
      <c r="D7829" s="3" t="s">
        <v>5418</v>
      </c>
      <c r="E7829" t="b">
        <f t="shared" ca="1" si="255"/>
        <v>1</v>
      </c>
      <c r="F7829" cm="1">
        <f t="array" ref="F7829" ca="1">IF(G7829&lt;&gt;"",INDIRECT("'"&amp;G7829&amp;"'!"&amp;H7829),"")</f>
        <v>0</v>
      </c>
      <c r="G7829" s="991" t="s">
        <v>3604</v>
      </c>
      <c r="H7829" t="s">
        <v>5924</v>
      </c>
      <c r="I7829" s="4"/>
      <c r="J7829" s="4"/>
      <c r="K7829" s="4"/>
    </row>
    <row r="7830" spans="1:11" ht="15" customHeight="1" x14ac:dyDescent="0.25">
      <c r="A7830">
        <v>7825</v>
      </c>
      <c r="B7830" s="8">
        <f>'EstExp 12-20'!K408</f>
        <v>0</v>
      </c>
      <c r="C7830" s="146">
        <f t="shared" si="254"/>
        <v>7825</v>
      </c>
      <c r="D7830" s="3" t="s">
        <v>5418</v>
      </c>
      <c r="E7830" t="b">
        <f t="shared" ca="1" si="255"/>
        <v>1</v>
      </c>
      <c r="F7830" cm="1">
        <f t="array" ref="F7830" ca="1">IF(G7830&lt;&gt;"",INDIRECT("'"&amp;G7830&amp;"'!"&amp;H7830),"")</f>
        <v>0</v>
      </c>
      <c r="G7830" s="991" t="s">
        <v>3604</v>
      </c>
      <c r="H7830" t="s">
        <v>5925</v>
      </c>
      <c r="I7830" s="4"/>
      <c r="J7830" s="4"/>
      <c r="K7830" s="4"/>
    </row>
    <row r="7831" spans="1:11" ht="15" customHeight="1" x14ac:dyDescent="0.25">
      <c r="A7831">
        <v>7826</v>
      </c>
      <c r="B7831" s="8">
        <f>'EstExp 12-20'!K409</f>
        <v>0</v>
      </c>
      <c r="C7831" s="146">
        <f t="shared" si="254"/>
        <v>7826</v>
      </c>
      <c r="D7831" s="3" t="s">
        <v>5418</v>
      </c>
      <c r="E7831" t="b">
        <f t="shared" ca="1" si="255"/>
        <v>1</v>
      </c>
      <c r="F7831" cm="1">
        <f t="array" ref="F7831" ca="1">IF(G7831&lt;&gt;"",INDIRECT("'"&amp;G7831&amp;"'!"&amp;H7831),"")</f>
        <v>0</v>
      </c>
      <c r="G7831" s="991" t="s">
        <v>3604</v>
      </c>
      <c r="H7831" t="s">
        <v>5926</v>
      </c>
      <c r="I7831" s="4"/>
      <c r="J7831" s="4"/>
      <c r="K7831" s="4"/>
    </row>
    <row r="7832" spans="1:11" ht="15" customHeight="1" x14ac:dyDescent="0.25">
      <c r="A7832">
        <v>7827</v>
      </c>
      <c r="B7832" s="8">
        <f>'EstExp 12-20'!K410</f>
        <v>0</v>
      </c>
      <c r="C7832" s="146">
        <f t="shared" si="254"/>
        <v>7827</v>
      </c>
      <c r="D7832" s="3" t="s">
        <v>5418</v>
      </c>
      <c r="E7832" t="b">
        <f t="shared" ca="1" si="255"/>
        <v>1</v>
      </c>
      <c r="F7832" cm="1">
        <f t="array" ref="F7832" ca="1">IF(G7832&lt;&gt;"",INDIRECT("'"&amp;G7832&amp;"'!"&amp;H7832),"")</f>
        <v>0</v>
      </c>
      <c r="G7832" s="991" t="s">
        <v>3604</v>
      </c>
      <c r="H7832" t="s">
        <v>5927</v>
      </c>
      <c r="I7832" s="4"/>
      <c r="J7832" s="4"/>
      <c r="K7832" s="4"/>
    </row>
    <row r="7833" spans="1:11" ht="15" customHeight="1" x14ac:dyDescent="0.25">
      <c r="A7833">
        <v>7828</v>
      </c>
      <c r="B7833" s="8">
        <f>'EstExp 12-20'!K411</f>
        <v>0</v>
      </c>
      <c r="C7833" s="146">
        <f t="shared" si="254"/>
        <v>7828</v>
      </c>
      <c r="D7833" s="3" t="s">
        <v>5418</v>
      </c>
      <c r="E7833" t="b">
        <f t="shared" ca="1" si="255"/>
        <v>1</v>
      </c>
      <c r="F7833" cm="1">
        <f t="array" ref="F7833" ca="1">IF(G7833&lt;&gt;"",INDIRECT("'"&amp;G7833&amp;"'!"&amp;H7833),"")</f>
        <v>0</v>
      </c>
      <c r="G7833" s="991" t="s">
        <v>3604</v>
      </c>
      <c r="H7833" t="s">
        <v>5928</v>
      </c>
      <c r="I7833" s="4"/>
      <c r="J7833" s="4"/>
      <c r="K7833" s="4"/>
    </row>
    <row r="7834" spans="1:11" ht="15" customHeight="1" x14ac:dyDescent="0.25">
      <c r="A7834">
        <v>7829</v>
      </c>
      <c r="B7834" s="8">
        <f>'EstExp 12-20'!K412</f>
        <v>0</v>
      </c>
      <c r="C7834" s="146">
        <f t="shared" si="254"/>
        <v>7829</v>
      </c>
      <c r="D7834" s="3" t="s">
        <v>5418</v>
      </c>
      <c r="E7834" t="b">
        <f t="shared" ca="1" si="255"/>
        <v>1</v>
      </c>
      <c r="F7834" cm="1">
        <f t="array" ref="F7834" ca="1">IF(G7834&lt;&gt;"",INDIRECT("'"&amp;G7834&amp;"'!"&amp;H7834),"")</f>
        <v>0</v>
      </c>
      <c r="G7834" s="991" t="s">
        <v>3604</v>
      </c>
      <c r="H7834" t="s">
        <v>5929</v>
      </c>
      <c r="I7834" s="4"/>
      <c r="J7834" s="4"/>
      <c r="K7834" s="4"/>
    </row>
    <row r="7835" spans="1:11" ht="15" customHeight="1" x14ac:dyDescent="0.25">
      <c r="A7835">
        <v>7830</v>
      </c>
      <c r="B7835" s="8">
        <f>'EstExp 12-20'!K413</f>
        <v>0</v>
      </c>
      <c r="C7835" s="146">
        <f t="shared" si="254"/>
        <v>7830</v>
      </c>
      <c r="D7835" s="3" t="s">
        <v>5418</v>
      </c>
      <c r="E7835" t="b">
        <f t="shared" ca="1" si="255"/>
        <v>1</v>
      </c>
      <c r="F7835" cm="1">
        <f t="array" ref="F7835" ca="1">IF(G7835&lt;&gt;"",INDIRECT("'"&amp;G7835&amp;"'!"&amp;H7835),"")</f>
        <v>0</v>
      </c>
      <c r="G7835" s="991" t="s">
        <v>3604</v>
      </c>
      <c r="H7835" t="s">
        <v>5930</v>
      </c>
      <c r="I7835" s="4"/>
      <c r="J7835" s="4"/>
      <c r="K7835" s="4"/>
    </row>
    <row r="7836" spans="1:11" ht="15" customHeight="1" x14ac:dyDescent="0.25">
      <c r="A7836">
        <v>7831</v>
      </c>
      <c r="B7836" s="8">
        <f>'EstExp 12-20'!K414</f>
        <v>0</v>
      </c>
      <c r="C7836" s="146">
        <f t="shared" si="254"/>
        <v>7831</v>
      </c>
      <c r="D7836" s="3" t="s">
        <v>5418</v>
      </c>
      <c r="E7836" t="b">
        <f t="shared" ca="1" si="255"/>
        <v>1</v>
      </c>
      <c r="F7836" cm="1">
        <f t="array" ref="F7836" ca="1">IF(G7836&lt;&gt;"",INDIRECT("'"&amp;G7836&amp;"'!"&amp;H7836),"")</f>
        <v>0</v>
      </c>
      <c r="G7836" s="991" t="s">
        <v>3604</v>
      </c>
      <c r="H7836" t="s">
        <v>5931</v>
      </c>
      <c r="I7836" s="4"/>
      <c r="J7836" s="4"/>
      <c r="K7836" s="4"/>
    </row>
    <row r="7837" spans="1:11" ht="15" customHeight="1" x14ac:dyDescent="0.25">
      <c r="A7837">
        <v>7832</v>
      </c>
      <c r="B7837" s="8">
        <f>'EstExp 12-20'!G355</f>
        <v>0</v>
      </c>
      <c r="C7837" s="146">
        <f t="shared" si="254"/>
        <v>7832</v>
      </c>
      <c r="D7837" s="3" t="s">
        <v>5418</v>
      </c>
      <c r="E7837" t="b">
        <f t="shared" ca="1" si="255"/>
        <v>1</v>
      </c>
      <c r="F7837" cm="1">
        <f t="array" ref="F7837" ca="1">IF(G7837&lt;&gt;"",INDIRECT("'"&amp;G7837&amp;"'!"&amp;H7837),"")</f>
        <v>0</v>
      </c>
      <c r="G7837" s="991" t="s">
        <v>3604</v>
      </c>
      <c r="H7837" t="s">
        <v>5932</v>
      </c>
      <c r="I7837" s="4"/>
      <c r="J7837" s="4"/>
      <c r="K7837" s="4"/>
    </row>
    <row r="7838" spans="1:11" ht="15" customHeight="1" x14ac:dyDescent="0.25">
      <c r="A7838">
        <v>7833</v>
      </c>
      <c r="B7838" s="8">
        <f>'EstExp 12-20'!E391</f>
        <v>0</v>
      </c>
      <c r="C7838" s="146">
        <f t="shared" si="254"/>
        <v>7833</v>
      </c>
      <c r="D7838" s="3" t="s">
        <v>5933</v>
      </c>
      <c r="E7838" t="b">
        <f t="shared" ca="1" si="255"/>
        <v>1</v>
      </c>
      <c r="F7838" cm="1">
        <f t="array" ref="F7838" ca="1">IF(G7838&lt;&gt;"",INDIRECT("'"&amp;G7838&amp;"'!"&amp;H7838),"")</f>
        <v>0</v>
      </c>
      <c r="G7838" s="991" t="s">
        <v>3604</v>
      </c>
      <c r="H7838" t="s">
        <v>5934</v>
      </c>
      <c r="I7838" s="4"/>
      <c r="J7838" s="4"/>
      <c r="K7838" s="4"/>
    </row>
    <row r="7839" spans="1:11" ht="15" customHeight="1" x14ac:dyDescent="0.25">
      <c r="A7839">
        <v>7834</v>
      </c>
      <c r="B7839" s="8">
        <f>'EstExp 12-20'!E392</f>
        <v>0</v>
      </c>
      <c r="C7839" s="146">
        <f t="shared" si="254"/>
        <v>7834</v>
      </c>
      <c r="D7839" s="3" t="s">
        <v>5933</v>
      </c>
      <c r="E7839" t="b">
        <f t="shared" ca="1" si="255"/>
        <v>1</v>
      </c>
      <c r="F7839" cm="1">
        <f t="array" ref="F7839" ca="1">IF(G7839&lt;&gt;"",INDIRECT("'"&amp;G7839&amp;"'!"&amp;H7839),"")</f>
        <v>0</v>
      </c>
      <c r="G7839" s="991" t="s">
        <v>3604</v>
      </c>
      <c r="H7839" t="s">
        <v>5935</v>
      </c>
      <c r="I7839" s="4"/>
      <c r="J7839" s="4"/>
      <c r="K7839" s="4"/>
    </row>
    <row r="7840" spans="1:11" ht="15" customHeight="1" x14ac:dyDescent="0.25">
      <c r="A7840">
        <v>7835</v>
      </c>
      <c r="B7840" s="8">
        <f>'EstExp 12-20'!J365</f>
        <v>0</v>
      </c>
      <c r="C7840" s="146">
        <f t="shared" si="254"/>
        <v>7835</v>
      </c>
      <c r="D7840" s="3" t="s">
        <v>5933</v>
      </c>
      <c r="E7840" t="b">
        <f t="shared" ca="1" si="255"/>
        <v>1</v>
      </c>
      <c r="F7840" cm="1">
        <f t="array" ref="F7840" ca="1">IF(G7840&lt;&gt;"",INDIRECT("'"&amp;G7840&amp;"'!"&amp;H7840),"")</f>
        <v>0</v>
      </c>
      <c r="G7840" s="991" t="s">
        <v>3604</v>
      </c>
      <c r="H7840" t="s">
        <v>5936</v>
      </c>
      <c r="I7840" s="4"/>
      <c r="J7840" s="4"/>
      <c r="K7840" s="4"/>
    </row>
    <row r="7841" spans="1:19" ht="15" customHeight="1" x14ac:dyDescent="0.25">
      <c r="A7841">
        <v>7836</v>
      </c>
      <c r="B7841" s="8">
        <f>'EstExp 12-20'!J428</f>
        <v>0</v>
      </c>
      <c r="C7841" s="146">
        <f t="shared" si="254"/>
        <v>7836</v>
      </c>
      <c r="D7841" s="3" t="s">
        <v>5933</v>
      </c>
      <c r="E7841" t="b">
        <f t="shared" ca="1" si="255"/>
        <v>1</v>
      </c>
      <c r="F7841" cm="1">
        <f t="array" ref="F7841" ca="1">IF(G7841&lt;&gt;"",INDIRECT("'"&amp;G7841&amp;"'!"&amp;H7841),"")</f>
        <v>0</v>
      </c>
      <c r="G7841" s="991" t="s">
        <v>3604</v>
      </c>
      <c r="H7841" t="s">
        <v>5937</v>
      </c>
      <c r="I7841" s="4"/>
      <c r="J7841" s="4"/>
      <c r="K7841" s="4"/>
    </row>
    <row r="7842" spans="1:19" ht="15" customHeight="1" x14ac:dyDescent="0.25">
      <c r="A7842">
        <v>7837</v>
      </c>
      <c r="B7842" s="8">
        <f>'EstExp 12-20'!J35</f>
        <v>0</v>
      </c>
      <c r="C7842" s="146">
        <f t="shared" si="254"/>
        <v>7837</v>
      </c>
      <c r="D7842" s="3" t="s">
        <v>5418</v>
      </c>
      <c r="E7842" t="b">
        <f t="shared" ca="1" si="255"/>
        <v>1</v>
      </c>
      <c r="F7842" cm="1">
        <f t="array" ref="F7842" ca="1">IF(G7842&lt;&gt;"",INDIRECT("'"&amp;G7842&amp;"'!"&amp;H7842),"")</f>
        <v>0</v>
      </c>
      <c r="G7842" s="991" t="s">
        <v>3604</v>
      </c>
      <c r="H7842" t="s">
        <v>4871</v>
      </c>
      <c r="I7842" s="4"/>
      <c r="J7842" s="4"/>
      <c r="K7842" s="4"/>
    </row>
    <row r="7843" spans="1:19" ht="15" customHeight="1" x14ac:dyDescent="0.25">
      <c r="A7843">
        <v>7838</v>
      </c>
      <c r="B7843" s="8">
        <f>'EstRev 6-11'!C241</f>
        <v>1316534</v>
      </c>
      <c r="C7843" s="146">
        <f t="shared" si="254"/>
        <v>-1308696</v>
      </c>
      <c r="D7843" s="3" t="s">
        <v>5938</v>
      </c>
      <c r="E7843" t="b">
        <f t="shared" ca="1" si="255"/>
        <v>1</v>
      </c>
      <c r="F7843" cm="1">
        <f t="array" ref="F7843" ca="1">IF(G7843&lt;&gt;"",INDIRECT("'"&amp;G7843&amp;"'!"&amp;H7843),"")</f>
        <v>1316534</v>
      </c>
      <c r="G7843" s="991" t="s">
        <v>4454</v>
      </c>
      <c r="H7843" t="s">
        <v>5939</v>
      </c>
      <c r="I7843" s="4"/>
      <c r="J7843" s="4"/>
      <c r="K7843" s="4"/>
    </row>
    <row r="7844" spans="1:19" ht="15" customHeight="1" x14ac:dyDescent="0.25">
      <c r="A7844">
        <v>7839</v>
      </c>
      <c r="B7844" s="8">
        <f>'BudgetSum 2-4'!J105</f>
        <v>0</v>
      </c>
      <c r="C7844" s="146">
        <f t="shared" si="254"/>
        <v>7839</v>
      </c>
      <c r="D7844" s="3" t="s">
        <v>5940</v>
      </c>
      <c r="E7844" t="b">
        <f t="shared" ca="1" si="255"/>
        <v>1</v>
      </c>
      <c r="F7844" cm="1">
        <f t="array" ref="F7844" ca="1">IF(G7844&lt;&gt;"",INDIRECT("'"&amp;G7844&amp;"'!"&amp;H7844),"")</f>
        <v>0</v>
      </c>
      <c r="G7844" s="991" t="s">
        <v>3508</v>
      </c>
      <c r="H7844" t="s">
        <v>4923</v>
      </c>
      <c r="I7844" s="4"/>
      <c r="J7844" s="4"/>
      <c r="K7844" s="4"/>
    </row>
    <row r="7845" spans="1:19" ht="15" customHeight="1" x14ac:dyDescent="0.25">
      <c r="A7845">
        <v>7840</v>
      </c>
      <c r="B7845" s="8">
        <f>'BudgetSum 2-4'!J106</f>
        <v>0</v>
      </c>
      <c r="C7845" s="146">
        <f t="shared" si="254"/>
        <v>7840</v>
      </c>
      <c r="D7845" s="3" t="s">
        <v>5940</v>
      </c>
      <c r="E7845" t="b">
        <f t="shared" ca="1" si="255"/>
        <v>1</v>
      </c>
      <c r="F7845" cm="1">
        <f t="array" ref="F7845" ca="1">IF(G7845&lt;&gt;"",INDIRECT("'"&amp;G7845&amp;"'!"&amp;H7845),"")</f>
        <v>0</v>
      </c>
      <c r="G7845" s="991" t="s">
        <v>3508</v>
      </c>
      <c r="H7845" t="s">
        <v>5941</v>
      </c>
      <c r="I7845" s="4"/>
      <c r="J7845" s="4"/>
      <c r="K7845" s="4"/>
    </row>
    <row r="7846" spans="1:19" ht="15" customHeight="1" x14ac:dyDescent="0.25">
      <c r="A7846">
        <v>7841</v>
      </c>
      <c r="B7846" s="8">
        <f>'EstRev 6-11'!C106</f>
        <v>0</v>
      </c>
      <c r="C7846" s="146">
        <f t="shared" si="254"/>
        <v>7841</v>
      </c>
      <c r="D7846" s="3" t="s">
        <v>5942</v>
      </c>
      <c r="E7846" t="b">
        <f t="shared" ca="1" si="255"/>
        <v>1</v>
      </c>
      <c r="F7846" cm="1">
        <f t="array" ref="F7846" ca="1">IF(G7846&lt;&gt;"",INDIRECT("'"&amp;G7846&amp;"'!"&amp;H7846),"")</f>
        <v>0</v>
      </c>
      <c r="G7846" s="991" t="s">
        <v>4454</v>
      </c>
      <c r="H7846" t="s">
        <v>5322</v>
      </c>
      <c r="I7846" s="4"/>
      <c r="J7846" s="4"/>
      <c r="K7846" s="4"/>
    </row>
    <row r="7847" spans="1:19" x14ac:dyDescent="0.25">
      <c r="A7847">
        <v>7842</v>
      </c>
      <c r="B7847" s="8">
        <f>'EstExp 12-20'!C373</f>
        <v>0</v>
      </c>
      <c r="C7847" s="146">
        <f t="shared" si="254"/>
        <v>7842</v>
      </c>
      <c r="D7847" s="3" t="s">
        <v>5943</v>
      </c>
      <c r="E7847" t="b">
        <f t="shared" ca="1" si="255"/>
        <v>1</v>
      </c>
      <c r="F7847" cm="1">
        <f t="array" ref="F7847" ca="1">IF(G7847&lt;&gt;"",INDIRECT("'"&amp;G7847&amp;"'!"&amp;H7847),"")</f>
        <v>0</v>
      </c>
      <c r="G7847" s="991" t="s">
        <v>3604</v>
      </c>
      <c r="H7847" t="s">
        <v>5944</v>
      </c>
      <c r="S7847" s="991"/>
    </row>
    <row r="7848" spans="1:19" x14ac:dyDescent="0.25">
      <c r="A7848">
        <v>7843</v>
      </c>
      <c r="B7848" s="8">
        <f>'EstExp 12-20'!D373</f>
        <v>0</v>
      </c>
      <c r="C7848" s="146">
        <f t="shared" si="254"/>
        <v>7843</v>
      </c>
      <c r="D7848" s="3" t="s">
        <v>5943</v>
      </c>
      <c r="E7848" t="b">
        <f t="shared" ca="1" si="255"/>
        <v>1</v>
      </c>
      <c r="F7848" cm="1">
        <f t="array" ref="F7848" ca="1">IF(G7848&lt;&gt;"",INDIRECT("'"&amp;G7848&amp;"'!"&amp;H7848),"")</f>
        <v>0</v>
      </c>
      <c r="G7848" s="991" t="s">
        <v>3604</v>
      </c>
      <c r="H7848" t="s">
        <v>5945</v>
      </c>
      <c r="S7848" s="991"/>
    </row>
    <row r="7849" spans="1:19" x14ac:dyDescent="0.25">
      <c r="A7849">
        <v>7844</v>
      </c>
      <c r="B7849" s="8">
        <f>'EstExp 12-20'!E373</f>
        <v>0</v>
      </c>
      <c r="C7849" s="146">
        <f t="shared" si="254"/>
        <v>7844</v>
      </c>
      <c r="D7849" s="3" t="s">
        <v>5943</v>
      </c>
      <c r="E7849" t="b">
        <f t="shared" ca="1" si="255"/>
        <v>1</v>
      </c>
      <c r="F7849" cm="1">
        <f t="array" ref="F7849" ca="1">IF(G7849&lt;&gt;"",INDIRECT("'"&amp;G7849&amp;"'!"&amp;H7849),"")</f>
        <v>0</v>
      </c>
      <c r="G7849" s="991" t="s">
        <v>3604</v>
      </c>
      <c r="H7849" t="s">
        <v>5946</v>
      </c>
      <c r="S7849" s="991"/>
    </row>
    <row r="7850" spans="1:19" x14ac:dyDescent="0.25">
      <c r="A7850">
        <v>7845</v>
      </c>
      <c r="B7850" s="8">
        <f>'EstExp 12-20'!F373</f>
        <v>0</v>
      </c>
      <c r="C7850" s="146">
        <f t="shared" si="254"/>
        <v>7845</v>
      </c>
      <c r="D7850" s="3" t="s">
        <v>5943</v>
      </c>
      <c r="E7850" t="b">
        <f t="shared" ca="1" si="255"/>
        <v>1</v>
      </c>
      <c r="F7850" cm="1">
        <f t="array" ref="F7850" ca="1">IF(G7850&lt;&gt;"",INDIRECT("'"&amp;G7850&amp;"'!"&amp;H7850),"")</f>
        <v>0</v>
      </c>
      <c r="G7850" s="991" t="s">
        <v>3604</v>
      </c>
      <c r="H7850" t="s">
        <v>5947</v>
      </c>
      <c r="S7850" s="991"/>
    </row>
    <row r="7851" spans="1:19" x14ac:dyDescent="0.25">
      <c r="A7851">
        <v>7846</v>
      </c>
      <c r="B7851" s="8">
        <f>'EstExp 12-20'!G373</f>
        <v>0</v>
      </c>
      <c r="C7851" s="146">
        <f t="shared" si="254"/>
        <v>7846</v>
      </c>
      <c r="D7851" s="3" t="s">
        <v>5943</v>
      </c>
      <c r="E7851" t="b">
        <f t="shared" ca="1" si="255"/>
        <v>1</v>
      </c>
      <c r="F7851" cm="1">
        <f t="array" ref="F7851" ca="1">IF(G7851&lt;&gt;"",INDIRECT("'"&amp;G7851&amp;"'!"&amp;H7851),"")</f>
        <v>0</v>
      </c>
      <c r="G7851" s="991" t="s">
        <v>3604</v>
      </c>
      <c r="H7851" t="s">
        <v>5948</v>
      </c>
      <c r="S7851" s="991"/>
    </row>
    <row r="7852" spans="1:19" x14ac:dyDescent="0.25">
      <c r="A7852">
        <v>7847</v>
      </c>
      <c r="B7852" s="8">
        <f>'EstExp 12-20'!H373</f>
        <v>0</v>
      </c>
      <c r="C7852" s="146">
        <f t="shared" ref="C7852:C7883" si="256">A7852-B7852</f>
        <v>7847</v>
      </c>
      <c r="D7852" s="3" t="s">
        <v>5943</v>
      </c>
      <c r="E7852" t="b">
        <f t="shared" ref="E7852:E7883" ca="1" si="257">F7852=B7852</f>
        <v>1</v>
      </c>
      <c r="F7852" cm="1">
        <f t="array" ref="F7852" ca="1">IF(G7852&lt;&gt;"",INDIRECT("'"&amp;G7852&amp;"'!"&amp;H7852),"")</f>
        <v>0</v>
      </c>
      <c r="G7852" s="991" t="s">
        <v>3604</v>
      </c>
      <c r="H7852" t="s">
        <v>5949</v>
      </c>
      <c r="S7852" s="991"/>
    </row>
    <row r="7853" spans="1:19" x14ac:dyDescent="0.25">
      <c r="A7853">
        <v>7848</v>
      </c>
      <c r="B7853" s="8">
        <f>'EstExp 12-20'!I373</f>
        <v>0</v>
      </c>
      <c r="C7853" s="146">
        <f t="shared" si="256"/>
        <v>7848</v>
      </c>
      <c r="D7853" s="3" t="s">
        <v>5943</v>
      </c>
      <c r="E7853" t="b">
        <f t="shared" ca="1" si="257"/>
        <v>1</v>
      </c>
      <c r="F7853" cm="1">
        <f t="array" ref="F7853" ca="1">IF(G7853&lt;&gt;"",INDIRECT("'"&amp;G7853&amp;"'!"&amp;H7853),"")</f>
        <v>0</v>
      </c>
      <c r="G7853" s="991" t="s">
        <v>3604</v>
      </c>
      <c r="H7853" t="s">
        <v>5950</v>
      </c>
      <c r="S7853" s="991"/>
    </row>
    <row r="7854" spans="1:19" x14ac:dyDescent="0.25">
      <c r="A7854">
        <v>7849</v>
      </c>
      <c r="B7854" s="8">
        <f>'EstExp 12-20'!J373</f>
        <v>0</v>
      </c>
      <c r="C7854" s="146">
        <f t="shared" si="256"/>
        <v>7849</v>
      </c>
      <c r="D7854" s="3" t="s">
        <v>5943</v>
      </c>
      <c r="E7854" t="b">
        <f t="shared" ca="1" si="257"/>
        <v>1</v>
      </c>
      <c r="F7854" cm="1">
        <f t="array" ref="F7854" ca="1">IF(G7854&lt;&gt;"",INDIRECT("'"&amp;G7854&amp;"'!"&amp;H7854),"")</f>
        <v>0</v>
      </c>
      <c r="G7854" s="991" t="s">
        <v>3604</v>
      </c>
      <c r="H7854" t="s">
        <v>5951</v>
      </c>
      <c r="S7854" s="991"/>
    </row>
    <row r="7855" spans="1:19" ht="15" customHeight="1" x14ac:dyDescent="0.25">
      <c r="A7855">
        <v>7850</v>
      </c>
      <c r="B7855" s="8">
        <f>'EstExp 12-20'!K373</f>
        <v>0</v>
      </c>
      <c r="C7855" s="146">
        <f t="shared" si="256"/>
        <v>7850</v>
      </c>
      <c r="D7855" s="3" t="s">
        <v>5943</v>
      </c>
      <c r="E7855" t="b">
        <f t="shared" ca="1" si="257"/>
        <v>1</v>
      </c>
      <c r="F7855" cm="1">
        <f t="array" ref="F7855" ca="1">IF(G7855&lt;&gt;"",INDIRECT("'"&amp;G7855&amp;"'!"&amp;H7855),"")</f>
        <v>0</v>
      </c>
      <c r="G7855" s="991" t="s">
        <v>3604</v>
      </c>
      <c r="H7855" t="s">
        <v>5952</v>
      </c>
    </row>
    <row r="7856" spans="1:19" x14ac:dyDescent="0.25">
      <c r="A7856">
        <v>7851</v>
      </c>
      <c r="B7856" s="8">
        <f>'EstExp 12-20'!H419</f>
        <v>0</v>
      </c>
      <c r="C7856" s="146">
        <f t="shared" si="256"/>
        <v>7851</v>
      </c>
      <c r="D7856" s="3" t="s">
        <v>5943</v>
      </c>
      <c r="E7856" t="b">
        <f t="shared" ca="1" si="257"/>
        <v>1</v>
      </c>
      <c r="F7856" cm="1">
        <f t="array" ref="F7856" ca="1">IF(G7856&lt;&gt;"",INDIRECT("'"&amp;G7856&amp;"'!"&amp;H7856),"")</f>
        <v>0</v>
      </c>
      <c r="G7856" s="991" t="s">
        <v>3604</v>
      </c>
      <c r="H7856" t="s">
        <v>5953</v>
      </c>
      <c r="S7856" s="991"/>
    </row>
    <row r="7857" spans="1:19" x14ac:dyDescent="0.25">
      <c r="A7857">
        <v>7852</v>
      </c>
      <c r="B7857" s="8">
        <f>'EstExp 12-20'!K419</f>
        <v>0</v>
      </c>
      <c r="C7857" s="146">
        <f t="shared" si="256"/>
        <v>7852</v>
      </c>
      <c r="D7857" s="3" t="s">
        <v>5943</v>
      </c>
      <c r="E7857" t="b">
        <f t="shared" ca="1" si="257"/>
        <v>1</v>
      </c>
      <c r="F7857" cm="1">
        <f t="array" ref="F7857" ca="1">IF(G7857&lt;&gt;"",INDIRECT("'"&amp;G7857&amp;"'!"&amp;H7857),"")</f>
        <v>0</v>
      </c>
      <c r="G7857" s="991" t="s">
        <v>3604</v>
      </c>
      <c r="H7857" t="s">
        <v>5954</v>
      </c>
      <c r="S7857" s="991"/>
    </row>
    <row r="7858" spans="1:19" x14ac:dyDescent="0.25">
      <c r="A7858">
        <v>7853</v>
      </c>
      <c r="B7858" s="8">
        <f>'EstExp 12-20'!H421</f>
        <v>0</v>
      </c>
      <c r="C7858" s="146">
        <f t="shared" si="256"/>
        <v>7853</v>
      </c>
      <c r="D7858" s="3" t="s">
        <v>5943</v>
      </c>
      <c r="E7858" t="b">
        <f t="shared" ca="1" si="257"/>
        <v>1</v>
      </c>
      <c r="F7858" cm="1">
        <f t="array" ref="F7858" ca="1">IF(G7858&lt;&gt;"",INDIRECT("'"&amp;G7858&amp;"'!"&amp;H7858),"")</f>
        <v>0</v>
      </c>
      <c r="G7858" s="991" t="s">
        <v>3604</v>
      </c>
      <c r="H7858" t="s">
        <v>5955</v>
      </c>
      <c r="S7858" s="991"/>
    </row>
    <row r="7859" spans="1:19" x14ac:dyDescent="0.25">
      <c r="A7859">
        <v>7854</v>
      </c>
      <c r="B7859" s="8">
        <f>'EstExp 12-20'!K421</f>
        <v>0</v>
      </c>
      <c r="C7859" s="146">
        <f t="shared" si="256"/>
        <v>7854</v>
      </c>
      <c r="D7859" s="3" t="s">
        <v>5943</v>
      </c>
      <c r="E7859" t="b">
        <f t="shared" ca="1" si="257"/>
        <v>1</v>
      </c>
      <c r="F7859" cm="1">
        <f t="array" ref="F7859" ca="1">IF(G7859&lt;&gt;"",INDIRECT("'"&amp;G7859&amp;"'!"&amp;H7859),"")</f>
        <v>0</v>
      </c>
      <c r="G7859" s="991" t="s">
        <v>3604</v>
      </c>
      <c r="H7859" t="s">
        <v>5956</v>
      </c>
      <c r="S7859" s="991"/>
    </row>
    <row r="7860" spans="1:19" x14ac:dyDescent="0.25">
      <c r="A7860">
        <v>7855</v>
      </c>
      <c r="B7860" s="8">
        <f>'EstExp 12-20'!H423</f>
        <v>0</v>
      </c>
      <c r="C7860" s="146">
        <f t="shared" si="256"/>
        <v>7855</v>
      </c>
      <c r="D7860" s="3" t="s">
        <v>5943</v>
      </c>
      <c r="E7860" t="b">
        <f t="shared" ca="1" si="257"/>
        <v>1</v>
      </c>
      <c r="F7860" cm="1">
        <f t="array" ref="F7860" ca="1">IF(G7860&lt;&gt;"",INDIRECT("'"&amp;G7860&amp;"'!"&amp;H7860),"")</f>
        <v>0</v>
      </c>
      <c r="G7860" s="991" t="s">
        <v>3604</v>
      </c>
      <c r="H7860" t="s">
        <v>5957</v>
      </c>
      <c r="S7860" s="991"/>
    </row>
    <row r="7861" spans="1:19" ht="15" customHeight="1" x14ac:dyDescent="0.25">
      <c r="A7861">
        <v>7856</v>
      </c>
      <c r="B7861" s="8">
        <f>'EstExp 12-20'!K423</f>
        <v>0</v>
      </c>
      <c r="C7861" s="146">
        <f t="shared" si="256"/>
        <v>7856</v>
      </c>
      <c r="D7861" s="3" t="s">
        <v>5943</v>
      </c>
      <c r="E7861" t="b">
        <f t="shared" ca="1" si="257"/>
        <v>1</v>
      </c>
      <c r="F7861" cm="1">
        <f t="array" ref="F7861" ca="1">IF(G7861&lt;&gt;"",INDIRECT("'"&amp;G7861&amp;"'!"&amp;H7861),"")</f>
        <v>0</v>
      </c>
      <c r="G7861" s="991" t="s">
        <v>3604</v>
      </c>
      <c r="H7861" t="s">
        <v>5958</v>
      </c>
    </row>
    <row r="7862" spans="1:19" ht="15" customHeight="1" x14ac:dyDescent="0.25">
      <c r="A7862">
        <v>7857</v>
      </c>
      <c r="B7862" s="8">
        <f>'EstExp 12-20'!H424</f>
        <v>0</v>
      </c>
      <c r="C7862" s="146">
        <f t="shared" si="256"/>
        <v>7857</v>
      </c>
      <c r="D7862" s="3" t="s">
        <v>5943</v>
      </c>
      <c r="E7862" t="b">
        <f t="shared" ca="1" si="257"/>
        <v>1</v>
      </c>
      <c r="F7862" cm="1">
        <f t="array" ref="F7862" ca="1">IF(G7862&lt;&gt;"",INDIRECT("'"&amp;G7862&amp;"'!"&amp;H7862),"")</f>
        <v>0</v>
      </c>
      <c r="G7862" s="991" t="s">
        <v>3604</v>
      </c>
      <c r="H7862" t="s">
        <v>5959</v>
      </c>
      <c r="I7862" s="4"/>
      <c r="J7862" s="4"/>
      <c r="K7862" s="4"/>
    </row>
    <row r="7863" spans="1:19" ht="15" customHeight="1" x14ac:dyDescent="0.25">
      <c r="A7863">
        <v>7858</v>
      </c>
      <c r="B7863" s="8">
        <f>'EstExp 12-20'!K424</f>
        <v>0</v>
      </c>
      <c r="C7863" s="146">
        <f t="shared" si="256"/>
        <v>7858</v>
      </c>
      <c r="D7863" s="3" t="s">
        <v>5943</v>
      </c>
      <c r="E7863" t="b">
        <f t="shared" ca="1" si="257"/>
        <v>1</v>
      </c>
      <c r="F7863" cm="1">
        <f t="array" ref="F7863" ca="1">IF(G7863&lt;&gt;"",INDIRECT("'"&amp;G7863&amp;"'!"&amp;H7863),"")</f>
        <v>0</v>
      </c>
      <c r="G7863" s="991" t="s">
        <v>3604</v>
      </c>
      <c r="H7863" t="s">
        <v>5960</v>
      </c>
      <c r="I7863" s="4"/>
      <c r="J7863" s="4"/>
      <c r="K7863" s="4"/>
    </row>
    <row r="7864" spans="1:19" ht="15" customHeight="1" x14ac:dyDescent="0.25">
      <c r="A7864">
        <v>7859</v>
      </c>
      <c r="B7864" s="8">
        <f>'EstExp 12-20'!E425</f>
        <v>0</v>
      </c>
      <c r="C7864" s="146">
        <f t="shared" si="256"/>
        <v>7859</v>
      </c>
      <c r="D7864" s="3" t="s">
        <v>5943</v>
      </c>
      <c r="E7864" t="b">
        <f t="shared" ca="1" si="257"/>
        <v>1</v>
      </c>
      <c r="F7864" cm="1">
        <f t="array" ref="F7864" ca="1">IF(G7864&lt;&gt;"",INDIRECT("'"&amp;G7864&amp;"'!"&amp;H7864),"")</f>
        <v>0</v>
      </c>
      <c r="G7864" s="991" t="s">
        <v>3604</v>
      </c>
      <c r="H7864" t="s">
        <v>5961</v>
      </c>
      <c r="I7864" s="4"/>
      <c r="J7864" s="4"/>
      <c r="K7864" s="4"/>
    </row>
    <row r="7865" spans="1:19" ht="15" customHeight="1" x14ac:dyDescent="0.25">
      <c r="A7865">
        <v>7860</v>
      </c>
      <c r="B7865" s="8">
        <f>'EstExp 12-20'!H425</f>
        <v>0</v>
      </c>
      <c r="C7865" s="146">
        <f t="shared" si="256"/>
        <v>7860</v>
      </c>
      <c r="D7865" s="3" t="s">
        <v>5943</v>
      </c>
      <c r="E7865" t="b">
        <f t="shared" ca="1" si="257"/>
        <v>1</v>
      </c>
      <c r="F7865" cm="1">
        <f t="array" ref="F7865" ca="1">IF(G7865&lt;&gt;"",INDIRECT("'"&amp;G7865&amp;"'!"&amp;H7865),"")</f>
        <v>0</v>
      </c>
      <c r="G7865" s="991" t="s">
        <v>3604</v>
      </c>
      <c r="H7865" t="s">
        <v>5962</v>
      </c>
      <c r="I7865" s="4"/>
      <c r="J7865" s="4"/>
      <c r="K7865" s="4"/>
    </row>
    <row r="7866" spans="1:19" ht="15" customHeight="1" x14ac:dyDescent="0.25">
      <c r="A7866">
        <v>7861</v>
      </c>
      <c r="B7866" s="8">
        <f>'EstExp 12-20'!K425</f>
        <v>0</v>
      </c>
      <c r="C7866" s="146">
        <f t="shared" si="256"/>
        <v>7861</v>
      </c>
      <c r="D7866" s="3" t="s">
        <v>5943</v>
      </c>
      <c r="E7866" t="b">
        <f t="shared" ca="1" si="257"/>
        <v>1</v>
      </c>
      <c r="F7866" cm="1">
        <f t="array" ref="F7866" ca="1">IF(G7866&lt;&gt;"",INDIRECT("'"&amp;G7866&amp;"'!"&amp;H7866),"")</f>
        <v>0</v>
      </c>
      <c r="G7866" s="991" t="s">
        <v>3604</v>
      </c>
      <c r="H7866" t="s">
        <v>5963</v>
      </c>
      <c r="I7866" s="4"/>
      <c r="J7866" s="4"/>
      <c r="K7866" s="4"/>
    </row>
    <row r="7867" spans="1:19" ht="15" customHeight="1" x14ac:dyDescent="0.25">
      <c r="A7867">
        <v>7862</v>
      </c>
      <c r="B7867" s="8">
        <f>'EstExp 12-20'!E426</f>
        <v>0</v>
      </c>
      <c r="C7867" s="146">
        <f t="shared" si="256"/>
        <v>7862</v>
      </c>
      <c r="D7867" s="3" t="s">
        <v>5943</v>
      </c>
      <c r="E7867" t="b">
        <f t="shared" ca="1" si="257"/>
        <v>1</v>
      </c>
      <c r="F7867" cm="1">
        <f t="array" ref="F7867" ca="1">IF(G7867&lt;&gt;"",INDIRECT("'"&amp;G7867&amp;"'!"&amp;H7867),"")</f>
        <v>0</v>
      </c>
      <c r="G7867" s="991" t="s">
        <v>3604</v>
      </c>
      <c r="H7867" t="s">
        <v>5964</v>
      </c>
      <c r="I7867" s="4"/>
      <c r="J7867" s="4"/>
      <c r="K7867" s="4"/>
    </row>
    <row r="7868" spans="1:19" ht="15" customHeight="1" x14ac:dyDescent="0.25">
      <c r="A7868">
        <v>7863</v>
      </c>
      <c r="B7868" s="8">
        <f>'EstRev 6-11'!C202</f>
        <v>0</v>
      </c>
      <c r="C7868" s="146">
        <f t="shared" si="256"/>
        <v>7863</v>
      </c>
      <c r="D7868" s="3" t="s">
        <v>5965</v>
      </c>
      <c r="E7868" t="b">
        <f t="shared" ca="1" si="257"/>
        <v>1</v>
      </c>
      <c r="F7868" cm="1">
        <f t="array" ref="F7868" ca="1">IF(G7868&lt;&gt;"",INDIRECT("'"&amp;G7868&amp;"'!"&amp;H7868),"")</f>
        <v>0</v>
      </c>
      <c r="G7868" s="991" t="s">
        <v>4454</v>
      </c>
      <c r="H7868" t="s">
        <v>5966</v>
      </c>
      <c r="I7868" s="4"/>
      <c r="J7868" s="4"/>
      <c r="K7868" s="4"/>
    </row>
    <row r="7869" spans="1:19" ht="15" customHeight="1" x14ac:dyDescent="0.25">
      <c r="A7869">
        <v>7864</v>
      </c>
      <c r="B7869" s="8">
        <f>'EstRev 6-11'!D202</f>
        <v>0</v>
      </c>
      <c r="C7869" s="146">
        <f t="shared" si="256"/>
        <v>7864</v>
      </c>
      <c r="D7869" s="3" t="s">
        <v>5965</v>
      </c>
      <c r="E7869" t="b">
        <f t="shared" ca="1" si="257"/>
        <v>1</v>
      </c>
      <c r="F7869" cm="1">
        <f t="array" ref="F7869" ca="1">IF(G7869&lt;&gt;"",INDIRECT("'"&amp;G7869&amp;"'!"&amp;H7869),"")</f>
        <v>0</v>
      </c>
      <c r="G7869" s="991" t="s">
        <v>4454</v>
      </c>
      <c r="H7869" t="s">
        <v>5967</v>
      </c>
      <c r="I7869" s="4"/>
      <c r="J7869" s="4"/>
      <c r="K7869" s="4"/>
    </row>
    <row r="7870" spans="1:19" ht="15" customHeight="1" x14ac:dyDescent="0.25">
      <c r="A7870">
        <v>7865</v>
      </c>
      <c r="B7870" s="8">
        <f>'EstRev 6-11'!F202</f>
        <v>0</v>
      </c>
      <c r="C7870" s="146">
        <f t="shared" si="256"/>
        <v>7865</v>
      </c>
      <c r="D7870" s="3" t="s">
        <v>5965</v>
      </c>
      <c r="E7870" t="b">
        <f t="shared" ca="1" si="257"/>
        <v>1</v>
      </c>
      <c r="F7870" cm="1">
        <f t="array" ref="F7870" ca="1">IF(G7870&lt;&gt;"",INDIRECT("'"&amp;G7870&amp;"'!"&amp;H7870),"")</f>
        <v>0</v>
      </c>
      <c r="G7870" s="991" t="s">
        <v>4454</v>
      </c>
      <c r="H7870" t="s">
        <v>5968</v>
      </c>
      <c r="I7870" s="4"/>
      <c r="J7870" s="4"/>
      <c r="K7870" s="4"/>
    </row>
    <row r="7871" spans="1:19" ht="15" customHeight="1" x14ac:dyDescent="0.25">
      <c r="A7871">
        <v>7866</v>
      </c>
      <c r="B7871" s="8">
        <f>'EstRev 6-11'!G202</f>
        <v>0</v>
      </c>
      <c r="C7871" s="146">
        <f t="shared" si="256"/>
        <v>7866</v>
      </c>
      <c r="D7871" s="3" t="s">
        <v>5965</v>
      </c>
      <c r="E7871" t="b">
        <f t="shared" ca="1" si="257"/>
        <v>1</v>
      </c>
      <c r="F7871" cm="1">
        <f t="array" ref="F7871" ca="1">IF(G7871&lt;&gt;"",INDIRECT("'"&amp;G7871&amp;"'!"&amp;H7871),"")</f>
        <v>0</v>
      </c>
      <c r="G7871" s="991" t="s">
        <v>4454</v>
      </c>
      <c r="H7871" t="s">
        <v>5969</v>
      </c>
      <c r="I7871" s="4"/>
      <c r="J7871" s="4"/>
      <c r="K7871" s="4"/>
    </row>
    <row r="7872" spans="1:19" ht="15" customHeight="1" x14ac:dyDescent="0.25">
      <c r="A7872">
        <v>7867</v>
      </c>
      <c r="B7872" s="8">
        <f>'EstRev 6-11'!C231</f>
        <v>0</v>
      </c>
      <c r="C7872" s="146">
        <f t="shared" si="256"/>
        <v>7867</v>
      </c>
      <c r="D7872" s="3" t="s">
        <v>5970</v>
      </c>
      <c r="E7872" t="b">
        <f t="shared" ca="1" si="257"/>
        <v>1</v>
      </c>
      <c r="F7872" cm="1">
        <f t="array" ref="F7872" ca="1">IF(G7872&lt;&gt;"",INDIRECT("'"&amp;G7872&amp;"'!"&amp;H7872),"")</f>
        <v>0</v>
      </c>
      <c r="G7872" s="991" t="s">
        <v>4454</v>
      </c>
      <c r="H7872" t="s">
        <v>5971</v>
      </c>
      <c r="I7872" s="4"/>
      <c r="J7872" s="4"/>
      <c r="K7872" s="4"/>
    </row>
    <row r="7873" spans="1:19" x14ac:dyDescent="0.25">
      <c r="A7873">
        <v>7868</v>
      </c>
      <c r="B7873" s="8">
        <f>'EstRev 6-11'!D231</f>
        <v>0</v>
      </c>
      <c r="C7873" s="146">
        <f t="shared" si="256"/>
        <v>7868</v>
      </c>
      <c r="D7873" s="3" t="s">
        <v>5970</v>
      </c>
      <c r="E7873" t="b">
        <f t="shared" ca="1" si="257"/>
        <v>1</v>
      </c>
      <c r="F7873" cm="1">
        <f t="array" ref="F7873" ca="1">IF(G7873&lt;&gt;"",INDIRECT("'"&amp;G7873&amp;"'!"&amp;H7873),"")</f>
        <v>0</v>
      </c>
      <c r="G7873" s="991" t="s">
        <v>4454</v>
      </c>
      <c r="H7873" t="s">
        <v>4033</v>
      </c>
      <c r="S7873" s="991"/>
    </row>
    <row r="7874" spans="1:19" x14ac:dyDescent="0.25">
      <c r="A7874">
        <v>7869</v>
      </c>
      <c r="B7874" s="8">
        <f>'EstRev 6-11'!F231</f>
        <v>0</v>
      </c>
      <c r="C7874" s="146">
        <f t="shared" si="256"/>
        <v>7869</v>
      </c>
      <c r="D7874" s="3" t="s">
        <v>5970</v>
      </c>
      <c r="E7874" t="b">
        <f t="shared" ca="1" si="257"/>
        <v>1</v>
      </c>
      <c r="F7874" cm="1">
        <f t="array" ref="F7874" ca="1">IF(G7874&lt;&gt;"",INDIRECT("'"&amp;G7874&amp;"'!"&amp;H7874),"")</f>
        <v>0</v>
      </c>
      <c r="G7874" s="991" t="s">
        <v>4454</v>
      </c>
      <c r="H7874" t="s">
        <v>5972</v>
      </c>
      <c r="S7874" s="991"/>
    </row>
    <row r="7875" spans="1:19" x14ac:dyDescent="0.25">
      <c r="A7875">
        <v>7870</v>
      </c>
      <c r="B7875" s="8">
        <f>'EstRev 6-11'!G231</f>
        <v>0</v>
      </c>
      <c r="C7875" s="146">
        <f t="shared" si="256"/>
        <v>7870</v>
      </c>
      <c r="D7875" s="3" t="s">
        <v>5970</v>
      </c>
      <c r="E7875" t="b">
        <f t="shared" ca="1" si="257"/>
        <v>1</v>
      </c>
      <c r="F7875" cm="1">
        <f t="array" ref="F7875" ca="1">IF(G7875&lt;&gt;"",INDIRECT("'"&amp;G7875&amp;"'!"&amp;H7875),"")</f>
        <v>0</v>
      </c>
      <c r="G7875" s="991" t="s">
        <v>4454</v>
      </c>
      <c r="H7875" t="s">
        <v>5973</v>
      </c>
      <c r="S7875" s="991"/>
    </row>
    <row r="7876" spans="1:19" x14ac:dyDescent="0.25">
      <c r="A7876">
        <v>7871</v>
      </c>
      <c r="B7876" s="8">
        <f>'EstExp 12-20'!E142</f>
        <v>0</v>
      </c>
      <c r="C7876" s="146">
        <f t="shared" si="256"/>
        <v>7871</v>
      </c>
      <c r="D7876" s="3" t="s">
        <v>5974</v>
      </c>
      <c r="E7876" t="b">
        <f t="shared" ca="1" si="257"/>
        <v>1</v>
      </c>
      <c r="F7876" cm="1">
        <f t="array" ref="F7876" ca="1">IF(G7876&lt;&gt;"",INDIRECT("'"&amp;G7876&amp;"'!"&amp;H7876),"")</f>
        <v>0</v>
      </c>
      <c r="G7876" s="991" t="s">
        <v>3604</v>
      </c>
      <c r="H7876" t="s">
        <v>5975</v>
      </c>
      <c r="S7876" s="991"/>
    </row>
    <row r="7877" spans="1:19" x14ac:dyDescent="0.25">
      <c r="A7877">
        <v>7872</v>
      </c>
      <c r="B7877" s="8">
        <f>'EstRev 6-11'!C67</f>
        <v>0</v>
      </c>
      <c r="C7877" s="146">
        <f t="shared" si="256"/>
        <v>7872</v>
      </c>
      <c r="D7877" s="3" t="s">
        <v>5976</v>
      </c>
      <c r="E7877" t="b">
        <f t="shared" ca="1" si="257"/>
        <v>1</v>
      </c>
      <c r="F7877" cm="1">
        <f t="array" ref="F7877" ca="1">IF(G7877&lt;&gt;"",INDIRECT("'"&amp;G7877&amp;"'!"&amp;H7877),"")</f>
        <v>0</v>
      </c>
      <c r="G7877" s="991" t="s">
        <v>4454</v>
      </c>
      <c r="H7877" t="s">
        <v>3660</v>
      </c>
      <c r="S7877" s="991"/>
    </row>
    <row r="7878" spans="1:19" ht="15" customHeight="1" x14ac:dyDescent="0.25">
      <c r="A7878">
        <v>7873</v>
      </c>
      <c r="B7878" s="8">
        <f>'EstRev 6-11'!D67</f>
        <v>0</v>
      </c>
      <c r="C7878" s="146">
        <f t="shared" si="256"/>
        <v>7873</v>
      </c>
      <c r="D7878" s="3" t="s">
        <v>5976</v>
      </c>
      <c r="E7878" t="b">
        <f t="shared" ca="1" si="257"/>
        <v>1</v>
      </c>
      <c r="F7878" cm="1">
        <f t="array" ref="F7878" ca="1">IF(G7878&lt;&gt;"",INDIRECT("'"&amp;G7878&amp;"'!"&amp;H7878),"")</f>
        <v>0</v>
      </c>
      <c r="G7878" s="991" t="s">
        <v>4454</v>
      </c>
      <c r="H7878" t="s">
        <v>3697</v>
      </c>
    </row>
    <row r="7879" spans="1:19" x14ac:dyDescent="0.25">
      <c r="A7879">
        <v>7874</v>
      </c>
      <c r="B7879" s="8">
        <f>'EstRev 6-11'!E67</f>
        <v>0</v>
      </c>
      <c r="C7879" s="146">
        <f t="shared" si="256"/>
        <v>7874</v>
      </c>
      <c r="D7879" s="3" t="s">
        <v>5976</v>
      </c>
      <c r="E7879" t="b">
        <f t="shared" ca="1" si="257"/>
        <v>1</v>
      </c>
      <c r="F7879" cm="1">
        <f t="array" ref="F7879" ca="1">IF(G7879&lt;&gt;"",INDIRECT("'"&amp;G7879&amp;"'!"&amp;H7879),"")</f>
        <v>0</v>
      </c>
      <c r="G7879" s="991" t="s">
        <v>4454</v>
      </c>
      <c r="H7879" t="s">
        <v>3735</v>
      </c>
      <c r="S7879" s="991"/>
    </row>
    <row r="7880" spans="1:19" x14ac:dyDescent="0.25">
      <c r="A7880">
        <v>7875</v>
      </c>
      <c r="B7880" s="8">
        <f>'EstRev 6-11'!F67</f>
        <v>0</v>
      </c>
      <c r="C7880" s="146">
        <f t="shared" si="256"/>
        <v>7875</v>
      </c>
      <c r="D7880" s="3" t="s">
        <v>5976</v>
      </c>
      <c r="E7880" t="b">
        <f t="shared" ca="1" si="257"/>
        <v>1</v>
      </c>
      <c r="F7880" cm="1">
        <f t="array" ref="F7880" ca="1">IF(G7880&lt;&gt;"",INDIRECT("'"&amp;G7880&amp;"'!"&amp;H7880),"")</f>
        <v>0</v>
      </c>
      <c r="G7880" s="991" t="s">
        <v>4454</v>
      </c>
      <c r="H7880" t="s">
        <v>3772</v>
      </c>
      <c r="S7880" s="991"/>
    </row>
    <row r="7881" spans="1:19" x14ac:dyDescent="0.25">
      <c r="A7881">
        <v>7876</v>
      </c>
      <c r="B7881" s="8">
        <f>'EstRev 6-11'!G67</f>
        <v>0</v>
      </c>
      <c r="C7881" s="146">
        <f t="shared" si="256"/>
        <v>7876</v>
      </c>
      <c r="D7881" s="3" t="s">
        <v>5976</v>
      </c>
      <c r="E7881" t="b">
        <f t="shared" ca="1" si="257"/>
        <v>1</v>
      </c>
      <c r="F7881" cm="1">
        <f t="array" ref="F7881" ca="1">IF(G7881&lt;&gt;"",INDIRECT("'"&amp;G7881&amp;"'!"&amp;H7881),"")</f>
        <v>0</v>
      </c>
      <c r="G7881" s="991" t="s">
        <v>4454</v>
      </c>
      <c r="H7881" t="s">
        <v>3810</v>
      </c>
      <c r="S7881" s="991"/>
    </row>
    <row r="7882" spans="1:19" x14ac:dyDescent="0.25">
      <c r="A7882">
        <v>7877</v>
      </c>
      <c r="B7882" s="8">
        <f>'EstRev 6-11'!H67</f>
        <v>0</v>
      </c>
      <c r="C7882" s="146">
        <f t="shared" si="256"/>
        <v>7877</v>
      </c>
      <c r="D7882" s="3" t="s">
        <v>5976</v>
      </c>
      <c r="E7882" t="b">
        <f t="shared" ca="1" si="257"/>
        <v>1</v>
      </c>
      <c r="F7882" cm="1">
        <f t="array" ref="F7882" ca="1">IF(G7882&lt;&gt;"",INDIRECT("'"&amp;G7882&amp;"'!"&amp;H7882),"")</f>
        <v>0</v>
      </c>
      <c r="G7882" s="991" t="s">
        <v>4454</v>
      </c>
      <c r="H7882" t="s">
        <v>3847</v>
      </c>
      <c r="S7882" s="991"/>
    </row>
    <row r="7883" spans="1:19" x14ac:dyDescent="0.25">
      <c r="A7883">
        <v>7878</v>
      </c>
      <c r="B7883" s="8">
        <f>'EstRev 6-11'!I67</f>
        <v>0</v>
      </c>
      <c r="C7883" s="146">
        <f t="shared" si="256"/>
        <v>7878</v>
      </c>
      <c r="D7883" s="3" t="s">
        <v>5976</v>
      </c>
      <c r="E7883" t="b">
        <f t="shared" ca="1" si="257"/>
        <v>1</v>
      </c>
      <c r="F7883" cm="1">
        <f t="array" ref="F7883" ca="1">IF(G7883&lt;&gt;"",INDIRECT("'"&amp;G7883&amp;"'!"&amp;H7883),"")</f>
        <v>0</v>
      </c>
      <c r="G7883" s="991" t="s">
        <v>4454</v>
      </c>
      <c r="H7883" t="s">
        <v>5039</v>
      </c>
      <c r="S7883" s="991"/>
    </row>
    <row r="7884" spans="1:19" ht="15" customHeight="1" x14ac:dyDescent="0.25">
      <c r="A7884">
        <v>7879</v>
      </c>
      <c r="B7884" s="8">
        <f>'EstRev 6-11'!J67</f>
        <v>0</v>
      </c>
      <c r="C7884" s="146">
        <f t="shared" ref="C7884:C7885" si="258">A7884-B7884</f>
        <v>7879</v>
      </c>
      <c r="D7884" s="3" t="s">
        <v>5976</v>
      </c>
      <c r="E7884" t="b">
        <f t="shared" ref="E7884:E7885" ca="1" si="259">F7884=B7884</f>
        <v>1</v>
      </c>
      <c r="F7884" cm="1">
        <f t="array" ref="F7884" ca="1">IF(G7884&lt;&gt;"",INDIRECT("'"&amp;G7884&amp;"'!"&amp;H7884),"")</f>
        <v>0</v>
      </c>
      <c r="G7884" s="991" t="s">
        <v>4454</v>
      </c>
      <c r="H7884" t="s">
        <v>5040</v>
      </c>
    </row>
    <row r="7885" spans="1:19" ht="15" customHeight="1" x14ac:dyDescent="0.25">
      <c r="A7885">
        <v>7880</v>
      </c>
      <c r="B7885" s="8">
        <f>'EstRev 6-11'!K67</f>
        <v>0</v>
      </c>
      <c r="C7885" s="146">
        <f t="shared" si="258"/>
        <v>7880</v>
      </c>
      <c r="D7885" s="3" t="s">
        <v>5976</v>
      </c>
      <c r="E7885" t="b">
        <f t="shared" ca="1" si="259"/>
        <v>1</v>
      </c>
      <c r="F7885" cm="1">
        <f t="array" ref="F7885" ca="1">IF(G7885&lt;&gt;"",INDIRECT("'"&amp;G7885&amp;"'!"&amp;H7885),"")</f>
        <v>0</v>
      </c>
      <c r="G7885" s="991" t="s">
        <v>4454</v>
      </c>
      <c r="H7885" t="s">
        <v>3891</v>
      </c>
      <c r="I7885" s="4"/>
      <c r="J7885" s="4"/>
      <c r="K7885" s="4"/>
    </row>
    <row r="7886" spans="1:19" ht="15" customHeight="1" x14ac:dyDescent="0.25">
      <c r="F7886" t="str" cm="1">
        <f t="array" ref="F7886" ca="1">IF(G7886&lt;&gt;"",INDIRECT("'"&amp;G7886&amp;"'!"&amp;H7886),"")</f>
        <v/>
      </c>
    </row>
    <row r="7887" spans="1:19" ht="15" customHeight="1" x14ac:dyDescent="0.25">
      <c r="F7887" t="str" cm="1">
        <f t="array" ref="F7887" ca="1">IF(G7887&lt;&gt;"",INDIRECT("'"&amp;G7887&amp;"'!"&amp;H7887),"")</f>
        <v/>
      </c>
    </row>
    <row r="7888" spans="1:19" ht="15" customHeight="1" x14ac:dyDescent="0.25">
      <c r="F7888" t="str" cm="1">
        <f t="array" ref="F7888" ca="1">IF(G7888&lt;&gt;"",INDIRECT("'"&amp;G7888&amp;"'!"&amp;H7888),"")</f>
        <v/>
      </c>
    </row>
    <row r="7889" spans="6:6" ht="15" customHeight="1" x14ac:dyDescent="0.25">
      <c r="F7889" t="str" cm="1">
        <f t="array" ref="F7889" ca="1">IF(G7889&lt;&gt;"",INDIRECT("'"&amp;G7889&amp;"'!"&amp;H7889),"")</f>
        <v/>
      </c>
    </row>
    <row r="7890" spans="6:6" ht="15" customHeight="1" x14ac:dyDescent="0.25">
      <c r="F7890" t="str" cm="1">
        <f t="array" ref="F7890" ca="1">IF(G7890&lt;&gt;"",INDIRECT("'"&amp;G7890&amp;"'!"&amp;H7890),"")</f>
        <v/>
      </c>
    </row>
    <row r="7891" spans="6:6" ht="15" customHeight="1" x14ac:dyDescent="0.25">
      <c r="F7891" t="str" cm="1">
        <f t="array" ref="F7891" ca="1">IF(G7891&lt;&gt;"",INDIRECT("'"&amp;G7891&amp;"'!"&amp;H7891),"")</f>
        <v/>
      </c>
    </row>
    <row r="7892" spans="6:6" ht="15" customHeight="1" x14ac:dyDescent="0.25">
      <c r="F7892" t="str" cm="1">
        <f t="array" ref="F7892" ca="1">IF(G7892&lt;&gt;"",INDIRECT("'"&amp;G7892&amp;"'!"&amp;H7892),"")</f>
        <v/>
      </c>
    </row>
    <row r="7893" spans="6:6" ht="15" customHeight="1" x14ac:dyDescent="0.25">
      <c r="F7893" t="str" cm="1">
        <f t="array" ref="F7893" ca="1">IF(G7893&lt;&gt;"",INDIRECT("'"&amp;G7893&amp;"'!"&amp;H7893),"")</f>
        <v/>
      </c>
    </row>
    <row r="7894" spans="6:6" ht="15" customHeight="1" x14ac:dyDescent="0.25">
      <c r="F7894" t="str" cm="1">
        <f t="array" ref="F7894" ca="1">IF(G7894&lt;&gt;"",INDIRECT("'"&amp;G7894&amp;"'!"&amp;H7894),"")</f>
        <v/>
      </c>
    </row>
    <row r="7895" spans="6:6" ht="15" customHeight="1" x14ac:dyDescent="0.25">
      <c r="F7895" t="str" cm="1">
        <f t="array" ref="F7895" ca="1">IF(G7895&lt;&gt;"",INDIRECT("'"&amp;G7895&amp;"'!"&amp;H7895),"")</f>
        <v/>
      </c>
    </row>
    <row r="7896" spans="6:6" ht="15" customHeight="1" x14ac:dyDescent="0.25">
      <c r="F7896" t="str" cm="1">
        <f t="array" ref="F7896" ca="1">IF(G7896&lt;&gt;"",INDIRECT("'"&amp;G7896&amp;"'!"&amp;H7896),"")</f>
        <v/>
      </c>
    </row>
    <row r="7897" spans="6:6" ht="15" customHeight="1" x14ac:dyDescent="0.25">
      <c r="F7897" t="str" cm="1">
        <f t="array" ref="F7897" ca="1">IF(G7897&lt;&gt;"",INDIRECT("'"&amp;G7897&amp;"'!"&amp;H7897),"")</f>
        <v/>
      </c>
    </row>
    <row r="7898" spans="6:6" ht="15" customHeight="1" x14ac:dyDescent="0.25">
      <c r="F7898" t="str" cm="1">
        <f t="array" ref="F7898" ca="1">IF(G7898&lt;&gt;"",INDIRECT("'"&amp;G7898&amp;"'!"&amp;H7898),"")</f>
        <v/>
      </c>
    </row>
    <row r="7899" spans="6:6" ht="15" customHeight="1" x14ac:dyDescent="0.25">
      <c r="F7899" t="str" cm="1">
        <f t="array" ref="F7899" ca="1">IF(G7899&lt;&gt;"",INDIRECT("'"&amp;G7899&amp;"'!"&amp;H7899),"")</f>
        <v/>
      </c>
    </row>
    <row r="7900" spans="6:6" ht="15" customHeight="1" x14ac:dyDescent="0.25">
      <c r="F7900" t="str" cm="1">
        <f t="array" ref="F7900" ca="1">IF(G7900&lt;&gt;"",INDIRECT("'"&amp;G7900&amp;"'!"&amp;H7900),"")</f>
        <v/>
      </c>
    </row>
    <row r="7901" spans="6:6" ht="15" customHeight="1" x14ac:dyDescent="0.25">
      <c r="F7901" t="str" cm="1">
        <f t="array" ref="F7901" ca="1">IF(G7901&lt;&gt;"",INDIRECT("'"&amp;G7901&amp;"'!"&amp;H7901),"")</f>
        <v/>
      </c>
    </row>
    <row r="7902" spans="6:6" ht="15" customHeight="1" x14ac:dyDescent="0.25">
      <c r="F7902" t="str" cm="1">
        <f t="array" ref="F7902" ca="1">IF(G7902&lt;&gt;"",INDIRECT("'"&amp;G7902&amp;"'!"&amp;H7902),"")</f>
        <v/>
      </c>
    </row>
    <row r="7903" spans="6:6" ht="15" customHeight="1" x14ac:dyDescent="0.25">
      <c r="F7903" t="str" cm="1">
        <f t="array" ref="F7903" ca="1">IF(G7903&lt;&gt;"",INDIRECT("'"&amp;G7903&amp;"'!"&amp;H7903),"")</f>
        <v/>
      </c>
    </row>
    <row r="7904" spans="6:6" ht="15" customHeight="1" x14ac:dyDescent="0.25">
      <c r="F7904" t="str" cm="1">
        <f t="array" ref="F7904" ca="1">IF(G7904&lt;&gt;"",INDIRECT("'"&amp;G7904&amp;"'!"&amp;H7904),"")</f>
        <v/>
      </c>
    </row>
    <row r="7905" spans="6:6" ht="15" customHeight="1" x14ac:dyDescent="0.25">
      <c r="F7905" t="str" cm="1">
        <f t="array" ref="F7905" ca="1">IF(G7905&lt;&gt;"",INDIRECT("'"&amp;G7905&amp;"'!"&amp;H7905),"")</f>
        <v/>
      </c>
    </row>
    <row r="7906" spans="6:6" ht="15" customHeight="1" x14ac:dyDescent="0.25">
      <c r="F7906" t="str" cm="1">
        <f t="array" ref="F7906" ca="1">IF(G7906&lt;&gt;"",INDIRECT("'"&amp;G7906&amp;"'!"&amp;H7906),"")</f>
        <v/>
      </c>
    </row>
    <row r="7907" spans="6:6" ht="15" customHeight="1" x14ac:dyDescent="0.25">
      <c r="F7907" t="str" cm="1">
        <f t="array" ref="F7907" ca="1">IF(G7907&lt;&gt;"",INDIRECT("'"&amp;G7907&amp;"'!"&amp;H7907),"")</f>
        <v/>
      </c>
    </row>
    <row r="7908" spans="6:6" ht="15" customHeight="1" x14ac:dyDescent="0.25">
      <c r="F7908" t="str" cm="1">
        <f t="array" ref="F7908" ca="1">IF(G7908&lt;&gt;"",INDIRECT("'"&amp;G7908&amp;"'!"&amp;H7908),"")</f>
        <v/>
      </c>
    </row>
    <row r="7909" spans="6:6" ht="15" customHeight="1" x14ac:dyDescent="0.25">
      <c r="F7909" t="str" cm="1">
        <f t="array" ref="F7909" ca="1">IF(G7909&lt;&gt;"",INDIRECT("'"&amp;G7909&amp;"'!"&amp;H7909),"")</f>
        <v/>
      </c>
    </row>
    <row r="7910" spans="6:6" ht="15" customHeight="1" x14ac:dyDescent="0.25">
      <c r="F7910" t="str" cm="1">
        <f t="array" ref="F7910" ca="1">IF(G7910&lt;&gt;"",INDIRECT("'"&amp;G7910&amp;"'!"&amp;H7910),"")</f>
        <v/>
      </c>
    </row>
    <row r="7911" spans="6:6" ht="15" customHeight="1" x14ac:dyDescent="0.25">
      <c r="F7911" t="str" cm="1">
        <f t="array" ref="F7911" ca="1">IF(G7911&lt;&gt;"",INDIRECT("'"&amp;G7911&amp;"'!"&amp;H7911),"")</f>
        <v/>
      </c>
    </row>
    <row r="7912" spans="6:6" ht="15" customHeight="1" x14ac:dyDescent="0.25">
      <c r="F7912" t="str" cm="1">
        <f t="array" ref="F7912" ca="1">IF(G7912&lt;&gt;"",INDIRECT("'"&amp;G7912&amp;"'!"&amp;H7912),"")</f>
        <v/>
      </c>
    </row>
    <row r="7913" spans="6:6" ht="15" customHeight="1" x14ac:dyDescent="0.25">
      <c r="F7913" t="str" cm="1">
        <f t="array" ref="F7913" ca="1">IF(G7913&lt;&gt;"",INDIRECT("'"&amp;G7913&amp;"'!"&amp;H7913),"")</f>
        <v/>
      </c>
    </row>
    <row r="7914" spans="6:6" ht="15" customHeight="1" x14ac:dyDescent="0.25">
      <c r="F7914" t="str" cm="1">
        <f t="array" ref="F7914" ca="1">IF(G7914&lt;&gt;"",INDIRECT("'"&amp;G7914&amp;"'!"&amp;H7914),"")</f>
        <v/>
      </c>
    </row>
    <row r="7915" spans="6:6" ht="15" customHeight="1" x14ac:dyDescent="0.25">
      <c r="F7915" t="str" cm="1">
        <f t="array" ref="F7915" ca="1">IF(G7915&lt;&gt;"",INDIRECT("'"&amp;G7915&amp;"'!"&amp;H7915),"")</f>
        <v/>
      </c>
    </row>
    <row r="7916" spans="6:6" ht="15" customHeight="1" x14ac:dyDescent="0.25">
      <c r="F7916" t="str" cm="1">
        <f t="array" ref="F7916" ca="1">IF(G7916&lt;&gt;"",INDIRECT("'"&amp;G7916&amp;"'!"&amp;H7916),"")</f>
        <v/>
      </c>
    </row>
    <row r="7917" spans="6:6" ht="15" customHeight="1" x14ac:dyDescent="0.25">
      <c r="F7917" t="str" cm="1">
        <f t="array" ref="F7917" ca="1">IF(G7917&lt;&gt;"",INDIRECT("'"&amp;G7917&amp;"'!"&amp;H7917),"")</f>
        <v/>
      </c>
    </row>
    <row r="7918" spans="6:6" ht="15" customHeight="1" x14ac:dyDescent="0.25">
      <c r="F7918" t="str" cm="1">
        <f t="array" ref="F7918" ca="1">IF(G7918&lt;&gt;"",INDIRECT("'"&amp;G7918&amp;"'!"&amp;H7918),"")</f>
        <v/>
      </c>
    </row>
    <row r="7919" spans="6:6" ht="15" customHeight="1" x14ac:dyDescent="0.25">
      <c r="F7919" t="str" cm="1">
        <f t="array" ref="F7919" ca="1">IF(G7919&lt;&gt;"",INDIRECT("'"&amp;G7919&amp;"'!"&amp;H7919),"")</f>
        <v/>
      </c>
    </row>
    <row r="7920" spans="6:6" ht="15" customHeight="1" x14ac:dyDescent="0.25">
      <c r="F7920" t="str" cm="1">
        <f t="array" ref="F7920" ca="1">IF(G7920&lt;&gt;"",INDIRECT("'"&amp;G7920&amp;"'!"&amp;H7920),"")</f>
        <v/>
      </c>
    </row>
    <row r="7921" spans="6:6" ht="15" customHeight="1" x14ac:dyDescent="0.25">
      <c r="F7921" t="str" cm="1">
        <f t="array" ref="F7921" ca="1">IF(G7921&lt;&gt;"",INDIRECT("'"&amp;G7921&amp;"'!"&amp;H7921),"")</f>
        <v/>
      </c>
    </row>
    <row r="7922" spans="6:6" ht="15" customHeight="1" x14ac:dyDescent="0.25">
      <c r="F7922" t="str" cm="1">
        <f t="array" ref="F7922" ca="1">IF(G7922&lt;&gt;"",INDIRECT("'"&amp;G7922&amp;"'!"&amp;H7922),"")</f>
        <v/>
      </c>
    </row>
    <row r="7923" spans="6:6" ht="15" customHeight="1" x14ac:dyDescent="0.25">
      <c r="F7923" t="str" cm="1">
        <f t="array" ref="F7923" ca="1">IF(G7923&lt;&gt;"",INDIRECT("'"&amp;G7923&amp;"'!"&amp;H7923),"")</f>
        <v/>
      </c>
    </row>
    <row r="7924" spans="6:6" ht="15" customHeight="1" x14ac:dyDescent="0.25">
      <c r="F7924" t="str" cm="1">
        <f t="array" ref="F7924" ca="1">IF(G7924&lt;&gt;"",INDIRECT("'"&amp;G7924&amp;"'!"&amp;H7924),"")</f>
        <v/>
      </c>
    </row>
    <row r="7925" spans="6:6" ht="15" customHeight="1" x14ac:dyDescent="0.25">
      <c r="F7925" t="str" cm="1">
        <f t="array" ref="F7925" ca="1">IF(G7925&lt;&gt;"",INDIRECT("'"&amp;G7925&amp;"'!"&amp;H7925),"")</f>
        <v/>
      </c>
    </row>
    <row r="7926" spans="6:6" ht="15" customHeight="1" x14ac:dyDescent="0.25">
      <c r="F7926" t="str" cm="1">
        <f t="array" ref="F7926" ca="1">IF(G7926&lt;&gt;"",INDIRECT("'"&amp;G7926&amp;"'!"&amp;H7926),"")</f>
        <v/>
      </c>
    </row>
    <row r="7927" spans="6:6" ht="15" customHeight="1" x14ac:dyDescent="0.25">
      <c r="F7927" t="str" cm="1">
        <f t="array" ref="F7927" ca="1">IF(G7927&lt;&gt;"",INDIRECT("'"&amp;G7927&amp;"'!"&amp;H7927),"")</f>
        <v/>
      </c>
    </row>
    <row r="7928" spans="6:6" ht="15" customHeight="1" x14ac:dyDescent="0.25">
      <c r="F7928" t="str" cm="1">
        <f t="array" ref="F7928" ca="1">IF(G7928&lt;&gt;"",INDIRECT("'"&amp;G7928&amp;"'!"&amp;H7928),"")</f>
        <v/>
      </c>
    </row>
    <row r="7929" spans="6:6" ht="15" customHeight="1" x14ac:dyDescent="0.25">
      <c r="F7929" t="str" cm="1">
        <f t="array" ref="F7929" ca="1">IF(G7929&lt;&gt;"",INDIRECT("'"&amp;G7929&amp;"'!"&amp;H7929),"")</f>
        <v/>
      </c>
    </row>
    <row r="7930" spans="6:6" ht="15" customHeight="1" x14ac:dyDescent="0.25">
      <c r="F7930" t="str" cm="1">
        <f t="array" ref="F7930" ca="1">IF(G7930&lt;&gt;"",INDIRECT("'"&amp;G7930&amp;"'!"&amp;H7930),"")</f>
        <v/>
      </c>
    </row>
    <row r="7931" spans="6:6" ht="15" customHeight="1" x14ac:dyDescent="0.25">
      <c r="F7931" t="str" cm="1">
        <f t="array" ref="F7931" ca="1">IF(G7931&lt;&gt;"",INDIRECT("'"&amp;G7931&amp;"'!"&amp;H7931),"")</f>
        <v/>
      </c>
    </row>
    <row r="7932" spans="6:6" ht="15" customHeight="1" x14ac:dyDescent="0.25">
      <c r="F7932" t="str" cm="1">
        <f t="array" ref="F7932" ca="1">IF(G7932&lt;&gt;"",INDIRECT("'"&amp;G7932&amp;"'!"&amp;H7932),"")</f>
        <v/>
      </c>
    </row>
    <row r="7933" spans="6:6" ht="15" customHeight="1" x14ac:dyDescent="0.25">
      <c r="F7933" t="str" cm="1">
        <f t="array" ref="F7933" ca="1">IF(G7933&lt;&gt;"",INDIRECT("'"&amp;G7933&amp;"'!"&amp;H7933),"")</f>
        <v/>
      </c>
    </row>
    <row r="7934" spans="6:6" ht="15" customHeight="1" x14ac:dyDescent="0.25">
      <c r="F7934" t="str" cm="1">
        <f t="array" ref="F7934" ca="1">IF(G7934&lt;&gt;"",INDIRECT("'"&amp;G7934&amp;"'!"&amp;H7934),"")</f>
        <v/>
      </c>
    </row>
    <row r="7935" spans="6:6" ht="15" customHeight="1" x14ac:dyDescent="0.25">
      <c r="F7935" t="str" cm="1">
        <f t="array" ref="F7935" ca="1">IF(G7935&lt;&gt;"",INDIRECT("'"&amp;G7935&amp;"'!"&amp;H7935),"")</f>
        <v/>
      </c>
    </row>
    <row r="7936" spans="6:6" ht="15" customHeight="1" x14ac:dyDescent="0.25">
      <c r="F7936" t="str" cm="1">
        <f t="array" ref="F7936" ca="1">IF(G7936&lt;&gt;"",INDIRECT("'"&amp;G7936&amp;"'!"&amp;H7936),"")</f>
        <v/>
      </c>
    </row>
    <row r="7937" spans="6:6" ht="15" customHeight="1" x14ac:dyDescent="0.25">
      <c r="F7937" t="str" cm="1">
        <f t="array" ref="F7937" ca="1">IF(G7937&lt;&gt;"",INDIRECT("'"&amp;G7937&amp;"'!"&amp;H7937),"")</f>
        <v/>
      </c>
    </row>
    <row r="7938" spans="6:6" ht="15" customHeight="1" x14ac:dyDescent="0.25">
      <c r="F7938" t="str" cm="1">
        <f t="array" ref="F7938" ca="1">IF(G7938&lt;&gt;"",INDIRECT("'"&amp;G7938&amp;"'!"&amp;H7938),"")</f>
        <v/>
      </c>
    </row>
    <row r="7939" spans="6:6" ht="15" customHeight="1" x14ac:dyDescent="0.25">
      <c r="F7939" t="str" cm="1">
        <f t="array" ref="F7939" ca="1">IF(G7939&lt;&gt;"",INDIRECT("'"&amp;G7939&amp;"'!"&amp;H7939),"")</f>
        <v/>
      </c>
    </row>
    <row r="7940" spans="6:6" ht="15" customHeight="1" x14ac:dyDescent="0.25">
      <c r="F7940" t="str" cm="1">
        <f t="array" ref="F7940" ca="1">IF(G7940&lt;&gt;"",INDIRECT("'"&amp;G7940&amp;"'!"&amp;H7940),"")</f>
        <v/>
      </c>
    </row>
    <row r="7941" spans="6:6" ht="15" customHeight="1" x14ac:dyDescent="0.25">
      <c r="F7941" t="str" cm="1">
        <f t="array" ref="F7941" ca="1">IF(G7941&lt;&gt;"",INDIRECT("'"&amp;G7941&amp;"'!"&amp;H7941),"")</f>
        <v/>
      </c>
    </row>
    <row r="7942" spans="6:6" ht="15" customHeight="1" x14ac:dyDescent="0.25">
      <c r="F7942" t="str" cm="1">
        <f t="array" ref="F7942" ca="1">IF(G7942&lt;&gt;"",INDIRECT("'"&amp;G7942&amp;"'!"&amp;H7942),"")</f>
        <v/>
      </c>
    </row>
    <row r="7943" spans="6:6" ht="15" customHeight="1" x14ac:dyDescent="0.25">
      <c r="F7943" t="str" cm="1">
        <f t="array" ref="F7943" ca="1">IF(G7943&lt;&gt;"",INDIRECT("'"&amp;G7943&amp;"'!"&amp;H7943),"")</f>
        <v/>
      </c>
    </row>
    <row r="7944" spans="6:6" ht="15" customHeight="1" x14ac:dyDescent="0.25">
      <c r="F7944" t="str" cm="1">
        <f t="array" ref="F7944" ca="1">IF(G7944&lt;&gt;"",INDIRECT("'"&amp;G7944&amp;"'!"&amp;H7944),"")</f>
        <v/>
      </c>
    </row>
    <row r="7945" spans="6:6" ht="15" customHeight="1" x14ac:dyDescent="0.25">
      <c r="F7945" t="str" cm="1">
        <f t="array" ref="F7945" ca="1">IF(G7945&lt;&gt;"",INDIRECT("'"&amp;G7945&amp;"'!"&amp;H7945),"")</f>
        <v/>
      </c>
    </row>
    <row r="7946" spans="6:6" ht="15" customHeight="1" x14ac:dyDescent="0.25">
      <c r="F7946" t="str" cm="1">
        <f t="array" ref="F7946" ca="1">IF(G7946&lt;&gt;"",INDIRECT("'"&amp;G7946&amp;"'!"&amp;H7946),"")</f>
        <v/>
      </c>
    </row>
    <row r="7947" spans="6:6" ht="15" customHeight="1" x14ac:dyDescent="0.25">
      <c r="F7947" t="str" cm="1">
        <f t="array" ref="F7947" ca="1">IF(G7947&lt;&gt;"",INDIRECT("'"&amp;G7947&amp;"'!"&amp;H7947),"")</f>
        <v/>
      </c>
    </row>
    <row r="7948" spans="6:6" ht="15" customHeight="1" x14ac:dyDescent="0.25">
      <c r="F7948" t="str" cm="1">
        <f t="array" ref="F7948" ca="1">IF(G7948&lt;&gt;"",INDIRECT("'"&amp;G7948&amp;"'!"&amp;H7948),"")</f>
        <v/>
      </c>
    </row>
    <row r="7949" spans="6:6" ht="15" customHeight="1" x14ac:dyDescent="0.25">
      <c r="F7949" t="str" cm="1">
        <f t="array" ref="F7949" ca="1">IF(G7949&lt;&gt;"",INDIRECT("'"&amp;G7949&amp;"'!"&amp;H7949),"")</f>
        <v/>
      </c>
    </row>
    <row r="7950" spans="6:6" ht="15" customHeight="1" x14ac:dyDescent="0.25">
      <c r="F7950" t="str" cm="1">
        <f t="array" ref="F7950" ca="1">IF(G7950&lt;&gt;"",INDIRECT("'"&amp;G7950&amp;"'!"&amp;H7950),"")</f>
        <v/>
      </c>
    </row>
    <row r="7951" spans="6:6" ht="15" customHeight="1" x14ac:dyDescent="0.25">
      <c r="F7951" t="str" cm="1">
        <f t="array" ref="F7951" ca="1">IF(G7951&lt;&gt;"",INDIRECT("'"&amp;G7951&amp;"'!"&amp;H7951),"")</f>
        <v/>
      </c>
    </row>
    <row r="7952" spans="6:6" ht="15" customHeight="1" x14ac:dyDescent="0.25">
      <c r="F7952" t="str" cm="1">
        <f t="array" ref="F7952" ca="1">IF(G7952&lt;&gt;"",INDIRECT("'"&amp;G7952&amp;"'!"&amp;H7952),"")</f>
        <v/>
      </c>
    </row>
    <row r="7953" spans="6:6" ht="15" customHeight="1" x14ac:dyDescent="0.25">
      <c r="F7953" t="str" cm="1">
        <f t="array" ref="F7953" ca="1">IF(G7953&lt;&gt;"",INDIRECT("'"&amp;G7953&amp;"'!"&amp;H7953),"")</f>
        <v/>
      </c>
    </row>
    <row r="7954" spans="6:6" ht="15" customHeight="1" x14ac:dyDescent="0.25">
      <c r="F7954" t="str" cm="1">
        <f t="array" ref="F7954" ca="1">IF(G7954&lt;&gt;"",INDIRECT("'"&amp;G7954&amp;"'!"&amp;H7954),"")</f>
        <v/>
      </c>
    </row>
    <row r="7955" spans="6:6" ht="15" customHeight="1" x14ac:dyDescent="0.25">
      <c r="F7955" t="str" cm="1">
        <f t="array" ref="F7955" ca="1">IF(G7955&lt;&gt;"",INDIRECT("'"&amp;G7955&amp;"'!"&amp;H7955),"")</f>
        <v/>
      </c>
    </row>
    <row r="7956" spans="6:6" ht="15" customHeight="1" x14ac:dyDescent="0.25">
      <c r="F7956" t="str" cm="1">
        <f t="array" ref="F7956" ca="1">IF(G7956&lt;&gt;"",INDIRECT("'"&amp;G7956&amp;"'!"&amp;H7956),"")</f>
        <v/>
      </c>
    </row>
    <row r="7957" spans="6:6" ht="15" customHeight="1" x14ac:dyDescent="0.25">
      <c r="F7957" t="str" cm="1">
        <f t="array" ref="F7957" ca="1">IF(G7957&lt;&gt;"",INDIRECT("'"&amp;G7957&amp;"'!"&amp;H7957),"")</f>
        <v/>
      </c>
    </row>
    <row r="7958" spans="6:6" ht="15" customHeight="1" x14ac:dyDescent="0.25">
      <c r="F7958" t="str" cm="1">
        <f t="array" ref="F7958" ca="1">IF(G7958&lt;&gt;"",INDIRECT("'"&amp;G7958&amp;"'!"&amp;H7958),"")</f>
        <v/>
      </c>
    </row>
    <row r="7959" spans="6:6" ht="15" customHeight="1" x14ac:dyDescent="0.25">
      <c r="F7959" t="str" cm="1">
        <f t="array" ref="F7959" ca="1">IF(G7959&lt;&gt;"",INDIRECT("'"&amp;G7959&amp;"'!"&amp;H7959),"")</f>
        <v/>
      </c>
    </row>
    <row r="7960" spans="6:6" ht="15" customHeight="1" x14ac:dyDescent="0.25">
      <c r="F7960" t="str" cm="1">
        <f t="array" ref="F7960" ca="1">IF(G7960&lt;&gt;"",INDIRECT("'"&amp;G7960&amp;"'!"&amp;H7960),"")</f>
        <v/>
      </c>
    </row>
    <row r="7961" spans="6:6" ht="15" customHeight="1" x14ac:dyDescent="0.25">
      <c r="F7961" t="str" cm="1">
        <f t="array" ref="F7961" ca="1">IF(G7961&lt;&gt;"",INDIRECT("'"&amp;G7961&amp;"'!"&amp;H7961),"")</f>
        <v/>
      </c>
    </row>
    <row r="7962" spans="6:6" ht="15" customHeight="1" x14ac:dyDescent="0.25">
      <c r="F7962" t="str" cm="1">
        <f t="array" ref="F7962" ca="1">IF(G7962&lt;&gt;"",INDIRECT("'"&amp;G7962&amp;"'!"&amp;H7962),"")</f>
        <v/>
      </c>
    </row>
    <row r="7963" spans="6:6" ht="15" customHeight="1" x14ac:dyDescent="0.25">
      <c r="F7963" t="str" cm="1">
        <f t="array" ref="F7963" ca="1">IF(G7963&lt;&gt;"",INDIRECT("'"&amp;G7963&amp;"'!"&amp;H7963),"")</f>
        <v/>
      </c>
    </row>
    <row r="7964" spans="6:6" ht="15" customHeight="1" x14ac:dyDescent="0.25">
      <c r="F7964" t="str" cm="1">
        <f t="array" ref="F7964" ca="1">IF(G7964&lt;&gt;"",INDIRECT("'"&amp;G7964&amp;"'!"&amp;H7964),"")</f>
        <v/>
      </c>
    </row>
    <row r="7965" spans="6:6" ht="15" customHeight="1" x14ac:dyDescent="0.25">
      <c r="F7965" t="str" cm="1">
        <f t="array" ref="F7965" ca="1">IF(G7965&lt;&gt;"",INDIRECT("'"&amp;G7965&amp;"'!"&amp;H7965),"")</f>
        <v/>
      </c>
    </row>
    <row r="7966" spans="6:6" ht="15" customHeight="1" x14ac:dyDescent="0.25">
      <c r="F7966" t="str" cm="1">
        <f t="array" ref="F7966" ca="1">IF(G7966&lt;&gt;"",INDIRECT("'"&amp;G7966&amp;"'!"&amp;H7966),"")</f>
        <v/>
      </c>
    </row>
    <row r="7967" spans="6:6" ht="15" customHeight="1" x14ac:dyDescent="0.25">
      <c r="F7967" t="str" cm="1">
        <f t="array" ref="F7967" ca="1">IF(G7967&lt;&gt;"",INDIRECT("'"&amp;G7967&amp;"'!"&amp;H7967),"")</f>
        <v/>
      </c>
    </row>
    <row r="7968" spans="6:6" ht="15" customHeight="1" x14ac:dyDescent="0.25">
      <c r="F7968" t="str" cm="1">
        <f t="array" ref="F7968" ca="1">IF(G7968&lt;&gt;"",INDIRECT("'"&amp;G7968&amp;"'!"&amp;H7968),"")</f>
        <v/>
      </c>
    </row>
    <row r="7969" spans="6:6" ht="15" customHeight="1" x14ac:dyDescent="0.25">
      <c r="F7969" t="str" cm="1">
        <f t="array" ref="F7969" ca="1">IF(G7969&lt;&gt;"",INDIRECT("'"&amp;G7969&amp;"'!"&amp;H7969),"")</f>
        <v/>
      </c>
    </row>
    <row r="7970" spans="6:6" ht="15" customHeight="1" x14ac:dyDescent="0.25">
      <c r="F7970" t="str" cm="1">
        <f t="array" ref="F7970" ca="1">IF(G7970&lt;&gt;"",INDIRECT("'"&amp;G7970&amp;"'!"&amp;H7970),"")</f>
        <v/>
      </c>
    </row>
    <row r="7971" spans="6:6" ht="15" customHeight="1" x14ac:dyDescent="0.25">
      <c r="F7971" t="str" cm="1">
        <f t="array" ref="F7971" ca="1">IF(G7971&lt;&gt;"",INDIRECT("'"&amp;G7971&amp;"'!"&amp;H7971),"")</f>
        <v/>
      </c>
    </row>
    <row r="7972" spans="6:6" ht="15" customHeight="1" x14ac:dyDescent="0.25">
      <c r="F7972" t="str" cm="1">
        <f t="array" ref="F7972" ca="1">IF(G7972&lt;&gt;"",INDIRECT("'"&amp;G7972&amp;"'!"&amp;H7972),"")</f>
        <v/>
      </c>
    </row>
    <row r="7973" spans="6:6" ht="15" customHeight="1" x14ac:dyDescent="0.25">
      <c r="F7973" t="str" cm="1">
        <f t="array" ref="F7973" ca="1">IF(G7973&lt;&gt;"",INDIRECT("'"&amp;G7973&amp;"'!"&amp;H7973),"")</f>
        <v/>
      </c>
    </row>
    <row r="7974" spans="6:6" ht="15" customHeight="1" x14ac:dyDescent="0.25">
      <c r="F7974" t="str" cm="1">
        <f t="array" ref="F7974" ca="1">IF(G7974&lt;&gt;"",INDIRECT("'"&amp;G7974&amp;"'!"&amp;H7974),"")</f>
        <v/>
      </c>
    </row>
    <row r="7975" spans="6:6" ht="15" customHeight="1" x14ac:dyDescent="0.25">
      <c r="F7975" t="str" cm="1">
        <f t="array" ref="F7975" ca="1">IF(G7975&lt;&gt;"",INDIRECT("'"&amp;G7975&amp;"'!"&amp;H7975),"")</f>
        <v/>
      </c>
    </row>
    <row r="7976" spans="6:6" ht="15" customHeight="1" x14ac:dyDescent="0.25">
      <c r="F7976" t="str" cm="1">
        <f t="array" ref="F7976" ca="1">IF(G7976&lt;&gt;"",INDIRECT("'"&amp;G7976&amp;"'!"&amp;H7976),"")</f>
        <v/>
      </c>
    </row>
    <row r="7977" spans="6:6" ht="15" customHeight="1" x14ac:dyDescent="0.25">
      <c r="F7977" t="str" cm="1">
        <f t="array" ref="F7977" ca="1">IF(G7977&lt;&gt;"",INDIRECT("'"&amp;G7977&amp;"'!"&amp;H7977),"")</f>
        <v/>
      </c>
    </row>
    <row r="7978" spans="6:6" ht="15" customHeight="1" x14ac:dyDescent="0.25">
      <c r="F7978" t="str" cm="1">
        <f t="array" ref="F7978" ca="1">IF(G7978&lt;&gt;"",INDIRECT("'"&amp;G7978&amp;"'!"&amp;H7978),"")</f>
        <v/>
      </c>
    </row>
    <row r="7979" spans="6:6" ht="15" customHeight="1" x14ac:dyDescent="0.25">
      <c r="F7979" t="str" cm="1">
        <f t="array" ref="F7979" ca="1">IF(G7979&lt;&gt;"",INDIRECT("'"&amp;G7979&amp;"'!"&amp;H7979),"")</f>
        <v/>
      </c>
    </row>
    <row r="7980" spans="6:6" ht="15" customHeight="1" x14ac:dyDescent="0.25">
      <c r="F7980" t="str" cm="1">
        <f t="array" ref="F7980" ca="1">IF(G7980&lt;&gt;"",INDIRECT("'"&amp;G7980&amp;"'!"&amp;H7980),"")</f>
        <v/>
      </c>
    </row>
    <row r="7981" spans="6:6" ht="15" customHeight="1" x14ac:dyDescent="0.25">
      <c r="F7981" t="str" cm="1">
        <f t="array" ref="F7981" ca="1">IF(G7981&lt;&gt;"",INDIRECT("'"&amp;G7981&amp;"'!"&amp;H7981),"")</f>
        <v/>
      </c>
    </row>
    <row r="7982" spans="6:6" ht="15" customHeight="1" x14ac:dyDescent="0.25">
      <c r="F7982" t="str" cm="1">
        <f t="array" ref="F7982" ca="1">IF(G7982&lt;&gt;"",INDIRECT("'"&amp;G7982&amp;"'!"&amp;H7982),"")</f>
        <v/>
      </c>
    </row>
    <row r="7983" spans="6:6" ht="15" customHeight="1" x14ac:dyDescent="0.25">
      <c r="F7983" t="str" cm="1">
        <f t="array" ref="F7983" ca="1">IF(G7983&lt;&gt;"",INDIRECT("'"&amp;G7983&amp;"'!"&amp;H7983),"")</f>
        <v/>
      </c>
    </row>
    <row r="7984" spans="6:6" ht="15" customHeight="1" x14ac:dyDescent="0.25">
      <c r="F7984" t="str" cm="1">
        <f t="array" ref="F7984" ca="1">IF(G7984&lt;&gt;"",INDIRECT("'"&amp;G7984&amp;"'!"&amp;H7984),"")</f>
        <v/>
      </c>
    </row>
    <row r="7985" spans="6:6" ht="15" customHeight="1" x14ac:dyDescent="0.25">
      <c r="F7985" t="str" cm="1">
        <f t="array" ref="F7985" ca="1">IF(G7985&lt;&gt;"",INDIRECT("'"&amp;G7985&amp;"'!"&amp;H7985),"")</f>
        <v/>
      </c>
    </row>
    <row r="7986" spans="6:6" ht="15" customHeight="1" x14ac:dyDescent="0.25">
      <c r="F7986" t="str" cm="1">
        <f t="array" ref="F7986" ca="1">IF(G7986&lt;&gt;"",INDIRECT("'"&amp;G7986&amp;"'!"&amp;H7986),"")</f>
        <v/>
      </c>
    </row>
    <row r="7987" spans="6:6" ht="15" customHeight="1" x14ac:dyDescent="0.25">
      <c r="F7987" t="str" cm="1">
        <f t="array" ref="F7987" ca="1">IF(G7987&lt;&gt;"",INDIRECT("'"&amp;G7987&amp;"'!"&amp;H7987),"")</f>
        <v/>
      </c>
    </row>
    <row r="7988" spans="6:6" ht="15" customHeight="1" x14ac:dyDescent="0.25">
      <c r="F7988" t="str" cm="1">
        <f t="array" ref="F7988" ca="1">IF(G7988&lt;&gt;"",INDIRECT("'"&amp;G7988&amp;"'!"&amp;H7988),"")</f>
        <v/>
      </c>
    </row>
    <row r="7989" spans="6:6" ht="15" customHeight="1" x14ac:dyDescent="0.25">
      <c r="F7989" t="str" cm="1">
        <f t="array" ref="F7989" ca="1">IF(G7989&lt;&gt;"",INDIRECT("'"&amp;G7989&amp;"'!"&amp;H7989),"")</f>
        <v/>
      </c>
    </row>
    <row r="7990" spans="6:6" ht="15" customHeight="1" x14ac:dyDescent="0.25">
      <c r="F7990" t="str" cm="1">
        <f t="array" ref="F7990" ca="1">IF(G7990&lt;&gt;"",INDIRECT("'"&amp;G7990&amp;"'!"&amp;H7990),"")</f>
        <v/>
      </c>
    </row>
    <row r="7991" spans="6:6" ht="15" customHeight="1" x14ac:dyDescent="0.25">
      <c r="F7991" t="str" cm="1">
        <f t="array" ref="F7991" ca="1">IF(G7991&lt;&gt;"",INDIRECT("'"&amp;G7991&amp;"'!"&amp;H7991),"")</f>
        <v/>
      </c>
    </row>
    <row r="7992" spans="6:6" ht="15" customHeight="1" x14ac:dyDescent="0.25">
      <c r="F7992" t="str" cm="1">
        <f t="array" ref="F7992" ca="1">IF(G7992&lt;&gt;"",INDIRECT("'"&amp;G7992&amp;"'!"&amp;H7992),"")</f>
        <v/>
      </c>
    </row>
    <row r="7993" spans="6:6" ht="15" customHeight="1" x14ac:dyDescent="0.25">
      <c r="F7993" t="str" cm="1">
        <f t="array" ref="F7993" ca="1">IF(G7993&lt;&gt;"",INDIRECT("'"&amp;G7993&amp;"'!"&amp;H7993),"")</f>
        <v/>
      </c>
    </row>
    <row r="7994" spans="6:6" ht="15" customHeight="1" x14ac:dyDescent="0.25">
      <c r="F7994" t="str" cm="1">
        <f t="array" ref="F7994" ca="1">IF(G7994&lt;&gt;"",INDIRECT("'"&amp;G7994&amp;"'!"&amp;H7994),"")</f>
        <v/>
      </c>
    </row>
    <row r="7995" spans="6:6" ht="15" customHeight="1" x14ac:dyDescent="0.25">
      <c r="F7995" t="str" cm="1">
        <f t="array" ref="F7995" ca="1">IF(G7995&lt;&gt;"",INDIRECT("'"&amp;G7995&amp;"'!"&amp;H7995),"")</f>
        <v/>
      </c>
    </row>
    <row r="7996" spans="6:6" ht="15" customHeight="1" x14ac:dyDescent="0.25">
      <c r="F7996" t="str" cm="1">
        <f t="array" ref="F7996" ca="1">IF(G7996&lt;&gt;"",INDIRECT("'"&amp;G7996&amp;"'!"&amp;H7996),"")</f>
        <v/>
      </c>
    </row>
    <row r="7997" spans="6:6" ht="15" customHeight="1" x14ac:dyDescent="0.25">
      <c r="F7997" t="str" cm="1">
        <f t="array" ref="F7997" ca="1">IF(G7997&lt;&gt;"",INDIRECT("'"&amp;G7997&amp;"'!"&amp;H7997),"")</f>
        <v/>
      </c>
    </row>
    <row r="7998" spans="6:6" ht="15" customHeight="1" x14ac:dyDescent="0.25">
      <c r="F7998" t="str" cm="1">
        <f t="array" ref="F7998" ca="1">IF(G7998&lt;&gt;"",INDIRECT("'"&amp;G7998&amp;"'!"&amp;H7998),"")</f>
        <v/>
      </c>
    </row>
    <row r="7999" spans="6:6" ht="15" customHeight="1" x14ac:dyDescent="0.25">
      <c r="F7999" t="str" cm="1">
        <f t="array" ref="F7999" ca="1">IF(G7999&lt;&gt;"",INDIRECT("'"&amp;G7999&amp;"'!"&amp;H7999),"")</f>
        <v/>
      </c>
    </row>
    <row r="8000" spans="6:6" ht="15" customHeight="1" x14ac:dyDescent="0.25">
      <c r="F8000" t="str" cm="1">
        <f t="array" ref="F8000" ca="1">IF(G8000&lt;&gt;"",INDIRECT("'"&amp;G8000&amp;"'!"&amp;H8000),"")</f>
        <v/>
      </c>
    </row>
    <row r="8001" spans="7:19" ht="15" customHeight="1" x14ac:dyDescent="0.25">
      <c r="G8001" s="330"/>
      <c r="S8001" s="330"/>
    </row>
  </sheetData>
  <sheetProtection algorithmName="SHA-512" hashValue="DoI6vHqHVLLLmIaxFUluPxYnvQB0PsSbygzOQpDmMplBzrwzh1OVP5D08jY9vlBBnL/EU2ZnGi0wnP5WyihNig==" saltValue="097bNq/fkgfqdCQK9Re8oQ==" spinCount="100000" sheet="1" objects="1"/>
  <autoFilter ref="A1:L8000" xr:uid="{00000000-0009-0000-0000-000010000000}"/>
  <sortState ref="A6:S7885">
    <sortCondition ref="A6:A7885"/>
  </sortState>
  <phoneticPr fontId="11" type="noConversion"/>
  <conditionalFormatting sqref="J1">
    <cfRule type="containsText" dxfId="2" priority="1" operator="containsText" text="Problem">
      <formula>NOT(ISERROR(SEARCH("Problem",J1)))</formula>
    </cfRule>
    <cfRule type="containsText" dxfId="1" priority="2" operator="containsText" text="Good">
      <formula>NOT(ISERROR(SEARCH("Good",J1)))</formula>
    </cfRule>
  </conditionalFormatting>
  <conditionalFormatting sqref="E1:E1048576">
    <cfRule type="containsText" dxfId="0" priority="3" operator="containsText" text="FALSE">
      <formula>NOT(ISERROR(SEARCH("FALSE",E1)))</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E0A8-6FDC-46AA-9F64-FCC7533ECA42}">
  <dimension ref="A1:BD930"/>
  <sheetViews>
    <sheetView topLeftCell="A598" workbookViewId="0">
      <selection activeCell="L593" sqref="L593"/>
    </sheetView>
  </sheetViews>
  <sheetFormatPr defaultRowHeight="13.2" x14ac:dyDescent="0.25"/>
  <cols>
    <col min="1" max="1" width="14.6640625" customWidth="1"/>
  </cols>
  <sheetData>
    <row r="1" spans="1:56" ht="15" customHeight="1" x14ac:dyDescent="0.3">
      <c r="A1" s="391">
        <v>1</v>
      </c>
      <c r="B1" s="391">
        <v>2</v>
      </c>
      <c r="C1" s="391">
        <v>3</v>
      </c>
      <c r="D1" s="391">
        <v>4</v>
      </c>
      <c r="E1" s="391">
        <v>5</v>
      </c>
      <c r="F1" s="391">
        <v>6</v>
      </c>
      <c r="G1" s="391">
        <v>7</v>
      </c>
      <c r="H1" s="391">
        <v>8</v>
      </c>
      <c r="I1" s="391">
        <v>9</v>
      </c>
      <c r="J1" s="391">
        <v>10</v>
      </c>
      <c r="K1" s="391">
        <v>11</v>
      </c>
      <c r="L1" s="391">
        <v>12</v>
      </c>
      <c r="M1" s="391">
        <v>13</v>
      </c>
      <c r="N1" s="391">
        <v>14</v>
      </c>
      <c r="O1" s="391">
        <v>15</v>
      </c>
      <c r="P1" s="391">
        <v>16</v>
      </c>
      <c r="Q1" s="391">
        <v>17</v>
      </c>
      <c r="R1" s="391">
        <v>18</v>
      </c>
      <c r="S1" s="391">
        <v>19</v>
      </c>
      <c r="T1" s="391">
        <v>20</v>
      </c>
      <c r="U1" s="391">
        <v>21</v>
      </c>
      <c r="V1" s="391">
        <v>22</v>
      </c>
      <c r="W1" s="391">
        <v>23</v>
      </c>
      <c r="X1" s="391">
        <v>24</v>
      </c>
      <c r="Y1" s="391">
        <v>25</v>
      </c>
      <c r="Z1" s="391">
        <v>26</v>
      </c>
      <c r="AA1" s="391">
        <v>27</v>
      </c>
      <c r="AB1" s="391">
        <v>28</v>
      </c>
      <c r="AC1" s="391">
        <v>29</v>
      </c>
      <c r="AD1" s="391">
        <v>30</v>
      </c>
      <c r="AE1" s="391">
        <v>31</v>
      </c>
      <c r="AF1" s="391">
        <v>32</v>
      </c>
      <c r="AG1" s="391">
        <v>33</v>
      </c>
      <c r="AH1" s="391">
        <v>34</v>
      </c>
      <c r="AI1" s="391">
        <v>35</v>
      </c>
      <c r="AJ1" s="391">
        <v>36</v>
      </c>
      <c r="AK1" s="391">
        <v>37</v>
      </c>
      <c r="AL1" s="391">
        <v>38</v>
      </c>
      <c r="AM1" s="391">
        <v>39</v>
      </c>
      <c r="AN1" s="391">
        <v>40</v>
      </c>
      <c r="AO1" s="391">
        <v>41</v>
      </c>
      <c r="AP1" s="391">
        <v>42</v>
      </c>
      <c r="AQ1" s="391">
        <v>43</v>
      </c>
      <c r="AR1" s="391">
        <v>44</v>
      </c>
      <c r="AS1" s="391">
        <v>45</v>
      </c>
      <c r="AT1" s="391">
        <v>46</v>
      </c>
      <c r="AU1" s="391">
        <v>47</v>
      </c>
      <c r="AV1" s="391">
        <v>48</v>
      </c>
      <c r="AW1" s="391">
        <v>49</v>
      </c>
      <c r="AX1" s="391">
        <v>50</v>
      </c>
      <c r="AY1" s="391">
        <v>51</v>
      </c>
      <c r="AZ1" s="391">
        <v>52</v>
      </c>
      <c r="BA1" s="391">
        <v>53</v>
      </c>
      <c r="BB1" s="391">
        <v>54</v>
      </c>
      <c r="BC1" s="391">
        <v>55</v>
      </c>
    </row>
    <row r="2" spans="1:56" ht="165.75" customHeight="1" x14ac:dyDescent="0.3">
      <c r="A2" s="392" t="s">
        <v>5977</v>
      </c>
      <c r="B2" s="392" t="s">
        <v>783</v>
      </c>
      <c r="C2" s="392" t="s">
        <v>5978</v>
      </c>
      <c r="D2" s="392" t="s">
        <v>5979</v>
      </c>
      <c r="E2" s="392" t="s">
        <v>887</v>
      </c>
      <c r="F2" s="392" t="s">
        <v>5980</v>
      </c>
      <c r="G2" s="392" t="s">
        <v>892</v>
      </c>
      <c r="H2" s="392" t="s">
        <v>5981</v>
      </c>
      <c r="I2" s="392" t="s">
        <v>5982</v>
      </c>
      <c r="J2" s="392" t="s">
        <v>5983</v>
      </c>
      <c r="K2" s="392" t="s">
        <v>5984</v>
      </c>
      <c r="L2" s="392" t="s">
        <v>819</v>
      </c>
      <c r="M2" s="392" t="s">
        <v>5985</v>
      </c>
      <c r="N2" s="392" t="s">
        <v>832</v>
      </c>
      <c r="O2" s="392" t="s">
        <v>837</v>
      </c>
      <c r="P2" s="392" t="s">
        <v>952</v>
      </c>
      <c r="Q2" s="392" t="s">
        <v>845</v>
      </c>
      <c r="R2" s="392" t="s">
        <v>848</v>
      </c>
      <c r="S2" s="392" t="s">
        <v>851</v>
      </c>
      <c r="T2" s="392" t="s">
        <v>857</v>
      </c>
      <c r="U2" s="392" t="s">
        <v>862</v>
      </c>
      <c r="V2" s="392" t="s">
        <v>866</v>
      </c>
      <c r="W2" s="392" t="s">
        <v>869</v>
      </c>
      <c r="X2" s="392" t="s">
        <v>872</v>
      </c>
      <c r="Y2" s="392" t="s">
        <v>5986</v>
      </c>
      <c r="Z2" s="392" t="s">
        <v>875</v>
      </c>
      <c r="AA2" s="392" t="s">
        <v>878</v>
      </c>
      <c r="AB2" s="392" t="s">
        <v>880</v>
      </c>
      <c r="AC2" s="392" t="s">
        <v>885</v>
      </c>
      <c r="AD2" s="392" t="s">
        <v>886</v>
      </c>
      <c r="AE2" s="392" t="s">
        <v>889</v>
      </c>
      <c r="AF2" s="392" t="s">
        <v>890</v>
      </c>
      <c r="AG2" s="392" t="s">
        <v>894</v>
      </c>
      <c r="AH2" s="392" t="s">
        <v>196</v>
      </c>
      <c r="AI2" s="392" t="s">
        <v>5987</v>
      </c>
      <c r="AJ2" s="392" t="s">
        <v>5988</v>
      </c>
      <c r="AK2" s="392" t="s">
        <v>5989</v>
      </c>
      <c r="AL2" s="392" t="s">
        <v>5990</v>
      </c>
      <c r="AM2" s="392" t="s">
        <v>5991</v>
      </c>
      <c r="AN2" s="392" t="s">
        <v>5992</v>
      </c>
      <c r="AO2" s="392" t="s">
        <v>5993</v>
      </c>
      <c r="AP2" s="392" t="s">
        <v>5994</v>
      </c>
      <c r="AQ2" s="392" t="s">
        <v>905</v>
      </c>
      <c r="AR2" s="392" t="s">
        <v>906</v>
      </c>
      <c r="AS2" s="392" t="s">
        <v>910</v>
      </c>
      <c r="AT2" s="392" t="s">
        <v>912</v>
      </c>
      <c r="AU2" s="392" t="s">
        <v>913</v>
      </c>
      <c r="AV2" s="392" t="s">
        <v>914</v>
      </c>
      <c r="AW2" s="392" t="s">
        <v>918</v>
      </c>
      <c r="AX2" s="392" t="s">
        <v>920</v>
      </c>
      <c r="AY2" s="392" t="s">
        <v>5995</v>
      </c>
      <c r="AZ2" s="392" t="s">
        <v>5996</v>
      </c>
      <c r="BA2" s="393" t="s">
        <v>5997</v>
      </c>
      <c r="BB2" s="393" t="s">
        <v>5998</v>
      </c>
      <c r="BC2" s="393" t="s">
        <v>5999</v>
      </c>
      <c r="BD2" s="394" t="s">
        <v>6000</v>
      </c>
    </row>
    <row r="3" spans="1:56" ht="13.5" customHeight="1" x14ac:dyDescent="0.25">
      <c r="A3" s="395"/>
      <c r="B3" s="395" t="s">
        <v>6001</v>
      </c>
      <c r="C3">
        <v>29</v>
      </c>
      <c r="D3" s="396">
        <v>438796.32</v>
      </c>
      <c r="E3" s="396">
        <v>378586.27</v>
      </c>
      <c r="F3" s="397">
        <v>0.86278360310770197</v>
      </c>
      <c r="G3">
        <v>2</v>
      </c>
      <c r="H3" s="396">
        <v>1258.05</v>
      </c>
      <c r="I3" s="396">
        <v>334706.64</v>
      </c>
      <c r="J3" s="396">
        <v>335964.69</v>
      </c>
      <c r="K3">
        <v>0.9</v>
      </c>
      <c r="L3" s="396">
        <v>94677.119999999995</v>
      </c>
      <c r="M3" s="396">
        <v>31555.88</v>
      </c>
      <c r="N3" s="396">
        <v>10355.31</v>
      </c>
      <c r="O3" s="396">
        <v>2958.66</v>
      </c>
      <c r="P3" s="396">
        <v>3190.6</v>
      </c>
      <c r="Q3" s="396">
        <v>8724.3700000000008</v>
      </c>
      <c r="R3" s="396">
        <v>1676.78</v>
      </c>
      <c r="S3" s="396">
        <v>3907.13</v>
      </c>
      <c r="T3" s="396">
        <v>2960.02</v>
      </c>
      <c r="U3" s="396">
        <v>2511.7199999999998</v>
      </c>
      <c r="V3" s="396">
        <v>4363.63</v>
      </c>
      <c r="W3" s="396">
        <v>3800.62</v>
      </c>
      <c r="X3" s="396">
        <v>4688.33</v>
      </c>
      <c r="Y3" s="396">
        <v>175370.17</v>
      </c>
      <c r="Z3" s="396">
        <v>2610</v>
      </c>
      <c r="AA3" s="396">
        <v>3625</v>
      </c>
      <c r="AB3" s="396">
        <v>9425</v>
      </c>
      <c r="AC3" s="396">
        <v>986</v>
      </c>
      <c r="AD3" s="396">
        <v>16559</v>
      </c>
      <c r="AE3" s="396">
        <v>26854</v>
      </c>
      <c r="AF3" s="396">
        <v>43529</v>
      </c>
      <c r="AG3" s="396">
        <v>29232</v>
      </c>
      <c r="AH3" s="396">
        <v>83048.508000000002</v>
      </c>
      <c r="AI3" s="396">
        <v>215868.508</v>
      </c>
      <c r="AJ3" s="396">
        <v>29408.32</v>
      </c>
      <c r="AK3" s="396">
        <v>186460.18799999999</v>
      </c>
      <c r="AL3" s="396">
        <v>212927.66800000001</v>
      </c>
      <c r="AM3" s="396">
        <v>6104.56</v>
      </c>
      <c r="AN3" s="396">
        <v>6104.56</v>
      </c>
      <c r="AO3" s="396">
        <v>6782.85</v>
      </c>
      <c r="AP3" s="396">
        <v>6782.85</v>
      </c>
      <c r="AQ3" s="396">
        <v>678.28</v>
      </c>
      <c r="AR3" s="396">
        <v>678.28</v>
      </c>
      <c r="AS3" s="396">
        <v>678.28</v>
      </c>
      <c r="AT3" s="396">
        <v>678.28</v>
      </c>
      <c r="AU3" s="396">
        <v>1356.57</v>
      </c>
      <c r="AV3" s="396">
        <v>13565.7</v>
      </c>
      <c r="AW3" s="396">
        <v>5581.62</v>
      </c>
      <c r="AX3" s="396">
        <v>1506.56</v>
      </c>
      <c r="AY3" s="396">
        <v>50498.39</v>
      </c>
      <c r="AZ3" s="396">
        <v>438796.32</v>
      </c>
      <c r="BA3" s="396">
        <v>6829.35</v>
      </c>
      <c r="BB3" s="396">
        <v>403.98</v>
      </c>
      <c r="BC3" s="396">
        <v>3214.34</v>
      </c>
      <c r="BD3" s="396">
        <v>438796.228</v>
      </c>
    </row>
    <row r="4" spans="1:56" x14ac:dyDescent="0.25">
      <c r="A4" s="395"/>
      <c r="B4" s="395" t="s">
        <v>6002</v>
      </c>
      <c r="C4">
        <v>49.31</v>
      </c>
      <c r="D4" s="396">
        <v>711872.35</v>
      </c>
      <c r="E4" s="396">
        <v>752010.13</v>
      </c>
      <c r="F4" s="397">
        <v>1.056383395141</v>
      </c>
      <c r="G4">
        <v>4</v>
      </c>
      <c r="H4" s="396">
        <v>45.26</v>
      </c>
      <c r="I4" s="396">
        <v>680822.9</v>
      </c>
      <c r="J4" s="396">
        <v>680868.16</v>
      </c>
      <c r="K4">
        <v>0.9</v>
      </c>
      <c r="L4" s="396">
        <v>154488.32999999999</v>
      </c>
      <c r="M4" s="396">
        <v>45292.87</v>
      </c>
      <c r="N4" s="396">
        <v>17001</v>
      </c>
      <c r="O4" s="396">
        <v>5635.71</v>
      </c>
      <c r="P4" s="396">
        <v>5253.93</v>
      </c>
      <c r="Q4" s="396">
        <v>14467.22</v>
      </c>
      <c r="R4" s="396">
        <v>3353.56</v>
      </c>
      <c r="S4" s="396">
        <v>6418.86</v>
      </c>
      <c r="T4" s="396">
        <v>5920.05</v>
      </c>
      <c r="U4" s="396">
        <v>4186.21</v>
      </c>
      <c r="V4" s="396">
        <v>8727.26</v>
      </c>
      <c r="W4" s="396">
        <v>7601.25</v>
      </c>
      <c r="X4" s="396">
        <v>7702.26</v>
      </c>
      <c r="Y4" s="396">
        <v>286048.51</v>
      </c>
      <c r="Z4" s="396">
        <v>4437.8999999999996</v>
      </c>
      <c r="AA4" s="396">
        <v>6163.75</v>
      </c>
      <c r="AB4" s="396">
        <v>16025.75</v>
      </c>
      <c r="AC4" s="396">
        <v>1676.54</v>
      </c>
      <c r="AD4" s="396">
        <v>28156.01</v>
      </c>
      <c r="AE4" s="396">
        <v>34938.82</v>
      </c>
      <c r="AF4" s="396">
        <v>74014.31</v>
      </c>
      <c r="AG4" s="396">
        <v>49704.480000000003</v>
      </c>
      <c r="AH4" s="396">
        <v>135376.28544000001</v>
      </c>
      <c r="AI4" s="396">
        <v>350493.84544</v>
      </c>
      <c r="AJ4" s="396">
        <v>50004.28</v>
      </c>
      <c r="AK4" s="396">
        <v>300489.56543999998</v>
      </c>
      <c r="AL4" s="396">
        <v>345493.41544000001</v>
      </c>
      <c r="AM4" s="396">
        <v>10852.56</v>
      </c>
      <c r="AN4" s="396">
        <v>10852.56</v>
      </c>
      <c r="AO4" s="396">
        <v>11530.84</v>
      </c>
      <c r="AP4" s="396">
        <v>11530.84</v>
      </c>
      <c r="AQ4" s="396">
        <v>0</v>
      </c>
      <c r="AR4" s="396">
        <v>0</v>
      </c>
      <c r="AS4" s="396">
        <v>0</v>
      </c>
      <c r="AT4" s="396">
        <v>0</v>
      </c>
      <c r="AU4" s="396">
        <v>0</v>
      </c>
      <c r="AV4" s="396">
        <v>23061.69</v>
      </c>
      <c r="AW4" s="396">
        <v>9488.75</v>
      </c>
      <c r="AX4" s="396">
        <v>3013.12</v>
      </c>
      <c r="AY4" s="396">
        <v>80330.36</v>
      </c>
      <c r="AZ4" s="396">
        <v>711872.35</v>
      </c>
      <c r="BA4" s="396">
        <v>30002.9</v>
      </c>
      <c r="BB4" s="396">
        <v>0</v>
      </c>
      <c r="BC4" s="396">
        <v>14093.43</v>
      </c>
      <c r="BD4" s="396">
        <v>711872.28544000001</v>
      </c>
    </row>
    <row r="5" spans="1:56" x14ac:dyDescent="0.25">
      <c r="A5" s="395" t="s">
        <v>2866</v>
      </c>
      <c r="B5" s="395" t="s">
        <v>6003</v>
      </c>
      <c r="C5">
        <v>448.03</v>
      </c>
      <c r="D5" s="396">
        <v>6382781.5199999996</v>
      </c>
      <c r="E5" s="396">
        <v>5278669.24</v>
      </c>
      <c r="F5" s="397">
        <v>0.82701706512429696</v>
      </c>
      <c r="G5">
        <v>2</v>
      </c>
      <c r="H5" s="396">
        <v>22580.77</v>
      </c>
      <c r="I5" s="396">
        <v>2418804.7999999998</v>
      </c>
      <c r="J5" s="396">
        <v>2441385.5699999998</v>
      </c>
      <c r="K5">
        <v>0.9</v>
      </c>
      <c r="L5" s="396">
        <v>1433258.59</v>
      </c>
      <c r="M5" s="396">
        <v>352021.75</v>
      </c>
      <c r="N5" s="396">
        <v>150312.87</v>
      </c>
      <c r="O5" s="396">
        <v>59728.63</v>
      </c>
      <c r="P5" s="396">
        <v>49434.05</v>
      </c>
      <c r="Q5" s="396">
        <v>105679.48</v>
      </c>
      <c r="R5" s="396">
        <v>31858.83</v>
      </c>
      <c r="S5" s="396">
        <v>57490.68</v>
      </c>
      <c r="T5" s="396">
        <v>65860.62</v>
      </c>
      <c r="U5" s="396">
        <v>41303.980000000003</v>
      </c>
      <c r="V5" s="396">
        <v>97090.81</v>
      </c>
      <c r="W5" s="396">
        <v>84563.97</v>
      </c>
      <c r="X5" s="396">
        <v>68985.48</v>
      </c>
      <c r="Y5" s="396">
        <v>2597589.7400000002</v>
      </c>
      <c r="Z5" s="396">
        <v>39955.5</v>
      </c>
      <c r="AA5" s="396">
        <v>56003.75</v>
      </c>
      <c r="AB5" s="396">
        <v>145609.75</v>
      </c>
      <c r="AC5" s="396">
        <v>15233.02</v>
      </c>
      <c r="AD5" s="396">
        <v>255825.13</v>
      </c>
      <c r="AE5" s="396">
        <v>193223.28</v>
      </c>
      <c r="AF5" s="396">
        <v>672493.03</v>
      </c>
      <c r="AG5" s="396">
        <v>451614.24</v>
      </c>
      <c r="AH5" s="396">
        <v>1239432.0067199999</v>
      </c>
      <c r="AI5" s="396">
        <v>3069389.7067200001</v>
      </c>
      <c r="AJ5" s="396">
        <v>454338.26</v>
      </c>
      <c r="AK5" s="396">
        <v>2615051.4467199999</v>
      </c>
      <c r="AL5" s="396">
        <v>3023955.8767200001</v>
      </c>
      <c r="AM5" s="396">
        <v>103777.60000000001</v>
      </c>
      <c r="AN5" s="396">
        <v>103777.60000000001</v>
      </c>
      <c r="AO5" s="396">
        <v>108525.6</v>
      </c>
      <c r="AP5" s="396">
        <v>108525.6</v>
      </c>
      <c r="AQ5" s="396">
        <v>0</v>
      </c>
      <c r="AR5" s="396">
        <v>0</v>
      </c>
      <c r="AS5" s="396">
        <v>0</v>
      </c>
      <c r="AT5" s="396">
        <v>0</v>
      </c>
      <c r="AU5" s="396">
        <v>0</v>
      </c>
      <c r="AV5" s="396">
        <v>215016.34</v>
      </c>
      <c r="AW5" s="396">
        <v>88468.67</v>
      </c>
      <c r="AX5" s="396">
        <v>33144.400000000001</v>
      </c>
      <c r="AY5" s="396">
        <v>761235.81</v>
      </c>
      <c r="AZ5" s="396">
        <v>6382781.5199999996</v>
      </c>
      <c r="BA5" s="396">
        <v>233349.56</v>
      </c>
      <c r="BB5" s="396">
        <v>466.98</v>
      </c>
      <c r="BC5" s="396">
        <v>184454.64</v>
      </c>
      <c r="BD5" s="396">
        <v>6382781.4267199999</v>
      </c>
    </row>
    <row r="6" spans="1:56" x14ac:dyDescent="0.25">
      <c r="A6" s="390" t="s">
        <v>2464</v>
      </c>
      <c r="B6" s="390" t="s">
        <v>6004</v>
      </c>
      <c r="C6">
        <v>574.64</v>
      </c>
      <c r="D6" s="396">
        <v>7643299.7800000003</v>
      </c>
      <c r="E6" s="396">
        <v>5908610.9699999997</v>
      </c>
      <c r="F6" s="397">
        <v>0.773044514812946</v>
      </c>
      <c r="G6">
        <v>1</v>
      </c>
      <c r="H6" s="396">
        <v>62681.42</v>
      </c>
      <c r="I6" s="396">
        <v>2454655.85</v>
      </c>
      <c r="J6" s="396">
        <v>2517337.27</v>
      </c>
      <c r="K6">
        <v>0.9</v>
      </c>
      <c r="L6" s="396">
        <v>1743890.26</v>
      </c>
      <c r="M6" s="396">
        <v>425683.98</v>
      </c>
      <c r="N6" s="396">
        <v>192687.61</v>
      </c>
      <c r="O6" s="396">
        <v>77082.52</v>
      </c>
      <c r="P6" s="396">
        <v>57372.26</v>
      </c>
      <c r="Q6" s="396">
        <v>132817.21</v>
      </c>
      <c r="R6" s="396">
        <v>41919.519999999997</v>
      </c>
      <c r="S6" s="396">
        <v>73677.38</v>
      </c>
      <c r="T6" s="396">
        <v>85100.800000000003</v>
      </c>
      <c r="U6" s="396">
        <v>53025.39</v>
      </c>
      <c r="V6" s="396">
        <v>125454.42</v>
      </c>
      <c r="W6" s="396">
        <v>109268.05</v>
      </c>
      <c r="X6" s="396">
        <v>88408.58</v>
      </c>
      <c r="Y6" s="396">
        <v>3206387.98</v>
      </c>
      <c r="Z6" s="396">
        <v>51267.6</v>
      </c>
      <c r="AA6" s="396">
        <v>71830</v>
      </c>
      <c r="AB6" s="396">
        <v>186758</v>
      </c>
      <c r="AC6" s="396">
        <v>19537.759999999998</v>
      </c>
      <c r="AD6" s="396">
        <v>328119.44</v>
      </c>
      <c r="AE6" s="396">
        <v>240112.09</v>
      </c>
      <c r="AF6" s="396">
        <v>862534.64</v>
      </c>
      <c r="AG6" s="396">
        <v>579237.12</v>
      </c>
      <c r="AH6" s="396">
        <v>1457315.4513600001</v>
      </c>
      <c r="AI6" s="396">
        <v>3796712.1013600002</v>
      </c>
      <c r="AJ6" s="396">
        <v>582730.93000000005</v>
      </c>
      <c r="AK6" s="396">
        <v>3213981.17136</v>
      </c>
      <c r="AL6" s="396">
        <v>3738439.0013600001</v>
      </c>
      <c r="AM6" s="396">
        <v>65115.360000000001</v>
      </c>
      <c r="AN6" s="396">
        <v>65115.360000000001</v>
      </c>
      <c r="AO6" s="396">
        <v>67828.5</v>
      </c>
      <c r="AP6" s="396">
        <v>67828.5</v>
      </c>
      <c r="AQ6" s="396">
        <v>0</v>
      </c>
      <c r="AR6" s="396">
        <v>0</v>
      </c>
      <c r="AS6" s="396">
        <v>0</v>
      </c>
      <c r="AT6" s="396">
        <v>0</v>
      </c>
      <c r="AU6" s="396">
        <v>0</v>
      </c>
      <c r="AV6" s="396">
        <v>276061.99</v>
      </c>
      <c r="AW6" s="396">
        <v>113585.96</v>
      </c>
      <c r="AX6" s="396">
        <v>42937.07</v>
      </c>
      <c r="AY6" s="396">
        <v>698472.74</v>
      </c>
      <c r="AZ6" s="396">
        <v>7643299.7800000003</v>
      </c>
      <c r="BA6" s="396">
        <v>115466.69</v>
      </c>
      <c r="BB6" s="396">
        <v>0</v>
      </c>
      <c r="BC6" s="396">
        <v>250192.35</v>
      </c>
      <c r="BD6" s="396">
        <v>7643299.7213599999</v>
      </c>
    </row>
    <row r="7" spans="1:56" x14ac:dyDescent="0.25">
      <c r="A7" s="390" t="s">
        <v>1732</v>
      </c>
      <c r="B7" s="390" t="s">
        <v>6005</v>
      </c>
      <c r="C7">
        <v>770.28</v>
      </c>
      <c r="D7" s="396">
        <v>10553856.949999999</v>
      </c>
      <c r="E7" s="396">
        <v>9152065.1099999994</v>
      </c>
      <c r="F7" s="397">
        <v>0.8671772938897</v>
      </c>
      <c r="G7">
        <v>2</v>
      </c>
      <c r="H7" s="396">
        <v>19166.09</v>
      </c>
      <c r="I7" s="396">
        <v>3681322.74</v>
      </c>
      <c r="J7" s="396">
        <v>3700488.83</v>
      </c>
      <c r="K7">
        <v>0.9</v>
      </c>
      <c r="L7" s="396">
        <v>2402842.63</v>
      </c>
      <c r="M7" s="396">
        <v>583504.14</v>
      </c>
      <c r="N7" s="396">
        <v>258697.75</v>
      </c>
      <c r="O7" s="396">
        <v>104498.82</v>
      </c>
      <c r="P7" s="396">
        <v>80457.33</v>
      </c>
      <c r="Q7" s="396">
        <v>180155.25</v>
      </c>
      <c r="R7" s="396">
        <v>56451.62</v>
      </c>
      <c r="S7" s="396">
        <v>98794.67</v>
      </c>
      <c r="T7" s="396">
        <v>115441.09</v>
      </c>
      <c r="U7" s="396">
        <v>71444.73</v>
      </c>
      <c r="V7" s="396">
        <v>170181.64</v>
      </c>
      <c r="W7" s="396">
        <v>148224.49</v>
      </c>
      <c r="X7" s="396">
        <v>118547.87</v>
      </c>
      <c r="Y7" s="396">
        <v>4389242.03</v>
      </c>
      <c r="Z7" s="396">
        <v>69025.5</v>
      </c>
      <c r="AA7" s="396">
        <v>96285</v>
      </c>
      <c r="AB7" s="396">
        <v>250341</v>
      </c>
      <c r="AC7" s="396">
        <v>26189.52</v>
      </c>
      <c r="AD7" s="396">
        <v>439829.88</v>
      </c>
      <c r="AE7" s="396">
        <v>320614.81</v>
      </c>
      <c r="AF7" s="396">
        <v>1156190.28</v>
      </c>
      <c r="AG7" s="396">
        <v>776442.24</v>
      </c>
      <c r="AH7" s="396">
        <v>2029901.7337199999</v>
      </c>
      <c r="AI7" s="396">
        <v>5164819.9637200003</v>
      </c>
      <c r="AJ7" s="396">
        <v>781125.54</v>
      </c>
      <c r="AK7" s="396">
        <v>4383694.4237200003</v>
      </c>
      <c r="AL7" s="396">
        <v>5086707.4037199998</v>
      </c>
      <c r="AM7" s="396">
        <v>121413.01</v>
      </c>
      <c r="AN7" s="396">
        <v>121413.01</v>
      </c>
      <c r="AO7" s="396">
        <v>126839.29</v>
      </c>
      <c r="AP7" s="396">
        <v>126839.29</v>
      </c>
      <c r="AQ7" s="396">
        <v>0</v>
      </c>
      <c r="AR7" s="396">
        <v>0</v>
      </c>
      <c r="AS7" s="396">
        <v>0</v>
      </c>
      <c r="AT7" s="396">
        <v>0</v>
      </c>
      <c r="AU7" s="396">
        <v>678.28</v>
      </c>
      <c r="AV7" s="396">
        <v>370343.61</v>
      </c>
      <c r="AW7" s="396">
        <v>152378.22</v>
      </c>
      <c r="AX7" s="396">
        <v>58002.71</v>
      </c>
      <c r="AY7" s="396">
        <v>1077907.42</v>
      </c>
      <c r="AZ7" s="396">
        <v>10553856.949999999</v>
      </c>
      <c r="BA7" s="396">
        <v>382571.87</v>
      </c>
      <c r="BB7" s="396">
        <v>54.38</v>
      </c>
      <c r="BC7" s="396">
        <v>255365.94</v>
      </c>
      <c r="BD7" s="396">
        <v>10553856.85372</v>
      </c>
    </row>
    <row r="8" spans="1:56" x14ac:dyDescent="0.25">
      <c r="A8" s="390" t="s">
        <v>1879</v>
      </c>
      <c r="B8" s="390" t="s">
        <v>6006</v>
      </c>
      <c r="C8">
        <v>629.87</v>
      </c>
      <c r="D8" s="396">
        <v>8638237.4600000009</v>
      </c>
      <c r="E8" s="396">
        <v>6939475.04</v>
      </c>
      <c r="F8" s="397">
        <v>0.80334386176968997</v>
      </c>
      <c r="G8">
        <v>2</v>
      </c>
      <c r="H8" s="396">
        <v>39472.120000000003</v>
      </c>
      <c r="I8" s="396">
        <v>2821103.8</v>
      </c>
      <c r="J8" s="396">
        <v>2860575.92</v>
      </c>
      <c r="K8">
        <v>0.9</v>
      </c>
      <c r="L8" s="396">
        <v>1966843.39</v>
      </c>
      <c r="M8" s="396">
        <v>468401.25</v>
      </c>
      <c r="N8" s="396">
        <v>210394.39</v>
      </c>
      <c r="O8" s="396">
        <v>85383.99</v>
      </c>
      <c r="P8" s="396">
        <v>66381.63</v>
      </c>
      <c r="Q8" s="396">
        <v>142114.5</v>
      </c>
      <c r="R8" s="396">
        <v>46390.94</v>
      </c>
      <c r="S8" s="396">
        <v>80375.320000000007</v>
      </c>
      <c r="T8" s="396">
        <v>94720.89</v>
      </c>
      <c r="U8" s="396">
        <v>58048.84</v>
      </c>
      <c r="V8" s="396">
        <v>139636.22</v>
      </c>
      <c r="W8" s="396">
        <v>121620.09</v>
      </c>
      <c r="X8" s="396">
        <v>96445.72</v>
      </c>
      <c r="Y8" s="396">
        <v>3576757.17</v>
      </c>
      <c r="Z8" s="396">
        <v>56321.1</v>
      </c>
      <c r="AA8" s="396">
        <v>78733.75</v>
      </c>
      <c r="AB8" s="396">
        <v>204707.75</v>
      </c>
      <c r="AC8" s="396">
        <v>21415.58</v>
      </c>
      <c r="AD8" s="396">
        <v>359655.77</v>
      </c>
      <c r="AE8" s="396">
        <v>243901.96</v>
      </c>
      <c r="AF8" s="396">
        <v>945434.87</v>
      </c>
      <c r="AG8" s="396">
        <v>634908.96</v>
      </c>
      <c r="AH8" s="396">
        <v>1666378.6648800001</v>
      </c>
      <c r="AI8" s="396">
        <v>4211458.4048800003</v>
      </c>
      <c r="AJ8" s="396">
        <v>638738.56000000006</v>
      </c>
      <c r="AK8" s="396">
        <v>3572719.8448800002</v>
      </c>
      <c r="AL8" s="396">
        <v>4147584.5448799999</v>
      </c>
      <c r="AM8" s="396">
        <v>101742.75</v>
      </c>
      <c r="AN8" s="396">
        <v>101742.75</v>
      </c>
      <c r="AO8" s="396">
        <v>105812.46</v>
      </c>
      <c r="AP8" s="396">
        <v>105812.46</v>
      </c>
      <c r="AQ8" s="396">
        <v>4747.99</v>
      </c>
      <c r="AR8" s="396">
        <v>4747.99</v>
      </c>
      <c r="AS8" s="396">
        <v>4747.99</v>
      </c>
      <c r="AT8" s="396">
        <v>4747.99</v>
      </c>
      <c r="AU8" s="396">
        <v>6104.56</v>
      </c>
      <c r="AV8" s="396">
        <v>302515.11</v>
      </c>
      <c r="AW8" s="396">
        <v>124470.12</v>
      </c>
      <c r="AX8" s="396">
        <v>46703.48</v>
      </c>
      <c r="AY8" s="396">
        <v>913895.65</v>
      </c>
      <c r="AZ8" s="396">
        <v>8638237.4600000009</v>
      </c>
      <c r="BA8" s="396">
        <v>155162.71</v>
      </c>
      <c r="BB8" s="396">
        <v>977.31</v>
      </c>
      <c r="BC8" s="396">
        <v>244595.78</v>
      </c>
      <c r="BD8" s="396">
        <v>8638237.3648799993</v>
      </c>
    </row>
    <row r="9" spans="1:56" x14ac:dyDescent="0.25">
      <c r="A9" s="390" t="s">
        <v>2967</v>
      </c>
      <c r="B9" s="390" t="s">
        <v>6007</v>
      </c>
      <c r="C9">
        <v>5960.05</v>
      </c>
      <c r="D9" s="396">
        <v>86608338.670000002</v>
      </c>
      <c r="E9" s="396">
        <v>70848906.450000003</v>
      </c>
      <c r="F9" s="397">
        <v>0.81803793419883597</v>
      </c>
      <c r="G9">
        <v>2</v>
      </c>
      <c r="H9" s="396">
        <v>330060.28999999998</v>
      </c>
      <c r="I9" s="396">
        <v>17104782.969999999</v>
      </c>
      <c r="J9" s="396">
        <v>17434843.260000002</v>
      </c>
      <c r="K9">
        <v>0.9</v>
      </c>
      <c r="L9" s="396">
        <v>19407123.719999999</v>
      </c>
      <c r="M9" s="396">
        <v>4719502.17</v>
      </c>
      <c r="N9" s="396">
        <v>2012718.19</v>
      </c>
      <c r="O9" s="396">
        <v>815501.56</v>
      </c>
      <c r="P9" s="396">
        <v>678554.46</v>
      </c>
      <c r="Q9" s="396">
        <v>1387377.8</v>
      </c>
      <c r="R9" s="396">
        <v>443229.11</v>
      </c>
      <c r="S9" s="396">
        <v>768309.99</v>
      </c>
      <c r="T9" s="396">
        <v>900588.51</v>
      </c>
      <c r="U9" s="396">
        <v>554254.86</v>
      </c>
      <c r="V9" s="396">
        <v>1327635.03</v>
      </c>
      <c r="W9" s="396">
        <v>1156341.06</v>
      </c>
      <c r="X9" s="396">
        <v>921927.39</v>
      </c>
      <c r="Y9" s="396">
        <v>35093063.850000001</v>
      </c>
      <c r="Z9" s="396">
        <v>530149.5</v>
      </c>
      <c r="AA9" s="396">
        <v>745006.25</v>
      </c>
      <c r="AB9" s="396">
        <v>1937016.25</v>
      </c>
      <c r="AC9" s="396">
        <v>202641.7</v>
      </c>
      <c r="AD9" s="396">
        <v>3403188.55</v>
      </c>
      <c r="AE9" s="396">
        <v>2470414.62</v>
      </c>
      <c r="AF9" s="396">
        <v>8946035.0500000007</v>
      </c>
      <c r="AG9" s="396">
        <v>6007730.4000000004</v>
      </c>
      <c r="AH9" s="396">
        <v>16932892.348200001</v>
      </c>
      <c r="AI9" s="396">
        <v>41175074.668200001</v>
      </c>
      <c r="AJ9" s="396">
        <v>6043967.5</v>
      </c>
      <c r="AK9" s="396">
        <v>35131107.168200001</v>
      </c>
      <c r="AL9" s="396">
        <v>40570677.918200001</v>
      </c>
      <c r="AM9" s="396">
        <v>1554629.22</v>
      </c>
      <c r="AN9" s="396">
        <v>1554629.22</v>
      </c>
      <c r="AO9" s="396">
        <v>1619744.58</v>
      </c>
      <c r="AP9" s="396">
        <v>1619744.58</v>
      </c>
      <c r="AQ9" s="396">
        <v>18991.98</v>
      </c>
      <c r="AR9" s="396">
        <v>18991.98</v>
      </c>
      <c r="AS9" s="396">
        <v>19670.259999999998</v>
      </c>
      <c r="AT9" s="396">
        <v>19670.259999999998</v>
      </c>
      <c r="AU9" s="396">
        <v>23739.97</v>
      </c>
      <c r="AV9" s="396">
        <v>2866432.41</v>
      </c>
      <c r="AW9" s="396">
        <v>1179396.3</v>
      </c>
      <c r="AX9" s="396">
        <v>448956.07</v>
      </c>
      <c r="AY9" s="396">
        <v>10944596.83</v>
      </c>
      <c r="AZ9" s="396">
        <v>86608338.670000002</v>
      </c>
      <c r="BA9" s="396">
        <v>5304179.3600000003</v>
      </c>
      <c r="BB9" s="396">
        <v>2532.92</v>
      </c>
      <c r="BC9" s="396">
        <v>2459121.17</v>
      </c>
      <c r="BD9" s="396">
        <v>86608338.598199993</v>
      </c>
    </row>
    <row r="10" spans="1:56" x14ac:dyDescent="0.25">
      <c r="A10" s="390" t="s">
        <v>1616</v>
      </c>
      <c r="B10" s="390" t="s">
        <v>6008</v>
      </c>
      <c r="C10">
        <v>619.61</v>
      </c>
      <c r="D10" s="396">
        <v>8371635.3399999999</v>
      </c>
      <c r="E10" s="396">
        <v>7981609.4400000004</v>
      </c>
      <c r="F10" s="397">
        <v>0.95341102614247397</v>
      </c>
      <c r="G10">
        <v>3</v>
      </c>
      <c r="H10" s="396">
        <v>11140.61</v>
      </c>
      <c r="I10" s="396">
        <v>2378272.98</v>
      </c>
      <c r="J10" s="396">
        <v>2389413.59</v>
      </c>
      <c r="K10">
        <v>0.9</v>
      </c>
      <c r="L10" s="396">
        <v>1925738.41</v>
      </c>
      <c r="M10" s="396">
        <v>473983.88</v>
      </c>
      <c r="N10" s="396">
        <v>208667.34</v>
      </c>
      <c r="O10" s="396">
        <v>83270.16</v>
      </c>
      <c r="P10" s="396">
        <v>65110.57</v>
      </c>
      <c r="Q10" s="396">
        <v>146190.23000000001</v>
      </c>
      <c r="R10" s="396">
        <v>45273.08</v>
      </c>
      <c r="S10" s="396">
        <v>79817.16</v>
      </c>
      <c r="T10" s="396">
        <v>91760.86</v>
      </c>
      <c r="U10" s="396">
        <v>56932.52</v>
      </c>
      <c r="V10" s="396">
        <v>135272.59</v>
      </c>
      <c r="W10" s="396">
        <v>117819.46</v>
      </c>
      <c r="X10" s="396">
        <v>95775.96</v>
      </c>
      <c r="Y10" s="396">
        <v>3525612.22</v>
      </c>
      <c r="Z10" s="396">
        <v>55300.5</v>
      </c>
      <c r="AA10" s="396">
        <v>77451.25</v>
      </c>
      <c r="AB10" s="396">
        <v>201373.25</v>
      </c>
      <c r="AC10" s="396">
        <v>21066.74</v>
      </c>
      <c r="AD10" s="396">
        <v>176898.64</v>
      </c>
      <c r="AE10" s="396">
        <v>267958.5</v>
      </c>
      <c r="AF10" s="396">
        <v>930034.61</v>
      </c>
      <c r="AG10" s="396">
        <v>624566.88</v>
      </c>
      <c r="AH10" s="396">
        <v>1645052.1266399999</v>
      </c>
      <c r="AI10" s="396">
        <v>3999702.49664</v>
      </c>
      <c r="AJ10" s="396">
        <v>628334.1</v>
      </c>
      <c r="AK10" s="396">
        <v>3371368.3966399999</v>
      </c>
      <c r="AL10" s="396">
        <v>3936869.0866399999</v>
      </c>
      <c r="AM10" s="396">
        <v>105134.17</v>
      </c>
      <c r="AN10" s="396">
        <v>105134.17</v>
      </c>
      <c r="AO10" s="396">
        <v>109203.88</v>
      </c>
      <c r="AP10" s="396">
        <v>109203.88</v>
      </c>
      <c r="AQ10" s="396">
        <v>2713.14</v>
      </c>
      <c r="AR10" s="396">
        <v>2713.14</v>
      </c>
      <c r="AS10" s="396">
        <v>2713.14</v>
      </c>
      <c r="AT10" s="396">
        <v>2713.14</v>
      </c>
      <c r="AU10" s="396">
        <v>3391.42</v>
      </c>
      <c r="AV10" s="396">
        <v>297767.11</v>
      </c>
      <c r="AW10" s="396">
        <v>122516.55</v>
      </c>
      <c r="AX10" s="396">
        <v>45950.2</v>
      </c>
      <c r="AY10" s="396">
        <v>909153.94</v>
      </c>
      <c r="AZ10" s="396">
        <v>8371635.3399999999</v>
      </c>
      <c r="BA10" s="396">
        <v>286052.25</v>
      </c>
      <c r="BB10" s="396">
        <v>187.45</v>
      </c>
      <c r="BC10" s="396">
        <v>210898.32</v>
      </c>
      <c r="BD10" s="396">
        <v>8371635.2466399996</v>
      </c>
    </row>
    <row r="11" spans="1:56" x14ac:dyDescent="0.25">
      <c r="A11" s="390" t="s">
        <v>1503</v>
      </c>
      <c r="B11" s="390" t="s">
        <v>6009</v>
      </c>
      <c r="C11">
        <v>1335.5</v>
      </c>
      <c r="D11" s="396">
        <v>22660829.57</v>
      </c>
      <c r="E11" s="396">
        <v>15830194.68</v>
      </c>
      <c r="F11" s="397">
        <v>0.69857083700753497</v>
      </c>
      <c r="G11">
        <v>1</v>
      </c>
      <c r="H11" s="396">
        <v>865437.56</v>
      </c>
      <c r="I11" s="396">
        <v>13175021.83</v>
      </c>
      <c r="J11" s="396">
        <v>14040459.390000001</v>
      </c>
      <c r="K11">
        <v>0.9</v>
      </c>
      <c r="L11" s="396">
        <v>4369559.04</v>
      </c>
      <c r="M11" s="396">
        <v>1066669.6100000001</v>
      </c>
      <c r="N11" s="396">
        <v>451021.18</v>
      </c>
      <c r="O11" s="396">
        <v>181769.08</v>
      </c>
      <c r="P11" s="396">
        <v>188398.85</v>
      </c>
      <c r="Q11" s="396">
        <v>311787.65000000002</v>
      </c>
      <c r="R11" s="396">
        <v>98371.15</v>
      </c>
      <c r="S11" s="396">
        <v>171913.89</v>
      </c>
      <c r="T11" s="396">
        <v>200541.89</v>
      </c>
      <c r="U11" s="396">
        <v>123911.96</v>
      </c>
      <c r="V11" s="396">
        <v>295636.06</v>
      </c>
      <c r="W11" s="396">
        <v>257492.54</v>
      </c>
      <c r="X11" s="396">
        <v>206286.69</v>
      </c>
      <c r="Y11" s="396">
        <v>7923359.5899999999</v>
      </c>
      <c r="Z11" s="396">
        <v>118260</v>
      </c>
      <c r="AA11" s="396">
        <v>166937.5</v>
      </c>
      <c r="AB11" s="396">
        <v>434037.5</v>
      </c>
      <c r="AC11" s="396">
        <v>45407</v>
      </c>
      <c r="AD11" s="396">
        <v>762570.5</v>
      </c>
      <c r="AE11" s="396">
        <v>559952.5</v>
      </c>
      <c r="AF11" s="396">
        <v>2004585.5</v>
      </c>
      <c r="AG11" s="396">
        <v>1346184</v>
      </c>
      <c r="AH11" s="396">
        <v>4597200.0149999997</v>
      </c>
      <c r="AI11" s="396">
        <v>10035134.515000001</v>
      </c>
      <c r="AJ11" s="396">
        <v>1354303.84</v>
      </c>
      <c r="AK11" s="396">
        <v>8680830.6750000007</v>
      </c>
      <c r="AL11" s="396">
        <v>9899704.125</v>
      </c>
      <c r="AM11" s="396">
        <v>364239.04</v>
      </c>
      <c r="AN11" s="396">
        <v>364239.04</v>
      </c>
      <c r="AO11" s="396">
        <v>379161.31</v>
      </c>
      <c r="AP11" s="396">
        <v>379161.31</v>
      </c>
      <c r="AQ11" s="396">
        <v>439528.68</v>
      </c>
      <c r="AR11" s="396">
        <v>439528.68</v>
      </c>
      <c r="AS11" s="396">
        <v>457842.37</v>
      </c>
      <c r="AT11" s="396">
        <v>457842.37</v>
      </c>
      <c r="AU11" s="396">
        <v>549410.85</v>
      </c>
      <c r="AV11" s="396">
        <v>642335.89</v>
      </c>
      <c r="AW11" s="396">
        <v>264289.7</v>
      </c>
      <c r="AX11" s="396">
        <v>100186.5</v>
      </c>
      <c r="AY11" s="396">
        <v>4837765.74</v>
      </c>
      <c r="AZ11" s="396">
        <v>22660829.57</v>
      </c>
      <c r="BA11" s="396">
        <v>2003140.89</v>
      </c>
      <c r="BB11" s="396">
        <v>962031.85</v>
      </c>
      <c r="BC11" s="396">
        <v>778926.28</v>
      </c>
      <c r="BD11" s="396">
        <v>22660829.454999998</v>
      </c>
    </row>
    <row r="12" spans="1:56" x14ac:dyDescent="0.25">
      <c r="A12" s="390" t="s">
        <v>3356</v>
      </c>
      <c r="B12" s="390" t="s">
        <v>6010</v>
      </c>
      <c r="C12">
        <v>296.25</v>
      </c>
      <c r="D12" s="396">
        <v>3998421.12</v>
      </c>
      <c r="E12" s="396">
        <v>3092955.57</v>
      </c>
      <c r="F12" s="397">
        <v>0.77354422587683802</v>
      </c>
      <c r="G12">
        <v>1</v>
      </c>
      <c r="H12" s="396">
        <v>29885.47</v>
      </c>
      <c r="I12" s="396">
        <v>793277.91</v>
      </c>
      <c r="J12" s="396">
        <v>823163.38</v>
      </c>
      <c r="K12">
        <v>0.9</v>
      </c>
      <c r="L12" s="396">
        <v>906828.97</v>
      </c>
      <c r="M12" s="396">
        <v>212029.56</v>
      </c>
      <c r="N12" s="396">
        <v>98311.18</v>
      </c>
      <c r="O12" s="396">
        <v>40519.93</v>
      </c>
      <c r="P12" s="396">
        <v>30597.18</v>
      </c>
      <c r="Q12" s="396">
        <v>65952.11</v>
      </c>
      <c r="R12" s="396">
        <v>21239.22</v>
      </c>
      <c r="S12" s="396">
        <v>37675.93</v>
      </c>
      <c r="T12" s="396">
        <v>45140.42</v>
      </c>
      <c r="U12" s="396">
        <v>27349.93</v>
      </c>
      <c r="V12" s="396">
        <v>66545.38</v>
      </c>
      <c r="W12" s="396">
        <v>57959.57</v>
      </c>
      <c r="X12" s="396">
        <v>45208.93</v>
      </c>
      <c r="Y12" s="396">
        <v>1655358.31</v>
      </c>
      <c r="Z12" s="396">
        <v>26280</v>
      </c>
      <c r="AA12" s="396">
        <v>37031.25</v>
      </c>
      <c r="AB12" s="396">
        <v>96281.25</v>
      </c>
      <c r="AC12" s="396">
        <v>10072.5</v>
      </c>
      <c r="AD12" s="396">
        <v>169158.75</v>
      </c>
      <c r="AE12" s="396">
        <v>106147.5</v>
      </c>
      <c r="AF12" s="396">
        <v>444671.25</v>
      </c>
      <c r="AG12" s="396">
        <v>298620</v>
      </c>
      <c r="AH12" s="396">
        <v>769995.66</v>
      </c>
      <c r="AI12" s="396">
        <v>1958258.16</v>
      </c>
      <c r="AJ12" s="396">
        <v>300421.2</v>
      </c>
      <c r="AK12" s="396">
        <v>1657836.96</v>
      </c>
      <c r="AL12" s="396">
        <v>1928216.04</v>
      </c>
      <c r="AM12" s="396">
        <v>46123.38</v>
      </c>
      <c r="AN12" s="396">
        <v>46123.38</v>
      </c>
      <c r="AO12" s="396">
        <v>48158.23</v>
      </c>
      <c r="AP12" s="396">
        <v>48158.23</v>
      </c>
      <c r="AQ12" s="396">
        <v>678.28</v>
      </c>
      <c r="AR12" s="396">
        <v>678.28</v>
      </c>
      <c r="AS12" s="396">
        <v>678.28</v>
      </c>
      <c r="AT12" s="396">
        <v>678.28</v>
      </c>
      <c r="AU12" s="396">
        <v>678.28</v>
      </c>
      <c r="AV12" s="396">
        <v>142439.85</v>
      </c>
      <c r="AW12" s="396">
        <v>58607.01</v>
      </c>
      <c r="AX12" s="396">
        <v>21845.17</v>
      </c>
      <c r="AY12" s="396">
        <v>414846.65</v>
      </c>
      <c r="AZ12" s="396">
        <v>3998421.12</v>
      </c>
      <c r="BA12" s="396">
        <v>144342.31</v>
      </c>
      <c r="BB12" s="396">
        <v>83.94</v>
      </c>
      <c r="BC12" s="396">
        <v>53514.23</v>
      </c>
      <c r="BD12" s="396">
        <v>3998421</v>
      </c>
    </row>
    <row r="13" spans="1:56" x14ac:dyDescent="0.25">
      <c r="A13" s="390" t="s">
        <v>1388</v>
      </c>
      <c r="B13" s="390" t="s">
        <v>6011</v>
      </c>
      <c r="C13">
        <v>321.61</v>
      </c>
      <c r="D13" s="396">
        <v>4410970.3899999997</v>
      </c>
      <c r="E13" s="396">
        <v>4592478.16</v>
      </c>
      <c r="F13" s="397">
        <v>1.0411491698995501</v>
      </c>
      <c r="G13">
        <v>4</v>
      </c>
      <c r="H13" s="396">
        <v>280.49</v>
      </c>
      <c r="I13" s="396">
        <v>1359996.98</v>
      </c>
      <c r="J13" s="396">
        <v>1360277.47</v>
      </c>
      <c r="K13">
        <v>0.9</v>
      </c>
      <c r="L13" s="396">
        <v>1021676.08</v>
      </c>
      <c r="M13" s="396">
        <v>251168.94</v>
      </c>
      <c r="N13" s="396">
        <v>107750.38</v>
      </c>
      <c r="O13" s="396">
        <v>43020.54</v>
      </c>
      <c r="P13" s="396">
        <v>34621.599999999999</v>
      </c>
      <c r="Q13" s="396">
        <v>74284.800000000003</v>
      </c>
      <c r="R13" s="396">
        <v>22916</v>
      </c>
      <c r="S13" s="396">
        <v>41303.980000000003</v>
      </c>
      <c r="T13" s="396">
        <v>47360.44</v>
      </c>
      <c r="U13" s="396">
        <v>29582.58</v>
      </c>
      <c r="V13" s="396">
        <v>69818.11</v>
      </c>
      <c r="W13" s="396">
        <v>60810.04</v>
      </c>
      <c r="X13" s="396">
        <v>49562.38</v>
      </c>
      <c r="Y13" s="396">
        <v>1853875.87</v>
      </c>
      <c r="Z13" s="396">
        <v>28840.5</v>
      </c>
      <c r="AA13" s="396">
        <v>40201.25</v>
      </c>
      <c r="AB13" s="396">
        <v>104523.25</v>
      </c>
      <c r="AC13" s="396">
        <v>10934.74</v>
      </c>
      <c r="AD13" s="396">
        <v>91819.65</v>
      </c>
      <c r="AE13" s="396">
        <v>138983.63</v>
      </c>
      <c r="AF13" s="396">
        <v>482736.61</v>
      </c>
      <c r="AG13" s="396">
        <v>324182.88</v>
      </c>
      <c r="AH13" s="396">
        <v>870066.13763999997</v>
      </c>
      <c r="AI13" s="396">
        <v>2092288.6476400001</v>
      </c>
      <c r="AJ13" s="396">
        <v>326138.26</v>
      </c>
      <c r="AK13" s="396">
        <v>1766150.3876400001</v>
      </c>
      <c r="AL13" s="396">
        <v>2059674.81764</v>
      </c>
      <c r="AM13" s="396">
        <v>62402.22</v>
      </c>
      <c r="AN13" s="396">
        <v>62402.22</v>
      </c>
      <c r="AO13" s="396">
        <v>65115.360000000001</v>
      </c>
      <c r="AP13" s="396">
        <v>65115.360000000001</v>
      </c>
      <c r="AQ13" s="396">
        <v>0</v>
      </c>
      <c r="AR13" s="396">
        <v>0</v>
      </c>
      <c r="AS13" s="396">
        <v>0</v>
      </c>
      <c r="AT13" s="396">
        <v>0</v>
      </c>
      <c r="AU13" s="396">
        <v>0</v>
      </c>
      <c r="AV13" s="396">
        <v>154648.98000000001</v>
      </c>
      <c r="AW13" s="396">
        <v>63630.46</v>
      </c>
      <c r="AX13" s="396">
        <v>24105.02</v>
      </c>
      <c r="AY13" s="396">
        <v>497419.62</v>
      </c>
      <c r="AZ13" s="396">
        <v>4410970.3899999997</v>
      </c>
      <c r="BA13" s="396">
        <v>119033.33</v>
      </c>
      <c r="BB13" s="396">
        <v>3.15</v>
      </c>
      <c r="BC13" s="396">
        <v>88928.08</v>
      </c>
      <c r="BD13" s="396">
        <v>4410970.3076400002</v>
      </c>
    </row>
    <row r="14" spans="1:56" x14ac:dyDescent="0.25">
      <c r="A14" s="390" t="s">
        <v>2102</v>
      </c>
      <c r="B14" s="390" t="s">
        <v>6012</v>
      </c>
      <c r="C14">
        <v>260.95999999999998</v>
      </c>
      <c r="D14" s="396">
        <v>3531062.3</v>
      </c>
      <c r="E14" s="396">
        <v>4351258.21</v>
      </c>
      <c r="F14" s="397">
        <v>1.23228021493702</v>
      </c>
      <c r="G14">
        <v>4</v>
      </c>
      <c r="H14" s="396">
        <v>224.54</v>
      </c>
      <c r="I14" s="396">
        <v>519513.24</v>
      </c>
      <c r="J14" s="396">
        <v>519737.78</v>
      </c>
      <c r="K14">
        <v>0.9</v>
      </c>
      <c r="L14" s="396">
        <v>814334.22</v>
      </c>
      <c r="M14" s="396">
        <v>201517</v>
      </c>
      <c r="N14" s="396">
        <v>87531.7</v>
      </c>
      <c r="O14" s="396">
        <v>34343.589999999997</v>
      </c>
      <c r="P14" s="396">
        <v>27494.04</v>
      </c>
      <c r="Q14" s="396">
        <v>61805.26</v>
      </c>
      <c r="R14" s="396">
        <v>19003.509999999998</v>
      </c>
      <c r="S14" s="396">
        <v>33210.629999999997</v>
      </c>
      <c r="T14" s="396">
        <v>37740.35</v>
      </c>
      <c r="U14" s="396">
        <v>23721.88</v>
      </c>
      <c r="V14" s="396">
        <v>55636.3</v>
      </c>
      <c r="W14" s="396">
        <v>48458</v>
      </c>
      <c r="X14" s="396">
        <v>39850.83</v>
      </c>
      <c r="Y14" s="396">
        <v>1484647.31</v>
      </c>
      <c r="Z14" s="396">
        <v>23351.4</v>
      </c>
      <c r="AA14" s="396">
        <v>32620</v>
      </c>
      <c r="AB14" s="396">
        <v>84812</v>
      </c>
      <c r="AC14" s="396">
        <v>8872.64</v>
      </c>
      <c r="AD14" s="396">
        <v>74504.070000000007</v>
      </c>
      <c r="AE14" s="396">
        <v>115179.82</v>
      </c>
      <c r="AF14" s="396">
        <v>391700.96</v>
      </c>
      <c r="AG14" s="396">
        <v>263047.67999999999</v>
      </c>
      <c r="AH14" s="396">
        <v>693528.50003999996</v>
      </c>
      <c r="AI14" s="396">
        <v>1687617.0700399999</v>
      </c>
      <c r="AJ14" s="396">
        <v>264634.31</v>
      </c>
      <c r="AK14" s="396">
        <v>1422982.7600400001</v>
      </c>
      <c r="AL14" s="396">
        <v>1661153.63004</v>
      </c>
      <c r="AM14" s="396">
        <v>46123.38</v>
      </c>
      <c r="AN14" s="396">
        <v>46123.38</v>
      </c>
      <c r="AO14" s="396">
        <v>48158.23</v>
      </c>
      <c r="AP14" s="396">
        <v>48158.23</v>
      </c>
      <c r="AQ14" s="396">
        <v>0</v>
      </c>
      <c r="AR14" s="396">
        <v>0</v>
      </c>
      <c r="AS14" s="396">
        <v>0</v>
      </c>
      <c r="AT14" s="396">
        <v>0</v>
      </c>
      <c r="AU14" s="396">
        <v>0</v>
      </c>
      <c r="AV14" s="396">
        <v>125482.72</v>
      </c>
      <c r="AW14" s="396">
        <v>51629.98</v>
      </c>
      <c r="AX14" s="396">
        <v>19585.330000000002</v>
      </c>
      <c r="AY14" s="396">
        <v>385261.25</v>
      </c>
      <c r="AZ14" s="396">
        <v>3531062.3</v>
      </c>
      <c r="BA14" s="396">
        <v>77256.09</v>
      </c>
      <c r="BB14" s="396">
        <v>0</v>
      </c>
      <c r="BC14" s="396">
        <v>99204.1</v>
      </c>
      <c r="BD14" s="396">
        <v>3531062.1900399998</v>
      </c>
    </row>
    <row r="15" spans="1:56" x14ac:dyDescent="0.25">
      <c r="A15" s="390" t="s">
        <v>3388</v>
      </c>
      <c r="B15" s="390" t="s">
        <v>6013</v>
      </c>
      <c r="C15">
        <v>319.62</v>
      </c>
      <c r="D15" s="396">
        <v>4466795.75</v>
      </c>
      <c r="E15" s="396">
        <v>2586650.2000000002</v>
      </c>
      <c r="F15" s="397">
        <v>0.57908405594771195</v>
      </c>
      <c r="G15">
        <v>1</v>
      </c>
      <c r="H15" s="396">
        <v>344493.02</v>
      </c>
      <c r="I15" s="396">
        <v>1007137.58</v>
      </c>
      <c r="J15" s="396">
        <v>1351630.6</v>
      </c>
      <c r="K15">
        <v>0.9</v>
      </c>
      <c r="L15" s="396">
        <v>1010982.69</v>
      </c>
      <c r="M15" s="396">
        <v>243903.21</v>
      </c>
      <c r="N15" s="396">
        <v>106541.37</v>
      </c>
      <c r="O15" s="396">
        <v>42832.800000000003</v>
      </c>
      <c r="P15" s="396">
        <v>34535.629999999997</v>
      </c>
      <c r="Q15" s="396">
        <v>71704.710000000006</v>
      </c>
      <c r="R15" s="396">
        <v>22357.08</v>
      </c>
      <c r="S15" s="396">
        <v>40745.82</v>
      </c>
      <c r="T15" s="396">
        <v>47360.44</v>
      </c>
      <c r="U15" s="396">
        <v>29303.5</v>
      </c>
      <c r="V15" s="396">
        <v>69818.11</v>
      </c>
      <c r="W15" s="396">
        <v>60810.04</v>
      </c>
      <c r="X15" s="396">
        <v>48892.62</v>
      </c>
      <c r="Y15" s="396">
        <v>1829788.02</v>
      </c>
      <c r="Z15" s="396">
        <v>28556.1</v>
      </c>
      <c r="AA15" s="396">
        <v>39952.5</v>
      </c>
      <c r="AB15" s="396">
        <v>103876.5</v>
      </c>
      <c r="AC15" s="396">
        <v>10867.08</v>
      </c>
      <c r="AD15" s="396">
        <v>182503.02</v>
      </c>
      <c r="AE15" s="396">
        <v>128327.96</v>
      </c>
      <c r="AF15" s="396">
        <v>479749.62</v>
      </c>
      <c r="AG15" s="396">
        <v>322176.96000000002</v>
      </c>
      <c r="AH15" s="396">
        <v>865092.65688000002</v>
      </c>
      <c r="AI15" s="396">
        <v>2161102.3968799999</v>
      </c>
      <c r="AJ15" s="396">
        <v>324120.24</v>
      </c>
      <c r="AK15" s="396">
        <v>1836982.1568799999</v>
      </c>
      <c r="AL15" s="396">
        <v>2128690.3668800001</v>
      </c>
      <c r="AM15" s="396">
        <v>65793.64</v>
      </c>
      <c r="AN15" s="396">
        <v>65793.64</v>
      </c>
      <c r="AO15" s="396">
        <v>68506.78</v>
      </c>
      <c r="AP15" s="396">
        <v>68506.78</v>
      </c>
      <c r="AQ15" s="396">
        <v>0</v>
      </c>
      <c r="AR15" s="396">
        <v>0</v>
      </c>
      <c r="AS15" s="396">
        <v>0</v>
      </c>
      <c r="AT15" s="396">
        <v>0</v>
      </c>
      <c r="AU15" s="396">
        <v>0</v>
      </c>
      <c r="AV15" s="396">
        <v>153292.41</v>
      </c>
      <c r="AW15" s="396">
        <v>63072.3</v>
      </c>
      <c r="AX15" s="396">
        <v>23351.74</v>
      </c>
      <c r="AY15" s="396">
        <v>508317.29</v>
      </c>
      <c r="AZ15" s="396">
        <v>4466795.75</v>
      </c>
      <c r="BA15" s="396">
        <v>190255.97</v>
      </c>
      <c r="BB15" s="396">
        <v>243.1</v>
      </c>
      <c r="BC15" s="396">
        <v>132274.67000000001</v>
      </c>
      <c r="BD15" s="396">
        <v>4466795.6768800002</v>
      </c>
    </row>
    <row r="16" spans="1:56" x14ac:dyDescent="0.25">
      <c r="A16" s="390" t="s">
        <v>2603</v>
      </c>
      <c r="B16" s="390" t="s">
        <v>6014</v>
      </c>
      <c r="C16">
        <v>188.25</v>
      </c>
      <c r="D16" s="396">
        <v>2721740.55</v>
      </c>
      <c r="E16" s="396">
        <v>4050950.17</v>
      </c>
      <c r="F16" s="397">
        <v>1.4883674970415499</v>
      </c>
      <c r="G16">
        <v>4</v>
      </c>
      <c r="H16" s="396">
        <v>173.07</v>
      </c>
      <c r="I16" s="396">
        <v>343474.3</v>
      </c>
      <c r="J16" s="396">
        <v>343647.37</v>
      </c>
      <c r="K16">
        <v>0.9</v>
      </c>
      <c r="L16" s="396">
        <v>621240.75</v>
      </c>
      <c r="M16" s="396">
        <v>145939.56</v>
      </c>
      <c r="N16" s="396">
        <v>62311.81</v>
      </c>
      <c r="O16" s="396">
        <v>25291.17</v>
      </c>
      <c r="P16" s="396">
        <v>22134.18</v>
      </c>
      <c r="Q16" s="396">
        <v>42087.24</v>
      </c>
      <c r="R16" s="396">
        <v>12855.32</v>
      </c>
      <c r="S16" s="396">
        <v>23721.88</v>
      </c>
      <c r="T16" s="396">
        <v>28120.26</v>
      </c>
      <c r="U16" s="396">
        <v>17023.939999999999</v>
      </c>
      <c r="V16" s="396">
        <v>41454.5</v>
      </c>
      <c r="W16" s="396">
        <v>36105.96</v>
      </c>
      <c r="X16" s="396">
        <v>28464.880000000001</v>
      </c>
      <c r="Y16" s="396">
        <v>1106751.45</v>
      </c>
      <c r="Z16" s="396">
        <v>16695</v>
      </c>
      <c r="AA16" s="396">
        <v>23531.25</v>
      </c>
      <c r="AB16" s="396">
        <v>61181.25</v>
      </c>
      <c r="AC16" s="396">
        <v>6400.5</v>
      </c>
      <c r="AD16" s="396">
        <v>53745.37</v>
      </c>
      <c r="AE16" s="396">
        <v>69777.5</v>
      </c>
      <c r="AF16" s="396">
        <v>282563.25</v>
      </c>
      <c r="AG16" s="396">
        <v>189756</v>
      </c>
      <c r="AH16" s="396">
        <v>546714.201</v>
      </c>
      <c r="AI16" s="396">
        <v>1250364.321</v>
      </c>
      <c r="AJ16" s="396">
        <v>190900.56</v>
      </c>
      <c r="AK16" s="396">
        <v>1059463.7609999999</v>
      </c>
      <c r="AL16" s="396">
        <v>1231274.2609999999</v>
      </c>
      <c r="AM16" s="396">
        <v>59689.08</v>
      </c>
      <c r="AN16" s="396">
        <v>59689.08</v>
      </c>
      <c r="AO16" s="396">
        <v>61723.93</v>
      </c>
      <c r="AP16" s="396">
        <v>61723.93</v>
      </c>
      <c r="AQ16" s="396">
        <v>0</v>
      </c>
      <c r="AR16" s="396">
        <v>0</v>
      </c>
      <c r="AS16" s="396">
        <v>0</v>
      </c>
      <c r="AT16" s="396">
        <v>0</v>
      </c>
      <c r="AU16" s="396">
        <v>0</v>
      </c>
      <c r="AV16" s="396">
        <v>90211.9</v>
      </c>
      <c r="AW16" s="396">
        <v>37117.769999999997</v>
      </c>
      <c r="AX16" s="396">
        <v>13559.07</v>
      </c>
      <c r="AY16" s="396">
        <v>383714.76</v>
      </c>
      <c r="AZ16" s="396">
        <v>2721740.55</v>
      </c>
      <c r="BA16" s="396">
        <v>203822</v>
      </c>
      <c r="BB16" s="396">
        <v>0</v>
      </c>
      <c r="BC16" s="396">
        <v>71248.44</v>
      </c>
      <c r="BD16" s="396">
        <v>2721740.4709999999</v>
      </c>
    </row>
    <row r="17" spans="1:56" x14ac:dyDescent="0.25">
      <c r="A17" s="390" t="s">
        <v>3306</v>
      </c>
      <c r="B17" s="390" t="s">
        <v>6015</v>
      </c>
      <c r="C17">
        <v>363.5</v>
      </c>
      <c r="D17" s="396">
        <v>4870151.5199999996</v>
      </c>
      <c r="E17" s="396">
        <v>3903754.36</v>
      </c>
      <c r="F17" s="397">
        <v>0.80156733193385299</v>
      </c>
      <c r="G17">
        <v>2</v>
      </c>
      <c r="H17" s="396">
        <v>19679.849999999999</v>
      </c>
      <c r="I17" s="396">
        <v>1075664.6200000001</v>
      </c>
      <c r="J17" s="396">
        <v>1095344.47</v>
      </c>
      <c r="K17">
        <v>0.9</v>
      </c>
      <c r="L17" s="396">
        <v>1100177.95</v>
      </c>
      <c r="M17" s="396">
        <v>271996.38</v>
      </c>
      <c r="N17" s="396">
        <v>122708.83</v>
      </c>
      <c r="O17" s="396">
        <v>48374.64</v>
      </c>
      <c r="P17" s="396">
        <v>36472.9</v>
      </c>
      <c r="Q17" s="396">
        <v>86663.97</v>
      </c>
      <c r="R17" s="396">
        <v>26269.56</v>
      </c>
      <c r="S17" s="396">
        <v>46885.599999999999</v>
      </c>
      <c r="T17" s="396">
        <v>53280.5</v>
      </c>
      <c r="U17" s="396">
        <v>33210.629999999997</v>
      </c>
      <c r="V17" s="396">
        <v>78545.37</v>
      </c>
      <c r="W17" s="396">
        <v>68411.3</v>
      </c>
      <c r="X17" s="396">
        <v>56260</v>
      </c>
      <c r="Y17" s="396">
        <v>2029257.63</v>
      </c>
      <c r="Z17" s="396">
        <v>32355</v>
      </c>
      <c r="AA17" s="396">
        <v>45437.5</v>
      </c>
      <c r="AB17" s="396">
        <v>118137.5</v>
      </c>
      <c r="AC17" s="396">
        <v>12359</v>
      </c>
      <c r="AD17" s="396">
        <v>207558.5</v>
      </c>
      <c r="AE17" s="396">
        <v>159407</v>
      </c>
      <c r="AF17" s="396">
        <v>545613.5</v>
      </c>
      <c r="AG17" s="396">
        <v>366408</v>
      </c>
      <c r="AH17" s="396">
        <v>928755.174</v>
      </c>
      <c r="AI17" s="396">
        <v>2416031.1740000001</v>
      </c>
      <c r="AJ17" s="396">
        <v>368618.08</v>
      </c>
      <c r="AK17" s="396">
        <v>2047413.094</v>
      </c>
      <c r="AL17" s="396">
        <v>2379169.3640000001</v>
      </c>
      <c r="AM17" s="396">
        <v>46123.38</v>
      </c>
      <c r="AN17" s="396">
        <v>46123.38</v>
      </c>
      <c r="AO17" s="396">
        <v>48158.23</v>
      </c>
      <c r="AP17" s="396">
        <v>48158.23</v>
      </c>
      <c r="AQ17" s="396">
        <v>0</v>
      </c>
      <c r="AR17" s="396">
        <v>0</v>
      </c>
      <c r="AS17" s="396">
        <v>0</v>
      </c>
      <c r="AT17" s="396">
        <v>0</v>
      </c>
      <c r="AU17" s="396">
        <v>0</v>
      </c>
      <c r="AV17" s="396">
        <v>174319.24</v>
      </c>
      <c r="AW17" s="396">
        <v>71723.81</v>
      </c>
      <c r="AX17" s="396">
        <v>27118.15</v>
      </c>
      <c r="AY17" s="396">
        <v>461724.42</v>
      </c>
      <c r="AZ17" s="396">
        <v>4870151.5199999996</v>
      </c>
      <c r="BA17" s="396">
        <v>74874.06</v>
      </c>
      <c r="BB17" s="396">
        <v>0</v>
      </c>
      <c r="BC17" s="396">
        <v>114676.36</v>
      </c>
      <c r="BD17" s="396">
        <v>4870151.4139999999</v>
      </c>
    </row>
    <row r="18" spans="1:56" x14ac:dyDescent="0.25">
      <c r="A18" s="390" t="s">
        <v>2333</v>
      </c>
      <c r="B18" s="390" t="s">
        <v>6016</v>
      </c>
      <c r="C18">
        <v>2969.46</v>
      </c>
      <c r="D18" s="396">
        <v>43362628.609999999</v>
      </c>
      <c r="E18" s="396">
        <v>34689335.960000001</v>
      </c>
      <c r="F18" s="397">
        <v>0.79998231361832595</v>
      </c>
      <c r="G18">
        <v>2</v>
      </c>
      <c r="H18" s="396">
        <v>230947.63</v>
      </c>
      <c r="I18" s="396">
        <v>11374974.35</v>
      </c>
      <c r="J18" s="396">
        <v>11605921.98</v>
      </c>
      <c r="K18">
        <v>0.9</v>
      </c>
      <c r="L18" s="396">
        <v>9684940.9499999993</v>
      </c>
      <c r="M18" s="396">
        <v>2317475.34</v>
      </c>
      <c r="N18" s="396">
        <v>998723.88</v>
      </c>
      <c r="O18" s="396">
        <v>407358.36</v>
      </c>
      <c r="P18" s="396">
        <v>342101.07</v>
      </c>
      <c r="Q18" s="396">
        <v>681566.94</v>
      </c>
      <c r="R18" s="396">
        <v>220217.23</v>
      </c>
      <c r="S18" s="396">
        <v>381224.64</v>
      </c>
      <c r="T18" s="396">
        <v>451404.27</v>
      </c>
      <c r="U18" s="396">
        <v>275732.02</v>
      </c>
      <c r="V18" s="396">
        <v>665453.88</v>
      </c>
      <c r="W18" s="396">
        <v>579595.77</v>
      </c>
      <c r="X18" s="396">
        <v>457447.44</v>
      </c>
      <c r="Y18" s="396">
        <v>17463241.789999999</v>
      </c>
      <c r="Z18" s="396">
        <v>264521.7</v>
      </c>
      <c r="AA18" s="396">
        <v>371182.5</v>
      </c>
      <c r="AB18" s="396">
        <v>965074.5</v>
      </c>
      <c r="AC18" s="396">
        <v>100961.64</v>
      </c>
      <c r="AD18" s="396">
        <v>1695561.66</v>
      </c>
      <c r="AE18" s="396">
        <v>1169814.3600000001</v>
      </c>
      <c r="AF18" s="396">
        <v>4457159.46</v>
      </c>
      <c r="AG18" s="396">
        <v>2993215.68</v>
      </c>
      <c r="AH18" s="396">
        <v>8503576.5110400002</v>
      </c>
      <c r="AI18" s="396">
        <v>20521068.011039998</v>
      </c>
      <c r="AJ18" s="396">
        <v>3011269.99</v>
      </c>
      <c r="AK18" s="396">
        <v>17509798.02104</v>
      </c>
      <c r="AL18" s="396">
        <v>20219941.011039998</v>
      </c>
      <c r="AM18" s="396">
        <v>773244.9</v>
      </c>
      <c r="AN18" s="396">
        <v>773244.9</v>
      </c>
      <c r="AO18" s="396">
        <v>805124.29</v>
      </c>
      <c r="AP18" s="396">
        <v>805124.29</v>
      </c>
      <c r="AQ18" s="396">
        <v>52906.23</v>
      </c>
      <c r="AR18" s="396">
        <v>52906.23</v>
      </c>
      <c r="AS18" s="396">
        <v>55619.37</v>
      </c>
      <c r="AT18" s="396">
        <v>55619.37</v>
      </c>
      <c r="AU18" s="396">
        <v>66471.929999999993</v>
      </c>
      <c r="AV18" s="396">
        <v>1428468.21</v>
      </c>
      <c r="AW18" s="396">
        <v>587744.57999999996</v>
      </c>
      <c r="AX18" s="396">
        <v>222971.47</v>
      </c>
      <c r="AY18" s="396">
        <v>5679445.7699999996</v>
      </c>
      <c r="AZ18" s="396">
        <v>43362628.609999999</v>
      </c>
      <c r="BA18" s="396">
        <v>3219985.82</v>
      </c>
      <c r="BB18" s="396">
        <v>60250.16</v>
      </c>
      <c r="BC18" s="396">
        <v>1360939.87</v>
      </c>
      <c r="BD18" s="396">
        <v>43362628.571039997</v>
      </c>
    </row>
    <row r="19" spans="1:56" x14ac:dyDescent="0.25">
      <c r="A19" s="390" t="s">
        <v>2904</v>
      </c>
      <c r="B19" s="390" t="s">
        <v>6017</v>
      </c>
      <c r="C19">
        <v>327</v>
      </c>
      <c r="D19" s="396">
        <v>4528977.68</v>
      </c>
      <c r="E19" s="396">
        <v>3224176.82</v>
      </c>
      <c r="F19" s="397">
        <v>0.71189947220053396</v>
      </c>
      <c r="G19">
        <v>1</v>
      </c>
      <c r="H19" s="396">
        <v>140869.10999999999</v>
      </c>
      <c r="I19" s="396">
        <v>1480860.85</v>
      </c>
      <c r="J19" s="396">
        <v>1621729.96</v>
      </c>
      <c r="K19">
        <v>0.9</v>
      </c>
      <c r="L19" s="396">
        <v>1033232.62</v>
      </c>
      <c r="M19" s="396">
        <v>249339.16</v>
      </c>
      <c r="N19" s="396">
        <v>109958.08</v>
      </c>
      <c r="O19" s="396">
        <v>43478.59</v>
      </c>
      <c r="P19" s="396">
        <v>34876.54</v>
      </c>
      <c r="Q19" s="396">
        <v>75369.25</v>
      </c>
      <c r="R19" s="396">
        <v>24033.86</v>
      </c>
      <c r="S19" s="396">
        <v>41862.15</v>
      </c>
      <c r="T19" s="396">
        <v>48100.45</v>
      </c>
      <c r="U19" s="396">
        <v>30140.74</v>
      </c>
      <c r="V19" s="396">
        <v>70909.02</v>
      </c>
      <c r="W19" s="396">
        <v>61760.2</v>
      </c>
      <c r="X19" s="396">
        <v>50232.15</v>
      </c>
      <c r="Y19" s="396">
        <v>1873292.81</v>
      </c>
      <c r="Z19" s="396">
        <v>29205</v>
      </c>
      <c r="AA19" s="396">
        <v>40875</v>
      </c>
      <c r="AB19" s="396">
        <v>106275</v>
      </c>
      <c r="AC19" s="396">
        <v>11118</v>
      </c>
      <c r="AD19" s="396">
        <v>186717</v>
      </c>
      <c r="AE19" s="396">
        <v>132957.5</v>
      </c>
      <c r="AF19" s="396">
        <v>490827</v>
      </c>
      <c r="AG19" s="396">
        <v>329616</v>
      </c>
      <c r="AH19" s="396">
        <v>874528.69799999997</v>
      </c>
      <c r="AI19" s="396">
        <v>2202119.1979999999</v>
      </c>
      <c r="AJ19" s="396">
        <v>331604.15999999997</v>
      </c>
      <c r="AK19" s="396">
        <v>1870515.0379999999</v>
      </c>
      <c r="AL19" s="396">
        <v>2168958.7779999999</v>
      </c>
      <c r="AM19" s="396">
        <v>59010.79</v>
      </c>
      <c r="AN19" s="396">
        <v>59010.79</v>
      </c>
      <c r="AO19" s="396">
        <v>61723.93</v>
      </c>
      <c r="AP19" s="396">
        <v>61723.93</v>
      </c>
      <c r="AQ19" s="396">
        <v>0</v>
      </c>
      <c r="AR19" s="396">
        <v>0</v>
      </c>
      <c r="AS19" s="396">
        <v>0</v>
      </c>
      <c r="AT19" s="396">
        <v>0</v>
      </c>
      <c r="AU19" s="396">
        <v>0</v>
      </c>
      <c r="AV19" s="396">
        <v>156683.82999999999</v>
      </c>
      <c r="AW19" s="396">
        <v>64467.71</v>
      </c>
      <c r="AX19" s="396">
        <v>24105.02</v>
      </c>
      <c r="AY19" s="396">
        <v>486726</v>
      </c>
      <c r="AZ19" s="396">
        <v>4528977.68</v>
      </c>
      <c r="BA19" s="396">
        <v>197388.06</v>
      </c>
      <c r="BB19" s="396">
        <v>0</v>
      </c>
      <c r="BC19" s="396">
        <v>164869.54</v>
      </c>
      <c r="BD19" s="396">
        <v>4528977.5880000005</v>
      </c>
    </row>
    <row r="20" spans="1:56" x14ac:dyDescent="0.25">
      <c r="A20" s="390" t="s">
        <v>2199</v>
      </c>
      <c r="B20" s="390" t="s">
        <v>6018</v>
      </c>
      <c r="C20">
        <v>307.25</v>
      </c>
      <c r="D20" s="396">
        <v>4265706.8600000003</v>
      </c>
      <c r="E20" s="396">
        <v>4083509.02</v>
      </c>
      <c r="F20" s="397">
        <v>0.957287772934308</v>
      </c>
      <c r="G20">
        <v>3</v>
      </c>
      <c r="H20" s="396">
        <v>5676.62</v>
      </c>
      <c r="I20" s="396">
        <v>1698464.92</v>
      </c>
      <c r="J20" s="396">
        <v>1704141.54</v>
      </c>
      <c r="K20">
        <v>0.9</v>
      </c>
      <c r="L20" s="396">
        <v>974499.16</v>
      </c>
      <c r="M20" s="396">
        <v>239663.02</v>
      </c>
      <c r="N20" s="396">
        <v>102948.21</v>
      </c>
      <c r="O20" s="396">
        <v>40989.279999999999</v>
      </c>
      <c r="P20" s="396">
        <v>33644.79</v>
      </c>
      <c r="Q20" s="396">
        <v>71313.02</v>
      </c>
      <c r="R20" s="396">
        <v>21798.15</v>
      </c>
      <c r="S20" s="396">
        <v>39350.42</v>
      </c>
      <c r="T20" s="396">
        <v>45140.42</v>
      </c>
      <c r="U20" s="396">
        <v>28187.18</v>
      </c>
      <c r="V20" s="396">
        <v>66545.38</v>
      </c>
      <c r="W20" s="396">
        <v>57959.57</v>
      </c>
      <c r="X20" s="396">
        <v>47218.22</v>
      </c>
      <c r="Y20" s="396">
        <v>1769256.82</v>
      </c>
      <c r="Z20" s="396">
        <v>27135</v>
      </c>
      <c r="AA20" s="396">
        <v>38406.25</v>
      </c>
      <c r="AB20" s="396">
        <v>99856.25</v>
      </c>
      <c r="AC20" s="396">
        <v>10446.5</v>
      </c>
      <c r="AD20" s="396">
        <v>87719.87</v>
      </c>
      <c r="AE20" s="396">
        <v>130557</v>
      </c>
      <c r="AF20" s="396">
        <v>461182.25</v>
      </c>
      <c r="AG20" s="396">
        <v>309708</v>
      </c>
      <c r="AH20" s="396">
        <v>844656.75600000005</v>
      </c>
      <c r="AI20" s="396">
        <v>2009667.8759999999</v>
      </c>
      <c r="AJ20" s="396">
        <v>311576.08</v>
      </c>
      <c r="AK20" s="396">
        <v>1698091.7960000001</v>
      </c>
      <c r="AL20" s="396">
        <v>1978510.2660000001</v>
      </c>
      <c r="AM20" s="396">
        <v>70541.64</v>
      </c>
      <c r="AN20" s="396">
        <v>70541.64</v>
      </c>
      <c r="AO20" s="396">
        <v>73254.78</v>
      </c>
      <c r="AP20" s="396">
        <v>73254.78</v>
      </c>
      <c r="AQ20" s="396">
        <v>0</v>
      </c>
      <c r="AR20" s="396">
        <v>0</v>
      </c>
      <c r="AS20" s="396">
        <v>0</v>
      </c>
      <c r="AT20" s="396">
        <v>0</v>
      </c>
      <c r="AU20" s="396">
        <v>0</v>
      </c>
      <c r="AV20" s="396">
        <v>147187.84</v>
      </c>
      <c r="AW20" s="396">
        <v>60560.57</v>
      </c>
      <c r="AX20" s="396">
        <v>22598.46</v>
      </c>
      <c r="AY20" s="396">
        <v>517939.71</v>
      </c>
      <c r="AZ20" s="396">
        <v>4265706.8600000003</v>
      </c>
      <c r="BA20" s="396">
        <v>274419.06</v>
      </c>
      <c r="BB20" s="396">
        <v>0</v>
      </c>
      <c r="BC20" s="396">
        <v>148951.01</v>
      </c>
      <c r="BD20" s="396">
        <v>4265706.7960000001</v>
      </c>
    </row>
    <row r="21" spans="1:56" x14ac:dyDescent="0.25">
      <c r="A21" s="390" t="s">
        <v>2892</v>
      </c>
      <c r="B21" s="390" t="s">
        <v>6019</v>
      </c>
      <c r="C21">
        <v>1110.75</v>
      </c>
      <c r="D21" s="396">
        <v>15895295.09</v>
      </c>
      <c r="E21" s="396">
        <v>11468828.640000001</v>
      </c>
      <c r="F21" s="397">
        <v>0.72152348069431205</v>
      </c>
      <c r="G21">
        <v>1</v>
      </c>
      <c r="H21" s="396">
        <v>427188.85</v>
      </c>
      <c r="I21" s="396">
        <v>5909948.6799999997</v>
      </c>
      <c r="J21" s="396">
        <v>6337137.5300000003</v>
      </c>
      <c r="K21">
        <v>0.9</v>
      </c>
      <c r="L21" s="396">
        <v>3596439.24</v>
      </c>
      <c r="M21" s="396">
        <v>871916.53</v>
      </c>
      <c r="N21" s="396">
        <v>374197.68</v>
      </c>
      <c r="O21" s="396">
        <v>151394.13</v>
      </c>
      <c r="P21" s="396">
        <v>123827.52</v>
      </c>
      <c r="Q21" s="396">
        <v>259289.42</v>
      </c>
      <c r="R21" s="396">
        <v>81603.34</v>
      </c>
      <c r="S21" s="396">
        <v>143168.54999999999</v>
      </c>
      <c r="T21" s="396">
        <v>167241.57999999999</v>
      </c>
      <c r="U21" s="396">
        <v>102980.88</v>
      </c>
      <c r="V21" s="396">
        <v>246545.2</v>
      </c>
      <c r="W21" s="396">
        <v>214735.48</v>
      </c>
      <c r="X21" s="396">
        <v>171793.95</v>
      </c>
      <c r="Y21" s="396">
        <v>6505133.5</v>
      </c>
      <c r="Z21" s="396">
        <v>99495</v>
      </c>
      <c r="AA21" s="396">
        <v>138843.75</v>
      </c>
      <c r="AB21" s="396">
        <v>360993.75</v>
      </c>
      <c r="AC21" s="396">
        <v>37765.5</v>
      </c>
      <c r="AD21" s="396">
        <v>634238.25</v>
      </c>
      <c r="AE21" s="396">
        <v>460798.5</v>
      </c>
      <c r="AF21" s="396">
        <v>1667235.75</v>
      </c>
      <c r="AG21" s="396">
        <v>1119636</v>
      </c>
      <c r="AH21" s="396">
        <v>3094712.6069999998</v>
      </c>
      <c r="AI21" s="396">
        <v>7613719.1069999998</v>
      </c>
      <c r="AJ21" s="396">
        <v>1126389.3600000001</v>
      </c>
      <c r="AK21" s="396">
        <v>6487329.7470000004</v>
      </c>
      <c r="AL21" s="396">
        <v>7501080.1670000004</v>
      </c>
      <c r="AM21" s="396">
        <v>254356.87</v>
      </c>
      <c r="AN21" s="396">
        <v>254356.87</v>
      </c>
      <c r="AO21" s="396">
        <v>264531.15000000002</v>
      </c>
      <c r="AP21" s="396">
        <v>264531.15000000002</v>
      </c>
      <c r="AQ21" s="396">
        <v>2713.14</v>
      </c>
      <c r="AR21" s="396">
        <v>2713.14</v>
      </c>
      <c r="AS21" s="396">
        <v>2713.14</v>
      </c>
      <c r="AT21" s="396">
        <v>2713.14</v>
      </c>
      <c r="AU21" s="396">
        <v>3391.42</v>
      </c>
      <c r="AV21" s="396">
        <v>533810.29</v>
      </c>
      <c r="AW21" s="396">
        <v>219636.74</v>
      </c>
      <c r="AX21" s="396">
        <v>83614.3</v>
      </c>
      <c r="AY21" s="396">
        <v>1889081.35</v>
      </c>
      <c r="AZ21" s="396">
        <v>15895295.09</v>
      </c>
      <c r="BA21" s="396">
        <v>900419.61</v>
      </c>
      <c r="BB21" s="396">
        <v>1233.42</v>
      </c>
      <c r="BC21" s="396">
        <v>566347.04</v>
      </c>
      <c r="BD21" s="396">
        <v>15895295.017000001</v>
      </c>
    </row>
    <row r="22" spans="1:56" x14ac:dyDescent="0.25">
      <c r="A22" s="390" t="s">
        <v>3417</v>
      </c>
      <c r="B22" s="390" t="s">
        <v>6020</v>
      </c>
      <c r="C22">
        <v>472</v>
      </c>
      <c r="D22" s="396">
        <v>6716175.7300000004</v>
      </c>
      <c r="E22" s="396">
        <v>5177132.3600000003</v>
      </c>
      <c r="F22" s="397">
        <v>0.77084527983308104</v>
      </c>
      <c r="G22">
        <v>1</v>
      </c>
      <c r="H22" s="396">
        <v>62274.34</v>
      </c>
      <c r="I22" s="396">
        <v>2272229.9500000002</v>
      </c>
      <c r="J22" s="396">
        <v>2334504.29</v>
      </c>
      <c r="K22">
        <v>0.9</v>
      </c>
      <c r="L22" s="396">
        <v>1528441.69</v>
      </c>
      <c r="M22" s="396">
        <v>363860.76</v>
      </c>
      <c r="N22" s="396">
        <v>157957.24</v>
      </c>
      <c r="O22" s="396">
        <v>64061.46</v>
      </c>
      <c r="P22" s="396">
        <v>52609.11</v>
      </c>
      <c r="Q22" s="396">
        <v>105077.33</v>
      </c>
      <c r="R22" s="396">
        <v>34094.54</v>
      </c>
      <c r="S22" s="396">
        <v>60002.41</v>
      </c>
      <c r="T22" s="396">
        <v>71040.67</v>
      </c>
      <c r="U22" s="396">
        <v>43536.63</v>
      </c>
      <c r="V22" s="396">
        <v>104727.16</v>
      </c>
      <c r="W22" s="396">
        <v>91215.07</v>
      </c>
      <c r="X22" s="396">
        <v>71999.41</v>
      </c>
      <c r="Y22" s="396">
        <v>2748623.48</v>
      </c>
      <c r="Z22" s="396">
        <v>42007.5</v>
      </c>
      <c r="AA22" s="396">
        <v>59000</v>
      </c>
      <c r="AB22" s="396">
        <v>153400</v>
      </c>
      <c r="AC22" s="396">
        <v>16048</v>
      </c>
      <c r="AD22" s="396">
        <v>269512</v>
      </c>
      <c r="AE22" s="396">
        <v>181205.75</v>
      </c>
      <c r="AF22" s="396">
        <v>708472</v>
      </c>
      <c r="AG22" s="396">
        <v>475776</v>
      </c>
      <c r="AH22" s="396">
        <v>1309197.7830000001</v>
      </c>
      <c r="AI22" s="396">
        <v>3214619.0329999998</v>
      </c>
      <c r="AJ22" s="396">
        <v>478645.76000000001</v>
      </c>
      <c r="AK22" s="396">
        <v>2735973.273</v>
      </c>
      <c r="AL22" s="396">
        <v>3166754.4530000002</v>
      </c>
      <c r="AM22" s="396">
        <v>107169.03</v>
      </c>
      <c r="AN22" s="396">
        <v>107169.03</v>
      </c>
      <c r="AO22" s="396">
        <v>111917.02</v>
      </c>
      <c r="AP22" s="396">
        <v>111917.02</v>
      </c>
      <c r="AQ22" s="396">
        <v>1356.57</v>
      </c>
      <c r="AR22" s="396">
        <v>1356.57</v>
      </c>
      <c r="AS22" s="396">
        <v>1356.57</v>
      </c>
      <c r="AT22" s="396">
        <v>1356.57</v>
      </c>
      <c r="AU22" s="396">
        <v>2034.85</v>
      </c>
      <c r="AV22" s="396">
        <v>226547.19</v>
      </c>
      <c r="AW22" s="396">
        <v>93213.05</v>
      </c>
      <c r="AX22" s="396">
        <v>35404.25</v>
      </c>
      <c r="AY22" s="396">
        <v>800797.72</v>
      </c>
      <c r="AZ22" s="396">
        <v>6716175.7300000004</v>
      </c>
      <c r="BA22" s="396">
        <v>419646.86</v>
      </c>
      <c r="BB22" s="396">
        <v>148.55000000000001</v>
      </c>
      <c r="BC22" s="396">
        <v>165584.57999999999</v>
      </c>
      <c r="BD22" s="396">
        <v>6716175.6529999999</v>
      </c>
    </row>
    <row r="23" spans="1:56" x14ac:dyDescent="0.25">
      <c r="A23" s="390" t="s">
        <v>3453</v>
      </c>
      <c r="B23" s="390" t="s">
        <v>6021</v>
      </c>
      <c r="C23">
        <v>522.29999999999995</v>
      </c>
      <c r="D23" s="396">
        <v>7348123.4199999999</v>
      </c>
      <c r="E23" s="396">
        <v>5805340.0700000003</v>
      </c>
      <c r="F23" s="397">
        <v>0.79004389803784802</v>
      </c>
      <c r="G23">
        <v>2</v>
      </c>
      <c r="H23" s="396">
        <v>46288.97</v>
      </c>
      <c r="I23" s="396">
        <v>3021301.26</v>
      </c>
      <c r="J23" s="396">
        <v>3067590.23</v>
      </c>
      <c r="K23">
        <v>0.9</v>
      </c>
      <c r="L23" s="396">
        <v>1662688.75</v>
      </c>
      <c r="M23" s="396">
        <v>402837.65</v>
      </c>
      <c r="N23" s="396">
        <v>175510.17</v>
      </c>
      <c r="O23" s="396">
        <v>70988.759999999995</v>
      </c>
      <c r="P23" s="396">
        <v>56789.85</v>
      </c>
      <c r="Q23" s="396">
        <v>121522.49</v>
      </c>
      <c r="R23" s="396">
        <v>38007.03</v>
      </c>
      <c r="S23" s="396">
        <v>66979.44</v>
      </c>
      <c r="T23" s="396">
        <v>78440.740000000005</v>
      </c>
      <c r="U23" s="396">
        <v>48281.01</v>
      </c>
      <c r="V23" s="396">
        <v>115636.24</v>
      </c>
      <c r="W23" s="396">
        <v>100716.64</v>
      </c>
      <c r="X23" s="396">
        <v>80371.44</v>
      </c>
      <c r="Y23" s="396">
        <v>3018770.21</v>
      </c>
      <c r="Z23" s="396">
        <v>46767.6</v>
      </c>
      <c r="AA23" s="396">
        <v>65287.5</v>
      </c>
      <c r="AB23" s="396">
        <v>169747.5</v>
      </c>
      <c r="AC23" s="396">
        <v>17758.2</v>
      </c>
      <c r="AD23" s="396">
        <v>298233.3</v>
      </c>
      <c r="AE23" s="396">
        <v>215475.68</v>
      </c>
      <c r="AF23" s="396">
        <v>783972.3</v>
      </c>
      <c r="AG23" s="396">
        <v>526478.4</v>
      </c>
      <c r="AH23" s="396">
        <v>1424316.7692</v>
      </c>
      <c r="AI23" s="396">
        <v>3548037.2492</v>
      </c>
      <c r="AJ23" s="396">
        <v>529653.98</v>
      </c>
      <c r="AK23" s="396">
        <v>3018383.2692</v>
      </c>
      <c r="AL23" s="396">
        <v>3495071.8492000001</v>
      </c>
      <c r="AM23" s="396">
        <v>107847.31</v>
      </c>
      <c r="AN23" s="396">
        <v>107847.31</v>
      </c>
      <c r="AO23" s="396">
        <v>112595.31</v>
      </c>
      <c r="AP23" s="396">
        <v>112595.31</v>
      </c>
      <c r="AQ23" s="396">
        <v>0</v>
      </c>
      <c r="AR23" s="396">
        <v>0</v>
      </c>
      <c r="AS23" s="396">
        <v>0</v>
      </c>
      <c r="AT23" s="396">
        <v>0</v>
      </c>
      <c r="AU23" s="396">
        <v>0</v>
      </c>
      <c r="AV23" s="396">
        <v>250965.45</v>
      </c>
      <c r="AW23" s="396">
        <v>103259.97</v>
      </c>
      <c r="AX23" s="396">
        <v>39170.660000000003</v>
      </c>
      <c r="AY23" s="396">
        <v>834281.32</v>
      </c>
      <c r="AZ23" s="396">
        <v>7348123.4199999999</v>
      </c>
      <c r="BA23" s="396">
        <v>295188.56</v>
      </c>
      <c r="BB23" s="396">
        <v>0</v>
      </c>
      <c r="BC23" s="396">
        <v>254990.3</v>
      </c>
      <c r="BD23" s="396">
        <v>7348123.3792000003</v>
      </c>
    </row>
    <row r="24" spans="1:56" x14ac:dyDescent="0.25">
      <c r="A24" s="390" t="s">
        <v>3115</v>
      </c>
      <c r="B24" s="390" t="s">
        <v>6022</v>
      </c>
      <c r="C24">
        <v>167.88</v>
      </c>
      <c r="D24" s="396">
        <v>2314055.12</v>
      </c>
      <c r="E24" s="396">
        <v>2432365.2400000002</v>
      </c>
      <c r="F24" s="397">
        <v>1.05112675103435</v>
      </c>
      <c r="G24">
        <v>4</v>
      </c>
      <c r="H24" s="396">
        <v>147.15</v>
      </c>
      <c r="I24" s="396">
        <v>1014796.76</v>
      </c>
      <c r="J24" s="396">
        <v>1014943.91</v>
      </c>
      <c r="K24">
        <v>0.9</v>
      </c>
      <c r="L24" s="396">
        <v>528678.22</v>
      </c>
      <c r="M24" s="396">
        <v>131272.35</v>
      </c>
      <c r="N24" s="396">
        <v>56323.21</v>
      </c>
      <c r="O24" s="396">
        <v>22156.06</v>
      </c>
      <c r="P24" s="396">
        <v>18130.5</v>
      </c>
      <c r="Q24" s="396">
        <v>39717.620000000003</v>
      </c>
      <c r="R24" s="396">
        <v>11737.46</v>
      </c>
      <c r="S24" s="396">
        <v>21489.23</v>
      </c>
      <c r="T24" s="396">
        <v>24420.23</v>
      </c>
      <c r="U24" s="396">
        <v>15070.37</v>
      </c>
      <c r="V24" s="396">
        <v>35999.96</v>
      </c>
      <c r="W24" s="396">
        <v>31355.18</v>
      </c>
      <c r="X24" s="396">
        <v>25785.83</v>
      </c>
      <c r="Y24" s="396">
        <v>962136.22</v>
      </c>
      <c r="Z24" s="396">
        <v>14951.7</v>
      </c>
      <c r="AA24" s="396">
        <v>20985</v>
      </c>
      <c r="AB24" s="396">
        <v>54561</v>
      </c>
      <c r="AC24" s="396">
        <v>5707.92</v>
      </c>
      <c r="AD24" s="396">
        <v>47929.73</v>
      </c>
      <c r="AE24" s="396">
        <v>74537.08</v>
      </c>
      <c r="AF24" s="396">
        <v>251987.88</v>
      </c>
      <c r="AG24" s="396">
        <v>169223.04000000001</v>
      </c>
      <c r="AH24" s="396">
        <v>456571.25712000002</v>
      </c>
      <c r="AI24" s="396">
        <v>1096454.6071200001</v>
      </c>
      <c r="AJ24" s="396">
        <v>170243.75</v>
      </c>
      <c r="AK24" s="396">
        <v>926210.85711999994</v>
      </c>
      <c r="AL24" s="396">
        <v>1079430.2271199999</v>
      </c>
      <c r="AM24" s="396">
        <v>35949.1</v>
      </c>
      <c r="AN24" s="396">
        <v>35949.1</v>
      </c>
      <c r="AO24" s="396">
        <v>37305.67</v>
      </c>
      <c r="AP24" s="396">
        <v>37305.67</v>
      </c>
      <c r="AQ24" s="396">
        <v>0</v>
      </c>
      <c r="AR24" s="396">
        <v>0</v>
      </c>
      <c r="AS24" s="396">
        <v>0</v>
      </c>
      <c r="AT24" s="396">
        <v>0</v>
      </c>
      <c r="AU24" s="396">
        <v>0</v>
      </c>
      <c r="AV24" s="396">
        <v>80715.91</v>
      </c>
      <c r="AW24" s="396">
        <v>33210.629999999997</v>
      </c>
      <c r="AX24" s="396">
        <v>12052.51</v>
      </c>
      <c r="AY24" s="396">
        <v>272488.59000000003</v>
      </c>
      <c r="AZ24" s="396">
        <v>2314055.12</v>
      </c>
      <c r="BA24" s="396">
        <v>195995.65</v>
      </c>
      <c r="BB24" s="396">
        <v>27.78</v>
      </c>
      <c r="BC24" s="396">
        <v>74673.53</v>
      </c>
      <c r="BD24" s="396">
        <v>2314055.03712</v>
      </c>
    </row>
    <row r="25" spans="1:56" x14ac:dyDescent="0.25">
      <c r="A25" s="390"/>
      <c r="B25" s="390" t="s">
        <v>6023</v>
      </c>
      <c r="C25">
        <v>101.99</v>
      </c>
      <c r="D25" s="396">
        <v>1540219.62</v>
      </c>
      <c r="E25" s="396">
        <v>1034039.02</v>
      </c>
      <c r="F25" s="397">
        <v>0.67135816644122503</v>
      </c>
      <c r="G25">
        <v>1</v>
      </c>
      <c r="H25" s="396">
        <v>73481.66</v>
      </c>
      <c r="I25" s="396">
        <v>880017.06</v>
      </c>
      <c r="J25" s="396">
        <v>953498.72</v>
      </c>
      <c r="K25">
        <v>0.9</v>
      </c>
      <c r="L25" s="396">
        <v>332109.58</v>
      </c>
      <c r="M25" s="396">
        <v>110692.11</v>
      </c>
      <c r="N25" s="396">
        <v>36983.25</v>
      </c>
      <c r="O25" s="396">
        <v>11834.64</v>
      </c>
      <c r="P25" s="396">
        <v>11070.4</v>
      </c>
      <c r="Q25" s="396">
        <v>31725</v>
      </c>
      <c r="R25" s="396">
        <v>7266.05</v>
      </c>
      <c r="S25" s="396">
        <v>13954.05</v>
      </c>
      <c r="T25" s="396">
        <v>11840.11</v>
      </c>
      <c r="U25" s="396">
        <v>9209.67</v>
      </c>
      <c r="V25" s="396">
        <v>17454.52</v>
      </c>
      <c r="W25" s="396">
        <v>15202.51</v>
      </c>
      <c r="X25" s="396">
        <v>16744.05</v>
      </c>
      <c r="Y25" s="396">
        <v>626085.93999999994</v>
      </c>
      <c r="Z25" s="396">
        <v>9179.1</v>
      </c>
      <c r="AA25" s="396">
        <v>12748.75</v>
      </c>
      <c r="AB25" s="396">
        <v>33146.75</v>
      </c>
      <c r="AC25" s="396">
        <v>3467.66</v>
      </c>
      <c r="AD25" s="396">
        <v>58236.29</v>
      </c>
      <c r="AE25" s="396">
        <v>94442.74</v>
      </c>
      <c r="AF25" s="396">
        <v>153086.99</v>
      </c>
      <c r="AG25" s="396">
        <v>102805.92</v>
      </c>
      <c r="AH25" s="396">
        <v>291365.25876</v>
      </c>
      <c r="AI25" s="396">
        <v>758479.45875999995</v>
      </c>
      <c r="AJ25" s="396">
        <v>103426.01</v>
      </c>
      <c r="AK25" s="396">
        <v>655053.44876000006</v>
      </c>
      <c r="AL25" s="396">
        <v>748136.84875999996</v>
      </c>
      <c r="AM25" s="396">
        <v>21705.119999999999</v>
      </c>
      <c r="AN25" s="396">
        <v>21705.119999999999</v>
      </c>
      <c r="AO25" s="396">
        <v>23061.69</v>
      </c>
      <c r="AP25" s="396">
        <v>23061.69</v>
      </c>
      <c r="AQ25" s="396">
        <v>0</v>
      </c>
      <c r="AR25" s="396">
        <v>0</v>
      </c>
      <c r="AS25" s="396">
        <v>0</v>
      </c>
      <c r="AT25" s="396">
        <v>0</v>
      </c>
      <c r="AU25" s="396">
        <v>0</v>
      </c>
      <c r="AV25" s="396">
        <v>48836.52</v>
      </c>
      <c r="AW25" s="396">
        <v>20093.830000000002</v>
      </c>
      <c r="AX25" s="396">
        <v>7532.82</v>
      </c>
      <c r="AY25" s="396">
        <v>165996.79</v>
      </c>
      <c r="AZ25" s="396">
        <v>1540219.62</v>
      </c>
      <c r="BA25" s="396">
        <v>59162.82</v>
      </c>
      <c r="BB25" s="396">
        <v>59.4</v>
      </c>
      <c r="BC25" s="396">
        <v>31149.39</v>
      </c>
      <c r="BD25" s="396">
        <v>1540219.5787599999</v>
      </c>
    </row>
    <row r="26" spans="1:56" x14ac:dyDescent="0.25">
      <c r="A26" s="390"/>
      <c r="B26" s="390" t="s">
        <v>6024</v>
      </c>
      <c r="C26">
        <v>34.99</v>
      </c>
      <c r="D26" s="396">
        <v>448435.26</v>
      </c>
      <c r="E26" s="396">
        <v>481146.46</v>
      </c>
      <c r="F26" s="397">
        <v>1.0729452006071101</v>
      </c>
      <c r="G26">
        <v>4</v>
      </c>
      <c r="H26" s="396">
        <v>28.51</v>
      </c>
      <c r="I26" s="396">
        <v>436302.94</v>
      </c>
      <c r="J26" s="396">
        <v>436331.45</v>
      </c>
      <c r="K26">
        <v>0.9</v>
      </c>
      <c r="L26" s="396">
        <v>99452.43</v>
      </c>
      <c r="M26" s="396">
        <v>19890.48</v>
      </c>
      <c r="N26" s="396">
        <v>10978.51</v>
      </c>
      <c r="O26" s="396">
        <v>4520.5600000000004</v>
      </c>
      <c r="P26" s="396">
        <v>3513.73</v>
      </c>
      <c r="Q26" s="396">
        <v>9005.9500000000007</v>
      </c>
      <c r="R26" s="396">
        <v>2235.6999999999998</v>
      </c>
      <c r="S26" s="396">
        <v>4186.21</v>
      </c>
      <c r="T26" s="396">
        <v>5180.04</v>
      </c>
      <c r="U26" s="396">
        <v>3069.89</v>
      </c>
      <c r="V26" s="396">
        <v>7636.35</v>
      </c>
      <c r="W26" s="396">
        <v>6651.09</v>
      </c>
      <c r="X26" s="396">
        <v>5023.21</v>
      </c>
      <c r="Y26" s="396">
        <v>181344.15</v>
      </c>
      <c r="Z26" s="396">
        <v>3149.1</v>
      </c>
      <c r="AA26" s="396">
        <v>4373.75</v>
      </c>
      <c r="AB26" s="396">
        <v>11371.75</v>
      </c>
      <c r="AC26" s="396">
        <v>1189.6600000000001</v>
      </c>
      <c r="AD26" s="396">
        <v>9989.64</v>
      </c>
      <c r="AE26" s="396">
        <v>9412.31</v>
      </c>
      <c r="AF26" s="396">
        <v>52519.99</v>
      </c>
      <c r="AG26" s="396">
        <v>35269.919999999998</v>
      </c>
      <c r="AH26" s="396">
        <v>88282.016759999999</v>
      </c>
      <c r="AI26" s="396">
        <v>215558.13675999999</v>
      </c>
      <c r="AJ26" s="396">
        <v>35482.65</v>
      </c>
      <c r="AK26" s="396">
        <v>180075.48676</v>
      </c>
      <c r="AL26" s="396">
        <v>212009.86676</v>
      </c>
      <c r="AM26" s="396">
        <v>7461.13</v>
      </c>
      <c r="AN26" s="396">
        <v>7461.13</v>
      </c>
      <c r="AO26" s="396">
        <v>7461.13</v>
      </c>
      <c r="AP26" s="396">
        <v>7461.13</v>
      </c>
      <c r="AQ26" s="396">
        <v>0</v>
      </c>
      <c r="AR26" s="396">
        <v>0</v>
      </c>
      <c r="AS26" s="396">
        <v>0</v>
      </c>
      <c r="AT26" s="396">
        <v>0</v>
      </c>
      <c r="AU26" s="396">
        <v>0</v>
      </c>
      <c r="AV26" s="396">
        <v>16278.84</v>
      </c>
      <c r="AW26" s="396">
        <v>6697.94</v>
      </c>
      <c r="AX26" s="396">
        <v>2259.84</v>
      </c>
      <c r="AY26" s="396">
        <v>55081.14</v>
      </c>
      <c r="AZ26" s="396">
        <v>448435.26</v>
      </c>
      <c r="BA26" s="396">
        <v>264.43</v>
      </c>
      <c r="BB26" s="396">
        <v>0.33</v>
      </c>
      <c r="BC26" s="396">
        <v>137.38</v>
      </c>
      <c r="BD26" s="396">
        <v>448435.15675999998</v>
      </c>
    </row>
    <row r="27" spans="1:56" x14ac:dyDescent="0.25">
      <c r="A27" s="390" t="s">
        <v>2677</v>
      </c>
      <c r="B27" s="390" t="s">
        <v>6025</v>
      </c>
      <c r="C27">
        <v>319.75</v>
      </c>
      <c r="D27" s="396">
        <v>4630023.79</v>
      </c>
      <c r="E27" s="396">
        <v>4005160.04</v>
      </c>
      <c r="F27" s="397">
        <v>0.865040920232507</v>
      </c>
      <c r="G27">
        <v>2</v>
      </c>
      <c r="H27" s="396">
        <v>9237.07</v>
      </c>
      <c r="I27" s="396">
        <v>2280111.06</v>
      </c>
      <c r="J27" s="396">
        <v>2289348.13</v>
      </c>
      <c r="K27">
        <v>0.93064000000000002</v>
      </c>
      <c r="L27" s="396">
        <v>1055728.67</v>
      </c>
      <c r="M27" s="396">
        <v>261612.97</v>
      </c>
      <c r="N27" s="396">
        <v>111612.81</v>
      </c>
      <c r="O27" s="396">
        <v>43817.36</v>
      </c>
      <c r="P27" s="396">
        <v>36258.58</v>
      </c>
      <c r="Q27" s="396">
        <v>76917.56</v>
      </c>
      <c r="R27" s="396">
        <v>23696.16</v>
      </c>
      <c r="S27" s="396">
        <v>42421.57</v>
      </c>
      <c r="T27" s="396">
        <v>48207.6</v>
      </c>
      <c r="U27" s="396">
        <v>30589.7</v>
      </c>
      <c r="V27" s="396">
        <v>71066.98</v>
      </c>
      <c r="W27" s="396">
        <v>61897.78</v>
      </c>
      <c r="X27" s="396">
        <v>50903.43</v>
      </c>
      <c r="Y27" s="396">
        <v>1914731.17</v>
      </c>
      <c r="Z27" s="396">
        <v>28350</v>
      </c>
      <c r="AA27" s="396">
        <v>39968.75</v>
      </c>
      <c r="AB27" s="396">
        <v>103918.75</v>
      </c>
      <c r="AC27" s="396">
        <v>10871.5</v>
      </c>
      <c r="AD27" s="396">
        <v>182577.25</v>
      </c>
      <c r="AE27" s="396">
        <v>140430</v>
      </c>
      <c r="AF27" s="396">
        <v>479944.75</v>
      </c>
      <c r="AG27" s="396">
        <v>322308</v>
      </c>
      <c r="AH27" s="396">
        <v>879944.16599999997</v>
      </c>
      <c r="AI27" s="396">
        <v>2188313.1660000002</v>
      </c>
      <c r="AJ27" s="396">
        <v>324252.08</v>
      </c>
      <c r="AK27" s="396">
        <v>1864061.0859999999</v>
      </c>
      <c r="AL27" s="396">
        <v>2165823.0359999998</v>
      </c>
      <c r="AM27" s="396">
        <v>73644.56</v>
      </c>
      <c r="AN27" s="396">
        <v>73644.56</v>
      </c>
      <c r="AO27" s="396">
        <v>77151.45</v>
      </c>
      <c r="AP27" s="396">
        <v>77151.45</v>
      </c>
      <c r="AQ27" s="396">
        <v>0</v>
      </c>
      <c r="AR27" s="396">
        <v>0</v>
      </c>
      <c r="AS27" s="396">
        <v>0</v>
      </c>
      <c r="AT27" s="396">
        <v>0</v>
      </c>
      <c r="AU27" s="396">
        <v>0</v>
      </c>
      <c r="AV27" s="396">
        <v>158511.16</v>
      </c>
      <c r="AW27" s="396">
        <v>65219.56</v>
      </c>
      <c r="AX27" s="396">
        <v>24146.73</v>
      </c>
      <c r="AY27" s="396">
        <v>549469.47</v>
      </c>
      <c r="AZ27" s="396">
        <v>4630023.79</v>
      </c>
      <c r="BA27" s="396">
        <v>248033.2</v>
      </c>
      <c r="BB27" s="396">
        <v>0</v>
      </c>
      <c r="BC27" s="396">
        <v>143801.71</v>
      </c>
      <c r="BD27" s="396">
        <v>4630023.676</v>
      </c>
    </row>
    <row r="28" spans="1:56" x14ac:dyDescent="0.25">
      <c r="A28" s="390" t="s">
        <v>1584</v>
      </c>
      <c r="B28" s="390" t="s">
        <v>6026</v>
      </c>
      <c r="C28">
        <v>1516.3</v>
      </c>
      <c r="D28" s="396">
        <v>21643610.239999998</v>
      </c>
      <c r="E28" s="396">
        <v>16998360.73</v>
      </c>
      <c r="F28" s="397">
        <v>0.78537547763565696</v>
      </c>
      <c r="G28">
        <v>2</v>
      </c>
      <c r="H28" s="396">
        <v>140262.29999999999</v>
      </c>
      <c r="I28" s="396">
        <v>8604186.3100000005</v>
      </c>
      <c r="J28" s="396">
        <v>8744448.6099999994</v>
      </c>
      <c r="K28">
        <v>0.93064000000000002</v>
      </c>
      <c r="L28" s="396">
        <v>4923064.24</v>
      </c>
      <c r="M28" s="396">
        <v>1205751.1499999999</v>
      </c>
      <c r="N28" s="396">
        <v>529582.31999999995</v>
      </c>
      <c r="O28" s="396">
        <v>212968.07</v>
      </c>
      <c r="P28" s="396">
        <v>168334.26</v>
      </c>
      <c r="Q28" s="396">
        <v>371559.49</v>
      </c>
      <c r="R28" s="396">
        <v>116169.02</v>
      </c>
      <c r="S28" s="396">
        <v>202007.51</v>
      </c>
      <c r="T28" s="396">
        <v>234916.43</v>
      </c>
      <c r="U28" s="396">
        <v>145445.4</v>
      </c>
      <c r="V28" s="396">
        <v>346310.53</v>
      </c>
      <c r="W28" s="396">
        <v>301628.90000000002</v>
      </c>
      <c r="X28" s="396">
        <v>242397.28</v>
      </c>
      <c r="Y28" s="396">
        <v>9000134.5999999996</v>
      </c>
      <c r="Z28" s="396">
        <v>134847</v>
      </c>
      <c r="AA28" s="396">
        <v>189537.5</v>
      </c>
      <c r="AB28" s="396">
        <v>492797.5</v>
      </c>
      <c r="AC28" s="396">
        <v>51554.2</v>
      </c>
      <c r="AD28" s="396">
        <v>865807.3</v>
      </c>
      <c r="AE28" s="396">
        <v>644669.5</v>
      </c>
      <c r="AF28" s="396">
        <v>2275966.2999999998</v>
      </c>
      <c r="AG28" s="396">
        <v>1528430.4</v>
      </c>
      <c r="AH28" s="396">
        <v>4102576.4922000002</v>
      </c>
      <c r="AI28" s="396">
        <v>10286186.192199999</v>
      </c>
      <c r="AJ28" s="396">
        <v>1537649.5</v>
      </c>
      <c r="AK28" s="396">
        <v>8748536.6921999995</v>
      </c>
      <c r="AL28" s="396">
        <v>10179534.8222</v>
      </c>
      <c r="AM28" s="396">
        <v>312814.06</v>
      </c>
      <c r="AN28" s="396">
        <v>312814.06</v>
      </c>
      <c r="AO28" s="396">
        <v>326140.21999999997</v>
      </c>
      <c r="AP28" s="396">
        <v>326140.21999999997</v>
      </c>
      <c r="AQ28" s="396">
        <v>701.37</v>
      </c>
      <c r="AR28" s="396">
        <v>701.37</v>
      </c>
      <c r="AS28" s="396">
        <v>701.37</v>
      </c>
      <c r="AT28" s="396">
        <v>701.37</v>
      </c>
      <c r="AU28" s="396">
        <v>1402.75</v>
      </c>
      <c r="AV28" s="396">
        <v>753980.09</v>
      </c>
      <c r="AW28" s="396">
        <v>310225.81</v>
      </c>
      <c r="AX28" s="396">
        <v>117617.98</v>
      </c>
      <c r="AY28" s="396">
        <v>2463940.67</v>
      </c>
      <c r="AZ28" s="396">
        <v>21643610.239999998</v>
      </c>
      <c r="BA28" s="396">
        <v>964769.12</v>
      </c>
      <c r="BB28" s="396">
        <v>609.30999999999995</v>
      </c>
      <c r="BC28" s="396">
        <v>659627.31000000006</v>
      </c>
      <c r="BD28" s="396">
        <v>21643610.0922</v>
      </c>
    </row>
    <row r="29" spans="1:56" x14ac:dyDescent="0.25">
      <c r="A29" s="390" t="s">
        <v>2657</v>
      </c>
      <c r="B29" s="390" t="s">
        <v>6027</v>
      </c>
      <c r="C29">
        <v>264.45999999999998</v>
      </c>
      <c r="D29" s="396">
        <v>3696516.01</v>
      </c>
      <c r="E29" s="396">
        <v>3389339.05</v>
      </c>
      <c r="F29" s="397">
        <v>0.91690095236460201</v>
      </c>
      <c r="G29">
        <v>3</v>
      </c>
      <c r="H29" s="396">
        <v>4919.16</v>
      </c>
      <c r="I29" s="396">
        <v>791079.16</v>
      </c>
      <c r="J29" s="396">
        <v>795998.32</v>
      </c>
      <c r="K29">
        <v>0.9</v>
      </c>
      <c r="L29" s="396">
        <v>832829.35</v>
      </c>
      <c r="M29" s="396">
        <v>202258.1</v>
      </c>
      <c r="N29" s="396">
        <v>88447.81</v>
      </c>
      <c r="O29" s="396">
        <v>34801.65</v>
      </c>
      <c r="P29" s="396">
        <v>28499.78</v>
      </c>
      <c r="Q29" s="396">
        <v>61504.19</v>
      </c>
      <c r="R29" s="396">
        <v>19003.509999999998</v>
      </c>
      <c r="S29" s="396">
        <v>33768.800000000003</v>
      </c>
      <c r="T29" s="396">
        <v>38480.36</v>
      </c>
      <c r="U29" s="396">
        <v>24000.959999999999</v>
      </c>
      <c r="V29" s="396">
        <v>56727.21</v>
      </c>
      <c r="W29" s="396">
        <v>49408.160000000003</v>
      </c>
      <c r="X29" s="396">
        <v>40520.6</v>
      </c>
      <c r="Y29" s="396">
        <v>1510250.48</v>
      </c>
      <c r="Z29" s="396">
        <v>23501.7</v>
      </c>
      <c r="AA29" s="396">
        <v>33057.5</v>
      </c>
      <c r="AB29" s="396">
        <v>85949.5</v>
      </c>
      <c r="AC29" s="396">
        <v>8991.64</v>
      </c>
      <c r="AD29" s="396">
        <v>151006.66</v>
      </c>
      <c r="AE29" s="396">
        <v>109412.27</v>
      </c>
      <c r="AF29" s="396">
        <v>396954.46</v>
      </c>
      <c r="AG29" s="396">
        <v>266575.68</v>
      </c>
      <c r="AH29" s="396">
        <v>715187.60303999996</v>
      </c>
      <c r="AI29" s="396">
        <v>1790637.0130400001</v>
      </c>
      <c r="AJ29" s="396">
        <v>268183.59000000003</v>
      </c>
      <c r="AK29" s="396">
        <v>1522453.42304</v>
      </c>
      <c r="AL29" s="396">
        <v>1763818.65304</v>
      </c>
      <c r="AM29" s="396">
        <v>54941.08</v>
      </c>
      <c r="AN29" s="396">
        <v>54941.08</v>
      </c>
      <c r="AO29" s="396">
        <v>56975.94</v>
      </c>
      <c r="AP29" s="396">
        <v>56975.94</v>
      </c>
      <c r="AQ29" s="396">
        <v>0</v>
      </c>
      <c r="AR29" s="396">
        <v>0</v>
      </c>
      <c r="AS29" s="396">
        <v>0</v>
      </c>
      <c r="AT29" s="396">
        <v>0</v>
      </c>
      <c r="AU29" s="396">
        <v>0</v>
      </c>
      <c r="AV29" s="396">
        <v>126839.29</v>
      </c>
      <c r="AW29" s="396">
        <v>52188.14</v>
      </c>
      <c r="AX29" s="396">
        <v>19585.330000000002</v>
      </c>
      <c r="AY29" s="396">
        <v>422446.8</v>
      </c>
      <c r="AZ29" s="396">
        <v>3696516.01</v>
      </c>
      <c r="BA29" s="396">
        <v>122110.97</v>
      </c>
      <c r="BB29" s="396">
        <v>0</v>
      </c>
      <c r="BC29" s="396">
        <v>46638.12</v>
      </c>
      <c r="BD29" s="396">
        <v>3696515.93304</v>
      </c>
    </row>
    <row r="30" spans="1:56" x14ac:dyDescent="0.25">
      <c r="A30" s="390" t="s">
        <v>3262</v>
      </c>
      <c r="B30" s="390" t="s">
        <v>6028</v>
      </c>
      <c r="C30">
        <v>2107.27</v>
      </c>
      <c r="D30" s="396">
        <v>30392526.210000001</v>
      </c>
      <c r="E30" s="396">
        <v>23116626.940000001</v>
      </c>
      <c r="F30" s="397">
        <v>0.76060235270584298</v>
      </c>
      <c r="G30">
        <v>1</v>
      </c>
      <c r="H30" s="396">
        <v>376976.97</v>
      </c>
      <c r="I30" s="396">
        <v>8928027.1699999999</v>
      </c>
      <c r="J30" s="396">
        <v>9305004.1400000006</v>
      </c>
      <c r="K30">
        <v>0.9</v>
      </c>
      <c r="L30" s="396">
        <v>6763884.3899999997</v>
      </c>
      <c r="M30" s="396">
        <v>1691754.54</v>
      </c>
      <c r="N30" s="396">
        <v>715516.29</v>
      </c>
      <c r="O30" s="396">
        <v>285186.64</v>
      </c>
      <c r="P30" s="396">
        <v>234968.21</v>
      </c>
      <c r="Q30" s="396">
        <v>512382.94</v>
      </c>
      <c r="R30" s="396">
        <v>155940.63</v>
      </c>
      <c r="S30" s="396">
        <v>272662.13</v>
      </c>
      <c r="T30" s="396">
        <v>313022.96000000002</v>
      </c>
      <c r="U30" s="396">
        <v>195635.78</v>
      </c>
      <c r="V30" s="396">
        <v>461454.08000000002</v>
      </c>
      <c r="W30" s="396">
        <v>401916.41</v>
      </c>
      <c r="X30" s="396">
        <v>327178.73</v>
      </c>
      <c r="Y30" s="396">
        <v>12331503.73</v>
      </c>
      <c r="Z30" s="396">
        <v>187712.1</v>
      </c>
      <c r="AA30" s="396">
        <v>263408.75</v>
      </c>
      <c r="AB30" s="396">
        <v>684862.75</v>
      </c>
      <c r="AC30" s="396">
        <v>71647.179999999993</v>
      </c>
      <c r="AD30" s="396">
        <v>1203251.17</v>
      </c>
      <c r="AE30" s="396">
        <v>961062.71</v>
      </c>
      <c r="AF30" s="396">
        <v>3163012.27</v>
      </c>
      <c r="AG30" s="396">
        <v>2124128.16</v>
      </c>
      <c r="AH30" s="396">
        <v>5908853.3194800001</v>
      </c>
      <c r="AI30" s="396">
        <v>14567938.40948</v>
      </c>
      <c r="AJ30" s="396">
        <v>2136940.36</v>
      </c>
      <c r="AK30" s="396">
        <v>12430998.049480001</v>
      </c>
      <c r="AL30" s="396">
        <v>14354244.369480001</v>
      </c>
      <c r="AM30" s="396">
        <v>516853.17</v>
      </c>
      <c r="AN30" s="396">
        <v>516853.17</v>
      </c>
      <c r="AO30" s="396">
        <v>538558.29</v>
      </c>
      <c r="AP30" s="396">
        <v>538558.29</v>
      </c>
      <c r="AQ30" s="396">
        <v>1356.57</v>
      </c>
      <c r="AR30" s="396">
        <v>1356.57</v>
      </c>
      <c r="AS30" s="396">
        <v>1356.57</v>
      </c>
      <c r="AT30" s="396">
        <v>1356.57</v>
      </c>
      <c r="AU30" s="396">
        <v>2034.85</v>
      </c>
      <c r="AV30" s="396">
        <v>1013357.79</v>
      </c>
      <c r="AW30" s="396">
        <v>416947.01</v>
      </c>
      <c r="AX30" s="396">
        <v>158189.22</v>
      </c>
      <c r="AY30" s="396">
        <v>3706778.07</v>
      </c>
      <c r="AZ30" s="396">
        <v>30392526.210000001</v>
      </c>
      <c r="BA30" s="396">
        <v>1843915.06</v>
      </c>
      <c r="BB30" s="396">
        <v>167.05</v>
      </c>
      <c r="BC30" s="396">
        <v>466476.62</v>
      </c>
      <c r="BD30" s="396">
        <v>30392526.16948</v>
      </c>
    </row>
    <row r="31" spans="1:56" x14ac:dyDescent="0.25">
      <c r="A31" s="390" t="s">
        <v>1989</v>
      </c>
      <c r="B31" s="390" t="s">
        <v>6029</v>
      </c>
      <c r="C31">
        <v>214.7</v>
      </c>
      <c r="D31" s="396">
        <v>2935010.2</v>
      </c>
      <c r="E31" s="396">
        <v>2845787.89</v>
      </c>
      <c r="F31" s="397">
        <v>0.96960068145589395</v>
      </c>
      <c r="G31">
        <v>3</v>
      </c>
      <c r="H31" s="396">
        <v>3905.78</v>
      </c>
      <c r="I31" s="396">
        <v>582319.96</v>
      </c>
      <c r="J31" s="396">
        <v>586225.74</v>
      </c>
      <c r="K31">
        <v>0.9</v>
      </c>
      <c r="L31" s="396">
        <v>674072.46</v>
      </c>
      <c r="M31" s="396">
        <v>165872.65</v>
      </c>
      <c r="N31" s="396">
        <v>71833.59</v>
      </c>
      <c r="O31" s="396">
        <v>28249.83</v>
      </c>
      <c r="P31" s="396">
        <v>22988.67</v>
      </c>
      <c r="Q31" s="396">
        <v>49918.14</v>
      </c>
      <c r="R31" s="396">
        <v>15091.02</v>
      </c>
      <c r="S31" s="396">
        <v>27349.93</v>
      </c>
      <c r="T31" s="396">
        <v>31080.29</v>
      </c>
      <c r="U31" s="396">
        <v>19535.669999999998</v>
      </c>
      <c r="V31" s="396">
        <v>45818.13</v>
      </c>
      <c r="W31" s="396">
        <v>39906.589999999997</v>
      </c>
      <c r="X31" s="396">
        <v>32818.33</v>
      </c>
      <c r="Y31" s="396">
        <v>1224535.3</v>
      </c>
      <c r="Z31" s="396">
        <v>19180.8</v>
      </c>
      <c r="AA31" s="396">
        <v>26837.5</v>
      </c>
      <c r="AB31" s="396">
        <v>69777.5</v>
      </c>
      <c r="AC31" s="396">
        <v>7299.8</v>
      </c>
      <c r="AD31" s="396">
        <v>61296.85</v>
      </c>
      <c r="AE31" s="396">
        <v>93083.08</v>
      </c>
      <c r="AF31" s="396">
        <v>322264.7</v>
      </c>
      <c r="AG31" s="396">
        <v>216417.6</v>
      </c>
      <c r="AH31" s="396">
        <v>578396.66879999998</v>
      </c>
      <c r="AI31" s="396">
        <v>1394554.4987999999</v>
      </c>
      <c r="AJ31" s="396">
        <v>217722.97</v>
      </c>
      <c r="AK31" s="396">
        <v>1176831.5288</v>
      </c>
      <c r="AL31" s="396">
        <v>1372782.1987999999</v>
      </c>
      <c r="AM31" s="396">
        <v>43410.239999999998</v>
      </c>
      <c r="AN31" s="396">
        <v>43410.239999999998</v>
      </c>
      <c r="AO31" s="396">
        <v>44766.81</v>
      </c>
      <c r="AP31" s="396">
        <v>44766.81</v>
      </c>
      <c r="AQ31" s="396">
        <v>0</v>
      </c>
      <c r="AR31" s="396">
        <v>0</v>
      </c>
      <c r="AS31" s="396">
        <v>0</v>
      </c>
      <c r="AT31" s="396">
        <v>0</v>
      </c>
      <c r="AU31" s="396">
        <v>0</v>
      </c>
      <c r="AV31" s="396">
        <v>103099.32</v>
      </c>
      <c r="AW31" s="396">
        <v>42420.31</v>
      </c>
      <c r="AX31" s="396">
        <v>15818.92</v>
      </c>
      <c r="AY31" s="396">
        <v>337692.65</v>
      </c>
      <c r="AZ31" s="396">
        <v>2935010.2</v>
      </c>
      <c r="BA31" s="396">
        <v>77319.149999999994</v>
      </c>
      <c r="BB31" s="396">
        <v>0</v>
      </c>
      <c r="BC31" s="396">
        <v>39377.699999999997</v>
      </c>
      <c r="BD31" s="396">
        <v>2935010.1488000001</v>
      </c>
    </row>
    <row r="32" spans="1:56" x14ac:dyDescent="0.25">
      <c r="A32" s="390" t="s">
        <v>2844</v>
      </c>
      <c r="B32" s="390" t="s">
        <v>6030</v>
      </c>
      <c r="C32">
        <v>1092.53</v>
      </c>
      <c r="D32" s="396">
        <v>16004627.74</v>
      </c>
      <c r="E32" s="396">
        <v>12464926.92</v>
      </c>
      <c r="F32" s="397">
        <v>0.778832667806868</v>
      </c>
      <c r="G32">
        <v>1</v>
      </c>
      <c r="H32" s="396">
        <v>126522.75</v>
      </c>
      <c r="I32" s="396">
        <v>7300234.9100000001</v>
      </c>
      <c r="J32" s="396">
        <v>7426757.6600000001</v>
      </c>
      <c r="K32">
        <v>0.9</v>
      </c>
      <c r="L32" s="396">
        <v>3574190.07</v>
      </c>
      <c r="M32" s="396">
        <v>883439.46</v>
      </c>
      <c r="N32" s="396">
        <v>369053.91</v>
      </c>
      <c r="O32" s="396">
        <v>147988.71</v>
      </c>
      <c r="P32" s="396">
        <v>125196.49</v>
      </c>
      <c r="Q32" s="396">
        <v>261086.13</v>
      </c>
      <c r="R32" s="396">
        <v>80485.48</v>
      </c>
      <c r="S32" s="396">
        <v>140935.9</v>
      </c>
      <c r="T32" s="396">
        <v>162801.54</v>
      </c>
      <c r="U32" s="396">
        <v>101027.32</v>
      </c>
      <c r="V32" s="396">
        <v>239999.76</v>
      </c>
      <c r="W32" s="396">
        <v>209034.54</v>
      </c>
      <c r="X32" s="396">
        <v>169114.9</v>
      </c>
      <c r="Y32" s="396">
        <v>6464354.21</v>
      </c>
      <c r="Z32" s="396">
        <v>97885.8</v>
      </c>
      <c r="AA32" s="396">
        <v>136566.25</v>
      </c>
      <c r="AB32" s="396">
        <v>355072.25</v>
      </c>
      <c r="AC32" s="396">
        <v>37146.019999999997</v>
      </c>
      <c r="AD32" s="396">
        <v>623834.63</v>
      </c>
      <c r="AE32" s="396">
        <v>482282.26</v>
      </c>
      <c r="AF32" s="396">
        <v>1639887.53</v>
      </c>
      <c r="AG32" s="396">
        <v>1101270.24</v>
      </c>
      <c r="AH32" s="396">
        <v>3128349.7717200001</v>
      </c>
      <c r="AI32" s="396">
        <v>7602294.7517200001</v>
      </c>
      <c r="AJ32" s="396">
        <v>1107912.82</v>
      </c>
      <c r="AK32" s="396">
        <v>6494381.9317199998</v>
      </c>
      <c r="AL32" s="396">
        <v>7491503.46172</v>
      </c>
      <c r="AM32" s="396">
        <v>298445.40000000002</v>
      </c>
      <c r="AN32" s="396">
        <v>298445.40000000002</v>
      </c>
      <c r="AO32" s="396">
        <v>310654.53000000003</v>
      </c>
      <c r="AP32" s="396">
        <v>310654.53000000003</v>
      </c>
      <c r="AQ32" s="396">
        <v>1356.57</v>
      </c>
      <c r="AR32" s="396">
        <v>1356.57</v>
      </c>
      <c r="AS32" s="396">
        <v>1356.57</v>
      </c>
      <c r="AT32" s="396">
        <v>1356.57</v>
      </c>
      <c r="AU32" s="396">
        <v>2034.85</v>
      </c>
      <c r="AV32" s="396">
        <v>524992.59</v>
      </c>
      <c r="AW32" s="396">
        <v>216008.69</v>
      </c>
      <c r="AX32" s="396">
        <v>82107.73</v>
      </c>
      <c r="AY32" s="396">
        <v>2048770</v>
      </c>
      <c r="AZ32" s="396">
        <v>16004627.74</v>
      </c>
      <c r="BA32" s="396">
        <v>1540794.1</v>
      </c>
      <c r="BB32" s="396">
        <v>1181.9100000000001</v>
      </c>
      <c r="BC32" s="396">
        <v>298349.63</v>
      </c>
      <c r="BD32" s="396">
        <v>16004627.67172</v>
      </c>
    </row>
    <row r="33" spans="1:56" x14ac:dyDescent="0.25">
      <c r="A33" s="390" t="s">
        <v>3164</v>
      </c>
      <c r="B33" s="390" t="s">
        <v>6031</v>
      </c>
      <c r="C33">
        <v>271.62</v>
      </c>
      <c r="D33" s="396">
        <v>3886943.66</v>
      </c>
      <c r="E33" s="396">
        <v>2891201.41</v>
      </c>
      <c r="F33" s="397">
        <v>0.74382385310930899</v>
      </c>
      <c r="G33">
        <v>1</v>
      </c>
      <c r="H33" s="396">
        <v>82834.75</v>
      </c>
      <c r="I33" s="396">
        <v>2153491.8199999998</v>
      </c>
      <c r="J33" s="396">
        <v>2236326.5699999998</v>
      </c>
      <c r="K33">
        <v>0.9</v>
      </c>
      <c r="L33" s="396">
        <v>881181.4</v>
      </c>
      <c r="M33" s="396">
        <v>212520.09</v>
      </c>
      <c r="N33" s="396">
        <v>91030.99</v>
      </c>
      <c r="O33" s="396">
        <v>36093.24</v>
      </c>
      <c r="P33" s="396">
        <v>30403.06</v>
      </c>
      <c r="Q33" s="396">
        <v>62196.95</v>
      </c>
      <c r="R33" s="396">
        <v>19562.439999999999</v>
      </c>
      <c r="S33" s="396">
        <v>34606.04</v>
      </c>
      <c r="T33" s="396">
        <v>39960.370000000003</v>
      </c>
      <c r="U33" s="396">
        <v>24838.2</v>
      </c>
      <c r="V33" s="396">
        <v>58909.03</v>
      </c>
      <c r="W33" s="396">
        <v>51308.47</v>
      </c>
      <c r="X33" s="396">
        <v>41525.24</v>
      </c>
      <c r="Y33" s="396">
        <v>1584135.52</v>
      </c>
      <c r="Z33" s="396">
        <v>24355.8</v>
      </c>
      <c r="AA33" s="396">
        <v>33952.5</v>
      </c>
      <c r="AB33" s="396">
        <v>88276.5</v>
      </c>
      <c r="AC33" s="396">
        <v>9235.08</v>
      </c>
      <c r="AD33" s="396">
        <v>155095.01999999999</v>
      </c>
      <c r="AE33" s="396">
        <v>110678.07</v>
      </c>
      <c r="AF33" s="396">
        <v>407701.62</v>
      </c>
      <c r="AG33" s="396">
        <v>273792.96000000002</v>
      </c>
      <c r="AH33" s="396">
        <v>757224.36588000006</v>
      </c>
      <c r="AI33" s="396">
        <v>1860311.91588</v>
      </c>
      <c r="AJ33" s="396">
        <v>275444.40000000002</v>
      </c>
      <c r="AK33" s="396">
        <v>1584867.5158800001</v>
      </c>
      <c r="AL33" s="396">
        <v>1832767.47588</v>
      </c>
      <c r="AM33" s="396">
        <v>65115.360000000001</v>
      </c>
      <c r="AN33" s="396">
        <v>65115.360000000001</v>
      </c>
      <c r="AO33" s="396">
        <v>67828.5</v>
      </c>
      <c r="AP33" s="396">
        <v>67828.5</v>
      </c>
      <c r="AQ33" s="396">
        <v>0</v>
      </c>
      <c r="AR33" s="396">
        <v>0</v>
      </c>
      <c r="AS33" s="396">
        <v>0</v>
      </c>
      <c r="AT33" s="396">
        <v>0</v>
      </c>
      <c r="AU33" s="396">
        <v>0</v>
      </c>
      <c r="AV33" s="396">
        <v>130230.72</v>
      </c>
      <c r="AW33" s="396">
        <v>53583.55</v>
      </c>
      <c r="AX33" s="396">
        <v>20338.61</v>
      </c>
      <c r="AY33" s="396">
        <v>470040.6</v>
      </c>
      <c r="AZ33" s="396">
        <v>3886943.66</v>
      </c>
      <c r="BA33" s="396">
        <v>347545.21</v>
      </c>
      <c r="BB33" s="396">
        <v>0</v>
      </c>
      <c r="BC33" s="396">
        <v>86190.34</v>
      </c>
      <c r="BD33" s="396">
        <v>3886943.5958799999</v>
      </c>
    </row>
    <row r="34" spans="1:56" x14ac:dyDescent="0.25">
      <c r="A34" s="390" t="s">
        <v>1417</v>
      </c>
      <c r="B34" s="390" t="s">
        <v>6032</v>
      </c>
      <c r="C34">
        <v>687.78</v>
      </c>
      <c r="D34" s="396">
        <v>9817812.8699999992</v>
      </c>
      <c r="E34" s="396">
        <v>7243301.7400000002</v>
      </c>
      <c r="F34" s="397">
        <v>0.73777141975614002</v>
      </c>
      <c r="G34">
        <v>1</v>
      </c>
      <c r="H34" s="396">
        <v>207133.21</v>
      </c>
      <c r="I34" s="396">
        <v>3685851.84</v>
      </c>
      <c r="J34" s="396">
        <v>3892985.05</v>
      </c>
      <c r="K34">
        <v>0.9</v>
      </c>
      <c r="L34" s="396">
        <v>2211724.71</v>
      </c>
      <c r="M34" s="396">
        <v>541928.25</v>
      </c>
      <c r="N34" s="396">
        <v>231469.2</v>
      </c>
      <c r="O34" s="396">
        <v>92592.9</v>
      </c>
      <c r="P34" s="396">
        <v>76220.36</v>
      </c>
      <c r="Q34" s="396">
        <v>160848.42000000001</v>
      </c>
      <c r="R34" s="396">
        <v>50862.35</v>
      </c>
      <c r="S34" s="396">
        <v>88468.67</v>
      </c>
      <c r="T34" s="396">
        <v>102120.96000000001</v>
      </c>
      <c r="U34" s="396">
        <v>63351.38</v>
      </c>
      <c r="V34" s="396">
        <v>150545.29999999999</v>
      </c>
      <c r="W34" s="396">
        <v>131121.66</v>
      </c>
      <c r="X34" s="396">
        <v>106157.27</v>
      </c>
      <c r="Y34" s="396">
        <v>4007411.43</v>
      </c>
      <c r="Z34" s="396">
        <v>61300.800000000003</v>
      </c>
      <c r="AA34" s="396">
        <v>85972.5</v>
      </c>
      <c r="AB34" s="396">
        <v>223528.5</v>
      </c>
      <c r="AC34" s="396">
        <v>23384.52</v>
      </c>
      <c r="AD34" s="396">
        <v>392722.38</v>
      </c>
      <c r="AE34" s="396">
        <v>292523.95</v>
      </c>
      <c r="AF34" s="396">
        <v>1032357.78</v>
      </c>
      <c r="AG34" s="396">
        <v>693282.24</v>
      </c>
      <c r="AH34" s="396">
        <v>1908495.94572</v>
      </c>
      <c r="AI34" s="396">
        <v>4713568.6157200001</v>
      </c>
      <c r="AJ34" s="396">
        <v>697463.94</v>
      </c>
      <c r="AK34" s="396">
        <v>4016104.6757200002</v>
      </c>
      <c r="AL34" s="396">
        <v>4643822.2157199997</v>
      </c>
      <c r="AM34" s="396">
        <v>158718.69</v>
      </c>
      <c r="AN34" s="396">
        <v>158718.69</v>
      </c>
      <c r="AO34" s="396">
        <v>165501.54</v>
      </c>
      <c r="AP34" s="396">
        <v>165501.54</v>
      </c>
      <c r="AQ34" s="396">
        <v>0</v>
      </c>
      <c r="AR34" s="396">
        <v>0</v>
      </c>
      <c r="AS34" s="396">
        <v>0</v>
      </c>
      <c r="AT34" s="396">
        <v>0</v>
      </c>
      <c r="AU34" s="396">
        <v>678.28</v>
      </c>
      <c r="AV34" s="396">
        <v>330324.78999999998</v>
      </c>
      <c r="AW34" s="396">
        <v>135912.44</v>
      </c>
      <c r="AX34" s="396">
        <v>51223.17</v>
      </c>
      <c r="AY34" s="396">
        <v>1166579.1399999999</v>
      </c>
      <c r="AZ34" s="396">
        <v>9817812.8699999992</v>
      </c>
      <c r="BA34" s="396">
        <v>524112.79</v>
      </c>
      <c r="BB34" s="396">
        <v>0</v>
      </c>
      <c r="BC34" s="396">
        <v>272308.98</v>
      </c>
      <c r="BD34" s="396">
        <v>9817812.78572</v>
      </c>
    </row>
    <row r="35" spans="1:56" x14ac:dyDescent="0.25">
      <c r="A35" s="390" t="s">
        <v>1505</v>
      </c>
      <c r="B35" s="390" t="s">
        <v>6033</v>
      </c>
      <c r="C35">
        <v>336</v>
      </c>
      <c r="D35" s="396">
        <v>4555369.01</v>
      </c>
      <c r="E35" s="396">
        <v>4541097.1399999997</v>
      </c>
      <c r="F35" s="397">
        <v>0.99686702219542001</v>
      </c>
      <c r="G35">
        <v>3</v>
      </c>
      <c r="H35" s="396">
        <v>6062.09</v>
      </c>
      <c r="I35" s="396">
        <v>600898.36</v>
      </c>
      <c r="J35" s="396">
        <v>606960.44999999995</v>
      </c>
      <c r="K35">
        <v>0.9</v>
      </c>
      <c r="L35" s="396">
        <v>1063246.8999999999</v>
      </c>
      <c r="M35" s="396">
        <v>251595.32</v>
      </c>
      <c r="N35" s="396">
        <v>112071.91</v>
      </c>
      <c r="O35" s="396">
        <v>45322.11</v>
      </c>
      <c r="P35" s="396">
        <v>36021.599999999999</v>
      </c>
      <c r="Q35" s="396">
        <v>74967.820000000007</v>
      </c>
      <c r="R35" s="396">
        <v>24592.78</v>
      </c>
      <c r="S35" s="396">
        <v>42699.39</v>
      </c>
      <c r="T35" s="396">
        <v>50320.47</v>
      </c>
      <c r="U35" s="396">
        <v>30977.99</v>
      </c>
      <c r="V35" s="396">
        <v>74181.740000000005</v>
      </c>
      <c r="W35" s="396">
        <v>64610.67</v>
      </c>
      <c r="X35" s="396">
        <v>51236.79</v>
      </c>
      <c r="Y35" s="396">
        <v>1921845.49</v>
      </c>
      <c r="Z35" s="396">
        <v>30105</v>
      </c>
      <c r="AA35" s="396">
        <v>42000</v>
      </c>
      <c r="AB35" s="396">
        <v>109200</v>
      </c>
      <c r="AC35" s="396">
        <v>11424</v>
      </c>
      <c r="AD35" s="396">
        <v>95928</v>
      </c>
      <c r="AE35" s="396">
        <v>127188.5</v>
      </c>
      <c r="AF35" s="396">
        <v>504336</v>
      </c>
      <c r="AG35" s="396">
        <v>338688</v>
      </c>
      <c r="AH35" s="396">
        <v>900302.196</v>
      </c>
      <c r="AI35" s="396">
        <v>2159171.696</v>
      </c>
      <c r="AJ35" s="396">
        <v>340730.88</v>
      </c>
      <c r="AK35" s="396">
        <v>1818440.8160000001</v>
      </c>
      <c r="AL35" s="396">
        <v>2125098.6060000001</v>
      </c>
      <c r="AM35" s="396">
        <v>62402.22</v>
      </c>
      <c r="AN35" s="396">
        <v>62402.22</v>
      </c>
      <c r="AO35" s="396">
        <v>65115.360000000001</v>
      </c>
      <c r="AP35" s="396">
        <v>65115.360000000001</v>
      </c>
      <c r="AQ35" s="396">
        <v>0</v>
      </c>
      <c r="AR35" s="396">
        <v>0</v>
      </c>
      <c r="AS35" s="396">
        <v>0</v>
      </c>
      <c r="AT35" s="396">
        <v>0</v>
      </c>
      <c r="AU35" s="396">
        <v>678.28</v>
      </c>
      <c r="AV35" s="396">
        <v>161431.82999999999</v>
      </c>
      <c r="AW35" s="396">
        <v>66421.27</v>
      </c>
      <c r="AX35" s="396">
        <v>24858.3</v>
      </c>
      <c r="AY35" s="396">
        <v>508424.84</v>
      </c>
      <c r="AZ35" s="396">
        <v>4555369.01</v>
      </c>
      <c r="BA35" s="396">
        <v>215145.32</v>
      </c>
      <c r="BB35" s="396">
        <v>19.45</v>
      </c>
      <c r="BC35" s="396">
        <v>91647.72</v>
      </c>
      <c r="BD35" s="396">
        <v>4555368.9359999998</v>
      </c>
    </row>
    <row r="36" spans="1:56" x14ac:dyDescent="0.25">
      <c r="A36" s="390" t="s">
        <v>1921</v>
      </c>
      <c r="B36" s="390" t="s">
        <v>6034</v>
      </c>
      <c r="C36">
        <v>582</v>
      </c>
      <c r="D36" s="396">
        <v>7780654.7000000002</v>
      </c>
      <c r="E36" s="396">
        <v>5160510.9400000004</v>
      </c>
      <c r="F36" s="397">
        <v>0.66324893456587897</v>
      </c>
      <c r="G36">
        <v>1</v>
      </c>
      <c r="H36" s="396">
        <v>378018.52</v>
      </c>
      <c r="I36" s="396">
        <v>3258069.98</v>
      </c>
      <c r="J36" s="396">
        <v>3636088.5</v>
      </c>
      <c r="K36">
        <v>0.9</v>
      </c>
      <c r="L36" s="396">
        <v>1783970.46</v>
      </c>
      <c r="M36" s="396">
        <v>424924.85</v>
      </c>
      <c r="N36" s="396">
        <v>194884.02</v>
      </c>
      <c r="O36" s="396">
        <v>79384.09</v>
      </c>
      <c r="P36" s="396">
        <v>58947.94</v>
      </c>
      <c r="Q36" s="396">
        <v>133299.51</v>
      </c>
      <c r="R36" s="396">
        <v>42478.45</v>
      </c>
      <c r="S36" s="396">
        <v>74235.539999999994</v>
      </c>
      <c r="T36" s="396">
        <v>88060.83</v>
      </c>
      <c r="U36" s="396">
        <v>53862.63</v>
      </c>
      <c r="V36" s="396">
        <v>129818.05</v>
      </c>
      <c r="W36" s="396">
        <v>113068.68</v>
      </c>
      <c r="X36" s="396">
        <v>89078.34</v>
      </c>
      <c r="Y36" s="396">
        <v>3266013.39</v>
      </c>
      <c r="Z36" s="396">
        <v>52020</v>
      </c>
      <c r="AA36" s="396">
        <v>72750</v>
      </c>
      <c r="AB36" s="396">
        <v>189150</v>
      </c>
      <c r="AC36" s="396">
        <v>19788</v>
      </c>
      <c r="AD36" s="396">
        <v>332322</v>
      </c>
      <c r="AE36" s="396">
        <v>226453.5</v>
      </c>
      <c r="AF36" s="396">
        <v>873582</v>
      </c>
      <c r="AG36" s="396">
        <v>586656</v>
      </c>
      <c r="AH36" s="396">
        <v>1489794.9539999999</v>
      </c>
      <c r="AI36" s="396">
        <v>3842516.4539999999</v>
      </c>
      <c r="AJ36" s="396">
        <v>590194.56000000006</v>
      </c>
      <c r="AK36" s="396">
        <v>3252321.8939999999</v>
      </c>
      <c r="AL36" s="396">
        <v>3783496.9939999999</v>
      </c>
      <c r="AM36" s="396">
        <v>71898.210000000006</v>
      </c>
      <c r="AN36" s="396">
        <v>71898.210000000006</v>
      </c>
      <c r="AO36" s="396">
        <v>74611.350000000006</v>
      </c>
      <c r="AP36" s="396">
        <v>74611.350000000006</v>
      </c>
      <c r="AQ36" s="396">
        <v>0</v>
      </c>
      <c r="AR36" s="396">
        <v>0</v>
      </c>
      <c r="AS36" s="396">
        <v>0</v>
      </c>
      <c r="AT36" s="396">
        <v>0</v>
      </c>
      <c r="AU36" s="396">
        <v>0</v>
      </c>
      <c r="AV36" s="396">
        <v>279453.42</v>
      </c>
      <c r="AW36" s="396">
        <v>114981.37</v>
      </c>
      <c r="AX36" s="396">
        <v>43690.35</v>
      </c>
      <c r="AY36" s="396">
        <v>731144.26</v>
      </c>
      <c r="AZ36" s="396">
        <v>7780654.7000000002</v>
      </c>
      <c r="BA36" s="396">
        <v>228405.59</v>
      </c>
      <c r="BB36" s="396">
        <v>0</v>
      </c>
      <c r="BC36" s="396">
        <v>254173.88</v>
      </c>
      <c r="BD36" s="396">
        <v>7780654.6440000003</v>
      </c>
    </row>
    <row r="37" spans="1:56" x14ac:dyDescent="0.25">
      <c r="A37" s="390" t="s">
        <v>1999</v>
      </c>
      <c r="B37" s="390" t="s">
        <v>6035</v>
      </c>
      <c r="C37">
        <v>2211.37</v>
      </c>
      <c r="D37" s="396">
        <v>31293668.440000001</v>
      </c>
      <c r="E37" s="396">
        <v>31140908.440000001</v>
      </c>
      <c r="F37" s="397">
        <v>0.99511850135777802</v>
      </c>
      <c r="G37">
        <v>3</v>
      </c>
      <c r="H37" s="396">
        <v>41644.28</v>
      </c>
      <c r="I37" s="396">
        <v>6429988.2000000002</v>
      </c>
      <c r="J37" s="396">
        <v>6471632.4800000004</v>
      </c>
      <c r="K37">
        <v>0.9</v>
      </c>
      <c r="L37" s="396">
        <v>7053890.7599999998</v>
      </c>
      <c r="M37" s="396">
        <v>1735557.8</v>
      </c>
      <c r="N37" s="396">
        <v>747877.32</v>
      </c>
      <c r="O37" s="396">
        <v>301601.83</v>
      </c>
      <c r="P37" s="396">
        <v>248190.93</v>
      </c>
      <c r="Q37" s="396">
        <v>524541.9</v>
      </c>
      <c r="R37" s="396">
        <v>164324.53</v>
      </c>
      <c r="S37" s="396">
        <v>285499.86</v>
      </c>
      <c r="T37" s="396">
        <v>332263.14</v>
      </c>
      <c r="U37" s="396">
        <v>205403.61</v>
      </c>
      <c r="V37" s="396">
        <v>489817.69</v>
      </c>
      <c r="W37" s="396">
        <v>426620.49</v>
      </c>
      <c r="X37" s="396">
        <v>342583.26</v>
      </c>
      <c r="Y37" s="396">
        <v>12858173.119999999</v>
      </c>
      <c r="Z37" s="396">
        <v>196428.6</v>
      </c>
      <c r="AA37" s="396">
        <v>276421.25</v>
      </c>
      <c r="AB37" s="396">
        <v>718695.25</v>
      </c>
      <c r="AC37" s="396">
        <v>75186.58</v>
      </c>
      <c r="AD37" s="396">
        <v>631346.13</v>
      </c>
      <c r="AE37" s="396">
        <v>952953.12</v>
      </c>
      <c r="AF37" s="396">
        <v>3319266.37</v>
      </c>
      <c r="AG37" s="396">
        <v>2229060.96</v>
      </c>
      <c r="AH37" s="396">
        <v>6222156.3328799997</v>
      </c>
      <c r="AI37" s="396">
        <v>14621514.592879999</v>
      </c>
      <c r="AJ37" s="396">
        <v>2242506.08</v>
      </c>
      <c r="AK37" s="396">
        <v>12379008.512879999</v>
      </c>
      <c r="AL37" s="396">
        <v>14397263.98288</v>
      </c>
      <c r="AM37" s="396">
        <v>497861.19</v>
      </c>
      <c r="AN37" s="396">
        <v>497861.19</v>
      </c>
      <c r="AO37" s="396">
        <v>518209.74</v>
      </c>
      <c r="AP37" s="396">
        <v>518209.74</v>
      </c>
      <c r="AQ37" s="396">
        <v>63758.79</v>
      </c>
      <c r="AR37" s="396">
        <v>63758.79</v>
      </c>
      <c r="AS37" s="396">
        <v>65793.64</v>
      </c>
      <c r="AT37" s="396">
        <v>65793.64</v>
      </c>
      <c r="AU37" s="396">
        <v>79359.34</v>
      </c>
      <c r="AV37" s="396">
        <v>1063550.8799999999</v>
      </c>
      <c r="AW37" s="396">
        <v>437599</v>
      </c>
      <c r="AX37" s="396">
        <v>166475.32</v>
      </c>
      <c r="AY37" s="396">
        <v>4038231.26</v>
      </c>
      <c r="AZ37" s="396">
        <v>31293668.440000001</v>
      </c>
      <c r="BA37" s="396">
        <v>1452521.89</v>
      </c>
      <c r="BB37" s="396">
        <v>3328.07</v>
      </c>
      <c r="BC37" s="396">
        <v>892680.24</v>
      </c>
      <c r="BD37" s="396">
        <v>31293668.362879999</v>
      </c>
    </row>
    <row r="38" spans="1:56" x14ac:dyDescent="0.25">
      <c r="A38" s="390" t="s">
        <v>3268</v>
      </c>
      <c r="B38" s="390" t="s">
        <v>6036</v>
      </c>
      <c r="C38">
        <v>1106.75</v>
      </c>
      <c r="D38" s="396">
        <v>14157603.68</v>
      </c>
      <c r="E38" s="396">
        <v>10546454.529999999</v>
      </c>
      <c r="F38" s="397">
        <v>0.74493217696852498</v>
      </c>
      <c r="G38">
        <v>1</v>
      </c>
      <c r="H38" s="396">
        <v>241708.37</v>
      </c>
      <c r="I38" s="396">
        <v>3392169.76</v>
      </c>
      <c r="J38" s="396">
        <v>3633878.13</v>
      </c>
      <c r="K38">
        <v>0.9</v>
      </c>
      <c r="L38" s="396">
        <v>3258428.67</v>
      </c>
      <c r="M38" s="396">
        <v>788440.24</v>
      </c>
      <c r="N38" s="396">
        <v>372342.87</v>
      </c>
      <c r="O38" s="396">
        <v>150560.59</v>
      </c>
      <c r="P38" s="396">
        <v>104257.25</v>
      </c>
      <c r="Q38" s="396">
        <v>254631.03</v>
      </c>
      <c r="R38" s="396">
        <v>81603.34</v>
      </c>
      <c r="S38" s="396">
        <v>142052.22</v>
      </c>
      <c r="T38" s="396">
        <v>166501.57</v>
      </c>
      <c r="U38" s="396">
        <v>102701.8</v>
      </c>
      <c r="V38" s="396">
        <v>245454.3</v>
      </c>
      <c r="W38" s="396">
        <v>213785.32</v>
      </c>
      <c r="X38" s="396">
        <v>170454.42</v>
      </c>
      <c r="Y38" s="396">
        <v>6051213.6200000001</v>
      </c>
      <c r="Z38" s="396">
        <v>98460</v>
      </c>
      <c r="AA38" s="396">
        <v>138343.75</v>
      </c>
      <c r="AB38" s="396">
        <v>359693.75</v>
      </c>
      <c r="AC38" s="396">
        <v>37629.5</v>
      </c>
      <c r="AD38" s="396">
        <v>631954.25</v>
      </c>
      <c r="AE38" s="396">
        <v>448803</v>
      </c>
      <c r="AF38" s="396">
        <v>1661231.75</v>
      </c>
      <c r="AG38" s="396">
        <v>1115604</v>
      </c>
      <c r="AH38" s="396">
        <v>2670989.8679999998</v>
      </c>
      <c r="AI38" s="396">
        <v>7162709.8679999998</v>
      </c>
      <c r="AJ38" s="396">
        <v>1122333.04</v>
      </c>
      <c r="AK38" s="396">
        <v>6040376.8279999997</v>
      </c>
      <c r="AL38" s="396">
        <v>7050476.5580000002</v>
      </c>
      <c r="AM38" s="396">
        <v>54262.8</v>
      </c>
      <c r="AN38" s="396">
        <v>54262.8</v>
      </c>
      <c r="AO38" s="396">
        <v>56975.94</v>
      </c>
      <c r="AP38" s="396">
        <v>56975.94</v>
      </c>
      <c r="AQ38" s="396">
        <v>0</v>
      </c>
      <c r="AR38" s="396">
        <v>0</v>
      </c>
      <c r="AS38" s="396">
        <v>0</v>
      </c>
      <c r="AT38" s="396">
        <v>0</v>
      </c>
      <c r="AU38" s="396">
        <v>0</v>
      </c>
      <c r="AV38" s="396">
        <v>531775.43999999994</v>
      </c>
      <c r="AW38" s="396">
        <v>218799.5</v>
      </c>
      <c r="AX38" s="396">
        <v>82861.02</v>
      </c>
      <c r="AY38" s="396">
        <v>1055913.44</v>
      </c>
      <c r="AZ38" s="396">
        <v>14157603.68</v>
      </c>
      <c r="BA38" s="396">
        <v>64811.53</v>
      </c>
      <c r="BB38" s="396">
        <v>16.2</v>
      </c>
      <c r="BC38" s="396">
        <v>285119.53000000003</v>
      </c>
      <c r="BD38" s="396">
        <v>14157603.618000001</v>
      </c>
    </row>
    <row r="39" spans="1:56" x14ac:dyDescent="0.25">
      <c r="A39" s="390" t="s">
        <v>1619</v>
      </c>
      <c r="B39" s="390" t="s">
        <v>6037</v>
      </c>
      <c r="C39">
        <v>382.75</v>
      </c>
      <c r="D39" s="396">
        <v>5429788.8799999999</v>
      </c>
      <c r="E39" s="396">
        <v>3690120.3</v>
      </c>
      <c r="F39" s="397">
        <v>0.67960658905029103</v>
      </c>
      <c r="G39">
        <v>1</v>
      </c>
      <c r="H39" s="396">
        <v>238765.77</v>
      </c>
      <c r="I39" s="396">
        <v>2654268.4900000002</v>
      </c>
      <c r="J39" s="396">
        <v>2893034.26</v>
      </c>
      <c r="K39">
        <v>0.9</v>
      </c>
      <c r="L39" s="396">
        <v>1245571.42</v>
      </c>
      <c r="M39" s="396">
        <v>289637.78999999998</v>
      </c>
      <c r="N39" s="396">
        <v>127019.07</v>
      </c>
      <c r="O39" s="396">
        <v>51780.06</v>
      </c>
      <c r="P39" s="396">
        <v>42807.53</v>
      </c>
      <c r="Q39" s="396">
        <v>83381.37</v>
      </c>
      <c r="R39" s="396">
        <v>27946.35</v>
      </c>
      <c r="S39" s="396">
        <v>48281.01</v>
      </c>
      <c r="T39" s="396">
        <v>57720.54</v>
      </c>
      <c r="U39" s="396">
        <v>35164.199999999997</v>
      </c>
      <c r="V39" s="396">
        <v>85090.82</v>
      </c>
      <c r="W39" s="396">
        <v>74112.240000000005</v>
      </c>
      <c r="X39" s="396">
        <v>57934.41</v>
      </c>
      <c r="Y39" s="396">
        <v>2226446.81</v>
      </c>
      <c r="Z39" s="396">
        <v>34245</v>
      </c>
      <c r="AA39" s="396">
        <v>47843.75</v>
      </c>
      <c r="AB39" s="396">
        <v>124393.75</v>
      </c>
      <c r="AC39" s="396">
        <v>13013.5</v>
      </c>
      <c r="AD39" s="396">
        <v>218550.25</v>
      </c>
      <c r="AE39" s="396">
        <v>136052.5</v>
      </c>
      <c r="AF39" s="396">
        <v>574507.75</v>
      </c>
      <c r="AG39" s="396">
        <v>385812</v>
      </c>
      <c r="AH39" s="396">
        <v>1060175.493</v>
      </c>
      <c r="AI39" s="396">
        <v>2594593.9929999998</v>
      </c>
      <c r="AJ39" s="396">
        <v>388139.12</v>
      </c>
      <c r="AK39" s="396">
        <v>2206454.8730000001</v>
      </c>
      <c r="AL39" s="396">
        <v>2555780.0729999999</v>
      </c>
      <c r="AM39" s="396">
        <v>88177.05</v>
      </c>
      <c r="AN39" s="396">
        <v>88177.05</v>
      </c>
      <c r="AO39" s="396">
        <v>91568.47</v>
      </c>
      <c r="AP39" s="396">
        <v>91568.47</v>
      </c>
      <c r="AQ39" s="396">
        <v>0</v>
      </c>
      <c r="AR39" s="396">
        <v>0</v>
      </c>
      <c r="AS39" s="396">
        <v>0</v>
      </c>
      <c r="AT39" s="396">
        <v>0</v>
      </c>
      <c r="AU39" s="396">
        <v>0</v>
      </c>
      <c r="AV39" s="396">
        <v>183815.23</v>
      </c>
      <c r="AW39" s="396">
        <v>75630.95</v>
      </c>
      <c r="AX39" s="396">
        <v>28624.71</v>
      </c>
      <c r="AY39" s="396">
        <v>647561.93000000005</v>
      </c>
      <c r="AZ39" s="396">
        <v>5429788.8799999999</v>
      </c>
      <c r="BA39" s="396">
        <v>369445.81</v>
      </c>
      <c r="BB39" s="396">
        <v>0</v>
      </c>
      <c r="BC39" s="396">
        <v>171284.41</v>
      </c>
      <c r="BD39" s="396">
        <v>5429788.8130000001</v>
      </c>
    </row>
    <row r="40" spans="1:56" x14ac:dyDescent="0.25">
      <c r="A40" s="390" t="s">
        <v>3208</v>
      </c>
      <c r="B40" s="390" t="s">
        <v>6038</v>
      </c>
      <c r="C40">
        <v>379.13</v>
      </c>
      <c r="D40" s="396">
        <v>5612090.2300000004</v>
      </c>
      <c r="E40" s="396">
        <v>4428305.1500000004</v>
      </c>
      <c r="F40" s="397">
        <v>0.78906520895334897</v>
      </c>
      <c r="G40">
        <v>2</v>
      </c>
      <c r="H40" s="396">
        <v>42115.82</v>
      </c>
      <c r="I40" s="396">
        <v>2448661.5099999998</v>
      </c>
      <c r="J40" s="396">
        <v>2490777.33</v>
      </c>
      <c r="K40">
        <v>0.9</v>
      </c>
      <c r="L40" s="396">
        <v>1260860.94</v>
      </c>
      <c r="M40" s="396">
        <v>308076.87</v>
      </c>
      <c r="N40" s="396">
        <v>127875.19</v>
      </c>
      <c r="O40" s="396">
        <v>50312.02</v>
      </c>
      <c r="P40" s="396">
        <v>44417.34</v>
      </c>
      <c r="Q40" s="396">
        <v>87356.74</v>
      </c>
      <c r="R40" s="396">
        <v>27387.42</v>
      </c>
      <c r="S40" s="396">
        <v>48560.09</v>
      </c>
      <c r="T40" s="396">
        <v>55500.52</v>
      </c>
      <c r="U40" s="396">
        <v>34885.120000000003</v>
      </c>
      <c r="V40" s="396">
        <v>81818.100000000006</v>
      </c>
      <c r="W40" s="396">
        <v>71261.77</v>
      </c>
      <c r="X40" s="396">
        <v>58269.29</v>
      </c>
      <c r="Y40" s="396">
        <v>2256581.41</v>
      </c>
      <c r="Z40" s="396">
        <v>33941.699999999997</v>
      </c>
      <c r="AA40" s="396">
        <v>47391.25</v>
      </c>
      <c r="AB40" s="396">
        <v>123217.25</v>
      </c>
      <c r="AC40" s="396">
        <v>12890.42</v>
      </c>
      <c r="AD40" s="396">
        <v>216483.23</v>
      </c>
      <c r="AE40" s="396">
        <v>160922.60999999999</v>
      </c>
      <c r="AF40" s="396">
        <v>569074.13</v>
      </c>
      <c r="AG40" s="396">
        <v>382163.04</v>
      </c>
      <c r="AH40" s="396">
        <v>1101514.3531200001</v>
      </c>
      <c r="AI40" s="396">
        <v>2647597.98312</v>
      </c>
      <c r="AJ40" s="396">
        <v>384468.15</v>
      </c>
      <c r="AK40" s="396">
        <v>2263129.8331200001</v>
      </c>
      <c r="AL40" s="396">
        <v>2609151.1631200002</v>
      </c>
      <c r="AM40" s="396">
        <v>111238.74</v>
      </c>
      <c r="AN40" s="396">
        <v>111238.74</v>
      </c>
      <c r="AO40" s="396">
        <v>115986.73</v>
      </c>
      <c r="AP40" s="396">
        <v>115986.73</v>
      </c>
      <c r="AQ40" s="396">
        <v>1356.57</v>
      </c>
      <c r="AR40" s="396">
        <v>1356.57</v>
      </c>
      <c r="AS40" s="396">
        <v>1356.57</v>
      </c>
      <c r="AT40" s="396">
        <v>1356.57</v>
      </c>
      <c r="AU40" s="396">
        <v>2034.85</v>
      </c>
      <c r="AV40" s="396">
        <v>181780.38</v>
      </c>
      <c r="AW40" s="396">
        <v>74793.7</v>
      </c>
      <c r="AX40" s="396">
        <v>27871.43</v>
      </c>
      <c r="AY40" s="396">
        <v>746357.58</v>
      </c>
      <c r="AZ40" s="396">
        <v>5612090.2300000004</v>
      </c>
      <c r="BA40" s="396">
        <v>366642.36</v>
      </c>
      <c r="BB40" s="396">
        <v>376.38</v>
      </c>
      <c r="BC40" s="396">
        <v>145731.45000000001</v>
      </c>
      <c r="BD40" s="396">
        <v>5612090.1531199999</v>
      </c>
    </row>
    <row r="41" spans="1:56" x14ac:dyDescent="0.25">
      <c r="A41" s="390" t="s">
        <v>3342</v>
      </c>
      <c r="B41" s="390" t="s">
        <v>6039</v>
      </c>
      <c r="C41">
        <v>1332.25</v>
      </c>
      <c r="D41" s="396">
        <v>18976908.800000001</v>
      </c>
      <c r="E41" s="396">
        <v>13755505.42</v>
      </c>
      <c r="F41" s="397">
        <v>0.72485490471451297</v>
      </c>
      <c r="G41">
        <v>1</v>
      </c>
      <c r="H41" s="396">
        <v>512256.13</v>
      </c>
      <c r="I41" s="396">
        <v>8802900.6999999993</v>
      </c>
      <c r="J41" s="396">
        <v>9315156.8300000001</v>
      </c>
      <c r="K41">
        <v>0.9</v>
      </c>
      <c r="L41" s="396">
        <v>4305413.47</v>
      </c>
      <c r="M41" s="396">
        <v>1018345.45</v>
      </c>
      <c r="N41" s="396">
        <v>446350.27</v>
      </c>
      <c r="O41" s="396">
        <v>183225.82</v>
      </c>
      <c r="P41" s="396">
        <v>148593.48000000001</v>
      </c>
      <c r="Q41" s="396">
        <v>302642.34999999998</v>
      </c>
      <c r="R41" s="396">
        <v>98930.07</v>
      </c>
      <c r="S41" s="396">
        <v>170518.49</v>
      </c>
      <c r="T41" s="396">
        <v>203501.92</v>
      </c>
      <c r="U41" s="396">
        <v>123632.88</v>
      </c>
      <c r="V41" s="396">
        <v>299999.7</v>
      </c>
      <c r="W41" s="396">
        <v>261293.17</v>
      </c>
      <c r="X41" s="396">
        <v>204612.29</v>
      </c>
      <c r="Y41" s="396">
        <v>7767059.3600000003</v>
      </c>
      <c r="Z41" s="396">
        <v>118980</v>
      </c>
      <c r="AA41" s="396">
        <v>166531.25</v>
      </c>
      <c r="AB41" s="396">
        <v>432981.25</v>
      </c>
      <c r="AC41" s="396">
        <v>45296.5</v>
      </c>
      <c r="AD41" s="396">
        <v>760714.75</v>
      </c>
      <c r="AE41" s="396">
        <v>505976</v>
      </c>
      <c r="AF41" s="396">
        <v>1999707.25</v>
      </c>
      <c r="AG41" s="396">
        <v>1342908</v>
      </c>
      <c r="AH41" s="396">
        <v>3701557.1009999998</v>
      </c>
      <c r="AI41" s="396">
        <v>9074652.1009999998</v>
      </c>
      <c r="AJ41" s="396">
        <v>1351008.08</v>
      </c>
      <c r="AK41" s="396">
        <v>7723644.0209999997</v>
      </c>
      <c r="AL41" s="396">
        <v>8939551.2909999993</v>
      </c>
      <c r="AM41" s="396">
        <v>309976.24</v>
      </c>
      <c r="AN41" s="396">
        <v>309976.24</v>
      </c>
      <c r="AO41" s="396">
        <v>322863.65999999997</v>
      </c>
      <c r="AP41" s="396">
        <v>322863.65999999997</v>
      </c>
      <c r="AQ41" s="396">
        <v>0</v>
      </c>
      <c r="AR41" s="396">
        <v>0</v>
      </c>
      <c r="AS41" s="396">
        <v>0</v>
      </c>
      <c r="AT41" s="396">
        <v>0</v>
      </c>
      <c r="AU41" s="396">
        <v>678.28</v>
      </c>
      <c r="AV41" s="396">
        <v>640301.04</v>
      </c>
      <c r="AW41" s="396">
        <v>263452.46000000002</v>
      </c>
      <c r="AX41" s="396">
        <v>100186.5</v>
      </c>
      <c r="AY41" s="396">
        <v>2270298.08</v>
      </c>
      <c r="AZ41" s="396">
        <v>18976908.800000001</v>
      </c>
      <c r="BA41" s="396">
        <v>1351868.83</v>
      </c>
      <c r="BB41" s="396">
        <v>193.33</v>
      </c>
      <c r="BC41" s="396">
        <v>634136.4</v>
      </c>
      <c r="BD41" s="396">
        <v>18976908.730999999</v>
      </c>
    </row>
    <row r="42" spans="1:56" x14ac:dyDescent="0.25">
      <c r="A42" s="390" t="s">
        <v>2973</v>
      </c>
      <c r="B42" s="390" t="s">
        <v>6040</v>
      </c>
      <c r="C42">
        <v>374.11</v>
      </c>
      <c r="D42" s="396">
        <v>5339235.43</v>
      </c>
      <c r="E42" s="396">
        <v>4182333.24</v>
      </c>
      <c r="F42" s="397">
        <v>0.78332062611443998</v>
      </c>
      <c r="G42">
        <v>2</v>
      </c>
      <c r="H42" s="396">
        <v>41065.879999999997</v>
      </c>
      <c r="I42" s="396">
        <v>2855571.76</v>
      </c>
      <c r="J42" s="396">
        <v>2896637.64</v>
      </c>
      <c r="K42">
        <v>0.9</v>
      </c>
      <c r="L42" s="396">
        <v>1205266.0900000001</v>
      </c>
      <c r="M42" s="396">
        <v>293507</v>
      </c>
      <c r="N42" s="396">
        <v>125750.07</v>
      </c>
      <c r="O42" s="396">
        <v>50312.02</v>
      </c>
      <c r="P42" s="396">
        <v>41554.26</v>
      </c>
      <c r="Q42" s="396">
        <v>86563.62</v>
      </c>
      <c r="R42" s="396">
        <v>27387.42</v>
      </c>
      <c r="S42" s="396">
        <v>47722.85</v>
      </c>
      <c r="T42" s="396">
        <v>55500.52</v>
      </c>
      <c r="U42" s="396">
        <v>34326.959999999999</v>
      </c>
      <c r="V42" s="396">
        <v>81818.100000000006</v>
      </c>
      <c r="W42" s="396">
        <v>71261.77</v>
      </c>
      <c r="X42" s="396">
        <v>57264.65</v>
      </c>
      <c r="Y42" s="396">
        <v>2178235.33</v>
      </c>
      <c r="Z42" s="396">
        <v>33325.199999999997</v>
      </c>
      <c r="AA42" s="396">
        <v>46763.75</v>
      </c>
      <c r="AB42" s="396">
        <v>121585.75</v>
      </c>
      <c r="AC42" s="396">
        <v>12719.74</v>
      </c>
      <c r="AD42" s="396">
        <v>213616.81</v>
      </c>
      <c r="AE42" s="396">
        <v>156013.57999999999</v>
      </c>
      <c r="AF42" s="396">
        <v>561539.11</v>
      </c>
      <c r="AG42" s="396">
        <v>377102.88</v>
      </c>
      <c r="AH42" s="396">
        <v>1038597.95664</v>
      </c>
      <c r="AI42" s="396">
        <v>2561264.7766399998</v>
      </c>
      <c r="AJ42" s="396">
        <v>379377.46</v>
      </c>
      <c r="AK42" s="396">
        <v>2181887.3166399999</v>
      </c>
      <c r="AL42" s="396">
        <v>2523327.0266399998</v>
      </c>
      <c r="AM42" s="396">
        <v>85463.91</v>
      </c>
      <c r="AN42" s="396">
        <v>85463.91</v>
      </c>
      <c r="AO42" s="396">
        <v>88855.33</v>
      </c>
      <c r="AP42" s="396">
        <v>88855.33</v>
      </c>
      <c r="AQ42" s="396">
        <v>1356.57</v>
      </c>
      <c r="AR42" s="396">
        <v>1356.57</v>
      </c>
      <c r="AS42" s="396">
        <v>1356.57</v>
      </c>
      <c r="AT42" s="396">
        <v>1356.57</v>
      </c>
      <c r="AU42" s="396">
        <v>2034.85</v>
      </c>
      <c r="AV42" s="396">
        <v>179745.52</v>
      </c>
      <c r="AW42" s="396">
        <v>73956.460000000006</v>
      </c>
      <c r="AX42" s="396">
        <v>27871.43</v>
      </c>
      <c r="AY42" s="396">
        <v>637673.02</v>
      </c>
      <c r="AZ42" s="396">
        <v>5339235.43</v>
      </c>
      <c r="BA42" s="396">
        <v>412384.16</v>
      </c>
      <c r="BB42" s="396">
        <v>73.91</v>
      </c>
      <c r="BC42" s="396">
        <v>150619.91</v>
      </c>
      <c r="BD42" s="396">
        <v>5339235.3766400004</v>
      </c>
    </row>
    <row r="43" spans="1:56" x14ac:dyDescent="0.25">
      <c r="A43" s="390" t="s">
        <v>2846</v>
      </c>
      <c r="B43" s="390" t="s">
        <v>6041</v>
      </c>
      <c r="C43">
        <v>410.45</v>
      </c>
      <c r="D43" s="396">
        <v>5663968.6699999999</v>
      </c>
      <c r="E43" s="396">
        <v>5596302.2400000002</v>
      </c>
      <c r="F43" s="397">
        <v>0.98805317720798802</v>
      </c>
      <c r="G43">
        <v>3</v>
      </c>
      <c r="H43" s="396">
        <v>7537.36</v>
      </c>
      <c r="I43" s="396">
        <v>1224810.3400000001</v>
      </c>
      <c r="J43" s="396">
        <v>1232347.7</v>
      </c>
      <c r="K43">
        <v>0.9</v>
      </c>
      <c r="L43" s="396">
        <v>1302882.79</v>
      </c>
      <c r="M43" s="396">
        <v>319241.96999999997</v>
      </c>
      <c r="N43" s="396">
        <v>138125.34</v>
      </c>
      <c r="O43" s="396">
        <v>55020.33</v>
      </c>
      <c r="P43" s="396">
        <v>44599.58</v>
      </c>
      <c r="Q43" s="396">
        <v>95478.96</v>
      </c>
      <c r="R43" s="396">
        <v>30182.05</v>
      </c>
      <c r="S43" s="396">
        <v>52746.3</v>
      </c>
      <c r="T43" s="396">
        <v>60680.57</v>
      </c>
      <c r="U43" s="396">
        <v>37955.01</v>
      </c>
      <c r="V43" s="396">
        <v>89454.45</v>
      </c>
      <c r="W43" s="396">
        <v>77912.87</v>
      </c>
      <c r="X43" s="396">
        <v>63292.5</v>
      </c>
      <c r="Y43" s="396">
        <v>2367572.7200000002</v>
      </c>
      <c r="Z43" s="396">
        <v>36791.1</v>
      </c>
      <c r="AA43" s="396">
        <v>51306.25</v>
      </c>
      <c r="AB43" s="396">
        <v>133396.25</v>
      </c>
      <c r="AC43" s="396">
        <v>13955.3</v>
      </c>
      <c r="AD43" s="396">
        <v>117183.47</v>
      </c>
      <c r="AE43" s="396">
        <v>175267.99</v>
      </c>
      <c r="AF43" s="396">
        <v>616085.44999999995</v>
      </c>
      <c r="AG43" s="396">
        <v>413733.6</v>
      </c>
      <c r="AH43" s="396">
        <v>1119469.7058000001</v>
      </c>
      <c r="AI43" s="396">
        <v>2677189.1157999998</v>
      </c>
      <c r="AJ43" s="396">
        <v>416229.13</v>
      </c>
      <c r="AK43" s="396">
        <v>2260959.9857999999</v>
      </c>
      <c r="AL43" s="396">
        <v>2635566.1957999999</v>
      </c>
      <c r="AM43" s="396">
        <v>80715.91</v>
      </c>
      <c r="AN43" s="396">
        <v>80715.91</v>
      </c>
      <c r="AO43" s="396">
        <v>84107.34</v>
      </c>
      <c r="AP43" s="396">
        <v>84107.34</v>
      </c>
      <c r="AQ43" s="396">
        <v>4069.71</v>
      </c>
      <c r="AR43" s="396">
        <v>4069.71</v>
      </c>
      <c r="AS43" s="396">
        <v>4069.71</v>
      </c>
      <c r="AT43" s="396">
        <v>4069.71</v>
      </c>
      <c r="AU43" s="396">
        <v>5426.28</v>
      </c>
      <c r="AV43" s="396">
        <v>197380.93</v>
      </c>
      <c r="AW43" s="396">
        <v>81212.570000000007</v>
      </c>
      <c r="AX43" s="396">
        <v>30884.560000000001</v>
      </c>
      <c r="AY43" s="396">
        <v>660829.68000000005</v>
      </c>
      <c r="AZ43" s="396">
        <v>5663968.6699999999</v>
      </c>
      <c r="BA43" s="396">
        <v>224143.85</v>
      </c>
      <c r="BB43" s="396">
        <v>129.55000000000001</v>
      </c>
      <c r="BC43" s="396">
        <v>72637.41</v>
      </c>
      <c r="BD43" s="396">
        <v>5663968.5958000002</v>
      </c>
    </row>
    <row r="44" spans="1:56" x14ac:dyDescent="0.25">
      <c r="A44" s="390" t="s">
        <v>2266</v>
      </c>
      <c r="B44" s="390" t="s">
        <v>6042</v>
      </c>
      <c r="C44">
        <v>1435.78</v>
      </c>
      <c r="D44" s="396">
        <v>20316155.190000001</v>
      </c>
      <c r="E44" s="396">
        <v>15780239.26</v>
      </c>
      <c r="F44" s="397">
        <v>0.77673354591066202</v>
      </c>
      <c r="G44">
        <v>1</v>
      </c>
      <c r="H44" s="396">
        <v>169289.43</v>
      </c>
      <c r="I44" s="396">
        <v>5962301.3099999996</v>
      </c>
      <c r="J44" s="396">
        <v>6131590.7400000002</v>
      </c>
      <c r="K44">
        <v>0.9</v>
      </c>
      <c r="L44" s="396">
        <v>4592204.46</v>
      </c>
      <c r="M44" s="396">
        <v>1113072.04</v>
      </c>
      <c r="N44" s="396">
        <v>484061.89</v>
      </c>
      <c r="O44" s="396">
        <v>195518.52</v>
      </c>
      <c r="P44" s="396">
        <v>157418.91</v>
      </c>
      <c r="Q44" s="396">
        <v>333865.55</v>
      </c>
      <c r="R44" s="396">
        <v>105637.2</v>
      </c>
      <c r="S44" s="396">
        <v>184472.54</v>
      </c>
      <c r="T44" s="396">
        <v>216082.04</v>
      </c>
      <c r="U44" s="396">
        <v>133121.63</v>
      </c>
      <c r="V44" s="396">
        <v>318545.13</v>
      </c>
      <c r="W44" s="396">
        <v>277445.84000000003</v>
      </c>
      <c r="X44" s="396">
        <v>221356.34</v>
      </c>
      <c r="Y44" s="396">
        <v>8332802.0899999999</v>
      </c>
      <c r="Z44" s="396">
        <v>128425.5</v>
      </c>
      <c r="AA44" s="396">
        <v>179472.5</v>
      </c>
      <c r="AB44" s="396">
        <v>466628.5</v>
      </c>
      <c r="AC44" s="396">
        <v>48816.52</v>
      </c>
      <c r="AD44" s="396">
        <v>819830.38</v>
      </c>
      <c r="AE44" s="396">
        <v>592625.87</v>
      </c>
      <c r="AF44" s="396">
        <v>2155105.7799999998</v>
      </c>
      <c r="AG44" s="396">
        <v>1447266.24</v>
      </c>
      <c r="AH44" s="396">
        <v>3944140.19472</v>
      </c>
      <c r="AI44" s="396">
        <v>9782311.4847199991</v>
      </c>
      <c r="AJ44" s="396">
        <v>1455995.78</v>
      </c>
      <c r="AK44" s="396">
        <v>8326315.7047199998</v>
      </c>
      <c r="AL44" s="396">
        <v>9636711.9047200009</v>
      </c>
      <c r="AM44" s="396">
        <v>308619.67</v>
      </c>
      <c r="AN44" s="396">
        <v>308619.67</v>
      </c>
      <c r="AO44" s="396">
        <v>321507.09000000003</v>
      </c>
      <c r="AP44" s="396">
        <v>321507.09000000003</v>
      </c>
      <c r="AQ44" s="396">
        <v>678.28</v>
      </c>
      <c r="AR44" s="396">
        <v>678.28</v>
      </c>
      <c r="AS44" s="396">
        <v>678.28</v>
      </c>
      <c r="AT44" s="396">
        <v>678.28</v>
      </c>
      <c r="AU44" s="396">
        <v>1356.57</v>
      </c>
      <c r="AV44" s="396">
        <v>690494.13</v>
      </c>
      <c r="AW44" s="396">
        <v>284104.45</v>
      </c>
      <c r="AX44" s="396">
        <v>107719.32</v>
      </c>
      <c r="AY44" s="396">
        <v>2346641.11</v>
      </c>
      <c r="AZ44" s="396">
        <v>20316155.190000001</v>
      </c>
      <c r="BA44" s="396">
        <v>1233492.97</v>
      </c>
      <c r="BB44" s="396">
        <v>168.02</v>
      </c>
      <c r="BC44" s="396">
        <v>375434.76</v>
      </c>
      <c r="BD44" s="396">
        <v>20316155.10472</v>
      </c>
    </row>
    <row r="45" spans="1:56" x14ac:dyDescent="0.25">
      <c r="A45" s="390" t="s">
        <v>2498</v>
      </c>
      <c r="B45" s="390" t="s">
        <v>6043</v>
      </c>
      <c r="C45">
        <v>1205.75</v>
      </c>
      <c r="D45" s="396">
        <v>17741092.710000001</v>
      </c>
      <c r="E45" s="396">
        <v>13508607.960000001</v>
      </c>
      <c r="F45" s="397">
        <v>0.76143043615265604</v>
      </c>
      <c r="G45">
        <v>1</v>
      </c>
      <c r="H45" s="396">
        <v>238485.72</v>
      </c>
      <c r="I45" s="396">
        <v>6733139.9299999997</v>
      </c>
      <c r="J45" s="396">
        <v>6971625.6500000004</v>
      </c>
      <c r="K45">
        <v>0.9</v>
      </c>
      <c r="L45" s="396">
        <v>3962331.94</v>
      </c>
      <c r="M45" s="396">
        <v>967871.06</v>
      </c>
      <c r="N45" s="396">
        <v>407167.11</v>
      </c>
      <c r="O45" s="396">
        <v>164321.32</v>
      </c>
      <c r="P45" s="396">
        <v>139614.67000000001</v>
      </c>
      <c r="Q45" s="396">
        <v>281778.5</v>
      </c>
      <c r="R45" s="396">
        <v>89428.32</v>
      </c>
      <c r="S45" s="396">
        <v>155448.10999999999</v>
      </c>
      <c r="T45" s="396">
        <v>181301.71</v>
      </c>
      <c r="U45" s="396">
        <v>111911.48</v>
      </c>
      <c r="V45" s="396">
        <v>267272.46000000002</v>
      </c>
      <c r="W45" s="396">
        <v>232788.46</v>
      </c>
      <c r="X45" s="396">
        <v>186528.71</v>
      </c>
      <c r="Y45" s="396">
        <v>7147763.8499999996</v>
      </c>
      <c r="Z45" s="396">
        <v>107370</v>
      </c>
      <c r="AA45" s="396">
        <v>150718.75</v>
      </c>
      <c r="AB45" s="396">
        <v>391868.75</v>
      </c>
      <c r="AC45" s="396">
        <v>40995.5</v>
      </c>
      <c r="AD45" s="396">
        <v>688483.25</v>
      </c>
      <c r="AE45" s="396">
        <v>506898.5</v>
      </c>
      <c r="AF45" s="396">
        <v>1809830.75</v>
      </c>
      <c r="AG45" s="396">
        <v>1215396</v>
      </c>
      <c r="AH45" s="396">
        <v>3478160.8739999998</v>
      </c>
      <c r="AI45" s="396">
        <v>8389722.3739999998</v>
      </c>
      <c r="AJ45" s="396">
        <v>1222726.96</v>
      </c>
      <c r="AK45" s="396">
        <v>7166995.4139999999</v>
      </c>
      <c r="AL45" s="396">
        <v>8267449.6739999996</v>
      </c>
      <c r="AM45" s="396">
        <v>345247.06</v>
      </c>
      <c r="AN45" s="396">
        <v>345247.06</v>
      </c>
      <c r="AO45" s="396">
        <v>359491.05</v>
      </c>
      <c r="AP45" s="396">
        <v>359491.05</v>
      </c>
      <c r="AQ45" s="396">
        <v>1356.57</v>
      </c>
      <c r="AR45" s="396">
        <v>1356.57</v>
      </c>
      <c r="AS45" s="396">
        <v>1356.57</v>
      </c>
      <c r="AT45" s="396">
        <v>1356.57</v>
      </c>
      <c r="AU45" s="396">
        <v>2034.85</v>
      </c>
      <c r="AV45" s="396">
        <v>579933.67000000004</v>
      </c>
      <c r="AW45" s="396">
        <v>238614.25</v>
      </c>
      <c r="AX45" s="396">
        <v>90393.84</v>
      </c>
      <c r="AY45" s="396">
        <v>2325879.11</v>
      </c>
      <c r="AZ45" s="396">
        <v>17741092.710000001</v>
      </c>
      <c r="BA45" s="396">
        <v>1271391.1299999999</v>
      </c>
      <c r="BB45" s="396">
        <v>1457.82</v>
      </c>
      <c r="BC45" s="396">
        <v>321741.28999999998</v>
      </c>
      <c r="BD45" s="396">
        <v>17741092.634</v>
      </c>
    </row>
    <row r="46" spans="1:56" x14ac:dyDescent="0.25">
      <c r="A46" s="390" t="s">
        <v>2725</v>
      </c>
      <c r="B46" s="390" t="s">
        <v>6044</v>
      </c>
      <c r="C46">
        <v>539.63</v>
      </c>
      <c r="D46" s="396">
        <v>7580352.1699999999</v>
      </c>
      <c r="E46" s="396">
        <v>6041509.4299999997</v>
      </c>
      <c r="F46" s="397">
        <v>0.796995877567519</v>
      </c>
      <c r="G46">
        <v>2</v>
      </c>
      <c r="H46" s="396">
        <v>44973.37</v>
      </c>
      <c r="I46" s="396">
        <v>3159442.43</v>
      </c>
      <c r="J46" s="396">
        <v>3204415.8</v>
      </c>
      <c r="K46">
        <v>0.9</v>
      </c>
      <c r="L46" s="396">
        <v>1708912.17</v>
      </c>
      <c r="M46" s="396">
        <v>417899.58</v>
      </c>
      <c r="N46" s="396">
        <v>181979.41</v>
      </c>
      <c r="O46" s="396">
        <v>73113.88</v>
      </c>
      <c r="P46" s="396">
        <v>58351.42</v>
      </c>
      <c r="Q46" s="396">
        <v>126873.64</v>
      </c>
      <c r="R46" s="396">
        <v>39683.81</v>
      </c>
      <c r="S46" s="396">
        <v>69491.16</v>
      </c>
      <c r="T46" s="396">
        <v>80660.759999999995</v>
      </c>
      <c r="U46" s="396">
        <v>49955.49</v>
      </c>
      <c r="V46" s="396">
        <v>118908.97</v>
      </c>
      <c r="W46" s="396">
        <v>103567.11</v>
      </c>
      <c r="X46" s="396">
        <v>83385.36</v>
      </c>
      <c r="Y46" s="396">
        <v>3112782.76</v>
      </c>
      <c r="Z46" s="396">
        <v>48161.7</v>
      </c>
      <c r="AA46" s="396">
        <v>67453.75</v>
      </c>
      <c r="AB46" s="396">
        <v>175379.75</v>
      </c>
      <c r="AC46" s="396">
        <v>18347.419999999998</v>
      </c>
      <c r="AD46" s="396">
        <v>308128.73</v>
      </c>
      <c r="AE46" s="396">
        <v>229027.02</v>
      </c>
      <c r="AF46" s="396">
        <v>809984.63</v>
      </c>
      <c r="AG46" s="396">
        <v>543947.04</v>
      </c>
      <c r="AH46" s="396">
        <v>1467199.6741200001</v>
      </c>
      <c r="AI46" s="396">
        <v>3667629.7141200001</v>
      </c>
      <c r="AJ46" s="396">
        <v>547227.99</v>
      </c>
      <c r="AK46" s="396">
        <v>3120401.7241199999</v>
      </c>
      <c r="AL46" s="396">
        <v>3612906.9141199999</v>
      </c>
      <c r="AM46" s="396">
        <v>109882.17</v>
      </c>
      <c r="AN46" s="396">
        <v>109882.17</v>
      </c>
      <c r="AO46" s="396">
        <v>114630.16</v>
      </c>
      <c r="AP46" s="396">
        <v>114630.16</v>
      </c>
      <c r="AQ46" s="396">
        <v>0</v>
      </c>
      <c r="AR46" s="396">
        <v>0</v>
      </c>
      <c r="AS46" s="396">
        <v>0</v>
      </c>
      <c r="AT46" s="396">
        <v>0</v>
      </c>
      <c r="AU46" s="396">
        <v>0</v>
      </c>
      <c r="AV46" s="396">
        <v>259104.87</v>
      </c>
      <c r="AW46" s="396">
        <v>106608.94</v>
      </c>
      <c r="AX46" s="396">
        <v>39923.94</v>
      </c>
      <c r="AY46" s="396">
        <v>854662.41</v>
      </c>
      <c r="AZ46" s="396">
        <v>7580352.1699999999</v>
      </c>
      <c r="BA46" s="396">
        <v>608807.26</v>
      </c>
      <c r="BB46" s="396">
        <v>0</v>
      </c>
      <c r="BC46" s="396">
        <v>126048.43</v>
      </c>
      <c r="BD46" s="396">
        <v>7580352.0841199998</v>
      </c>
    </row>
    <row r="47" spans="1:56" x14ac:dyDescent="0.25">
      <c r="A47" s="390"/>
      <c r="B47" s="390" t="s">
        <v>6045</v>
      </c>
      <c r="C47">
        <v>19</v>
      </c>
      <c r="D47" s="396">
        <v>256418.01</v>
      </c>
      <c r="E47" s="396">
        <v>305734.46999999997</v>
      </c>
      <c r="F47" s="397">
        <v>1.1923283781821701</v>
      </c>
      <c r="G47">
        <v>4</v>
      </c>
      <c r="H47" s="396">
        <v>16.3</v>
      </c>
      <c r="I47" s="396">
        <v>280092.67</v>
      </c>
      <c r="J47" s="396">
        <v>280108.96999999997</v>
      </c>
      <c r="K47">
        <v>0.91549999999999998</v>
      </c>
      <c r="L47" s="396">
        <v>57556.7</v>
      </c>
      <c r="M47" s="396">
        <v>13316.65</v>
      </c>
      <c r="N47" s="396">
        <v>6103.22</v>
      </c>
      <c r="O47" s="396">
        <v>1970.75</v>
      </c>
      <c r="P47" s="396">
        <v>2042.32</v>
      </c>
      <c r="Q47" s="396">
        <v>5034.96</v>
      </c>
      <c r="R47" s="396">
        <v>1137.0999999999999</v>
      </c>
      <c r="S47" s="396">
        <v>2271.09</v>
      </c>
      <c r="T47" s="396">
        <v>2258.25</v>
      </c>
      <c r="U47" s="396">
        <v>1703.32</v>
      </c>
      <c r="V47" s="396">
        <v>3329.08</v>
      </c>
      <c r="W47" s="396">
        <v>2899.56</v>
      </c>
      <c r="X47" s="396">
        <v>2725.18</v>
      </c>
      <c r="Y47" s="396">
        <v>102348.18</v>
      </c>
      <c r="Z47" s="396">
        <v>1710</v>
      </c>
      <c r="AA47" s="396">
        <v>2375</v>
      </c>
      <c r="AB47" s="396">
        <v>6175</v>
      </c>
      <c r="AC47" s="396">
        <v>646</v>
      </c>
      <c r="AD47" s="396">
        <v>5424.5</v>
      </c>
      <c r="AE47" s="396">
        <v>7739</v>
      </c>
      <c r="AF47" s="396">
        <v>28519</v>
      </c>
      <c r="AG47" s="396">
        <v>19152</v>
      </c>
      <c r="AH47" s="396">
        <v>49832.012999999999</v>
      </c>
      <c r="AI47" s="396">
        <v>121572.51300000001</v>
      </c>
      <c r="AJ47" s="396">
        <v>19267.52</v>
      </c>
      <c r="AK47" s="396">
        <v>102304.993</v>
      </c>
      <c r="AL47" s="396">
        <v>119944.40300000001</v>
      </c>
      <c r="AM47" s="396">
        <v>4829.76</v>
      </c>
      <c r="AN47" s="396">
        <v>4829.76</v>
      </c>
      <c r="AO47" s="396">
        <v>5519.73</v>
      </c>
      <c r="AP47" s="396">
        <v>5519.73</v>
      </c>
      <c r="AQ47" s="396">
        <v>0</v>
      </c>
      <c r="AR47" s="396">
        <v>0</v>
      </c>
      <c r="AS47" s="396">
        <v>0</v>
      </c>
      <c r="AT47" s="396">
        <v>0</v>
      </c>
      <c r="AU47" s="396">
        <v>0</v>
      </c>
      <c r="AV47" s="396">
        <v>8969.56</v>
      </c>
      <c r="AW47" s="396">
        <v>3690.53</v>
      </c>
      <c r="AX47" s="396">
        <v>766.25</v>
      </c>
      <c r="AY47" s="396">
        <v>34125.32</v>
      </c>
      <c r="AZ47" s="396">
        <v>256418.01</v>
      </c>
      <c r="BA47" s="396">
        <v>9.1199999999999992</v>
      </c>
      <c r="BB47" s="396">
        <v>0.05</v>
      </c>
      <c r="BC47" s="396">
        <v>4</v>
      </c>
      <c r="BD47" s="396">
        <v>256417.90299999999</v>
      </c>
    </row>
    <row r="48" spans="1:56" x14ac:dyDescent="0.25">
      <c r="A48" s="390"/>
      <c r="B48" s="390" t="s">
        <v>6046</v>
      </c>
      <c r="C48">
        <v>168</v>
      </c>
      <c r="D48" s="396">
        <v>2572283.2999999998</v>
      </c>
      <c r="E48" s="396">
        <v>1970825</v>
      </c>
      <c r="F48" s="397">
        <v>0.76617727137598002</v>
      </c>
      <c r="G48">
        <v>1</v>
      </c>
      <c r="H48" s="396">
        <v>36396.720000000001</v>
      </c>
      <c r="I48" s="396">
        <v>1713596.67</v>
      </c>
      <c r="J48" s="396">
        <v>1749993.39</v>
      </c>
      <c r="K48">
        <v>0.91549999999999998</v>
      </c>
      <c r="L48" s="396">
        <v>541210.04</v>
      </c>
      <c r="M48" s="396">
        <v>154377.89000000001</v>
      </c>
      <c r="N48" s="396">
        <v>60050.84</v>
      </c>
      <c r="O48" s="396">
        <v>21987.7</v>
      </c>
      <c r="P48" s="396">
        <v>19532.16</v>
      </c>
      <c r="Q48" s="396">
        <v>50593.49</v>
      </c>
      <c r="R48" s="396">
        <v>11939.61</v>
      </c>
      <c r="S48" s="396">
        <v>22710.99</v>
      </c>
      <c r="T48" s="396">
        <v>23335.29</v>
      </c>
      <c r="U48" s="396">
        <v>15897.69</v>
      </c>
      <c r="V48" s="396">
        <v>34400.57</v>
      </c>
      <c r="W48" s="396">
        <v>29962.14</v>
      </c>
      <c r="X48" s="396">
        <v>27251.87</v>
      </c>
      <c r="Y48" s="396">
        <v>1013250.28</v>
      </c>
      <c r="Z48" s="396">
        <v>15120</v>
      </c>
      <c r="AA48" s="396">
        <v>21000</v>
      </c>
      <c r="AB48" s="396">
        <v>54600</v>
      </c>
      <c r="AC48" s="396">
        <v>5712</v>
      </c>
      <c r="AD48" s="396">
        <v>95928</v>
      </c>
      <c r="AE48" s="396">
        <v>112206</v>
      </c>
      <c r="AF48" s="396">
        <v>252168</v>
      </c>
      <c r="AG48" s="396">
        <v>169344</v>
      </c>
      <c r="AH48" s="396">
        <v>492893.109</v>
      </c>
      <c r="AI48" s="396">
        <v>1218971.1089999999</v>
      </c>
      <c r="AJ48" s="396">
        <v>170365.44</v>
      </c>
      <c r="AK48" s="396">
        <v>1048605.669</v>
      </c>
      <c r="AL48" s="396">
        <v>1204575.2290000001</v>
      </c>
      <c r="AM48" s="396">
        <v>46917.72</v>
      </c>
      <c r="AN48" s="396">
        <v>46917.72</v>
      </c>
      <c r="AO48" s="396">
        <v>48987.62</v>
      </c>
      <c r="AP48" s="396">
        <v>48987.62</v>
      </c>
      <c r="AQ48" s="396">
        <v>6209.69</v>
      </c>
      <c r="AR48" s="396">
        <v>6209.69</v>
      </c>
      <c r="AS48" s="396">
        <v>6899.66</v>
      </c>
      <c r="AT48" s="396">
        <v>6899.66</v>
      </c>
      <c r="AU48" s="396">
        <v>8279.59</v>
      </c>
      <c r="AV48" s="396">
        <v>82106.02</v>
      </c>
      <c r="AW48" s="396">
        <v>33782.6</v>
      </c>
      <c r="AX48" s="396">
        <v>12260.08</v>
      </c>
      <c r="AY48" s="396">
        <v>354457.67</v>
      </c>
      <c r="AZ48" s="396">
        <v>2572283.2999999998</v>
      </c>
      <c r="BA48" s="396">
        <v>99435.62</v>
      </c>
      <c r="BB48" s="396">
        <v>5177.22</v>
      </c>
      <c r="BC48" s="396">
        <v>41787.519999999997</v>
      </c>
      <c r="BD48" s="396">
        <v>2572283.179</v>
      </c>
    </row>
    <row r="49" spans="1:56" x14ac:dyDescent="0.25">
      <c r="A49" s="390"/>
      <c r="B49" s="390" t="s">
        <v>6047</v>
      </c>
      <c r="C49">
        <v>90.64</v>
      </c>
      <c r="D49" s="396">
        <v>1431558.05</v>
      </c>
      <c r="E49" s="396">
        <v>1634330.66</v>
      </c>
      <c r="F49" s="397">
        <v>1.14164469963338</v>
      </c>
      <c r="G49">
        <v>4</v>
      </c>
      <c r="H49" s="396">
        <v>91.03</v>
      </c>
      <c r="I49" s="396">
        <v>1491174.86</v>
      </c>
      <c r="J49" s="396">
        <v>1491265.89</v>
      </c>
      <c r="K49">
        <v>0.91549999999999998</v>
      </c>
      <c r="L49" s="396">
        <v>306037.32</v>
      </c>
      <c r="M49" s="396">
        <v>101827.1</v>
      </c>
      <c r="N49" s="396">
        <v>33105.760000000002</v>
      </c>
      <c r="O49" s="396">
        <v>10533.65</v>
      </c>
      <c r="P49" s="396">
        <v>10578.03</v>
      </c>
      <c r="Q49" s="396">
        <v>28237.45</v>
      </c>
      <c r="R49" s="396">
        <v>6254.08</v>
      </c>
      <c r="S49" s="396">
        <v>12491.04</v>
      </c>
      <c r="T49" s="396">
        <v>10538.52</v>
      </c>
      <c r="U49" s="396">
        <v>8232.73</v>
      </c>
      <c r="V49" s="396">
        <v>15535.74</v>
      </c>
      <c r="W49" s="396">
        <v>13531.29</v>
      </c>
      <c r="X49" s="396">
        <v>14988.52</v>
      </c>
      <c r="Y49" s="396">
        <v>571891.23</v>
      </c>
      <c r="Z49" s="396">
        <v>8157.6</v>
      </c>
      <c r="AA49" s="396">
        <v>11330</v>
      </c>
      <c r="AB49" s="396">
        <v>29458</v>
      </c>
      <c r="AC49" s="396">
        <v>3081.76</v>
      </c>
      <c r="AD49" s="396">
        <v>51755.44</v>
      </c>
      <c r="AE49" s="396">
        <v>83499.02</v>
      </c>
      <c r="AF49" s="396">
        <v>136050.64000000001</v>
      </c>
      <c r="AG49" s="396">
        <v>91365.119999999995</v>
      </c>
      <c r="AH49" s="396">
        <v>271048.61735999997</v>
      </c>
      <c r="AI49" s="396">
        <v>685746.19735999999</v>
      </c>
      <c r="AJ49" s="396">
        <v>91916.21</v>
      </c>
      <c r="AK49" s="396">
        <v>593829.98736000003</v>
      </c>
      <c r="AL49" s="396">
        <v>677979.27735999995</v>
      </c>
      <c r="AM49" s="396">
        <v>25528.76</v>
      </c>
      <c r="AN49" s="396">
        <v>25528.76</v>
      </c>
      <c r="AO49" s="396">
        <v>26218.720000000001</v>
      </c>
      <c r="AP49" s="396">
        <v>26218.720000000001</v>
      </c>
      <c r="AQ49" s="396">
        <v>1379.93</v>
      </c>
      <c r="AR49" s="396">
        <v>1379.93</v>
      </c>
      <c r="AS49" s="396">
        <v>2069.89</v>
      </c>
      <c r="AT49" s="396">
        <v>2069.89</v>
      </c>
      <c r="AU49" s="396">
        <v>2069.89</v>
      </c>
      <c r="AV49" s="396">
        <v>44157.86</v>
      </c>
      <c r="AW49" s="396">
        <v>18168.79</v>
      </c>
      <c r="AX49" s="396">
        <v>6896.29</v>
      </c>
      <c r="AY49" s="396">
        <v>181687.43</v>
      </c>
      <c r="AZ49" s="396">
        <v>1431558.05</v>
      </c>
      <c r="BA49" s="396">
        <v>55322.18</v>
      </c>
      <c r="BB49" s="396">
        <v>3877.37</v>
      </c>
      <c r="BC49" s="396">
        <v>22629.63</v>
      </c>
      <c r="BD49" s="396">
        <v>1431557.9373600001</v>
      </c>
    </row>
    <row r="50" spans="1:56" x14ac:dyDescent="0.25">
      <c r="A50" s="390" t="s">
        <v>1525</v>
      </c>
      <c r="B50" s="390" t="s">
        <v>6048</v>
      </c>
      <c r="C50">
        <v>7270.19</v>
      </c>
      <c r="D50" s="396">
        <v>114644630.72</v>
      </c>
      <c r="E50" s="396">
        <v>83715417.760000005</v>
      </c>
      <c r="F50" s="397">
        <v>0.73021664629423999</v>
      </c>
      <c r="G50">
        <v>1</v>
      </c>
      <c r="H50" s="396">
        <v>2841080.38</v>
      </c>
      <c r="I50" s="396">
        <v>43303831.700000003</v>
      </c>
      <c r="J50" s="396">
        <v>46144912.079999998</v>
      </c>
      <c r="K50">
        <v>0.95365999999999995</v>
      </c>
      <c r="L50" s="396">
        <v>24713375.109999999</v>
      </c>
      <c r="M50" s="396">
        <v>6132864.8899999997</v>
      </c>
      <c r="N50" s="396">
        <v>2614468.85</v>
      </c>
      <c r="O50" s="396">
        <v>1049374.1299999999</v>
      </c>
      <c r="P50" s="396">
        <v>930512.03</v>
      </c>
      <c r="Q50" s="396">
        <v>1849598.42</v>
      </c>
      <c r="R50" s="396">
        <v>573299.42000000004</v>
      </c>
      <c r="S50" s="396">
        <v>997760.72</v>
      </c>
      <c r="T50" s="396">
        <v>1153452.08</v>
      </c>
      <c r="U50" s="396">
        <v>716530.6</v>
      </c>
      <c r="V50" s="396">
        <v>1700402.97</v>
      </c>
      <c r="W50" s="396">
        <v>1481013.79</v>
      </c>
      <c r="X50" s="396">
        <v>1197254.95</v>
      </c>
      <c r="Y50" s="396">
        <v>45109907.960000001</v>
      </c>
      <c r="Z50" s="396">
        <v>651940.19999999995</v>
      </c>
      <c r="AA50" s="396">
        <v>908773.75</v>
      </c>
      <c r="AB50" s="396">
        <v>2362811.75</v>
      </c>
      <c r="AC50" s="396">
        <v>247186.46</v>
      </c>
      <c r="AD50" s="396">
        <v>4151278.49</v>
      </c>
      <c r="AE50" s="396">
        <v>3244312.05</v>
      </c>
      <c r="AF50" s="396">
        <v>10912555.189999999</v>
      </c>
      <c r="AG50" s="396">
        <v>7328351.5199999996</v>
      </c>
      <c r="AH50" s="396">
        <v>21843114.613559999</v>
      </c>
      <c r="AI50" s="396">
        <v>51650324.023560002</v>
      </c>
      <c r="AJ50" s="396">
        <v>7372554.2699999996</v>
      </c>
      <c r="AK50" s="396">
        <v>44277769.753559999</v>
      </c>
      <c r="AL50" s="396">
        <v>51308679.853560001</v>
      </c>
      <c r="AM50" s="396">
        <v>1708411.36</v>
      </c>
      <c r="AN50" s="396">
        <v>1708411.36</v>
      </c>
      <c r="AO50" s="396">
        <v>1779565.22</v>
      </c>
      <c r="AP50" s="396">
        <v>1779565.22</v>
      </c>
      <c r="AQ50" s="396">
        <v>1019871.99</v>
      </c>
      <c r="AR50" s="396">
        <v>1019871.99</v>
      </c>
      <c r="AS50" s="396">
        <v>1062276.81</v>
      </c>
      <c r="AT50" s="396">
        <v>1062276.81</v>
      </c>
      <c r="AU50" s="396">
        <v>1275019.67</v>
      </c>
      <c r="AV50" s="396">
        <v>3705750.52</v>
      </c>
      <c r="AW50" s="396">
        <v>1524734.53</v>
      </c>
      <c r="AX50" s="396">
        <v>580287.29</v>
      </c>
      <c r="AY50" s="396">
        <v>18226042.77</v>
      </c>
      <c r="AZ50" s="396">
        <v>114644630.72</v>
      </c>
      <c r="BA50" s="396">
        <v>5614737.4500000002</v>
      </c>
      <c r="BB50" s="396">
        <v>1106536.22</v>
      </c>
      <c r="BC50" s="396">
        <v>3528108.73</v>
      </c>
      <c r="BD50" s="396">
        <v>114644630.58356</v>
      </c>
    </row>
    <row r="51" spans="1:56" x14ac:dyDescent="0.25">
      <c r="A51" s="390" t="s">
        <v>2731</v>
      </c>
      <c r="B51" s="390" t="s">
        <v>6049</v>
      </c>
      <c r="C51">
        <v>1466.71</v>
      </c>
      <c r="D51" s="396">
        <v>21861584.789999999</v>
      </c>
      <c r="E51" s="396">
        <v>16639191.560000001</v>
      </c>
      <c r="F51" s="397">
        <v>0.76111552386683101</v>
      </c>
      <c r="G51">
        <v>1</v>
      </c>
      <c r="H51" s="396">
        <v>305822.53999999998</v>
      </c>
      <c r="I51" s="396">
        <v>9622378.5999999996</v>
      </c>
      <c r="J51" s="396">
        <v>9928201.1400000006</v>
      </c>
      <c r="K51">
        <v>0.95365999999999995</v>
      </c>
      <c r="L51" s="396">
        <v>4916565.28</v>
      </c>
      <c r="M51" s="396">
        <v>1208876.6000000001</v>
      </c>
      <c r="N51" s="396">
        <v>525474.94999999995</v>
      </c>
      <c r="O51" s="396">
        <v>211392.99</v>
      </c>
      <c r="P51" s="396">
        <v>173721.05</v>
      </c>
      <c r="Q51" s="396">
        <v>371207.34</v>
      </c>
      <c r="R51" s="396">
        <v>114896.78</v>
      </c>
      <c r="S51" s="396">
        <v>200498.45</v>
      </c>
      <c r="T51" s="396">
        <v>232885.97</v>
      </c>
      <c r="U51" s="396">
        <v>144311.56</v>
      </c>
      <c r="V51" s="396">
        <v>343317.25</v>
      </c>
      <c r="W51" s="396">
        <v>299021.81</v>
      </c>
      <c r="X51" s="396">
        <v>240586.5</v>
      </c>
      <c r="Y51" s="396">
        <v>8982756.5299999993</v>
      </c>
      <c r="Z51" s="396">
        <v>131591.70000000001</v>
      </c>
      <c r="AA51" s="396">
        <v>183338.75</v>
      </c>
      <c r="AB51" s="396">
        <v>476680.75</v>
      </c>
      <c r="AC51" s="396">
        <v>49868.14</v>
      </c>
      <c r="AD51" s="396">
        <v>837491.41</v>
      </c>
      <c r="AE51" s="396">
        <v>637492.27</v>
      </c>
      <c r="AF51" s="396">
        <v>2201531.71</v>
      </c>
      <c r="AG51" s="396">
        <v>1478443.68</v>
      </c>
      <c r="AH51" s="396">
        <v>4110872.1530399998</v>
      </c>
      <c r="AI51" s="396">
        <v>10107310.563039999</v>
      </c>
      <c r="AJ51" s="396">
        <v>1487361.27</v>
      </c>
      <c r="AK51" s="396">
        <v>8619949.2930399999</v>
      </c>
      <c r="AL51" s="396">
        <v>10038386.233039999</v>
      </c>
      <c r="AM51" s="396">
        <v>298989.95</v>
      </c>
      <c r="AN51" s="396">
        <v>298989.95</v>
      </c>
      <c r="AO51" s="396">
        <v>311208.28999999998</v>
      </c>
      <c r="AP51" s="396">
        <v>311208.28999999998</v>
      </c>
      <c r="AQ51" s="396">
        <v>84090.92</v>
      </c>
      <c r="AR51" s="396">
        <v>84090.92</v>
      </c>
      <c r="AS51" s="396">
        <v>87684.55</v>
      </c>
      <c r="AT51" s="396">
        <v>87684.55</v>
      </c>
      <c r="AU51" s="396">
        <v>104933.97</v>
      </c>
      <c r="AV51" s="396">
        <v>747474.89</v>
      </c>
      <c r="AW51" s="396">
        <v>307549.24</v>
      </c>
      <c r="AX51" s="396">
        <v>116536.37</v>
      </c>
      <c r="AY51" s="396">
        <v>2840441.89</v>
      </c>
      <c r="AZ51" s="396">
        <v>21861584.789999999</v>
      </c>
      <c r="BA51" s="396">
        <v>976881.78</v>
      </c>
      <c r="BB51" s="396">
        <v>117590.78</v>
      </c>
      <c r="BC51" s="396">
        <v>748130.24</v>
      </c>
      <c r="BD51" s="396">
        <v>21861584.653039999</v>
      </c>
    </row>
    <row r="52" spans="1:56" x14ac:dyDescent="0.25">
      <c r="A52" s="390" t="s">
        <v>2220</v>
      </c>
      <c r="B52" s="390" t="s">
        <v>6050</v>
      </c>
      <c r="C52">
        <v>6008</v>
      </c>
      <c r="D52" s="396">
        <v>88369332.590000004</v>
      </c>
      <c r="E52" s="396">
        <v>71143616.609999999</v>
      </c>
      <c r="F52" s="397">
        <v>0.80507133555120602</v>
      </c>
      <c r="G52">
        <v>2</v>
      </c>
      <c r="H52" s="396">
        <v>527701.23</v>
      </c>
      <c r="I52" s="396">
        <v>34581083.049999997</v>
      </c>
      <c r="J52" s="396">
        <v>35108784.280000001</v>
      </c>
      <c r="K52">
        <v>0.91549999999999998</v>
      </c>
      <c r="L52" s="396">
        <v>19652280.280000001</v>
      </c>
      <c r="M52" s="396">
        <v>4781863.78</v>
      </c>
      <c r="N52" s="396">
        <v>2063911.57</v>
      </c>
      <c r="O52" s="396">
        <v>837058.86</v>
      </c>
      <c r="P52" s="396">
        <v>696892.41</v>
      </c>
      <c r="Q52" s="396">
        <v>1432422.35</v>
      </c>
      <c r="R52" s="396">
        <v>454842.37</v>
      </c>
      <c r="S52" s="396">
        <v>788071.4</v>
      </c>
      <c r="T52" s="396">
        <v>924378.92</v>
      </c>
      <c r="U52" s="396">
        <v>568058.67000000004</v>
      </c>
      <c r="V52" s="396">
        <v>1362706.51</v>
      </c>
      <c r="W52" s="396">
        <v>1186887.56</v>
      </c>
      <c r="X52" s="396">
        <v>945639.94</v>
      </c>
      <c r="Y52" s="396">
        <v>35695014.619999997</v>
      </c>
      <c r="Z52" s="396">
        <v>533812.5</v>
      </c>
      <c r="AA52" s="396">
        <v>751000</v>
      </c>
      <c r="AB52" s="396">
        <v>1952600</v>
      </c>
      <c r="AC52" s="396">
        <v>204272</v>
      </c>
      <c r="AD52" s="396">
        <v>3430568</v>
      </c>
      <c r="AE52" s="396">
        <v>2498854.25</v>
      </c>
      <c r="AF52" s="396">
        <v>9018008</v>
      </c>
      <c r="AG52" s="396">
        <v>6056064</v>
      </c>
      <c r="AH52" s="396">
        <v>17108972.622000001</v>
      </c>
      <c r="AI52" s="396">
        <v>41554151.372000001</v>
      </c>
      <c r="AJ52" s="396">
        <v>6092592.6399999997</v>
      </c>
      <c r="AK52" s="396">
        <v>35461558.732000001</v>
      </c>
      <c r="AL52" s="396">
        <v>41039327.292000003</v>
      </c>
      <c r="AM52" s="396">
        <v>1451689.67</v>
      </c>
      <c r="AN52" s="396">
        <v>1451689.67</v>
      </c>
      <c r="AO52" s="396">
        <v>1511716.76</v>
      </c>
      <c r="AP52" s="396">
        <v>1511716.76</v>
      </c>
      <c r="AQ52" s="396">
        <v>206300</v>
      </c>
      <c r="AR52" s="396">
        <v>206300</v>
      </c>
      <c r="AS52" s="396">
        <v>214579.6</v>
      </c>
      <c r="AT52" s="396">
        <v>214579.6</v>
      </c>
      <c r="AU52" s="396">
        <v>258047.49</v>
      </c>
      <c r="AV52" s="396">
        <v>2939257.6</v>
      </c>
      <c r="AW52" s="396">
        <v>1209360.3</v>
      </c>
      <c r="AX52" s="396">
        <v>459753.11</v>
      </c>
      <c r="AY52" s="396">
        <v>11634990.560000001</v>
      </c>
      <c r="AZ52" s="396">
        <v>88369332.590000004</v>
      </c>
      <c r="BA52" s="396">
        <v>4572782.03</v>
      </c>
      <c r="BB52" s="396">
        <v>132482.13</v>
      </c>
      <c r="BC52" s="396">
        <v>2568403.7000000002</v>
      </c>
      <c r="BD52" s="396">
        <v>88369332.472000003</v>
      </c>
    </row>
    <row r="53" spans="1:56" x14ac:dyDescent="0.25">
      <c r="A53" s="390" t="s">
        <v>2385</v>
      </c>
      <c r="B53" s="390" t="s">
        <v>6051</v>
      </c>
      <c r="C53">
        <v>1655.8</v>
      </c>
      <c r="D53" s="396">
        <v>21351645.960000001</v>
      </c>
      <c r="E53" s="396">
        <v>17111370.199999999</v>
      </c>
      <c r="F53" s="397">
        <v>0.80140754638102796</v>
      </c>
      <c r="G53">
        <v>2</v>
      </c>
      <c r="H53" s="396">
        <v>102961.81</v>
      </c>
      <c r="I53" s="396">
        <v>4531371.5</v>
      </c>
      <c r="J53" s="396">
        <v>4634333.3099999996</v>
      </c>
      <c r="K53">
        <v>0.91549999999999998</v>
      </c>
      <c r="L53" s="396">
        <v>4984686.38</v>
      </c>
      <c r="M53" s="396">
        <v>996937.27</v>
      </c>
      <c r="N53" s="396">
        <v>543270.37</v>
      </c>
      <c r="O53" s="396">
        <v>241088.54</v>
      </c>
      <c r="P53" s="396">
        <v>166848.37</v>
      </c>
      <c r="Q53" s="396">
        <v>329798.18</v>
      </c>
      <c r="R53" s="396">
        <v>124513.09</v>
      </c>
      <c r="S53" s="396">
        <v>208657.23</v>
      </c>
      <c r="T53" s="396">
        <v>276259.82</v>
      </c>
      <c r="U53" s="396">
        <v>156421.95000000001</v>
      </c>
      <c r="V53" s="396">
        <v>407258.38</v>
      </c>
      <c r="W53" s="396">
        <v>354713.13</v>
      </c>
      <c r="X53" s="396">
        <v>250376.57</v>
      </c>
      <c r="Y53" s="396">
        <v>9040829.2799999993</v>
      </c>
      <c r="Z53" s="396">
        <v>147297.60000000001</v>
      </c>
      <c r="AA53" s="396">
        <v>206975</v>
      </c>
      <c r="AB53" s="396">
        <v>538135</v>
      </c>
      <c r="AC53" s="396">
        <v>56297.2</v>
      </c>
      <c r="AD53" s="396">
        <v>945461.8</v>
      </c>
      <c r="AE53" s="396">
        <v>297169.62</v>
      </c>
      <c r="AF53" s="396">
        <v>2485355.7999999998</v>
      </c>
      <c r="AG53" s="396">
        <v>1669046.4</v>
      </c>
      <c r="AH53" s="396">
        <v>4076883.4632000001</v>
      </c>
      <c r="AI53" s="396">
        <v>10422621.883199999</v>
      </c>
      <c r="AJ53" s="396">
        <v>1679113.66</v>
      </c>
      <c r="AK53" s="396">
        <v>8743508.2232000008</v>
      </c>
      <c r="AL53" s="396">
        <v>10280736.7732</v>
      </c>
      <c r="AM53" s="396">
        <v>154552.51</v>
      </c>
      <c r="AN53" s="396">
        <v>154552.51</v>
      </c>
      <c r="AO53" s="396">
        <v>161452.17000000001</v>
      </c>
      <c r="AP53" s="396">
        <v>161452.17000000001</v>
      </c>
      <c r="AQ53" s="396">
        <v>24148.83</v>
      </c>
      <c r="AR53" s="396">
        <v>24148.83</v>
      </c>
      <c r="AS53" s="396">
        <v>24838.79</v>
      </c>
      <c r="AT53" s="396">
        <v>24838.79</v>
      </c>
      <c r="AU53" s="396">
        <v>30358.52</v>
      </c>
      <c r="AV53" s="396">
        <v>810020.75</v>
      </c>
      <c r="AW53" s="396">
        <v>333283.8</v>
      </c>
      <c r="AX53" s="396">
        <v>126432.1</v>
      </c>
      <c r="AY53" s="396">
        <v>2030079.77</v>
      </c>
      <c r="AZ53" s="396">
        <v>21351645.960000001</v>
      </c>
      <c r="BA53" s="396">
        <v>197275.85</v>
      </c>
      <c r="BB53" s="396">
        <v>2895.62</v>
      </c>
      <c r="BC53" s="396">
        <v>680569.3</v>
      </c>
      <c r="BD53" s="396">
        <v>21351645.823199999</v>
      </c>
    </row>
    <row r="54" spans="1:56" x14ac:dyDescent="0.25">
      <c r="A54" s="390" t="s">
        <v>2937</v>
      </c>
      <c r="B54" s="390" t="s">
        <v>6052</v>
      </c>
      <c r="C54">
        <v>737.5</v>
      </c>
      <c r="D54" s="396">
        <v>9313019.1099999994</v>
      </c>
      <c r="E54" s="396">
        <v>6471747.4900000002</v>
      </c>
      <c r="F54" s="397">
        <v>0.69491401376497297</v>
      </c>
      <c r="G54">
        <v>1</v>
      </c>
      <c r="H54" s="396">
        <v>328981.90999999997</v>
      </c>
      <c r="I54" s="396">
        <v>2669533.39</v>
      </c>
      <c r="J54" s="396">
        <v>2998515.3</v>
      </c>
      <c r="K54">
        <v>0.91549999999999998</v>
      </c>
      <c r="L54" s="396">
        <v>2194759.7799999998</v>
      </c>
      <c r="M54" s="396">
        <v>438951.95</v>
      </c>
      <c r="N54" s="396">
        <v>241745.46</v>
      </c>
      <c r="O54" s="396">
        <v>107077.47</v>
      </c>
      <c r="P54" s="396">
        <v>72224.53</v>
      </c>
      <c r="Q54" s="396">
        <v>143053.48000000001</v>
      </c>
      <c r="R54" s="396">
        <v>55718.19</v>
      </c>
      <c r="S54" s="396">
        <v>92831.17</v>
      </c>
      <c r="T54" s="396">
        <v>122698.5</v>
      </c>
      <c r="U54" s="396">
        <v>69552.41</v>
      </c>
      <c r="V54" s="396">
        <v>180880.42</v>
      </c>
      <c r="W54" s="396">
        <v>157542.89000000001</v>
      </c>
      <c r="X54" s="396">
        <v>111392.02</v>
      </c>
      <c r="Y54" s="396">
        <v>3988428.27</v>
      </c>
      <c r="Z54" s="396">
        <v>65632.5</v>
      </c>
      <c r="AA54" s="396">
        <v>92187.5</v>
      </c>
      <c r="AB54" s="396">
        <v>239687.5</v>
      </c>
      <c r="AC54" s="396">
        <v>25075</v>
      </c>
      <c r="AD54" s="396">
        <v>421112.5</v>
      </c>
      <c r="AE54" s="396">
        <v>128665.75</v>
      </c>
      <c r="AF54" s="396">
        <v>1106987.5</v>
      </c>
      <c r="AG54" s="396">
        <v>743400</v>
      </c>
      <c r="AH54" s="396">
        <v>1768637.679</v>
      </c>
      <c r="AI54" s="396">
        <v>4591385.9289999995</v>
      </c>
      <c r="AJ54" s="396">
        <v>747884</v>
      </c>
      <c r="AK54" s="396">
        <v>3843501.929</v>
      </c>
      <c r="AL54" s="396">
        <v>4528189.7290000003</v>
      </c>
      <c r="AM54" s="396">
        <v>40018.06</v>
      </c>
      <c r="AN54" s="396">
        <v>40018.06</v>
      </c>
      <c r="AO54" s="396">
        <v>42087.96</v>
      </c>
      <c r="AP54" s="396">
        <v>42087.96</v>
      </c>
      <c r="AQ54" s="396">
        <v>12419.39</v>
      </c>
      <c r="AR54" s="396">
        <v>12419.39</v>
      </c>
      <c r="AS54" s="396">
        <v>13109.36</v>
      </c>
      <c r="AT54" s="396">
        <v>13109.36</v>
      </c>
      <c r="AU54" s="396">
        <v>15869.23</v>
      </c>
      <c r="AV54" s="396">
        <v>360852.51</v>
      </c>
      <c r="AW54" s="396">
        <v>148473.1</v>
      </c>
      <c r="AX54" s="396">
        <v>55936.62</v>
      </c>
      <c r="AY54" s="396">
        <v>796401</v>
      </c>
      <c r="AZ54" s="396">
        <v>9313019.1099999994</v>
      </c>
      <c r="BA54" s="396">
        <v>83523.83</v>
      </c>
      <c r="BB54" s="396">
        <v>7029.75</v>
      </c>
      <c r="BC54" s="396">
        <v>301973.15999999997</v>
      </c>
      <c r="BD54" s="396">
        <v>9313018.9989999998</v>
      </c>
    </row>
    <row r="55" spans="1:56" x14ac:dyDescent="0.25">
      <c r="A55" s="390" t="s">
        <v>3142</v>
      </c>
      <c r="B55" s="390" t="s">
        <v>6053</v>
      </c>
      <c r="C55">
        <v>103</v>
      </c>
      <c r="D55" s="396">
        <v>1310564.81</v>
      </c>
      <c r="E55" s="396">
        <v>1393155.35</v>
      </c>
      <c r="F55" s="397">
        <v>1.0630190429117301</v>
      </c>
      <c r="G55">
        <v>4</v>
      </c>
      <c r="H55" s="396">
        <v>83.33</v>
      </c>
      <c r="I55" s="396">
        <v>116108.06</v>
      </c>
      <c r="J55" s="396">
        <v>116191.39</v>
      </c>
      <c r="K55">
        <v>0.91549999999999998</v>
      </c>
      <c r="L55" s="396">
        <v>318604.75</v>
      </c>
      <c r="M55" s="396">
        <v>63720.95</v>
      </c>
      <c r="N55" s="396">
        <v>33502.76</v>
      </c>
      <c r="O55" s="396">
        <v>14452.17</v>
      </c>
      <c r="P55" s="396">
        <v>10638.32</v>
      </c>
      <c r="Q55" s="396">
        <v>18322.12</v>
      </c>
      <c r="R55" s="396">
        <v>7391.18</v>
      </c>
      <c r="S55" s="396">
        <v>12774.93</v>
      </c>
      <c r="T55" s="396">
        <v>16560.53</v>
      </c>
      <c r="U55" s="396">
        <v>9652.17</v>
      </c>
      <c r="V55" s="396">
        <v>24413.3</v>
      </c>
      <c r="W55" s="396">
        <v>21263.45</v>
      </c>
      <c r="X55" s="396">
        <v>15329.17</v>
      </c>
      <c r="Y55" s="396">
        <v>566625.80000000005</v>
      </c>
      <c r="Z55" s="396">
        <v>9135</v>
      </c>
      <c r="AA55" s="396">
        <v>12875</v>
      </c>
      <c r="AB55" s="396">
        <v>33475</v>
      </c>
      <c r="AC55" s="396">
        <v>3502</v>
      </c>
      <c r="AD55" s="396">
        <v>29406.5</v>
      </c>
      <c r="AE55" s="396">
        <v>17320.5</v>
      </c>
      <c r="AF55" s="396">
        <v>154603</v>
      </c>
      <c r="AG55" s="396">
        <v>103824</v>
      </c>
      <c r="AH55" s="396">
        <v>256742.67300000001</v>
      </c>
      <c r="AI55" s="396">
        <v>620883.67299999995</v>
      </c>
      <c r="AJ55" s="396">
        <v>104450.24000000001</v>
      </c>
      <c r="AK55" s="396">
        <v>516433.43300000002</v>
      </c>
      <c r="AL55" s="396">
        <v>612057.62300000002</v>
      </c>
      <c r="AM55" s="396">
        <v>11039.46</v>
      </c>
      <c r="AN55" s="396">
        <v>11039.46</v>
      </c>
      <c r="AO55" s="396">
        <v>11729.43</v>
      </c>
      <c r="AP55" s="396">
        <v>11729.43</v>
      </c>
      <c r="AQ55" s="396">
        <v>1379.93</v>
      </c>
      <c r="AR55" s="396">
        <v>1379.93</v>
      </c>
      <c r="AS55" s="396">
        <v>1379.93</v>
      </c>
      <c r="AT55" s="396">
        <v>1379.93</v>
      </c>
      <c r="AU55" s="396">
        <v>2069.89</v>
      </c>
      <c r="AV55" s="396">
        <v>50367.55</v>
      </c>
      <c r="AW55" s="396">
        <v>20723.77</v>
      </c>
      <c r="AX55" s="396">
        <v>7662.55</v>
      </c>
      <c r="AY55" s="396">
        <v>131881.26</v>
      </c>
      <c r="AZ55" s="396">
        <v>1310564.81</v>
      </c>
      <c r="BA55" s="396">
        <v>23130.33</v>
      </c>
      <c r="BB55" s="396">
        <v>4.78</v>
      </c>
      <c r="BC55" s="396">
        <v>34168.61</v>
      </c>
      <c r="BD55" s="396">
        <v>1310564.683</v>
      </c>
    </row>
    <row r="56" spans="1:56" x14ac:dyDescent="0.25">
      <c r="A56" s="390" t="s">
        <v>3058</v>
      </c>
      <c r="B56" s="390" t="s">
        <v>6054</v>
      </c>
      <c r="C56">
        <v>1556.75</v>
      </c>
      <c r="D56" s="396">
        <v>20099440.34</v>
      </c>
      <c r="E56" s="396">
        <v>13902629.08</v>
      </c>
      <c r="F56" s="397">
        <v>0.69169234788753298</v>
      </c>
      <c r="G56">
        <v>1</v>
      </c>
      <c r="H56" s="396">
        <v>753333.72</v>
      </c>
      <c r="I56" s="396">
        <v>6451237.9000000004</v>
      </c>
      <c r="J56" s="396">
        <v>7204571.6200000001</v>
      </c>
      <c r="K56">
        <v>0.91549999999999998</v>
      </c>
      <c r="L56" s="396">
        <v>4688416.8</v>
      </c>
      <c r="M56" s="396">
        <v>937683.36</v>
      </c>
      <c r="N56" s="396">
        <v>511081.44</v>
      </c>
      <c r="O56" s="396">
        <v>226636.37</v>
      </c>
      <c r="P56" s="396">
        <v>157174.31</v>
      </c>
      <c r="Q56" s="396">
        <v>309361.96000000002</v>
      </c>
      <c r="R56" s="396">
        <v>117690.46</v>
      </c>
      <c r="S56" s="396">
        <v>196166.18</v>
      </c>
      <c r="T56" s="396">
        <v>259699.28</v>
      </c>
      <c r="U56" s="396">
        <v>147053.67000000001</v>
      </c>
      <c r="V56" s="396">
        <v>382845.07</v>
      </c>
      <c r="W56" s="396">
        <v>333449.68</v>
      </c>
      <c r="X56" s="396">
        <v>235388.04</v>
      </c>
      <c r="Y56" s="396">
        <v>8502646.6199999992</v>
      </c>
      <c r="Z56" s="396">
        <v>138285</v>
      </c>
      <c r="AA56" s="396">
        <v>194593.75</v>
      </c>
      <c r="AB56" s="396">
        <v>505943.75</v>
      </c>
      <c r="AC56" s="396">
        <v>52929.5</v>
      </c>
      <c r="AD56" s="396">
        <v>888904.25</v>
      </c>
      <c r="AE56" s="396">
        <v>278246.5</v>
      </c>
      <c r="AF56" s="396">
        <v>2336681.75</v>
      </c>
      <c r="AG56" s="396">
        <v>1569204</v>
      </c>
      <c r="AH56" s="396">
        <v>3839443.827</v>
      </c>
      <c r="AI56" s="396">
        <v>9804232.3269999996</v>
      </c>
      <c r="AJ56" s="396">
        <v>1578669.04</v>
      </c>
      <c r="AK56" s="396">
        <v>8225563.2869999995</v>
      </c>
      <c r="AL56" s="396">
        <v>9670834.7870000005</v>
      </c>
      <c r="AM56" s="396">
        <v>149722.74</v>
      </c>
      <c r="AN56" s="396">
        <v>149722.74</v>
      </c>
      <c r="AO56" s="396">
        <v>155932.44</v>
      </c>
      <c r="AP56" s="396">
        <v>155932.44</v>
      </c>
      <c r="AQ56" s="396">
        <v>22768.89</v>
      </c>
      <c r="AR56" s="396">
        <v>22768.89</v>
      </c>
      <c r="AS56" s="396">
        <v>23458.86</v>
      </c>
      <c r="AT56" s="396">
        <v>23458.86</v>
      </c>
      <c r="AU56" s="396">
        <v>28288.62</v>
      </c>
      <c r="AV56" s="396">
        <v>761723.09</v>
      </c>
      <c r="AW56" s="396">
        <v>313411.68</v>
      </c>
      <c r="AX56" s="396">
        <v>118769.55</v>
      </c>
      <c r="AY56" s="396">
        <v>1925958.8</v>
      </c>
      <c r="AZ56" s="396">
        <v>20099440.34</v>
      </c>
      <c r="BA56" s="396">
        <v>396640.29</v>
      </c>
      <c r="BB56" s="396">
        <v>16332.72</v>
      </c>
      <c r="BC56" s="396">
        <v>670187.39</v>
      </c>
      <c r="BD56" s="396">
        <v>20099440.206999999</v>
      </c>
    </row>
    <row r="57" spans="1:56" x14ac:dyDescent="0.25">
      <c r="A57" s="390" t="s">
        <v>3054</v>
      </c>
      <c r="B57" s="390" t="s">
        <v>6055</v>
      </c>
      <c r="C57">
        <v>25740.25</v>
      </c>
      <c r="D57" s="396">
        <v>422553378.06</v>
      </c>
      <c r="E57" s="396">
        <v>310891586.25</v>
      </c>
      <c r="F57" s="397">
        <v>0.73574512095334699</v>
      </c>
      <c r="G57">
        <v>1</v>
      </c>
      <c r="H57" s="396">
        <v>10214014</v>
      </c>
      <c r="I57" s="396">
        <v>179914126.69</v>
      </c>
      <c r="J57" s="396">
        <v>190128140.69</v>
      </c>
      <c r="K57">
        <v>0.91549999999999998</v>
      </c>
      <c r="L57" s="396">
        <v>89545167.280000001</v>
      </c>
      <c r="M57" s="396">
        <v>21588270.27</v>
      </c>
      <c r="N57" s="396">
        <v>8827993.3699999992</v>
      </c>
      <c r="O57" s="396">
        <v>3594732.26</v>
      </c>
      <c r="P57" s="396">
        <v>3497510.59</v>
      </c>
      <c r="Q57" s="396">
        <v>6039170.3600000003</v>
      </c>
      <c r="R57" s="396">
        <v>1950136.66</v>
      </c>
      <c r="S57" s="396">
        <v>3370878.92</v>
      </c>
      <c r="T57" s="396">
        <v>3976033.76</v>
      </c>
      <c r="U57" s="396">
        <v>2435469.96</v>
      </c>
      <c r="V57" s="396">
        <v>5861413.5300000003</v>
      </c>
      <c r="W57" s="396">
        <v>5105162.9400000004</v>
      </c>
      <c r="X57" s="396">
        <v>4044859.04</v>
      </c>
      <c r="Y57" s="396">
        <v>159836798.94</v>
      </c>
      <c r="Z57" s="396">
        <v>2296530</v>
      </c>
      <c r="AA57" s="396">
        <v>3217531.25</v>
      </c>
      <c r="AB57" s="396">
        <v>8365581.25</v>
      </c>
      <c r="AC57" s="396">
        <v>875168.5</v>
      </c>
      <c r="AD57" s="396">
        <v>14697682.75</v>
      </c>
      <c r="AE57" s="396">
        <v>10409952.5</v>
      </c>
      <c r="AF57" s="396">
        <v>38636115.25</v>
      </c>
      <c r="AG57" s="396">
        <v>25946172</v>
      </c>
      <c r="AH57" s="396">
        <v>84092259.981000006</v>
      </c>
      <c r="AI57" s="396">
        <v>188536993.48100001</v>
      </c>
      <c r="AJ57" s="396">
        <v>26102672.719999999</v>
      </c>
      <c r="AK57" s="396">
        <v>162434320.76100001</v>
      </c>
      <c r="AL57" s="396">
        <v>186331317.63100001</v>
      </c>
      <c r="AM57" s="396">
        <v>9469101.2699999996</v>
      </c>
      <c r="AN57" s="396">
        <v>9469101.2699999996</v>
      </c>
      <c r="AO57" s="396">
        <v>9863762.1500000004</v>
      </c>
      <c r="AP57" s="396">
        <v>9863762.1500000004</v>
      </c>
      <c r="AQ57" s="396">
        <v>3369106.78</v>
      </c>
      <c r="AR57" s="396">
        <v>3369106.78</v>
      </c>
      <c r="AS57" s="396">
        <v>3509859.96</v>
      </c>
      <c r="AT57" s="396">
        <v>3509859.96</v>
      </c>
      <c r="AU57" s="396">
        <v>4211555.97</v>
      </c>
      <c r="AV57" s="396">
        <v>12595339.82</v>
      </c>
      <c r="AW57" s="396">
        <v>5182364.3899999997</v>
      </c>
      <c r="AX57" s="396">
        <v>1972340.85</v>
      </c>
      <c r="AY57" s="396">
        <v>76385261.349999994</v>
      </c>
      <c r="AZ57" s="396">
        <v>422553378.06</v>
      </c>
      <c r="BA57" s="396">
        <v>59387737.32</v>
      </c>
      <c r="BB57" s="396">
        <v>4150988.76</v>
      </c>
      <c r="BC57" s="396">
        <v>13449279.529999999</v>
      </c>
      <c r="BD57" s="396">
        <v>422553377.921</v>
      </c>
    </row>
    <row r="58" spans="1:56" x14ac:dyDescent="0.25">
      <c r="A58" s="390" t="s">
        <v>2285</v>
      </c>
      <c r="B58" s="390" t="s">
        <v>6056</v>
      </c>
      <c r="C58">
        <v>1871.32</v>
      </c>
      <c r="D58" s="396">
        <v>26847608.09</v>
      </c>
      <c r="E58" s="396">
        <v>19985957.829999998</v>
      </c>
      <c r="F58" s="397">
        <v>0.74442228756476203</v>
      </c>
      <c r="G58">
        <v>1</v>
      </c>
      <c r="H58" s="396">
        <v>519606.14</v>
      </c>
      <c r="I58" s="396">
        <v>7186364.7999999998</v>
      </c>
      <c r="J58" s="396">
        <v>7705970.9400000004</v>
      </c>
      <c r="K58">
        <v>0.91549999999999998</v>
      </c>
      <c r="L58" s="396">
        <v>5869501.0599999996</v>
      </c>
      <c r="M58" s="396">
        <v>1956304.7</v>
      </c>
      <c r="N58" s="396">
        <v>703497.43</v>
      </c>
      <c r="O58" s="396">
        <v>233997.54</v>
      </c>
      <c r="P58" s="396">
        <v>186777.73</v>
      </c>
      <c r="Q58" s="396">
        <v>603474.71</v>
      </c>
      <c r="R58" s="396">
        <v>141569.68</v>
      </c>
      <c r="S58" s="396">
        <v>265434.71000000002</v>
      </c>
      <c r="T58" s="396">
        <v>234105.73</v>
      </c>
      <c r="U58" s="396">
        <v>176861.84</v>
      </c>
      <c r="V58" s="396">
        <v>345115.41</v>
      </c>
      <c r="W58" s="396">
        <v>300587.96999999997</v>
      </c>
      <c r="X58" s="396">
        <v>318506.23999999999</v>
      </c>
      <c r="Y58" s="396">
        <v>11335734.75</v>
      </c>
      <c r="Z58" s="396">
        <v>168418.8</v>
      </c>
      <c r="AA58" s="396">
        <v>233915</v>
      </c>
      <c r="AB58" s="396">
        <v>608179</v>
      </c>
      <c r="AC58" s="396">
        <v>63624.88</v>
      </c>
      <c r="AD58" s="396">
        <v>1068523.72</v>
      </c>
      <c r="AE58" s="396">
        <v>1732842.32</v>
      </c>
      <c r="AF58" s="396">
        <v>2808851.32</v>
      </c>
      <c r="AG58" s="396">
        <v>1886290.56</v>
      </c>
      <c r="AH58" s="396">
        <v>4933242.19068</v>
      </c>
      <c r="AI58" s="396">
        <v>13503887.790680001</v>
      </c>
      <c r="AJ58" s="396">
        <v>1897668.18</v>
      </c>
      <c r="AK58" s="396">
        <v>11606219.610680001</v>
      </c>
      <c r="AL58" s="396">
        <v>13343534.82068</v>
      </c>
      <c r="AM58" s="396">
        <v>173871.57</v>
      </c>
      <c r="AN58" s="396">
        <v>173871.57</v>
      </c>
      <c r="AO58" s="396">
        <v>181461.2</v>
      </c>
      <c r="AP58" s="396">
        <v>181461.2</v>
      </c>
      <c r="AQ58" s="396">
        <v>4139.79</v>
      </c>
      <c r="AR58" s="396">
        <v>4139.79</v>
      </c>
      <c r="AS58" s="396">
        <v>4139.79</v>
      </c>
      <c r="AT58" s="396">
        <v>4139.79</v>
      </c>
      <c r="AU58" s="396">
        <v>5519.73</v>
      </c>
      <c r="AV58" s="396">
        <v>915585.64</v>
      </c>
      <c r="AW58" s="396">
        <v>376718.57</v>
      </c>
      <c r="AX58" s="396">
        <v>143289.72</v>
      </c>
      <c r="AY58" s="396">
        <v>2168338.36</v>
      </c>
      <c r="AZ58" s="396">
        <v>26847608.09</v>
      </c>
      <c r="BA58" s="396">
        <v>278105.53999999998</v>
      </c>
      <c r="BB58" s="396">
        <v>2789.53</v>
      </c>
      <c r="BC58" s="396">
        <v>728931.71</v>
      </c>
      <c r="BD58" s="396">
        <v>26847607.930679999</v>
      </c>
    </row>
    <row r="59" spans="1:56" x14ac:dyDescent="0.25">
      <c r="A59" s="390" t="s">
        <v>1846</v>
      </c>
      <c r="B59" s="390" t="s">
        <v>6057</v>
      </c>
      <c r="C59">
        <v>865</v>
      </c>
      <c r="D59" s="396">
        <v>13108670.109999999</v>
      </c>
      <c r="E59" s="396">
        <v>9814984.0399999991</v>
      </c>
      <c r="F59" s="397">
        <v>0.74873987655792795</v>
      </c>
      <c r="G59">
        <v>1</v>
      </c>
      <c r="H59" s="396">
        <v>255144.52</v>
      </c>
      <c r="I59" s="396">
        <v>5405168.1200000001</v>
      </c>
      <c r="J59" s="396">
        <v>5660312.6399999997</v>
      </c>
      <c r="K59">
        <v>0.91549999999999998</v>
      </c>
      <c r="L59" s="396">
        <v>2874021</v>
      </c>
      <c r="M59" s="396">
        <v>690043.62</v>
      </c>
      <c r="N59" s="396">
        <v>295258.03999999998</v>
      </c>
      <c r="O59" s="396">
        <v>120284.75</v>
      </c>
      <c r="P59" s="396">
        <v>105189.45</v>
      </c>
      <c r="Q59" s="396">
        <v>202090.49</v>
      </c>
      <c r="R59" s="396">
        <v>64815.03</v>
      </c>
      <c r="S59" s="396">
        <v>112703.29</v>
      </c>
      <c r="T59" s="396">
        <v>133237.01999999999</v>
      </c>
      <c r="U59" s="396">
        <v>81759.56</v>
      </c>
      <c r="V59" s="396">
        <v>196416.16</v>
      </c>
      <c r="W59" s="396">
        <v>171074.18</v>
      </c>
      <c r="X59" s="396">
        <v>135237.41</v>
      </c>
      <c r="Y59" s="396">
        <v>5182130</v>
      </c>
      <c r="Z59" s="396">
        <v>77220</v>
      </c>
      <c r="AA59" s="396">
        <v>108125</v>
      </c>
      <c r="AB59" s="396">
        <v>281125</v>
      </c>
      <c r="AC59" s="396">
        <v>29410</v>
      </c>
      <c r="AD59" s="396">
        <v>493915</v>
      </c>
      <c r="AE59" s="396">
        <v>344462.5</v>
      </c>
      <c r="AF59" s="396">
        <v>1298365</v>
      </c>
      <c r="AG59" s="396">
        <v>871920</v>
      </c>
      <c r="AH59" s="396">
        <v>2560950.3960000002</v>
      </c>
      <c r="AI59" s="396">
        <v>6065492.8959999997</v>
      </c>
      <c r="AJ59" s="396">
        <v>877179.2</v>
      </c>
      <c r="AK59" s="396">
        <v>5188313.6960000005</v>
      </c>
      <c r="AL59" s="396">
        <v>5991371.2460000003</v>
      </c>
      <c r="AM59" s="396">
        <v>235278.6</v>
      </c>
      <c r="AN59" s="396">
        <v>235278.6</v>
      </c>
      <c r="AO59" s="396">
        <v>244938.13</v>
      </c>
      <c r="AP59" s="396">
        <v>244938.13</v>
      </c>
      <c r="AQ59" s="396">
        <v>58647.15</v>
      </c>
      <c r="AR59" s="396">
        <v>58647.15</v>
      </c>
      <c r="AS59" s="396">
        <v>60717.05</v>
      </c>
      <c r="AT59" s="396">
        <v>60717.05</v>
      </c>
      <c r="AU59" s="396">
        <v>73136.45</v>
      </c>
      <c r="AV59" s="396">
        <v>422949.51</v>
      </c>
      <c r="AW59" s="396">
        <v>174022.97</v>
      </c>
      <c r="AX59" s="396">
        <v>65897.94</v>
      </c>
      <c r="AY59" s="396">
        <v>1935168.73</v>
      </c>
      <c r="AZ59" s="396">
        <v>13108670.109999999</v>
      </c>
      <c r="BA59" s="396">
        <v>1189184.22</v>
      </c>
      <c r="BB59" s="396">
        <v>35312.32</v>
      </c>
      <c r="BC59" s="396">
        <v>399038.08</v>
      </c>
      <c r="BD59" s="396">
        <v>13108669.976</v>
      </c>
    </row>
    <row r="60" spans="1:56" x14ac:dyDescent="0.25">
      <c r="A60" s="390" t="s">
        <v>2870</v>
      </c>
      <c r="B60" s="390" t="s">
        <v>6058</v>
      </c>
      <c r="C60">
        <v>883.5</v>
      </c>
      <c r="D60" s="396">
        <v>11988105.91</v>
      </c>
      <c r="E60" s="396">
        <v>8764926.6699999999</v>
      </c>
      <c r="F60" s="397">
        <v>0.73113523819377102</v>
      </c>
      <c r="G60">
        <v>1</v>
      </c>
      <c r="H60" s="396">
        <v>287168.31</v>
      </c>
      <c r="I60" s="396">
        <v>3601398.49</v>
      </c>
      <c r="J60" s="396">
        <v>3888566.8</v>
      </c>
      <c r="K60">
        <v>0.91549999999999998</v>
      </c>
      <c r="L60" s="396">
        <v>2727815.74</v>
      </c>
      <c r="M60" s="396">
        <v>678354.26</v>
      </c>
      <c r="N60" s="396">
        <v>304691.81</v>
      </c>
      <c r="O60" s="396">
        <v>121896.53</v>
      </c>
      <c r="P60" s="396">
        <v>90300.93</v>
      </c>
      <c r="Q60" s="396">
        <v>216520.43</v>
      </c>
      <c r="R60" s="396">
        <v>66520.69</v>
      </c>
      <c r="S60" s="396">
        <v>116109.94</v>
      </c>
      <c r="T60" s="396">
        <v>133989.76999999999</v>
      </c>
      <c r="U60" s="396">
        <v>83462.89</v>
      </c>
      <c r="V60" s="396">
        <v>197525.86</v>
      </c>
      <c r="W60" s="396">
        <v>172040.7</v>
      </c>
      <c r="X60" s="396">
        <v>139325.19</v>
      </c>
      <c r="Y60" s="396">
        <v>5048554.74</v>
      </c>
      <c r="Z60" s="396">
        <v>79110</v>
      </c>
      <c r="AA60" s="396">
        <v>110437.5</v>
      </c>
      <c r="AB60" s="396">
        <v>287137.5</v>
      </c>
      <c r="AC60" s="396">
        <v>30039</v>
      </c>
      <c r="AD60" s="396">
        <v>504478.5</v>
      </c>
      <c r="AE60" s="396">
        <v>395769</v>
      </c>
      <c r="AF60" s="396">
        <v>1326133.5</v>
      </c>
      <c r="AG60" s="396">
        <v>890568</v>
      </c>
      <c r="AH60" s="396">
        <v>2263283.8319999999</v>
      </c>
      <c r="AI60" s="396">
        <v>5886956.8320000004</v>
      </c>
      <c r="AJ60" s="396">
        <v>895939.68</v>
      </c>
      <c r="AK60" s="396">
        <v>4991017.1519999998</v>
      </c>
      <c r="AL60" s="396">
        <v>5811249.9220000003</v>
      </c>
      <c r="AM60" s="396">
        <v>99355.18</v>
      </c>
      <c r="AN60" s="396">
        <v>99355.18</v>
      </c>
      <c r="AO60" s="396">
        <v>103494.98</v>
      </c>
      <c r="AP60" s="396">
        <v>103494.98</v>
      </c>
      <c r="AQ60" s="396">
        <v>8279.59</v>
      </c>
      <c r="AR60" s="396">
        <v>8279.59</v>
      </c>
      <c r="AS60" s="396">
        <v>8969.56</v>
      </c>
      <c r="AT60" s="396">
        <v>8969.56</v>
      </c>
      <c r="AU60" s="396">
        <v>11039.46</v>
      </c>
      <c r="AV60" s="396">
        <v>431919.07</v>
      </c>
      <c r="AW60" s="396">
        <v>177713.5</v>
      </c>
      <c r="AX60" s="396">
        <v>67430.45</v>
      </c>
      <c r="AY60" s="396">
        <v>1128301.1000000001</v>
      </c>
      <c r="AZ60" s="396">
        <v>11988105.91</v>
      </c>
      <c r="BA60" s="396">
        <v>211156.53</v>
      </c>
      <c r="BB60" s="396">
        <v>4412.34</v>
      </c>
      <c r="BC60" s="396">
        <v>367745.41</v>
      </c>
      <c r="BD60" s="396">
        <v>11988105.762</v>
      </c>
    </row>
    <row r="61" spans="1:56" x14ac:dyDescent="0.25">
      <c r="A61" s="390" t="s">
        <v>1947</v>
      </c>
      <c r="B61" s="390" t="s">
        <v>6059</v>
      </c>
      <c r="C61">
        <v>491.78</v>
      </c>
      <c r="D61" s="396">
        <v>6627651.8300000001</v>
      </c>
      <c r="E61" s="396">
        <v>7154447.9400000004</v>
      </c>
      <c r="F61" s="397">
        <v>1.07948457817525</v>
      </c>
      <c r="G61">
        <v>4</v>
      </c>
      <c r="H61" s="396">
        <v>421.45</v>
      </c>
      <c r="I61" s="396">
        <v>2217762.58</v>
      </c>
      <c r="J61" s="396">
        <v>2218184.0299999998</v>
      </c>
      <c r="K61">
        <v>0.91549999999999998</v>
      </c>
      <c r="L61" s="396">
        <v>1549177.88</v>
      </c>
      <c r="M61" s="396">
        <v>383151.51</v>
      </c>
      <c r="N61" s="396">
        <v>168404.11</v>
      </c>
      <c r="O61" s="396">
        <v>67051.490000000005</v>
      </c>
      <c r="P61" s="396">
        <v>51589.58</v>
      </c>
      <c r="Q61" s="396">
        <v>117579.36</v>
      </c>
      <c r="R61" s="396">
        <v>36387.379999999997</v>
      </c>
      <c r="S61" s="396">
        <v>64158.55</v>
      </c>
      <c r="T61" s="396">
        <v>73769.649999999994</v>
      </c>
      <c r="U61" s="396">
        <v>45989.75</v>
      </c>
      <c r="V61" s="396">
        <v>108750.19</v>
      </c>
      <c r="W61" s="396">
        <v>94719.03</v>
      </c>
      <c r="X61" s="396">
        <v>76986.53</v>
      </c>
      <c r="Y61" s="396">
        <v>2837715.01</v>
      </c>
      <c r="Z61" s="396">
        <v>44118</v>
      </c>
      <c r="AA61" s="396">
        <v>61472.5</v>
      </c>
      <c r="AB61" s="396">
        <v>159828.5</v>
      </c>
      <c r="AC61" s="396">
        <v>16720.52</v>
      </c>
      <c r="AD61" s="396">
        <v>140403.18</v>
      </c>
      <c r="AE61" s="396">
        <v>216601.97</v>
      </c>
      <c r="AF61" s="396">
        <v>738161.78</v>
      </c>
      <c r="AG61" s="396">
        <v>495714.24</v>
      </c>
      <c r="AH61" s="396">
        <v>1283853.3487199999</v>
      </c>
      <c r="AI61" s="396">
        <v>3156874.0387200001</v>
      </c>
      <c r="AJ61" s="396">
        <v>498704.26</v>
      </c>
      <c r="AK61" s="396">
        <v>2658169.7787199998</v>
      </c>
      <c r="AL61" s="396">
        <v>3114733.5287199998</v>
      </c>
      <c r="AM61" s="396">
        <v>67616.72</v>
      </c>
      <c r="AN61" s="396">
        <v>67616.72</v>
      </c>
      <c r="AO61" s="396">
        <v>71066.55</v>
      </c>
      <c r="AP61" s="396">
        <v>71066.55</v>
      </c>
      <c r="AQ61" s="396">
        <v>4139.79</v>
      </c>
      <c r="AR61" s="396">
        <v>4139.79</v>
      </c>
      <c r="AS61" s="396">
        <v>4139.79</v>
      </c>
      <c r="AT61" s="396">
        <v>4139.79</v>
      </c>
      <c r="AU61" s="396">
        <v>4829.76</v>
      </c>
      <c r="AV61" s="396">
        <v>240108.36</v>
      </c>
      <c r="AW61" s="396">
        <v>98792.81</v>
      </c>
      <c r="AX61" s="396">
        <v>37546.5</v>
      </c>
      <c r="AY61" s="396">
        <v>675203.13</v>
      </c>
      <c r="AZ61" s="396">
        <v>6627651.8300000001</v>
      </c>
      <c r="BA61" s="396">
        <v>83210.070000000007</v>
      </c>
      <c r="BB61" s="396">
        <v>3.56</v>
      </c>
      <c r="BC61" s="396">
        <v>245694.37</v>
      </c>
      <c r="BD61" s="396">
        <v>6627651.6687200004</v>
      </c>
    </row>
    <row r="62" spans="1:56" x14ac:dyDescent="0.25">
      <c r="A62" s="390" t="s">
        <v>3461</v>
      </c>
      <c r="B62" s="390" t="s">
        <v>6060</v>
      </c>
      <c r="C62">
        <v>1231.95</v>
      </c>
      <c r="D62" s="396">
        <v>16745014.74</v>
      </c>
      <c r="E62" s="396">
        <v>13653236.300000001</v>
      </c>
      <c r="F62" s="397">
        <v>0.81536125897730904</v>
      </c>
      <c r="G62">
        <v>2</v>
      </c>
      <c r="H62" s="396">
        <v>75142.7</v>
      </c>
      <c r="I62" s="396">
        <v>4606788.33</v>
      </c>
      <c r="J62" s="396">
        <v>4681931.03</v>
      </c>
      <c r="K62">
        <v>0.91549999999999998</v>
      </c>
      <c r="L62" s="396">
        <v>3797095.16</v>
      </c>
      <c r="M62" s="396">
        <v>932729.49</v>
      </c>
      <c r="N62" s="396">
        <v>422826.32</v>
      </c>
      <c r="O62" s="396">
        <v>170065.43</v>
      </c>
      <c r="P62" s="396">
        <v>126746.87</v>
      </c>
      <c r="Q62" s="396">
        <v>297109.64</v>
      </c>
      <c r="R62" s="396">
        <v>92674.13</v>
      </c>
      <c r="S62" s="396">
        <v>161248.04</v>
      </c>
      <c r="T62" s="396">
        <v>187435.13</v>
      </c>
      <c r="U62" s="396">
        <v>116109.94</v>
      </c>
      <c r="V62" s="396">
        <v>276314.26</v>
      </c>
      <c r="W62" s="396">
        <v>240663.67999999999</v>
      </c>
      <c r="X62" s="396">
        <v>193488.28</v>
      </c>
      <c r="Y62" s="396">
        <v>7014506.3700000001</v>
      </c>
      <c r="Z62" s="396">
        <v>109916.1</v>
      </c>
      <c r="AA62" s="396">
        <v>153993.75</v>
      </c>
      <c r="AB62" s="396">
        <v>400383.75</v>
      </c>
      <c r="AC62" s="396">
        <v>41886.300000000003</v>
      </c>
      <c r="AD62" s="396">
        <v>703443.45</v>
      </c>
      <c r="AE62" s="396">
        <v>529106.82999999996</v>
      </c>
      <c r="AF62" s="396">
        <v>1849156.95</v>
      </c>
      <c r="AG62" s="396">
        <v>1241805.6000000001</v>
      </c>
      <c r="AH62" s="396">
        <v>3168540.7637999998</v>
      </c>
      <c r="AI62" s="396">
        <v>8198233.4938000003</v>
      </c>
      <c r="AJ62" s="396">
        <v>1249295.8500000001</v>
      </c>
      <c r="AK62" s="396">
        <v>6948937.6437999997</v>
      </c>
      <c r="AL62" s="396">
        <v>8092667.9938000003</v>
      </c>
      <c r="AM62" s="396">
        <v>149032.78</v>
      </c>
      <c r="AN62" s="396">
        <v>149032.78</v>
      </c>
      <c r="AO62" s="396">
        <v>155242.47</v>
      </c>
      <c r="AP62" s="396">
        <v>155242.47</v>
      </c>
      <c r="AQ62" s="396">
        <v>15869.23</v>
      </c>
      <c r="AR62" s="396">
        <v>15869.23</v>
      </c>
      <c r="AS62" s="396">
        <v>16559.189999999999</v>
      </c>
      <c r="AT62" s="396">
        <v>16559.189999999999</v>
      </c>
      <c r="AU62" s="396">
        <v>20009.03</v>
      </c>
      <c r="AV62" s="396">
        <v>602340.81000000006</v>
      </c>
      <c r="AW62" s="396">
        <v>247833.69</v>
      </c>
      <c r="AX62" s="396">
        <v>94249.38</v>
      </c>
      <c r="AY62" s="396">
        <v>1637840.25</v>
      </c>
      <c r="AZ62" s="396">
        <v>16745014.74</v>
      </c>
      <c r="BA62" s="396">
        <v>239165.54</v>
      </c>
      <c r="BB62" s="396">
        <v>3630.45</v>
      </c>
      <c r="BC62" s="396">
        <v>473987.72</v>
      </c>
      <c r="BD62" s="396">
        <v>16745014.6138</v>
      </c>
    </row>
    <row r="63" spans="1:56" x14ac:dyDescent="0.25">
      <c r="A63" s="390"/>
      <c r="B63" s="390" t="s">
        <v>6061</v>
      </c>
      <c r="C63">
        <v>27</v>
      </c>
      <c r="D63" s="396">
        <v>440018.76</v>
      </c>
      <c r="E63" s="396">
        <v>453466.58</v>
      </c>
      <c r="F63" s="397">
        <v>1.0305619242234101</v>
      </c>
      <c r="G63">
        <v>4</v>
      </c>
      <c r="H63" s="396">
        <v>27.98</v>
      </c>
      <c r="I63" s="396">
        <v>409464.71</v>
      </c>
      <c r="J63" s="396">
        <v>409492.69</v>
      </c>
      <c r="K63">
        <v>1.0576399999999999</v>
      </c>
      <c r="L63" s="396">
        <v>96209.86</v>
      </c>
      <c r="M63" s="396">
        <v>28627.21</v>
      </c>
      <c r="N63" s="396">
        <v>10858.63</v>
      </c>
      <c r="O63" s="396">
        <v>3366.57</v>
      </c>
      <c r="P63" s="396">
        <v>3595.29</v>
      </c>
      <c r="Q63" s="396">
        <v>8966.64</v>
      </c>
      <c r="R63" s="396">
        <v>1970.47</v>
      </c>
      <c r="S63" s="396">
        <v>3935.56</v>
      </c>
      <c r="T63" s="396">
        <v>3478.49</v>
      </c>
      <c r="U63" s="396">
        <v>2623.7</v>
      </c>
      <c r="V63" s="396">
        <v>5127.9399999999996</v>
      </c>
      <c r="W63" s="396">
        <v>4466.32</v>
      </c>
      <c r="X63" s="396">
        <v>4722.4399999999996</v>
      </c>
      <c r="Y63" s="396">
        <v>177949.12</v>
      </c>
      <c r="Z63" s="396">
        <v>2430</v>
      </c>
      <c r="AA63" s="396">
        <v>3375</v>
      </c>
      <c r="AB63" s="396">
        <v>8775</v>
      </c>
      <c r="AC63" s="396">
        <v>918</v>
      </c>
      <c r="AD63" s="396">
        <v>7708.5</v>
      </c>
      <c r="AE63" s="396">
        <v>19746</v>
      </c>
      <c r="AF63" s="396">
        <v>40527</v>
      </c>
      <c r="AG63" s="396">
        <v>27216</v>
      </c>
      <c r="AH63" s="396">
        <v>78026.898000000001</v>
      </c>
      <c r="AI63" s="396">
        <v>188722.39799999999</v>
      </c>
      <c r="AJ63" s="396">
        <v>27380.16</v>
      </c>
      <c r="AK63" s="396">
        <v>161342.23800000001</v>
      </c>
      <c r="AL63" s="396">
        <v>190300.58799999999</v>
      </c>
      <c r="AM63" s="396">
        <v>4782.54</v>
      </c>
      <c r="AN63" s="396">
        <v>4782.54</v>
      </c>
      <c r="AO63" s="396">
        <v>4782.54</v>
      </c>
      <c r="AP63" s="396">
        <v>4782.54</v>
      </c>
      <c r="AQ63" s="396">
        <v>5579.63</v>
      </c>
      <c r="AR63" s="396">
        <v>5579.63</v>
      </c>
      <c r="AS63" s="396">
        <v>5579.63</v>
      </c>
      <c r="AT63" s="396">
        <v>5579.63</v>
      </c>
      <c r="AU63" s="396">
        <v>7173.81</v>
      </c>
      <c r="AV63" s="396">
        <v>15144.71</v>
      </c>
      <c r="AW63" s="396">
        <v>6231.3</v>
      </c>
      <c r="AX63" s="396">
        <v>1770.44</v>
      </c>
      <c r="AY63" s="396">
        <v>71768.94</v>
      </c>
      <c r="AZ63" s="396">
        <v>440018.76</v>
      </c>
      <c r="BA63" s="396">
        <v>429.74</v>
      </c>
      <c r="BB63" s="396">
        <v>141.06</v>
      </c>
      <c r="BC63" s="396">
        <v>319.63</v>
      </c>
      <c r="BD63" s="396">
        <v>440018.64799999999</v>
      </c>
    </row>
    <row r="64" spans="1:56" x14ac:dyDescent="0.25">
      <c r="A64" s="389"/>
      <c r="B64" s="389" t="s">
        <v>6062</v>
      </c>
      <c r="C64">
        <v>788</v>
      </c>
      <c r="D64" s="396">
        <v>13530899.77</v>
      </c>
      <c r="E64" s="396">
        <v>2530135.7200000002</v>
      </c>
      <c r="F64" s="397">
        <v>0.186989465815842</v>
      </c>
      <c r="G64">
        <v>1</v>
      </c>
      <c r="H64" s="396">
        <v>2965153.76</v>
      </c>
      <c r="I64" s="396">
        <v>1177045.75</v>
      </c>
      <c r="J64" s="396">
        <v>4142199.51</v>
      </c>
      <c r="K64">
        <v>1.0576399999999999</v>
      </c>
      <c r="L64" s="396">
        <v>2755345.11</v>
      </c>
      <c r="M64" s="396">
        <v>754068.38</v>
      </c>
      <c r="N64" s="396">
        <v>320755.08</v>
      </c>
      <c r="O64" s="396">
        <v>122855.46</v>
      </c>
      <c r="P64" s="396">
        <v>110791.79</v>
      </c>
      <c r="Q64" s="396">
        <v>274853.65000000002</v>
      </c>
      <c r="R64" s="396">
        <v>68309.919999999998</v>
      </c>
      <c r="S64" s="396">
        <v>122002.45</v>
      </c>
      <c r="T64" s="396">
        <v>132182.74</v>
      </c>
      <c r="U64" s="396">
        <v>85926.45</v>
      </c>
      <c r="V64" s="396">
        <v>194861.96</v>
      </c>
      <c r="W64" s="396">
        <v>169720.5</v>
      </c>
      <c r="X64" s="396">
        <v>146395.85999999999</v>
      </c>
      <c r="Y64" s="396">
        <v>5258069.3499999996</v>
      </c>
      <c r="Z64" s="396">
        <v>70920</v>
      </c>
      <c r="AA64" s="396">
        <v>98500</v>
      </c>
      <c r="AB64" s="396">
        <v>256100</v>
      </c>
      <c r="AC64" s="396">
        <v>26792</v>
      </c>
      <c r="AD64" s="396">
        <v>449948</v>
      </c>
      <c r="AE64" s="396">
        <v>480685</v>
      </c>
      <c r="AF64" s="396">
        <v>1182788</v>
      </c>
      <c r="AG64" s="396">
        <v>794304</v>
      </c>
      <c r="AH64" s="396">
        <v>2399568.2250000001</v>
      </c>
      <c r="AI64" s="396">
        <v>5759605.2249999996</v>
      </c>
      <c r="AJ64" s="396">
        <v>799095.04</v>
      </c>
      <c r="AK64" s="396">
        <v>4960510.1849999996</v>
      </c>
      <c r="AL64" s="396">
        <v>5805665.0549999997</v>
      </c>
      <c r="AM64" s="396">
        <v>143476.26</v>
      </c>
      <c r="AN64" s="396">
        <v>143476.26</v>
      </c>
      <c r="AO64" s="396">
        <v>149055.9</v>
      </c>
      <c r="AP64" s="396">
        <v>149055.9</v>
      </c>
      <c r="AQ64" s="396">
        <v>222388.21</v>
      </c>
      <c r="AR64" s="396">
        <v>222388.21</v>
      </c>
      <c r="AS64" s="396">
        <v>231156.21</v>
      </c>
      <c r="AT64" s="396">
        <v>231156.21</v>
      </c>
      <c r="AU64" s="396">
        <v>278184.53999999998</v>
      </c>
      <c r="AV64" s="396">
        <v>444776.43</v>
      </c>
      <c r="AW64" s="396">
        <v>183003.68</v>
      </c>
      <c r="AX64" s="396">
        <v>69047.429999999993</v>
      </c>
      <c r="AY64" s="396">
        <v>2467165.2400000002</v>
      </c>
      <c r="AZ64" s="396">
        <v>13530899.77</v>
      </c>
      <c r="BA64" s="396">
        <v>324949.03999999998</v>
      </c>
      <c r="BB64" s="396">
        <v>472616.84</v>
      </c>
      <c r="BC64" s="396">
        <v>272923.59000000003</v>
      </c>
      <c r="BD64" s="396">
        <v>13530899.645</v>
      </c>
    </row>
    <row r="65" spans="1:56" x14ac:dyDescent="0.25">
      <c r="A65" s="390" t="s">
        <v>2836</v>
      </c>
      <c r="B65" s="390" t="s">
        <v>6063</v>
      </c>
      <c r="C65">
        <v>10746.96</v>
      </c>
      <c r="D65" s="396">
        <v>171370436.83000001</v>
      </c>
      <c r="E65" s="396">
        <v>144149296.00999999</v>
      </c>
      <c r="F65" s="397">
        <v>0.84115614499481395</v>
      </c>
      <c r="G65">
        <v>2</v>
      </c>
      <c r="H65" s="396">
        <v>308152.82</v>
      </c>
      <c r="I65" s="396">
        <v>17798306.43</v>
      </c>
      <c r="J65" s="396">
        <v>18106459.25</v>
      </c>
      <c r="K65">
        <v>1.0576399999999999</v>
      </c>
      <c r="L65" s="396">
        <v>39308480.700000003</v>
      </c>
      <c r="M65" s="396">
        <v>7861696.1399999997</v>
      </c>
      <c r="N65" s="396">
        <v>4077621.18</v>
      </c>
      <c r="O65" s="396">
        <v>1811517.17</v>
      </c>
      <c r="P65" s="396">
        <v>1524557.88</v>
      </c>
      <c r="Q65" s="396">
        <v>2477330.0699999998</v>
      </c>
      <c r="R65" s="396">
        <v>940575.07</v>
      </c>
      <c r="S65" s="396">
        <v>1566026.13</v>
      </c>
      <c r="T65" s="396">
        <v>2075790.9</v>
      </c>
      <c r="U65" s="396">
        <v>1174437.6000000001</v>
      </c>
      <c r="V65" s="396">
        <v>3060102</v>
      </c>
      <c r="W65" s="396">
        <v>2665281.89</v>
      </c>
      <c r="X65" s="396">
        <v>1879140.45</v>
      </c>
      <c r="Y65" s="396">
        <v>70422557.180000007</v>
      </c>
      <c r="Z65" s="396">
        <v>954221.4</v>
      </c>
      <c r="AA65" s="396">
        <v>1343370</v>
      </c>
      <c r="AB65" s="396">
        <v>3492762</v>
      </c>
      <c r="AC65" s="396">
        <v>365396.64</v>
      </c>
      <c r="AD65" s="396">
        <v>3068257.07</v>
      </c>
      <c r="AE65" s="396">
        <v>1926080.2</v>
      </c>
      <c r="AF65" s="396">
        <v>16131186.960000001</v>
      </c>
      <c r="AG65" s="396">
        <v>10832935.68</v>
      </c>
      <c r="AH65" s="396">
        <v>31517179.709040001</v>
      </c>
      <c r="AI65" s="396">
        <v>69631389.659040004</v>
      </c>
      <c r="AJ65" s="396">
        <v>10898277.189999999</v>
      </c>
      <c r="AK65" s="396">
        <v>58733112.469039999</v>
      </c>
      <c r="AL65" s="396">
        <v>70259566.349040002</v>
      </c>
      <c r="AM65" s="396">
        <v>2419966.41</v>
      </c>
      <c r="AN65" s="396">
        <v>2419966.41</v>
      </c>
      <c r="AO65" s="396">
        <v>2521196.89</v>
      </c>
      <c r="AP65" s="396">
        <v>2521196.89</v>
      </c>
      <c r="AQ65" s="396">
        <v>2115477.88</v>
      </c>
      <c r="AR65" s="396">
        <v>2115477.88</v>
      </c>
      <c r="AS65" s="396">
        <v>2203157.8199999998</v>
      </c>
      <c r="AT65" s="396">
        <v>2203157.8199999998</v>
      </c>
      <c r="AU65" s="396">
        <v>2643948.81</v>
      </c>
      <c r="AV65" s="396">
        <v>6074625.8300000001</v>
      </c>
      <c r="AW65" s="396">
        <v>2499410.5</v>
      </c>
      <c r="AX65" s="396">
        <v>950730.06</v>
      </c>
      <c r="AY65" s="396">
        <v>30688313.199999999</v>
      </c>
      <c r="AZ65" s="396">
        <v>171370436.83000001</v>
      </c>
      <c r="BA65" s="396">
        <v>5404056</v>
      </c>
      <c r="BB65" s="396">
        <v>1481762.36</v>
      </c>
      <c r="BC65" s="396">
        <v>4435710.58</v>
      </c>
      <c r="BD65" s="396">
        <v>171370436.72904</v>
      </c>
    </row>
    <row r="66" spans="1:56" x14ac:dyDescent="0.25">
      <c r="A66" s="390" t="s">
        <v>3425</v>
      </c>
      <c r="B66" s="390" t="s">
        <v>6064</v>
      </c>
      <c r="C66">
        <v>5833</v>
      </c>
      <c r="D66" s="396">
        <v>103423725.69</v>
      </c>
      <c r="E66" s="396">
        <v>87707625.560000002</v>
      </c>
      <c r="F66" s="397">
        <v>0.84804163623821605</v>
      </c>
      <c r="G66">
        <v>2</v>
      </c>
      <c r="H66" s="396">
        <v>222675.09</v>
      </c>
      <c r="I66" s="396">
        <v>13547232.039999999</v>
      </c>
      <c r="J66" s="396">
        <v>13769907.130000001</v>
      </c>
      <c r="K66">
        <v>1.0576399999999999</v>
      </c>
      <c r="L66" s="396">
        <v>22303593.699999999</v>
      </c>
      <c r="M66" s="396">
        <v>4460718.74</v>
      </c>
      <c r="N66" s="396">
        <v>2212980.34</v>
      </c>
      <c r="O66" s="396">
        <v>982787.9</v>
      </c>
      <c r="P66" s="396">
        <v>951765.34</v>
      </c>
      <c r="Q66" s="396">
        <v>1326181.6200000001</v>
      </c>
      <c r="R66" s="396">
        <v>510353.93</v>
      </c>
      <c r="S66" s="396">
        <v>849753.65</v>
      </c>
      <c r="T66" s="396">
        <v>1126162.22</v>
      </c>
      <c r="U66" s="396">
        <v>637561.21</v>
      </c>
      <c r="V66" s="396">
        <v>1660172.64</v>
      </c>
      <c r="W66" s="396">
        <v>1445974.04</v>
      </c>
      <c r="X66" s="396">
        <v>1019655.06</v>
      </c>
      <c r="Y66" s="396">
        <v>39487660.390000001</v>
      </c>
      <c r="Z66" s="396">
        <v>518265</v>
      </c>
      <c r="AA66" s="396">
        <v>729125</v>
      </c>
      <c r="AB66" s="396">
        <v>1895725</v>
      </c>
      <c r="AC66" s="396">
        <v>198322</v>
      </c>
      <c r="AD66" s="396">
        <v>1665321.5</v>
      </c>
      <c r="AE66" s="396">
        <v>1029116.5</v>
      </c>
      <c r="AF66" s="396">
        <v>8755333</v>
      </c>
      <c r="AG66" s="396">
        <v>5879664</v>
      </c>
      <c r="AH66" s="396">
        <v>19382800.370999999</v>
      </c>
      <c r="AI66" s="396">
        <v>40053672.370999999</v>
      </c>
      <c r="AJ66" s="396">
        <v>5915128.6399999997</v>
      </c>
      <c r="AK66" s="396">
        <v>34138543.730999999</v>
      </c>
      <c r="AL66" s="396">
        <v>40394620.380999997</v>
      </c>
      <c r="AM66" s="396">
        <v>1833307.88</v>
      </c>
      <c r="AN66" s="396">
        <v>1833307.88</v>
      </c>
      <c r="AO66" s="396">
        <v>1909828.56</v>
      </c>
      <c r="AP66" s="396">
        <v>1909828.56</v>
      </c>
      <c r="AQ66" s="396">
        <v>2041348.47</v>
      </c>
      <c r="AR66" s="396">
        <v>2041348.47</v>
      </c>
      <c r="AS66" s="396">
        <v>2125840.0499999998</v>
      </c>
      <c r="AT66" s="396">
        <v>2125840.0499999998</v>
      </c>
      <c r="AU66" s="396">
        <v>2551486.3199999998</v>
      </c>
      <c r="AV66" s="396">
        <v>3296765.83</v>
      </c>
      <c r="AW66" s="396">
        <v>1356457.39</v>
      </c>
      <c r="AX66" s="396">
        <v>516085.31</v>
      </c>
      <c r="AY66" s="396">
        <v>23541444.77</v>
      </c>
      <c r="AZ66" s="396">
        <v>103423725.69</v>
      </c>
      <c r="BA66" s="396">
        <v>5824558.0800000001</v>
      </c>
      <c r="BB66" s="396">
        <v>1624491.24</v>
      </c>
      <c r="BC66" s="396">
        <v>2410500.59</v>
      </c>
      <c r="BD66" s="396">
        <v>103423725.54099999</v>
      </c>
    </row>
    <row r="67" spans="1:56" x14ac:dyDescent="0.25">
      <c r="A67" s="390" t="s">
        <v>2952</v>
      </c>
      <c r="B67" s="390" t="s">
        <v>6065</v>
      </c>
      <c r="C67">
        <v>1370</v>
      </c>
      <c r="D67" s="396">
        <v>21893391.670000002</v>
      </c>
      <c r="E67" s="396">
        <v>19703254.489999998</v>
      </c>
      <c r="F67" s="397">
        <v>0.89996355005144801</v>
      </c>
      <c r="G67">
        <v>2</v>
      </c>
      <c r="H67" s="396">
        <v>34088.32</v>
      </c>
      <c r="I67" s="396">
        <v>1904259.29</v>
      </c>
      <c r="J67" s="396">
        <v>1938347.61</v>
      </c>
      <c r="K67">
        <v>1.0576399999999999</v>
      </c>
      <c r="L67" s="396">
        <v>4970857.76</v>
      </c>
      <c r="M67" s="396">
        <v>994171.55</v>
      </c>
      <c r="N67" s="396">
        <v>519094.15</v>
      </c>
      <c r="O67" s="396">
        <v>229949.6</v>
      </c>
      <c r="P67" s="396">
        <v>194833.07</v>
      </c>
      <c r="Q67" s="396">
        <v>315059.71999999997</v>
      </c>
      <c r="R67" s="396">
        <v>118885.53</v>
      </c>
      <c r="S67" s="396">
        <v>199401.86</v>
      </c>
      <c r="T67" s="396">
        <v>263495.87</v>
      </c>
      <c r="U67" s="396">
        <v>149551.39000000001</v>
      </c>
      <c r="V67" s="396">
        <v>388441.93</v>
      </c>
      <c r="W67" s="396">
        <v>338324.42</v>
      </c>
      <c r="X67" s="396">
        <v>239270.65</v>
      </c>
      <c r="Y67" s="396">
        <v>8921337.5</v>
      </c>
      <c r="Z67" s="396">
        <v>122017.5</v>
      </c>
      <c r="AA67" s="396">
        <v>171250</v>
      </c>
      <c r="AB67" s="396">
        <v>445250</v>
      </c>
      <c r="AC67" s="396">
        <v>46580</v>
      </c>
      <c r="AD67" s="396">
        <v>391135</v>
      </c>
      <c r="AE67" s="396">
        <v>246207.25</v>
      </c>
      <c r="AF67" s="396">
        <v>2056370</v>
      </c>
      <c r="AG67" s="396">
        <v>1380960</v>
      </c>
      <c r="AH67" s="396">
        <v>4027889.2289999998</v>
      </c>
      <c r="AI67" s="396">
        <v>8887658.9790000003</v>
      </c>
      <c r="AJ67" s="396">
        <v>1389289.6</v>
      </c>
      <c r="AK67" s="396">
        <v>7498369.3789999997</v>
      </c>
      <c r="AL67" s="396">
        <v>8967737.6290000007</v>
      </c>
      <c r="AM67" s="396">
        <v>286155.44</v>
      </c>
      <c r="AN67" s="396">
        <v>286155.44</v>
      </c>
      <c r="AO67" s="396">
        <v>298111.8</v>
      </c>
      <c r="AP67" s="396">
        <v>298111.8</v>
      </c>
      <c r="AQ67" s="396">
        <v>304488.52</v>
      </c>
      <c r="AR67" s="396">
        <v>304488.52</v>
      </c>
      <c r="AS67" s="396">
        <v>316444.88</v>
      </c>
      <c r="AT67" s="396">
        <v>316444.88</v>
      </c>
      <c r="AU67" s="396">
        <v>380212.11</v>
      </c>
      <c r="AV67" s="396">
        <v>773974.76</v>
      </c>
      <c r="AW67" s="396">
        <v>318452.64</v>
      </c>
      <c r="AX67" s="396">
        <v>121275.62</v>
      </c>
      <c r="AY67" s="396">
        <v>4004316.41</v>
      </c>
      <c r="AZ67" s="396">
        <v>21893391.670000002</v>
      </c>
      <c r="BA67" s="396">
        <v>421932.94</v>
      </c>
      <c r="BB67" s="396">
        <v>151839.14000000001</v>
      </c>
      <c r="BC67" s="396">
        <v>617346.99</v>
      </c>
      <c r="BD67" s="396">
        <v>21893391.539000001</v>
      </c>
    </row>
    <row r="68" spans="1:56" x14ac:dyDescent="0.25">
      <c r="A68" s="390" t="s">
        <v>1451</v>
      </c>
      <c r="B68" s="390" t="s">
        <v>6066</v>
      </c>
      <c r="C68">
        <v>5235.8900000000003</v>
      </c>
      <c r="D68" s="396">
        <v>72706013.400000006</v>
      </c>
      <c r="E68" s="396">
        <v>66801217.009999998</v>
      </c>
      <c r="F68" s="397">
        <v>0.91878530930427804</v>
      </c>
      <c r="G68">
        <v>3</v>
      </c>
      <c r="H68" s="396">
        <v>96754.08</v>
      </c>
      <c r="I68" s="396">
        <v>5062925.3499999996</v>
      </c>
      <c r="J68" s="396">
        <v>5159679.43</v>
      </c>
      <c r="K68">
        <v>1.0576399999999999</v>
      </c>
      <c r="L68" s="396">
        <v>17965666.530000001</v>
      </c>
      <c r="M68" s="396">
        <v>3593133.3</v>
      </c>
      <c r="N68" s="396">
        <v>1986066.37</v>
      </c>
      <c r="O68" s="396">
        <v>882611.84</v>
      </c>
      <c r="P68" s="396">
        <v>614544.37</v>
      </c>
      <c r="Q68" s="396">
        <v>1211392.42</v>
      </c>
      <c r="R68" s="396">
        <v>457807.83</v>
      </c>
      <c r="S68" s="396">
        <v>762843.3</v>
      </c>
      <c r="T68" s="396">
        <v>1011371.94</v>
      </c>
      <c r="U68" s="396">
        <v>572296.46</v>
      </c>
      <c r="V68" s="396">
        <v>1490950.41</v>
      </c>
      <c r="W68" s="396">
        <v>1298585.18</v>
      </c>
      <c r="X68" s="396">
        <v>915367.68</v>
      </c>
      <c r="Y68" s="396">
        <v>32762637.629999999</v>
      </c>
      <c r="Z68" s="396">
        <v>467548.2</v>
      </c>
      <c r="AA68" s="396">
        <v>654486.25</v>
      </c>
      <c r="AB68" s="396">
        <v>1701664.25</v>
      </c>
      <c r="AC68" s="396">
        <v>178020.26</v>
      </c>
      <c r="AD68" s="396">
        <v>1494846.59</v>
      </c>
      <c r="AE68" s="396">
        <v>946228.74</v>
      </c>
      <c r="AF68" s="396">
        <v>7859070.8899999997</v>
      </c>
      <c r="AG68" s="396">
        <v>5277777.12</v>
      </c>
      <c r="AH68" s="396">
        <v>12997872.351360001</v>
      </c>
      <c r="AI68" s="396">
        <v>31577514.651360001</v>
      </c>
      <c r="AJ68" s="396">
        <v>5309611.33</v>
      </c>
      <c r="AK68" s="396">
        <v>26267903.321359999</v>
      </c>
      <c r="AL68" s="396">
        <v>31883560.64136</v>
      </c>
      <c r="AM68" s="396">
        <v>359487.76</v>
      </c>
      <c r="AN68" s="396">
        <v>359487.76</v>
      </c>
      <c r="AO68" s="396">
        <v>374632.48</v>
      </c>
      <c r="AP68" s="396">
        <v>374632.48</v>
      </c>
      <c r="AQ68" s="396">
        <v>365864.48</v>
      </c>
      <c r="AR68" s="396">
        <v>365864.48</v>
      </c>
      <c r="AS68" s="396">
        <v>381009.2</v>
      </c>
      <c r="AT68" s="396">
        <v>381009.2</v>
      </c>
      <c r="AU68" s="396">
        <v>457529.88</v>
      </c>
      <c r="AV68" s="396">
        <v>2959596.6</v>
      </c>
      <c r="AW68" s="396">
        <v>1217728.8</v>
      </c>
      <c r="AX68" s="396">
        <v>462971.9</v>
      </c>
      <c r="AY68" s="396">
        <v>8059815.0199999996</v>
      </c>
      <c r="AZ68" s="396">
        <v>72706013.400000006</v>
      </c>
      <c r="BA68" s="396">
        <v>285706.09999999998</v>
      </c>
      <c r="BB68" s="396">
        <v>155619.44</v>
      </c>
      <c r="BC68" s="396">
        <v>2103986.8199999998</v>
      </c>
      <c r="BD68" s="396">
        <v>72706013.291360006</v>
      </c>
    </row>
    <row r="69" spans="1:56" x14ac:dyDescent="0.25">
      <c r="A69" s="390" t="s">
        <v>3022</v>
      </c>
      <c r="B69" s="390" t="s">
        <v>6067</v>
      </c>
      <c r="C69">
        <v>1456.13</v>
      </c>
      <c r="D69" s="396">
        <v>21944235.620000001</v>
      </c>
      <c r="E69" s="396">
        <v>23430376.329999998</v>
      </c>
      <c r="F69" s="397">
        <v>1.0677235122578399</v>
      </c>
      <c r="G69">
        <v>4</v>
      </c>
      <c r="H69" s="396">
        <v>1395.44</v>
      </c>
      <c r="I69" s="396">
        <v>1525103.81</v>
      </c>
      <c r="J69" s="396">
        <v>1526499.25</v>
      </c>
      <c r="K69">
        <v>1.0576399999999999</v>
      </c>
      <c r="L69" s="396">
        <v>5202325.18</v>
      </c>
      <c r="M69" s="396">
        <v>1040465.03</v>
      </c>
      <c r="N69" s="396">
        <v>551727.26</v>
      </c>
      <c r="O69" s="396">
        <v>244368.88</v>
      </c>
      <c r="P69" s="396">
        <v>191562.29</v>
      </c>
      <c r="Q69" s="396">
        <v>334598.31</v>
      </c>
      <c r="R69" s="396">
        <v>126767.45</v>
      </c>
      <c r="S69" s="396">
        <v>211864.47</v>
      </c>
      <c r="T69" s="396">
        <v>280018.71000000002</v>
      </c>
      <c r="U69" s="396">
        <v>159062.32999999999</v>
      </c>
      <c r="V69" s="396">
        <v>412799.68</v>
      </c>
      <c r="W69" s="396">
        <v>359539.49</v>
      </c>
      <c r="X69" s="396">
        <v>254225.07</v>
      </c>
      <c r="Y69" s="396">
        <v>9369324.1500000004</v>
      </c>
      <c r="Z69" s="396">
        <v>129701.7</v>
      </c>
      <c r="AA69" s="396">
        <v>182016.25</v>
      </c>
      <c r="AB69" s="396">
        <v>473242.25</v>
      </c>
      <c r="AC69" s="396">
        <v>49508.42</v>
      </c>
      <c r="AD69" s="396">
        <v>415725.11</v>
      </c>
      <c r="AE69" s="396">
        <v>261305.99</v>
      </c>
      <c r="AF69" s="396">
        <v>2185651.13</v>
      </c>
      <c r="AG69" s="396">
        <v>1467779.04</v>
      </c>
      <c r="AH69" s="396">
        <v>3991715.56812</v>
      </c>
      <c r="AI69" s="396">
        <v>9156645.4581199996</v>
      </c>
      <c r="AJ69" s="396">
        <v>1476632.31</v>
      </c>
      <c r="AK69" s="396">
        <v>7680013.14812</v>
      </c>
      <c r="AL69" s="396">
        <v>9241758.5381199997</v>
      </c>
      <c r="AM69" s="396">
        <v>240721.29</v>
      </c>
      <c r="AN69" s="396">
        <v>240721.29</v>
      </c>
      <c r="AO69" s="396">
        <v>251083.47</v>
      </c>
      <c r="AP69" s="396">
        <v>251083.47</v>
      </c>
      <c r="AQ69" s="396">
        <v>198475.5</v>
      </c>
      <c r="AR69" s="396">
        <v>198475.5</v>
      </c>
      <c r="AS69" s="396">
        <v>207243.5</v>
      </c>
      <c r="AT69" s="396">
        <v>207243.5</v>
      </c>
      <c r="AU69" s="396">
        <v>248692.2</v>
      </c>
      <c r="AV69" s="396">
        <v>822597.27</v>
      </c>
      <c r="AW69" s="396">
        <v>338458.42</v>
      </c>
      <c r="AX69" s="396">
        <v>128357.41</v>
      </c>
      <c r="AY69" s="396">
        <v>3333152.82</v>
      </c>
      <c r="AZ69" s="396">
        <v>21944235.620000001</v>
      </c>
      <c r="BA69" s="396">
        <v>330893.08</v>
      </c>
      <c r="BB69" s="396">
        <v>83941.88</v>
      </c>
      <c r="BC69" s="396">
        <v>524234.31</v>
      </c>
      <c r="BD69" s="396">
        <v>21944235.50812</v>
      </c>
    </row>
    <row r="70" spans="1:56" x14ac:dyDescent="0.25">
      <c r="A70" s="390" t="s">
        <v>2753</v>
      </c>
      <c r="B70" s="390" t="s">
        <v>6068</v>
      </c>
      <c r="C70">
        <v>1352</v>
      </c>
      <c r="D70" s="396">
        <v>18176002.66</v>
      </c>
      <c r="E70" s="396">
        <v>28666612.260000002</v>
      </c>
      <c r="F70" s="397">
        <v>1.5771681373642601</v>
      </c>
      <c r="G70">
        <v>4</v>
      </c>
      <c r="H70" s="396">
        <v>1155.81</v>
      </c>
      <c r="I70" s="396">
        <v>792512.93</v>
      </c>
      <c r="J70" s="396">
        <v>793668.74</v>
      </c>
      <c r="K70">
        <v>1.0576399999999999</v>
      </c>
      <c r="L70" s="396">
        <v>4585331.6900000004</v>
      </c>
      <c r="M70" s="396">
        <v>917066.33</v>
      </c>
      <c r="N70" s="396">
        <v>512263.96</v>
      </c>
      <c r="O70" s="396">
        <v>227672.87</v>
      </c>
      <c r="P70" s="396">
        <v>151651.87</v>
      </c>
      <c r="Q70" s="396">
        <v>311803.28999999998</v>
      </c>
      <c r="R70" s="396">
        <v>118228.71</v>
      </c>
      <c r="S70" s="396">
        <v>196778.15</v>
      </c>
      <c r="T70" s="396">
        <v>260887</v>
      </c>
      <c r="U70" s="396">
        <v>147583.60999999999</v>
      </c>
      <c r="V70" s="396">
        <v>384595.97</v>
      </c>
      <c r="W70" s="396">
        <v>334974.68</v>
      </c>
      <c r="X70" s="396">
        <v>236122.36</v>
      </c>
      <c r="Y70" s="396">
        <v>8384960.4900000002</v>
      </c>
      <c r="Z70" s="396">
        <v>120465</v>
      </c>
      <c r="AA70" s="396">
        <v>169000</v>
      </c>
      <c r="AB70" s="396">
        <v>439400</v>
      </c>
      <c r="AC70" s="396">
        <v>45968</v>
      </c>
      <c r="AD70" s="396">
        <v>385996</v>
      </c>
      <c r="AE70" s="396">
        <v>243074.5</v>
      </c>
      <c r="AF70" s="396">
        <v>2029352</v>
      </c>
      <c r="AG70" s="396">
        <v>1362816</v>
      </c>
      <c r="AH70" s="396">
        <v>3226035.3509999998</v>
      </c>
      <c r="AI70" s="396">
        <v>8022106.8509999998</v>
      </c>
      <c r="AJ70" s="396">
        <v>1371036.16</v>
      </c>
      <c r="AK70" s="396">
        <v>6651070.6909999996</v>
      </c>
      <c r="AL70" s="396">
        <v>8101133.3710000003</v>
      </c>
      <c r="AM70" s="396">
        <v>57390.5</v>
      </c>
      <c r="AN70" s="396">
        <v>57390.5</v>
      </c>
      <c r="AO70" s="396">
        <v>59781.77</v>
      </c>
      <c r="AP70" s="396">
        <v>59781.77</v>
      </c>
      <c r="AQ70" s="396">
        <v>48622.51</v>
      </c>
      <c r="AR70" s="396">
        <v>48622.51</v>
      </c>
      <c r="AS70" s="396">
        <v>50216.69</v>
      </c>
      <c r="AT70" s="396">
        <v>50216.69</v>
      </c>
      <c r="AU70" s="396">
        <v>60578.86</v>
      </c>
      <c r="AV70" s="396">
        <v>763612.58</v>
      </c>
      <c r="AW70" s="396">
        <v>314189.11</v>
      </c>
      <c r="AX70" s="396">
        <v>119505.17</v>
      </c>
      <c r="AY70" s="396">
        <v>1689908.66</v>
      </c>
      <c r="AZ70" s="396">
        <v>18176002.66</v>
      </c>
      <c r="BA70" s="396">
        <v>33273.67</v>
      </c>
      <c r="BB70" s="396">
        <v>14982.78</v>
      </c>
      <c r="BC70" s="396">
        <v>475776.57</v>
      </c>
      <c r="BD70" s="396">
        <v>18176002.521000002</v>
      </c>
    </row>
    <row r="71" spans="1:56" x14ac:dyDescent="0.25">
      <c r="A71" s="390" t="s">
        <v>2755</v>
      </c>
      <c r="B71" s="390" t="s">
        <v>6069</v>
      </c>
      <c r="C71">
        <v>1789.5</v>
      </c>
      <c r="D71" s="396">
        <v>23935423.93</v>
      </c>
      <c r="E71" s="396">
        <v>41377081.68</v>
      </c>
      <c r="F71" s="397">
        <v>1.7286964208784701</v>
      </c>
      <c r="G71">
        <v>4</v>
      </c>
      <c r="H71" s="396">
        <v>1522.06</v>
      </c>
      <c r="I71" s="396">
        <v>1057713.5900000001</v>
      </c>
      <c r="J71" s="396">
        <v>1059235.6499999999</v>
      </c>
      <c r="K71">
        <v>1.0576399999999999</v>
      </c>
      <c r="L71" s="396">
        <v>6008287.1600000001</v>
      </c>
      <c r="M71" s="396">
        <v>1201657.43</v>
      </c>
      <c r="N71" s="396">
        <v>678465.16</v>
      </c>
      <c r="O71" s="396">
        <v>300528.19</v>
      </c>
      <c r="P71" s="396">
        <v>199017.67</v>
      </c>
      <c r="Q71" s="396">
        <v>416009.09</v>
      </c>
      <c r="R71" s="396">
        <v>156324.62</v>
      </c>
      <c r="S71" s="396">
        <v>260403.08</v>
      </c>
      <c r="T71" s="396">
        <v>344370.84</v>
      </c>
      <c r="U71" s="396">
        <v>195138.33</v>
      </c>
      <c r="V71" s="396">
        <v>507666.69</v>
      </c>
      <c r="W71" s="396">
        <v>442166.58</v>
      </c>
      <c r="X71" s="396">
        <v>312468.59000000003</v>
      </c>
      <c r="Y71" s="396">
        <v>11022503.43</v>
      </c>
      <c r="Z71" s="396">
        <v>158805</v>
      </c>
      <c r="AA71" s="396">
        <v>223687.5</v>
      </c>
      <c r="AB71" s="396">
        <v>581587.5</v>
      </c>
      <c r="AC71" s="396">
        <v>60843</v>
      </c>
      <c r="AD71" s="396">
        <v>510902.25</v>
      </c>
      <c r="AE71" s="396">
        <v>324905.5</v>
      </c>
      <c r="AF71" s="396">
        <v>2686039.5</v>
      </c>
      <c r="AG71" s="396">
        <v>1803816</v>
      </c>
      <c r="AH71" s="396">
        <v>4242770.4330000002</v>
      </c>
      <c r="AI71" s="396">
        <v>10593356.683</v>
      </c>
      <c r="AJ71" s="396">
        <v>1814696.16</v>
      </c>
      <c r="AK71" s="396">
        <v>8778660.523</v>
      </c>
      <c r="AL71" s="396">
        <v>10697955.763</v>
      </c>
      <c r="AM71" s="396">
        <v>67752.679999999993</v>
      </c>
      <c r="AN71" s="396">
        <v>67752.679999999993</v>
      </c>
      <c r="AO71" s="396">
        <v>70143.95</v>
      </c>
      <c r="AP71" s="396">
        <v>70143.95</v>
      </c>
      <c r="AQ71" s="396">
        <v>66158.5</v>
      </c>
      <c r="AR71" s="396">
        <v>66158.5</v>
      </c>
      <c r="AS71" s="396">
        <v>69346.86</v>
      </c>
      <c r="AT71" s="396">
        <v>69346.86</v>
      </c>
      <c r="AU71" s="396">
        <v>82897.399999999994</v>
      </c>
      <c r="AV71" s="396">
        <v>1011507.69</v>
      </c>
      <c r="AW71" s="396">
        <v>416185.79</v>
      </c>
      <c r="AX71" s="396">
        <v>157569.78</v>
      </c>
      <c r="AY71" s="396">
        <v>2214964.64</v>
      </c>
      <c r="AZ71" s="396">
        <v>23935423.93</v>
      </c>
      <c r="BA71" s="396">
        <v>48012.55</v>
      </c>
      <c r="BB71" s="396">
        <v>24928.95</v>
      </c>
      <c r="BC71" s="396">
        <v>610047.99</v>
      </c>
      <c r="BD71" s="396">
        <v>23935423.833000001</v>
      </c>
    </row>
    <row r="72" spans="1:56" x14ac:dyDescent="0.25">
      <c r="A72" s="390" t="s">
        <v>3254</v>
      </c>
      <c r="B72" s="390" t="s">
        <v>6070</v>
      </c>
      <c r="C72">
        <v>492.25</v>
      </c>
      <c r="D72" s="396">
        <v>6439977.2000000002</v>
      </c>
      <c r="E72" s="396">
        <v>13461082.310000001</v>
      </c>
      <c r="F72" s="397">
        <v>2.09023757258023</v>
      </c>
      <c r="G72">
        <v>4</v>
      </c>
      <c r="H72" s="396">
        <v>409.52</v>
      </c>
      <c r="I72" s="396">
        <v>370655.92</v>
      </c>
      <c r="J72" s="396">
        <v>371065.44</v>
      </c>
      <c r="K72">
        <v>1.0576399999999999</v>
      </c>
      <c r="L72" s="396">
        <v>1665047.62</v>
      </c>
      <c r="M72" s="396">
        <v>333009.52</v>
      </c>
      <c r="N72" s="396">
        <v>186691.75</v>
      </c>
      <c r="O72" s="396">
        <v>81962.23</v>
      </c>
      <c r="P72" s="396">
        <v>53342.26</v>
      </c>
      <c r="Q72" s="396">
        <v>109904.55</v>
      </c>
      <c r="R72" s="396">
        <v>42036.87</v>
      </c>
      <c r="S72" s="396">
        <v>71496.06</v>
      </c>
      <c r="T72" s="396">
        <v>93919.32</v>
      </c>
      <c r="U72" s="396">
        <v>53458.06</v>
      </c>
      <c r="V72" s="396">
        <v>138454.54999999999</v>
      </c>
      <c r="W72" s="396">
        <v>120590.88</v>
      </c>
      <c r="X72" s="396">
        <v>85791.12</v>
      </c>
      <c r="Y72" s="396">
        <v>3035704.79</v>
      </c>
      <c r="Z72" s="396">
        <v>43875</v>
      </c>
      <c r="AA72" s="396">
        <v>61531.25</v>
      </c>
      <c r="AB72" s="396">
        <v>159981.25</v>
      </c>
      <c r="AC72" s="396">
        <v>16736.5</v>
      </c>
      <c r="AD72" s="396">
        <v>140537.37</v>
      </c>
      <c r="AE72" s="396">
        <v>85644.5</v>
      </c>
      <c r="AF72" s="396">
        <v>738867.25</v>
      </c>
      <c r="AG72" s="396">
        <v>496188</v>
      </c>
      <c r="AH72" s="396">
        <v>1136336.8859999999</v>
      </c>
      <c r="AI72" s="396">
        <v>2879698.0060000001</v>
      </c>
      <c r="AJ72" s="396">
        <v>499180.88</v>
      </c>
      <c r="AK72" s="396">
        <v>2380517.1260000002</v>
      </c>
      <c r="AL72" s="396">
        <v>2908470.7859999998</v>
      </c>
      <c r="AM72" s="396">
        <v>3985.45</v>
      </c>
      <c r="AN72" s="396">
        <v>3985.45</v>
      </c>
      <c r="AO72" s="396">
        <v>3985.45</v>
      </c>
      <c r="AP72" s="396">
        <v>3985.45</v>
      </c>
      <c r="AQ72" s="396">
        <v>7970.9</v>
      </c>
      <c r="AR72" s="396">
        <v>7970.9</v>
      </c>
      <c r="AS72" s="396">
        <v>8767.99</v>
      </c>
      <c r="AT72" s="396">
        <v>8767.99</v>
      </c>
      <c r="AU72" s="396">
        <v>10362.17</v>
      </c>
      <c r="AV72" s="396">
        <v>278184.53999999998</v>
      </c>
      <c r="AW72" s="396">
        <v>114459.29</v>
      </c>
      <c r="AX72" s="396">
        <v>43375.95</v>
      </c>
      <c r="AY72" s="396">
        <v>495801.53</v>
      </c>
      <c r="AZ72" s="396">
        <v>6439977.2000000002</v>
      </c>
      <c r="BA72" s="396">
        <v>11519.84</v>
      </c>
      <c r="BB72" s="396">
        <v>1581.22</v>
      </c>
      <c r="BC72" s="396">
        <v>254096.87</v>
      </c>
      <c r="BD72" s="396">
        <v>6439977.1059999997</v>
      </c>
    </row>
    <row r="73" spans="1:56" x14ac:dyDescent="0.25">
      <c r="A73" s="390" t="s">
        <v>2757</v>
      </c>
      <c r="B73" s="390" t="s">
        <v>6071</v>
      </c>
      <c r="C73">
        <v>1229.81</v>
      </c>
      <c r="D73" s="396">
        <v>16586358.02</v>
      </c>
      <c r="E73" s="396">
        <v>26246460.010000002</v>
      </c>
      <c r="F73" s="397">
        <v>1.58241248490788</v>
      </c>
      <c r="G73">
        <v>4</v>
      </c>
      <c r="H73" s="396">
        <v>1054.73</v>
      </c>
      <c r="I73" s="396">
        <v>712533.43</v>
      </c>
      <c r="J73" s="396">
        <v>713588.16</v>
      </c>
      <c r="K73">
        <v>1.0576399999999999</v>
      </c>
      <c r="L73" s="396">
        <v>4165654.69</v>
      </c>
      <c r="M73" s="396">
        <v>833130.93</v>
      </c>
      <c r="N73" s="396">
        <v>465970.48</v>
      </c>
      <c r="O73" s="396">
        <v>206423.4</v>
      </c>
      <c r="P73" s="396">
        <v>138645.96</v>
      </c>
      <c r="Q73" s="396">
        <v>281681.3</v>
      </c>
      <c r="R73" s="396">
        <v>107062.66</v>
      </c>
      <c r="S73" s="396">
        <v>179068.11</v>
      </c>
      <c r="T73" s="396">
        <v>236537.54</v>
      </c>
      <c r="U73" s="396">
        <v>134137.1</v>
      </c>
      <c r="V73" s="396">
        <v>348700.35</v>
      </c>
      <c r="W73" s="396">
        <v>303710.37</v>
      </c>
      <c r="X73" s="396">
        <v>214871.34</v>
      </c>
      <c r="Y73" s="396">
        <v>7615594.2300000004</v>
      </c>
      <c r="Z73" s="396">
        <v>109858.5</v>
      </c>
      <c r="AA73" s="396">
        <v>153726.25</v>
      </c>
      <c r="AB73" s="396">
        <v>399688.25</v>
      </c>
      <c r="AC73" s="396">
        <v>41813.54</v>
      </c>
      <c r="AD73" s="396">
        <v>351110.75</v>
      </c>
      <c r="AE73" s="396">
        <v>220575.97</v>
      </c>
      <c r="AF73" s="396">
        <v>1845944.81</v>
      </c>
      <c r="AG73" s="396">
        <v>1239648.48</v>
      </c>
      <c r="AH73" s="396">
        <v>2946098.65044</v>
      </c>
      <c r="AI73" s="396">
        <v>7308465.2004399998</v>
      </c>
      <c r="AJ73" s="396">
        <v>1247125.72</v>
      </c>
      <c r="AK73" s="396">
        <v>6061339.4804400001</v>
      </c>
      <c r="AL73" s="396">
        <v>7380349.5204400001</v>
      </c>
      <c r="AM73" s="396">
        <v>43839.97</v>
      </c>
      <c r="AN73" s="396">
        <v>43839.97</v>
      </c>
      <c r="AO73" s="396">
        <v>45434.15</v>
      </c>
      <c r="AP73" s="396">
        <v>45434.15</v>
      </c>
      <c r="AQ73" s="396">
        <v>60578.86</v>
      </c>
      <c r="AR73" s="396">
        <v>60578.86</v>
      </c>
      <c r="AS73" s="396">
        <v>62970.14</v>
      </c>
      <c r="AT73" s="396">
        <v>62970.14</v>
      </c>
      <c r="AU73" s="396">
        <v>75723.58</v>
      </c>
      <c r="AV73" s="396">
        <v>695062.81</v>
      </c>
      <c r="AW73" s="396">
        <v>285984.24</v>
      </c>
      <c r="AX73" s="396">
        <v>107997.27</v>
      </c>
      <c r="AY73" s="396">
        <v>1590414.14</v>
      </c>
      <c r="AZ73" s="396">
        <v>16586358.02</v>
      </c>
      <c r="BA73" s="396">
        <v>40004.65</v>
      </c>
      <c r="BB73" s="396">
        <v>19467.080000000002</v>
      </c>
      <c r="BC73" s="396">
        <v>413425.84</v>
      </c>
      <c r="BD73" s="396">
        <v>16586357.89044</v>
      </c>
    </row>
    <row r="74" spans="1:56" x14ac:dyDescent="0.25">
      <c r="A74" s="390" t="s">
        <v>3407</v>
      </c>
      <c r="B74" s="390" t="s">
        <v>6072</v>
      </c>
      <c r="C74">
        <v>940</v>
      </c>
      <c r="D74" s="396">
        <v>14433170.529999999</v>
      </c>
      <c r="E74" s="396">
        <v>18360139.300000001</v>
      </c>
      <c r="F74" s="397">
        <v>1.2720794271665801</v>
      </c>
      <c r="G74">
        <v>4</v>
      </c>
      <c r="H74" s="396">
        <v>917.81</v>
      </c>
      <c r="I74" s="396">
        <v>809236.26</v>
      </c>
      <c r="J74" s="396">
        <v>810154.07</v>
      </c>
      <c r="K74">
        <v>1.0576399999999999</v>
      </c>
      <c r="L74" s="396">
        <v>3403709.47</v>
      </c>
      <c r="M74" s="396">
        <v>680741.89</v>
      </c>
      <c r="N74" s="396">
        <v>355928.59</v>
      </c>
      <c r="O74" s="396">
        <v>157853.19</v>
      </c>
      <c r="P74" s="396">
        <v>126907.86</v>
      </c>
      <c r="Q74" s="396">
        <v>215738.57</v>
      </c>
      <c r="R74" s="396">
        <v>81446.44</v>
      </c>
      <c r="S74" s="396">
        <v>136760.81</v>
      </c>
      <c r="T74" s="396">
        <v>180881.65</v>
      </c>
      <c r="U74" s="396">
        <v>102652.6</v>
      </c>
      <c r="V74" s="396">
        <v>266653.21000000002</v>
      </c>
      <c r="W74" s="396">
        <v>232249.11</v>
      </c>
      <c r="X74" s="396">
        <v>164105.04</v>
      </c>
      <c r="Y74" s="396">
        <v>6105628.4299999997</v>
      </c>
      <c r="Z74" s="396">
        <v>83925</v>
      </c>
      <c r="AA74" s="396">
        <v>117500</v>
      </c>
      <c r="AB74" s="396">
        <v>305500</v>
      </c>
      <c r="AC74" s="396">
        <v>31960</v>
      </c>
      <c r="AD74" s="396">
        <v>268370</v>
      </c>
      <c r="AE74" s="396">
        <v>168633.5</v>
      </c>
      <c r="AF74" s="396">
        <v>1410940</v>
      </c>
      <c r="AG74" s="396">
        <v>947520</v>
      </c>
      <c r="AH74" s="396">
        <v>2635120.3650000002</v>
      </c>
      <c r="AI74" s="396">
        <v>5969468.8650000002</v>
      </c>
      <c r="AJ74" s="396">
        <v>953235.2</v>
      </c>
      <c r="AK74" s="396">
        <v>5016233.665</v>
      </c>
      <c r="AL74" s="396">
        <v>6024413.335</v>
      </c>
      <c r="AM74" s="396">
        <v>172968.61</v>
      </c>
      <c r="AN74" s="396">
        <v>172968.61</v>
      </c>
      <c r="AO74" s="396">
        <v>180142.42</v>
      </c>
      <c r="AP74" s="396">
        <v>180142.42</v>
      </c>
      <c r="AQ74" s="396">
        <v>143476.26</v>
      </c>
      <c r="AR74" s="396">
        <v>143476.26</v>
      </c>
      <c r="AS74" s="396">
        <v>149055.9</v>
      </c>
      <c r="AT74" s="396">
        <v>149055.9</v>
      </c>
      <c r="AU74" s="396">
        <v>179345.33</v>
      </c>
      <c r="AV74" s="396">
        <v>530862.18999999994</v>
      </c>
      <c r="AW74" s="396">
        <v>218423.74</v>
      </c>
      <c r="AX74" s="396">
        <v>83211.009999999995</v>
      </c>
      <c r="AY74" s="396">
        <v>2303128.65</v>
      </c>
      <c r="AZ74" s="396">
        <v>14433170.529999999</v>
      </c>
      <c r="BA74" s="396">
        <v>226004.8</v>
      </c>
      <c r="BB74" s="396">
        <v>58415.86</v>
      </c>
      <c r="BC74" s="396">
        <v>336480.6</v>
      </c>
      <c r="BD74" s="396">
        <v>14433170.414999999</v>
      </c>
    </row>
    <row r="75" spans="1:56" x14ac:dyDescent="0.25">
      <c r="A75" s="390" t="s">
        <v>2167</v>
      </c>
      <c r="B75" s="390" t="s">
        <v>6073</v>
      </c>
      <c r="C75">
        <v>4008.64</v>
      </c>
      <c r="D75" s="396">
        <v>58376303.100000001</v>
      </c>
      <c r="E75" s="396">
        <v>64185805.810000002</v>
      </c>
      <c r="F75" s="397">
        <v>1.0995181675010901</v>
      </c>
      <c r="G75">
        <v>4</v>
      </c>
      <c r="H75" s="396">
        <v>3712.17</v>
      </c>
      <c r="I75" s="396">
        <v>4599008.3</v>
      </c>
      <c r="J75" s="396">
        <v>4602720.47</v>
      </c>
      <c r="K75">
        <v>1.0576399999999999</v>
      </c>
      <c r="L75" s="396">
        <v>13892598.800000001</v>
      </c>
      <c r="M75" s="396">
        <v>2778519.76</v>
      </c>
      <c r="N75" s="396">
        <v>1520095.89</v>
      </c>
      <c r="O75" s="396">
        <v>675429.52</v>
      </c>
      <c r="P75" s="396">
        <v>501333.51</v>
      </c>
      <c r="Q75" s="396">
        <v>949249.71</v>
      </c>
      <c r="R75" s="396">
        <v>350745.17</v>
      </c>
      <c r="S75" s="396">
        <v>584103.14</v>
      </c>
      <c r="T75" s="396">
        <v>773964.77</v>
      </c>
      <c r="U75" s="396">
        <v>437831.38</v>
      </c>
      <c r="V75" s="396">
        <v>1140968.07</v>
      </c>
      <c r="W75" s="396">
        <v>993758.22</v>
      </c>
      <c r="X75" s="396">
        <v>700889.87</v>
      </c>
      <c r="Y75" s="396">
        <v>25299487.809999999</v>
      </c>
      <c r="Z75" s="396">
        <v>357672.6</v>
      </c>
      <c r="AA75" s="396">
        <v>501080</v>
      </c>
      <c r="AB75" s="396">
        <v>1302808</v>
      </c>
      <c r="AC75" s="396">
        <v>136293.76000000001</v>
      </c>
      <c r="AD75" s="396">
        <v>1144466.71</v>
      </c>
      <c r="AE75" s="396">
        <v>744588.12</v>
      </c>
      <c r="AF75" s="396">
        <v>6016968.6399999997</v>
      </c>
      <c r="AG75" s="396">
        <v>4040709.12</v>
      </c>
      <c r="AH75" s="396">
        <v>10539347.16636</v>
      </c>
      <c r="AI75" s="396">
        <v>24783934.116360001</v>
      </c>
      <c r="AJ75" s="396">
        <v>4065081.65</v>
      </c>
      <c r="AK75" s="396">
        <v>20718852.466359999</v>
      </c>
      <c r="AL75" s="396">
        <v>25018245.416359998</v>
      </c>
      <c r="AM75" s="396">
        <v>479848.41</v>
      </c>
      <c r="AN75" s="396">
        <v>479848.41</v>
      </c>
      <c r="AO75" s="396">
        <v>499775.67</v>
      </c>
      <c r="AP75" s="396">
        <v>499775.67</v>
      </c>
      <c r="AQ75" s="396">
        <v>477457.14</v>
      </c>
      <c r="AR75" s="396">
        <v>477457.14</v>
      </c>
      <c r="AS75" s="396">
        <v>497384.4</v>
      </c>
      <c r="AT75" s="396">
        <v>497384.4</v>
      </c>
      <c r="AU75" s="396">
        <v>597020.68999999994</v>
      </c>
      <c r="AV75" s="396">
        <v>2266127.96</v>
      </c>
      <c r="AW75" s="396">
        <v>932400.47</v>
      </c>
      <c r="AX75" s="396">
        <v>354089.41</v>
      </c>
      <c r="AY75" s="396">
        <v>8058569.7699999996</v>
      </c>
      <c r="AZ75" s="396">
        <v>58376303.100000001</v>
      </c>
      <c r="BA75" s="396">
        <v>546855.17000000004</v>
      </c>
      <c r="BB75" s="396">
        <v>214040.71</v>
      </c>
      <c r="BC75" s="396">
        <v>1725734.23</v>
      </c>
      <c r="BD75" s="396">
        <v>58376302.996359996</v>
      </c>
    </row>
    <row r="76" spans="1:56" x14ac:dyDescent="0.25">
      <c r="A76" s="390" t="s">
        <v>2165</v>
      </c>
      <c r="B76" s="390" t="s">
        <v>6074</v>
      </c>
      <c r="C76">
        <v>1212.25</v>
      </c>
      <c r="D76" s="396">
        <v>15871370.390000001</v>
      </c>
      <c r="E76" s="396">
        <v>25658272.43</v>
      </c>
      <c r="F76" s="397">
        <v>1.6166387526414501</v>
      </c>
      <c r="G76">
        <v>4</v>
      </c>
      <c r="H76" s="396">
        <v>1009.26</v>
      </c>
      <c r="I76" s="396">
        <v>720527.72</v>
      </c>
      <c r="J76" s="396">
        <v>721536.98</v>
      </c>
      <c r="K76">
        <v>1.0576399999999999</v>
      </c>
      <c r="L76" s="396">
        <v>4067755.35</v>
      </c>
      <c r="M76" s="396">
        <v>813551.07</v>
      </c>
      <c r="N76" s="396">
        <v>459140.29</v>
      </c>
      <c r="O76" s="396">
        <v>204146.67</v>
      </c>
      <c r="P76" s="396">
        <v>130852.53</v>
      </c>
      <c r="Q76" s="396">
        <v>283309.51</v>
      </c>
      <c r="R76" s="396">
        <v>105749.01</v>
      </c>
      <c r="S76" s="396">
        <v>176444.41</v>
      </c>
      <c r="T76" s="396">
        <v>233928.67</v>
      </c>
      <c r="U76" s="396">
        <v>132497.28</v>
      </c>
      <c r="V76" s="396">
        <v>344854.39</v>
      </c>
      <c r="W76" s="396">
        <v>300360.63</v>
      </c>
      <c r="X76" s="396">
        <v>211723.04</v>
      </c>
      <c r="Y76" s="396">
        <v>7464312.8499999996</v>
      </c>
      <c r="Z76" s="396">
        <v>108540</v>
      </c>
      <c r="AA76" s="396">
        <v>151531.25</v>
      </c>
      <c r="AB76" s="396">
        <v>393981.25</v>
      </c>
      <c r="AC76" s="396">
        <v>41216.5</v>
      </c>
      <c r="AD76" s="396">
        <v>346097.37</v>
      </c>
      <c r="AE76" s="396">
        <v>222708</v>
      </c>
      <c r="AF76" s="396">
        <v>1819587.25</v>
      </c>
      <c r="AG76" s="396">
        <v>1221948</v>
      </c>
      <c r="AH76" s="396">
        <v>2798435.5320000001</v>
      </c>
      <c r="AI76" s="396">
        <v>7104045.1519999998</v>
      </c>
      <c r="AJ76" s="396">
        <v>1229318.48</v>
      </c>
      <c r="AK76" s="396">
        <v>5874726.6720000003</v>
      </c>
      <c r="AL76" s="396">
        <v>7174903.0619999999</v>
      </c>
      <c r="AM76" s="396">
        <v>13550.53</v>
      </c>
      <c r="AN76" s="396">
        <v>13550.53</v>
      </c>
      <c r="AO76" s="396">
        <v>14347.62</v>
      </c>
      <c r="AP76" s="396">
        <v>14347.62</v>
      </c>
      <c r="AQ76" s="396">
        <v>19130.16</v>
      </c>
      <c r="AR76" s="396">
        <v>19130.16</v>
      </c>
      <c r="AS76" s="396">
        <v>19927.25</v>
      </c>
      <c r="AT76" s="396">
        <v>19927.25</v>
      </c>
      <c r="AU76" s="396">
        <v>24709.8</v>
      </c>
      <c r="AV76" s="396">
        <v>684700.64</v>
      </c>
      <c r="AW76" s="396">
        <v>281720.71999999997</v>
      </c>
      <c r="AX76" s="396">
        <v>107112.04</v>
      </c>
      <c r="AY76" s="396">
        <v>1232154.32</v>
      </c>
      <c r="AZ76" s="396">
        <v>15871370.390000001</v>
      </c>
      <c r="BA76" s="396">
        <v>12023.46</v>
      </c>
      <c r="BB76" s="396">
        <v>53.75</v>
      </c>
      <c r="BC76" s="396">
        <v>435796.01</v>
      </c>
      <c r="BD76" s="396">
        <v>15871370.232000001</v>
      </c>
    </row>
    <row r="77" spans="1:56" x14ac:dyDescent="0.25">
      <c r="A77" s="390" t="s">
        <v>3463</v>
      </c>
      <c r="B77" s="390" t="s">
        <v>6075</v>
      </c>
      <c r="C77">
        <v>1759.5</v>
      </c>
      <c r="D77" s="396">
        <v>22911797.59</v>
      </c>
      <c r="E77" s="396">
        <v>39975642.18</v>
      </c>
      <c r="F77" s="397">
        <v>1.7447623663298999</v>
      </c>
      <c r="G77">
        <v>4</v>
      </c>
      <c r="H77" s="396">
        <v>1456.97</v>
      </c>
      <c r="I77" s="396">
        <v>1090502.52</v>
      </c>
      <c r="J77" s="396">
        <v>1091959.49</v>
      </c>
      <c r="K77">
        <v>1.0576399999999999</v>
      </c>
      <c r="L77" s="396">
        <v>5933914.0199999996</v>
      </c>
      <c r="M77" s="396">
        <v>1186782.8</v>
      </c>
      <c r="N77" s="396">
        <v>667081.52</v>
      </c>
      <c r="O77" s="396">
        <v>295974.73</v>
      </c>
      <c r="P77" s="396">
        <v>189022.44</v>
      </c>
      <c r="Q77" s="396">
        <v>398912.82</v>
      </c>
      <c r="R77" s="396">
        <v>153040.49</v>
      </c>
      <c r="S77" s="396">
        <v>256139.56</v>
      </c>
      <c r="T77" s="396">
        <v>339153.1</v>
      </c>
      <c r="U77" s="396">
        <v>191858.69</v>
      </c>
      <c r="V77" s="396">
        <v>499974.77</v>
      </c>
      <c r="W77" s="396">
        <v>435467.08</v>
      </c>
      <c r="X77" s="396">
        <v>307352.59999999998</v>
      </c>
      <c r="Y77" s="396">
        <v>10854674.619999999</v>
      </c>
      <c r="Z77" s="396">
        <v>157095</v>
      </c>
      <c r="AA77" s="396">
        <v>219937.5</v>
      </c>
      <c r="AB77" s="396">
        <v>571837.5</v>
      </c>
      <c r="AC77" s="396">
        <v>59823</v>
      </c>
      <c r="AD77" s="396">
        <v>502337.25</v>
      </c>
      <c r="AE77" s="396">
        <v>310749.5</v>
      </c>
      <c r="AF77" s="396">
        <v>2641009.5</v>
      </c>
      <c r="AG77" s="396">
        <v>1773576</v>
      </c>
      <c r="AH77" s="396">
        <v>4037303.7749999999</v>
      </c>
      <c r="AI77" s="396">
        <v>10273669.025</v>
      </c>
      <c r="AJ77" s="396">
        <v>1784273.76</v>
      </c>
      <c r="AK77" s="396">
        <v>8489395.2650000006</v>
      </c>
      <c r="AL77" s="396">
        <v>10376514.555</v>
      </c>
      <c r="AM77" s="396">
        <v>10362.17</v>
      </c>
      <c r="AN77" s="396">
        <v>10362.17</v>
      </c>
      <c r="AO77" s="396">
        <v>10362.17</v>
      </c>
      <c r="AP77" s="396">
        <v>10362.17</v>
      </c>
      <c r="AQ77" s="396">
        <v>15144.71</v>
      </c>
      <c r="AR77" s="396">
        <v>15144.71</v>
      </c>
      <c r="AS77" s="396">
        <v>15941.8</v>
      </c>
      <c r="AT77" s="396">
        <v>15941.8</v>
      </c>
      <c r="AU77" s="396">
        <v>19130.16</v>
      </c>
      <c r="AV77" s="396">
        <v>993971.71</v>
      </c>
      <c r="AW77" s="396">
        <v>408970.59</v>
      </c>
      <c r="AX77" s="396">
        <v>154914.10999999999</v>
      </c>
      <c r="AY77" s="396">
        <v>1680608.27</v>
      </c>
      <c r="AZ77" s="396">
        <v>22911797.59</v>
      </c>
      <c r="BA77" s="396">
        <v>13673.91</v>
      </c>
      <c r="BB77" s="396">
        <v>41.47</v>
      </c>
      <c r="BC77" s="396">
        <v>708412.65</v>
      </c>
      <c r="BD77" s="396">
        <v>22911797.445</v>
      </c>
    </row>
    <row r="78" spans="1:56" x14ac:dyDescent="0.25">
      <c r="A78" s="390" t="s">
        <v>1486</v>
      </c>
      <c r="B78" s="390" t="s">
        <v>6076</v>
      </c>
      <c r="C78">
        <v>653.97</v>
      </c>
      <c r="D78" s="396">
        <v>9132119.8499999996</v>
      </c>
      <c r="E78" s="396">
        <v>14699312.800000001</v>
      </c>
      <c r="F78" s="397">
        <v>1.6096276704033801</v>
      </c>
      <c r="G78">
        <v>4</v>
      </c>
      <c r="H78" s="396">
        <v>580.71</v>
      </c>
      <c r="I78" s="396">
        <v>464289.14</v>
      </c>
      <c r="J78" s="396">
        <v>464869.85</v>
      </c>
      <c r="K78">
        <v>1.0576399999999999</v>
      </c>
      <c r="L78" s="396">
        <v>2216015.9700000002</v>
      </c>
      <c r="M78" s="396">
        <v>443203.19</v>
      </c>
      <c r="N78" s="396">
        <v>247404.52</v>
      </c>
      <c r="O78" s="396">
        <v>109282.97</v>
      </c>
      <c r="P78" s="396">
        <v>77179.5</v>
      </c>
      <c r="Q78" s="396">
        <v>154680.48000000001</v>
      </c>
      <c r="R78" s="396">
        <v>56487.05</v>
      </c>
      <c r="S78" s="396">
        <v>95109.440000000002</v>
      </c>
      <c r="T78" s="396">
        <v>125225.76</v>
      </c>
      <c r="U78" s="396">
        <v>71168.09</v>
      </c>
      <c r="V78" s="396">
        <v>184606.06</v>
      </c>
      <c r="W78" s="396">
        <v>160787.84</v>
      </c>
      <c r="X78" s="396">
        <v>114125.8</v>
      </c>
      <c r="Y78" s="396">
        <v>4055276.67</v>
      </c>
      <c r="Z78" s="396">
        <v>58527.9</v>
      </c>
      <c r="AA78" s="396">
        <v>81746.25</v>
      </c>
      <c r="AB78" s="396">
        <v>212540.25</v>
      </c>
      <c r="AC78" s="396">
        <v>22234.98</v>
      </c>
      <c r="AD78" s="396">
        <v>186708.43</v>
      </c>
      <c r="AE78" s="396">
        <v>122609.07</v>
      </c>
      <c r="AF78" s="396">
        <v>981608.97</v>
      </c>
      <c r="AG78" s="396">
        <v>659201.76</v>
      </c>
      <c r="AH78" s="396">
        <v>1633630.5592799999</v>
      </c>
      <c r="AI78" s="396">
        <v>3958808.16928</v>
      </c>
      <c r="AJ78" s="396">
        <v>663177.89</v>
      </c>
      <c r="AK78" s="396">
        <v>3295630.2792799999</v>
      </c>
      <c r="AL78" s="396">
        <v>3997033.7392799999</v>
      </c>
      <c r="AM78" s="396">
        <v>40651.599999999999</v>
      </c>
      <c r="AN78" s="396">
        <v>40651.599999999999</v>
      </c>
      <c r="AO78" s="396">
        <v>42245.79</v>
      </c>
      <c r="AP78" s="396">
        <v>42245.79</v>
      </c>
      <c r="AQ78" s="396">
        <v>62970.14</v>
      </c>
      <c r="AR78" s="396">
        <v>62970.14</v>
      </c>
      <c r="AS78" s="396">
        <v>65361.41</v>
      </c>
      <c r="AT78" s="396">
        <v>65361.41</v>
      </c>
      <c r="AU78" s="396">
        <v>78911.94</v>
      </c>
      <c r="AV78" s="396">
        <v>369052.84</v>
      </c>
      <c r="AW78" s="396">
        <v>151847.14000000001</v>
      </c>
      <c r="AX78" s="396">
        <v>57539.519999999997</v>
      </c>
      <c r="AY78" s="396">
        <v>1079809.32</v>
      </c>
      <c r="AZ78" s="396">
        <v>9132119.8499999996</v>
      </c>
      <c r="BA78" s="396">
        <v>26107.58</v>
      </c>
      <c r="BB78" s="396">
        <v>22886.44</v>
      </c>
      <c r="BC78" s="396">
        <v>259422.51</v>
      </c>
      <c r="BD78" s="396">
        <v>9132119.7292800006</v>
      </c>
    </row>
    <row r="79" spans="1:56" x14ac:dyDescent="0.25">
      <c r="A79" s="390" t="s">
        <v>2377</v>
      </c>
      <c r="B79" s="390" t="s">
        <v>6077</v>
      </c>
      <c r="C79">
        <v>457</v>
      </c>
      <c r="D79" s="396">
        <v>5944328.9199999999</v>
      </c>
      <c r="E79" s="396">
        <v>11723816.640000001</v>
      </c>
      <c r="F79" s="397">
        <v>1.97226916575135</v>
      </c>
      <c r="G79">
        <v>4</v>
      </c>
      <c r="H79" s="396">
        <v>378</v>
      </c>
      <c r="I79" s="396">
        <v>275222.49</v>
      </c>
      <c r="J79" s="396">
        <v>275600.49</v>
      </c>
      <c r="K79">
        <v>1.0576399999999999</v>
      </c>
      <c r="L79" s="396">
        <v>1539827.54</v>
      </c>
      <c r="M79" s="396">
        <v>307965.5</v>
      </c>
      <c r="N79" s="396">
        <v>173031.38</v>
      </c>
      <c r="O79" s="396">
        <v>76649.86</v>
      </c>
      <c r="P79" s="396">
        <v>49073.71</v>
      </c>
      <c r="Q79" s="396">
        <v>101763.47</v>
      </c>
      <c r="R79" s="396">
        <v>39409.57</v>
      </c>
      <c r="S79" s="396">
        <v>66576.600000000006</v>
      </c>
      <c r="T79" s="396">
        <v>87831.95</v>
      </c>
      <c r="U79" s="396">
        <v>49850.46</v>
      </c>
      <c r="V79" s="396">
        <v>129480.64</v>
      </c>
      <c r="W79" s="396">
        <v>112774.8</v>
      </c>
      <c r="X79" s="396">
        <v>79888.06</v>
      </c>
      <c r="Y79" s="396">
        <v>2814123.54</v>
      </c>
      <c r="Z79" s="396">
        <v>40815</v>
      </c>
      <c r="AA79" s="396">
        <v>57125</v>
      </c>
      <c r="AB79" s="396">
        <v>148525</v>
      </c>
      <c r="AC79" s="396">
        <v>15538</v>
      </c>
      <c r="AD79" s="396">
        <v>130473.5</v>
      </c>
      <c r="AE79" s="396">
        <v>79044.5</v>
      </c>
      <c r="AF79" s="396">
        <v>685957</v>
      </c>
      <c r="AG79" s="396">
        <v>460656</v>
      </c>
      <c r="AH79" s="396">
        <v>1047528.603</v>
      </c>
      <c r="AI79" s="396">
        <v>2665662.6030000001</v>
      </c>
      <c r="AJ79" s="396">
        <v>463434.56</v>
      </c>
      <c r="AK79" s="396">
        <v>2202228.0430000001</v>
      </c>
      <c r="AL79" s="396">
        <v>2692374.963</v>
      </c>
      <c r="AM79" s="396">
        <v>0</v>
      </c>
      <c r="AN79" s="396">
        <v>0</v>
      </c>
      <c r="AO79" s="396">
        <v>0</v>
      </c>
      <c r="AP79" s="396">
        <v>0</v>
      </c>
      <c r="AQ79" s="396">
        <v>6376.72</v>
      </c>
      <c r="AR79" s="396">
        <v>6376.72</v>
      </c>
      <c r="AS79" s="396">
        <v>6376.72</v>
      </c>
      <c r="AT79" s="396">
        <v>6376.72</v>
      </c>
      <c r="AU79" s="396">
        <v>7970.9</v>
      </c>
      <c r="AV79" s="396">
        <v>258257.28</v>
      </c>
      <c r="AW79" s="396">
        <v>106260.2</v>
      </c>
      <c r="AX79" s="396">
        <v>39835.050000000003</v>
      </c>
      <c r="AY79" s="396">
        <v>437830.31</v>
      </c>
      <c r="AZ79" s="396">
        <v>5944328.9199999999</v>
      </c>
      <c r="BA79" s="396">
        <v>3435.07</v>
      </c>
      <c r="BB79" s="396">
        <v>14.77</v>
      </c>
      <c r="BC79" s="396">
        <v>163587.82999999999</v>
      </c>
      <c r="BD79" s="396">
        <v>5944328.8130000001</v>
      </c>
    </row>
    <row r="80" spans="1:56" x14ac:dyDescent="0.25">
      <c r="A80" s="390" t="s">
        <v>3449</v>
      </c>
      <c r="B80" s="390" t="s">
        <v>6078</v>
      </c>
      <c r="C80">
        <v>3139.9</v>
      </c>
      <c r="D80" s="396">
        <v>41379209.539999999</v>
      </c>
      <c r="E80" s="396">
        <v>55954479.340000004</v>
      </c>
      <c r="F80" s="397">
        <v>1.3522365449226501</v>
      </c>
      <c r="G80">
        <v>4</v>
      </c>
      <c r="H80" s="396">
        <v>2631.32</v>
      </c>
      <c r="I80" s="396">
        <v>2804065.88</v>
      </c>
      <c r="J80" s="396">
        <v>2806697.2</v>
      </c>
      <c r="K80">
        <v>1.0576399999999999</v>
      </c>
      <c r="L80" s="396">
        <v>10477505.68</v>
      </c>
      <c r="M80" s="396">
        <v>2095501.13</v>
      </c>
      <c r="N80" s="396">
        <v>1190729.1299999999</v>
      </c>
      <c r="O80" s="396">
        <v>528959.97</v>
      </c>
      <c r="P80" s="396">
        <v>341557.4</v>
      </c>
      <c r="Q80" s="396">
        <v>737581.67</v>
      </c>
      <c r="R80" s="396">
        <v>273896.51</v>
      </c>
      <c r="S80" s="396">
        <v>457181.24</v>
      </c>
      <c r="T80" s="396">
        <v>606127.46</v>
      </c>
      <c r="U80" s="396">
        <v>343049.91</v>
      </c>
      <c r="V80" s="396">
        <v>893544.65</v>
      </c>
      <c r="W80" s="396">
        <v>778257.84</v>
      </c>
      <c r="X80" s="396">
        <v>548590.94999999995</v>
      </c>
      <c r="Y80" s="396">
        <v>19272483.539999999</v>
      </c>
      <c r="Z80" s="396">
        <v>280881</v>
      </c>
      <c r="AA80" s="396">
        <v>392487.5</v>
      </c>
      <c r="AB80" s="396">
        <v>1020467.5</v>
      </c>
      <c r="AC80" s="396">
        <v>106756.6</v>
      </c>
      <c r="AD80" s="396">
        <v>896441.44</v>
      </c>
      <c r="AE80" s="396">
        <v>578949.72</v>
      </c>
      <c r="AF80" s="396">
        <v>4712989.9000000004</v>
      </c>
      <c r="AG80" s="396">
        <v>3165019.2</v>
      </c>
      <c r="AH80" s="396">
        <v>7307040.6906000003</v>
      </c>
      <c r="AI80" s="396">
        <v>18461033.5506</v>
      </c>
      <c r="AJ80" s="396">
        <v>3184109.79</v>
      </c>
      <c r="AK80" s="396">
        <v>15276923.760600001</v>
      </c>
      <c r="AL80" s="396">
        <v>18644565.630600002</v>
      </c>
      <c r="AM80" s="396">
        <v>60578.86</v>
      </c>
      <c r="AN80" s="396">
        <v>60578.86</v>
      </c>
      <c r="AO80" s="396">
        <v>62970.14</v>
      </c>
      <c r="AP80" s="396">
        <v>62970.14</v>
      </c>
      <c r="AQ80" s="396">
        <v>81303.210000000006</v>
      </c>
      <c r="AR80" s="396">
        <v>81303.210000000006</v>
      </c>
      <c r="AS80" s="396">
        <v>84491.58</v>
      </c>
      <c r="AT80" s="396">
        <v>84491.58</v>
      </c>
      <c r="AU80" s="396">
        <v>102027.56</v>
      </c>
      <c r="AV80" s="396">
        <v>1774323.19</v>
      </c>
      <c r="AW80" s="396">
        <v>730046.94</v>
      </c>
      <c r="AX80" s="396">
        <v>277074.96000000002</v>
      </c>
      <c r="AY80" s="396">
        <v>3462160.23</v>
      </c>
      <c r="AZ80" s="396">
        <v>41379209.539999999</v>
      </c>
      <c r="BA80" s="396">
        <v>48483.62</v>
      </c>
      <c r="BB80" s="396">
        <v>21221.599999999999</v>
      </c>
      <c r="BC80" s="396">
        <v>1539245.52</v>
      </c>
      <c r="BD80" s="396">
        <v>41379209.400600001</v>
      </c>
    </row>
    <row r="81" spans="1:56" x14ac:dyDescent="0.25">
      <c r="A81" s="390" t="s">
        <v>3106</v>
      </c>
      <c r="B81" s="390" t="s">
        <v>6079</v>
      </c>
      <c r="C81">
        <v>14883</v>
      </c>
      <c r="D81" s="396">
        <v>233869781.43000001</v>
      </c>
      <c r="E81" s="396">
        <v>188135138.68000001</v>
      </c>
      <c r="F81" s="397">
        <v>0.80444398386848004</v>
      </c>
      <c r="G81">
        <v>2</v>
      </c>
      <c r="H81" s="396">
        <v>803036.88</v>
      </c>
      <c r="I81" s="396">
        <v>18231239.719999999</v>
      </c>
      <c r="J81" s="396">
        <v>19034276.600000001</v>
      </c>
      <c r="K81">
        <v>1.0576399999999999</v>
      </c>
      <c r="L81" s="396">
        <v>53729280.579999998</v>
      </c>
      <c r="M81" s="396">
        <v>10745856.109999999</v>
      </c>
      <c r="N81" s="396">
        <v>5647046.1900000004</v>
      </c>
      <c r="O81" s="396">
        <v>2508955.0699999998</v>
      </c>
      <c r="P81" s="396">
        <v>2019975.32</v>
      </c>
      <c r="Q81" s="396">
        <v>3434720.86</v>
      </c>
      <c r="R81" s="396">
        <v>1302486.29</v>
      </c>
      <c r="S81" s="396">
        <v>2169151.16</v>
      </c>
      <c r="T81" s="396">
        <v>2874974.75</v>
      </c>
      <c r="U81" s="396">
        <v>1626699.39</v>
      </c>
      <c r="V81" s="396">
        <v>4238247.68</v>
      </c>
      <c r="W81" s="396">
        <v>3691421</v>
      </c>
      <c r="X81" s="396">
        <v>2602855.48</v>
      </c>
      <c r="Y81" s="396">
        <v>96591669.879999995</v>
      </c>
      <c r="Z81" s="396">
        <v>1324147.5</v>
      </c>
      <c r="AA81" s="396">
        <v>1860375</v>
      </c>
      <c r="AB81" s="396">
        <v>4836975</v>
      </c>
      <c r="AC81" s="396">
        <v>506022</v>
      </c>
      <c r="AD81" s="396">
        <v>8498193</v>
      </c>
      <c r="AE81" s="396">
        <v>2674579.25</v>
      </c>
      <c r="AF81" s="396">
        <v>22339383</v>
      </c>
      <c r="AG81" s="396">
        <v>15002064</v>
      </c>
      <c r="AH81" s="396">
        <v>41962660.203000002</v>
      </c>
      <c r="AI81" s="396">
        <v>99004398.952999994</v>
      </c>
      <c r="AJ81" s="396">
        <v>15092552.640000001</v>
      </c>
      <c r="AK81" s="396">
        <v>83911846.312999994</v>
      </c>
      <c r="AL81" s="396">
        <v>99874333.682999998</v>
      </c>
      <c r="AM81" s="396">
        <v>2859163.21</v>
      </c>
      <c r="AN81" s="396">
        <v>2859163.21</v>
      </c>
      <c r="AO81" s="396">
        <v>2977929.68</v>
      </c>
      <c r="AP81" s="396">
        <v>2977929.68</v>
      </c>
      <c r="AQ81" s="396">
        <v>2350619.54</v>
      </c>
      <c r="AR81" s="396">
        <v>2350619.54</v>
      </c>
      <c r="AS81" s="396">
        <v>2448661.66</v>
      </c>
      <c r="AT81" s="396">
        <v>2448661.66</v>
      </c>
      <c r="AU81" s="396">
        <v>2938872.25</v>
      </c>
      <c r="AV81" s="396">
        <v>8413289.0199999996</v>
      </c>
      <c r="AW81" s="396">
        <v>3461655.66</v>
      </c>
      <c r="AX81" s="396">
        <v>1317212.6000000001</v>
      </c>
      <c r="AY81" s="396">
        <v>37403777.710000001</v>
      </c>
      <c r="AZ81" s="396">
        <v>233869781.43000001</v>
      </c>
      <c r="BA81" s="396">
        <v>4118304.36</v>
      </c>
      <c r="BB81" s="396">
        <v>1408921.85</v>
      </c>
      <c r="BC81" s="396">
        <v>5443393.6799999997</v>
      </c>
      <c r="BD81" s="396">
        <v>233869781.273</v>
      </c>
    </row>
    <row r="82" spans="1:56" x14ac:dyDescent="0.25">
      <c r="A82" s="390" t="s">
        <v>2665</v>
      </c>
      <c r="B82" s="390" t="s">
        <v>6080</v>
      </c>
      <c r="C82">
        <v>2052.2199999999998</v>
      </c>
      <c r="D82" s="396">
        <v>28637874.129999999</v>
      </c>
      <c r="E82" s="396">
        <v>27543102.280000001</v>
      </c>
      <c r="F82" s="397">
        <v>0.96177188833813798</v>
      </c>
      <c r="G82">
        <v>3</v>
      </c>
      <c r="H82" s="396">
        <v>38110.06</v>
      </c>
      <c r="I82" s="396">
        <v>2116337.9500000002</v>
      </c>
      <c r="J82" s="396">
        <v>2154448.0099999998</v>
      </c>
      <c r="K82">
        <v>1.0576399999999999</v>
      </c>
      <c r="L82" s="396">
        <v>7008529.9800000004</v>
      </c>
      <c r="M82" s="396">
        <v>1401705.99</v>
      </c>
      <c r="N82" s="396">
        <v>777882.32</v>
      </c>
      <c r="O82" s="396">
        <v>345303.85</v>
      </c>
      <c r="P82" s="396">
        <v>241979.48</v>
      </c>
      <c r="Q82" s="396">
        <v>481951.82</v>
      </c>
      <c r="R82" s="396">
        <v>178656.71</v>
      </c>
      <c r="S82" s="396">
        <v>298774.82</v>
      </c>
      <c r="T82" s="396">
        <v>395678.61</v>
      </c>
      <c r="U82" s="396">
        <v>223999.13</v>
      </c>
      <c r="V82" s="396">
        <v>583303.9</v>
      </c>
      <c r="W82" s="396">
        <v>508044.93</v>
      </c>
      <c r="X82" s="396">
        <v>358512.45</v>
      </c>
      <c r="Y82" s="396">
        <v>12804323.99</v>
      </c>
      <c r="Z82" s="396">
        <v>182397.6</v>
      </c>
      <c r="AA82" s="396">
        <v>256527.5</v>
      </c>
      <c r="AB82" s="396">
        <v>666971.5</v>
      </c>
      <c r="AC82" s="396">
        <v>69775.48</v>
      </c>
      <c r="AD82" s="396">
        <v>585908.80000000005</v>
      </c>
      <c r="AE82" s="396">
        <v>376976.06</v>
      </c>
      <c r="AF82" s="396">
        <v>3080382.22</v>
      </c>
      <c r="AG82" s="396">
        <v>2068637.76</v>
      </c>
      <c r="AH82" s="396">
        <v>5124208.1092800004</v>
      </c>
      <c r="AI82" s="396">
        <v>12411785.029279999</v>
      </c>
      <c r="AJ82" s="396">
        <v>2081115.25</v>
      </c>
      <c r="AK82" s="396">
        <v>10330669.779279999</v>
      </c>
      <c r="AL82" s="396">
        <v>12531740.50928</v>
      </c>
      <c r="AM82" s="396">
        <v>192895.87</v>
      </c>
      <c r="AN82" s="396">
        <v>192895.87</v>
      </c>
      <c r="AO82" s="396">
        <v>200866.77</v>
      </c>
      <c r="AP82" s="396">
        <v>200866.77</v>
      </c>
      <c r="AQ82" s="396">
        <v>130722.82</v>
      </c>
      <c r="AR82" s="396">
        <v>130722.82</v>
      </c>
      <c r="AS82" s="396">
        <v>135505.35999999999</v>
      </c>
      <c r="AT82" s="396">
        <v>135505.35999999999</v>
      </c>
      <c r="AU82" s="396">
        <v>163403.51999999999</v>
      </c>
      <c r="AV82" s="396">
        <v>1159766.51</v>
      </c>
      <c r="AW82" s="396">
        <v>477187.01</v>
      </c>
      <c r="AX82" s="396">
        <v>181470.82</v>
      </c>
      <c r="AY82" s="396">
        <v>3301809.5</v>
      </c>
      <c r="AZ82" s="396">
        <v>28637874.129999999</v>
      </c>
      <c r="BA82" s="396">
        <v>148537.65</v>
      </c>
      <c r="BB82" s="396">
        <v>69712.69</v>
      </c>
      <c r="BC82" s="396">
        <v>823537.54</v>
      </c>
      <c r="BD82" s="396">
        <v>28637873.999279998</v>
      </c>
    </row>
    <row r="83" spans="1:56" x14ac:dyDescent="0.25">
      <c r="A83" s="390" t="s">
        <v>1827</v>
      </c>
      <c r="B83" s="390" t="s">
        <v>6081</v>
      </c>
      <c r="C83">
        <v>5625</v>
      </c>
      <c r="D83" s="396">
        <v>99512554.340000004</v>
      </c>
      <c r="E83" s="396">
        <v>114818830.29000001</v>
      </c>
      <c r="F83" s="397">
        <v>1.15381251191386</v>
      </c>
      <c r="G83">
        <v>4</v>
      </c>
      <c r="H83" s="396">
        <v>6328.04</v>
      </c>
      <c r="I83" s="396">
        <v>12056978.470000001</v>
      </c>
      <c r="J83" s="396">
        <v>12063306.51</v>
      </c>
      <c r="K83">
        <v>1.0576399999999999</v>
      </c>
      <c r="L83" s="396">
        <v>21625128.530000001</v>
      </c>
      <c r="M83" s="396">
        <v>4325025.7</v>
      </c>
      <c r="N83" s="396">
        <v>2134053.7400000002</v>
      </c>
      <c r="O83" s="396">
        <v>947878.06</v>
      </c>
      <c r="P83" s="396">
        <v>915126.63</v>
      </c>
      <c r="Q83" s="396">
        <v>1285476.23</v>
      </c>
      <c r="R83" s="396">
        <v>491962.8</v>
      </c>
      <c r="S83" s="396">
        <v>819581</v>
      </c>
      <c r="T83" s="396">
        <v>1086159.54</v>
      </c>
      <c r="U83" s="396">
        <v>614603.76</v>
      </c>
      <c r="V83" s="396">
        <v>1601201.25</v>
      </c>
      <c r="W83" s="396">
        <v>1394611.26</v>
      </c>
      <c r="X83" s="396">
        <v>983449.63</v>
      </c>
      <c r="Y83" s="396">
        <v>38224258.130000003</v>
      </c>
      <c r="Z83" s="396">
        <v>498375</v>
      </c>
      <c r="AA83" s="396">
        <v>703125</v>
      </c>
      <c r="AB83" s="396">
        <v>1828125</v>
      </c>
      <c r="AC83" s="396">
        <v>191250</v>
      </c>
      <c r="AD83" s="396">
        <v>1605937.5</v>
      </c>
      <c r="AE83" s="396">
        <v>996132.5</v>
      </c>
      <c r="AF83" s="396">
        <v>8443125</v>
      </c>
      <c r="AG83" s="396">
        <v>5670000</v>
      </c>
      <c r="AH83" s="396">
        <v>18642399.539999999</v>
      </c>
      <c r="AI83" s="396">
        <v>38578469.539999999</v>
      </c>
      <c r="AJ83" s="396">
        <v>5704200</v>
      </c>
      <c r="AK83" s="396">
        <v>32874269.539999999</v>
      </c>
      <c r="AL83" s="396">
        <v>38907259.619999997</v>
      </c>
      <c r="AM83" s="396">
        <v>1908234.38</v>
      </c>
      <c r="AN83" s="396">
        <v>1908234.38</v>
      </c>
      <c r="AO83" s="396">
        <v>1987943.42</v>
      </c>
      <c r="AP83" s="396">
        <v>1987943.42</v>
      </c>
      <c r="AQ83" s="396">
        <v>1800627.18</v>
      </c>
      <c r="AR83" s="396">
        <v>1800627.18</v>
      </c>
      <c r="AS83" s="396">
        <v>1875553.67</v>
      </c>
      <c r="AT83" s="396">
        <v>1875553.67</v>
      </c>
      <c r="AU83" s="396">
        <v>2250983.25</v>
      </c>
      <c r="AV83" s="396">
        <v>3179593.54</v>
      </c>
      <c r="AW83" s="396">
        <v>1308246.75</v>
      </c>
      <c r="AX83" s="396">
        <v>497495.62</v>
      </c>
      <c r="AY83" s="396">
        <v>22381036.460000001</v>
      </c>
      <c r="AZ83" s="396">
        <v>99512554.340000004</v>
      </c>
      <c r="BA83" s="396">
        <v>5416814.8799999999</v>
      </c>
      <c r="BB83" s="396">
        <v>876943.8</v>
      </c>
      <c r="BC83" s="396">
        <v>2382724.2999999998</v>
      </c>
      <c r="BD83" s="396">
        <v>99512554.209999993</v>
      </c>
    </row>
    <row r="84" spans="1:56" x14ac:dyDescent="0.25">
      <c r="A84" s="390" t="s">
        <v>1716</v>
      </c>
      <c r="B84" s="390" t="s">
        <v>6082</v>
      </c>
      <c r="C84">
        <v>4071.25</v>
      </c>
      <c r="D84" s="396">
        <v>69190793.790000007</v>
      </c>
      <c r="E84" s="396">
        <v>88914524.950000003</v>
      </c>
      <c r="F84" s="397">
        <v>1.2850629408857901</v>
      </c>
      <c r="G84">
        <v>4</v>
      </c>
      <c r="H84" s="396">
        <v>4399.87</v>
      </c>
      <c r="I84" s="396">
        <v>8068260.9100000001</v>
      </c>
      <c r="J84" s="396">
        <v>8072660.7800000003</v>
      </c>
      <c r="K84">
        <v>1.0576399999999999</v>
      </c>
      <c r="L84" s="396">
        <v>15168325.810000001</v>
      </c>
      <c r="M84" s="396">
        <v>3033665.16</v>
      </c>
      <c r="N84" s="396">
        <v>1544380.99</v>
      </c>
      <c r="O84" s="396">
        <v>686054.26</v>
      </c>
      <c r="P84" s="396">
        <v>627679.74</v>
      </c>
      <c r="Q84" s="396">
        <v>936223.98</v>
      </c>
      <c r="R84" s="396">
        <v>355342.95</v>
      </c>
      <c r="S84" s="396">
        <v>593286.12</v>
      </c>
      <c r="T84" s="396">
        <v>786139.49</v>
      </c>
      <c r="U84" s="396">
        <v>444718.62</v>
      </c>
      <c r="V84" s="396">
        <v>1158915.8799999999</v>
      </c>
      <c r="W84" s="396">
        <v>1009390.37</v>
      </c>
      <c r="X84" s="396">
        <v>711908.91</v>
      </c>
      <c r="Y84" s="396">
        <v>27056032.280000001</v>
      </c>
      <c r="Z84" s="396">
        <v>360045</v>
      </c>
      <c r="AA84" s="396">
        <v>508906.25</v>
      </c>
      <c r="AB84" s="396">
        <v>1323156.25</v>
      </c>
      <c r="AC84" s="396">
        <v>138422.5</v>
      </c>
      <c r="AD84" s="396">
        <v>1162341.8700000001</v>
      </c>
      <c r="AE84" s="396">
        <v>725925.5</v>
      </c>
      <c r="AF84" s="396">
        <v>6110946.25</v>
      </c>
      <c r="AG84" s="396">
        <v>4103820</v>
      </c>
      <c r="AH84" s="396">
        <v>12873395.811000001</v>
      </c>
      <c r="AI84" s="396">
        <v>27306959.431000002</v>
      </c>
      <c r="AJ84" s="396">
        <v>4128573.2</v>
      </c>
      <c r="AK84" s="396">
        <v>23178386.230999999</v>
      </c>
      <c r="AL84" s="396">
        <v>27544930.381000001</v>
      </c>
      <c r="AM84" s="396">
        <v>1158969.42</v>
      </c>
      <c r="AN84" s="396">
        <v>1158969.42</v>
      </c>
      <c r="AO84" s="396">
        <v>1207591.93</v>
      </c>
      <c r="AP84" s="396">
        <v>1207591.93</v>
      </c>
      <c r="AQ84" s="396">
        <v>1171722.8600000001</v>
      </c>
      <c r="AR84" s="396">
        <v>1171722.8600000001</v>
      </c>
      <c r="AS84" s="396">
        <v>1220345.3799999999</v>
      </c>
      <c r="AT84" s="396">
        <v>1220345.3799999999</v>
      </c>
      <c r="AU84" s="396">
        <v>1464255.03</v>
      </c>
      <c r="AV84" s="396">
        <v>2301199.94</v>
      </c>
      <c r="AW84" s="396">
        <v>946830.87</v>
      </c>
      <c r="AX84" s="396">
        <v>360285.97</v>
      </c>
      <c r="AY84" s="396">
        <v>14589830.99</v>
      </c>
      <c r="AZ84" s="396">
        <v>69190793.790000007</v>
      </c>
      <c r="BA84" s="396">
        <v>3697561.33</v>
      </c>
      <c r="BB84" s="396">
        <v>484172.59</v>
      </c>
      <c r="BC84" s="396">
        <v>1907354.69</v>
      </c>
      <c r="BD84" s="396">
        <v>69190793.650999993</v>
      </c>
    </row>
    <row r="85" spans="1:56" x14ac:dyDescent="0.25">
      <c r="A85" s="390" t="s">
        <v>1968</v>
      </c>
      <c r="B85" s="390" t="s">
        <v>6083</v>
      </c>
      <c r="C85">
        <v>3469.75</v>
      </c>
      <c r="D85" s="396">
        <v>62336765.979999997</v>
      </c>
      <c r="E85" s="396">
        <v>41588095.979999997</v>
      </c>
      <c r="F85" s="397">
        <v>0.66715196603787597</v>
      </c>
      <c r="G85">
        <v>1</v>
      </c>
      <c r="H85" s="396">
        <v>2660898.15</v>
      </c>
      <c r="I85" s="396">
        <v>8807782.9499999993</v>
      </c>
      <c r="J85" s="396">
        <v>11468681.1</v>
      </c>
      <c r="K85">
        <v>1.0576399999999999</v>
      </c>
      <c r="L85" s="396">
        <v>13424351.59</v>
      </c>
      <c r="M85" s="396">
        <v>2684870.31</v>
      </c>
      <c r="N85" s="396">
        <v>1315949.21</v>
      </c>
      <c r="O85" s="396">
        <v>584360.37</v>
      </c>
      <c r="P85" s="396">
        <v>564548.93000000005</v>
      </c>
      <c r="Q85" s="396">
        <v>788870.47</v>
      </c>
      <c r="R85" s="396">
        <v>303453.69</v>
      </c>
      <c r="S85" s="396">
        <v>505391.88</v>
      </c>
      <c r="T85" s="396">
        <v>669609.96</v>
      </c>
      <c r="U85" s="396">
        <v>379125.9</v>
      </c>
      <c r="V85" s="396">
        <v>987129.67</v>
      </c>
      <c r="W85" s="396">
        <v>859768.35</v>
      </c>
      <c r="X85" s="396">
        <v>606440.92000000004</v>
      </c>
      <c r="Y85" s="396">
        <v>23673871.25</v>
      </c>
      <c r="Z85" s="396">
        <v>307665</v>
      </c>
      <c r="AA85" s="396">
        <v>433718.75</v>
      </c>
      <c r="AB85" s="396">
        <v>1127668.75</v>
      </c>
      <c r="AC85" s="396">
        <v>117971.5</v>
      </c>
      <c r="AD85" s="396">
        <v>1981227.25</v>
      </c>
      <c r="AE85" s="396">
        <v>611242.5</v>
      </c>
      <c r="AF85" s="396">
        <v>5208094.75</v>
      </c>
      <c r="AG85" s="396">
        <v>3497508</v>
      </c>
      <c r="AH85" s="396">
        <v>11491792.662</v>
      </c>
      <c r="AI85" s="396">
        <v>24776889.162</v>
      </c>
      <c r="AJ85" s="396">
        <v>3518604.08</v>
      </c>
      <c r="AK85" s="396">
        <v>21258285.081999999</v>
      </c>
      <c r="AL85" s="396">
        <v>24979701.491999999</v>
      </c>
      <c r="AM85" s="396">
        <v>1192447.21</v>
      </c>
      <c r="AN85" s="396">
        <v>1192447.21</v>
      </c>
      <c r="AO85" s="396">
        <v>1241866.82</v>
      </c>
      <c r="AP85" s="396">
        <v>1241866.82</v>
      </c>
      <c r="AQ85" s="396">
        <v>1076072.02</v>
      </c>
      <c r="AR85" s="396">
        <v>1076072.02</v>
      </c>
      <c r="AS85" s="396">
        <v>1121506.17</v>
      </c>
      <c r="AT85" s="396">
        <v>1121506.17</v>
      </c>
      <c r="AU85" s="396">
        <v>1345488.57</v>
      </c>
      <c r="AV85" s="396">
        <v>1960842.34</v>
      </c>
      <c r="AW85" s="396">
        <v>806790.42</v>
      </c>
      <c r="AX85" s="396">
        <v>306287.34000000003</v>
      </c>
      <c r="AY85" s="396">
        <v>13683193.109999999</v>
      </c>
      <c r="AZ85" s="396">
        <v>62336765.979999997</v>
      </c>
      <c r="BA85" s="396">
        <v>4306388.49</v>
      </c>
      <c r="BB85" s="396">
        <v>1118398.3500000001</v>
      </c>
      <c r="BC85" s="396">
        <v>1433366.35</v>
      </c>
      <c r="BD85" s="396">
        <v>62336765.851999998</v>
      </c>
    </row>
    <row r="86" spans="1:56" x14ac:dyDescent="0.25">
      <c r="A86" s="390" t="s">
        <v>2856</v>
      </c>
      <c r="B86" s="390" t="s">
        <v>6084</v>
      </c>
      <c r="C86">
        <v>4553.5</v>
      </c>
      <c r="D86" s="396">
        <v>62517074.880000003</v>
      </c>
      <c r="E86" s="396">
        <v>72216920.760000005</v>
      </c>
      <c r="F86" s="397">
        <v>1.15515514599201</v>
      </c>
      <c r="G86">
        <v>4</v>
      </c>
      <c r="H86" s="396">
        <v>3975.48</v>
      </c>
      <c r="I86" s="396">
        <v>3379893.11</v>
      </c>
      <c r="J86" s="396">
        <v>3383868.59</v>
      </c>
      <c r="K86">
        <v>1.0576399999999999</v>
      </c>
      <c r="L86" s="396">
        <v>15554610.789999999</v>
      </c>
      <c r="M86" s="396">
        <v>3110922.15</v>
      </c>
      <c r="N86" s="396">
        <v>1727278.2</v>
      </c>
      <c r="O86" s="396">
        <v>767257.58</v>
      </c>
      <c r="P86" s="396">
        <v>525672.98</v>
      </c>
      <c r="Q86" s="396">
        <v>1060782.48</v>
      </c>
      <c r="R86" s="396">
        <v>398036.65</v>
      </c>
      <c r="S86" s="396">
        <v>663470.32999999996</v>
      </c>
      <c r="T86" s="396">
        <v>879189.19</v>
      </c>
      <c r="U86" s="396">
        <v>497520.76</v>
      </c>
      <c r="V86" s="396">
        <v>1296088.44</v>
      </c>
      <c r="W86" s="396">
        <v>1128864.68</v>
      </c>
      <c r="X86" s="396">
        <v>796125.89</v>
      </c>
      <c r="Y86" s="396">
        <v>28405820.120000001</v>
      </c>
      <c r="Z86" s="396">
        <v>405630</v>
      </c>
      <c r="AA86" s="396">
        <v>569187.5</v>
      </c>
      <c r="AB86" s="396">
        <v>1479887.5</v>
      </c>
      <c r="AC86" s="396">
        <v>154819</v>
      </c>
      <c r="AD86" s="396">
        <v>1300024.25</v>
      </c>
      <c r="AE86" s="396">
        <v>828339</v>
      </c>
      <c r="AF86" s="396">
        <v>6834803.5</v>
      </c>
      <c r="AG86" s="396">
        <v>4589928</v>
      </c>
      <c r="AH86" s="396">
        <v>11147225.279999999</v>
      </c>
      <c r="AI86" s="396">
        <v>27309844.030000001</v>
      </c>
      <c r="AJ86" s="396">
        <v>4617613.28</v>
      </c>
      <c r="AK86" s="396">
        <v>22692230.75</v>
      </c>
      <c r="AL86" s="396">
        <v>27576003.25</v>
      </c>
      <c r="AM86" s="396">
        <v>309271.06</v>
      </c>
      <c r="AN86" s="396">
        <v>309271.06</v>
      </c>
      <c r="AO86" s="396">
        <v>322024.51</v>
      </c>
      <c r="AP86" s="396">
        <v>322024.51</v>
      </c>
      <c r="AQ86" s="396">
        <v>231953.3</v>
      </c>
      <c r="AR86" s="396">
        <v>231953.3</v>
      </c>
      <c r="AS86" s="396">
        <v>241518.38</v>
      </c>
      <c r="AT86" s="396">
        <v>241518.38</v>
      </c>
      <c r="AU86" s="396">
        <v>290140.90000000002</v>
      </c>
      <c r="AV86" s="396">
        <v>2573804.85</v>
      </c>
      <c r="AW86" s="396">
        <v>1058994.42</v>
      </c>
      <c r="AX86" s="396">
        <v>402776.7</v>
      </c>
      <c r="AY86" s="396">
        <v>6535251.3700000001</v>
      </c>
      <c r="AZ86" s="396">
        <v>62517074.880000003</v>
      </c>
      <c r="BA86" s="396">
        <v>183259.2</v>
      </c>
      <c r="BB86" s="396">
        <v>732.1</v>
      </c>
      <c r="BC86" s="396">
        <v>1672238.84</v>
      </c>
      <c r="BD86" s="396">
        <v>62517074.740000002</v>
      </c>
    </row>
    <row r="87" spans="1:56" x14ac:dyDescent="0.25">
      <c r="A87" s="390" t="s">
        <v>2031</v>
      </c>
      <c r="B87" s="390" t="s">
        <v>6085</v>
      </c>
      <c r="C87">
        <v>6146.06</v>
      </c>
      <c r="D87" s="396">
        <v>91769590.010000005</v>
      </c>
      <c r="E87" s="396">
        <v>120816681.40000001</v>
      </c>
      <c r="F87" s="397">
        <v>1.31652196971605</v>
      </c>
      <c r="G87">
        <v>4</v>
      </c>
      <c r="H87" s="396">
        <v>5835.66</v>
      </c>
      <c r="I87" s="396">
        <v>8288721.2999999998</v>
      </c>
      <c r="J87" s="396">
        <v>8294556.96</v>
      </c>
      <c r="K87">
        <v>1.0576399999999999</v>
      </c>
      <c r="L87" s="396">
        <v>22066813.91</v>
      </c>
      <c r="M87" s="396">
        <v>4413362.78</v>
      </c>
      <c r="N87" s="396">
        <v>2331370.23</v>
      </c>
      <c r="O87" s="396">
        <v>1035152.66</v>
      </c>
      <c r="P87" s="396">
        <v>798255.67</v>
      </c>
      <c r="Q87" s="396">
        <v>1427945.1</v>
      </c>
      <c r="R87" s="396">
        <v>537940.63</v>
      </c>
      <c r="S87" s="396">
        <v>895340.59</v>
      </c>
      <c r="T87" s="396">
        <v>1186166.23</v>
      </c>
      <c r="U87" s="396">
        <v>671669.42</v>
      </c>
      <c r="V87" s="396">
        <v>1748629.71</v>
      </c>
      <c r="W87" s="396">
        <v>1523018.22</v>
      </c>
      <c r="X87" s="396">
        <v>1074356.74</v>
      </c>
      <c r="Y87" s="396">
        <v>39710021.890000001</v>
      </c>
      <c r="Z87" s="396">
        <v>550055.69999999995</v>
      </c>
      <c r="AA87" s="396">
        <v>768257.5</v>
      </c>
      <c r="AB87" s="396">
        <v>1997469.5</v>
      </c>
      <c r="AC87" s="396">
        <v>208966.04</v>
      </c>
      <c r="AD87" s="396">
        <v>1754700.13</v>
      </c>
      <c r="AE87" s="396">
        <v>1118653.43</v>
      </c>
      <c r="AF87" s="396">
        <v>9225236.0600000005</v>
      </c>
      <c r="AG87" s="396">
        <v>6195228.4800000004</v>
      </c>
      <c r="AH87" s="396">
        <v>16658031.00144</v>
      </c>
      <c r="AI87" s="396">
        <v>38476597.84144</v>
      </c>
      <c r="AJ87" s="396">
        <v>6232596.5199999996</v>
      </c>
      <c r="AK87" s="396">
        <v>32244001.32144</v>
      </c>
      <c r="AL87" s="396">
        <v>38835844.701439999</v>
      </c>
      <c r="AM87" s="396">
        <v>1064912.75</v>
      </c>
      <c r="AN87" s="396">
        <v>1064912.75</v>
      </c>
      <c r="AO87" s="396">
        <v>1108752.72</v>
      </c>
      <c r="AP87" s="396">
        <v>1108752.72</v>
      </c>
      <c r="AQ87" s="396">
        <v>643251.93999999994</v>
      </c>
      <c r="AR87" s="396">
        <v>643251.93999999994</v>
      </c>
      <c r="AS87" s="396">
        <v>669555.92000000004</v>
      </c>
      <c r="AT87" s="396">
        <v>669555.92000000004</v>
      </c>
      <c r="AU87" s="396">
        <v>804264.19</v>
      </c>
      <c r="AV87" s="396">
        <v>3473719.9</v>
      </c>
      <c r="AW87" s="396">
        <v>1429265.31</v>
      </c>
      <c r="AX87" s="396">
        <v>543527.24</v>
      </c>
      <c r="AY87" s="396">
        <v>13223723.300000001</v>
      </c>
      <c r="AZ87" s="396">
        <v>91769590.010000005</v>
      </c>
      <c r="BA87" s="396">
        <v>1869418.7</v>
      </c>
      <c r="BB87" s="396">
        <v>322614.14</v>
      </c>
      <c r="BC87" s="396">
        <v>3023231.54</v>
      </c>
      <c r="BD87" s="396">
        <v>91769589.891440004</v>
      </c>
    </row>
    <row r="88" spans="1:56" x14ac:dyDescent="0.25">
      <c r="A88" s="390" t="s">
        <v>2169</v>
      </c>
      <c r="B88" s="390" t="s">
        <v>6086</v>
      </c>
      <c r="C88">
        <v>652.23</v>
      </c>
      <c r="D88" s="396">
        <v>9877812.2300000004</v>
      </c>
      <c r="E88" s="396">
        <v>10793578.539999999</v>
      </c>
      <c r="F88" s="397">
        <v>1.0927094268120101</v>
      </c>
      <c r="G88">
        <v>4</v>
      </c>
      <c r="H88" s="396">
        <v>628.13</v>
      </c>
      <c r="I88" s="396">
        <v>607672.05000000005</v>
      </c>
      <c r="J88" s="396">
        <v>608300.18000000005</v>
      </c>
      <c r="K88">
        <v>1.0576399999999999</v>
      </c>
      <c r="L88" s="396">
        <v>2341236.06</v>
      </c>
      <c r="M88" s="396">
        <v>468247.21</v>
      </c>
      <c r="N88" s="396">
        <v>246645.61</v>
      </c>
      <c r="O88" s="396">
        <v>109282.97</v>
      </c>
      <c r="P88" s="396">
        <v>86309.08</v>
      </c>
      <c r="Q88" s="396">
        <v>151424.04999999999</v>
      </c>
      <c r="R88" s="396">
        <v>56487.05</v>
      </c>
      <c r="S88" s="396">
        <v>94781.47</v>
      </c>
      <c r="T88" s="396">
        <v>125225.76</v>
      </c>
      <c r="U88" s="396">
        <v>70840.13</v>
      </c>
      <c r="V88" s="396">
        <v>184606.06</v>
      </c>
      <c r="W88" s="396">
        <v>160787.84</v>
      </c>
      <c r="X88" s="396">
        <v>113732.27</v>
      </c>
      <c r="Y88" s="396">
        <v>4209605.5599999996</v>
      </c>
      <c r="Z88" s="396">
        <v>58048.2</v>
      </c>
      <c r="AA88" s="396">
        <v>81528.75</v>
      </c>
      <c r="AB88" s="396">
        <v>211974.75</v>
      </c>
      <c r="AC88" s="396">
        <v>22175.82</v>
      </c>
      <c r="AD88" s="396">
        <v>186211.66</v>
      </c>
      <c r="AE88" s="396">
        <v>118294.3</v>
      </c>
      <c r="AF88" s="396">
        <v>978997.23</v>
      </c>
      <c r="AG88" s="396">
        <v>657447.84</v>
      </c>
      <c r="AH88" s="396">
        <v>1798320.17352</v>
      </c>
      <c r="AI88" s="396">
        <v>4112998.72352</v>
      </c>
      <c r="AJ88" s="396">
        <v>661413.39</v>
      </c>
      <c r="AK88" s="396">
        <v>3451585.3335199999</v>
      </c>
      <c r="AL88" s="396">
        <v>4151122.5835199999</v>
      </c>
      <c r="AM88" s="396">
        <v>128331.55</v>
      </c>
      <c r="AN88" s="396">
        <v>128331.55</v>
      </c>
      <c r="AO88" s="396">
        <v>133114.09</v>
      </c>
      <c r="AP88" s="396">
        <v>133114.09</v>
      </c>
      <c r="AQ88" s="396">
        <v>78114.850000000006</v>
      </c>
      <c r="AR88" s="396">
        <v>78114.850000000006</v>
      </c>
      <c r="AS88" s="396">
        <v>81303.210000000006</v>
      </c>
      <c r="AT88" s="396">
        <v>81303.210000000006</v>
      </c>
      <c r="AU88" s="396">
        <v>98042.11</v>
      </c>
      <c r="AV88" s="396">
        <v>368255.75</v>
      </c>
      <c r="AW88" s="396">
        <v>151519.17000000001</v>
      </c>
      <c r="AX88" s="396">
        <v>57539.519999999997</v>
      </c>
      <c r="AY88" s="396">
        <v>1517083.95</v>
      </c>
      <c r="AZ88" s="396">
        <v>9877812.2300000004</v>
      </c>
      <c r="BA88" s="396">
        <v>146577.34</v>
      </c>
      <c r="BB88" s="396">
        <v>12546.23</v>
      </c>
      <c r="BC88" s="396">
        <v>204670.14</v>
      </c>
      <c r="BD88" s="396">
        <v>9877812.0935200006</v>
      </c>
    </row>
    <row r="89" spans="1:56" x14ac:dyDescent="0.25">
      <c r="A89" s="390" t="s">
        <v>3148</v>
      </c>
      <c r="B89" s="390" t="s">
        <v>6087</v>
      </c>
      <c r="C89">
        <v>1670.75</v>
      </c>
      <c r="D89" s="396">
        <v>27624748.91</v>
      </c>
      <c r="E89" s="396">
        <v>32088185.260000002</v>
      </c>
      <c r="F89" s="397">
        <v>1.16157382514287</v>
      </c>
      <c r="G89">
        <v>4</v>
      </c>
      <c r="H89" s="396">
        <v>1756.66</v>
      </c>
      <c r="I89" s="396">
        <v>2340072.69</v>
      </c>
      <c r="J89" s="396">
        <v>2341829.35</v>
      </c>
      <c r="K89">
        <v>1.0576399999999999</v>
      </c>
      <c r="L89" s="396">
        <v>6273146.5999999996</v>
      </c>
      <c r="M89" s="396">
        <v>1254629.32</v>
      </c>
      <c r="N89" s="396">
        <v>633689.5</v>
      </c>
      <c r="O89" s="396">
        <v>281555.45</v>
      </c>
      <c r="P89" s="396">
        <v>248931.07</v>
      </c>
      <c r="Q89" s="396">
        <v>380188.34</v>
      </c>
      <c r="R89" s="396">
        <v>145815.4</v>
      </c>
      <c r="S89" s="396">
        <v>243348.98</v>
      </c>
      <c r="T89" s="396">
        <v>322630.25</v>
      </c>
      <c r="U89" s="396">
        <v>182347.75</v>
      </c>
      <c r="V89" s="396">
        <v>475617.02</v>
      </c>
      <c r="W89" s="396">
        <v>414252.02</v>
      </c>
      <c r="X89" s="396">
        <v>292004.65000000002</v>
      </c>
      <c r="Y89" s="396">
        <v>11148156.35</v>
      </c>
      <c r="Z89" s="396">
        <v>147397.5</v>
      </c>
      <c r="AA89" s="396">
        <v>208843.75</v>
      </c>
      <c r="AB89" s="396">
        <v>542993.75</v>
      </c>
      <c r="AC89" s="396">
        <v>56805.5</v>
      </c>
      <c r="AD89" s="396">
        <v>476999.12</v>
      </c>
      <c r="AE89" s="396">
        <v>294059.25</v>
      </c>
      <c r="AF89" s="396">
        <v>2507795.75</v>
      </c>
      <c r="AG89" s="396">
        <v>1684116</v>
      </c>
      <c r="AH89" s="396">
        <v>5115733.4879999999</v>
      </c>
      <c r="AI89" s="396">
        <v>11034744.107999999</v>
      </c>
      <c r="AJ89" s="396">
        <v>1694274.16</v>
      </c>
      <c r="AK89" s="396">
        <v>9340469.9480000008</v>
      </c>
      <c r="AL89" s="396">
        <v>11132402.068</v>
      </c>
      <c r="AM89" s="396">
        <v>493398.94</v>
      </c>
      <c r="AN89" s="396">
        <v>493398.94</v>
      </c>
      <c r="AO89" s="396">
        <v>514123.29</v>
      </c>
      <c r="AP89" s="396">
        <v>514123.29</v>
      </c>
      <c r="AQ89" s="396">
        <v>346734.31</v>
      </c>
      <c r="AR89" s="396">
        <v>346734.31</v>
      </c>
      <c r="AS89" s="396">
        <v>361081.94</v>
      </c>
      <c r="AT89" s="396">
        <v>361081.94</v>
      </c>
      <c r="AU89" s="396">
        <v>433617.16</v>
      </c>
      <c r="AV89" s="396">
        <v>943755.01</v>
      </c>
      <c r="AW89" s="396">
        <v>388308.88</v>
      </c>
      <c r="AX89" s="396">
        <v>147832.32000000001</v>
      </c>
      <c r="AY89" s="396">
        <v>5344190.33</v>
      </c>
      <c r="AZ89" s="396">
        <v>27624748.91</v>
      </c>
      <c r="BA89" s="396">
        <v>1126926.06</v>
      </c>
      <c r="BB89" s="396">
        <v>73158.14</v>
      </c>
      <c r="BC89" s="396">
        <v>593292.1</v>
      </c>
      <c r="BD89" s="396">
        <v>27624748.748</v>
      </c>
    </row>
    <row r="90" spans="1:56" x14ac:dyDescent="0.25">
      <c r="A90" s="390" t="s">
        <v>3150</v>
      </c>
      <c r="B90" s="390" t="s">
        <v>6088</v>
      </c>
      <c r="C90">
        <v>1700.5</v>
      </c>
      <c r="D90" s="396">
        <v>29735933.640000001</v>
      </c>
      <c r="E90" s="396">
        <v>21954499.789999999</v>
      </c>
      <c r="F90" s="397">
        <v>0.738315468947219</v>
      </c>
      <c r="G90">
        <v>1</v>
      </c>
      <c r="H90" s="396">
        <v>614427.44999999995</v>
      </c>
      <c r="I90" s="396">
        <v>6166488.8399999999</v>
      </c>
      <c r="J90" s="396">
        <v>6780916.29</v>
      </c>
      <c r="K90">
        <v>1.0576399999999999</v>
      </c>
      <c r="L90" s="396">
        <v>6456043.8099999996</v>
      </c>
      <c r="M90" s="396">
        <v>1291208.76</v>
      </c>
      <c r="N90" s="396">
        <v>645073.14</v>
      </c>
      <c r="O90" s="396">
        <v>286108.90999999997</v>
      </c>
      <c r="P90" s="396">
        <v>266833.03000000003</v>
      </c>
      <c r="Q90" s="396">
        <v>385887.1</v>
      </c>
      <c r="R90" s="396">
        <v>147785.88</v>
      </c>
      <c r="S90" s="396">
        <v>247284.54</v>
      </c>
      <c r="T90" s="396">
        <v>327847.99</v>
      </c>
      <c r="U90" s="396">
        <v>185627.39</v>
      </c>
      <c r="V90" s="396">
        <v>483308.94</v>
      </c>
      <c r="W90" s="396">
        <v>420951.51</v>
      </c>
      <c r="X90" s="396">
        <v>296727.09000000003</v>
      </c>
      <c r="Y90" s="396">
        <v>11440688.09</v>
      </c>
      <c r="Z90" s="396">
        <v>150795</v>
      </c>
      <c r="AA90" s="396">
        <v>212562.5</v>
      </c>
      <c r="AB90" s="396">
        <v>552662.5</v>
      </c>
      <c r="AC90" s="396">
        <v>57817</v>
      </c>
      <c r="AD90" s="396">
        <v>970985.5</v>
      </c>
      <c r="AE90" s="396">
        <v>299423.5</v>
      </c>
      <c r="AF90" s="396">
        <v>2552450.5</v>
      </c>
      <c r="AG90" s="396">
        <v>1714104</v>
      </c>
      <c r="AH90" s="396">
        <v>5454187.3739999998</v>
      </c>
      <c r="AI90" s="396">
        <v>11964987.874</v>
      </c>
      <c r="AJ90" s="396">
        <v>1724443.04</v>
      </c>
      <c r="AK90" s="396">
        <v>10240544.834000001</v>
      </c>
      <c r="AL90" s="396">
        <v>12064384.764</v>
      </c>
      <c r="AM90" s="396">
        <v>529268.01</v>
      </c>
      <c r="AN90" s="396">
        <v>529268.01</v>
      </c>
      <c r="AO90" s="396">
        <v>550789.44999999995</v>
      </c>
      <c r="AP90" s="396">
        <v>550789.44999999995</v>
      </c>
      <c r="AQ90" s="396">
        <v>480645.5</v>
      </c>
      <c r="AR90" s="396">
        <v>480645.5</v>
      </c>
      <c r="AS90" s="396">
        <v>500572.76</v>
      </c>
      <c r="AT90" s="396">
        <v>500572.76</v>
      </c>
      <c r="AU90" s="396">
        <v>601006.15</v>
      </c>
      <c r="AV90" s="396">
        <v>961291</v>
      </c>
      <c r="AW90" s="396">
        <v>395524.08</v>
      </c>
      <c r="AX90" s="396">
        <v>150487.99</v>
      </c>
      <c r="AY90" s="396">
        <v>6230860.6600000001</v>
      </c>
      <c r="AZ90" s="396">
        <v>29735933.640000001</v>
      </c>
      <c r="BA90" s="396">
        <v>1649533.16</v>
      </c>
      <c r="BB90" s="396">
        <v>347230.98</v>
      </c>
      <c r="BC90" s="396">
        <v>690080.44</v>
      </c>
      <c r="BD90" s="396">
        <v>29735933.513999999</v>
      </c>
    </row>
    <row r="91" spans="1:56" x14ac:dyDescent="0.25">
      <c r="A91" s="390" t="s">
        <v>2661</v>
      </c>
      <c r="B91" s="390" t="s">
        <v>6089</v>
      </c>
      <c r="C91">
        <v>831.56</v>
      </c>
      <c r="D91" s="396">
        <v>12456599.26</v>
      </c>
      <c r="E91" s="396">
        <v>13232102.189999999</v>
      </c>
      <c r="F91" s="397">
        <v>1.06225639227957</v>
      </c>
      <c r="G91">
        <v>4</v>
      </c>
      <c r="H91" s="396">
        <v>792.12</v>
      </c>
      <c r="I91" s="396">
        <v>867029.58</v>
      </c>
      <c r="J91" s="396">
        <v>867821.7</v>
      </c>
      <c r="K91">
        <v>1.0576399999999999</v>
      </c>
      <c r="L91" s="396">
        <v>2941533.53</v>
      </c>
      <c r="M91" s="396">
        <v>588306.69999999995</v>
      </c>
      <c r="N91" s="396">
        <v>314947.46999999997</v>
      </c>
      <c r="O91" s="396">
        <v>139639.35999999999</v>
      </c>
      <c r="P91" s="396">
        <v>108256.24</v>
      </c>
      <c r="Q91" s="396">
        <v>194571.76</v>
      </c>
      <c r="R91" s="396">
        <v>72250.87</v>
      </c>
      <c r="S91" s="396">
        <v>121018.56</v>
      </c>
      <c r="T91" s="396">
        <v>160010.69</v>
      </c>
      <c r="U91" s="396">
        <v>90845.91</v>
      </c>
      <c r="V91" s="396">
        <v>235885.53</v>
      </c>
      <c r="W91" s="396">
        <v>205451.13</v>
      </c>
      <c r="X91" s="396">
        <v>145215.25</v>
      </c>
      <c r="Y91" s="396">
        <v>5317933</v>
      </c>
      <c r="Z91" s="396">
        <v>73836</v>
      </c>
      <c r="AA91" s="396">
        <v>103945</v>
      </c>
      <c r="AB91" s="396">
        <v>270257</v>
      </c>
      <c r="AC91" s="396">
        <v>28273.040000000001</v>
      </c>
      <c r="AD91" s="396">
        <v>237410.38</v>
      </c>
      <c r="AE91" s="396">
        <v>152181.44</v>
      </c>
      <c r="AF91" s="396">
        <v>1248171.56</v>
      </c>
      <c r="AG91" s="396">
        <v>838212.48</v>
      </c>
      <c r="AH91" s="396">
        <v>2262600.7964400002</v>
      </c>
      <c r="AI91" s="396">
        <v>5214887.6964400001</v>
      </c>
      <c r="AJ91" s="396">
        <v>843268.36</v>
      </c>
      <c r="AK91" s="396">
        <v>4371619.3364399998</v>
      </c>
      <c r="AL91" s="396">
        <v>5263493.6764399996</v>
      </c>
      <c r="AM91" s="396">
        <v>140287.9</v>
      </c>
      <c r="AN91" s="396">
        <v>140287.9</v>
      </c>
      <c r="AO91" s="396">
        <v>145867.54</v>
      </c>
      <c r="AP91" s="396">
        <v>145867.54</v>
      </c>
      <c r="AQ91" s="396">
        <v>106013.02</v>
      </c>
      <c r="AR91" s="396">
        <v>106013.02</v>
      </c>
      <c r="AS91" s="396">
        <v>110795.56</v>
      </c>
      <c r="AT91" s="396">
        <v>110795.56</v>
      </c>
      <c r="AU91" s="396">
        <v>133114.09</v>
      </c>
      <c r="AV91" s="396">
        <v>469486.23</v>
      </c>
      <c r="AW91" s="396">
        <v>193170.55</v>
      </c>
      <c r="AX91" s="396">
        <v>73473.55</v>
      </c>
      <c r="AY91" s="396">
        <v>1875172.46</v>
      </c>
      <c r="AZ91" s="396">
        <v>12456599.26</v>
      </c>
      <c r="BA91" s="396">
        <v>162762.31</v>
      </c>
      <c r="BB91" s="396">
        <v>51435.3</v>
      </c>
      <c r="BC91" s="396">
        <v>269178.14</v>
      </c>
      <c r="BD91" s="396">
        <v>12456599.13644</v>
      </c>
    </row>
    <row r="92" spans="1:56" x14ac:dyDescent="0.25">
      <c r="A92" s="390" t="s">
        <v>2717</v>
      </c>
      <c r="B92" s="390" t="s">
        <v>6090</v>
      </c>
      <c r="C92">
        <v>594.74</v>
      </c>
      <c r="D92" s="396">
        <v>9308294.2699999996</v>
      </c>
      <c r="E92" s="396">
        <v>11288489.380000001</v>
      </c>
      <c r="F92" s="397">
        <v>1.21273447664649</v>
      </c>
      <c r="G92">
        <v>4</v>
      </c>
      <c r="H92" s="396">
        <v>591.91</v>
      </c>
      <c r="I92" s="396">
        <v>555583.14</v>
      </c>
      <c r="J92" s="396">
        <v>556175.05000000005</v>
      </c>
      <c r="K92">
        <v>1.0576399999999999</v>
      </c>
      <c r="L92" s="396">
        <v>2210703.61</v>
      </c>
      <c r="M92" s="396">
        <v>442140.72</v>
      </c>
      <c r="N92" s="396">
        <v>225396.14</v>
      </c>
      <c r="O92" s="396">
        <v>99417.15</v>
      </c>
      <c r="P92" s="396">
        <v>82550.12</v>
      </c>
      <c r="Q92" s="396">
        <v>134327.78</v>
      </c>
      <c r="R92" s="396">
        <v>51232.44</v>
      </c>
      <c r="S92" s="396">
        <v>86254.42</v>
      </c>
      <c r="T92" s="396">
        <v>113920.65</v>
      </c>
      <c r="U92" s="396">
        <v>64608.82</v>
      </c>
      <c r="V92" s="396">
        <v>167940.24</v>
      </c>
      <c r="W92" s="396">
        <v>146272.26999999999</v>
      </c>
      <c r="X92" s="396">
        <v>103500.3</v>
      </c>
      <c r="Y92" s="396">
        <v>3928264.66</v>
      </c>
      <c r="Z92" s="396">
        <v>52919.1</v>
      </c>
      <c r="AA92" s="396">
        <v>74342.5</v>
      </c>
      <c r="AB92" s="396">
        <v>193290.5</v>
      </c>
      <c r="AC92" s="396">
        <v>20221.16</v>
      </c>
      <c r="AD92" s="396">
        <v>169798.27</v>
      </c>
      <c r="AE92" s="396">
        <v>105441.65</v>
      </c>
      <c r="AF92" s="396">
        <v>892704.74</v>
      </c>
      <c r="AG92" s="396">
        <v>599497.92000000004</v>
      </c>
      <c r="AH92" s="396">
        <v>1706043.3357599999</v>
      </c>
      <c r="AI92" s="396">
        <v>3814259.17576</v>
      </c>
      <c r="AJ92" s="396">
        <v>603113.93000000005</v>
      </c>
      <c r="AK92" s="396">
        <v>3211145.2457599998</v>
      </c>
      <c r="AL92" s="396">
        <v>3849022.65576</v>
      </c>
      <c r="AM92" s="396">
        <v>150650.07999999999</v>
      </c>
      <c r="AN92" s="396">
        <v>150650.07999999999</v>
      </c>
      <c r="AO92" s="396">
        <v>157026.79999999999</v>
      </c>
      <c r="AP92" s="396">
        <v>157026.79999999999</v>
      </c>
      <c r="AQ92" s="396">
        <v>73332.31</v>
      </c>
      <c r="AR92" s="396">
        <v>73332.31</v>
      </c>
      <c r="AS92" s="396">
        <v>75723.58</v>
      </c>
      <c r="AT92" s="396">
        <v>75723.58</v>
      </c>
      <c r="AU92" s="396">
        <v>91665.39</v>
      </c>
      <c r="AV92" s="396">
        <v>335575.05</v>
      </c>
      <c r="AW92" s="396">
        <v>138072.67000000001</v>
      </c>
      <c r="AX92" s="396">
        <v>52228.18</v>
      </c>
      <c r="AY92" s="396">
        <v>1531006.83</v>
      </c>
      <c r="AZ92" s="396">
        <v>9308294.2699999996</v>
      </c>
      <c r="BA92" s="396">
        <v>201010.96</v>
      </c>
      <c r="BB92" s="396">
        <v>18674.95</v>
      </c>
      <c r="BC92" s="396">
        <v>197185.11</v>
      </c>
      <c r="BD92" s="396">
        <v>9308294.1457599998</v>
      </c>
    </row>
    <row r="93" spans="1:56" x14ac:dyDescent="0.25">
      <c r="A93" s="390" t="s">
        <v>2054</v>
      </c>
      <c r="B93" s="390" t="s">
        <v>6091</v>
      </c>
      <c r="C93">
        <v>717.05</v>
      </c>
      <c r="D93" s="396">
        <v>10700375.66</v>
      </c>
      <c r="E93" s="396">
        <v>14338591.210000001</v>
      </c>
      <c r="F93" s="397">
        <v>1.34000820771184</v>
      </c>
      <c r="G93">
        <v>4</v>
      </c>
      <c r="H93" s="396">
        <v>680.44</v>
      </c>
      <c r="I93" s="396">
        <v>542515.92000000004</v>
      </c>
      <c r="J93" s="396">
        <v>543196.36</v>
      </c>
      <c r="K93">
        <v>1.0576399999999999</v>
      </c>
      <c r="L93" s="396">
        <v>2587881.67</v>
      </c>
      <c r="M93" s="396">
        <v>517576.33</v>
      </c>
      <c r="N93" s="396">
        <v>270930.71999999997</v>
      </c>
      <c r="O93" s="396">
        <v>120666.62</v>
      </c>
      <c r="P93" s="396">
        <v>93119.03</v>
      </c>
      <c r="Q93" s="396">
        <v>166077.99</v>
      </c>
      <c r="R93" s="396">
        <v>61741.65</v>
      </c>
      <c r="S93" s="396">
        <v>104292.42</v>
      </c>
      <c r="T93" s="396">
        <v>138270.10999999999</v>
      </c>
      <c r="U93" s="396">
        <v>78055.33</v>
      </c>
      <c r="V93" s="396">
        <v>203835.86</v>
      </c>
      <c r="W93" s="396">
        <v>177536.58</v>
      </c>
      <c r="X93" s="396">
        <v>125144.85</v>
      </c>
      <c r="Y93" s="396">
        <v>4645129.16</v>
      </c>
      <c r="Z93" s="396">
        <v>63972</v>
      </c>
      <c r="AA93" s="396">
        <v>89631.25</v>
      </c>
      <c r="AB93" s="396">
        <v>233041.25</v>
      </c>
      <c r="AC93" s="396">
        <v>24379.7</v>
      </c>
      <c r="AD93" s="396">
        <v>204717.77</v>
      </c>
      <c r="AE93" s="396">
        <v>129925.66</v>
      </c>
      <c r="AF93" s="396">
        <v>1076292.05</v>
      </c>
      <c r="AG93" s="396">
        <v>722786.4</v>
      </c>
      <c r="AH93" s="396">
        <v>1942265.2422</v>
      </c>
      <c r="AI93" s="396">
        <v>4487011.3222000003</v>
      </c>
      <c r="AJ93" s="396">
        <v>727146.06</v>
      </c>
      <c r="AK93" s="396">
        <v>3759865.2622000002</v>
      </c>
      <c r="AL93" s="396">
        <v>4528924.0121999998</v>
      </c>
      <c r="AM93" s="396">
        <v>134708.26999999999</v>
      </c>
      <c r="AN93" s="396">
        <v>134708.26999999999</v>
      </c>
      <c r="AO93" s="396">
        <v>140287.9</v>
      </c>
      <c r="AP93" s="396">
        <v>140287.9</v>
      </c>
      <c r="AQ93" s="396">
        <v>63767.23</v>
      </c>
      <c r="AR93" s="396">
        <v>63767.23</v>
      </c>
      <c r="AS93" s="396">
        <v>66955.59</v>
      </c>
      <c r="AT93" s="396">
        <v>66955.59</v>
      </c>
      <c r="AU93" s="396">
        <v>80506.12</v>
      </c>
      <c r="AV93" s="396">
        <v>404921.91</v>
      </c>
      <c r="AW93" s="396">
        <v>166605.5</v>
      </c>
      <c r="AX93" s="396">
        <v>62850.87</v>
      </c>
      <c r="AY93" s="396">
        <v>1526322.38</v>
      </c>
      <c r="AZ93" s="396">
        <v>10700375.66</v>
      </c>
      <c r="BA93" s="396">
        <v>148234.79999999999</v>
      </c>
      <c r="BB93" s="396">
        <v>189.79</v>
      </c>
      <c r="BC93" s="396">
        <v>231822.26</v>
      </c>
      <c r="BD93" s="396">
        <v>10700375.552200001</v>
      </c>
    </row>
    <row r="94" spans="1:56" x14ac:dyDescent="0.25">
      <c r="A94" s="390" t="s">
        <v>1976</v>
      </c>
      <c r="B94" s="390" t="s">
        <v>6092</v>
      </c>
      <c r="C94">
        <v>490.82</v>
      </c>
      <c r="D94" s="396">
        <v>7714248.2999999998</v>
      </c>
      <c r="E94" s="396">
        <v>7961276.5800000001</v>
      </c>
      <c r="F94" s="397">
        <v>1.0320223397527899</v>
      </c>
      <c r="G94">
        <v>4</v>
      </c>
      <c r="H94" s="396">
        <v>490.55</v>
      </c>
      <c r="I94" s="396">
        <v>620143.07999999996</v>
      </c>
      <c r="J94" s="396">
        <v>620633.63</v>
      </c>
      <c r="K94">
        <v>1.0576399999999999</v>
      </c>
      <c r="L94" s="396">
        <v>1803169.16</v>
      </c>
      <c r="M94" s="396">
        <v>360633.83</v>
      </c>
      <c r="N94" s="396">
        <v>185173.93</v>
      </c>
      <c r="O94" s="396">
        <v>81962.23</v>
      </c>
      <c r="P94" s="396">
        <v>68468.5</v>
      </c>
      <c r="Q94" s="396">
        <v>110718.66</v>
      </c>
      <c r="R94" s="396">
        <v>42036.87</v>
      </c>
      <c r="S94" s="396">
        <v>71168.09</v>
      </c>
      <c r="T94" s="396">
        <v>93919.32</v>
      </c>
      <c r="U94" s="396">
        <v>53458.06</v>
      </c>
      <c r="V94" s="396">
        <v>138454.54999999999</v>
      </c>
      <c r="W94" s="396">
        <v>120590.88</v>
      </c>
      <c r="X94" s="396">
        <v>85397.58</v>
      </c>
      <c r="Y94" s="396">
        <v>3215151.66</v>
      </c>
      <c r="Z94" s="396">
        <v>43768.800000000003</v>
      </c>
      <c r="AA94" s="396">
        <v>61352.5</v>
      </c>
      <c r="AB94" s="396">
        <v>159516.5</v>
      </c>
      <c r="AC94" s="396">
        <v>16687.88</v>
      </c>
      <c r="AD94" s="396">
        <v>140129.1</v>
      </c>
      <c r="AE94" s="396">
        <v>86735.42</v>
      </c>
      <c r="AF94" s="396">
        <v>736720.82</v>
      </c>
      <c r="AG94" s="396">
        <v>494746.56</v>
      </c>
      <c r="AH94" s="396">
        <v>1415070.18768</v>
      </c>
      <c r="AI94" s="396">
        <v>3154727.76768</v>
      </c>
      <c r="AJ94" s="396">
        <v>497730.74</v>
      </c>
      <c r="AK94" s="396">
        <v>2656997.0276799998</v>
      </c>
      <c r="AL94" s="396">
        <v>3183416.95768</v>
      </c>
      <c r="AM94" s="396">
        <v>106810.11</v>
      </c>
      <c r="AN94" s="396">
        <v>106810.11</v>
      </c>
      <c r="AO94" s="396">
        <v>110795.56</v>
      </c>
      <c r="AP94" s="396">
        <v>110795.56</v>
      </c>
      <c r="AQ94" s="396">
        <v>83694.490000000005</v>
      </c>
      <c r="AR94" s="396">
        <v>83694.490000000005</v>
      </c>
      <c r="AS94" s="396">
        <v>86882.85</v>
      </c>
      <c r="AT94" s="396">
        <v>86882.85</v>
      </c>
      <c r="AU94" s="396">
        <v>104418.84</v>
      </c>
      <c r="AV94" s="396">
        <v>277387.45</v>
      </c>
      <c r="AW94" s="396">
        <v>114131.32</v>
      </c>
      <c r="AX94" s="396">
        <v>43375.95</v>
      </c>
      <c r="AY94" s="396">
        <v>1315679.58</v>
      </c>
      <c r="AZ94" s="396">
        <v>7714248.2999999998</v>
      </c>
      <c r="BA94" s="396">
        <v>166205.92000000001</v>
      </c>
      <c r="BB94" s="396">
        <v>34918.76</v>
      </c>
      <c r="BC94" s="396">
        <v>177113.72</v>
      </c>
      <c r="BD94" s="396">
        <v>7714248.1976800002</v>
      </c>
    </row>
    <row r="95" spans="1:56" x14ac:dyDescent="0.25">
      <c r="A95" s="390" t="s">
        <v>3152</v>
      </c>
      <c r="B95" s="390" t="s">
        <v>6093</v>
      </c>
      <c r="C95">
        <v>993.39</v>
      </c>
      <c r="D95" s="396">
        <v>15400706.35</v>
      </c>
      <c r="E95" s="396">
        <v>16131070.140000001</v>
      </c>
      <c r="F95" s="397">
        <v>1.04742404493674</v>
      </c>
      <c r="G95">
        <v>4</v>
      </c>
      <c r="H95" s="396">
        <v>979.33</v>
      </c>
      <c r="I95" s="396">
        <v>2487113.12</v>
      </c>
      <c r="J95" s="396">
        <v>2488092.4500000002</v>
      </c>
      <c r="K95">
        <v>1.0576399999999999</v>
      </c>
      <c r="L95" s="396">
        <v>3617721.97</v>
      </c>
      <c r="M95" s="396">
        <v>723544.39</v>
      </c>
      <c r="N95" s="396">
        <v>376419.15</v>
      </c>
      <c r="O95" s="396">
        <v>166960.1</v>
      </c>
      <c r="P95" s="396">
        <v>135756.79999999999</v>
      </c>
      <c r="Q95" s="396">
        <v>229578.4</v>
      </c>
      <c r="R95" s="396">
        <v>86044.22</v>
      </c>
      <c r="S95" s="396">
        <v>144631.94</v>
      </c>
      <c r="T95" s="396">
        <v>191317.13</v>
      </c>
      <c r="U95" s="396">
        <v>108227.98</v>
      </c>
      <c r="V95" s="396">
        <v>282037.05</v>
      </c>
      <c r="W95" s="396">
        <v>245648.1</v>
      </c>
      <c r="X95" s="396">
        <v>173549.93</v>
      </c>
      <c r="Y95" s="396">
        <v>6481437.1600000001</v>
      </c>
      <c r="Z95" s="396">
        <v>88212.6</v>
      </c>
      <c r="AA95" s="396">
        <v>124173.75</v>
      </c>
      <c r="AB95" s="396">
        <v>322851.75</v>
      </c>
      <c r="AC95" s="396">
        <v>33775.26</v>
      </c>
      <c r="AD95" s="396">
        <v>283612.84000000003</v>
      </c>
      <c r="AE95" s="396">
        <v>179083.56</v>
      </c>
      <c r="AF95" s="396">
        <v>1491078.39</v>
      </c>
      <c r="AG95" s="396">
        <v>1001337.12</v>
      </c>
      <c r="AH95" s="396">
        <v>2816991.5163599998</v>
      </c>
      <c r="AI95" s="396">
        <v>6341116.7863600003</v>
      </c>
      <c r="AJ95" s="396">
        <v>1007376.93</v>
      </c>
      <c r="AK95" s="396">
        <v>5333739.8563599996</v>
      </c>
      <c r="AL95" s="396">
        <v>6399181.9863600004</v>
      </c>
      <c r="AM95" s="396">
        <v>216808.58</v>
      </c>
      <c r="AN95" s="396">
        <v>216808.58</v>
      </c>
      <c r="AO95" s="396">
        <v>225576.57</v>
      </c>
      <c r="AP95" s="396">
        <v>225576.57</v>
      </c>
      <c r="AQ95" s="396">
        <v>141882.07999999999</v>
      </c>
      <c r="AR95" s="396">
        <v>141882.07999999999</v>
      </c>
      <c r="AS95" s="396">
        <v>147461.72</v>
      </c>
      <c r="AT95" s="396">
        <v>147461.72</v>
      </c>
      <c r="AU95" s="396">
        <v>176954.06</v>
      </c>
      <c r="AV95" s="396">
        <v>561151.63</v>
      </c>
      <c r="AW95" s="396">
        <v>230886.36</v>
      </c>
      <c r="AX95" s="396">
        <v>87637.119999999995</v>
      </c>
      <c r="AY95" s="396">
        <v>2520087.0699999998</v>
      </c>
      <c r="AZ95" s="396">
        <v>15400706.35</v>
      </c>
      <c r="BA95" s="396">
        <v>344805.22</v>
      </c>
      <c r="BB95" s="396">
        <v>59120.23</v>
      </c>
      <c r="BC95" s="396">
        <v>408591.78</v>
      </c>
      <c r="BD95" s="396">
        <v>15400706.216360001</v>
      </c>
    </row>
    <row r="96" spans="1:56" x14ac:dyDescent="0.25">
      <c r="A96" s="390" t="s">
        <v>2490</v>
      </c>
      <c r="B96" s="390" t="s">
        <v>6094</v>
      </c>
      <c r="C96">
        <v>1170.25</v>
      </c>
      <c r="D96" s="396">
        <v>17747181.359999999</v>
      </c>
      <c r="E96" s="396">
        <v>24813620.32</v>
      </c>
      <c r="F96" s="397">
        <v>1.3981724656247001</v>
      </c>
      <c r="G96">
        <v>4</v>
      </c>
      <c r="H96" s="396">
        <v>1128.55</v>
      </c>
      <c r="I96" s="396">
        <v>1166652.18</v>
      </c>
      <c r="J96" s="396">
        <v>1167780.73</v>
      </c>
      <c r="K96">
        <v>1.0576399999999999</v>
      </c>
      <c r="L96" s="396">
        <v>4202841.26</v>
      </c>
      <c r="M96" s="396">
        <v>840568.25</v>
      </c>
      <c r="N96" s="396">
        <v>443203.19</v>
      </c>
      <c r="O96" s="396">
        <v>196557.58</v>
      </c>
      <c r="P96" s="396">
        <v>155159.87</v>
      </c>
      <c r="Q96" s="396">
        <v>270283.78999999998</v>
      </c>
      <c r="R96" s="396">
        <v>101808.05</v>
      </c>
      <c r="S96" s="396">
        <v>170213.1</v>
      </c>
      <c r="T96" s="396">
        <v>225232.44</v>
      </c>
      <c r="U96" s="396">
        <v>127905.79</v>
      </c>
      <c r="V96" s="396">
        <v>332034.52</v>
      </c>
      <c r="W96" s="396">
        <v>289194.8</v>
      </c>
      <c r="X96" s="396">
        <v>204245.84</v>
      </c>
      <c r="Y96" s="396">
        <v>7559248.4800000004</v>
      </c>
      <c r="Z96" s="396">
        <v>103590</v>
      </c>
      <c r="AA96" s="396">
        <v>146281.25</v>
      </c>
      <c r="AB96" s="396">
        <v>380331.25</v>
      </c>
      <c r="AC96" s="396">
        <v>39788.5</v>
      </c>
      <c r="AD96" s="396">
        <v>334106.37</v>
      </c>
      <c r="AE96" s="396">
        <v>210459</v>
      </c>
      <c r="AF96" s="396">
        <v>1756545.25</v>
      </c>
      <c r="AG96" s="396">
        <v>1179612</v>
      </c>
      <c r="AH96" s="396">
        <v>3232381.557</v>
      </c>
      <c r="AI96" s="396">
        <v>7383095.1770000001</v>
      </c>
      <c r="AJ96" s="396">
        <v>1186727.1200000001</v>
      </c>
      <c r="AK96" s="396">
        <v>6196368.057</v>
      </c>
      <c r="AL96" s="396">
        <v>7451498.1270000003</v>
      </c>
      <c r="AM96" s="396">
        <v>227170.76</v>
      </c>
      <c r="AN96" s="396">
        <v>227170.76</v>
      </c>
      <c r="AO96" s="396">
        <v>236735.84</v>
      </c>
      <c r="AP96" s="396">
        <v>236735.84</v>
      </c>
      <c r="AQ96" s="396">
        <v>145070.45000000001</v>
      </c>
      <c r="AR96" s="396">
        <v>145070.45000000001</v>
      </c>
      <c r="AS96" s="396">
        <v>150650.07999999999</v>
      </c>
      <c r="AT96" s="396">
        <v>150650.07999999999</v>
      </c>
      <c r="AU96" s="396">
        <v>180939.51</v>
      </c>
      <c r="AV96" s="396">
        <v>660787.92000000004</v>
      </c>
      <c r="AW96" s="396">
        <v>271881.81</v>
      </c>
      <c r="AX96" s="396">
        <v>103571.15</v>
      </c>
      <c r="AY96" s="396">
        <v>2736434.65</v>
      </c>
      <c r="AZ96" s="396">
        <v>17747181.359999999</v>
      </c>
      <c r="BA96" s="396">
        <v>352122.34</v>
      </c>
      <c r="BB96" s="396">
        <v>42417.41</v>
      </c>
      <c r="BC96" s="396">
        <v>417955.7</v>
      </c>
      <c r="BD96" s="396">
        <v>17747181.256999999</v>
      </c>
    </row>
    <row r="97" spans="1:56" x14ac:dyDescent="0.25">
      <c r="A97" s="390" t="s">
        <v>2035</v>
      </c>
      <c r="B97" s="390" t="s">
        <v>6095</v>
      </c>
      <c r="C97">
        <v>3641.98</v>
      </c>
      <c r="D97" s="396">
        <v>58433087.109999999</v>
      </c>
      <c r="E97" s="396">
        <v>67072084.640000001</v>
      </c>
      <c r="F97" s="397">
        <v>1.1478442772283599</v>
      </c>
      <c r="G97">
        <v>4</v>
      </c>
      <c r="H97" s="396">
        <v>3715.78</v>
      </c>
      <c r="I97" s="396">
        <v>2966208.18</v>
      </c>
      <c r="J97" s="396">
        <v>2969923.96</v>
      </c>
      <c r="K97">
        <v>1.0576399999999999</v>
      </c>
      <c r="L97" s="396">
        <v>13402525.289999999</v>
      </c>
      <c r="M97" s="396">
        <v>4467061.67</v>
      </c>
      <c r="N97" s="396">
        <v>1581983</v>
      </c>
      <c r="O97" s="396">
        <v>526748.18000000005</v>
      </c>
      <c r="P97" s="396">
        <v>450170.91</v>
      </c>
      <c r="Q97" s="396">
        <v>1357057.88</v>
      </c>
      <c r="R97" s="396">
        <v>318560.69</v>
      </c>
      <c r="S97" s="396">
        <v>596893.72</v>
      </c>
      <c r="T97" s="396">
        <v>526991.74</v>
      </c>
      <c r="U97" s="396">
        <v>397819.83</v>
      </c>
      <c r="V97" s="396">
        <v>776883.87</v>
      </c>
      <c r="W97" s="396">
        <v>676648.85</v>
      </c>
      <c r="X97" s="396">
        <v>716237.82</v>
      </c>
      <c r="Y97" s="396">
        <v>25795583.449999999</v>
      </c>
      <c r="Z97" s="396">
        <v>327778.2</v>
      </c>
      <c r="AA97" s="396">
        <v>455247.5</v>
      </c>
      <c r="AB97" s="396">
        <v>1183643.5</v>
      </c>
      <c r="AC97" s="396">
        <v>123827.32</v>
      </c>
      <c r="AD97" s="396">
        <v>1039785.29</v>
      </c>
      <c r="AE97" s="396">
        <v>3372473.48</v>
      </c>
      <c r="AF97" s="396">
        <v>5466611.9800000004</v>
      </c>
      <c r="AG97" s="396">
        <v>3671115.84</v>
      </c>
      <c r="AH97" s="396">
        <v>10172584.52052</v>
      </c>
      <c r="AI97" s="396">
        <v>25813067.630520001</v>
      </c>
      <c r="AJ97" s="396">
        <v>3693259.07</v>
      </c>
      <c r="AK97" s="396">
        <v>22119808.560520001</v>
      </c>
      <c r="AL97" s="396">
        <v>26025947.08052</v>
      </c>
      <c r="AM97" s="396">
        <v>542818.55000000005</v>
      </c>
      <c r="AN97" s="396">
        <v>542818.55000000005</v>
      </c>
      <c r="AO97" s="396">
        <v>565137.07999999996</v>
      </c>
      <c r="AP97" s="396">
        <v>565137.07999999996</v>
      </c>
      <c r="AQ97" s="396">
        <v>219199.85</v>
      </c>
      <c r="AR97" s="396">
        <v>219199.85</v>
      </c>
      <c r="AS97" s="396">
        <v>227967.85</v>
      </c>
      <c r="AT97" s="396">
        <v>227967.85</v>
      </c>
      <c r="AU97" s="396">
        <v>274199.09000000003</v>
      </c>
      <c r="AV97" s="396">
        <v>2058087.37</v>
      </c>
      <c r="AW97" s="396">
        <v>846801.98</v>
      </c>
      <c r="AX97" s="396">
        <v>322221.36</v>
      </c>
      <c r="AY97" s="396">
        <v>6611556.46</v>
      </c>
      <c r="AZ97" s="396">
        <v>58433087.109999999</v>
      </c>
      <c r="BA97" s="396">
        <v>589250.56000000006</v>
      </c>
      <c r="BB97" s="396">
        <v>26968.34</v>
      </c>
      <c r="BC97" s="396">
        <v>1138119.43</v>
      </c>
      <c r="BD97" s="396">
        <v>58433086.99052</v>
      </c>
    </row>
    <row r="98" spans="1:56" x14ac:dyDescent="0.25">
      <c r="A98" s="390" t="s">
        <v>2711</v>
      </c>
      <c r="B98" s="390" t="s">
        <v>6096</v>
      </c>
      <c r="C98">
        <v>3797.15</v>
      </c>
      <c r="D98" s="396">
        <v>55801239.380000003</v>
      </c>
      <c r="E98" s="396">
        <v>104767930.14</v>
      </c>
      <c r="F98" s="397">
        <v>1.8775197702427799</v>
      </c>
      <c r="G98">
        <v>4</v>
      </c>
      <c r="H98" s="396">
        <v>3548.42</v>
      </c>
      <c r="I98" s="396">
        <v>2424184.06</v>
      </c>
      <c r="J98" s="396">
        <v>2427732.48</v>
      </c>
      <c r="K98">
        <v>1.0576399999999999</v>
      </c>
      <c r="L98" s="396">
        <v>13328641.460000001</v>
      </c>
      <c r="M98" s="396">
        <v>4442436.1900000004</v>
      </c>
      <c r="N98" s="396">
        <v>1649782.28</v>
      </c>
      <c r="O98" s="396">
        <v>549347.93999999994</v>
      </c>
      <c r="P98" s="396">
        <v>410217.86</v>
      </c>
      <c r="Q98" s="396">
        <v>1414844.68</v>
      </c>
      <c r="R98" s="396">
        <v>332354.03999999998</v>
      </c>
      <c r="S98" s="396">
        <v>622474.88</v>
      </c>
      <c r="T98" s="396">
        <v>549601.93999999994</v>
      </c>
      <c r="U98" s="396">
        <v>414873.93</v>
      </c>
      <c r="V98" s="396">
        <v>810215.52</v>
      </c>
      <c r="W98" s="396">
        <v>705679.99</v>
      </c>
      <c r="X98" s="396">
        <v>746933.73</v>
      </c>
      <c r="Y98" s="396">
        <v>25977404.440000001</v>
      </c>
      <c r="Z98" s="396">
        <v>341743.5</v>
      </c>
      <c r="AA98" s="396">
        <v>474643.75</v>
      </c>
      <c r="AB98" s="396">
        <v>1234073.75</v>
      </c>
      <c r="AC98" s="396">
        <v>129103.1</v>
      </c>
      <c r="AD98" s="396">
        <v>1084086.32</v>
      </c>
      <c r="AE98" s="396">
        <v>3516160.9</v>
      </c>
      <c r="AF98" s="396">
        <v>5699522.1500000004</v>
      </c>
      <c r="AG98" s="396">
        <v>3827527.2</v>
      </c>
      <c r="AH98" s="396">
        <v>9487369.5636</v>
      </c>
      <c r="AI98" s="396">
        <v>25794230.233600002</v>
      </c>
      <c r="AJ98" s="396">
        <v>3850613.87</v>
      </c>
      <c r="AK98" s="396">
        <v>21943616.363600001</v>
      </c>
      <c r="AL98" s="396">
        <v>26016179.613600001</v>
      </c>
      <c r="AM98" s="396">
        <v>92462.48</v>
      </c>
      <c r="AN98" s="396">
        <v>92462.48</v>
      </c>
      <c r="AO98" s="396">
        <v>96447.93</v>
      </c>
      <c r="AP98" s="396">
        <v>96447.93</v>
      </c>
      <c r="AQ98" s="396">
        <v>11956.35</v>
      </c>
      <c r="AR98" s="396">
        <v>11956.35</v>
      </c>
      <c r="AS98" s="396">
        <v>12753.44</v>
      </c>
      <c r="AT98" s="396">
        <v>12753.44</v>
      </c>
      <c r="AU98" s="396">
        <v>15144.71</v>
      </c>
      <c r="AV98" s="396">
        <v>2146564.4</v>
      </c>
      <c r="AW98" s="396">
        <v>883205.94</v>
      </c>
      <c r="AX98" s="396">
        <v>335499.71000000002</v>
      </c>
      <c r="AY98" s="396">
        <v>3807655.16</v>
      </c>
      <c r="AZ98" s="396">
        <v>55801239.380000003</v>
      </c>
      <c r="BA98" s="396">
        <v>68272.899999999994</v>
      </c>
      <c r="BB98" s="396">
        <v>8108.65</v>
      </c>
      <c r="BC98" s="396">
        <v>1460985.22</v>
      </c>
      <c r="BD98" s="396">
        <v>55801239.213600002</v>
      </c>
    </row>
    <row r="99" spans="1:56" x14ac:dyDescent="0.25">
      <c r="A99" s="390" t="s">
        <v>2540</v>
      </c>
      <c r="B99" s="390" t="s">
        <v>6097</v>
      </c>
      <c r="C99">
        <v>6154.49</v>
      </c>
      <c r="D99" s="396">
        <v>102695990.84999999</v>
      </c>
      <c r="E99" s="396">
        <v>121622426.69</v>
      </c>
      <c r="F99" s="397">
        <v>1.1842957615321601</v>
      </c>
      <c r="G99">
        <v>4</v>
      </c>
      <c r="H99" s="396">
        <v>6530.48</v>
      </c>
      <c r="I99" s="396">
        <v>5633553.0700000003</v>
      </c>
      <c r="J99" s="396">
        <v>5640083.5499999998</v>
      </c>
      <c r="K99">
        <v>1.0576399999999999</v>
      </c>
      <c r="L99" s="396">
        <v>23116944.030000001</v>
      </c>
      <c r="M99" s="396">
        <v>7704877.4299999997</v>
      </c>
      <c r="N99" s="396">
        <v>2674594.35</v>
      </c>
      <c r="O99" s="396">
        <v>890951.96</v>
      </c>
      <c r="P99" s="396">
        <v>806317.39</v>
      </c>
      <c r="Q99" s="396">
        <v>2293763.36</v>
      </c>
      <c r="R99" s="396">
        <v>538597.44999999995</v>
      </c>
      <c r="S99" s="396">
        <v>1009143.95</v>
      </c>
      <c r="T99" s="396">
        <v>891363.92</v>
      </c>
      <c r="U99" s="396">
        <v>672653.31</v>
      </c>
      <c r="V99" s="396">
        <v>1314036.26</v>
      </c>
      <c r="W99" s="396">
        <v>1144496.83</v>
      </c>
      <c r="X99" s="396">
        <v>1210914.17</v>
      </c>
      <c r="Y99" s="396">
        <v>44268654.409999996</v>
      </c>
      <c r="Z99" s="396">
        <v>553904.1</v>
      </c>
      <c r="AA99" s="396">
        <v>769311.25</v>
      </c>
      <c r="AB99" s="396">
        <v>2000209.25</v>
      </c>
      <c r="AC99" s="396">
        <v>209252.66</v>
      </c>
      <c r="AD99" s="396">
        <v>1757106.89</v>
      </c>
      <c r="AE99" s="396">
        <v>5699057.7400000002</v>
      </c>
      <c r="AF99" s="396">
        <v>9237889.4900000002</v>
      </c>
      <c r="AG99" s="396">
        <v>6203725.9199999999</v>
      </c>
      <c r="AH99" s="396">
        <v>18053466.61476</v>
      </c>
      <c r="AI99" s="396">
        <v>44483923.914760001</v>
      </c>
      <c r="AJ99" s="396">
        <v>6241145.21</v>
      </c>
      <c r="AK99" s="396">
        <v>38242778.70476</v>
      </c>
      <c r="AL99" s="396">
        <v>44843663.514760002</v>
      </c>
      <c r="AM99" s="396">
        <v>1260199.8999999999</v>
      </c>
      <c r="AN99" s="396">
        <v>1260199.8999999999</v>
      </c>
      <c r="AO99" s="396">
        <v>1312807.8600000001</v>
      </c>
      <c r="AP99" s="396">
        <v>1312807.8600000001</v>
      </c>
      <c r="AQ99" s="396">
        <v>559557.44999999995</v>
      </c>
      <c r="AR99" s="396">
        <v>559557.44999999995</v>
      </c>
      <c r="AS99" s="396">
        <v>582673.06999999995</v>
      </c>
      <c r="AT99" s="396">
        <v>582673.06999999995</v>
      </c>
      <c r="AU99" s="396">
        <v>699048.26</v>
      </c>
      <c r="AV99" s="396">
        <v>3478502.44</v>
      </c>
      <c r="AW99" s="396">
        <v>1431233.09</v>
      </c>
      <c r="AX99" s="396">
        <v>544412.46</v>
      </c>
      <c r="AY99" s="396">
        <v>13583672.810000001</v>
      </c>
      <c r="AZ99" s="396">
        <v>102695990.84999999</v>
      </c>
      <c r="BA99" s="396">
        <v>1310220.95</v>
      </c>
      <c r="BB99" s="396">
        <v>94624.7</v>
      </c>
      <c r="BC99" s="396">
        <v>1865515.37</v>
      </c>
      <c r="BD99" s="396">
        <v>102695990.73476</v>
      </c>
    </row>
    <row r="100" spans="1:56" x14ac:dyDescent="0.25">
      <c r="A100" s="390" t="s">
        <v>3286</v>
      </c>
      <c r="B100" s="390" t="s">
        <v>6098</v>
      </c>
      <c r="C100">
        <v>12174.5</v>
      </c>
      <c r="D100" s="396">
        <v>200415883.22</v>
      </c>
      <c r="E100" s="396">
        <v>181380761.90000001</v>
      </c>
      <c r="F100" s="397">
        <v>0.905021892406078</v>
      </c>
      <c r="G100">
        <v>3</v>
      </c>
      <c r="H100" s="396">
        <v>266704.96000000002</v>
      </c>
      <c r="I100" s="396">
        <v>12686035.33</v>
      </c>
      <c r="J100" s="396">
        <v>12952740.289999999</v>
      </c>
      <c r="K100">
        <v>1.0576399999999999</v>
      </c>
      <c r="L100" s="396">
        <v>45341197.659999996</v>
      </c>
      <c r="M100" s="396">
        <v>15112221.17</v>
      </c>
      <c r="N100" s="396">
        <v>5290950.8600000003</v>
      </c>
      <c r="O100" s="396">
        <v>1763650.28</v>
      </c>
      <c r="P100" s="396">
        <v>1563407.64</v>
      </c>
      <c r="Q100" s="396">
        <v>4538128.32</v>
      </c>
      <c r="R100" s="396">
        <v>1066028.8700000001</v>
      </c>
      <c r="S100" s="396">
        <v>1996314.35</v>
      </c>
      <c r="T100" s="396">
        <v>1764465.75</v>
      </c>
      <c r="U100" s="396">
        <v>1330876.23</v>
      </c>
      <c r="V100" s="396">
        <v>2601150.7999999998</v>
      </c>
      <c r="W100" s="396">
        <v>2265545.44</v>
      </c>
      <c r="X100" s="396">
        <v>2395461.34</v>
      </c>
      <c r="Y100" s="396">
        <v>87029398.709999993</v>
      </c>
      <c r="Z100" s="396">
        <v>1095705</v>
      </c>
      <c r="AA100" s="396">
        <v>1521812.5</v>
      </c>
      <c r="AB100" s="396">
        <v>3956712.5</v>
      </c>
      <c r="AC100" s="396">
        <v>413933</v>
      </c>
      <c r="AD100" s="396">
        <v>3475819.75</v>
      </c>
      <c r="AE100" s="396">
        <v>11273587</v>
      </c>
      <c r="AF100" s="396">
        <v>18273924.5</v>
      </c>
      <c r="AG100" s="396">
        <v>12271896</v>
      </c>
      <c r="AH100" s="396">
        <v>35115716.012999997</v>
      </c>
      <c r="AI100" s="396">
        <v>87399106.262999997</v>
      </c>
      <c r="AJ100" s="396">
        <v>12345916.960000001</v>
      </c>
      <c r="AK100" s="396">
        <v>75053189.303000003</v>
      </c>
      <c r="AL100" s="396">
        <v>88110724.913000003</v>
      </c>
      <c r="AM100" s="396">
        <v>2209534.54</v>
      </c>
      <c r="AN100" s="396">
        <v>2209534.54</v>
      </c>
      <c r="AO100" s="396">
        <v>2301997.0299999998</v>
      </c>
      <c r="AP100" s="396">
        <v>2301997.0299999998</v>
      </c>
      <c r="AQ100" s="396">
        <v>1024261.14</v>
      </c>
      <c r="AR100" s="396">
        <v>1024261.14</v>
      </c>
      <c r="AS100" s="396">
        <v>1066506.93</v>
      </c>
      <c r="AT100" s="396">
        <v>1066506.93</v>
      </c>
      <c r="AU100" s="396">
        <v>1280127.1499999999</v>
      </c>
      <c r="AV100" s="396">
        <v>6882078.3899999997</v>
      </c>
      <c r="AW100" s="396">
        <v>2831637.61</v>
      </c>
      <c r="AX100" s="396">
        <v>1077317.03</v>
      </c>
      <c r="AY100" s="396">
        <v>25275759.460000001</v>
      </c>
      <c r="AZ100" s="396">
        <v>200415883.22</v>
      </c>
      <c r="BA100" s="396">
        <v>2037177.43</v>
      </c>
      <c r="BB100" s="396">
        <v>212370.27</v>
      </c>
      <c r="BC100" s="396">
        <v>4033110.73</v>
      </c>
      <c r="BD100" s="396">
        <v>200415883.083</v>
      </c>
    </row>
    <row r="101" spans="1:56" x14ac:dyDescent="0.25">
      <c r="A101" s="390" t="s">
        <v>3288</v>
      </c>
      <c r="B101" s="390" t="s">
        <v>6099</v>
      </c>
      <c r="C101">
        <v>12031</v>
      </c>
      <c r="D101" s="396">
        <v>202093663.46000001</v>
      </c>
      <c r="E101" s="396">
        <v>213215469.02000001</v>
      </c>
      <c r="F101" s="397">
        <v>1.05503292567212</v>
      </c>
      <c r="G101">
        <v>4</v>
      </c>
      <c r="H101" s="396">
        <v>12851.22</v>
      </c>
      <c r="I101" s="396">
        <v>10143130.529999999</v>
      </c>
      <c r="J101" s="396">
        <v>10155981.75</v>
      </c>
      <c r="K101">
        <v>1.0576399999999999</v>
      </c>
      <c r="L101" s="396">
        <v>45328159.340000004</v>
      </c>
      <c r="M101" s="396">
        <v>15107875.5</v>
      </c>
      <c r="N101" s="396">
        <v>5228366.92</v>
      </c>
      <c r="O101" s="396">
        <v>1742788.97</v>
      </c>
      <c r="P101" s="396">
        <v>1591614.66</v>
      </c>
      <c r="Q101" s="396">
        <v>4485001.74</v>
      </c>
      <c r="R101" s="396">
        <v>1053549.17</v>
      </c>
      <c r="S101" s="396">
        <v>1972700.97</v>
      </c>
      <c r="T101" s="396">
        <v>1743594.79</v>
      </c>
      <c r="U101" s="396">
        <v>1315133.98</v>
      </c>
      <c r="V101" s="396">
        <v>2570383.12</v>
      </c>
      <c r="W101" s="396">
        <v>2238747.46</v>
      </c>
      <c r="X101" s="396">
        <v>2367126.66</v>
      </c>
      <c r="Y101" s="396">
        <v>86745043.280000001</v>
      </c>
      <c r="Z101" s="396">
        <v>1082790</v>
      </c>
      <c r="AA101" s="396">
        <v>1503875</v>
      </c>
      <c r="AB101" s="396">
        <v>3910075</v>
      </c>
      <c r="AC101" s="396">
        <v>409054</v>
      </c>
      <c r="AD101" s="396">
        <v>3434850.5</v>
      </c>
      <c r="AE101" s="396">
        <v>11140706</v>
      </c>
      <c r="AF101" s="396">
        <v>18058531</v>
      </c>
      <c r="AG101" s="396">
        <v>12127248</v>
      </c>
      <c r="AH101" s="396">
        <v>35584245.261</v>
      </c>
      <c r="AI101" s="396">
        <v>87251374.761000007</v>
      </c>
      <c r="AJ101" s="396">
        <v>12200396.48</v>
      </c>
      <c r="AK101" s="396">
        <v>75050978.281000003</v>
      </c>
      <c r="AL101" s="396">
        <v>87954605.611000001</v>
      </c>
      <c r="AM101" s="396">
        <v>2565833.9500000002</v>
      </c>
      <c r="AN101" s="396">
        <v>2565833.9500000002</v>
      </c>
      <c r="AO101" s="396">
        <v>2672644.06</v>
      </c>
      <c r="AP101" s="396">
        <v>2672644.06</v>
      </c>
      <c r="AQ101" s="396">
        <v>1172519.95</v>
      </c>
      <c r="AR101" s="396">
        <v>1172519.95</v>
      </c>
      <c r="AS101" s="396">
        <v>1221142.47</v>
      </c>
      <c r="AT101" s="396">
        <v>1221142.47</v>
      </c>
      <c r="AU101" s="396">
        <v>1465849.21</v>
      </c>
      <c r="AV101" s="396">
        <v>6800775.1699999999</v>
      </c>
      <c r="AW101" s="396">
        <v>2798185.32</v>
      </c>
      <c r="AX101" s="396">
        <v>1064923.8999999999</v>
      </c>
      <c r="AY101" s="396">
        <v>27394014.460000001</v>
      </c>
      <c r="AZ101" s="396">
        <v>202093663.46000001</v>
      </c>
      <c r="BA101" s="396">
        <v>2334986.6800000002</v>
      </c>
      <c r="BB101" s="396">
        <v>191681.41</v>
      </c>
      <c r="BC101" s="396">
        <v>3391569.35</v>
      </c>
      <c r="BD101" s="396">
        <v>202093663.35100001</v>
      </c>
    </row>
    <row r="102" spans="1:56" x14ac:dyDescent="0.25">
      <c r="A102" s="390" t="s">
        <v>2721</v>
      </c>
      <c r="B102" s="390" t="s">
        <v>6100</v>
      </c>
      <c r="C102">
        <v>4613.5</v>
      </c>
      <c r="D102" s="396">
        <v>77681567.890000001</v>
      </c>
      <c r="E102" s="396">
        <v>137635788.94999999</v>
      </c>
      <c r="F102" s="397">
        <v>1.7717946829407101</v>
      </c>
      <c r="G102">
        <v>4</v>
      </c>
      <c r="H102" s="396">
        <v>4939.8</v>
      </c>
      <c r="I102" s="396">
        <v>4858586.28</v>
      </c>
      <c r="J102" s="396">
        <v>4863526.08</v>
      </c>
      <c r="K102">
        <v>1.0576399999999999</v>
      </c>
      <c r="L102" s="396">
        <v>17491342.91</v>
      </c>
      <c r="M102" s="396">
        <v>5829864.5899999999</v>
      </c>
      <c r="N102" s="396">
        <v>2004424.62</v>
      </c>
      <c r="O102" s="396">
        <v>667562.06000000006</v>
      </c>
      <c r="P102" s="396">
        <v>612458.6</v>
      </c>
      <c r="Q102" s="396">
        <v>1719623.48</v>
      </c>
      <c r="R102" s="396">
        <v>403948.09</v>
      </c>
      <c r="S102" s="396">
        <v>756284.03</v>
      </c>
      <c r="T102" s="396">
        <v>667870.71999999997</v>
      </c>
      <c r="U102" s="396">
        <v>504080.03</v>
      </c>
      <c r="V102" s="396">
        <v>984565.7</v>
      </c>
      <c r="W102" s="396">
        <v>857535.18</v>
      </c>
      <c r="X102" s="396">
        <v>907496.93</v>
      </c>
      <c r="Y102" s="396">
        <v>33407056.940000001</v>
      </c>
      <c r="Z102" s="396">
        <v>415215</v>
      </c>
      <c r="AA102" s="396">
        <v>576687.5</v>
      </c>
      <c r="AB102" s="396">
        <v>1499387.5</v>
      </c>
      <c r="AC102" s="396">
        <v>156859</v>
      </c>
      <c r="AD102" s="396">
        <v>1317154.25</v>
      </c>
      <c r="AE102" s="396">
        <v>4272101</v>
      </c>
      <c r="AF102" s="396">
        <v>6924863.5</v>
      </c>
      <c r="AG102" s="396">
        <v>4650408</v>
      </c>
      <c r="AH102" s="396">
        <v>13685857.434</v>
      </c>
      <c r="AI102" s="396">
        <v>33498533.184</v>
      </c>
      <c r="AJ102" s="396">
        <v>4678458.08</v>
      </c>
      <c r="AK102" s="396">
        <v>28820075.103999998</v>
      </c>
      <c r="AL102" s="396">
        <v>33768199.504000001</v>
      </c>
      <c r="AM102" s="396">
        <v>1064115.6599999999</v>
      </c>
      <c r="AN102" s="396">
        <v>1064115.6599999999</v>
      </c>
      <c r="AO102" s="396">
        <v>1107955.6299999999</v>
      </c>
      <c r="AP102" s="396">
        <v>1107955.6299999999</v>
      </c>
      <c r="AQ102" s="396">
        <v>388980.1</v>
      </c>
      <c r="AR102" s="396">
        <v>388980.1</v>
      </c>
      <c r="AS102" s="396">
        <v>404921.91</v>
      </c>
      <c r="AT102" s="396">
        <v>404921.91</v>
      </c>
      <c r="AU102" s="396">
        <v>486225.13</v>
      </c>
      <c r="AV102" s="396">
        <v>2607282.65</v>
      </c>
      <c r="AW102" s="396">
        <v>1072768.8899999999</v>
      </c>
      <c r="AX102" s="396">
        <v>408088.04</v>
      </c>
      <c r="AY102" s="396">
        <v>10506311.310000001</v>
      </c>
      <c r="AZ102" s="396">
        <v>77681567.890000001</v>
      </c>
      <c r="BA102" s="396">
        <v>1440286.41</v>
      </c>
      <c r="BB102" s="396">
        <v>105993.60000000001</v>
      </c>
      <c r="BC102" s="396">
        <v>1598575.88</v>
      </c>
      <c r="BD102" s="396">
        <v>77681567.753999993</v>
      </c>
    </row>
    <row r="103" spans="1:56" x14ac:dyDescent="0.25">
      <c r="A103" s="390" t="s">
        <v>2163</v>
      </c>
      <c r="B103" s="993" t="s">
        <v>6101</v>
      </c>
      <c r="C103">
        <v>5105.1499999999996</v>
      </c>
      <c r="D103" s="396">
        <v>79122118.099999994</v>
      </c>
      <c r="E103" s="396">
        <v>125565408.68000001</v>
      </c>
      <c r="F103" s="397">
        <v>1.58698239753013</v>
      </c>
      <c r="G103">
        <v>4</v>
      </c>
      <c r="H103" s="396">
        <v>5031.3999999999996</v>
      </c>
      <c r="I103" s="396">
        <v>3363624.21</v>
      </c>
      <c r="J103" s="396">
        <v>3368655.61</v>
      </c>
      <c r="K103">
        <v>1.0576399999999999</v>
      </c>
      <c r="L103" s="396">
        <v>18361433.57</v>
      </c>
      <c r="M103" s="396">
        <v>6119865.7999999998</v>
      </c>
      <c r="N103" s="396">
        <v>2218253.09</v>
      </c>
      <c r="O103" s="396">
        <v>738838.21</v>
      </c>
      <c r="P103" s="396">
        <v>598860.25</v>
      </c>
      <c r="Q103" s="396">
        <v>1903236.4</v>
      </c>
      <c r="R103" s="396">
        <v>446641.79</v>
      </c>
      <c r="S103" s="396">
        <v>836963.07</v>
      </c>
      <c r="T103" s="396">
        <v>739179.83</v>
      </c>
      <c r="U103" s="396">
        <v>557866.06000000006</v>
      </c>
      <c r="V103" s="396">
        <v>1089688.6000000001</v>
      </c>
      <c r="W103" s="396">
        <v>949094.93</v>
      </c>
      <c r="X103" s="396">
        <v>1004307.1</v>
      </c>
      <c r="Y103" s="396">
        <v>35564228.700000003</v>
      </c>
      <c r="Z103" s="396">
        <v>459463.5</v>
      </c>
      <c r="AA103" s="396">
        <v>638143.75</v>
      </c>
      <c r="AB103" s="396">
        <v>1659173.75</v>
      </c>
      <c r="AC103" s="396">
        <v>173575.1</v>
      </c>
      <c r="AD103" s="396">
        <v>1457520.32</v>
      </c>
      <c r="AE103" s="396">
        <v>4727368.9000000004</v>
      </c>
      <c r="AF103" s="396">
        <v>7662830.1500000004</v>
      </c>
      <c r="AG103" s="396">
        <v>5145991.2</v>
      </c>
      <c r="AH103" s="396">
        <v>13650795.873600001</v>
      </c>
      <c r="AI103" s="396">
        <v>35574862.5436</v>
      </c>
      <c r="AJ103" s="396">
        <v>5177030.51</v>
      </c>
      <c r="AK103" s="396">
        <v>30397832.033599999</v>
      </c>
      <c r="AL103" s="396">
        <v>35873266.573600002</v>
      </c>
      <c r="AM103" s="396">
        <v>447964.79</v>
      </c>
      <c r="AN103" s="396">
        <v>447964.79</v>
      </c>
      <c r="AO103" s="396">
        <v>467094.96</v>
      </c>
      <c r="AP103" s="396">
        <v>467094.96</v>
      </c>
      <c r="AQ103" s="396">
        <v>249489.29</v>
      </c>
      <c r="AR103" s="396">
        <v>249489.29</v>
      </c>
      <c r="AS103" s="396">
        <v>259851.46</v>
      </c>
      <c r="AT103" s="396">
        <v>259851.46</v>
      </c>
      <c r="AU103" s="396">
        <v>311662.34000000003</v>
      </c>
      <c r="AV103" s="396">
        <v>2885467.19</v>
      </c>
      <c r="AW103" s="396">
        <v>1187228.18</v>
      </c>
      <c r="AX103" s="396">
        <v>451463.99</v>
      </c>
      <c r="AY103" s="396">
        <v>7684622.7000000002</v>
      </c>
      <c r="AZ103" s="396">
        <v>79122118.099999994</v>
      </c>
      <c r="BA103" s="396">
        <v>279697.78999999998</v>
      </c>
      <c r="BB103" s="396">
        <v>38307.53</v>
      </c>
      <c r="BC103" s="396">
        <v>1478583.77</v>
      </c>
      <c r="BD103" s="396">
        <v>79122117.9736</v>
      </c>
    </row>
    <row r="104" spans="1:56" x14ac:dyDescent="0.25">
      <c r="A104" s="390"/>
      <c r="B104" s="390" t="s">
        <v>6061</v>
      </c>
      <c r="C104">
        <v>67</v>
      </c>
      <c r="D104" s="396">
        <v>1213458.8</v>
      </c>
      <c r="E104" s="396">
        <v>917859.44</v>
      </c>
      <c r="F104" s="397">
        <v>0.75639934376016704</v>
      </c>
      <c r="G104">
        <v>1</v>
      </c>
      <c r="H104" s="396">
        <v>21369.3</v>
      </c>
      <c r="I104" s="396">
        <v>796513.56</v>
      </c>
      <c r="J104" s="396">
        <v>817882.86</v>
      </c>
      <c r="K104">
        <v>1.0576399999999999</v>
      </c>
      <c r="L104" s="396">
        <v>254686</v>
      </c>
      <c r="M104" s="396">
        <v>78513.58</v>
      </c>
      <c r="N104" s="396">
        <v>27912.12</v>
      </c>
      <c r="O104" s="396">
        <v>9230.5</v>
      </c>
      <c r="P104" s="396">
        <v>9940.24</v>
      </c>
      <c r="Q104" s="396">
        <v>23643.48</v>
      </c>
      <c r="R104" s="396">
        <v>5254.6</v>
      </c>
      <c r="S104" s="396">
        <v>10494.83</v>
      </c>
      <c r="T104" s="396">
        <v>9565.85</v>
      </c>
      <c r="U104" s="396">
        <v>6887.23</v>
      </c>
      <c r="V104" s="396">
        <v>14101.85</v>
      </c>
      <c r="W104" s="396">
        <v>12282.4</v>
      </c>
      <c r="X104" s="396">
        <v>12593.19</v>
      </c>
      <c r="Y104" s="396">
        <v>475105.87</v>
      </c>
      <c r="Z104" s="396">
        <v>6030</v>
      </c>
      <c r="AA104" s="396">
        <v>8375</v>
      </c>
      <c r="AB104" s="396">
        <v>21775</v>
      </c>
      <c r="AC104" s="396">
        <v>2278</v>
      </c>
      <c r="AD104" s="396">
        <v>38257</v>
      </c>
      <c r="AE104" s="396">
        <v>52844</v>
      </c>
      <c r="AF104" s="396">
        <v>100567</v>
      </c>
      <c r="AG104" s="396">
        <v>67536</v>
      </c>
      <c r="AH104" s="396">
        <v>215182.212</v>
      </c>
      <c r="AI104" s="396">
        <v>512844.212</v>
      </c>
      <c r="AJ104" s="396">
        <v>67943.360000000001</v>
      </c>
      <c r="AK104" s="396">
        <v>444900.85200000001</v>
      </c>
      <c r="AL104" s="396">
        <v>516760.462</v>
      </c>
      <c r="AM104" s="396">
        <v>20724.349999999999</v>
      </c>
      <c r="AN104" s="396">
        <v>20724.349999999999</v>
      </c>
      <c r="AO104" s="396">
        <v>22318.53</v>
      </c>
      <c r="AP104" s="396">
        <v>22318.53</v>
      </c>
      <c r="AQ104" s="396">
        <v>14347.62</v>
      </c>
      <c r="AR104" s="396">
        <v>14347.62</v>
      </c>
      <c r="AS104" s="396">
        <v>15144.71</v>
      </c>
      <c r="AT104" s="396">
        <v>15144.71</v>
      </c>
      <c r="AU104" s="396">
        <v>18333.07</v>
      </c>
      <c r="AV104" s="396">
        <v>37463.24</v>
      </c>
      <c r="AW104" s="396">
        <v>15414.28</v>
      </c>
      <c r="AX104" s="396">
        <v>5311.34</v>
      </c>
      <c r="AY104" s="396">
        <v>221592.35</v>
      </c>
      <c r="AZ104" s="396">
        <v>1213458.8</v>
      </c>
      <c r="BA104" s="396">
        <v>33349.71</v>
      </c>
      <c r="BB104" s="396">
        <v>12859.52</v>
      </c>
      <c r="BC104" s="396">
        <v>14930.45</v>
      </c>
      <c r="BD104" s="396">
        <v>1213458.682</v>
      </c>
    </row>
    <row r="105" spans="1:56" x14ac:dyDescent="0.25">
      <c r="A105" s="390"/>
      <c r="B105" s="390" t="s">
        <v>6102</v>
      </c>
      <c r="C105">
        <v>2549</v>
      </c>
      <c r="D105" s="396">
        <v>44832011.960000001</v>
      </c>
      <c r="E105" s="396">
        <v>23890280.780000001</v>
      </c>
      <c r="F105" s="397">
        <v>0.53288442199104002</v>
      </c>
      <c r="G105">
        <v>1</v>
      </c>
      <c r="H105" s="396">
        <v>4336066.08</v>
      </c>
      <c r="I105" s="396">
        <v>19407079.59</v>
      </c>
      <c r="J105" s="396">
        <v>23743145.670000002</v>
      </c>
      <c r="K105">
        <v>1.0576399999999999</v>
      </c>
      <c r="L105" s="396">
        <v>9453864.6300000008</v>
      </c>
      <c r="M105" s="396">
        <v>2673687.71</v>
      </c>
      <c r="N105" s="396">
        <v>1049584.69</v>
      </c>
      <c r="O105" s="396">
        <v>393372.38</v>
      </c>
      <c r="P105" s="396">
        <v>369180.52</v>
      </c>
      <c r="Q105" s="396">
        <v>859632.93</v>
      </c>
      <c r="R105" s="396">
        <v>222007.24</v>
      </c>
      <c r="S105" s="396">
        <v>398475.75</v>
      </c>
      <c r="T105" s="396">
        <v>419158.44</v>
      </c>
      <c r="U105" s="396">
        <v>278441.08</v>
      </c>
      <c r="V105" s="396">
        <v>617917.53</v>
      </c>
      <c r="W105" s="396">
        <v>538192.65</v>
      </c>
      <c r="X105" s="396">
        <v>478147.78</v>
      </c>
      <c r="Y105" s="396">
        <v>17751663.329999998</v>
      </c>
      <c r="Z105" s="396">
        <v>229410</v>
      </c>
      <c r="AA105" s="396">
        <v>318625</v>
      </c>
      <c r="AB105" s="396">
        <v>828425</v>
      </c>
      <c r="AC105" s="396">
        <v>86666</v>
      </c>
      <c r="AD105" s="396">
        <v>1455479</v>
      </c>
      <c r="AE105" s="396">
        <v>1634854</v>
      </c>
      <c r="AF105" s="396">
        <v>3826049</v>
      </c>
      <c r="AG105" s="396">
        <v>2569392</v>
      </c>
      <c r="AH105" s="396">
        <v>7976817.4230000004</v>
      </c>
      <c r="AI105" s="396">
        <v>18925717.423</v>
      </c>
      <c r="AJ105" s="396">
        <v>2584889.92</v>
      </c>
      <c r="AK105" s="396">
        <v>16340827.503</v>
      </c>
      <c r="AL105" s="396">
        <v>19074710.473000001</v>
      </c>
      <c r="AM105" s="396">
        <v>816220.55</v>
      </c>
      <c r="AN105" s="396">
        <v>816220.55</v>
      </c>
      <c r="AO105" s="396">
        <v>849698.35</v>
      </c>
      <c r="AP105" s="396">
        <v>849698.35</v>
      </c>
      <c r="AQ105" s="396">
        <v>452747.33</v>
      </c>
      <c r="AR105" s="396">
        <v>452747.33</v>
      </c>
      <c r="AS105" s="396">
        <v>471877.5</v>
      </c>
      <c r="AT105" s="396">
        <v>471877.5</v>
      </c>
      <c r="AU105" s="396">
        <v>566731.26</v>
      </c>
      <c r="AV105" s="396">
        <v>1440342.32</v>
      </c>
      <c r="AW105" s="396">
        <v>592630.19999999995</v>
      </c>
      <c r="AX105" s="396">
        <v>224846.77</v>
      </c>
      <c r="AY105" s="396">
        <v>8005638.0099999998</v>
      </c>
      <c r="AZ105" s="396">
        <v>44832011.960000001</v>
      </c>
      <c r="BA105" s="396">
        <v>2239830.73</v>
      </c>
      <c r="BB105" s="396">
        <v>876991.02</v>
      </c>
      <c r="BC105" s="396">
        <v>1027451.93</v>
      </c>
      <c r="BD105" s="396">
        <v>44832011.813000001</v>
      </c>
    </row>
    <row r="106" spans="1:56" x14ac:dyDescent="0.25">
      <c r="A106" s="390" t="s">
        <v>3068</v>
      </c>
      <c r="B106" s="390" t="s">
        <v>6103</v>
      </c>
      <c r="C106">
        <v>193.25</v>
      </c>
      <c r="D106" s="396">
        <v>2985965.68</v>
      </c>
      <c r="E106" s="396">
        <v>8921045.3399999999</v>
      </c>
      <c r="F106" s="397">
        <v>2.9876583645127499</v>
      </c>
      <c r="G106">
        <v>4</v>
      </c>
      <c r="H106" s="396">
        <v>189.87</v>
      </c>
      <c r="I106" s="396">
        <v>270267.77</v>
      </c>
      <c r="J106" s="396">
        <v>270457.64</v>
      </c>
      <c r="K106">
        <v>1.0576399999999999</v>
      </c>
      <c r="L106" s="396">
        <v>711857.18</v>
      </c>
      <c r="M106" s="396">
        <v>142371.43</v>
      </c>
      <c r="N106" s="396">
        <v>72855.31</v>
      </c>
      <c r="O106" s="396">
        <v>31874.2</v>
      </c>
      <c r="P106" s="396">
        <v>26390.83</v>
      </c>
      <c r="Q106" s="396">
        <v>43147.71</v>
      </c>
      <c r="R106" s="396">
        <v>16420.650000000001</v>
      </c>
      <c r="S106" s="396">
        <v>27876.9</v>
      </c>
      <c r="T106" s="396">
        <v>36524.18</v>
      </c>
      <c r="U106" s="396">
        <v>20989.66</v>
      </c>
      <c r="V106" s="396">
        <v>53843.43</v>
      </c>
      <c r="W106" s="396">
        <v>46896.45</v>
      </c>
      <c r="X106" s="396">
        <v>33450.660000000003</v>
      </c>
      <c r="Y106" s="396">
        <v>1264498.5900000001</v>
      </c>
      <c r="Z106" s="396">
        <v>16830</v>
      </c>
      <c r="AA106" s="396">
        <v>24156.25</v>
      </c>
      <c r="AB106" s="396">
        <v>62806.25</v>
      </c>
      <c r="AC106" s="396">
        <v>6570.5</v>
      </c>
      <c r="AD106" s="396">
        <v>55172.87</v>
      </c>
      <c r="AE106" s="396">
        <v>33352</v>
      </c>
      <c r="AF106" s="396">
        <v>290068.25</v>
      </c>
      <c r="AG106" s="396">
        <v>194796</v>
      </c>
      <c r="AH106" s="396">
        <v>546196.41899999999</v>
      </c>
      <c r="AI106" s="396">
        <v>1229948.5390000001</v>
      </c>
      <c r="AJ106" s="396">
        <v>195970.96</v>
      </c>
      <c r="AK106" s="396">
        <v>1033977.579</v>
      </c>
      <c r="AL106" s="396">
        <v>1241244.2990000001</v>
      </c>
      <c r="AM106" s="396">
        <v>47825.42</v>
      </c>
      <c r="AN106" s="396">
        <v>47825.42</v>
      </c>
      <c r="AO106" s="396">
        <v>49419.6</v>
      </c>
      <c r="AP106" s="396">
        <v>49419.6</v>
      </c>
      <c r="AQ106" s="396">
        <v>21521.439999999999</v>
      </c>
      <c r="AR106" s="396">
        <v>21521.439999999999</v>
      </c>
      <c r="AS106" s="396">
        <v>22318.53</v>
      </c>
      <c r="AT106" s="396">
        <v>22318.53</v>
      </c>
      <c r="AU106" s="396">
        <v>27101.07</v>
      </c>
      <c r="AV106" s="396">
        <v>109201.38</v>
      </c>
      <c r="AW106" s="396">
        <v>44931.01</v>
      </c>
      <c r="AX106" s="396">
        <v>16819.240000000002</v>
      </c>
      <c r="AY106" s="396">
        <v>480222.68</v>
      </c>
      <c r="AZ106" s="396">
        <v>2985965.68</v>
      </c>
      <c r="BA106" s="396">
        <v>145613.57</v>
      </c>
      <c r="BB106" s="396">
        <v>71.94</v>
      </c>
      <c r="BC106" s="396">
        <v>64621.47</v>
      </c>
      <c r="BD106" s="396">
        <v>2985965.5690000001</v>
      </c>
    </row>
    <row r="107" spans="1:56" x14ac:dyDescent="0.25">
      <c r="A107" s="390" t="s">
        <v>2878</v>
      </c>
      <c r="B107" s="390" t="s">
        <v>6104</v>
      </c>
      <c r="C107">
        <v>406</v>
      </c>
      <c r="D107" s="396">
        <v>6521724.6200000001</v>
      </c>
      <c r="E107" s="396">
        <v>5833847.6500000004</v>
      </c>
      <c r="F107" s="397">
        <v>0.89452529659248303</v>
      </c>
      <c r="G107">
        <v>2</v>
      </c>
      <c r="H107" s="396">
        <v>10102.08</v>
      </c>
      <c r="I107" s="396">
        <v>552891.68999999994</v>
      </c>
      <c r="J107" s="396">
        <v>562993.77</v>
      </c>
      <c r="K107">
        <v>1.0576399999999999</v>
      </c>
      <c r="L107" s="396">
        <v>1496569.69</v>
      </c>
      <c r="M107" s="396">
        <v>299313.93</v>
      </c>
      <c r="N107" s="396">
        <v>153299.73000000001</v>
      </c>
      <c r="O107" s="396">
        <v>68301.86</v>
      </c>
      <c r="P107" s="396">
        <v>56784.62</v>
      </c>
      <c r="Q107" s="396">
        <v>94436.5</v>
      </c>
      <c r="R107" s="396">
        <v>34811.78</v>
      </c>
      <c r="S107" s="396">
        <v>59033.440000000002</v>
      </c>
      <c r="T107" s="396">
        <v>78266.100000000006</v>
      </c>
      <c r="U107" s="396">
        <v>43947.12</v>
      </c>
      <c r="V107" s="396">
        <v>115378.79</v>
      </c>
      <c r="W107" s="396">
        <v>100492.4</v>
      </c>
      <c r="X107" s="396">
        <v>70836.7</v>
      </c>
      <c r="Y107" s="396">
        <v>2671472.66</v>
      </c>
      <c r="Z107" s="396">
        <v>36000</v>
      </c>
      <c r="AA107" s="396">
        <v>50750</v>
      </c>
      <c r="AB107" s="396">
        <v>131950</v>
      </c>
      <c r="AC107" s="396">
        <v>13804</v>
      </c>
      <c r="AD107" s="396">
        <v>231826</v>
      </c>
      <c r="AE107" s="396">
        <v>74033</v>
      </c>
      <c r="AF107" s="396">
        <v>609406</v>
      </c>
      <c r="AG107" s="396">
        <v>409248</v>
      </c>
      <c r="AH107" s="396">
        <v>1175489.706</v>
      </c>
      <c r="AI107" s="396">
        <v>2732506.7059999998</v>
      </c>
      <c r="AJ107" s="396">
        <v>411716.48</v>
      </c>
      <c r="AK107" s="396">
        <v>2320790.2259999998</v>
      </c>
      <c r="AL107" s="396">
        <v>2756238.0359999998</v>
      </c>
      <c r="AM107" s="396">
        <v>105215.93</v>
      </c>
      <c r="AN107" s="396">
        <v>105215.93</v>
      </c>
      <c r="AO107" s="396">
        <v>109201.38</v>
      </c>
      <c r="AP107" s="396">
        <v>109201.38</v>
      </c>
      <c r="AQ107" s="396">
        <v>57390.5</v>
      </c>
      <c r="AR107" s="396">
        <v>57390.5</v>
      </c>
      <c r="AS107" s="396">
        <v>59781.77</v>
      </c>
      <c r="AT107" s="396">
        <v>59781.77</v>
      </c>
      <c r="AU107" s="396">
        <v>72535.22</v>
      </c>
      <c r="AV107" s="396">
        <v>228764.94</v>
      </c>
      <c r="AW107" s="396">
        <v>94125.54</v>
      </c>
      <c r="AX107" s="396">
        <v>35408.94</v>
      </c>
      <c r="AY107" s="396">
        <v>1094013.8</v>
      </c>
      <c r="AZ107" s="396">
        <v>6521724.6200000001</v>
      </c>
      <c r="BA107" s="396">
        <v>212272.11</v>
      </c>
      <c r="BB107" s="396">
        <v>15555.8</v>
      </c>
      <c r="BC107" s="396">
        <v>121343.72</v>
      </c>
      <c r="BD107" s="396">
        <v>6521724.4960000003</v>
      </c>
    </row>
    <row r="108" spans="1:56" x14ac:dyDescent="0.25">
      <c r="A108" s="390" t="s">
        <v>2727</v>
      </c>
      <c r="B108" s="390" t="s">
        <v>6105</v>
      </c>
      <c r="C108">
        <v>1057</v>
      </c>
      <c r="D108" s="396">
        <v>17301495.329999998</v>
      </c>
      <c r="E108" s="396">
        <v>14071165.710000001</v>
      </c>
      <c r="F108" s="397">
        <v>0.81329188267335795</v>
      </c>
      <c r="G108">
        <v>2</v>
      </c>
      <c r="H108" s="396">
        <v>36995.379999999997</v>
      </c>
      <c r="I108" s="396">
        <v>1366154.43</v>
      </c>
      <c r="J108" s="396">
        <v>1403149.81</v>
      </c>
      <c r="K108">
        <v>1.0576399999999999</v>
      </c>
      <c r="L108" s="396">
        <v>3917491.26</v>
      </c>
      <c r="M108" s="396">
        <v>783498.25</v>
      </c>
      <c r="N108" s="396">
        <v>399945.34</v>
      </c>
      <c r="O108" s="396">
        <v>177584.84</v>
      </c>
      <c r="P108" s="396">
        <v>151696.35</v>
      </c>
      <c r="Q108" s="396">
        <v>245860.55</v>
      </c>
      <c r="R108" s="396">
        <v>91955.66</v>
      </c>
      <c r="S108" s="396">
        <v>153814.92000000001</v>
      </c>
      <c r="T108" s="396">
        <v>203491.86</v>
      </c>
      <c r="U108" s="396">
        <v>115115.21</v>
      </c>
      <c r="V108" s="396">
        <v>299984.86</v>
      </c>
      <c r="W108" s="396">
        <v>261280.25</v>
      </c>
      <c r="X108" s="396">
        <v>184568.97</v>
      </c>
      <c r="Y108" s="396">
        <v>6986288.3200000003</v>
      </c>
      <c r="Z108" s="396">
        <v>93847.5</v>
      </c>
      <c r="AA108" s="396">
        <v>132125</v>
      </c>
      <c r="AB108" s="396">
        <v>343525</v>
      </c>
      <c r="AC108" s="396">
        <v>35938</v>
      </c>
      <c r="AD108" s="396">
        <v>603547</v>
      </c>
      <c r="AE108" s="396">
        <v>192160.25</v>
      </c>
      <c r="AF108" s="396">
        <v>1586557</v>
      </c>
      <c r="AG108" s="396">
        <v>1065456</v>
      </c>
      <c r="AH108" s="396">
        <v>3130843.0350000001</v>
      </c>
      <c r="AI108" s="396">
        <v>7183998.7850000001</v>
      </c>
      <c r="AJ108" s="396">
        <v>1071882.56</v>
      </c>
      <c r="AK108" s="396">
        <v>6112116.2249999996</v>
      </c>
      <c r="AL108" s="396">
        <v>7245782.0949999997</v>
      </c>
      <c r="AM108" s="396">
        <v>280575.81</v>
      </c>
      <c r="AN108" s="396">
        <v>280575.81</v>
      </c>
      <c r="AO108" s="396">
        <v>292532.17</v>
      </c>
      <c r="AP108" s="396">
        <v>292532.17</v>
      </c>
      <c r="AQ108" s="396">
        <v>184924.96</v>
      </c>
      <c r="AR108" s="396">
        <v>184924.96</v>
      </c>
      <c r="AS108" s="396">
        <v>192895.87</v>
      </c>
      <c r="AT108" s="396">
        <v>192895.87</v>
      </c>
      <c r="AU108" s="396">
        <v>231953.3</v>
      </c>
      <c r="AV108" s="396">
        <v>597020.68999999994</v>
      </c>
      <c r="AW108" s="396">
        <v>245644.72</v>
      </c>
      <c r="AX108" s="396">
        <v>92948.47</v>
      </c>
      <c r="AY108" s="396">
        <v>3069424.8</v>
      </c>
      <c r="AZ108" s="396">
        <v>17301495.329999998</v>
      </c>
      <c r="BA108" s="396">
        <v>430972.82</v>
      </c>
      <c r="BB108" s="396">
        <v>55260.73</v>
      </c>
      <c r="BC108" s="396">
        <v>320583.06</v>
      </c>
      <c r="BD108" s="396">
        <v>17301495.215</v>
      </c>
    </row>
    <row r="109" spans="1:56" x14ac:dyDescent="0.25">
      <c r="A109" s="390" t="s">
        <v>3108</v>
      </c>
      <c r="B109" s="390" t="s">
        <v>6106</v>
      </c>
      <c r="C109">
        <v>1261.25</v>
      </c>
      <c r="D109" s="396">
        <v>22146564.149999999</v>
      </c>
      <c r="E109" s="396">
        <v>16975595.25</v>
      </c>
      <c r="F109" s="397">
        <v>0.76651146132751302</v>
      </c>
      <c r="G109">
        <v>1</v>
      </c>
      <c r="H109" s="396">
        <v>225974.78</v>
      </c>
      <c r="I109" s="396">
        <v>4030961.99</v>
      </c>
      <c r="J109" s="396">
        <v>4256936.7699999996</v>
      </c>
      <c r="K109">
        <v>1.0576399999999999</v>
      </c>
      <c r="L109" s="396">
        <v>4866887.1399999997</v>
      </c>
      <c r="M109" s="396">
        <v>973377.42</v>
      </c>
      <c r="N109" s="396">
        <v>478113.03</v>
      </c>
      <c r="O109" s="396">
        <v>212494.68</v>
      </c>
      <c r="P109" s="396">
        <v>198865.17</v>
      </c>
      <c r="Q109" s="396">
        <v>293078.81</v>
      </c>
      <c r="R109" s="396">
        <v>110346.79</v>
      </c>
      <c r="S109" s="396">
        <v>183659.6</v>
      </c>
      <c r="T109" s="396">
        <v>243494.53</v>
      </c>
      <c r="U109" s="396">
        <v>137744.70000000001</v>
      </c>
      <c r="V109" s="396">
        <v>358956.24</v>
      </c>
      <c r="W109" s="396">
        <v>312643.03000000003</v>
      </c>
      <c r="X109" s="396">
        <v>220380.86</v>
      </c>
      <c r="Y109" s="396">
        <v>8590042</v>
      </c>
      <c r="Z109" s="396">
        <v>112185</v>
      </c>
      <c r="AA109" s="396">
        <v>157656.25</v>
      </c>
      <c r="AB109" s="396">
        <v>409906.25</v>
      </c>
      <c r="AC109" s="396">
        <v>42882.5</v>
      </c>
      <c r="AD109" s="396">
        <v>720173.75</v>
      </c>
      <c r="AE109" s="396">
        <v>228577.5</v>
      </c>
      <c r="AF109" s="396">
        <v>1893136.25</v>
      </c>
      <c r="AG109" s="396">
        <v>1271340</v>
      </c>
      <c r="AH109" s="396">
        <v>4063857.108</v>
      </c>
      <c r="AI109" s="396">
        <v>8899714.6079999991</v>
      </c>
      <c r="AJ109" s="396">
        <v>1279008.3999999999</v>
      </c>
      <c r="AK109" s="396">
        <v>7620706.2079999996</v>
      </c>
      <c r="AL109" s="396">
        <v>8973436.648</v>
      </c>
      <c r="AM109" s="396">
        <v>465500.78</v>
      </c>
      <c r="AN109" s="396">
        <v>465500.78</v>
      </c>
      <c r="AO109" s="396">
        <v>485428.04</v>
      </c>
      <c r="AP109" s="396">
        <v>485428.04</v>
      </c>
      <c r="AQ109" s="396">
        <v>293329.26</v>
      </c>
      <c r="AR109" s="396">
        <v>293329.26</v>
      </c>
      <c r="AS109" s="396">
        <v>305285.61</v>
      </c>
      <c r="AT109" s="396">
        <v>305285.61</v>
      </c>
      <c r="AU109" s="396">
        <v>366661.57</v>
      </c>
      <c r="AV109" s="396">
        <v>712598.8</v>
      </c>
      <c r="AW109" s="396">
        <v>293199.44</v>
      </c>
      <c r="AX109" s="396">
        <v>111538.16</v>
      </c>
      <c r="AY109" s="396">
        <v>4583085.3499999996</v>
      </c>
      <c r="AZ109" s="396">
        <v>22146564.149999999</v>
      </c>
      <c r="BA109" s="396">
        <v>1674394.1</v>
      </c>
      <c r="BB109" s="396">
        <v>265013.73</v>
      </c>
      <c r="BC109" s="396">
        <v>564358.46</v>
      </c>
      <c r="BD109" s="396">
        <v>22146563.998</v>
      </c>
    </row>
    <row r="110" spans="1:56" x14ac:dyDescent="0.25">
      <c r="A110" s="390" t="s">
        <v>2546</v>
      </c>
      <c r="B110" s="390" t="s">
        <v>6107</v>
      </c>
      <c r="C110">
        <v>2200.7199999999998</v>
      </c>
      <c r="D110" s="396">
        <v>39308834.890000001</v>
      </c>
      <c r="E110" s="396">
        <v>51262322.920000002</v>
      </c>
      <c r="F110" s="397">
        <v>1.30409163902848</v>
      </c>
      <c r="G110">
        <v>4</v>
      </c>
      <c r="H110" s="396">
        <v>2499.66</v>
      </c>
      <c r="I110" s="396">
        <v>6510075.9500000002</v>
      </c>
      <c r="J110" s="396">
        <v>6512575.6100000003</v>
      </c>
      <c r="K110">
        <v>1.0576399999999999</v>
      </c>
      <c r="L110" s="396">
        <v>8555187.7100000009</v>
      </c>
      <c r="M110" s="396">
        <v>1711037.54</v>
      </c>
      <c r="N110" s="396">
        <v>834041.63</v>
      </c>
      <c r="O110" s="396">
        <v>370347.87</v>
      </c>
      <c r="P110" s="396">
        <v>362300.9</v>
      </c>
      <c r="Q110" s="396">
        <v>512887.92</v>
      </c>
      <c r="R110" s="396">
        <v>191793.24</v>
      </c>
      <c r="S110" s="396">
        <v>320420.42</v>
      </c>
      <c r="T110" s="396">
        <v>424376.18</v>
      </c>
      <c r="U110" s="396">
        <v>240397.3</v>
      </c>
      <c r="V110" s="396">
        <v>625609.44999999995</v>
      </c>
      <c r="W110" s="396">
        <v>544892.15</v>
      </c>
      <c r="X110" s="396">
        <v>384485.91</v>
      </c>
      <c r="Y110" s="396">
        <v>15077778.220000001</v>
      </c>
      <c r="Z110" s="396">
        <v>196047.9</v>
      </c>
      <c r="AA110" s="396">
        <v>275090</v>
      </c>
      <c r="AB110" s="396">
        <v>715234</v>
      </c>
      <c r="AC110" s="396">
        <v>74824.479999999996</v>
      </c>
      <c r="AD110" s="396">
        <v>628305.55000000005</v>
      </c>
      <c r="AE110" s="396">
        <v>401182.07</v>
      </c>
      <c r="AF110" s="396">
        <v>3303280.72</v>
      </c>
      <c r="AG110" s="396">
        <v>2218325.7599999998</v>
      </c>
      <c r="AH110" s="396">
        <v>7372930.1542800004</v>
      </c>
      <c r="AI110" s="396">
        <v>15185220.63428</v>
      </c>
      <c r="AJ110" s="396">
        <v>2231706.13</v>
      </c>
      <c r="AK110" s="396">
        <v>12953514.504280001</v>
      </c>
      <c r="AL110" s="396">
        <v>15313856.174280001</v>
      </c>
      <c r="AM110" s="396">
        <v>819408.91</v>
      </c>
      <c r="AN110" s="396">
        <v>819408.91</v>
      </c>
      <c r="AO110" s="396">
        <v>853683.8</v>
      </c>
      <c r="AP110" s="396">
        <v>853683.8</v>
      </c>
      <c r="AQ110" s="396">
        <v>679121</v>
      </c>
      <c r="AR110" s="396">
        <v>679121</v>
      </c>
      <c r="AS110" s="396">
        <v>707019.17</v>
      </c>
      <c r="AT110" s="396">
        <v>707019.17</v>
      </c>
      <c r="AU110" s="396">
        <v>848901.26</v>
      </c>
      <c r="AV110" s="396">
        <v>1243461</v>
      </c>
      <c r="AW110" s="396">
        <v>511623.19</v>
      </c>
      <c r="AX110" s="396">
        <v>194749.17</v>
      </c>
      <c r="AY110" s="396">
        <v>8917200.3800000008</v>
      </c>
      <c r="AZ110" s="396">
        <v>39308834.890000001</v>
      </c>
      <c r="BA110" s="396">
        <v>3437775.12</v>
      </c>
      <c r="BB110" s="396">
        <v>344118.28</v>
      </c>
      <c r="BC110" s="396">
        <v>1045950.96</v>
      </c>
      <c r="BD110" s="396">
        <v>39308834.774279997</v>
      </c>
    </row>
    <row r="111" spans="1:56" x14ac:dyDescent="0.25">
      <c r="A111" s="390" t="s">
        <v>2104</v>
      </c>
      <c r="B111" s="390" t="s">
        <v>6108</v>
      </c>
      <c r="C111">
        <v>1202.8</v>
      </c>
      <c r="D111" s="396">
        <v>19947335.719999999</v>
      </c>
      <c r="E111" s="396">
        <v>20701608.5</v>
      </c>
      <c r="F111" s="397">
        <v>1.03781320927204</v>
      </c>
      <c r="G111">
        <v>4</v>
      </c>
      <c r="H111" s="396">
        <v>1268.45</v>
      </c>
      <c r="I111" s="396">
        <v>4760688.54</v>
      </c>
      <c r="J111" s="396">
        <v>4761956.99</v>
      </c>
      <c r="K111">
        <v>1.0576399999999999</v>
      </c>
      <c r="L111" s="396">
        <v>4578501.5</v>
      </c>
      <c r="M111" s="396">
        <v>915700.3</v>
      </c>
      <c r="N111" s="396">
        <v>455345.74</v>
      </c>
      <c r="O111" s="396">
        <v>201869.94</v>
      </c>
      <c r="P111" s="396">
        <v>180003.48</v>
      </c>
      <c r="Q111" s="396">
        <v>278424.87</v>
      </c>
      <c r="R111" s="396">
        <v>104435.36</v>
      </c>
      <c r="S111" s="396">
        <v>174804.59</v>
      </c>
      <c r="T111" s="396">
        <v>231319.8</v>
      </c>
      <c r="U111" s="396">
        <v>131185.43</v>
      </c>
      <c r="V111" s="396">
        <v>341008.43</v>
      </c>
      <c r="W111" s="396">
        <v>297010.88</v>
      </c>
      <c r="X111" s="396">
        <v>209755.36</v>
      </c>
      <c r="Y111" s="396">
        <v>8099365.6799999997</v>
      </c>
      <c r="Z111" s="396">
        <v>107142.3</v>
      </c>
      <c r="AA111" s="396">
        <v>150350</v>
      </c>
      <c r="AB111" s="396">
        <v>390910</v>
      </c>
      <c r="AC111" s="396">
        <v>40895.199999999997</v>
      </c>
      <c r="AD111" s="396">
        <v>343399.4</v>
      </c>
      <c r="AE111" s="396">
        <v>217684.89</v>
      </c>
      <c r="AF111" s="396">
        <v>1805402.8</v>
      </c>
      <c r="AG111" s="396">
        <v>1212422.3999999999</v>
      </c>
      <c r="AH111" s="396">
        <v>3694394.8332000002</v>
      </c>
      <c r="AI111" s="396">
        <v>7962601.8232000005</v>
      </c>
      <c r="AJ111" s="396">
        <v>1219735.42</v>
      </c>
      <c r="AK111" s="396">
        <v>6742866.4031999996</v>
      </c>
      <c r="AL111" s="396">
        <v>8032907.3631999996</v>
      </c>
      <c r="AM111" s="396">
        <v>384197.56</v>
      </c>
      <c r="AN111" s="396">
        <v>384197.56</v>
      </c>
      <c r="AO111" s="396">
        <v>400139.37</v>
      </c>
      <c r="AP111" s="396">
        <v>400139.37</v>
      </c>
      <c r="AQ111" s="396">
        <v>221591.12</v>
      </c>
      <c r="AR111" s="396">
        <v>221591.12</v>
      </c>
      <c r="AS111" s="396">
        <v>230359.12</v>
      </c>
      <c r="AT111" s="396">
        <v>230359.12</v>
      </c>
      <c r="AU111" s="396">
        <v>276590.36</v>
      </c>
      <c r="AV111" s="396">
        <v>679918.09</v>
      </c>
      <c r="AW111" s="396">
        <v>279752.94</v>
      </c>
      <c r="AX111" s="396">
        <v>106226.82</v>
      </c>
      <c r="AY111" s="396">
        <v>3815062.55</v>
      </c>
      <c r="AZ111" s="396">
        <v>19947335.719999999</v>
      </c>
      <c r="BA111" s="396">
        <v>1356731.75</v>
      </c>
      <c r="BB111" s="396">
        <v>130206.87</v>
      </c>
      <c r="BC111" s="396">
        <v>443589.1</v>
      </c>
      <c r="BD111" s="396">
        <v>19947335.593199998</v>
      </c>
    </row>
    <row r="112" spans="1:56" x14ac:dyDescent="0.25">
      <c r="A112" s="390" t="s">
        <v>2995</v>
      </c>
      <c r="B112" s="390" t="s">
        <v>6109</v>
      </c>
      <c r="C112">
        <v>494.8</v>
      </c>
      <c r="D112" s="396">
        <v>9024822.9499999993</v>
      </c>
      <c r="E112" s="396">
        <v>12534596.310000001</v>
      </c>
      <c r="F112" s="397">
        <v>1.3889021845021301</v>
      </c>
      <c r="G112">
        <v>4</v>
      </c>
      <c r="H112" s="396">
        <v>573.89</v>
      </c>
      <c r="I112" s="396">
        <v>1643060.57</v>
      </c>
      <c r="J112" s="396">
        <v>1643634.46</v>
      </c>
      <c r="K112">
        <v>1.0576399999999999</v>
      </c>
      <c r="L112" s="396">
        <v>1972406</v>
      </c>
      <c r="M112" s="396">
        <v>394481.2</v>
      </c>
      <c r="N112" s="396">
        <v>186691.75</v>
      </c>
      <c r="O112" s="396">
        <v>81962.23</v>
      </c>
      <c r="P112" s="396">
        <v>83879.55</v>
      </c>
      <c r="Q112" s="396">
        <v>113160.98</v>
      </c>
      <c r="R112" s="396">
        <v>42693.7</v>
      </c>
      <c r="S112" s="396">
        <v>71496.06</v>
      </c>
      <c r="T112" s="396">
        <v>93919.32</v>
      </c>
      <c r="U112" s="396">
        <v>53458.06</v>
      </c>
      <c r="V112" s="396">
        <v>138454.54999999999</v>
      </c>
      <c r="W112" s="396">
        <v>120590.88</v>
      </c>
      <c r="X112" s="396">
        <v>85791.12</v>
      </c>
      <c r="Y112" s="396">
        <v>3438985.4</v>
      </c>
      <c r="Z112" s="396">
        <v>44007.3</v>
      </c>
      <c r="AA112" s="396">
        <v>61850</v>
      </c>
      <c r="AB112" s="396">
        <v>160810</v>
      </c>
      <c r="AC112" s="396">
        <v>16823.2</v>
      </c>
      <c r="AD112" s="396">
        <v>141265.4</v>
      </c>
      <c r="AE112" s="396">
        <v>88900.83</v>
      </c>
      <c r="AF112" s="396">
        <v>742694.8</v>
      </c>
      <c r="AG112" s="396">
        <v>498758.40000000002</v>
      </c>
      <c r="AH112" s="396">
        <v>1698741.9912</v>
      </c>
      <c r="AI112" s="396">
        <v>3453851.9212000002</v>
      </c>
      <c r="AJ112" s="396">
        <v>501766.78</v>
      </c>
      <c r="AK112" s="396">
        <v>2952085.1412</v>
      </c>
      <c r="AL112" s="396">
        <v>3482773.7511999998</v>
      </c>
      <c r="AM112" s="396">
        <v>216808.58</v>
      </c>
      <c r="AN112" s="396">
        <v>216808.58</v>
      </c>
      <c r="AO112" s="396">
        <v>225576.57</v>
      </c>
      <c r="AP112" s="396">
        <v>225576.57</v>
      </c>
      <c r="AQ112" s="396">
        <v>146664.63</v>
      </c>
      <c r="AR112" s="396">
        <v>146664.63</v>
      </c>
      <c r="AS112" s="396">
        <v>152244.26</v>
      </c>
      <c r="AT112" s="396">
        <v>152244.26</v>
      </c>
      <c r="AU112" s="396">
        <v>183330.78</v>
      </c>
      <c r="AV112" s="396">
        <v>278981.63</v>
      </c>
      <c r="AW112" s="396">
        <v>114787.25</v>
      </c>
      <c r="AX112" s="396">
        <v>43375.95</v>
      </c>
      <c r="AY112" s="396">
        <v>2103063.69</v>
      </c>
      <c r="AZ112" s="396">
        <v>9024822.9499999993</v>
      </c>
      <c r="BA112" s="396">
        <v>1036325.03</v>
      </c>
      <c r="BB112" s="396">
        <v>88923.66</v>
      </c>
      <c r="BC112" s="396">
        <v>202984.4</v>
      </c>
      <c r="BD112" s="396">
        <v>9024822.8411999997</v>
      </c>
    </row>
    <row r="113" spans="1:56" x14ac:dyDescent="0.25">
      <c r="A113" s="390" t="s">
        <v>3018</v>
      </c>
      <c r="B113" s="390" t="s">
        <v>6110</v>
      </c>
      <c r="C113">
        <v>705.75</v>
      </c>
      <c r="D113" s="396">
        <v>12233818.359999999</v>
      </c>
      <c r="E113" s="396">
        <v>8619460.1699999999</v>
      </c>
      <c r="F113" s="397">
        <v>0.70456009042789203</v>
      </c>
      <c r="G113">
        <v>1</v>
      </c>
      <c r="H113" s="396">
        <v>405626.46</v>
      </c>
      <c r="I113" s="396">
        <v>4463955.3899999997</v>
      </c>
      <c r="J113" s="396">
        <v>4869581.8499999996</v>
      </c>
      <c r="K113">
        <v>1.0576399999999999</v>
      </c>
      <c r="L113" s="396">
        <v>2730556.67</v>
      </c>
      <c r="M113" s="396">
        <v>546111.32999999996</v>
      </c>
      <c r="N113" s="396">
        <v>267136.17</v>
      </c>
      <c r="O113" s="396">
        <v>117630.98</v>
      </c>
      <c r="P113" s="396">
        <v>109698.1</v>
      </c>
      <c r="Q113" s="396">
        <v>159565.13</v>
      </c>
      <c r="R113" s="396">
        <v>61084.83</v>
      </c>
      <c r="S113" s="396">
        <v>102324.63</v>
      </c>
      <c r="T113" s="396">
        <v>134791.60999999999</v>
      </c>
      <c r="U113" s="396">
        <v>76743.47</v>
      </c>
      <c r="V113" s="396">
        <v>198707.92</v>
      </c>
      <c r="W113" s="396">
        <v>173070.25</v>
      </c>
      <c r="X113" s="396">
        <v>122783.62</v>
      </c>
      <c r="Y113" s="396">
        <v>4800204.71</v>
      </c>
      <c r="Z113" s="396">
        <v>62595</v>
      </c>
      <c r="AA113" s="396">
        <v>88218.75</v>
      </c>
      <c r="AB113" s="396">
        <v>229368.75</v>
      </c>
      <c r="AC113" s="396">
        <v>23995.5</v>
      </c>
      <c r="AD113" s="396">
        <v>402983.25</v>
      </c>
      <c r="AE113" s="396">
        <v>124578.5</v>
      </c>
      <c r="AF113" s="396">
        <v>1059330.75</v>
      </c>
      <c r="AG113" s="396">
        <v>711396</v>
      </c>
      <c r="AH113" s="396">
        <v>2240065.2719999999</v>
      </c>
      <c r="AI113" s="396">
        <v>4942531.7719999999</v>
      </c>
      <c r="AJ113" s="396">
        <v>715686.96</v>
      </c>
      <c r="AK113" s="396">
        <v>4226844.8119999999</v>
      </c>
      <c r="AL113" s="396">
        <v>4983783.9620000003</v>
      </c>
      <c r="AM113" s="396">
        <v>255068.92</v>
      </c>
      <c r="AN113" s="396">
        <v>255068.92</v>
      </c>
      <c r="AO113" s="396">
        <v>266228.18</v>
      </c>
      <c r="AP113" s="396">
        <v>266228.18</v>
      </c>
      <c r="AQ113" s="396">
        <v>146664.63</v>
      </c>
      <c r="AR113" s="396">
        <v>146664.63</v>
      </c>
      <c r="AS113" s="396">
        <v>153041.35</v>
      </c>
      <c r="AT113" s="396">
        <v>153041.35</v>
      </c>
      <c r="AU113" s="396">
        <v>183330.78</v>
      </c>
      <c r="AV113" s="396">
        <v>398545.19</v>
      </c>
      <c r="AW113" s="396">
        <v>163981.79</v>
      </c>
      <c r="AX113" s="396">
        <v>61965.64</v>
      </c>
      <c r="AY113" s="396">
        <v>2449829.56</v>
      </c>
      <c r="AZ113" s="396">
        <v>12233818.359999999</v>
      </c>
      <c r="BA113" s="396">
        <v>1275028.3</v>
      </c>
      <c r="BB113" s="396">
        <v>263369.44</v>
      </c>
      <c r="BC113" s="396">
        <v>392590.98</v>
      </c>
      <c r="BD113" s="396">
        <v>12233818.232000001</v>
      </c>
    </row>
    <row r="114" spans="1:56" x14ac:dyDescent="0.25">
      <c r="A114" s="390" t="s">
        <v>3320</v>
      </c>
      <c r="B114" s="390" t="s">
        <v>6111</v>
      </c>
      <c r="C114">
        <v>581.46</v>
      </c>
      <c r="D114" s="396">
        <v>9974113.5800000001</v>
      </c>
      <c r="E114" s="396">
        <v>7247776.6299999999</v>
      </c>
      <c r="F114" s="397">
        <v>0.72665872228818196</v>
      </c>
      <c r="G114">
        <v>1</v>
      </c>
      <c r="H114" s="396">
        <v>217330.14</v>
      </c>
      <c r="I114" s="396">
        <v>1219552.97</v>
      </c>
      <c r="J114" s="396">
        <v>1436883.11</v>
      </c>
      <c r="K114">
        <v>1.0576399999999999</v>
      </c>
      <c r="L114" s="396">
        <v>2192489.7799999998</v>
      </c>
      <c r="M114" s="396">
        <v>438497.95</v>
      </c>
      <c r="N114" s="396">
        <v>220083.77</v>
      </c>
      <c r="O114" s="396">
        <v>97899.33</v>
      </c>
      <c r="P114" s="396">
        <v>88891.74</v>
      </c>
      <c r="Q114" s="396">
        <v>133513.68</v>
      </c>
      <c r="R114" s="396">
        <v>50575.61</v>
      </c>
      <c r="S114" s="396">
        <v>84614.6</v>
      </c>
      <c r="T114" s="396">
        <v>112181.41</v>
      </c>
      <c r="U114" s="396">
        <v>63296.97</v>
      </c>
      <c r="V114" s="396">
        <v>165376.26999999999</v>
      </c>
      <c r="W114" s="396">
        <v>144039.10999999999</v>
      </c>
      <c r="X114" s="396">
        <v>101532.61</v>
      </c>
      <c r="Y114" s="396">
        <v>3892992.83</v>
      </c>
      <c r="Z114" s="396">
        <v>51701.4</v>
      </c>
      <c r="AA114" s="396">
        <v>72682.5</v>
      </c>
      <c r="AB114" s="396">
        <v>188974.5</v>
      </c>
      <c r="AC114" s="396">
        <v>19769.64</v>
      </c>
      <c r="AD114" s="396">
        <v>332013.65999999997</v>
      </c>
      <c r="AE114" s="396">
        <v>104171.2</v>
      </c>
      <c r="AF114" s="396">
        <v>872771.46</v>
      </c>
      <c r="AG114" s="396">
        <v>586111.68000000005</v>
      </c>
      <c r="AH114" s="396">
        <v>1822281.1850399999</v>
      </c>
      <c r="AI114" s="396">
        <v>4050477.2250399999</v>
      </c>
      <c r="AJ114" s="396">
        <v>589646.94999999995</v>
      </c>
      <c r="AK114" s="396">
        <v>3460830.2750400002</v>
      </c>
      <c r="AL114" s="396">
        <v>4084464.4750399999</v>
      </c>
      <c r="AM114" s="396">
        <v>172171.51999999999</v>
      </c>
      <c r="AN114" s="396">
        <v>172171.51999999999</v>
      </c>
      <c r="AO114" s="396">
        <v>179345.33</v>
      </c>
      <c r="AP114" s="396">
        <v>179345.33</v>
      </c>
      <c r="AQ114" s="396">
        <v>145867.54</v>
      </c>
      <c r="AR114" s="396">
        <v>145867.54</v>
      </c>
      <c r="AS114" s="396">
        <v>152244.26</v>
      </c>
      <c r="AT114" s="396">
        <v>152244.26</v>
      </c>
      <c r="AU114" s="396">
        <v>182533.69</v>
      </c>
      <c r="AV114" s="396">
        <v>328401.23</v>
      </c>
      <c r="AW114" s="396">
        <v>135120.99</v>
      </c>
      <c r="AX114" s="396">
        <v>51342.96</v>
      </c>
      <c r="AY114" s="396">
        <v>1996656.17</v>
      </c>
      <c r="AZ114" s="396">
        <v>9974113.5800000001</v>
      </c>
      <c r="BA114" s="396">
        <v>493059.13</v>
      </c>
      <c r="BB114" s="396">
        <v>110948.15</v>
      </c>
      <c r="BC114" s="396">
        <v>194654.18</v>
      </c>
      <c r="BD114" s="396">
        <v>9974113.4750399999</v>
      </c>
    </row>
    <row r="115" spans="1:56" x14ac:dyDescent="0.25">
      <c r="A115" s="390" t="s">
        <v>1539</v>
      </c>
      <c r="B115" s="390" t="s">
        <v>6112</v>
      </c>
      <c r="C115">
        <v>2187.63</v>
      </c>
      <c r="D115" s="396">
        <v>39441643.719999999</v>
      </c>
      <c r="E115" s="396">
        <v>32361721.739999998</v>
      </c>
      <c r="F115" s="397">
        <v>0.82049627469227604</v>
      </c>
      <c r="G115">
        <v>2</v>
      </c>
      <c r="H115" s="396">
        <v>192693.62</v>
      </c>
      <c r="I115" s="396">
        <v>16976631.690000001</v>
      </c>
      <c r="J115" s="396">
        <v>17169325.309999999</v>
      </c>
      <c r="K115">
        <v>1.0576399999999999</v>
      </c>
      <c r="L115" s="396">
        <v>8627284.1199999992</v>
      </c>
      <c r="M115" s="396">
        <v>1725456.82</v>
      </c>
      <c r="N115" s="396">
        <v>829488.17</v>
      </c>
      <c r="O115" s="396">
        <v>368071.14</v>
      </c>
      <c r="P115" s="396">
        <v>357271.05</v>
      </c>
      <c r="Q115" s="396">
        <v>512887.92</v>
      </c>
      <c r="R115" s="396">
        <v>190479.58</v>
      </c>
      <c r="S115" s="396">
        <v>318452.64</v>
      </c>
      <c r="T115" s="396">
        <v>421767.31</v>
      </c>
      <c r="U115" s="396">
        <v>238757.49</v>
      </c>
      <c r="V115" s="396">
        <v>621763.49</v>
      </c>
      <c r="W115" s="396">
        <v>541542.40000000002</v>
      </c>
      <c r="X115" s="396">
        <v>382124.68</v>
      </c>
      <c r="Y115" s="396">
        <v>15135346.810000001</v>
      </c>
      <c r="Z115" s="396">
        <v>194884.2</v>
      </c>
      <c r="AA115" s="396">
        <v>273453.75</v>
      </c>
      <c r="AB115" s="396">
        <v>710979.75</v>
      </c>
      <c r="AC115" s="396">
        <v>74379.42</v>
      </c>
      <c r="AD115" s="396">
        <v>1249136.73</v>
      </c>
      <c r="AE115" s="396">
        <v>401601.96</v>
      </c>
      <c r="AF115" s="396">
        <v>3283632.63</v>
      </c>
      <c r="AG115" s="396">
        <v>2205131.04</v>
      </c>
      <c r="AH115" s="396">
        <v>7272090.9121200005</v>
      </c>
      <c r="AI115" s="396">
        <v>15665290.39212</v>
      </c>
      <c r="AJ115" s="396">
        <v>2218431.83</v>
      </c>
      <c r="AK115" s="396">
        <v>13446858.56212</v>
      </c>
      <c r="AL115" s="396">
        <v>15793160.80212</v>
      </c>
      <c r="AM115" s="396">
        <v>923030.66</v>
      </c>
      <c r="AN115" s="396">
        <v>923030.66</v>
      </c>
      <c r="AO115" s="396">
        <v>962088.09</v>
      </c>
      <c r="AP115" s="396">
        <v>962088.09</v>
      </c>
      <c r="AQ115" s="396">
        <v>526079.65</v>
      </c>
      <c r="AR115" s="396">
        <v>526079.65</v>
      </c>
      <c r="AS115" s="396">
        <v>547601.09</v>
      </c>
      <c r="AT115" s="396">
        <v>547601.09</v>
      </c>
      <c r="AU115" s="396">
        <v>657599.56000000006</v>
      </c>
      <c r="AV115" s="396">
        <v>1236287.18</v>
      </c>
      <c r="AW115" s="396">
        <v>508671.52</v>
      </c>
      <c r="AX115" s="396">
        <v>192978.72</v>
      </c>
      <c r="AY115" s="396">
        <v>8513135.9600000009</v>
      </c>
      <c r="AZ115" s="396">
        <v>39441643.719999999</v>
      </c>
      <c r="BA115" s="396">
        <v>5691121.4800000004</v>
      </c>
      <c r="BB115" s="396">
        <v>906916.68</v>
      </c>
      <c r="BC115" s="396">
        <v>953157.51</v>
      </c>
      <c r="BD115" s="396">
        <v>39441643.572120003</v>
      </c>
    </row>
    <row r="116" spans="1:56" x14ac:dyDescent="0.25">
      <c r="A116" s="390" t="s">
        <v>1523</v>
      </c>
      <c r="B116" s="390" t="s">
        <v>6113</v>
      </c>
      <c r="C116">
        <v>1935.54</v>
      </c>
      <c r="D116" s="396">
        <v>36584295.960000001</v>
      </c>
      <c r="E116" s="396">
        <v>30639111.609999999</v>
      </c>
      <c r="F116" s="397">
        <v>0.83749354213348104</v>
      </c>
      <c r="G116">
        <v>2</v>
      </c>
      <c r="H116" s="396">
        <v>154537.04999999999</v>
      </c>
      <c r="I116" s="396">
        <v>19474656.370000001</v>
      </c>
      <c r="J116" s="396">
        <v>19629193.420000002</v>
      </c>
      <c r="K116">
        <v>1.0576399999999999</v>
      </c>
      <c r="L116" s="396">
        <v>8081628.1299999999</v>
      </c>
      <c r="M116" s="396">
        <v>1616325.62</v>
      </c>
      <c r="N116" s="396">
        <v>733865.56</v>
      </c>
      <c r="O116" s="396">
        <v>325572.21000000002</v>
      </c>
      <c r="P116" s="396">
        <v>337272.5</v>
      </c>
      <c r="Q116" s="396">
        <v>443688.75</v>
      </c>
      <c r="R116" s="396">
        <v>168804.32</v>
      </c>
      <c r="S116" s="396">
        <v>281720.71999999997</v>
      </c>
      <c r="T116" s="396">
        <v>373068.41</v>
      </c>
      <c r="U116" s="396">
        <v>211208.55</v>
      </c>
      <c r="V116" s="396">
        <v>549972.25</v>
      </c>
      <c r="W116" s="396">
        <v>479013.79</v>
      </c>
      <c r="X116" s="396">
        <v>338048.51</v>
      </c>
      <c r="Y116" s="396">
        <v>13940189.32</v>
      </c>
      <c r="Z116" s="396">
        <v>172856.7</v>
      </c>
      <c r="AA116" s="396">
        <v>241942.5</v>
      </c>
      <c r="AB116" s="396">
        <v>629050.5</v>
      </c>
      <c r="AC116" s="396">
        <v>65808.36</v>
      </c>
      <c r="AD116" s="396">
        <v>1105193.3400000001</v>
      </c>
      <c r="AE116" s="396">
        <v>347008.15</v>
      </c>
      <c r="AF116" s="396">
        <v>2905245.54</v>
      </c>
      <c r="AG116" s="396">
        <v>1951024.32</v>
      </c>
      <c r="AH116" s="396">
        <v>6804090.87696</v>
      </c>
      <c r="AI116" s="396">
        <v>14222220.28696</v>
      </c>
      <c r="AJ116" s="396">
        <v>1962792.4</v>
      </c>
      <c r="AK116" s="396">
        <v>12259427.88696</v>
      </c>
      <c r="AL116" s="396">
        <v>14335355.63696</v>
      </c>
      <c r="AM116" s="396">
        <v>1057738.94</v>
      </c>
      <c r="AN116" s="396">
        <v>1057738.94</v>
      </c>
      <c r="AO116" s="396">
        <v>1102376</v>
      </c>
      <c r="AP116" s="396">
        <v>1102376</v>
      </c>
      <c r="AQ116" s="396">
        <v>426443.35</v>
      </c>
      <c r="AR116" s="396">
        <v>426443.35</v>
      </c>
      <c r="AS116" s="396">
        <v>443979.34</v>
      </c>
      <c r="AT116" s="396">
        <v>443979.34</v>
      </c>
      <c r="AU116" s="396">
        <v>533253.46</v>
      </c>
      <c r="AV116" s="396">
        <v>1093608</v>
      </c>
      <c r="AW116" s="396">
        <v>449966.04</v>
      </c>
      <c r="AX116" s="396">
        <v>170848.14</v>
      </c>
      <c r="AY116" s="396">
        <v>8308750.9000000004</v>
      </c>
      <c r="AZ116" s="396">
        <v>36584295.960000001</v>
      </c>
      <c r="BA116" s="396">
        <v>8059525.0800000001</v>
      </c>
      <c r="BB116" s="396">
        <v>676884.89</v>
      </c>
      <c r="BC116" s="396">
        <v>997193.23</v>
      </c>
      <c r="BD116" s="396">
        <v>36584295.856959999</v>
      </c>
    </row>
    <row r="117" spans="1:56" x14ac:dyDescent="0.25">
      <c r="A117" s="390" t="s">
        <v>2578</v>
      </c>
      <c r="B117" s="390" t="s">
        <v>6114</v>
      </c>
      <c r="C117">
        <v>3899.39</v>
      </c>
      <c r="D117" s="396">
        <v>74609203.709999993</v>
      </c>
      <c r="E117" s="396">
        <v>57804117.100000001</v>
      </c>
      <c r="F117" s="397">
        <v>0.77475853146322204</v>
      </c>
      <c r="G117">
        <v>1</v>
      </c>
      <c r="H117" s="396">
        <v>797502.45</v>
      </c>
      <c r="I117" s="396">
        <v>46795485.670000002</v>
      </c>
      <c r="J117" s="396">
        <v>47592988.119999997</v>
      </c>
      <c r="K117">
        <v>1.0576399999999999</v>
      </c>
      <c r="L117" s="396">
        <v>16374233.140000001</v>
      </c>
      <c r="M117" s="396">
        <v>3274846.62</v>
      </c>
      <c r="N117" s="396">
        <v>1479114.77</v>
      </c>
      <c r="O117" s="396">
        <v>656456.78</v>
      </c>
      <c r="P117" s="396">
        <v>690338.31</v>
      </c>
      <c r="Q117" s="396">
        <v>897146.81</v>
      </c>
      <c r="R117" s="396">
        <v>340892.78</v>
      </c>
      <c r="S117" s="396">
        <v>568032.93000000005</v>
      </c>
      <c r="T117" s="396">
        <v>752224.18</v>
      </c>
      <c r="U117" s="396">
        <v>426024.7</v>
      </c>
      <c r="V117" s="396">
        <v>1108918.3999999999</v>
      </c>
      <c r="W117" s="396">
        <v>965843.66</v>
      </c>
      <c r="X117" s="396">
        <v>681606.54</v>
      </c>
      <c r="Y117" s="396">
        <v>28215679.620000001</v>
      </c>
      <c r="Z117" s="396">
        <v>349527.6</v>
      </c>
      <c r="AA117" s="396">
        <v>487423.75</v>
      </c>
      <c r="AB117" s="396">
        <v>1267301.75</v>
      </c>
      <c r="AC117" s="396">
        <v>132579.26</v>
      </c>
      <c r="AD117" s="396">
        <v>2226551.69</v>
      </c>
      <c r="AE117" s="396">
        <v>702554.28</v>
      </c>
      <c r="AF117" s="396">
        <v>5852984.3899999997</v>
      </c>
      <c r="AG117" s="396">
        <v>3930585.12</v>
      </c>
      <c r="AH117" s="396">
        <v>13904345.25336</v>
      </c>
      <c r="AI117" s="396">
        <v>28853853.093359999</v>
      </c>
      <c r="AJ117" s="396">
        <v>3954293.41</v>
      </c>
      <c r="AK117" s="396">
        <v>24899559.683359999</v>
      </c>
      <c r="AL117" s="396">
        <v>29081778.563359998</v>
      </c>
      <c r="AM117" s="396">
        <v>2133810.96</v>
      </c>
      <c r="AN117" s="396">
        <v>2133810.96</v>
      </c>
      <c r="AO117" s="396">
        <v>2223085.08</v>
      </c>
      <c r="AP117" s="396">
        <v>2223085.08</v>
      </c>
      <c r="AQ117" s="396">
        <v>964479.36</v>
      </c>
      <c r="AR117" s="396">
        <v>964479.36</v>
      </c>
      <c r="AS117" s="396">
        <v>1004333.88</v>
      </c>
      <c r="AT117" s="396">
        <v>1004333.88</v>
      </c>
      <c r="AU117" s="396">
        <v>1205200.6599999999</v>
      </c>
      <c r="AV117" s="396">
        <v>2203954.91</v>
      </c>
      <c r="AW117" s="396">
        <v>906819.31</v>
      </c>
      <c r="AX117" s="396">
        <v>344351.95</v>
      </c>
      <c r="AY117" s="396">
        <v>17311745.390000001</v>
      </c>
      <c r="AZ117" s="396">
        <v>74609203.709999993</v>
      </c>
      <c r="BA117" s="396">
        <v>16938358.23</v>
      </c>
      <c r="BB117" s="396">
        <v>1312910.07</v>
      </c>
      <c r="BC117" s="396">
        <v>1996174.2</v>
      </c>
      <c r="BD117" s="396">
        <v>74609203.573359996</v>
      </c>
    </row>
    <row r="118" spans="1:56" x14ac:dyDescent="0.25">
      <c r="A118" s="390" t="s">
        <v>3016</v>
      </c>
      <c r="B118" s="390" t="s">
        <v>6115</v>
      </c>
      <c r="C118">
        <v>1349.29</v>
      </c>
      <c r="D118" s="396">
        <v>17999327.289999999</v>
      </c>
      <c r="E118" s="396">
        <v>26045878.940000001</v>
      </c>
      <c r="F118" s="397">
        <v>1.44704735462366</v>
      </c>
      <c r="G118">
        <v>4</v>
      </c>
      <c r="H118" s="396">
        <v>1144.58</v>
      </c>
      <c r="I118" s="396">
        <v>1078166.07</v>
      </c>
      <c r="J118" s="396">
        <v>1079310.6499999999</v>
      </c>
      <c r="K118">
        <v>1.0576399999999999</v>
      </c>
      <c r="L118" s="396">
        <v>4560287.67</v>
      </c>
      <c r="M118" s="396">
        <v>912057.53</v>
      </c>
      <c r="N118" s="396">
        <v>511505.05</v>
      </c>
      <c r="O118" s="396">
        <v>226913.96</v>
      </c>
      <c r="P118" s="396">
        <v>149492.73000000001</v>
      </c>
      <c r="Q118" s="396">
        <v>315873.83</v>
      </c>
      <c r="R118" s="396">
        <v>117571.88</v>
      </c>
      <c r="S118" s="396">
        <v>196450.18</v>
      </c>
      <c r="T118" s="396">
        <v>260017.37</v>
      </c>
      <c r="U118" s="396">
        <v>147255.65</v>
      </c>
      <c r="V118" s="396">
        <v>383313.99</v>
      </c>
      <c r="W118" s="396">
        <v>333858.09999999998</v>
      </c>
      <c r="X118" s="396">
        <v>235728.82</v>
      </c>
      <c r="Y118" s="396">
        <v>8350326.7599999998</v>
      </c>
      <c r="Z118" s="396">
        <v>120731.4</v>
      </c>
      <c r="AA118" s="396">
        <v>168661.25</v>
      </c>
      <c r="AB118" s="396">
        <v>438519.25</v>
      </c>
      <c r="AC118" s="396">
        <v>45875.86</v>
      </c>
      <c r="AD118" s="396">
        <v>385222.29</v>
      </c>
      <c r="AE118" s="396">
        <v>248698.76</v>
      </c>
      <c r="AF118" s="396">
        <v>2025284.29</v>
      </c>
      <c r="AG118" s="396">
        <v>1360084.32</v>
      </c>
      <c r="AH118" s="396">
        <v>3187526.5479600001</v>
      </c>
      <c r="AI118" s="396">
        <v>7980603.96796</v>
      </c>
      <c r="AJ118" s="396">
        <v>1368288</v>
      </c>
      <c r="AK118" s="396">
        <v>6612315.96796</v>
      </c>
      <c r="AL118" s="396">
        <v>8059472.0879600001</v>
      </c>
      <c r="AM118" s="396">
        <v>60578.86</v>
      </c>
      <c r="AN118" s="396">
        <v>60578.86</v>
      </c>
      <c r="AO118" s="396">
        <v>62970.14</v>
      </c>
      <c r="AP118" s="396">
        <v>62970.14</v>
      </c>
      <c r="AQ118" s="396">
        <v>27898.16</v>
      </c>
      <c r="AR118" s="396">
        <v>27898.16</v>
      </c>
      <c r="AS118" s="396">
        <v>28695.25</v>
      </c>
      <c r="AT118" s="396">
        <v>28695.25</v>
      </c>
      <c r="AU118" s="396">
        <v>35071.97</v>
      </c>
      <c r="AV118" s="396">
        <v>762018.4</v>
      </c>
      <c r="AW118" s="396">
        <v>313533.18</v>
      </c>
      <c r="AX118" s="396">
        <v>118619.95</v>
      </c>
      <c r="AY118" s="396">
        <v>1589528.32</v>
      </c>
      <c r="AZ118" s="396">
        <v>17999327.289999999</v>
      </c>
      <c r="BA118" s="396">
        <v>41562.050000000003</v>
      </c>
      <c r="BB118" s="396">
        <v>3743.74</v>
      </c>
      <c r="BC118" s="396">
        <v>552181.07999999996</v>
      </c>
      <c r="BD118" s="396">
        <v>17999327.167959999</v>
      </c>
    </row>
    <row r="119" spans="1:56" x14ac:dyDescent="0.25">
      <c r="A119" s="390" t="s">
        <v>2081</v>
      </c>
      <c r="B119" s="390" t="s">
        <v>6116</v>
      </c>
      <c r="C119">
        <v>646.5</v>
      </c>
      <c r="D119" s="396">
        <v>10130302.1</v>
      </c>
      <c r="E119" s="396">
        <v>20101063.149999999</v>
      </c>
      <c r="F119" s="397">
        <v>1.98425110639099</v>
      </c>
      <c r="G119">
        <v>4</v>
      </c>
      <c r="H119" s="396">
        <v>644.19000000000005</v>
      </c>
      <c r="I119" s="396">
        <v>1596990.2</v>
      </c>
      <c r="J119" s="396">
        <v>1597634.39</v>
      </c>
      <c r="K119">
        <v>1.0576399999999999</v>
      </c>
      <c r="L119" s="396">
        <v>2492259.06</v>
      </c>
      <c r="M119" s="396">
        <v>498451.81</v>
      </c>
      <c r="N119" s="396">
        <v>245127.79</v>
      </c>
      <c r="O119" s="396">
        <v>107765.16</v>
      </c>
      <c r="P119" s="396">
        <v>90297.29</v>
      </c>
      <c r="Q119" s="396">
        <v>143282.97</v>
      </c>
      <c r="R119" s="396">
        <v>56487.05</v>
      </c>
      <c r="S119" s="396">
        <v>93797.58</v>
      </c>
      <c r="T119" s="396">
        <v>123486.51</v>
      </c>
      <c r="U119" s="396">
        <v>70184.2</v>
      </c>
      <c r="V119" s="396">
        <v>182042.09</v>
      </c>
      <c r="W119" s="396">
        <v>158554.68</v>
      </c>
      <c r="X119" s="396">
        <v>112551.65</v>
      </c>
      <c r="Y119" s="396">
        <v>4374287.84</v>
      </c>
      <c r="Z119" s="396">
        <v>57330</v>
      </c>
      <c r="AA119" s="396">
        <v>80812.5</v>
      </c>
      <c r="AB119" s="396">
        <v>210112.5</v>
      </c>
      <c r="AC119" s="396">
        <v>21981</v>
      </c>
      <c r="AD119" s="396">
        <v>184575.75</v>
      </c>
      <c r="AE119" s="396">
        <v>111254</v>
      </c>
      <c r="AF119" s="396">
        <v>970396.5</v>
      </c>
      <c r="AG119" s="396">
        <v>651672</v>
      </c>
      <c r="AH119" s="396">
        <v>1857813.5460000001</v>
      </c>
      <c r="AI119" s="396">
        <v>4145947.7960000001</v>
      </c>
      <c r="AJ119" s="396">
        <v>655602.72</v>
      </c>
      <c r="AK119" s="396">
        <v>3490345.0759999999</v>
      </c>
      <c r="AL119" s="396">
        <v>4183736.736</v>
      </c>
      <c r="AM119" s="396">
        <v>197678.41</v>
      </c>
      <c r="AN119" s="396">
        <v>197678.41</v>
      </c>
      <c r="AO119" s="396">
        <v>205649.31</v>
      </c>
      <c r="AP119" s="396">
        <v>205649.31</v>
      </c>
      <c r="AQ119" s="396">
        <v>36666.15</v>
      </c>
      <c r="AR119" s="396">
        <v>36666.15</v>
      </c>
      <c r="AS119" s="396">
        <v>37463.24</v>
      </c>
      <c r="AT119" s="396">
        <v>37463.24</v>
      </c>
      <c r="AU119" s="396">
        <v>45434.15</v>
      </c>
      <c r="AV119" s="396">
        <v>365067.39</v>
      </c>
      <c r="AW119" s="396">
        <v>150207.32</v>
      </c>
      <c r="AX119" s="396">
        <v>56654.3</v>
      </c>
      <c r="AY119" s="396">
        <v>1572277.38</v>
      </c>
      <c r="AZ119" s="396">
        <v>10130302.1</v>
      </c>
      <c r="BA119" s="396">
        <v>695615.39</v>
      </c>
      <c r="BB119" s="396">
        <v>102.18</v>
      </c>
      <c r="BC119" s="396">
        <v>464899.27</v>
      </c>
      <c r="BD119" s="396">
        <v>10130301.956</v>
      </c>
    </row>
    <row r="120" spans="1:56" x14ac:dyDescent="0.25">
      <c r="A120" s="390" t="s">
        <v>2492</v>
      </c>
      <c r="B120" s="390" t="s">
        <v>6117</v>
      </c>
      <c r="C120">
        <v>304.3</v>
      </c>
      <c r="D120" s="396">
        <v>5016610.5999999996</v>
      </c>
      <c r="E120" s="396">
        <v>7484914</v>
      </c>
      <c r="F120" s="397">
        <v>1.49202611021872</v>
      </c>
      <c r="G120">
        <v>4</v>
      </c>
      <c r="H120" s="396">
        <v>319</v>
      </c>
      <c r="I120" s="396">
        <v>2061477.41</v>
      </c>
      <c r="J120" s="396">
        <v>2061796.41</v>
      </c>
      <c r="K120">
        <v>1.0576399999999999</v>
      </c>
      <c r="L120" s="396">
        <v>1196800.4099999999</v>
      </c>
      <c r="M120" s="396">
        <v>239360.08</v>
      </c>
      <c r="N120" s="396">
        <v>115354.25</v>
      </c>
      <c r="O120" s="396">
        <v>50846.94</v>
      </c>
      <c r="P120" s="396">
        <v>45300.25</v>
      </c>
      <c r="Q120" s="396">
        <v>70827.37</v>
      </c>
      <c r="R120" s="396">
        <v>25616.22</v>
      </c>
      <c r="S120" s="396">
        <v>43947.12</v>
      </c>
      <c r="T120" s="396">
        <v>58264.76</v>
      </c>
      <c r="U120" s="396">
        <v>32796.35</v>
      </c>
      <c r="V120" s="396">
        <v>85893.1</v>
      </c>
      <c r="W120" s="396">
        <v>74811.009999999995</v>
      </c>
      <c r="X120" s="396">
        <v>52733.99</v>
      </c>
      <c r="Y120" s="396">
        <v>2092551.85</v>
      </c>
      <c r="Z120" s="396">
        <v>27072</v>
      </c>
      <c r="AA120" s="396">
        <v>38037.5</v>
      </c>
      <c r="AB120" s="396">
        <v>98897.5</v>
      </c>
      <c r="AC120" s="396">
        <v>10346.200000000001</v>
      </c>
      <c r="AD120" s="396">
        <v>86877.65</v>
      </c>
      <c r="AE120" s="396">
        <v>55369.440000000002</v>
      </c>
      <c r="AF120" s="396">
        <v>456754.3</v>
      </c>
      <c r="AG120" s="396">
        <v>306734.40000000002</v>
      </c>
      <c r="AH120" s="396">
        <v>928038.19319999998</v>
      </c>
      <c r="AI120" s="396">
        <v>2008127.1832000001</v>
      </c>
      <c r="AJ120" s="396">
        <v>308584.53999999998</v>
      </c>
      <c r="AK120" s="396">
        <v>1699542.6432</v>
      </c>
      <c r="AL120" s="396">
        <v>2025913.9931999999</v>
      </c>
      <c r="AM120" s="396">
        <v>122751.91</v>
      </c>
      <c r="AN120" s="396">
        <v>122751.91</v>
      </c>
      <c r="AO120" s="396">
        <v>128331.55</v>
      </c>
      <c r="AP120" s="396">
        <v>128331.55</v>
      </c>
      <c r="AQ120" s="396">
        <v>23912.71</v>
      </c>
      <c r="AR120" s="396">
        <v>23912.71</v>
      </c>
      <c r="AS120" s="396">
        <v>24709.8</v>
      </c>
      <c r="AT120" s="396">
        <v>24709.8</v>
      </c>
      <c r="AU120" s="396">
        <v>30289.43</v>
      </c>
      <c r="AV120" s="396">
        <v>171374.43</v>
      </c>
      <c r="AW120" s="396">
        <v>70512.17</v>
      </c>
      <c r="AX120" s="396">
        <v>26556.7</v>
      </c>
      <c r="AY120" s="396">
        <v>898144.67</v>
      </c>
      <c r="AZ120" s="396">
        <v>5016610.5999999996</v>
      </c>
      <c r="BA120" s="396">
        <v>561429.75</v>
      </c>
      <c r="BB120" s="396">
        <v>11863.01</v>
      </c>
      <c r="BC120" s="396">
        <v>97998.81</v>
      </c>
      <c r="BD120" s="396">
        <v>5016610.5131999999</v>
      </c>
    </row>
    <row r="121" spans="1:56" x14ac:dyDescent="0.25">
      <c r="A121" s="390" t="s">
        <v>3413</v>
      </c>
      <c r="B121" s="390" t="s">
        <v>6118</v>
      </c>
      <c r="C121">
        <v>1027</v>
      </c>
      <c r="D121" s="396">
        <v>15763729.5</v>
      </c>
      <c r="E121" s="396">
        <v>15716347.4</v>
      </c>
      <c r="F121" s="397">
        <v>0.99699423286856104</v>
      </c>
      <c r="G121">
        <v>3</v>
      </c>
      <c r="H121" s="396">
        <v>20977.7</v>
      </c>
      <c r="I121" s="396">
        <v>1405238.53</v>
      </c>
      <c r="J121" s="396">
        <v>1426216.23</v>
      </c>
      <c r="K121">
        <v>1.0576399999999999</v>
      </c>
      <c r="L121" s="396">
        <v>3771780.62</v>
      </c>
      <c r="M121" s="396">
        <v>754356.12</v>
      </c>
      <c r="N121" s="396">
        <v>389320.61</v>
      </c>
      <c r="O121" s="396">
        <v>172272.47</v>
      </c>
      <c r="P121" s="396">
        <v>138716.28</v>
      </c>
      <c r="Q121" s="396">
        <v>235277.15</v>
      </c>
      <c r="R121" s="396">
        <v>89328.35</v>
      </c>
      <c r="S121" s="396">
        <v>149551.39000000001</v>
      </c>
      <c r="T121" s="396">
        <v>197404.49</v>
      </c>
      <c r="U121" s="396">
        <v>112163.54</v>
      </c>
      <c r="V121" s="396">
        <v>291010.95</v>
      </c>
      <c r="W121" s="396">
        <v>253464.17</v>
      </c>
      <c r="X121" s="396">
        <v>179452.99</v>
      </c>
      <c r="Y121" s="396">
        <v>6734099.1299999999</v>
      </c>
      <c r="Z121" s="396">
        <v>90810</v>
      </c>
      <c r="AA121" s="396">
        <v>128375</v>
      </c>
      <c r="AB121" s="396">
        <v>333775</v>
      </c>
      <c r="AC121" s="396">
        <v>34918</v>
      </c>
      <c r="AD121" s="396">
        <v>293208.5</v>
      </c>
      <c r="AE121" s="396">
        <v>182445</v>
      </c>
      <c r="AF121" s="396">
        <v>1541527</v>
      </c>
      <c r="AG121" s="396">
        <v>1035216</v>
      </c>
      <c r="AH121" s="396">
        <v>2878421.13</v>
      </c>
      <c r="AI121" s="396">
        <v>6518695.6299999999</v>
      </c>
      <c r="AJ121" s="396">
        <v>1041460.16</v>
      </c>
      <c r="AK121" s="396">
        <v>5477235.4699999997</v>
      </c>
      <c r="AL121" s="396">
        <v>6578725.3899999997</v>
      </c>
      <c r="AM121" s="396">
        <v>239924.2</v>
      </c>
      <c r="AN121" s="396">
        <v>239924.2</v>
      </c>
      <c r="AO121" s="396">
        <v>249489.29</v>
      </c>
      <c r="AP121" s="396">
        <v>249489.29</v>
      </c>
      <c r="AQ121" s="396">
        <v>105215.93</v>
      </c>
      <c r="AR121" s="396">
        <v>105215.93</v>
      </c>
      <c r="AS121" s="396">
        <v>109998.47</v>
      </c>
      <c r="AT121" s="396">
        <v>109998.47</v>
      </c>
      <c r="AU121" s="396">
        <v>132317</v>
      </c>
      <c r="AV121" s="396">
        <v>580281.80000000005</v>
      </c>
      <c r="AW121" s="396">
        <v>238757.49</v>
      </c>
      <c r="AX121" s="396">
        <v>90292.79</v>
      </c>
      <c r="AY121" s="396">
        <v>2450904.86</v>
      </c>
      <c r="AZ121" s="396">
        <v>15763729.5</v>
      </c>
      <c r="BA121" s="396">
        <v>391226.86</v>
      </c>
      <c r="BB121" s="396">
        <v>37122.42</v>
      </c>
      <c r="BC121" s="396">
        <v>386471.77</v>
      </c>
      <c r="BD121" s="396">
        <v>15763729.380000001</v>
      </c>
    </row>
    <row r="122" spans="1:56" x14ac:dyDescent="0.25">
      <c r="A122" s="390" t="s">
        <v>2269</v>
      </c>
      <c r="B122" s="390" t="s">
        <v>6119</v>
      </c>
      <c r="C122">
        <v>422.25</v>
      </c>
      <c r="D122" s="396">
        <v>7059448.0099999998</v>
      </c>
      <c r="E122" s="396">
        <v>9654692.6799999997</v>
      </c>
      <c r="F122" s="397">
        <v>1.36762713831503</v>
      </c>
      <c r="G122">
        <v>4</v>
      </c>
      <c r="H122" s="396">
        <v>448.91</v>
      </c>
      <c r="I122" s="396">
        <v>628253.71</v>
      </c>
      <c r="J122" s="396">
        <v>628702.62</v>
      </c>
      <c r="K122">
        <v>1.0576399999999999</v>
      </c>
      <c r="L122" s="396">
        <v>1644557.06</v>
      </c>
      <c r="M122" s="396">
        <v>328911.40999999997</v>
      </c>
      <c r="N122" s="396">
        <v>159371.01</v>
      </c>
      <c r="O122" s="396">
        <v>70578.59</v>
      </c>
      <c r="P122" s="396">
        <v>64038.93</v>
      </c>
      <c r="Q122" s="396">
        <v>96064.72</v>
      </c>
      <c r="R122" s="396">
        <v>36782.26</v>
      </c>
      <c r="S122" s="396">
        <v>61329.19</v>
      </c>
      <c r="T122" s="396">
        <v>80874.97</v>
      </c>
      <c r="U122" s="396">
        <v>45914.9</v>
      </c>
      <c r="V122" s="396">
        <v>119224.75</v>
      </c>
      <c r="W122" s="396">
        <v>103842.15</v>
      </c>
      <c r="X122" s="396">
        <v>73591.460000000006</v>
      </c>
      <c r="Y122" s="396">
        <v>2885081.4</v>
      </c>
      <c r="Z122" s="396">
        <v>37440</v>
      </c>
      <c r="AA122" s="396">
        <v>52781.25</v>
      </c>
      <c r="AB122" s="396">
        <v>137231.25</v>
      </c>
      <c r="AC122" s="396">
        <v>14356.5</v>
      </c>
      <c r="AD122" s="396">
        <v>120552.37</v>
      </c>
      <c r="AE122" s="396">
        <v>75523</v>
      </c>
      <c r="AF122" s="396">
        <v>633797.25</v>
      </c>
      <c r="AG122" s="396">
        <v>425628</v>
      </c>
      <c r="AH122" s="396">
        <v>1309543.341</v>
      </c>
      <c r="AI122" s="396">
        <v>2806852.9610000001</v>
      </c>
      <c r="AJ122" s="396">
        <v>428195.28</v>
      </c>
      <c r="AK122" s="396">
        <v>2378657.6809999999</v>
      </c>
      <c r="AL122" s="396">
        <v>2831534.1310000001</v>
      </c>
      <c r="AM122" s="396">
        <v>150650.07999999999</v>
      </c>
      <c r="AN122" s="396">
        <v>150650.07999999999</v>
      </c>
      <c r="AO122" s="396">
        <v>157026.79999999999</v>
      </c>
      <c r="AP122" s="396">
        <v>157026.79999999999</v>
      </c>
      <c r="AQ122" s="396">
        <v>66158.5</v>
      </c>
      <c r="AR122" s="396">
        <v>66158.5</v>
      </c>
      <c r="AS122" s="396">
        <v>69346.86</v>
      </c>
      <c r="AT122" s="396">
        <v>69346.86</v>
      </c>
      <c r="AU122" s="396">
        <v>82897.399999999994</v>
      </c>
      <c r="AV122" s="396">
        <v>238330.02</v>
      </c>
      <c r="AW122" s="396">
        <v>98061.11</v>
      </c>
      <c r="AX122" s="396">
        <v>37179.379999999997</v>
      </c>
      <c r="AY122" s="396">
        <v>1342832.39</v>
      </c>
      <c r="AZ122" s="396">
        <v>7059448.0099999998</v>
      </c>
      <c r="BA122" s="396">
        <v>393303.6</v>
      </c>
      <c r="BB122" s="396">
        <v>246.3</v>
      </c>
      <c r="BC122" s="396">
        <v>118982.19</v>
      </c>
      <c r="BD122" s="396">
        <v>7059447.9210000001</v>
      </c>
    </row>
    <row r="123" spans="1:56" x14ac:dyDescent="0.25">
      <c r="A123" s="390" t="s">
        <v>2395</v>
      </c>
      <c r="B123" s="390" t="s">
        <v>6120</v>
      </c>
      <c r="C123">
        <v>516.75</v>
      </c>
      <c r="D123" s="396">
        <v>7862118.6500000004</v>
      </c>
      <c r="E123" s="396">
        <v>7815817.8200000003</v>
      </c>
      <c r="F123" s="397">
        <v>0.99411089655839802</v>
      </c>
      <c r="G123">
        <v>3</v>
      </c>
      <c r="H123" s="396">
        <v>10462.57</v>
      </c>
      <c r="I123" s="396">
        <v>558643.78</v>
      </c>
      <c r="J123" s="396">
        <v>569106.35</v>
      </c>
      <c r="K123">
        <v>1.0576399999999999</v>
      </c>
      <c r="L123" s="396">
        <v>1872229.93</v>
      </c>
      <c r="M123" s="396">
        <v>374445.98</v>
      </c>
      <c r="N123" s="396">
        <v>195798.67</v>
      </c>
      <c r="O123" s="396">
        <v>86515.69</v>
      </c>
      <c r="P123" s="396">
        <v>68977.94</v>
      </c>
      <c r="Q123" s="396">
        <v>118045.63</v>
      </c>
      <c r="R123" s="396">
        <v>44664.17</v>
      </c>
      <c r="S123" s="396">
        <v>75103.66</v>
      </c>
      <c r="T123" s="396">
        <v>99137.06</v>
      </c>
      <c r="U123" s="396">
        <v>56081.77</v>
      </c>
      <c r="V123" s="396">
        <v>146146.47</v>
      </c>
      <c r="W123" s="396">
        <v>127290.37</v>
      </c>
      <c r="X123" s="396">
        <v>90120.03</v>
      </c>
      <c r="Y123" s="396">
        <v>3354557.37</v>
      </c>
      <c r="Z123" s="396">
        <v>45765</v>
      </c>
      <c r="AA123" s="396">
        <v>64593.75</v>
      </c>
      <c r="AB123" s="396">
        <v>167943.75</v>
      </c>
      <c r="AC123" s="396">
        <v>17569.5</v>
      </c>
      <c r="AD123" s="396">
        <v>147532.12</v>
      </c>
      <c r="AE123" s="396">
        <v>91762.5</v>
      </c>
      <c r="AF123" s="396">
        <v>775641.75</v>
      </c>
      <c r="AG123" s="396">
        <v>520884</v>
      </c>
      <c r="AH123" s="396">
        <v>1433106.165</v>
      </c>
      <c r="AI123" s="396">
        <v>3264798.5350000001</v>
      </c>
      <c r="AJ123" s="396">
        <v>524025.84</v>
      </c>
      <c r="AK123" s="396">
        <v>2740772.6949999998</v>
      </c>
      <c r="AL123" s="396">
        <v>3295003.375</v>
      </c>
      <c r="AM123" s="396">
        <v>97245.02</v>
      </c>
      <c r="AN123" s="396">
        <v>97245.02</v>
      </c>
      <c r="AO123" s="396">
        <v>101230.47</v>
      </c>
      <c r="AP123" s="396">
        <v>101230.47</v>
      </c>
      <c r="AQ123" s="396">
        <v>66955.59</v>
      </c>
      <c r="AR123" s="396">
        <v>66955.59</v>
      </c>
      <c r="AS123" s="396">
        <v>70143.95</v>
      </c>
      <c r="AT123" s="396">
        <v>70143.95</v>
      </c>
      <c r="AU123" s="396">
        <v>84491.58</v>
      </c>
      <c r="AV123" s="396">
        <v>291735.08</v>
      </c>
      <c r="AW123" s="396">
        <v>120034.67</v>
      </c>
      <c r="AX123" s="396">
        <v>45146.39</v>
      </c>
      <c r="AY123" s="396">
        <v>1212557.78</v>
      </c>
      <c r="AZ123" s="396">
        <v>7862118.6500000004</v>
      </c>
      <c r="BA123" s="396">
        <v>70958.11</v>
      </c>
      <c r="BB123" s="396">
        <v>18892.37</v>
      </c>
      <c r="BC123" s="396">
        <v>214512.35</v>
      </c>
      <c r="BD123" s="396">
        <v>7862118.5250000004</v>
      </c>
    </row>
    <row r="124" spans="1:56" x14ac:dyDescent="0.25">
      <c r="A124" s="390" t="s">
        <v>1610</v>
      </c>
      <c r="B124" s="390" t="s">
        <v>6121</v>
      </c>
      <c r="C124">
        <v>1331.25</v>
      </c>
      <c r="D124" s="396">
        <v>18922177.870000001</v>
      </c>
      <c r="E124" s="396">
        <v>12590412.51</v>
      </c>
      <c r="F124" s="397">
        <v>0.66537861532109199</v>
      </c>
      <c r="G124">
        <v>1</v>
      </c>
      <c r="H124" s="396">
        <v>877060.51</v>
      </c>
      <c r="I124" s="396">
        <v>4871066.93</v>
      </c>
      <c r="J124" s="396">
        <v>5748127.4400000004</v>
      </c>
      <c r="K124">
        <v>1.0576399999999999</v>
      </c>
      <c r="L124" s="396">
        <v>4643008.82</v>
      </c>
      <c r="M124" s="396">
        <v>928601.76</v>
      </c>
      <c r="N124" s="396">
        <v>504674.87</v>
      </c>
      <c r="O124" s="396">
        <v>223878.32</v>
      </c>
      <c r="P124" s="396">
        <v>157252.31</v>
      </c>
      <c r="Q124" s="396">
        <v>303662.21000000002</v>
      </c>
      <c r="R124" s="396">
        <v>115601.4</v>
      </c>
      <c r="S124" s="396">
        <v>193826.48</v>
      </c>
      <c r="T124" s="396">
        <v>256538.88</v>
      </c>
      <c r="U124" s="396">
        <v>145287.85999999999</v>
      </c>
      <c r="V124" s="396">
        <v>378186.04</v>
      </c>
      <c r="W124" s="396">
        <v>329391.77</v>
      </c>
      <c r="X124" s="396">
        <v>232580.52</v>
      </c>
      <c r="Y124" s="396">
        <v>8412491.2400000002</v>
      </c>
      <c r="Z124" s="396">
        <v>118305</v>
      </c>
      <c r="AA124" s="396">
        <v>166406.25</v>
      </c>
      <c r="AB124" s="396">
        <v>432656.25</v>
      </c>
      <c r="AC124" s="396">
        <v>45262.5</v>
      </c>
      <c r="AD124" s="396">
        <v>760143.75</v>
      </c>
      <c r="AE124" s="396">
        <v>236685.5</v>
      </c>
      <c r="AF124" s="396">
        <v>1998206.25</v>
      </c>
      <c r="AG124" s="396">
        <v>1341900</v>
      </c>
      <c r="AH124" s="396">
        <v>3317968.1039999998</v>
      </c>
      <c r="AI124" s="396">
        <v>8417533.6040000003</v>
      </c>
      <c r="AJ124" s="396">
        <v>1349994</v>
      </c>
      <c r="AK124" s="396">
        <v>7067539.6040000003</v>
      </c>
      <c r="AL124" s="396">
        <v>8495347.2540000007</v>
      </c>
      <c r="AM124" s="396">
        <v>133911.18</v>
      </c>
      <c r="AN124" s="396">
        <v>133911.18</v>
      </c>
      <c r="AO124" s="396">
        <v>139490.81</v>
      </c>
      <c r="AP124" s="396">
        <v>139490.81</v>
      </c>
      <c r="AQ124" s="396">
        <v>54202.14</v>
      </c>
      <c r="AR124" s="396">
        <v>54202.14</v>
      </c>
      <c r="AS124" s="396">
        <v>55796.32</v>
      </c>
      <c r="AT124" s="396">
        <v>55796.32</v>
      </c>
      <c r="AU124" s="396">
        <v>67752.679999999993</v>
      </c>
      <c r="AV124" s="396">
        <v>752453.32</v>
      </c>
      <c r="AW124" s="396">
        <v>309597.62</v>
      </c>
      <c r="AX124" s="396">
        <v>117734.72</v>
      </c>
      <c r="AY124" s="396">
        <v>2014339.24</v>
      </c>
      <c r="AZ124" s="396">
        <v>18922177.870000001</v>
      </c>
      <c r="BA124" s="396">
        <v>359114.86</v>
      </c>
      <c r="BB124" s="396">
        <v>71942.720000000001</v>
      </c>
      <c r="BC124" s="396">
        <v>632506.89</v>
      </c>
      <c r="BD124" s="396">
        <v>18922177.734000001</v>
      </c>
    </row>
    <row r="125" spans="1:56" x14ac:dyDescent="0.25">
      <c r="A125" s="390" t="s">
        <v>3026</v>
      </c>
      <c r="B125" s="390" t="s">
        <v>6122</v>
      </c>
      <c r="C125">
        <v>1669.5</v>
      </c>
      <c r="D125" s="396">
        <v>23322572.850000001</v>
      </c>
      <c r="E125" s="396">
        <v>28193613.449999999</v>
      </c>
      <c r="F125" s="397">
        <v>1.20885519926675</v>
      </c>
      <c r="G125">
        <v>4</v>
      </c>
      <c r="H125" s="396">
        <v>1483.09</v>
      </c>
      <c r="I125" s="396">
        <v>1497445.97</v>
      </c>
      <c r="J125" s="396">
        <v>1498929.06</v>
      </c>
      <c r="K125">
        <v>1.0576399999999999</v>
      </c>
      <c r="L125" s="396">
        <v>5811729.5700000003</v>
      </c>
      <c r="M125" s="396">
        <v>1162345.9099999999</v>
      </c>
      <c r="N125" s="396">
        <v>632930.59</v>
      </c>
      <c r="O125" s="396">
        <v>280796.53999999998</v>
      </c>
      <c r="P125" s="396">
        <v>197907.55</v>
      </c>
      <c r="Q125" s="396">
        <v>383444.78</v>
      </c>
      <c r="R125" s="396">
        <v>145815.4</v>
      </c>
      <c r="S125" s="396">
        <v>243021.01</v>
      </c>
      <c r="T125" s="396">
        <v>321760.63</v>
      </c>
      <c r="U125" s="396">
        <v>182347.75</v>
      </c>
      <c r="V125" s="396">
        <v>474335.04</v>
      </c>
      <c r="W125" s="396">
        <v>413135.44</v>
      </c>
      <c r="X125" s="396">
        <v>291611.11</v>
      </c>
      <c r="Y125" s="396">
        <v>10541181.32</v>
      </c>
      <c r="Z125" s="396">
        <v>148432.5</v>
      </c>
      <c r="AA125" s="396">
        <v>208687.5</v>
      </c>
      <c r="AB125" s="396">
        <v>542587.5</v>
      </c>
      <c r="AC125" s="396">
        <v>56763</v>
      </c>
      <c r="AD125" s="396">
        <v>476642.25</v>
      </c>
      <c r="AE125" s="396">
        <v>298358.75</v>
      </c>
      <c r="AF125" s="396">
        <v>2505919.5</v>
      </c>
      <c r="AG125" s="396">
        <v>1682856</v>
      </c>
      <c r="AH125" s="396">
        <v>4175795.835</v>
      </c>
      <c r="AI125" s="396">
        <v>10096042.835000001</v>
      </c>
      <c r="AJ125" s="396">
        <v>1693006.56</v>
      </c>
      <c r="AK125" s="396">
        <v>8403036.2750000004</v>
      </c>
      <c r="AL125" s="396">
        <v>10193627.725</v>
      </c>
      <c r="AM125" s="396">
        <v>171374.43</v>
      </c>
      <c r="AN125" s="396">
        <v>171374.43</v>
      </c>
      <c r="AO125" s="396">
        <v>178548.24</v>
      </c>
      <c r="AP125" s="396">
        <v>178548.24</v>
      </c>
      <c r="AQ125" s="396">
        <v>76520.67</v>
      </c>
      <c r="AR125" s="396">
        <v>76520.67</v>
      </c>
      <c r="AS125" s="396">
        <v>79709.03</v>
      </c>
      <c r="AT125" s="396">
        <v>79709.03</v>
      </c>
      <c r="AU125" s="396">
        <v>96447.93</v>
      </c>
      <c r="AV125" s="396">
        <v>943755.01</v>
      </c>
      <c r="AW125" s="396">
        <v>388308.88</v>
      </c>
      <c r="AX125" s="396">
        <v>146947.1</v>
      </c>
      <c r="AY125" s="396">
        <v>2587763.66</v>
      </c>
      <c r="AZ125" s="396">
        <v>23322572.850000001</v>
      </c>
      <c r="BA125" s="396">
        <v>210076</v>
      </c>
      <c r="BB125" s="396">
        <v>15978.96</v>
      </c>
      <c r="BC125" s="396">
        <v>617221.65</v>
      </c>
      <c r="BD125" s="396">
        <v>23322572.704999998</v>
      </c>
    </row>
    <row r="126" spans="1:56" x14ac:dyDescent="0.25">
      <c r="A126" s="390" t="s">
        <v>2789</v>
      </c>
      <c r="B126" s="390" t="s">
        <v>6123</v>
      </c>
      <c r="C126">
        <v>5484.75</v>
      </c>
      <c r="D126" s="396">
        <v>74563178.25</v>
      </c>
      <c r="E126" s="396">
        <v>82014310.219999999</v>
      </c>
      <c r="F126" s="397">
        <v>1.09993045018839</v>
      </c>
      <c r="G126">
        <v>4</v>
      </c>
      <c r="H126" s="396">
        <v>4741.5</v>
      </c>
      <c r="I126" s="396">
        <v>11500078.369999999</v>
      </c>
      <c r="J126" s="396">
        <v>11504819.869999999</v>
      </c>
      <c r="K126">
        <v>1.0576399999999999</v>
      </c>
      <c r="L126" s="396">
        <v>18867251.109999999</v>
      </c>
      <c r="M126" s="396">
        <v>3773450.22</v>
      </c>
      <c r="N126" s="396">
        <v>2080171.16</v>
      </c>
      <c r="O126" s="396">
        <v>924351.87</v>
      </c>
      <c r="P126" s="396">
        <v>625418.6</v>
      </c>
      <c r="Q126" s="396">
        <v>1264309.43</v>
      </c>
      <c r="R126" s="396">
        <v>479483.1</v>
      </c>
      <c r="S126" s="396">
        <v>799247.26</v>
      </c>
      <c r="T126" s="396">
        <v>1059201.22</v>
      </c>
      <c r="U126" s="396">
        <v>599517.43000000005</v>
      </c>
      <c r="V126" s="396">
        <v>1561459.67</v>
      </c>
      <c r="W126" s="396">
        <v>1359997.21</v>
      </c>
      <c r="X126" s="396">
        <v>959050.32</v>
      </c>
      <c r="Y126" s="396">
        <v>34352908.600000001</v>
      </c>
      <c r="Z126" s="396">
        <v>489420</v>
      </c>
      <c r="AA126" s="396">
        <v>685593.75</v>
      </c>
      <c r="AB126" s="396">
        <v>1782543.75</v>
      </c>
      <c r="AC126" s="396">
        <v>186481.5</v>
      </c>
      <c r="AD126" s="396">
        <v>1565896.12</v>
      </c>
      <c r="AE126" s="396">
        <v>986988</v>
      </c>
      <c r="AF126" s="396">
        <v>8232609.75</v>
      </c>
      <c r="AG126" s="396">
        <v>5528628</v>
      </c>
      <c r="AH126" s="396">
        <v>13267487.858999999</v>
      </c>
      <c r="AI126" s="396">
        <v>32725648.728999998</v>
      </c>
      <c r="AJ126" s="396">
        <v>5561975.2800000003</v>
      </c>
      <c r="AK126" s="396">
        <v>27163673.449000001</v>
      </c>
      <c r="AL126" s="396">
        <v>33046240.978999998</v>
      </c>
      <c r="AM126" s="396">
        <v>408110.27</v>
      </c>
      <c r="AN126" s="396">
        <v>408110.27</v>
      </c>
      <c r="AO126" s="396">
        <v>424849.17</v>
      </c>
      <c r="AP126" s="396">
        <v>424849.17</v>
      </c>
      <c r="AQ126" s="396">
        <v>119563.55</v>
      </c>
      <c r="AR126" s="396">
        <v>119563.55</v>
      </c>
      <c r="AS126" s="396">
        <v>124346.1</v>
      </c>
      <c r="AT126" s="396">
        <v>124346.1</v>
      </c>
      <c r="AU126" s="396">
        <v>149852.99</v>
      </c>
      <c r="AV126" s="396">
        <v>3099884.51</v>
      </c>
      <c r="AW126" s="396">
        <v>1275450.3899999999</v>
      </c>
      <c r="AX126" s="396">
        <v>485102.49</v>
      </c>
      <c r="AY126" s="396">
        <v>7164028.5599999996</v>
      </c>
      <c r="AZ126" s="396">
        <v>74563178.25</v>
      </c>
      <c r="BA126" s="396">
        <v>515897.13</v>
      </c>
      <c r="BB126" s="396">
        <v>18146.27</v>
      </c>
      <c r="BC126" s="396">
        <v>1861118.81</v>
      </c>
      <c r="BD126" s="396">
        <v>74563178.138999999</v>
      </c>
    </row>
    <row r="127" spans="1:56" x14ac:dyDescent="0.25">
      <c r="A127" s="390" t="s">
        <v>1541</v>
      </c>
      <c r="B127" s="390" t="s">
        <v>6124</v>
      </c>
      <c r="C127">
        <v>2343.63</v>
      </c>
      <c r="D127" s="396">
        <v>42825840.030000001</v>
      </c>
      <c r="E127" s="396">
        <v>33305758.670000002</v>
      </c>
      <c r="F127" s="397">
        <v>0.77770240225688303</v>
      </c>
      <c r="G127">
        <v>1</v>
      </c>
      <c r="H127" s="396">
        <v>424414.6</v>
      </c>
      <c r="I127" s="396">
        <v>28848961.32</v>
      </c>
      <c r="J127" s="396">
        <v>29273375.920000002</v>
      </c>
      <c r="K127">
        <v>1.0576399999999999</v>
      </c>
      <c r="L127" s="396">
        <v>9425657</v>
      </c>
      <c r="M127" s="396">
        <v>1885131.4</v>
      </c>
      <c r="N127" s="396">
        <v>887924.21</v>
      </c>
      <c r="O127" s="396">
        <v>394632.98</v>
      </c>
      <c r="P127" s="396">
        <v>390314.53</v>
      </c>
      <c r="Q127" s="396">
        <v>537311.15</v>
      </c>
      <c r="R127" s="396">
        <v>204929.76</v>
      </c>
      <c r="S127" s="396">
        <v>341082.13</v>
      </c>
      <c r="T127" s="396">
        <v>452204.13</v>
      </c>
      <c r="U127" s="396">
        <v>255811.59</v>
      </c>
      <c r="V127" s="396">
        <v>666633.03</v>
      </c>
      <c r="W127" s="396">
        <v>580622.78</v>
      </c>
      <c r="X127" s="396">
        <v>409278.75</v>
      </c>
      <c r="Y127" s="396">
        <v>16431533.439999999</v>
      </c>
      <c r="Z127" s="396">
        <v>208302.3</v>
      </c>
      <c r="AA127" s="396">
        <v>292953.75</v>
      </c>
      <c r="AB127" s="396">
        <v>761679.75</v>
      </c>
      <c r="AC127" s="396">
        <v>79683.42</v>
      </c>
      <c r="AD127" s="396">
        <v>1338212.73</v>
      </c>
      <c r="AE127" s="396">
        <v>418267.89</v>
      </c>
      <c r="AF127" s="396">
        <v>3517788.63</v>
      </c>
      <c r="AG127" s="396">
        <v>2362379.04</v>
      </c>
      <c r="AH127" s="396">
        <v>7918053.3061199998</v>
      </c>
      <c r="AI127" s="396">
        <v>16897320.816119999</v>
      </c>
      <c r="AJ127" s="396">
        <v>2376628.31</v>
      </c>
      <c r="AK127" s="396">
        <v>14520692.50612</v>
      </c>
      <c r="AL127" s="396">
        <v>17034309.66612</v>
      </c>
      <c r="AM127" s="396">
        <v>1069695.29</v>
      </c>
      <c r="AN127" s="396">
        <v>1069695.29</v>
      </c>
      <c r="AO127" s="396">
        <v>1114332.3500000001</v>
      </c>
      <c r="AP127" s="396">
        <v>1114332.3500000001</v>
      </c>
      <c r="AQ127" s="396">
        <v>546804</v>
      </c>
      <c r="AR127" s="396">
        <v>546804</v>
      </c>
      <c r="AS127" s="396">
        <v>569122.53</v>
      </c>
      <c r="AT127" s="396">
        <v>569122.53</v>
      </c>
      <c r="AU127" s="396">
        <v>683106.46</v>
      </c>
      <c r="AV127" s="396">
        <v>1324764.22</v>
      </c>
      <c r="AW127" s="396">
        <v>545075.48</v>
      </c>
      <c r="AX127" s="396">
        <v>207142.3</v>
      </c>
      <c r="AY127" s="396">
        <v>9359996.8000000007</v>
      </c>
      <c r="AZ127" s="396">
        <v>42825840.030000001</v>
      </c>
      <c r="BA127" s="396">
        <v>8301983.5499999998</v>
      </c>
      <c r="BB127" s="396">
        <v>911186.73</v>
      </c>
      <c r="BC127" s="396">
        <v>1710456.91</v>
      </c>
      <c r="BD127" s="396">
        <v>42825839.906120002</v>
      </c>
    </row>
    <row r="128" spans="1:56" x14ac:dyDescent="0.25">
      <c r="A128" s="390" t="s">
        <v>1803</v>
      </c>
      <c r="B128" s="390" t="s">
        <v>6125</v>
      </c>
      <c r="C128">
        <v>8679.14</v>
      </c>
      <c r="D128" s="396">
        <v>173091749.30000001</v>
      </c>
      <c r="E128" s="396">
        <v>147458011.18000001</v>
      </c>
      <c r="F128" s="397">
        <v>0.85190664359413204</v>
      </c>
      <c r="G128">
        <v>2</v>
      </c>
      <c r="H128" s="396">
        <v>654844.04</v>
      </c>
      <c r="I128" s="396">
        <v>123914102.27</v>
      </c>
      <c r="J128" s="396">
        <v>124568946.31</v>
      </c>
      <c r="K128">
        <v>1.0576399999999999</v>
      </c>
      <c r="L128" s="396">
        <v>35998117.109999999</v>
      </c>
      <c r="M128" s="396">
        <v>7199623.4199999999</v>
      </c>
      <c r="N128" s="396">
        <v>3292149.7599999998</v>
      </c>
      <c r="O128" s="396">
        <v>1463177.67</v>
      </c>
      <c r="P128" s="396">
        <v>1615748.62</v>
      </c>
      <c r="Q128" s="396">
        <v>2011660.4</v>
      </c>
      <c r="R128" s="396">
        <v>759291.05</v>
      </c>
      <c r="S128" s="396">
        <v>1264955.55</v>
      </c>
      <c r="T128" s="396">
        <v>1676633.79</v>
      </c>
      <c r="U128" s="396">
        <v>948470.69</v>
      </c>
      <c r="V128" s="396">
        <v>2471670.15</v>
      </c>
      <c r="W128" s="396">
        <v>2152770.63</v>
      </c>
      <c r="X128" s="396">
        <v>1517873.24</v>
      </c>
      <c r="Y128" s="396">
        <v>62372142.079999998</v>
      </c>
      <c r="Z128" s="396">
        <v>773202.6</v>
      </c>
      <c r="AA128" s="396">
        <v>1084892.5</v>
      </c>
      <c r="AB128" s="396">
        <v>2820720.5</v>
      </c>
      <c r="AC128" s="396">
        <v>295090.76</v>
      </c>
      <c r="AD128" s="396">
        <v>4955788.9400000004</v>
      </c>
      <c r="AE128" s="396">
        <v>1569262.34</v>
      </c>
      <c r="AF128" s="396">
        <v>13027389.140000001</v>
      </c>
      <c r="AG128" s="396">
        <v>8748573.1199999992</v>
      </c>
      <c r="AH128" s="396">
        <v>32483373.297359999</v>
      </c>
      <c r="AI128" s="396">
        <v>65758293.197360002</v>
      </c>
      <c r="AJ128" s="396">
        <v>8801342.2899999991</v>
      </c>
      <c r="AK128" s="396">
        <v>56956950.907360002</v>
      </c>
      <c r="AL128" s="396">
        <v>66265602.557360001</v>
      </c>
      <c r="AM128" s="396">
        <v>4686891.46</v>
      </c>
      <c r="AN128" s="396">
        <v>4686891.46</v>
      </c>
      <c r="AO128" s="396">
        <v>4882178.6100000003</v>
      </c>
      <c r="AP128" s="396">
        <v>4882178.6100000003</v>
      </c>
      <c r="AQ128" s="396">
        <v>3304736.74</v>
      </c>
      <c r="AR128" s="396">
        <v>3304736.74</v>
      </c>
      <c r="AS128" s="396">
        <v>3441836.28</v>
      </c>
      <c r="AT128" s="396">
        <v>3441836.28</v>
      </c>
      <c r="AU128" s="396">
        <v>4130522.38</v>
      </c>
      <c r="AV128" s="396">
        <v>4906091.32</v>
      </c>
      <c r="AW128" s="396">
        <v>2018615.88</v>
      </c>
      <c r="AX128" s="396">
        <v>767488.79</v>
      </c>
      <c r="AY128" s="396">
        <v>44454004.549999997</v>
      </c>
      <c r="AZ128" s="396">
        <v>173091749.30000001</v>
      </c>
      <c r="BA128" s="396">
        <v>41320549.090000004</v>
      </c>
      <c r="BB128" s="396">
        <v>6114512.3700000001</v>
      </c>
      <c r="BC128" s="396">
        <v>5934033.25</v>
      </c>
      <c r="BD128" s="396">
        <v>173091749.18735999</v>
      </c>
    </row>
    <row r="129" spans="1:56" x14ac:dyDescent="0.25">
      <c r="A129" s="390" t="s">
        <v>1543</v>
      </c>
      <c r="B129" s="390" t="s">
        <v>6126</v>
      </c>
      <c r="C129">
        <v>2872.37</v>
      </c>
      <c r="D129" s="396">
        <v>49949426.299999997</v>
      </c>
      <c r="E129" s="396">
        <v>40033993.859999999</v>
      </c>
      <c r="F129" s="397">
        <v>0.80149056406679897</v>
      </c>
      <c r="G129">
        <v>2</v>
      </c>
      <c r="H129" s="396">
        <v>335428.90999999997</v>
      </c>
      <c r="I129" s="396">
        <v>27285952.960000001</v>
      </c>
      <c r="J129" s="396">
        <v>27621381.870000001</v>
      </c>
      <c r="K129">
        <v>1.0576399999999999</v>
      </c>
      <c r="L129" s="396">
        <v>11153694.119999999</v>
      </c>
      <c r="M129" s="396">
        <v>2230738.8199999998</v>
      </c>
      <c r="N129" s="396">
        <v>1089035.25</v>
      </c>
      <c r="O129" s="396">
        <v>483425.4</v>
      </c>
      <c r="P129" s="396">
        <v>447798.17</v>
      </c>
      <c r="Q129" s="396">
        <v>663497.86</v>
      </c>
      <c r="R129" s="396">
        <v>250907.59</v>
      </c>
      <c r="S129" s="396">
        <v>418481.53</v>
      </c>
      <c r="T129" s="396">
        <v>553950.06000000006</v>
      </c>
      <c r="U129" s="396">
        <v>313533.18</v>
      </c>
      <c r="V129" s="396">
        <v>816625.46</v>
      </c>
      <c r="W129" s="396">
        <v>711262.91</v>
      </c>
      <c r="X129" s="396">
        <v>502153.55</v>
      </c>
      <c r="Y129" s="396">
        <v>19635103.899999999</v>
      </c>
      <c r="Z129" s="396">
        <v>256571.1</v>
      </c>
      <c r="AA129" s="396">
        <v>359046.25</v>
      </c>
      <c r="AB129" s="396">
        <v>933520.25</v>
      </c>
      <c r="AC129" s="396">
        <v>97660.58</v>
      </c>
      <c r="AD129" s="396">
        <v>1640123.27</v>
      </c>
      <c r="AE129" s="396">
        <v>519100.53</v>
      </c>
      <c r="AF129" s="396">
        <v>4311427.37</v>
      </c>
      <c r="AG129" s="396">
        <v>2895348.96</v>
      </c>
      <c r="AH129" s="396">
        <v>9148590.8158800006</v>
      </c>
      <c r="AI129" s="396">
        <v>20161389.125879999</v>
      </c>
      <c r="AJ129" s="396">
        <v>2912812.96</v>
      </c>
      <c r="AK129" s="396">
        <v>17248576.165879998</v>
      </c>
      <c r="AL129" s="396">
        <v>20329283.65588</v>
      </c>
      <c r="AM129" s="396">
        <v>1037811.68</v>
      </c>
      <c r="AN129" s="396">
        <v>1037811.68</v>
      </c>
      <c r="AO129" s="396">
        <v>1081651.6499999999</v>
      </c>
      <c r="AP129" s="396">
        <v>1081651.6499999999</v>
      </c>
      <c r="AQ129" s="396">
        <v>600209.06000000006</v>
      </c>
      <c r="AR129" s="396">
        <v>600209.06000000006</v>
      </c>
      <c r="AS129" s="396">
        <v>624918.86</v>
      </c>
      <c r="AT129" s="396">
        <v>624918.86</v>
      </c>
      <c r="AU129" s="396">
        <v>750062.05</v>
      </c>
      <c r="AV129" s="396">
        <v>1623673.11</v>
      </c>
      <c r="AW129" s="396">
        <v>668061.81999999995</v>
      </c>
      <c r="AX129" s="396">
        <v>254059.15</v>
      </c>
      <c r="AY129" s="396">
        <v>9985038.6300000008</v>
      </c>
      <c r="AZ129" s="396">
        <v>49949426.299999997</v>
      </c>
      <c r="BA129" s="396">
        <v>5663044.2699999996</v>
      </c>
      <c r="BB129" s="396">
        <v>935809.33</v>
      </c>
      <c r="BC129" s="396">
        <v>1967823.45</v>
      </c>
      <c r="BD129" s="396">
        <v>49949426.185879998</v>
      </c>
    </row>
    <row r="130" spans="1:56" x14ac:dyDescent="0.25">
      <c r="A130" s="390" t="s">
        <v>3419</v>
      </c>
      <c r="B130" s="390" t="s">
        <v>6127</v>
      </c>
      <c r="C130">
        <v>1429.13</v>
      </c>
      <c r="D130" s="396">
        <v>18556417.739999998</v>
      </c>
      <c r="E130" s="396">
        <v>22448773.850000001</v>
      </c>
      <c r="F130" s="397">
        <v>1.2097579481415599</v>
      </c>
      <c r="G130">
        <v>4</v>
      </c>
      <c r="H130" s="396">
        <v>1180.01</v>
      </c>
      <c r="I130" s="396">
        <v>1116341.71</v>
      </c>
      <c r="J130" s="396">
        <v>1117521.72</v>
      </c>
      <c r="K130">
        <v>1.0576399999999999</v>
      </c>
      <c r="L130" s="396">
        <v>4805415.47</v>
      </c>
      <c r="M130" s="396">
        <v>961083.09</v>
      </c>
      <c r="N130" s="396">
        <v>541102.53</v>
      </c>
      <c r="O130" s="396">
        <v>240574.33</v>
      </c>
      <c r="P130" s="396">
        <v>152742.09</v>
      </c>
      <c r="Q130" s="396">
        <v>325643.12</v>
      </c>
      <c r="R130" s="396">
        <v>124796.97</v>
      </c>
      <c r="S130" s="396">
        <v>208256.87</v>
      </c>
      <c r="T130" s="396">
        <v>275670.59000000003</v>
      </c>
      <c r="U130" s="396">
        <v>156110.66</v>
      </c>
      <c r="V130" s="396">
        <v>406389.75</v>
      </c>
      <c r="W130" s="396">
        <v>353956.58</v>
      </c>
      <c r="X130" s="396">
        <v>249896.16</v>
      </c>
      <c r="Y130" s="396">
        <v>8801638.2100000009</v>
      </c>
      <c r="Z130" s="396">
        <v>127586.7</v>
      </c>
      <c r="AA130" s="396">
        <v>178641.25</v>
      </c>
      <c r="AB130" s="396">
        <v>464467.25</v>
      </c>
      <c r="AC130" s="396">
        <v>48590.42</v>
      </c>
      <c r="AD130" s="396">
        <v>408016.61</v>
      </c>
      <c r="AE130" s="396">
        <v>253822.71</v>
      </c>
      <c r="AF130" s="396">
        <v>2145124.13</v>
      </c>
      <c r="AG130" s="396">
        <v>1440563.04</v>
      </c>
      <c r="AH130" s="396">
        <v>3267312.91512</v>
      </c>
      <c r="AI130" s="396">
        <v>8334125.0251200004</v>
      </c>
      <c r="AJ130" s="396">
        <v>1449252.15</v>
      </c>
      <c r="AK130" s="396">
        <v>6884872.87512</v>
      </c>
      <c r="AL130" s="396">
        <v>8417659.91512</v>
      </c>
      <c r="AM130" s="396">
        <v>17535.98</v>
      </c>
      <c r="AN130" s="396">
        <v>17535.98</v>
      </c>
      <c r="AO130" s="396">
        <v>18333.07</v>
      </c>
      <c r="AP130" s="396">
        <v>18333.07</v>
      </c>
      <c r="AQ130" s="396">
        <v>0</v>
      </c>
      <c r="AR130" s="396">
        <v>0</v>
      </c>
      <c r="AS130" s="396">
        <v>0</v>
      </c>
      <c r="AT130" s="396">
        <v>0</v>
      </c>
      <c r="AU130" s="396">
        <v>0</v>
      </c>
      <c r="AV130" s="396">
        <v>807452.56</v>
      </c>
      <c r="AW130" s="396">
        <v>332227.11</v>
      </c>
      <c r="AX130" s="396">
        <v>125701.74</v>
      </c>
      <c r="AY130" s="396">
        <v>1337119.51</v>
      </c>
      <c r="AZ130" s="396">
        <v>18556417.739999998</v>
      </c>
      <c r="BA130" s="396">
        <v>14462.64</v>
      </c>
      <c r="BB130" s="396">
        <v>0.26</v>
      </c>
      <c r="BC130" s="396">
        <v>434810.17</v>
      </c>
      <c r="BD130" s="396">
        <v>18556417.635120001</v>
      </c>
    </row>
    <row r="131" spans="1:56" x14ac:dyDescent="0.25">
      <c r="A131" s="390" t="s">
        <v>2397</v>
      </c>
      <c r="B131" s="390" t="s">
        <v>6128</v>
      </c>
      <c r="C131">
        <v>2861.47</v>
      </c>
      <c r="D131" s="396">
        <v>39322309.149999999</v>
      </c>
      <c r="E131" s="396">
        <v>41212565.32</v>
      </c>
      <c r="F131" s="397">
        <v>1.0480708333477899</v>
      </c>
      <c r="G131">
        <v>4</v>
      </c>
      <c r="H131" s="396">
        <v>2500.52</v>
      </c>
      <c r="I131" s="396">
        <v>3571764.6</v>
      </c>
      <c r="J131" s="396">
        <v>3574265.12</v>
      </c>
      <c r="K131">
        <v>1.0576399999999999</v>
      </c>
      <c r="L131" s="396">
        <v>9850646.3699999992</v>
      </c>
      <c r="M131" s="396">
        <v>1970129.27</v>
      </c>
      <c r="N131" s="396">
        <v>1085240.7</v>
      </c>
      <c r="O131" s="396">
        <v>481907.58</v>
      </c>
      <c r="P131" s="396">
        <v>331206.71999999997</v>
      </c>
      <c r="Q131" s="396">
        <v>661869.65</v>
      </c>
      <c r="R131" s="396">
        <v>250250.77</v>
      </c>
      <c r="S131" s="396">
        <v>416841.71</v>
      </c>
      <c r="T131" s="396">
        <v>552210.81000000006</v>
      </c>
      <c r="U131" s="396">
        <v>312549.28999999998</v>
      </c>
      <c r="V131" s="396">
        <v>814061.48</v>
      </c>
      <c r="W131" s="396">
        <v>709029.74</v>
      </c>
      <c r="X131" s="396">
        <v>500185.86</v>
      </c>
      <c r="Y131" s="396">
        <v>17936129.949999999</v>
      </c>
      <c r="Z131" s="396">
        <v>254930.4</v>
      </c>
      <c r="AA131" s="396">
        <v>357683.75</v>
      </c>
      <c r="AB131" s="396">
        <v>929977.75</v>
      </c>
      <c r="AC131" s="396">
        <v>97289.98</v>
      </c>
      <c r="AD131" s="396">
        <v>816949.68</v>
      </c>
      <c r="AE131" s="396">
        <v>516149.04</v>
      </c>
      <c r="AF131" s="396">
        <v>4295066.47</v>
      </c>
      <c r="AG131" s="396">
        <v>2884361.76</v>
      </c>
      <c r="AH131" s="396">
        <v>7013741.4412799999</v>
      </c>
      <c r="AI131" s="396">
        <v>17166150.271280002</v>
      </c>
      <c r="AJ131" s="396">
        <v>2901759.49</v>
      </c>
      <c r="AK131" s="396">
        <v>14264390.78128</v>
      </c>
      <c r="AL131" s="396">
        <v>17333407.681279998</v>
      </c>
      <c r="AM131" s="396">
        <v>216011.49</v>
      </c>
      <c r="AN131" s="396">
        <v>216011.49</v>
      </c>
      <c r="AO131" s="396">
        <v>225576.57</v>
      </c>
      <c r="AP131" s="396">
        <v>225576.57</v>
      </c>
      <c r="AQ131" s="396">
        <v>118766.46</v>
      </c>
      <c r="AR131" s="396">
        <v>118766.46</v>
      </c>
      <c r="AS131" s="396">
        <v>123549</v>
      </c>
      <c r="AT131" s="396">
        <v>123549</v>
      </c>
      <c r="AU131" s="396">
        <v>149055.9</v>
      </c>
      <c r="AV131" s="396">
        <v>1617296.39</v>
      </c>
      <c r="AW131" s="396">
        <v>665438.11</v>
      </c>
      <c r="AX131" s="396">
        <v>253173.92</v>
      </c>
      <c r="AY131" s="396">
        <v>4052771.36</v>
      </c>
      <c r="AZ131" s="396">
        <v>39322309.149999999</v>
      </c>
      <c r="BA131" s="396">
        <v>228371.76</v>
      </c>
      <c r="BB131" s="396">
        <v>42544.45</v>
      </c>
      <c r="BC131" s="396">
        <v>1206044.6000000001</v>
      </c>
      <c r="BD131" s="396">
        <v>39322308.991279997</v>
      </c>
    </row>
    <row r="132" spans="1:56" x14ac:dyDescent="0.25">
      <c r="A132" s="390" t="s">
        <v>2520</v>
      </c>
      <c r="B132" s="390" t="s">
        <v>6129</v>
      </c>
      <c r="C132">
        <v>1999.21</v>
      </c>
      <c r="D132" s="396">
        <v>35371370.799999997</v>
      </c>
      <c r="E132" s="396">
        <v>30109822.550000001</v>
      </c>
      <c r="F132" s="397">
        <v>0.85124839295173704</v>
      </c>
      <c r="G132">
        <v>2</v>
      </c>
      <c r="H132" s="396">
        <v>112770.39</v>
      </c>
      <c r="I132" s="396">
        <v>12365602.08</v>
      </c>
      <c r="J132" s="396">
        <v>12478372.470000001</v>
      </c>
      <c r="K132">
        <v>1.0576399999999999</v>
      </c>
      <c r="L132" s="396">
        <v>7756055.9199999999</v>
      </c>
      <c r="M132" s="396">
        <v>1551211.18</v>
      </c>
      <c r="N132" s="396">
        <v>758150.67</v>
      </c>
      <c r="O132" s="396">
        <v>336196.94</v>
      </c>
      <c r="P132" s="396">
        <v>318623.82</v>
      </c>
      <c r="Q132" s="396">
        <v>462413.23</v>
      </c>
      <c r="R132" s="396">
        <v>174715.76</v>
      </c>
      <c r="S132" s="396">
        <v>291231.65999999997</v>
      </c>
      <c r="T132" s="396">
        <v>385243.13</v>
      </c>
      <c r="U132" s="396">
        <v>218095.78</v>
      </c>
      <c r="V132" s="396">
        <v>567920.06000000006</v>
      </c>
      <c r="W132" s="396">
        <v>494645.94</v>
      </c>
      <c r="X132" s="396">
        <v>349461.09</v>
      </c>
      <c r="Y132" s="396">
        <v>13663965.18</v>
      </c>
      <c r="Z132" s="396">
        <v>177514.2</v>
      </c>
      <c r="AA132" s="396">
        <v>249901.25</v>
      </c>
      <c r="AB132" s="396">
        <v>649743.25</v>
      </c>
      <c r="AC132" s="396">
        <v>67973.14</v>
      </c>
      <c r="AD132" s="396">
        <v>1141548.9099999999</v>
      </c>
      <c r="AE132" s="396">
        <v>360159.74</v>
      </c>
      <c r="AF132" s="396">
        <v>3000814.21</v>
      </c>
      <c r="AG132" s="396">
        <v>2015203.68</v>
      </c>
      <c r="AH132" s="396">
        <v>6500378.7770400001</v>
      </c>
      <c r="AI132" s="396">
        <v>14163237.15704</v>
      </c>
      <c r="AJ132" s="396">
        <v>2027358.87</v>
      </c>
      <c r="AK132" s="396">
        <v>12135878.287040001</v>
      </c>
      <c r="AL132" s="396">
        <v>14280094.117040001</v>
      </c>
      <c r="AM132" s="396">
        <v>745279.51</v>
      </c>
      <c r="AN132" s="396">
        <v>745279.51</v>
      </c>
      <c r="AO132" s="396">
        <v>776366.03</v>
      </c>
      <c r="AP132" s="396">
        <v>776366.03</v>
      </c>
      <c r="AQ132" s="396">
        <v>490210.58</v>
      </c>
      <c r="AR132" s="396">
        <v>490210.58</v>
      </c>
      <c r="AS132" s="396">
        <v>510137.84</v>
      </c>
      <c r="AT132" s="396">
        <v>510137.84</v>
      </c>
      <c r="AU132" s="396">
        <v>612962.5</v>
      </c>
      <c r="AV132" s="396">
        <v>1129477.07</v>
      </c>
      <c r="AW132" s="396">
        <v>464724.4</v>
      </c>
      <c r="AX132" s="396">
        <v>176159.48</v>
      </c>
      <c r="AY132" s="396">
        <v>7427311.3700000001</v>
      </c>
      <c r="AZ132" s="396">
        <v>35371370.799999997</v>
      </c>
      <c r="BA132" s="396">
        <v>3291330.44</v>
      </c>
      <c r="BB132" s="396">
        <v>459982.54</v>
      </c>
      <c r="BC132" s="396">
        <v>1184772.1100000001</v>
      </c>
      <c r="BD132" s="396">
        <v>35371370.667039998</v>
      </c>
    </row>
    <row r="133" spans="1:56" x14ac:dyDescent="0.25">
      <c r="A133" s="390" t="s">
        <v>2399</v>
      </c>
      <c r="B133" s="390" t="s">
        <v>6130</v>
      </c>
      <c r="C133">
        <v>1154.3900000000001</v>
      </c>
      <c r="D133" s="396">
        <v>17279680.27</v>
      </c>
      <c r="E133" s="396">
        <v>30714463.34</v>
      </c>
      <c r="F133" s="397">
        <v>1.77749025792594</v>
      </c>
      <c r="G133">
        <v>4</v>
      </c>
      <c r="H133" s="396">
        <v>1098.82</v>
      </c>
      <c r="I133" s="396">
        <v>1558730.67</v>
      </c>
      <c r="J133" s="396">
        <v>1559829.49</v>
      </c>
      <c r="K133">
        <v>1.0576399999999999</v>
      </c>
      <c r="L133" s="396">
        <v>4145164.13</v>
      </c>
      <c r="M133" s="396">
        <v>829032.82</v>
      </c>
      <c r="N133" s="396">
        <v>437131.91</v>
      </c>
      <c r="O133" s="396">
        <v>193521.94</v>
      </c>
      <c r="P133" s="396">
        <v>150473.19</v>
      </c>
      <c r="Q133" s="396">
        <v>267027.36</v>
      </c>
      <c r="R133" s="396">
        <v>100494.39999999999</v>
      </c>
      <c r="S133" s="396">
        <v>167917.35</v>
      </c>
      <c r="T133" s="396">
        <v>221753.95</v>
      </c>
      <c r="U133" s="396">
        <v>125938.01</v>
      </c>
      <c r="V133" s="396">
        <v>326906.58</v>
      </c>
      <c r="W133" s="396">
        <v>284728.48</v>
      </c>
      <c r="X133" s="396">
        <v>201491.08</v>
      </c>
      <c r="Y133" s="396">
        <v>7451581.2000000002</v>
      </c>
      <c r="Z133" s="396">
        <v>102492.9</v>
      </c>
      <c r="AA133" s="396">
        <v>144298.75</v>
      </c>
      <c r="AB133" s="396">
        <v>375176.75</v>
      </c>
      <c r="AC133" s="396">
        <v>39249.26</v>
      </c>
      <c r="AD133" s="396">
        <v>329578.34000000003</v>
      </c>
      <c r="AE133" s="396">
        <v>208544.01</v>
      </c>
      <c r="AF133" s="396">
        <v>1732739.39</v>
      </c>
      <c r="AG133" s="396">
        <v>1163625.1200000001</v>
      </c>
      <c r="AH133" s="396">
        <v>3138714.1743600001</v>
      </c>
      <c r="AI133" s="396">
        <v>7234418.6943600001</v>
      </c>
      <c r="AJ133" s="396">
        <v>1170643.81</v>
      </c>
      <c r="AK133" s="396">
        <v>6063774.8843599996</v>
      </c>
      <c r="AL133" s="396">
        <v>7301894.5943600005</v>
      </c>
      <c r="AM133" s="396">
        <v>214417.31</v>
      </c>
      <c r="AN133" s="396">
        <v>214417.31</v>
      </c>
      <c r="AO133" s="396">
        <v>223185.3</v>
      </c>
      <c r="AP133" s="396">
        <v>223185.3</v>
      </c>
      <c r="AQ133" s="396">
        <v>117969.37</v>
      </c>
      <c r="AR133" s="396">
        <v>117969.37</v>
      </c>
      <c r="AS133" s="396">
        <v>122751.91</v>
      </c>
      <c r="AT133" s="396">
        <v>122751.91</v>
      </c>
      <c r="AU133" s="396">
        <v>147461.72</v>
      </c>
      <c r="AV133" s="396">
        <v>652019.93000000005</v>
      </c>
      <c r="AW133" s="396">
        <v>268274.21000000002</v>
      </c>
      <c r="AX133" s="396">
        <v>101800.7</v>
      </c>
      <c r="AY133" s="396">
        <v>2526204.34</v>
      </c>
      <c r="AZ133" s="396">
        <v>17279680.27</v>
      </c>
      <c r="BA133" s="396">
        <v>434705.9</v>
      </c>
      <c r="BB133" s="396">
        <v>95720.94</v>
      </c>
      <c r="BC133" s="396">
        <v>564544.65</v>
      </c>
      <c r="BD133" s="396">
        <v>17279680.13436</v>
      </c>
    </row>
    <row r="134" spans="1:56" x14ac:dyDescent="0.25">
      <c r="A134" s="390" t="s">
        <v>2415</v>
      </c>
      <c r="B134" s="390" t="s">
        <v>6131</v>
      </c>
      <c r="C134">
        <v>954.5</v>
      </c>
      <c r="D134" s="396">
        <v>12795771.720000001</v>
      </c>
      <c r="E134" s="396">
        <v>15667435.859999999</v>
      </c>
      <c r="F134" s="397">
        <v>1.2244228955344301</v>
      </c>
      <c r="G134">
        <v>4</v>
      </c>
      <c r="H134" s="396">
        <v>813.68</v>
      </c>
      <c r="I134" s="396">
        <v>574381.19999999995</v>
      </c>
      <c r="J134" s="396">
        <v>575194.88</v>
      </c>
      <c r="K134">
        <v>1.0576399999999999</v>
      </c>
      <c r="L134" s="396">
        <v>3238267.18</v>
      </c>
      <c r="M134" s="396">
        <v>647653.43000000005</v>
      </c>
      <c r="N134" s="396">
        <v>361999.87</v>
      </c>
      <c r="O134" s="396">
        <v>160129.92000000001</v>
      </c>
      <c r="P134" s="396">
        <v>106698.55</v>
      </c>
      <c r="Q134" s="396">
        <v>218995</v>
      </c>
      <c r="R134" s="396">
        <v>82760.09</v>
      </c>
      <c r="S134" s="396">
        <v>138728.59</v>
      </c>
      <c r="T134" s="396">
        <v>183490.52</v>
      </c>
      <c r="U134" s="396">
        <v>103964.45</v>
      </c>
      <c r="V134" s="396">
        <v>270499.17</v>
      </c>
      <c r="W134" s="396">
        <v>235598.86</v>
      </c>
      <c r="X134" s="396">
        <v>166466.26</v>
      </c>
      <c r="Y134" s="396">
        <v>5915251.8899999997</v>
      </c>
      <c r="Z134" s="396">
        <v>84825</v>
      </c>
      <c r="AA134" s="396">
        <v>119312.5</v>
      </c>
      <c r="AB134" s="396">
        <v>310212.5</v>
      </c>
      <c r="AC134" s="396">
        <v>32453</v>
      </c>
      <c r="AD134" s="396">
        <v>272509.75</v>
      </c>
      <c r="AE134" s="396">
        <v>170921.5</v>
      </c>
      <c r="AF134" s="396">
        <v>1432704.5</v>
      </c>
      <c r="AG134" s="396">
        <v>962136</v>
      </c>
      <c r="AH134" s="396">
        <v>2269807.4130000002</v>
      </c>
      <c r="AI134" s="396">
        <v>5654882.1629999997</v>
      </c>
      <c r="AJ134" s="396">
        <v>967939.36</v>
      </c>
      <c r="AK134" s="396">
        <v>4686942.8030000003</v>
      </c>
      <c r="AL134" s="396">
        <v>5710674.1830000002</v>
      </c>
      <c r="AM134" s="396">
        <v>46231.24</v>
      </c>
      <c r="AN134" s="396">
        <v>46231.24</v>
      </c>
      <c r="AO134" s="396">
        <v>48622.51</v>
      </c>
      <c r="AP134" s="396">
        <v>48622.51</v>
      </c>
      <c r="AQ134" s="396">
        <v>25506.89</v>
      </c>
      <c r="AR134" s="396">
        <v>25506.89</v>
      </c>
      <c r="AS134" s="396">
        <v>26303.98</v>
      </c>
      <c r="AT134" s="396">
        <v>26303.98</v>
      </c>
      <c r="AU134" s="396">
        <v>31883.61</v>
      </c>
      <c r="AV134" s="396">
        <v>538833.1</v>
      </c>
      <c r="AW134" s="396">
        <v>221703.38</v>
      </c>
      <c r="AX134" s="396">
        <v>84096.23</v>
      </c>
      <c r="AY134" s="396">
        <v>1169845.56</v>
      </c>
      <c r="AZ134" s="396">
        <v>12795771.720000001</v>
      </c>
      <c r="BA134" s="396">
        <v>27781.86</v>
      </c>
      <c r="BB134" s="396">
        <v>103.56</v>
      </c>
      <c r="BC134" s="396">
        <v>287627.21000000002</v>
      </c>
      <c r="BD134" s="396">
        <v>12795771.632999999</v>
      </c>
    </row>
    <row r="135" spans="1:56" x14ac:dyDescent="0.25">
      <c r="A135" s="390" t="s">
        <v>2912</v>
      </c>
      <c r="B135" s="390" t="s">
        <v>6132</v>
      </c>
      <c r="C135">
        <v>781.88</v>
      </c>
      <c r="D135" s="396">
        <v>10941167.550000001</v>
      </c>
      <c r="E135" s="396">
        <v>16106851.27</v>
      </c>
      <c r="F135" s="397">
        <v>1.4721327679512599</v>
      </c>
      <c r="G135">
        <v>4</v>
      </c>
      <c r="H135" s="396">
        <v>695.75</v>
      </c>
      <c r="I135" s="396">
        <v>534074.75</v>
      </c>
      <c r="J135" s="396">
        <v>534770.5</v>
      </c>
      <c r="K135">
        <v>1.0576399999999999</v>
      </c>
      <c r="L135" s="396">
        <v>2701718.11</v>
      </c>
      <c r="M135" s="396">
        <v>540343.62</v>
      </c>
      <c r="N135" s="396">
        <v>295974.73</v>
      </c>
      <c r="O135" s="396">
        <v>131291.35</v>
      </c>
      <c r="P135" s="396">
        <v>92895.86</v>
      </c>
      <c r="Q135" s="396">
        <v>178289.61</v>
      </c>
      <c r="R135" s="396">
        <v>67653.09</v>
      </c>
      <c r="S135" s="396">
        <v>113803.36</v>
      </c>
      <c r="T135" s="396">
        <v>150444.82999999999</v>
      </c>
      <c r="U135" s="396">
        <v>85270.53</v>
      </c>
      <c r="V135" s="396">
        <v>221783.67999999999</v>
      </c>
      <c r="W135" s="396">
        <v>193168.73</v>
      </c>
      <c r="X135" s="396">
        <v>136557.43</v>
      </c>
      <c r="Y135" s="396">
        <v>4909194.93</v>
      </c>
      <c r="Z135" s="396">
        <v>69491.7</v>
      </c>
      <c r="AA135" s="396">
        <v>97735</v>
      </c>
      <c r="AB135" s="396">
        <v>254111</v>
      </c>
      <c r="AC135" s="396">
        <v>26583.919999999998</v>
      </c>
      <c r="AD135" s="396">
        <v>223226.74</v>
      </c>
      <c r="AE135" s="396">
        <v>139321.43</v>
      </c>
      <c r="AF135" s="396">
        <v>1173601.8799999999</v>
      </c>
      <c r="AG135" s="396">
        <v>788135.04</v>
      </c>
      <c r="AH135" s="396">
        <v>1959787.68612</v>
      </c>
      <c r="AI135" s="396">
        <v>4731994.3961199997</v>
      </c>
      <c r="AJ135" s="396">
        <v>792888.87</v>
      </c>
      <c r="AK135" s="396">
        <v>3939105.5261200001</v>
      </c>
      <c r="AL135" s="396">
        <v>4777696.50612</v>
      </c>
      <c r="AM135" s="396">
        <v>63767.23</v>
      </c>
      <c r="AN135" s="396">
        <v>63767.23</v>
      </c>
      <c r="AO135" s="396">
        <v>66158.5</v>
      </c>
      <c r="AP135" s="396">
        <v>66158.5</v>
      </c>
      <c r="AQ135" s="396">
        <v>56593.41</v>
      </c>
      <c r="AR135" s="396">
        <v>56593.41</v>
      </c>
      <c r="AS135" s="396">
        <v>58984.68</v>
      </c>
      <c r="AT135" s="396">
        <v>58984.68</v>
      </c>
      <c r="AU135" s="396">
        <v>70941.039999999994</v>
      </c>
      <c r="AV135" s="396">
        <v>441588.07</v>
      </c>
      <c r="AW135" s="396">
        <v>181691.82</v>
      </c>
      <c r="AX135" s="396">
        <v>69047.429999999993</v>
      </c>
      <c r="AY135" s="396">
        <v>1254276</v>
      </c>
      <c r="AZ135" s="396">
        <v>10941167.550000001</v>
      </c>
      <c r="BA135" s="396">
        <v>43632.63</v>
      </c>
      <c r="BB135" s="396">
        <v>1558.62</v>
      </c>
      <c r="BC135" s="396">
        <v>317121.45</v>
      </c>
      <c r="BD135" s="396">
        <v>10941167.43612</v>
      </c>
    </row>
    <row r="136" spans="1:56" x14ac:dyDescent="0.25">
      <c r="A136" s="390" t="s">
        <v>2787</v>
      </c>
      <c r="B136" s="390" t="s">
        <v>6133</v>
      </c>
      <c r="C136">
        <v>3309.16</v>
      </c>
      <c r="D136" s="396">
        <v>49999710.670000002</v>
      </c>
      <c r="E136" s="396">
        <v>71012496.640000001</v>
      </c>
      <c r="F136" s="397">
        <v>1.4202581512658199</v>
      </c>
      <c r="G136">
        <v>4</v>
      </c>
      <c r="H136" s="396">
        <v>3179.5</v>
      </c>
      <c r="I136" s="396">
        <v>6220425.9800000004</v>
      </c>
      <c r="J136" s="396">
        <v>6223605.4800000004</v>
      </c>
      <c r="K136">
        <v>1.0576399999999999</v>
      </c>
      <c r="L136" s="396">
        <v>11837057.48</v>
      </c>
      <c r="M136" s="396">
        <v>3945291.25</v>
      </c>
      <c r="N136" s="396">
        <v>1437692.25</v>
      </c>
      <c r="O136" s="396">
        <v>478941.01</v>
      </c>
      <c r="P136" s="396">
        <v>373263.88</v>
      </c>
      <c r="Q136" s="396">
        <v>1233095.8600000001</v>
      </c>
      <c r="R136" s="396">
        <v>289660.34000000003</v>
      </c>
      <c r="S136" s="396">
        <v>542451.77</v>
      </c>
      <c r="T136" s="396">
        <v>479162.45</v>
      </c>
      <c r="U136" s="396">
        <v>361743.83</v>
      </c>
      <c r="V136" s="396">
        <v>706374.61</v>
      </c>
      <c r="W136" s="396">
        <v>615236.82999999996</v>
      </c>
      <c r="X136" s="396">
        <v>650910.64</v>
      </c>
      <c r="Y136" s="396">
        <v>22950882.199999999</v>
      </c>
      <c r="Z136" s="396">
        <v>297824.40000000002</v>
      </c>
      <c r="AA136" s="396">
        <v>413645</v>
      </c>
      <c r="AB136" s="396">
        <v>1075477</v>
      </c>
      <c r="AC136" s="396">
        <v>112511.44</v>
      </c>
      <c r="AD136" s="396">
        <v>944765.18</v>
      </c>
      <c r="AE136" s="396">
        <v>3064282.16</v>
      </c>
      <c r="AF136" s="396">
        <v>4967049.16</v>
      </c>
      <c r="AG136" s="396">
        <v>3335633.28</v>
      </c>
      <c r="AH136" s="396">
        <v>8567295.92784</v>
      </c>
      <c r="AI136" s="396">
        <v>22778483.547839999</v>
      </c>
      <c r="AJ136" s="396">
        <v>3355752.97</v>
      </c>
      <c r="AK136" s="396">
        <v>19422730.57784</v>
      </c>
      <c r="AL136" s="396">
        <v>22971909.147840001</v>
      </c>
      <c r="AM136" s="396">
        <v>243112.56</v>
      </c>
      <c r="AN136" s="396">
        <v>243112.56</v>
      </c>
      <c r="AO136" s="396">
        <v>253474.74</v>
      </c>
      <c r="AP136" s="396">
        <v>253474.74</v>
      </c>
      <c r="AQ136" s="396">
        <v>28695.25</v>
      </c>
      <c r="AR136" s="396">
        <v>28695.25</v>
      </c>
      <c r="AS136" s="396">
        <v>29492.34</v>
      </c>
      <c r="AT136" s="396">
        <v>29492.34</v>
      </c>
      <c r="AU136" s="396">
        <v>35869.06</v>
      </c>
      <c r="AV136" s="396">
        <v>1869974.04</v>
      </c>
      <c r="AW136" s="396">
        <v>769402.57</v>
      </c>
      <c r="AX136" s="396">
        <v>292123.76</v>
      </c>
      <c r="AY136" s="396">
        <v>4076919.21</v>
      </c>
      <c r="AZ136" s="396">
        <v>49999710.670000002</v>
      </c>
      <c r="BA136" s="396">
        <v>267386.73</v>
      </c>
      <c r="BB136" s="396">
        <v>48.57</v>
      </c>
      <c r="BC136" s="396">
        <v>1003281.82</v>
      </c>
      <c r="BD136" s="396">
        <v>49999710.557839997</v>
      </c>
    </row>
    <row r="137" spans="1:56" x14ac:dyDescent="0.25">
      <c r="A137" s="390" t="s">
        <v>2329</v>
      </c>
      <c r="B137" s="390" t="s">
        <v>6134</v>
      </c>
      <c r="C137">
        <v>7705.48</v>
      </c>
      <c r="D137" s="396">
        <v>153279466.88</v>
      </c>
      <c r="E137" s="396">
        <v>111221229.73999999</v>
      </c>
      <c r="F137" s="397">
        <v>0.72561075533406805</v>
      </c>
      <c r="G137">
        <v>1</v>
      </c>
      <c r="H137" s="396">
        <v>4376195.4800000004</v>
      </c>
      <c r="I137" s="396">
        <v>79661062.75</v>
      </c>
      <c r="J137" s="396">
        <v>84037258.230000004</v>
      </c>
      <c r="K137">
        <v>1.0576399999999999</v>
      </c>
      <c r="L137" s="396">
        <v>31819589.030000001</v>
      </c>
      <c r="M137" s="396">
        <v>10605469.02</v>
      </c>
      <c r="N137" s="396">
        <v>3348240.96</v>
      </c>
      <c r="O137" s="396">
        <v>1116080.32</v>
      </c>
      <c r="P137" s="396">
        <v>1269269.5</v>
      </c>
      <c r="Q137" s="396">
        <v>2872563.46</v>
      </c>
      <c r="R137" s="396">
        <v>674560.47</v>
      </c>
      <c r="S137" s="396">
        <v>1263315.73</v>
      </c>
      <c r="T137" s="396">
        <v>1116596.3600000001</v>
      </c>
      <c r="U137" s="396">
        <v>842210.49</v>
      </c>
      <c r="V137" s="396">
        <v>1646070.79</v>
      </c>
      <c r="W137" s="396">
        <v>1433691.64</v>
      </c>
      <c r="X137" s="396">
        <v>1515905.55</v>
      </c>
      <c r="Y137" s="396">
        <v>59523563.32</v>
      </c>
      <c r="Z137" s="396">
        <v>693493.2</v>
      </c>
      <c r="AA137" s="396">
        <v>963185</v>
      </c>
      <c r="AB137" s="396">
        <v>2504281</v>
      </c>
      <c r="AC137" s="396">
        <v>261986.32</v>
      </c>
      <c r="AD137" s="396">
        <v>4399829.08</v>
      </c>
      <c r="AE137" s="396">
        <v>7135274.4800000004</v>
      </c>
      <c r="AF137" s="396">
        <v>11565925.48</v>
      </c>
      <c r="AG137" s="396">
        <v>7767123.8399999999</v>
      </c>
      <c r="AH137" s="396">
        <v>27518282.93352</v>
      </c>
      <c r="AI137" s="396">
        <v>62809381.333520003</v>
      </c>
      <c r="AJ137" s="396">
        <v>7813973.1500000004</v>
      </c>
      <c r="AK137" s="396">
        <v>54995408.183519997</v>
      </c>
      <c r="AL137" s="396">
        <v>63259778.743519999</v>
      </c>
      <c r="AM137" s="396">
        <v>3688934.3</v>
      </c>
      <c r="AN137" s="396">
        <v>3688934.3</v>
      </c>
      <c r="AO137" s="396">
        <v>3842772.75</v>
      </c>
      <c r="AP137" s="396">
        <v>3842772.75</v>
      </c>
      <c r="AQ137" s="396">
        <v>1613310.94</v>
      </c>
      <c r="AR137" s="396">
        <v>1613310.94</v>
      </c>
      <c r="AS137" s="396">
        <v>1680266.53</v>
      </c>
      <c r="AT137" s="396">
        <v>1680266.53</v>
      </c>
      <c r="AU137" s="396">
        <v>2016638.67</v>
      </c>
      <c r="AV137" s="396">
        <v>4355301.8600000003</v>
      </c>
      <c r="AW137" s="396">
        <v>1791993.04</v>
      </c>
      <c r="AX137" s="396">
        <v>681622.11</v>
      </c>
      <c r="AY137" s="396">
        <v>30496124.719999999</v>
      </c>
      <c r="AZ137" s="396">
        <v>153279466.88</v>
      </c>
      <c r="BA137" s="396">
        <v>25143923.489999998</v>
      </c>
      <c r="BB137" s="396">
        <v>2048074.02</v>
      </c>
      <c r="BC137" s="396">
        <v>4539909.84</v>
      </c>
      <c r="BD137" s="396">
        <v>153279466.78352001</v>
      </c>
    </row>
    <row r="138" spans="1:56" x14ac:dyDescent="0.25">
      <c r="A138" s="390" t="s">
        <v>2522</v>
      </c>
      <c r="B138" s="390" t="s">
        <v>6135</v>
      </c>
      <c r="C138">
        <v>3815.65</v>
      </c>
      <c r="D138" s="396">
        <v>58654453.090000004</v>
      </c>
      <c r="E138" s="396">
        <v>83947088.920000002</v>
      </c>
      <c r="F138" s="397">
        <v>1.4312142471295499</v>
      </c>
      <c r="G138">
        <v>4</v>
      </c>
      <c r="H138" s="396">
        <v>3729.86</v>
      </c>
      <c r="I138" s="396">
        <v>2804056.69</v>
      </c>
      <c r="J138" s="396">
        <v>2807786.55</v>
      </c>
      <c r="K138">
        <v>1.0576399999999999</v>
      </c>
      <c r="L138" s="396">
        <v>13739783.199999999</v>
      </c>
      <c r="M138" s="396">
        <v>4579469.7300000004</v>
      </c>
      <c r="N138" s="396">
        <v>1657605.27</v>
      </c>
      <c r="O138" s="396">
        <v>551955.61</v>
      </c>
      <c r="P138" s="396">
        <v>441997.99</v>
      </c>
      <c r="Q138" s="396">
        <v>1422301.05</v>
      </c>
      <c r="R138" s="396">
        <v>333667.69</v>
      </c>
      <c r="S138" s="396">
        <v>625426.56000000006</v>
      </c>
      <c r="T138" s="396">
        <v>552210.81000000006</v>
      </c>
      <c r="U138" s="396">
        <v>416841.71</v>
      </c>
      <c r="V138" s="396">
        <v>814061.48</v>
      </c>
      <c r="W138" s="396">
        <v>709029.74</v>
      </c>
      <c r="X138" s="396">
        <v>750475.56</v>
      </c>
      <c r="Y138" s="396">
        <v>26594826.399999999</v>
      </c>
      <c r="Z138" s="396">
        <v>343408.5</v>
      </c>
      <c r="AA138" s="396">
        <v>476956.25</v>
      </c>
      <c r="AB138" s="396">
        <v>1240086.25</v>
      </c>
      <c r="AC138" s="396">
        <v>129732.1</v>
      </c>
      <c r="AD138" s="396">
        <v>1089368.07</v>
      </c>
      <c r="AE138" s="396">
        <v>3533291.9</v>
      </c>
      <c r="AF138" s="396">
        <v>5727290.6500000004</v>
      </c>
      <c r="AG138" s="396">
        <v>3846175.2</v>
      </c>
      <c r="AH138" s="396">
        <v>10097416.2216</v>
      </c>
      <c r="AI138" s="396">
        <v>26483725.141600002</v>
      </c>
      <c r="AJ138" s="396">
        <v>3869374.35</v>
      </c>
      <c r="AK138" s="396">
        <v>22614350.7916</v>
      </c>
      <c r="AL138" s="396">
        <v>26706755.871599998</v>
      </c>
      <c r="AM138" s="396">
        <v>347531.4</v>
      </c>
      <c r="AN138" s="396">
        <v>347531.4</v>
      </c>
      <c r="AO138" s="396">
        <v>361879.03</v>
      </c>
      <c r="AP138" s="396">
        <v>361879.03</v>
      </c>
      <c r="AQ138" s="396">
        <v>103621.75</v>
      </c>
      <c r="AR138" s="396">
        <v>103621.75</v>
      </c>
      <c r="AS138" s="396">
        <v>107607.2</v>
      </c>
      <c r="AT138" s="396">
        <v>107607.2</v>
      </c>
      <c r="AU138" s="396">
        <v>129925.73</v>
      </c>
      <c r="AV138" s="396">
        <v>2156926.58</v>
      </c>
      <c r="AW138" s="396">
        <v>887469.46</v>
      </c>
      <c r="AX138" s="396">
        <v>337270.16</v>
      </c>
      <c r="AY138" s="396">
        <v>5352870.6900000004</v>
      </c>
      <c r="AZ138" s="396">
        <v>58654453.090000004</v>
      </c>
      <c r="BA138" s="396">
        <v>283760.96999999997</v>
      </c>
      <c r="BB138" s="396">
        <v>10628.59</v>
      </c>
      <c r="BC138" s="396">
        <v>1053011.2</v>
      </c>
      <c r="BD138" s="396">
        <v>58654452.961599998</v>
      </c>
    </row>
    <row r="139" spans="1:56" x14ac:dyDescent="0.25">
      <c r="A139" s="390" t="s">
        <v>3028</v>
      </c>
      <c r="B139" s="390" t="s">
        <v>6136</v>
      </c>
      <c r="C139">
        <v>1629.66</v>
      </c>
      <c r="D139" s="396">
        <v>25854533.32</v>
      </c>
      <c r="E139" s="396">
        <v>19640304.600000001</v>
      </c>
      <c r="F139" s="397">
        <v>0.75964645568779499</v>
      </c>
      <c r="G139">
        <v>1</v>
      </c>
      <c r="H139" s="396">
        <v>338342.21</v>
      </c>
      <c r="I139" s="396">
        <v>3010355.69</v>
      </c>
      <c r="J139" s="396">
        <v>3348697.9</v>
      </c>
      <c r="K139">
        <v>1.0576399999999999</v>
      </c>
      <c r="L139" s="396">
        <v>5922874.8499999996</v>
      </c>
      <c r="M139" s="396">
        <v>1974094.18</v>
      </c>
      <c r="N139" s="396">
        <v>707546.24</v>
      </c>
      <c r="O139" s="396">
        <v>235559</v>
      </c>
      <c r="P139" s="396">
        <v>192711.43</v>
      </c>
      <c r="Q139" s="396">
        <v>606761.44999999995</v>
      </c>
      <c r="R139" s="396">
        <v>142531.26999999999</v>
      </c>
      <c r="S139" s="396">
        <v>266962.36</v>
      </c>
      <c r="T139" s="396">
        <v>235667.92</v>
      </c>
      <c r="U139" s="396">
        <v>178084.22</v>
      </c>
      <c r="V139" s="396">
        <v>347418.36</v>
      </c>
      <c r="W139" s="396">
        <v>302593.78999999998</v>
      </c>
      <c r="X139" s="396">
        <v>320339.33</v>
      </c>
      <c r="Y139" s="396">
        <v>11433144.4</v>
      </c>
      <c r="Z139" s="396">
        <v>146669.4</v>
      </c>
      <c r="AA139" s="396">
        <v>203707.5</v>
      </c>
      <c r="AB139" s="396">
        <v>529639.5</v>
      </c>
      <c r="AC139" s="396">
        <v>55408.44</v>
      </c>
      <c r="AD139" s="396">
        <v>930535.86</v>
      </c>
      <c r="AE139" s="396">
        <v>1509065.16</v>
      </c>
      <c r="AF139" s="396">
        <v>2446119.66</v>
      </c>
      <c r="AG139" s="396">
        <v>1642697.28</v>
      </c>
      <c r="AH139" s="396">
        <v>4386417.1748400005</v>
      </c>
      <c r="AI139" s="396">
        <v>11850259.97484</v>
      </c>
      <c r="AJ139" s="396">
        <v>1652605.61</v>
      </c>
      <c r="AK139" s="396">
        <v>10197654.364840001</v>
      </c>
      <c r="AL139" s="396">
        <v>11945516.15484</v>
      </c>
      <c r="AM139" s="396">
        <v>188113.33</v>
      </c>
      <c r="AN139" s="396">
        <v>188113.33</v>
      </c>
      <c r="AO139" s="396">
        <v>196084.23</v>
      </c>
      <c r="AP139" s="396">
        <v>196084.23</v>
      </c>
      <c r="AQ139" s="396">
        <v>49419.6</v>
      </c>
      <c r="AR139" s="396">
        <v>49419.6</v>
      </c>
      <c r="AS139" s="396">
        <v>51810.87</v>
      </c>
      <c r="AT139" s="396">
        <v>51810.87</v>
      </c>
      <c r="AU139" s="396">
        <v>62173.05</v>
      </c>
      <c r="AV139" s="396">
        <v>920639.39</v>
      </c>
      <c r="AW139" s="396">
        <v>378797.94</v>
      </c>
      <c r="AX139" s="396">
        <v>143406.21</v>
      </c>
      <c r="AY139" s="396">
        <v>2475872.65</v>
      </c>
      <c r="AZ139" s="396">
        <v>25854533.32</v>
      </c>
      <c r="BA139" s="396">
        <v>258234.26</v>
      </c>
      <c r="BB139" s="396">
        <v>18734.490000000002</v>
      </c>
      <c r="BC139" s="396">
        <v>523363.32</v>
      </c>
      <c r="BD139" s="396">
        <v>25854533.204840001</v>
      </c>
    </row>
    <row r="140" spans="1:56" x14ac:dyDescent="0.25">
      <c r="A140" s="390" t="s">
        <v>2956</v>
      </c>
      <c r="B140" s="390" t="s">
        <v>6137</v>
      </c>
      <c r="C140">
        <v>4344.82</v>
      </c>
      <c r="D140" s="396">
        <v>85127743.659999996</v>
      </c>
      <c r="E140" s="396">
        <v>66233971.100000001</v>
      </c>
      <c r="F140" s="397">
        <v>0.77805387823431904</v>
      </c>
      <c r="G140">
        <v>1</v>
      </c>
      <c r="H140" s="396">
        <v>660826.54</v>
      </c>
      <c r="I140" s="396">
        <v>19160044.43</v>
      </c>
      <c r="J140" s="396">
        <v>19820870.969999999</v>
      </c>
      <c r="K140">
        <v>1.0576399999999999</v>
      </c>
      <c r="L140" s="396">
        <v>18057206.059999999</v>
      </c>
      <c r="M140" s="396">
        <v>6018466.7699999996</v>
      </c>
      <c r="N140" s="396">
        <v>1887948.95</v>
      </c>
      <c r="O140" s="396">
        <v>629316.31000000006</v>
      </c>
      <c r="P140" s="396">
        <v>700510.79</v>
      </c>
      <c r="Q140" s="396">
        <v>1618962.59</v>
      </c>
      <c r="R140" s="396">
        <v>380302.35</v>
      </c>
      <c r="S140" s="396">
        <v>712336.91</v>
      </c>
      <c r="T140" s="396">
        <v>629607.29</v>
      </c>
      <c r="U140" s="396">
        <v>474891.27</v>
      </c>
      <c r="V140" s="396">
        <v>928158.29</v>
      </c>
      <c r="W140" s="396">
        <v>808405.56</v>
      </c>
      <c r="X140" s="396">
        <v>854762.94</v>
      </c>
      <c r="Y140" s="396">
        <v>33700876.079999998</v>
      </c>
      <c r="Z140" s="396">
        <v>391033.8</v>
      </c>
      <c r="AA140" s="396">
        <v>543102.5</v>
      </c>
      <c r="AB140" s="396">
        <v>1412066.5</v>
      </c>
      <c r="AC140" s="396">
        <v>147723.88</v>
      </c>
      <c r="AD140" s="396">
        <v>2480892.2200000002</v>
      </c>
      <c r="AE140" s="396">
        <v>4023303.32</v>
      </c>
      <c r="AF140" s="396">
        <v>6521574.8200000003</v>
      </c>
      <c r="AG140" s="396">
        <v>4379578.5599999996</v>
      </c>
      <c r="AH140" s="396">
        <v>15232451.680679999</v>
      </c>
      <c r="AI140" s="396">
        <v>35131727.280680001</v>
      </c>
      <c r="AJ140" s="396">
        <v>4405995.0599999996</v>
      </c>
      <c r="AK140" s="396">
        <v>30725732.220679998</v>
      </c>
      <c r="AL140" s="396">
        <v>35385688.830679998</v>
      </c>
      <c r="AM140" s="396">
        <v>2164897.48</v>
      </c>
      <c r="AN140" s="396">
        <v>2164897.48</v>
      </c>
      <c r="AO140" s="396">
        <v>2254968.7000000002</v>
      </c>
      <c r="AP140" s="396">
        <v>2254968.7000000002</v>
      </c>
      <c r="AQ140" s="396">
        <v>628107.22</v>
      </c>
      <c r="AR140" s="396">
        <v>628107.22</v>
      </c>
      <c r="AS140" s="396">
        <v>654411.19999999995</v>
      </c>
      <c r="AT140" s="396">
        <v>654411.19999999995</v>
      </c>
      <c r="AU140" s="396">
        <v>785931.12</v>
      </c>
      <c r="AV140" s="396">
        <v>2455835.4700000002</v>
      </c>
      <c r="AW140" s="396">
        <v>1010455.81</v>
      </c>
      <c r="AX140" s="396">
        <v>384187.01</v>
      </c>
      <c r="AY140" s="396">
        <v>16041178.609999999</v>
      </c>
      <c r="AZ140" s="396">
        <v>85127743.659999996</v>
      </c>
      <c r="BA140" s="396">
        <v>11093414.890000001</v>
      </c>
      <c r="BB140" s="396">
        <v>368834.12</v>
      </c>
      <c r="BC140" s="396">
        <v>1464200.25</v>
      </c>
      <c r="BD140" s="396">
        <v>85127743.520679995</v>
      </c>
    </row>
    <row r="141" spans="1:56" x14ac:dyDescent="0.25">
      <c r="A141" s="390" t="s">
        <v>2462</v>
      </c>
      <c r="B141" s="390" t="s">
        <v>6138</v>
      </c>
      <c r="C141">
        <v>3433.5</v>
      </c>
      <c r="D141" s="396">
        <v>61515856.340000004</v>
      </c>
      <c r="E141" s="396">
        <v>76077477.909999996</v>
      </c>
      <c r="F141" s="397">
        <v>1.2367133034695601</v>
      </c>
      <c r="G141">
        <v>4</v>
      </c>
      <c r="H141" s="396">
        <v>3911.81</v>
      </c>
      <c r="I141" s="396">
        <v>9784788.1799999997</v>
      </c>
      <c r="J141" s="396">
        <v>9788699.9900000002</v>
      </c>
      <c r="K141">
        <v>1.0576399999999999</v>
      </c>
      <c r="L141" s="396">
        <v>13517262.52</v>
      </c>
      <c r="M141" s="396">
        <v>4505303.59</v>
      </c>
      <c r="N141" s="396">
        <v>1491583.98</v>
      </c>
      <c r="O141" s="396">
        <v>497194.66</v>
      </c>
      <c r="P141" s="396">
        <v>498536.87</v>
      </c>
      <c r="Q141" s="396">
        <v>1279698.1200000001</v>
      </c>
      <c r="R141" s="396">
        <v>300169.55</v>
      </c>
      <c r="S141" s="396">
        <v>562785.51</v>
      </c>
      <c r="T141" s="396">
        <v>497424.54</v>
      </c>
      <c r="U141" s="396">
        <v>375190.34</v>
      </c>
      <c r="V141" s="396">
        <v>733296.33</v>
      </c>
      <c r="W141" s="396">
        <v>638685.06000000006</v>
      </c>
      <c r="X141" s="396">
        <v>675309.95</v>
      </c>
      <c r="Y141" s="396">
        <v>25572441.02</v>
      </c>
      <c r="Z141" s="396">
        <v>309015</v>
      </c>
      <c r="AA141" s="396">
        <v>429187.5</v>
      </c>
      <c r="AB141" s="396">
        <v>1115887.5</v>
      </c>
      <c r="AC141" s="396">
        <v>116739</v>
      </c>
      <c r="AD141" s="396">
        <v>980264.25</v>
      </c>
      <c r="AE141" s="396">
        <v>3179421</v>
      </c>
      <c r="AF141" s="396">
        <v>5153683.5</v>
      </c>
      <c r="AG141" s="396">
        <v>3460968</v>
      </c>
      <c r="AH141" s="396">
        <v>10994224.698000001</v>
      </c>
      <c r="AI141" s="396">
        <v>25739390.447999999</v>
      </c>
      <c r="AJ141" s="396">
        <v>3481843.68</v>
      </c>
      <c r="AK141" s="396">
        <v>22257546.767999999</v>
      </c>
      <c r="AL141" s="396">
        <v>25940083.908</v>
      </c>
      <c r="AM141" s="396">
        <v>1158969.42</v>
      </c>
      <c r="AN141" s="396">
        <v>1158969.42</v>
      </c>
      <c r="AO141" s="396">
        <v>1206794.8400000001</v>
      </c>
      <c r="AP141" s="396">
        <v>1206794.8400000001</v>
      </c>
      <c r="AQ141" s="396">
        <v>417675.36</v>
      </c>
      <c r="AR141" s="396">
        <v>417675.36</v>
      </c>
      <c r="AS141" s="396">
        <v>435211.35</v>
      </c>
      <c r="AT141" s="396">
        <v>435211.35</v>
      </c>
      <c r="AU141" s="396">
        <v>522891.29</v>
      </c>
      <c r="AV141" s="396">
        <v>1940915.08</v>
      </c>
      <c r="AW141" s="396">
        <v>798591.33</v>
      </c>
      <c r="AX141" s="396">
        <v>303631.65999999997</v>
      </c>
      <c r="AY141" s="396">
        <v>10003331.300000001</v>
      </c>
      <c r="AZ141" s="396">
        <v>61515856.340000004</v>
      </c>
      <c r="BA141" s="396">
        <v>1783978.28</v>
      </c>
      <c r="BB141" s="396">
        <v>87917.54</v>
      </c>
      <c r="BC141" s="396">
        <v>1071731.72</v>
      </c>
      <c r="BD141" s="396">
        <v>61515856.228</v>
      </c>
    </row>
    <row r="142" spans="1:56" x14ac:dyDescent="0.25">
      <c r="A142" s="390" t="s">
        <v>3010</v>
      </c>
      <c r="B142" s="390" t="s">
        <v>6139</v>
      </c>
      <c r="C142">
        <v>919.5</v>
      </c>
      <c r="D142" s="396">
        <v>15409049.720000001</v>
      </c>
      <c r="E142" s="396">
        <v>12841852.789999999</v>
      </c>
      <c r="F142" s="397">
        <v>0.83339680404379901</v>
      </c>
      <c r="G142">
        <v>2</v>
      </c>
      <c r="H142" s="396">
        <v>43432.04</v>
      </c>
      <c r="I142" s="396">
        <v>973833.03</v>
      </c>
      <c r="J142" s="396">
        <v>1017265.07</v>
      </c>
      <c r="K142">
        <v>1.0576399999999999</v>
      </c>
      <c r="L142" s="396">
        <v>3500354.71</v>
      </c>
      <c r="M142" s="396">
        <v>1166668.22</v>
      </c>
      <c r="N142" s="396">
        <v>398972.63</v>
      </c>
      <c r="O142" s="396">
        <v>132990.87</v>
      </c>
      <c r="P142" s="396">
        <v>121240.47</v>
      </c>
      <c r="Q142" s="396">
        <v>342060.6</v>
      </c>
      <c r="R142" s="396">
        <v>80132.789999999994</v>
      </c>
      <c r="S142" s="396">
        <v>150535.28</v>
      </c>
      <c r="T142" s="396">
        <v>133052.37</v>
      </c>
      <c r="U142" s="396">
        <v>100356.85</v>
      </c>
      <c r="V142" s="396">
        <v>196143.94</v>
      </c>
      <c r="W142" s="396">
        <v>170837.08</v>
      </c>
      <c r="X142" s="396">
        <v>180633.60000000001</v>
      </c>
      <c r="Y142" s="396">
        <v>6673979.4100000001</v>
      </c>
      <c r="Z142" s="396">
        <v>82755</v>
      </c>
      <c r="AA142" s="396">
        <v>114937.5</v>
      </c>
      <c r="AB142" s="396">
        <v>298837.5</v>
      </c>
      <c r="AC142" s="396">
        <v>31263</v>
      </c>
      <c r="AD142" s="396">
        <v>262517.25</v>
      </c>
      <c r="AE142" s="396">
        <v>851457</v>
      </c>
      <c r="AF142" s="396">
        <v>1380169.5</v>
      </c>
      <c r="AG142" s="396">
        <v>926856</v>
      </c>
      <c r="AH142" s="396">
        <v>2711645.8829999999</v>
      </c>
      <c r="AI142" s="396">
        <v>6660438.6330000004</v>
      </c>
      <c r="AJ142" s="396">
        <v>932446.56</v>
      </c>
      <c r="AK142" s="396">
        <v>5727992.0729999999</v>
      </c>
      <c r="AL142" s="396">
        <v>6714184.8430000003</v>
      </c>
      <c r="AM142" s="396">
        <v>222388.21</v>
      </c>
      <c r="AN142" s="396">
        <v>222388.21</v>
      </c>
      <c r="AO142" s="396">
        <v>231953.3</v>
      </c>
      <c r="AP142" s="396">
        <v>231953.3</v>
      </c>
      <c r="AQ142" s="396">
        <v>55796.32</v>
      </c>
      <c r="AR142" s="396">
        <v>55796.32</v>
      </c>
      <c r="AS142" s="396">
        <v>58187.59</v>
      </c>
      <c r="AT142" s="396">
        <v>58187.59</v>
      </c>
      <c r="AU142" s="396">
        <v>70143.95</v>
      </c>
      <c r="AV142" s="396">
        <v>519702.93</v>
      </c>
      <c r="AW142" s="396">
        <v>213832.25</v>
      </c>
      <c r="AX142" s="396">
        <v>80555.34</v>
      </c>
      <c r="AY142" s="396">
        <v>2020885.31</v>
      </c>
      <c r="AZ142" s="396">
        <v>15409049.720000001</v>
      </c>
      <c r="BA142" s="396">
        <v>308269.86</v>
      </c>
      <c r="BB142" s="396">
        <v>20831.8</v>
      </c>
      <c r="BC142" s="396">
        <v>276419.43</v>
      </c>
      <c r="BD142" s="396">
        <v>15409049.562999999</v>
      </c>
    </row>
    <row r="143" spans="1:56" x14ac:dyDescent="0.25">
      <c r="A143" s="390" t="s">
        <v>2013</v>
      </c>
      <c r="B143" s="390" t="s">
        <v>6140</v>
      </c>
      <c r="C143">
        <v>2780.5</v>
      </c>
      <c r="D143" s="396">
        <v>48507263.579999998</v>
      </c>
      <c r="E143" s="396">
        <v>31865188.780000001</v>
      </c>
      <c r="F143" s="397">
        <v>0.656915818956613</v>
      </c>
      <c r="G143">
        <v>1</v>
      </c>
      <c r="H143" s="396">
        <v>2440444.27</v>
      </c>
      <c r="I143" s="396">
        <v>17706634.879999999</v>
      </c>
      <c r="J143" s="396">
        <v>20147079.149999999</v>
      </c>
      <c r="K143">
        <v>1.0576399999999999</v>
      </c>
      <c r="L143" s="396">
        <v>10671245.08</v>
      </c>
      <c r="M143" s="396">
        <v>2651016.79</v>
      </c>
      <c r="N143" s="396">
        <v>1108950.3899999999</v>
      </c>
      <c r="O143" s="396">
        <v>443949.73</v>
      </c>
      <c r="P143" s="396">
        <v>415102.89</v>
      </c>
      <c r="Q143" s="396">
        <v>781264.34</v>
      </c>
      <c r="R143" s="396">
        <v>242368.85</v>
      </c>
      <c r="S143" s="396">
        <v>423073.02</v>
      </c>
      <c r="T143" s="396">
        <v>487858.69</v>
      </c>
      <c r="U143" s="396">
        <v>303694.28000000003</v>
      </c>
      <c r="V143" s="396">
        <v>719194.48</v>
      </c>
      <c r="W143" s="396">
        <v>626402.65</v>
      </c>
      <c r="X143" s="396">
        <v>507663.07</v>
      </c>
      <c r="Y143" s="396">
        <v>19381784.260000002</v>
      </c>
      <c r="Z143" s="396">
        <v>247815</v>
      </c>
      <c r="AA143" s="396">
        <v>347562.5</v>
      </c>
      <c r="AB143" s="396">
        <v>903662.5</v>
      </c>
      <c r="AC143" s="396">
        <v>94537</v>
      </c>
      <c r="AD143" s="396">
        <v>1587665.5</v>
      </c>
      <c r="AE143" s="396">
        <v>1239971.5</v>
      </c>
      <c r="AF143" s="396">
        <v>4173530.5</v>
      </c>
      <c r="AG143" s="396">
        <v>2802744</v>
      </c>
      <c r="AH143" s="396">
        <v>8731546.2780000009</v>
      </c>
      <c r="AI143" s="396">
        <v>20129034.778000001</v>
      </c>
      <c r="AJ143" s="396">
        <v>2819649.44</v>
      </c>
      <c r="AK143" s="396">
        <v>17309385.338</v>
      </c>
      <c r="AL143" s="396">
        <v>20291559.368000001</v>
      </c>
      <c r="AM143" s="396">
        <v>847307.08</v>
      </c>
      <c r="AN143" s="396">
        <v>847307.08</v>
      </c>
      <c r="AO143" s="396">
        <v>882379.05</v>
      </c>
      <c r="AP143" s="396">
        <v>882379.05</v>
      </c>
      <c r="AQ143" s="396">
        <v>546006.91</v>
      </c>
      <c r="AR143" s="396">
        <v>546006.91</v>
      </c>
      <c r="AS143" s="396">
        <v>568325.43999999994</v>
      </c>
      <c r="AT143" s="396">
        <v>568325.43999999994</v>
      </c>
      <c r="AU143" s="396">
        <v>682309.37</v>
      </c>
      <c r="AV143" s="396">
        <v>1571065.15</v>
      </c>
      <c r="AW143" s="396">
        <v>646416.23</v>
      </c>
      <c r="AX143" s="396">
        <v>246092.14</v>
      </c>
      <c r="AY143" s="396">
        <v>8833919.8499999996</v>
      </c>
      <c r="AZ143" s="396">
        <v>48507263.579999998</v>
      </c>
      <c r="BA143" s="396">
        <v>4075260.13</v>
      </c>
      <c r="BB143" s="396">
        <v>768620.59</v>
      </c>
      <c r="BC143" s="396">
        <v>1495876.29</v>
      </c>
      <c r="BD143" s="396">
        <v>48507263.478</v>
      </c>
    </row>
    <row r="144" spans="1:56" x14ac:dyDescent="0.25">
      <c r="A144" s="390"/>
      <c r="B144" s="390" t="s">
        <v>6061</v>
      </c>
      <c r="C144">
        <v>145</v>
      </c>
      <c r="D144" s="396">
        <v>2493870.3199999998</v>
      </c>
      <c r="E144" s="396">
        <v>1559175.61</v>
      </c>
      <c r="F144" s="397">
        <v>0.62520316212753202</v>
      </c>
      <c r="G144">
        <v>1</v>
      </c>
      <c r="H144" s="396">
        <v>159717.51999999999</v>
      </c>
      <c r="I144" s="396">
        <v>1309788.58</v>
      </c>
      <c r="J144" s="396">
        <v>1469506.1</v>
      </c>
      <c r="K144">
        <v>1.0576399999999999</v>
      </c>
      <c r="L144" s="396">
        <v>554889.18000000005</v>
      </c>
      <c r="M144" s="396">
        <v>171692.25</v>
      </c>
      <c r="N144" s="396">
        <v>61039.57</v>
      </c>
      <c r="O144" s="396">
        <v>21068.66</v>
      </c>
      <c r="P144" s="396">
        <v>19855.189999999999</v>
      </c>
      <c r="Q144" s="396">
        <v>51829.26</v>
      </c>
      <c r="R144" s="396">
        <v>11822.87</v>
      </c>
      <c r="S144" s="396">
        <v>22957.45</v>
      </c>
      <c r="T144" s="396">
        <v>21740.58</v>
      </c>
      <c r="U144" s="396">
        <v>15414.28</v>
      </c>
      <c r="V144" s="396">
        <v>32049.66</v>
      </c>
      <c r="W144" s="396">
        <v>27914.55</v>
      </c>
      <c r="X144" s="396">
        <v>27547.599999999999</v>
      </c>
      <c r="Y144" s="396">
        <v>1039821.1</v>
      </c>
      <c r="Z144" s="396">
        <v>13050</v>
      </c>
      <c r="AA144" s="396">
        <v>18125</v>
      </c>
      <c r="AB144" s="396">
        <v>47125</v>
      </c>
      <c r="AC144" s="396">
        <v>4930</v>
      </c>
      <c r="AD144" s="396">
        <v>82795</v>
      </c>
      <c r="AE144" s="396">
        <v>115217</v>
      </c>
      <c r="AF144" s="396">
        <v>217645</v>
      </c>
      <c r="AG144" s="396">
        <v>146160</v>
      </c>
      <c r="AH144" s="396">
        <v>436642.20299999998</v>
      </c>
      <c r="AI144" s="396">
        <v>1081689.203</v>
      </c>
      <c r="AJ144" s="396">
        <v>147041.60000000001</v>
      </c>
      <c r="AK144" s="396">
        <v>934647.603</v>
      </c>
      <c r="AL144" s="396">
        <v>1090164.673</v>
      </c>
      <c r="AM144" s="396">
        <v>47825.42</v>
      </c>
      <c r="AN144" s="396">
        <v>47825.42</v>
      </c>
      <c r="AO144" s="396">
        <v>49419.6</v>
      </c>
      <c r="AP144" s="396">
        <v>49419.6</v>
      </c>
      <c r="AQ144" s="396">
        <v>7970.9</v>
      </c>
      <c r="AR144" s="396">
        <v>7970.9</v>
      </c>
      <c r="AS144" s="396">
        <v>7970.9</v>
      </c>
      <c r="AT144" s="396">
        <v>7970.9</v>
      </c>
      <c r="AU144" s="396">
        <v>10362.17</v>
      </c>
      <c r="AV144" s="396">
        <v>81303.210000000006</v>
      </c>
      <c r="AW144" s="396">
        <v>33452.28</v>
      </c>
      <c r="AX144" s="396">
        <v>12393.12</v>
      </c>
      <c r="AY144" s="396">
        <v>363884.42</v>
      </c>
      <c r="AZ144" s="396">
        <v>2493870.3199999998</v>
      </c>
      <c r="BA144" s="396">
        <v>75598.600000000006</v>
      </c>
      <c r="BB144" s="396">
        <v>9295.06</v>
      </c>
      <c r="BC144" s="396">
        <v>33151.019999999997</v>
      </c>
      <c r="BD144" s="396">
        <v>2493870.193</v>
      </c>
    </row>
    <row r="145" spans="1:56" x14ac:dyDescent="0.25">
      <c r="A145" s="398"/>
      <c r="B145" s="390" t="s">
        <v>6141</v>
      </c>
      <c r="C145">
        <v>233</v>
      </c>
      <c r="D145" s="396">
        <v>3847383.18</v>
      </c>
      <c r="E145" s="396">
        <v>846283.39</v>
      </c>
      <c r="F145" s="397">
        <v>0.21996337521026399</v>
      </c>
      <c r="G145">
        <v>1</v>
      </c>
      <c r="H145" s="396">
        <v>798213.12</v>
      </c>
      <c r="I145" s="396">
        <v>461545.08</v>
      </c>
      <c r="J145" s="396">
        <v>1259758.2</v>
      </c>
      <c r="K145">
        <v>1.0576399999999999</v>
      </c>
      <c r="L145" s="396">
        <v>835534.7</v>
      </c>
      <c r="M145" s="396">
        <v>205343.11</v>
      </c>
      <c r="N145" s="396">
        <v>92004.73</v>
      </c>
      <c r="O145" s="396">
        <v>36992.49</v>
      </c>
      <c r="P145" s="396">
        <v>31758.53</v>
      </c>
      <c r="Q145" s="396">
        <v>79132.210000000006</v>
      </c>
      <c r="R145" s="396">
        <v>19704.78</v>
      </c>
      <c r="S145" s="396">
        <v>35092.1</v>
      </c>
      <c r="T145" s="396">
        <v>40872.29</v>
      </c>
      <c r="U145" s="396">
        <v>25253.19</v>
      </c>
      <c r="V145" s="396">
        <v>60253.37</v>
      </c>
      <c r="W145" s="396">
        <v>52479.360000000001</v>
      </c>
      <c r="X145" s="396">
        <v>42108.480000000003</v>
      </c>
      <c r="Y145" s="396">
        <v>1556529.34</v>
      </c>
      <c r="Z145" s="396">
        <v>20970</v>
      </c>
      <c r="AA145" s="396">
        <v>29125</v>
      </c>
      <c r="AB145" s="396">
        <v>75725</v>
      </c>
      <c r="AC145" s="396">
        <v>7922</v>
      </c>
      <c r="AD145" s="396">
        <v>133043</v>
      </c>
      <c r="AE145" s="396">
        <v>110638</v>
      </c>
      <c r="AF145" s="396">
        <v>349733</v>
      </c>
      <c r="AG145" s="396">
        <v>234864</v>
      </c>
      <c r="AH145" s="396">
        <v>682777.16099999996</v>
      </c>
      <c r="AI145" s="396">
        <v>1644797.1610000001</v>
      </c>
      <c r="AJ145" s="396">
        <v>236280.64</v>
      </c>
      <c r="AK145" s="396">
        <v>1408516.5209999999</v>
      </c>
      <c r="AL145" s="396">
        <v>1658416.371</v>
      </c>
      <c r="AM145" s="396">
        <v>77317.759999999995</v>
      </c>
      <c r="AN145" s="396">
        <v>77317.759999999995</v>
      </c>
      <c r="AO145" s="396">
        <v>80506.12</v>
      </c>
      <c r="AP145" s="396">
        <v>80506.12</v>
      </c>
      <c r="AQ145" s="396">
        <v>20724.349999999999</v>
      </c>
      <c r="AR145" s="396">
        <v>20724.349999999999</v>
      </c>
      <c r="AS145" s="396">
        <v>21521.439999999999</v>
      </c>
      <c r="AT145" s="396">
        <v>21521.439999999999</v>
      </c>
      <c r="AU145" s="396">
        <v>26303.98</v>
      </c>
      <c r="AV145" s="396">
        <v>131519.91</v>
      </c>
      <c r="AW145" s="396">
        <v>54113.99</v>
      </c>
      <c r="AX145" s="396">
        <v>20360.14</v>
      </c>
      <c r="AY145" s="396">
        <v>632437.36</v>
      </c>
      <c r="AZ145" s="396">
        <v>3847383.18</v>
      </c>
      <c r="BA145" s="396">
        <v>144553.32999999999</v>
      </c>
      <c r="BB145" s="396">
        <v>32338.13</v>
      </c>
      <c r="BC145" s="396">
        <v>67159.88</v>
      </c>
      <c r="BD145" s="396">
        <v>3847383.071</v>
      </c>
    </row>
    <row r="146" spans="1:56" x14ac:dyDescent="0.25">
      <c r="A146" s="390" t="s">
        <v>3250</v>
      </c>
      <c r="B146" s="390" t="s">
        <v>6142</v>
      </c>
      <c r="C146">
        <v>1360.8</v>
      </c>
      <c r="D146" s="396">
        <v>26433910.760000002</v>
      </c>
      <c r="E146" s="396">
        <v>22243947.52</v>
      </c>
      <c r="F146" s="397">
        <v>0.84149287337610701</v>
      </c>
      <c r="G146">
        <v>2</v>
      </c>
      <c r="H146" s="396">
        <v>108381.68</v>
      </c>
      <c r="I146" s="396">
        <v>14089596.359999999</v>
      </c>
      <c r="J146" s="396">
        <v>14197978.039999999</v>
      </c>
      <c r="K146">
        <v>1.0576399999999999</v>
      </c>
      <c r="L146" s="396">
        <v>5507406.8300000001</v>
      </c>
      <c r="M146" s="396">
        <v>1101481.3600000001</v>
      </c>
      <c r="N146" s="396">
        <v>515299.6</v>
      </c>
      <c r="O146" s="396">
        <v>228431.78</v>
      </c>
      <c r="P146" s="396">
        <v>244902.04</v>
      </c>
      <c r="Q146" s="396">
        <v>314245.61</v>
      </c>
      <c r="R146" s="396">
        <v>118228.71</v>
      </c>
      <c r="S146" s="396">
        <v>198090</v>
      </c>
      <c r="T146" s="396">
        <v>261756.62</v>
      </c>
      <c r="U146" s="396">
        <v>148239.54</v>
      </c>
      <c r="V146" s="396">
        <v>385877.96</v>
      </c>
      <c r="W146" s="396">
        <v>336091.26</v>
      </c>
      <c r="X146" s="396">
        <v>237696.5</v>
      </c>
      <c r="Y146" s="396">
        <v>9597747.8100000005</v>
      </c>
      <c r="Z146" s="396">
        <v>121377.60000000001</v>
      </c>
      <c r="AA146" s="396">
        <v>170100</v>
      </c>
      <c r="AB146" s="396">
        <v>442260</v>
      </c>
      <c r="AC146" s="396">
        <v>46267.199999999997</v>
      </c>
      <c r="AD146" s="396">
        <v>777016.8</v>
      </c>
      <c r="AE146" s="396">
        <v>246362.28</v>
      </c>
      <c r="AF146" s="396">
        <v>2042560.8</v>
      </c>
      <c r="AG146" s="396">
        <v>1371686.4</v>
      </c>
      <c r="AH146" s="396">
        <v>4939012.7801999999</v>
      </c>
      <c r="AI146" s="396">
        <v>10156643.860200001</v>
      </c>
      <c r="AJ146" s="396">
        <v>1379960.06</v>
      </c>
      <c r="AK146" s="396">
        <v>8776683.8002000004</v>
      </c>
      <c r="AL146" s="396">
        <v>10236184.7502</v>
      </c>
      <c r="AM146" s="396">
        <v>640063.56999999995</v>
      </c>
      <c r="AN146" s="396">
        <v>640063.56999999995</v>
      </c>
      <c r="AO146" s="396">
        <v>667164.65</v>
      </c>
      <c r="AP146" s="396">
        <v>667164.65</v>
      </c>
      <c r="AQ146" s="396">
        <v>521297.11</v>
      </c>
      <c r="AR146" s="396">
        <v>521297.11</v>
      </c>
      <c r="AS146" s="396">
        <v>542818.55000000005</v>
      </c>
      <c r="AT146" s="396">
        <v>542818.55000000005</v>
      </c>
      <c r="AU146" s="396">
        <v>651222.84</v>
      </c>
      <c r="AV146" s="396">
        <v>769192.22</v>
      </c>
      <c r="AW146" s="396">
        <v>316484.86</v>
      </c>
      <c r="AX146" s="396">
        <v>120390.39</v>
      </c>
      <c r="AY146" s="396">
        <v>6599978.0700000003</v>
      </c>
      <c r="AZ146" s="396">
        <v>26433910.760000002</v>
      </c>
      <c r="BA146" s="396">
        <v>4575875.32</v>
      </c>
      <c r="BB146" s="396">
        <v>706624.88</v>
      </c>
      <c r="BC146" s="396">
        <v>794633.57</v>
      </c>
      <c r="BD146" s="396">
        <v>26433910.630199999</v>
      </c>
    </row>
    <row r="147" spans="1:56" x14ac:dyDescent="0.25">
      <c r="A147" s="390" t="s">
        <v>3445</v>
      </c>
      <c r="B147" s="390" t="s">
        <v>6143</v>
      </c>
      <c r="C147">
        <v>388</v>
      </c>
      <c r="D147" s="396">
        <v>6477685.2999999998</v>
      </c>
      <c r="E147" s="396">
        <v>4738212.6900000004</v>
      </c>
      <c r="F147" s="397">
        <v>0.73146694699725501</v>
      </c>
      <c r="G147">
        <v>1</v>
      </c>
      <c r="H147" s="396">
        <v>158403.68</v>
      </c>
      <c r="I147" s="396">
        <v>2494474.92</v>
      </c>
      <c r="J147" s="396">
        <v>2652878.6</v>
      </c>
      <c r="K147">
        <v>1.0576399999999999</v>
      </c>
      <c r="L147" s="396">
        <v>1483668.23</v>
      </c>
      <c r="M147" s="396">
        <v>296733.64</v>
      </c>
      <c r="N147" s="396">
        <v>146469.54</v>
      </c>
      <c r="O147" s="396">
        <v>64507.31</v>
      </c>
      <c r="P147" s="396">
        <v>57422.23</v>
      </c>
      <c r="Q147" s="396">
        <v>87109.53</v>
      </c>
      <c r="R147" s="396">
        <v>33498.129999999997</v>
      </c>
      <c r="S147" s="396">
        <v>56081.77</v>
      </c>
      <c r="T147" s="396">
        <v>73917.98</v>
      </c>
      <c r="U147" s="396">
        <v>42307.3</v>
      </c>
      <c r="V147" s="396">
        <v>108968.86</v>
      </c>
      <c r="W147" s="396">
        <v>94909.49</v>
      </c>
      <c r="X147" s="396">
        <v>67294.87</v>
      </c>
      <c r="Y147" s="396">
        <v>2612888.88</v>
      </c>
      <c r="Z147" s="396">
        <v>34200</v>
      </c>
      <c r="AA147" s="396">
        <v>48500</v>
      </c>
      <c r="AB147" s="396">
        <v>126100</v>
      </c>
      <c r="AC147" s="396">
        <v>13192</v>
      </c>
      <c r="AD147" s="396">
        <v>221548</v>
      </c>
      <c r="AE147" s="396">
        <v>67514</v>
      </c>
      <c r="AF147" s="396">
        <v>582388</v>
      </c>
      <c r="AG147" s="396">
        <v>391104</v>
      </c>
      <c r="AH147" s="396">
        <v>1177597.9140000001</v>
      </c>
      <c r="AI147" s="396">
        <v>2662143.9139999999</v>
      </c>
      <c r="AJ147" s="396">
        <v>393463.03999999998</v>
      </c>
      <c r="AK147" s="396">
        <v>2268680.8739999998</v>
      </c>
      <c r="AL147" s="396">
        <v>2684823.1140000001</v>
      </c>
      <c r="AM147" s="396">
        <v>129925.73</v>
      </c>
      <c r="AN147" s="396">
        <v>129925.73</v>
      </c>
      <c r="AO147" s="396">
        <v>135505.35999999999</v>
      </c>
      <c r="AP147" s="396">
        <v>135505.35999999999</v>
      </c>
      <c r="AQ147" s="396">
        <v>57390.5</v>
      </c>
      <c r="AR147" s="396">
        <v>57390.5</v>
      </c>
      <c r="AS147" s="396">
        <v>59781.77</v>
      </c>
      <c r="AT147" s="396">
        <v>59781.77</v>
      </c>
      <c r="AU147" s="396">
        <v>71738.13</v>
      </c>
      <c r="AV147" s="396">
        <v>219199.85</v>
      </c>
      <c r="AW147" s="396">
        <v>90189.98</v>
      </c>
      <c r="AX147" s="396">
        <v>33638.49</v>
      </c>
      <c r="AY147" s="396">
        <v>1179973.17</v>
      </c>
      <c r="AZ147" s="396">
        <v>6477685.2999999998</v>
      </c>
      <c r="BA147" s="396">
        <v>545476.09</v>
      </c>
      <c r="BB147" s="396">
        <v>39913.51</v>
      </c>
      <c r="BC147" s="396">
        <v>182633.64</v>
      </c>
      <c r="BD147" s="396">
        <v>6477685.1639999999</v>
      </c>
    </row>
    <row r="148" spans="1:56" x14ac:dyDescent="0.25">
      <c r="A148" s="390" t="s">
        <v>2310</v>
      </c>
      <c r="B148" s="390" t="s">
        <v>6144</v>
      </c>
      <c r="C148">
        <v>2319.79</v>
      </c>
      <c r="D148" s="396">
        <v>41484068.109999999</v>
      </c>
      <c r="E148" s="396">
        <v>31507455.850000001</v>
      </c>
      <c r="F148" s="397">
        <v>0.75950737922939904</v>
      </c>
      <c r="G148">
        <v>1</v>
      </c>
      <c r="H148" s="396">
        <v>625191.15</v>
      </c>
      <c r="I148" s="396">
        <v>19791648.02</v>
      </c>
      <c r="J148" s="396">
        <v>20416839.170000002</v>
      </c>
      <c r="K148">
        <v>1.0576399999999999</v>
      </c>
      <c r="L148" s="396">
        <v>9129682.2699999996</v>
      </c>
      <c r="M148" s="396">
        <v>1825936.45</v>
      </c>
      <c r="N148" s="396">
        <v>879576.2</v>
      </c>
      <c r="O148" s="396">
        <v>390838.43</v>
      </c>
      <c r="P148" s="396">
        <v>375374.75</v>
      </c>
      <c r="Q148" s="396">
        <v>528355.97</v>
      </c>
      <c r="R148" s="396">
        <v>202302.46</v>
      </c>
      <c r="S148" s="396">
        <v>337802.49</v>
      </c>
      <c r="T148" s="396">
        <v>447856.01</v>
      </c>
      <c r="U148" s="396">
        <v>253515.85</v>
      </c>
      <c r="V148" s="396">
        <v>660223.09</v>
      </c>
      <c r="W148" s="396">
        <v>575039.87</v>
      </c>
      <c r="X148" s="396">
        <v>405343.38</v>
      </c>
      <c r="Y148" s="396">
        <v>16011847.220000001</v>
      </c>
      <c r="Z148" s="396">
        <v>205091.1</v>
      </c>
      <c r="AA148" s="396">
        <v>289973.75</v>
      </c>
      <c r="AB148" s="396">
        <v>753931.75</v>
      </c>
      <c r="AC148" s="396">
        <v>78872.86</v>
      </c>
      <c r="AD148" s="396">
        <v>1324600.0900000001</v>
      </c>
      <c r="AE148" s="396">
        <v>409027.75</v>
      </c>
      <c r="AF148" s="396">
        <v>3482004.79</v>
      </c>
      <c r="AG148" s="396">
        <v>2338348.3199999998</v>
      </c>
      <c r="AH148" s="396">
        <v>7641045.2529600002</v>
      </c>
      <c r="AI148" s="396">
        <v>16522895.66296</v>
      </c>
      <c r="AJ148" s="396">
        <v>2352452.64</v>
      </c>
      <c r="AK148" s="396">
        <v>14170443.02296</v>
      </c>
      <c r="AL148" s="396">
        <v>16658491.03296</v>
      </c>
      <c r="AM148" s="396">
        <v>944552.1</v>
      </c>
      <c r="AN148" s="396">
        <v>944552.1</v>
      </c>
      <c r="AO148" s="396">
        <v>984406.62</v>
      </c>
      <c r="AP148" s="396">
        <v>984406.62</v>
      </c>
      <c r="AQ148" s="396">
        <v>543615.64</v>
      </c>
      <c r="AR148" s="396">
        <v>543615.64</v>
      </c>
      <c r="AS148" s="396">
        <v>566731.26</v>
      </c>
      <c r="AT148" s="396">
        <v>566731.26</v>
      </c>
      <c r="AU148" s="396">
        <v>679918.09</v>
      </c>
      <c r="AV148" s="396">
        <v>1311213.68</v>
      </c>
      <c r="AW148" s="396">
        <v>539500.1</v>
      </c>
      <c r="AX148" s="396">
        <v>204486.63</v>
      </c>
      <c r="AY148" s="396">
        <v>8813729.7400000002</v>
      </c>
      <c r="AZ148" s="396">
        <v>41484068.109999999</v>
      </c>
      <c r="BA148" s="396">
        <v>5400636.6600000001</v>
      </c>
      <c r="BB148" s="396">
        <v>985393.74</v>
      </c>
      <c r="BC148" s="396">
        <v>1565454.19</v>
      </c>
      <c r="BD148" s="396">
        <v>41484067.992959999</v>
      </c>
    </row>
    <row r="149" spans="1:56" x14ac:dyDescent="0.25">
      <c r="A149" s="390" t="s">
        <v>1750</v>
      </c>
      <c r="B149" s="390" t="s">
        <v>6145</v>
      </c>
      <c r="C149">
        <v>286.06</v>
      </c>
      <c r="D149" s="396">
        <v>5252161.4400000004</v>
      </c>
      <c r="E149" s="396">
        <v>8416969.7899999991</v>
      </c>
      <c r="F149" s="397">
        <v>1.6025725572517799</v>
      </c>
      <c r="G149">
        <v>4</v>
      </c>
      <c r="H149" s="396">
        <v>333.98</v>
      </c>
      <c r="I149" s="396">
        <v>957394.44</v>
      </c>
      <c r="J149" s="396">
        <v>957728.42</v>
      </c>
      <c r="K149">
        <v>1.0576399999999999</v>
      </c>
      <c r="L149" s="396">
        <v>1128498.54</v>
      </c>
      <c r="M149" s="396">
        <v>225699.7</v>
      </c>
      <c r="N149" s="396">
        <v>107765.16</v>
      </c>
      <c r="O149" s="396">
        <v>47052.39</v>
      </c>
      <c r="P149" s="396">
        <v>48819.06</v>
      </c>
      <c r="Q149" s="396">
        <v>66756.84</v>
      </c>
      <c r="R149" s="396">
        <v>24302.560000000001</v>
      </c>
      <c r="S149" s="396">
        <v>41323.410000000003</v>
      </c>
      <c r="T149" s="396">
        <v>53916.639999999999</v>
      </c>
      <c r="U149" s="396">
        <v>30828.57</v>
      </c>
      <c r="V149" s="396">
        <v>79483.16</v>
      </c>
      <c r="W149" s="396">
        <v>69228.100000000006</v>
      </c>
      <c r="X149" s="396">
        <v>49585.69</v>
      </c>
      <c r="Y149" s="396">
        <v>1973259.82</v>
      </c>
      <c r="Z149" s="396">
        <v>25452.9</v>
      </c>
      <c r="AA149" s="396">
        <v>35757.5</v>
      </c>
      <c r="AB149" s="396">
        <v>92969.5</v>
      </c>
      <c r="AC149" s="396">
        <v>9726.0400000000009</v>
      </c>
      <c r="AD149" s="396">
        <v>81670.12</v>
      </c>
      <c r="AE149" s="396">
        <v>53231.57</v>
      </c>
      <c r="AF149" s="396">
        <v>429376.06</v>
      </c>
      <c r="AG149" s="396">
        <v>288348.48</v>
      </c>
      <c r="AH149" s="396">
        <v>989267.68643999996</v>
      </c>
      <c r="AI149" s="396">
        <v>2005799.85644</v>
      </c>
      <c r="AJ149" s="396">
        <v>290087.71999999997</v>
      </c>
      <c r="AK149" s="396">
        <v>1715712.13644</v>
      </c>
      <c r="AL149" s="396">
        <v>2022520.5064399999</v>
      </c>
      <c r="AM149" s="396">
        <v>124346.1</v>
      </c>
      <c r="AN149" s="396">
        <v>124346.1</v>
      </c>
      <c r="AO149" s="396">
        <v>129128.64</v>
      </c>
      <c r="AP149" s="396">
        <v>129128.64</v>
      </c>
      <c r="AQ149" s="396">
        <v>93259.57</v>
      </c>
      <c r="AR149" s="396">
        <v>93259.57</v>
      </c>
      <c r="AS149" s="396">
        <v>97245.02</v>
      </c>
      <c r="AT149" s="396">
        <v>97245.02</v>
      </c>
      <c r="AU149" s="396">
        <v>116375.19</v>
      </c>
      <c r="AV149" s="396">
        <v>161012.25</v>
      </c>
      <c r="AW149" s="396">
        <v>66248.639999999999</v>
      </c>
      <c r="AX149" s="396">
        <v>24786.25</v>
      </c>
      <c r="AY149" s="396">
        <v>1256380.99</v>
      </c>
      <c r="AZ149" s="396">
        <v>5252161.4400000004</v>
      </c>
      <c r="BA149" s="396">
        <v>728371.99</v>
      </c>
      <c r="BB149" s="396">
        <v>48659.55</v>
      </c>
      <c r="BC149" s="396">
        <v>80432.09</v>
      </c>
      <c r="BD149" s="396">
        <v>5252161.3164400002</v>
      </c>
    </row>
    <row r="150" spans="1:56" x14ac:dyDescent="0.25">
      <c r="A150" s="390" t="s">
        <v>1630</v>
      </c>
      <c r="B150" s="390" t="s">
        <v>6146</v>
      </c>
      <c r="C150">
        <v>3213.22</v>
      </c>
      <c r="D150" s="396">
        <v>57274786.590000004</v>
      </c>
      <c r="E150" s="396">
        <v>44839147.420000002</v>
      </c>
      <c r="F150" s="397">
        <v>0.78287759919525901</v>
      </c>
      <c r="G150">
        <v>2</v>
      </c>
      <c r="H150" s="396">
        <v>385806.02</v>
      </c>
      <c r="I150" s="396">
        <v>16864445.510000002</v>
      </c>
      <c r="J150" s="396">
        <v>17250251.530000001</v>
      </c>
      <c r="K150">
        <v>1.0576399999999999</v>
      </c>
      <c r="L150" s="396">
        <v>12404377.109999999</v>
      </c>
      <c r="M150" s="396">
        <v>2480875.42</v>
      </c>
      <c r="N150" s="396">
        <v>1218049.8700000001</v>
      </c>
      <c r="O150" s="396">
        <v>541102.53</v>
      </c>
      <c r="P150" s="396">
        <v>516577.23</v>
      </c>
      <c r="Q150" s="396">
        <v>749793.29</v>
      </c>
      <c r="R150" s="396">
        <v>281121.59999999998</v>
      </c>
      <c r="S150" s="396">
        <v>468004.03</v>
      </c>
      <c r="T150" s="396">
        <v>620041.43000000005</v>
      </c>
      <c r="U150" s="396">
        <v>350921.03</v>
      </c>
      <c r="V150" s="396">
        <v>914056.44</v>
      </c>
      <c r="W150" s="396">
        <v>796123.16</v>
      </c>
      <c r="X150" s="396">
        <v>561577.68000000005</v>
      </c>
      <c r="Y150" s="396">
        <v>21902620.82</v>
      </c>
      <c r="Z150" s="396">
        <v>285387.3</v>
      </c>
      <c r="AA150" s="396">
        <v>401652.5</v>
      </c>
      <c r="AB150" s="396">
        <v>1044296.5</v>
      </c>
      <c r="AC150" s="396">
        <v>109249.48</v>
      </c>
      <c r="AD150" s="396">
        <v>1834748.62</v>
      </c>
      <c r="AE150" s="396">
        <v>585127.61</v>
      </c>
      <c r="AF150" s="396">
        <v>4823043.22</v>
      </c>
      <c r="AG150" s="396">
        <v>3238925.76</v>
      </c>
      <c r="AH150" s="396">
        <v>10539076.745279999</v>
      </c>
      <c r="AI150" s="396">
        <v>22861507.73528</v>
      </c>
      <c r="AJ150" s="396">
        <v>3258462.13</v>
      </c>
      <c r="AK150" s="396">
        <v>19603045.605280001</v>
      </c>
      <c r="AL150" s="396">
        <v>23049325.48528</v>
      </c>
      <c r="AM150" s="396">
        <v>1176505.3999999999</v>
      </c>
      <c r="AN150" s="396">
        <v>1176505.3999999999</v>
      </c>
      <c r="AO150" s="396">
        <v>1225127.92</v>
      </c>
      <c r="AP150" s="396">
        <v>1225127.92</v>
      </c>
      <c r="AQ150" s="396">
        <v>876002.33</v>
      </c>
      <c r="AR150" s="396">
        <v>876002.33</v>
      </c>
      <c r="AS150" s="396">
        <v>912668.49</v>
      </c>
      <c r="AT150" s="396">
        <v>912668.49</v>
      </c>
      <c r="AU150" s="396">
        <v>1095202.19</v>
      </c>
      <c r="AV150" s="396">
        <v>1815771.89</v>
      </c>
      <c r="AW150" s="396">
        <v>747101.05</v>
      </c>
      <c r="AX150" s="396">
        <v>284156.75</v>
      </c>
      <c r="AY150" s="396">
        <v>12322840.16</v>
      </c>
      <c r="AZ150" s="396">
        <v>57274786.590000004</v>
      </c>
      <c r="BA150" s="396">
        <v>5479563.0199999996</v>
      </c>
      <c r="BB150" s="396">
        <v>1075679.42</v>
      </c>
      <c r="BC150" s="396">
        <v>1566327.71</v>
      </c>
      <c r="BD150" s="396">
        <v>57274786.465279996</v>
      </c>
    </row>
    <row r="151" spans="1:56" x14ac:dyDescent="0.25">
      <c r="A151" s="390" t="s">
        <v>2450</v>
      </c>
      <c r="B151" s="390" t="s">
        <v>6147</v>
      </c>
      <c r="C151">
        <v>2516.25</v>
      </c>
      <c r="D151" s="396">
        <v>34806651.490000002</v>
      </c>
      <c r="E151" s="396">
        <v>34061272.079999998</v>
      </c>
      <c r="F151" s="397">
        <v>0.97858514456025303</v>
      </c>
      <c r="G151">
        <v>3</v>
      </c>
      <c r="H151" s="396">
        <v>46319.21</v>
      </c>
      <c r="I151" s="396">
        <v>1725777.13</v>
      </c>
      <c r="J151" s="396">
        <v>1772096.34</v>
      </c>
      <c r="K151">
        <v>1.0576399999999999</v>
      </c>
      <c r="L151" s="396">
        <v>8674336.5199999996</v>
      </c>
      <c r="M151" s="396">
        <v>1734867.3</v>
      </c>
      <c r="N151" s="396">
        <v>953949.34</v>
      </c>
      <c r="O151" s="396">
        <v>423471.54</v>
      </c>
      <c r="P151" s="396">
        <v>294148.63</v>
      </c>
      <c r="Q151" s="396">
        <v>573946</v>
      </c>
      <c r="R151" s="396">
        <v>220036.76</v>
      </c>
      <c r="S151" s="396">
        <v>366335.32</v>
      </c>
      <c r="T151" s="396">
        <v>485249.82</v>
      </c>
      <c r="U151" s="396">
        <v>274833.48</v>
      </c>
      <c r="V151" s="396">
        <v>715348.52</v>
      </c>
      <c r="W151" s="396">
        <v>623052.91</v>
      </c>
      <c r="X151" s="396">
        <v>439581.12</v>
      </c>
      <c r="Y151" s="396">
        <v>15779157.26</v>
      </c>
      <c r="Z151" s="396">
        <v>222705</v>
      </c>
      <c r="AA151" s="396">
        <v>314531.25</v>
      </c>
      <c r="AB151" s="396">
        <v>817781.25</v>
      </c>
      <c r="AC151" s="396">
        <v>85552.5</v>
      </c>
      <c r="AD151" s="396">
        <v>718389.37</v>
      </c>
      <c r="AE151" s="396">
        <v>444674.5</v>
      </c>
      <c r="AF151" s="396">
        <v>3776891.25</v>
      </c>
      <c r="AG151" s="396">
        <v>2536380</v>
      </c>
      <c r="AH151" s="396">
        <v>6219751.1579999998</v>
      </c>
      <c r="AI151" s="396">
        <v>15136656.278000001</v>
      </c>
      <c r="AJ151" s="396">
        <v>2551678.7999999998</v>
      </c>
      <c r="AK151" s="396">
        <v>12584977.478</v>
      </c>
      <c r="AL151" s="396">
        <v>15283735.038000001</v>
      </c>
      <c r="AM151" s="396">
        <v>209634.77</v>
      </c>
      <c r="AN151" s="396">
        <v>209634.77</v>
      </c>
      <c r="AO151" s="396">
        <v>218402.76</v>
      </c>
      <c r="AP151" s="396">
        <v>218402.76</v>
      </c>
      <c r="AQ151" s="396">
        <v>123549</v>
      </c>
      <c r="AR151" s="396">
        <v>123549</v>
      </c>
      <c r="AS151" s="396">
        <v>128331.55</v>
      </c>
      <c r="AT151" s="396">
        <v>128331.55</v>
      </c>
      <c r="AU151" s="396">
        <v>154635.53</v>
      </c>
      <c r="AV151" s="396">
        <v>1422009.24</v>
      </c>
      <c r="AW151" s="396">
        <v>585087.04</v>
      </c>
      <c r="AX151" s="396">
        <v>222191.1</v>
      </c>
      <c r="AY151" s="396">
        <v>3743759.07</v>
      </c>
      <c r="AZ151" s="396">
        <v>34806651.490000002</v>
      </c>
      <c r="BA151" s="396">
        <v>195540</v>
      </c>
      <c r="BB151" s="396">
        <v>40447.980000000003</v>
      </c>
      <c r="BC151" s="396">
        <v>604124.56000000006</v>
      </c>
      <c r="BD151" s="396">
        <v>34806651.368000001</v>
      </c>
    </row>
    <row r="152" spans="1:56" x14ac:dyDescent="0.25">
      <c r="A152" s="390" t="s">
        <v>2743</v>
      </c>
      <c r="B152" s="390" t="s">
        <v>6148</v>
      </c>
      <c r="C152">
        <v>3120.12</v>
      </c>
      <c r="D152" s="396">
        <v>56817759.670000002</v>
      </c>
      <c r="E152" s="396">
        <v>43587864.130000003</v>
      </c>
      <c r="F152" s="397">
        <v>0.76715210848087301</v>
      </c>
      <c r="G152">
        <v>1</v>
      </c>
      <c r="H152" s="396">
        <v>683727.33</v>
      </c>
      <c r="I152" s="396">
        <v>22858885.140000001</v>
      </c>
      <c r="J152" s="396">
        <v>23542612.469999999</v>
      </c>
      <c r="K152">
        <v>1.0576399999999999</v>
      </c>
      <c r="L152" s="396">
        <v>12283710.49</v>
      </c>
      <c r="M152" s="396">
        <v>2456742.09</v>
      </c>
      <c r="N152" s="396">
        <v>1183140.03</v>
      </c>
      <c r="O152" s="396">
        <v>525165.43000000005</v>
      </c>
      <c r="P152" s="396">
        <v>516515.69</v>
      </c>
      <c r="Q152" s="396">
        <v>721299.52</v>
      </c>
      <c r="R152" s="396">
        <v>272582.86</v>
      </c>
      <c r="S152" s="396">
        <v>454557.53</v>
      </c>
      <c r="T152" s="396">
        <v>601779.34</v>
      </c>
      <c r="U152" s="396">
        <v>340754.16</v>
      </c>
      <c r="V152" s="396">
        <v>887134.71999999997</v>
      </c>
      <c r="W152" s="396">
        <v>772674.93</v>
      </c>
      <c r="X152" s="396">
        <v>545442.65</v>
      </c>
      <c r="Y152" s="396">
        <v>21561499.440000001</v>
      </c>
      <c r="Z152" s="396">
        <v>277511.40000000002</v>
      </c>
      <c r="AA152" s="396">
        <v>390015</v>
      </c>
      <c r="AB152" s="396">
        <v>1014039</v>
      </c>
      <c r="AC152" s="396">
        <v>106084.08</v>
      </c>
      <c r="AD152" s="396">
        <v>1781588.52</v>
      </c>
      <c r="AE152" s="396">
        <v>562012.19999999995</v>
      </c>
      <c r="AF152" s="396">
        <v>4683300.12</v>
      </c>
      <c r="AG152" s="396">
        <v>3145080.96</v>
      </c>
      <c r="AH152" s="396">
        <v>10497406.67388</v>
      </c>
      <c r="AI152" s="396">
        <v>22457037.953880001</v>
      </c>
      <c r="AJ152" s="396">
        <v>3164051.28</v>
      </c>
      <c r="AK152" s="396">
        <v>19292986.67388</v>
      </c>
      <c r="AL152" s="396">
        <v>22639413.863880001</v>
      </c>
      <c r="AM152" s="396">
        <v>1258605.71</v>
      </c>
      <c r="AN152" s="396">
        <v>1258605.71</v>
      </c>
      <c r="AO152" s="396">
        <v>1311213.68</v>
      </c>
      <c r="AP152" s="396">
        <v>1311213.68</v>
      </c>
      <c r="AQ152" s="396">
        <v>883176.14</v>
      </c>
      <c r="AR152" s="396">
        <v>883176.14</v>
      </c>
      <c r="AS152" s="396">
        <v>920639.39</v>
      </c>
      <c r="AT152" s="396">
        <v>920639.39</v>
      </c>
      <c r="AU152" s="396">
        <v>1104767.27</v>
      </c>
      <c r="AV152" s="396">
        <v>1763163.93</v>
      </c>
      <c r="AW152" s="396">
        <v>725455.45</v>
      </c>
      <c r="AX152" s="396">
        <v>276189.74</v>
      </c>
      <c r="AY152" s="396">
        <v>12616846.23</v>
      </c>
      <c r="AZ152" s="396">
        <v>56817759.670000002</v>
      </c>
      <c r="BA152" s="396">
        <v>5285689.99</v>
      </c>
      <c r="BB152" s="396">
        <v>1633404.53</v>
      </c>
      <c r="BC152" s="396">
        <v>1835510.11</v>
      </c>
      <c r="BD152" s="396">
        <v>56817759.533880003</v>
      </c>
    </row>
    <row r="153" spans="1:56" x14ac:dyDescent="0.25">
      <c r="A153" s="390" t="s">
        <v>2840</v>
      </c>
      <c r="B153" s="390" t="s">
        <v>6149</v>
      </c>
      <c r="C153">
        <v>2072.5</v>
      </c>
      <c r="D153" s="396">
        <v>31068706.710000001</v>
      </c>
      <c r="E153" s="396">
        <v>27811787.800000001</v>
      </c>
      <c r="F153" s="397">
        <v>0.89517043820328401</v>
      </c>
      <c r="G153">
        <v>2</v>
      </c>
      <c r="H153" s="396">
        <v>51567.91</v>
      </c>
      <c r="I153" s="396">
        <v>1824005.5</v>
      </c>
      <c r="J153" s="396">
        <v>1875573.41</v>
      </c>
      <c r="K153">
        <v>1.0576399999999999</v>
      </c>
      <c r="L153" s="396">
        <v>7407716.4199999999</v>
      </c>
      <c r="M153" s="396">
        <v>1481543.28</v>
      </c>
      <c r="N153" s="396">
        <v>786230.32</v>
      </c>
      <c r="O153" s="396">
        <v>349098.4</v>
      </c>
      <c r="P153" s="396">
        <v>270715.53999999998</v>
      </c>
      <c r="Q153" s="396">
        <v>476253.07</v>
      </c>
      <c r="R153" s="396">
        <v>181284.02</v>
      </c>
      <c r="S153" s="396">
        <v>302054.46000000002</v>
      </c>
      <c r="T153" s="396">
        <v>400026.73</v>
      </c>
      <c r="U153" s="396">
        <v>226294.87</v>
      </c>
      <c r="V153" s="396">
        <v>589713.82999999996</v>
      </c>
      <c r="W153" s="396">
        <v>513627.84</v>
      </c>
      <c r="X153" s="396">
        <v>362447.82</v>
      </c>
      <c r="Y153" s="396">
        <v>13347006.6</v>
      </c>
      <c r="Z153" s="396">
        <v>184545</v>
      </c>
      <c r="AA153" s="396">
        <v>259062.5</v>
      </c>
      <c r="AB153" s="396">
        <v>673562.5</v>
      </c>
      <c r="AC153" s="396">
        <v>70465</v>
      </c>
      <c r="AD153" s="396">
        <v>591698.75</v>
      </c>
      <c r="AE153" s="396">
        <v>371488.5</v>
      </c>
      <c r="AF153" s="396">
        <v>3110822.5</v>
      </c>
      <c r="AG153" s="396">
        <v>2089080</v>
      </c>
      <c r="AH153" s="396">
        <v>5645593.9469999997</v>
      </c>
      <c r="AI153" s="396">
        <v>12996318.697000001</v>
      </c>
      <c r="AJ153" s="396">
        <v>2101680.7999999998</v>
      </c>
      <c r="AK153" s="396">
        <v>10894637.897</v>
      </c>
      <c r="AL153" s="396">
        <v>13117459.577</v>
      </c>
      <c r="AM153" s="396">
        <v>329198.32</v>
      </c>
      <c r="AN153" s="396">
        <v>329198.32</v>
      </c>
      <c r="AO153" s="396">
        <v>342748.86</v>
      </c>
      <c r="AP153" s="396">
        <v>342748.86</v>
      </c>
      <c r="AQ153" s="396">
        <v>267025.27</v>
      </c>
      <c r="AR153" s="396">
        <v>267025.27</v>
      </c>
      <c r="AS153" s="396">
        <v>278184.53999999998</v>
      </c>
      <c r="AT153" s="396">
        <v>278184.53999999998</v>
      </c>
      <c r="AU153" s="396">
        <v>333980.87</v>
      </c>
      <c r="AV153" s="396">
        <v>1170925.77</v>
      </c>
      <c r="AW153" s="396">
        <v>481778.51</v>
      </c>
      <c r="AX153" s="396">
        <v>183241.27</v>
      </c>
      <c r="AY153" s="396">
        <v>4604240.4000000004</v>
      </c>
      <c r="AZ153" s="396">
        <v>31068706.710000001</v>
      </c>
      <c r="BA153" s="396">
        <v>329498.15999999997</v>
      </c>
      <c r="BB153" s="396">
        <v>35462.39</v>
      </c>
      <c r="BC153" s="396">
        <v>714301.81</v>
      </c>
      <c r="BD153" s="396">
        <v>31068706.577</v>
      </c>
    </row>
    <row r="154" spans="1:56" x14ac:dyDescent="0.25">
      <c r="A154" s="390" t="s">
        <v>3006</v>
      </c>
      <c r="B154" s="390" t="s">
        <v>6150</v>
      </c>
      <c r="C154">
        <v>2233</v>
      </c>
      <c r="D154" s="396">
        <v>40278528.659999996</v>
      </c>
      <c r="E154" s="396">
        <v>28116548.879999999</v>
      </c>
      <c r="F154" s="397">
        <v>0.69805302764006205</v>
      </c>
      <c r="G154">
        <v>1</v>
      </c>
      <c r="H154" s="396">
        <v>1395247.01</v>
      </c>
      <c r="I154" s="396">
        <v>12555437.35</v>
      </c>
      <c r="J154" s="396">
        <v>13950684.359999999</v>
      </c>
      <c r="K154">
        <v>1.0576399999999999</v>
      </c>
      <c r="L154" s="396">
        <v>8789690.7699999996</v>
      </c>
      <c r="M154" s="396">
        <v>1757938.15</v>
      </c>
      <c r="N154" s="396">
        <v>846184.18</v>
      </c>
      <c r="O154" s="396">
        <v>375660.24</v>
      </c>
      <c r="P154" s="396">
        <v>365506</v>
      </c>
      <c r="Q154" s="396">
        <v>509631.49</v>
      </c>
      <c r="R154" s="396">
        <v>195077.37</v>
      </c>
      <c r="S154" s="396">
        <v>325011.90999999997</v>
      </c>
      <c r="T154" s="396">
        <v>430463.55</v>
      </c>
      <c r="U154" s="396">
        <v>243676.94</v>
      </c>
      <c r="V154" s="396">
        <v>634583.36</v>
      </c>
      <c r="W154" s="396">
        <v>552708.22</v>
      </c>
      <c r="X154" s="396">
        <v>389995.43</v>
      </c>
      <c r="Y154" s="396">
        <v>15416127.609999999</v>
      </c>
      <c r="Z154" s="396">
        <v>197775</v>
      </c>
      <c r="AA154" s="396">
        <v>279125</v>
      </c>
      <c r="AB154" s="396">
        <v>725725</v>
      </c>
      <c r="AC154" s="396">
        <v>75922</v>
      </c>
      <c r="AD154" s="396">
        <v>1275043</v>
      </c>
      <c r="AE154" s="396">
        <v>395755.5</v>
      </c>
      <c r="AF154" s="396">
        <v>3351733</v>
      </c>
      <c r="AG154" s="396">
        <v>2250864</v>
      </c>
      <c r="AH154" s="396">
        <v>7430288.0310000004</v>
      </c>
      <c r="AI154" s="396">
        <v>15982230.530999999</v>
      </c>
      <c r="AJ154" s="396">
        <v>2264440.64</v>
      </c>
      <c r="AK154" s="396">
        <v>13717789.891000001</v>
      </c>
      <c r="AL154" s="396">
        <v>16112752.880999999</v>
      </c>
      <c r="AM154" s="396">
        <v>872813.97</v>
      </c>
      <c r="AN154" s="396">
        <v>872813.97</v>
      </c>
      <c r="AO154" s="396">
        <v>909480.13</v>
      </c>
      <c r="AP154" s="396">
        <v>909480.13</v>
      </c>
      <c r="AQ154" s="396">
        <v>601006.15</v>
      </c>
      <c r="AR154" s="396">
        <v>601006.15</v>
      </c>
      <c r="AS154" s="396">
        <v>626513.04</v>
      </c>
      <c r="AT154" s="396">
        <v>626513.04</v>
      </c>
      <c r="AU154" s="396">
        <v>751656.23</v>
      </c>
      <c r="AV154" s="396">
        <v>1261794.08</v>
      </c>
      <c r="AW154" s="396">
        <v>519166.35</v>
      </c>
      <c r="AX154" s="396">
        <v>197404.84</v>
      </c>
      <c r="AY154" s="396">
        <v>8749648.0800000001</v>
      </c>
      <c r="AZ154" s="396">
        <v>40278528.659999996</v>
      </c>
      <c r="BA154" s="396">
        <v>4806238.71</v>
      </c>
      <c r="BB154" s="396">
        <v>1050176.27</v>
      </c>
      <c r="BC154" s="396">
        <v>1320427.3700000001</v>
      </c>
      <c r="BD154" s="396">
        <v>40278528.571000002</v>
      </c>
    </row>
    <row r="155" spans="1:56" x14ac:dyDescent="0.25">
      <c r="A155" s="390" t="s">
        <v>2785</v>
      </c>
      <c r="B155" s="390" t="s">
        <v>6151</v>
      </c>
      <c r="C155">
        <v>3162.29</v>
      </c>
      <c r="D155" s="396">
        <v>50317875.950000003</v>
      </c>
      <c r="E155" s="396">
        <v>36205893.259999998</v>
      </c>
      <c r="F155" s="397">
        <v>0.71954335465147901</v>
      </c>
      <c r="G155">
        <v>1</v>
      </c>
      <c r="H155" s="396">
        <v>1363231.97</v>
      </c>
      <c r="I155" s="396">
        <v>11658154.18</v>
      </c>
      <c r="J155" s="396">
        <v>13021386.15</v>
      </c>
      <c r="K155">
        <v>1.0576399999999999</v>
      </c>
      <c r="L155" s="396">
        <v>11580201.310000001</v>
      </c>
      <c r="M155" s="396">
        <v>2316040.2599999998</v>
      </c>
      <c r="N155" s="396">
        <v>1199836.04</v>
      </c>
      <c r="O155" s="396">
        <v>532754.52</v>
      </c>
      <c r="P155" s="396">
        <v>436876.09</v>
      </c>
      <c r="Q155" s="396">
        <v>731068.81</v>
      </c>
      <c r="R155" s="396">
        <v>276523.81</v>
      </c>
      <c r="S155" s="396">
        <v>460460.87</v>
      </c>
      <c r="T155" s="396">
        <v>610475.57999999996</v>
      </c>
      <c r="U155" s="396">
        <v>345673.62</v>
      </c>
      <c r="V155" s="396">
        <v>899954.59</v>
      </c>
      <c r="W155" s="396">
        <v>783840.75</v>
      </c>
      <c r="X155" s="396">
        <v>552526.31999999995</v>
      </c>
      <c r="Y155" s="396">
        <v>20726232.57</v>
      </c>
      <c r="Z155" s="396">
        <v>281374.2</v>
      </c>
      <c r="AA155" s="396">
        <v>395286.25</v>
      </c>
      <c r="AB155" s="396">
        <v>1027744.25</v>
      </c>
      <c r="AC155" s="396">
        <v>107517.86</v>
      </c>
      <c r="AD155" s="396">
        <v>1805667.59</v>
      </c>
      <c r="AE155" s="396">
        <v>570017.4</v>
      </c>
      <c r="AF155" s="396">
        <v>4746597.29</v>
      </c>
      <c r="AG155" s="396">
        <v>3187588.32</v>
      </c>
      <c r="AH155" s="396">
        <v>9052330.8999600001</v>
      </c>
      <c r="AI155" s="396">
        <v>21174124.05996</v>
      </c>
      <c r="AJ155" s="396">
        <v>3206815.04</v>
      </c>
      <c r="AK155" s="396">
        <v>17967309.019960001</v>
      </c>
      <c r="AL155" s="396">
        <v>21358964.869959999</v>
      </c>
      <c r="AM155" s="396">
        <v>709410.44</v>
      </c>
      <c r="AN155" s="396">
        <v>709410.44</v>
      </c>
      <c r="AO155" s="396">
        <v>738902.78</v>
      </c>
      <c r="AP155" s="396">
        <v>738902.78</v>
      </c>
      <c r="AQ155" s="396">
        <v>475065.87</v>
      </c>
      <c r="AR155" s="396">
        <v>475065.87</v>
      </c>
      <c r="AS155" s="396">
        <v>494993.12</v>
      </c>
      <c r="AT155" s="396">
        <v>494993.12</v>
      </c>
      <c r="AU155" s="396">
        <v>593832.32999999996</v>
      </c>
      <c r="AV155" s="396">
        <v>1787076.64</v>
      </c>
      <c r="AW155" s="396">
        <v>735294.36</v>
      </c>
      <c r="AX155" s="396">
        <v>279730.63</v>
      </c>
      <c r="AY155" s="396">
        <v>8232678.3799999999</v>
      </c>
      <c r="AZ155" s="396">
        <v>50317875.950000003</v>
      </c>
      <c r="BA155" s="396">
        <v>2076449.51</v>
      </c>
      <c r="BB155" s="396">
        <v>556841.03</v>
      </c>
      <c r="BC155" s="396">
        <v>1595856.37</v>
      </c>
      <c r="BD155" s="396">
        <v>50317875.819959998</v>
      </c>
    </row>
    <row r="156" spans="1:56" x14ac:dyDescent="0.25">
      <c r="A156" s="390" t="s">
        <v>2039</v>
      </c>
      <c r="B156" s="390" t="s">
        <v>6152</v>
      </c>
      <c r="C156">
        <v>1710.57</v>
      </c>
      <c r="D156" s="396">
        <v>26363387.559999999</v>
      </c>
      <c r="E156" s="396">
        <v>20906689.23</v>
      </c>
      <c r="F156" s="397">
        <v>0.79301983413242405</v>
      </c>
      <c r="G156">
        <v>2</v>
      </c>
      <c r="H156" s="396">
        <v>148084.35</v>
      </c>
      <c r="I156" s="396">
        <v>4912552.5599999996</v>
      </c>
      <c r="J156" s="396">
        <v>5060636.91</v>
      </c>
      <c r="K156">
        <v>1.0576399999999999</v>
      </c>
      <c r="L156" s="396">
        <v>6210157.0999999996</v>
      </c>
      <c r="M156" s="396">
        <v>1242031.42</v>
      </c>
      <c r="N156" s="396">
        <v>648108.78</v>
      </c>
      <c r="O156" s="396">
        <v>287626.73</v>
      </c>
      <c r="P156" s="396">
        <v>226142.73</v>
      </c>
      <c r="Q156" s="396">
        <v>396470.5</v>
      </c>
      <c r="R156" s="396">
        <v>149099.54</v>
      </c>
      <c r="S156" s="396">
        <v>248924.36</v>
      </c>
      <c r="T156" s="396">
        <v>329587.24</v>
      </c>
      <c r="U156" s="396">
        <v>186611.28</v>
      </c>
      <c r="V156" s="396">
        <v>485872.92</v>
      </c>
      <c r="W156" s="396">
        <v>423184.68</v>
      </c>
      <c r="X156" s="396">
        <v>298694.78000000003</v>
      </c>
      <c r="Y156" s="396">
        <v>11132512.060000001</v>
      </c>
      <c r="Z156" s="396">
        <v>151386.29999999999</v>
      </c>
      <c r="AA156" s="396">
        <v>213821.25</v>
      </c>
      <c r="AB156" s="396">
        <v>555935.25</v>
      </c>
      <c r="AC156" s="396">
        <v>58159.38</v>
      </c>
      <c r="AD156" s="396">
        <v>976735.47</v>
      </c>
      <c r="AE156" s="396">
        <v>308639.89</v>
      </c>
      <c r="AF156" s="396">
        <v>2567565.5699999998</v>
      </c>
      <c r="AG156" s="396">
        <v>1724254.56</v>
      </c>
      <c r="AH156" s="396">
        <v>4710100.3186799996</v>
      </c>
      <c r="AI156" s="396">
        <v>11266597.988679999</v>
      </c>
      <c r="AJ156" s="396">
        <v>1734654.82</v>
      </c>
      <c r="AK156" s="396">
        <v>9531943.1686799992</v>
      </c>
      <c r="AL156" s="396">
        <v>11366583.488679999</v>
      </c>
      <c r="AM156" s="396">
        <v>380212.11</v>
      </c>
      <c r="AN156" s="396">
        <v>380212.11</v>
      </c>
      <c r="AO156" s="396">
        <v>396153.92</v>
      </c>
      <c r="AP156" s="396">
        <v>396153.92</v>
      </c>
      <c r="AQ156" s="396">
        <v>149055.9</v>
      </c>
      <c r="AR156" s="396">
        <v>149055.9</v>
      </c>
      <c r="AS156" s="396">
        <v>155432.62</v>
      </c>
      <c r="AT156" s="396">
        <v>155432.62</v>
      </c>
      <c r="AU156" s="396">
        <v>186519.15</v>
      </c>
      <c r="AV156" s="396">
        <v>966870.63</v>
      </c>
      <c r="AW156" s="396">
        <v>397819.83</v>
      </c>
      <c r="AX156" s="396">
        <v>151373.22</v>
      </c>
      <c r="AY156" s="396">
        <v>3864291.93</v>
      </c>
      <c r="AZ156" s="396">
        <v>26363387.559999999</v>
      </c>
      <c r="BA156" s="396">
        <v>674746.72</v>
      </c>
      <c r="BB156" s="396">
        <v>63647.6</v>
      </c>
      <c r="BC156" s="396">
        <v>930474.66</v>
      </c>
      <c r="BD156" s="396">
        <v>26363387.47868</v>
      </c>
    </row>
    <row r="157" spans="1:56" x14ac:dyDescent="0.25">
      <c r="A157" s="390" t="s">
        <v>1473</v>
      </c>
      <c r="B157" s="390" t="s">
        <v>6153</v>
      </c>
      <c r="C157">
        <v>564.25</v>
      </c>
      <c r="D157" s="396">
        <v>8960279.5399999991</v>
      </c>
      <c r="E157" s="396">
        <v>6849413.4100000001</v>
      </c>
      <c r="F157" s="397">
        <v>0.76441961206938003</v>
      </c>
      <c r="G157">
        <v>1</v>
      </c>
      <c r="H157" s="396">
        <v>110081.35</v>
      </c>
      <c r="I157" s="396">
        <v>3070499.07</v>
      </c>
      <c r="J157" s="396">
        <v>3180580.42</v>
      </c>
      <c r="K157">
        <v>1.0576399999999999</v>
      </c>
      <c r="L157" s="396">
        <v>2116598.8199999998</v>
      </c>
      <c r="M157" s="396">
        <v>423319.76</v>
      </c>
      <c r="N157" s="396">
        <v>213253.59</v>
      </c>
      <c r="O157" s="396">
        <v>94863.69</v>
      </c>
      <c r="P157" s="396">
        <v>77846.94</v>
      </c>
      <c r="Q157" s="396">
        <v>130257.25</v>
      </c>
      <c r="R157" s="396">
        <v>48605.13</v>
      </c>
      <c r="S157" s="396">
        <v>81990.89</v>
      </c>
      <c r="T157" s="396">
        <v>108702.91</v>
      </c>
      <c r="U157" s="396">
        <v>61329.19</v>
      </c>
      <c r="V157" s="396">
        <v>160248.32000000001</v>
      </c>
      <c r="W157" s="396">
        <v>139572.78</v>
      </c>
      <c r="X157" s="396">
        <v>98384.31</v>
      </c>
      <c r="Y157" s="396">
        <v>3754973.58</v>
      </c>
      <c r="Z157" s="396">
        <v>49815</v>
      </c>
      <c r="AA157" s="396">
        <v>70531.25</v>
      </c>
      <c r="AB157" s="396">
        <v>183381.25</v>
      </c>
      <c r="AC157" s="396">
        <v>19184.5</v>
      </c>
      <c r="AD157" s="396">
        <v>322186.75</v>
      </c>
      <c r="AE157" s="396">
        <v>101388.5</v>
      </c>
      <c r="AF157" s="396">
        <v>846939.25</v>
      </c>
      <c r="AG157" s="396">
        <v>568764</v>
      </c>
      <c r="AH157" s="396">
        <v>1611422.0430000001</v>
      </c>
      <c r="AI157" s="396">
        <v>3773612.5430000001</v>
      </c>
      <c r="AJ157" s="396">
        <v>572194.64</v>
      </c>
      <c r="AK157" s="396">
        <v>3201417.9029999999</v>
      </c>
      <c r="AL157" s="396">
        <v>3806593.8330000001</v>
      </c>
      <c r="AM157" s="396">
        <v>168983.16</v>
      </c>
      <c r="AN157" s="396">
        <v>168983.16</v>
      </c>
      <c r="AO157" s="396">
        <v>176156.97</v>
      </c>
      <c r="AP157" s="396">
        <v>176156.97</v>
      </c>
      <c r="AQ157" s="396">
        <v>39057.42</v>
      </c>
      <c r="AR157" s="396">
        <v>39057.42</v>
      </c>
      <c r="AS157" s="396">
        <v>40651.599999999999</v>
      </c>
      <c r="AT157" s="396">
        <v>40651.599999999999</v>
      </c>
      <c r="AU157" s="396">
        <v>49419.6</v>
      </c>
      <c r="AV157" s="396">
        <v>318836.15000000002</v>
      </c>
      <c r="AW157" s="396">
        <v>131185.43</v>
      </c>
      <c r="AX157" s="396">
        <v>49572.51</v>
      </c>
      <c r="AY157" s="396">
        <v>1398711.99</v>
      </c>
      <c r="AZ157" s="396">
        <v>8960279.5399999991</v>
      </c>
      <c r="BA157" s="396">
        <v>566124.93000000005</v>
      </c>
      <c r="BB157" s="396">
        <v>18383.29</v>
      </c>
      <c r="BC157" s="396">
        <v>285100.53000000003</v>
      </c>
      <c r="BD157" s="396">
        <v>8960279.4030000009</v>
      </c>
    </row>
    <row r="158" spans="1:56" x14ac:dyDescent="0.25">
      <c r="A158" s="390" t="s">
        <v>1415</v>
      </c>
      <c r="B158" s="390" t="s">
        <v>6154</v>
      </c>
      <c r="C158">
        <v>1490</v>
      </c>
      <c r="D158" s="396">
        <v>23949913.850000001</v>
      </c>
      <c r="E158" s="396">
        <v>28000306.41</v>
      </c>
      <c r="F158" s="397">
        <v>1.16911929560031</v>
      </c>
      <c r="G158">
        <v>4</v>
      </c>
      <c r="H158" s="396">
        <v>1522.98</v>
      </c>
      <c r="I158" s="396">
        <v>2498954.92</v>
      </c>
      <c r="J158" s="396">
        <v>2500477.9</v>
      </c>
      <c r="K158">
        <v>1.0576399999999999</v>
      </c>
      <c r="L158" s="396">
        <v>5574190.8700000001</v>
      </c>
      <c r="M158" s="396">
        <v>1114838.17</v>
      </c>
      <c r="N158" s="396">
        <v>565387.63</v>
      </c>
      <c r="O158" s="396">
        <v>250440.16</v>
      </c>
      <c r="P158" s="396">
        <v>214081.28</v>
      </c>
      <c r="Q158" s="396">
        <v>338668.85</v>
      </c>
      <c r="R158" s="396">
        <v>130051.58</v>
      </c>
      <c r="S158" s="396">
        <v>216783.93</v>
      </c>
      <c r="T158" s="396">
        <v>286975.7</v>
      </c>
      <c r="U158" s="396">
        <v>162669.93</v>
      </c>
      <c r="V158" s="396">
        <v>423055.57</v>
      </c>
      <c r="W158" s="396">
        <v>368472.15</v>
      </c>
      <c r="X158" s="396">
        <v>260128.13</v>
      </c>
      <c r="Y158" s="396">
        <v>9905743.9499999993</v>
      </c>
      <c r="Z158" s="396">
        <v>131760</v>
      </c>
      <c r="AA158" s="396">
        <v>186250</v>
      </c>
      <c r="AB158" s="396">
        <v>484250</v>
      </c>
      <c r="AC158" s="396">
        <v>50660</v>
      </c>
      <c r="AD158" s="396">
        <v>425395</v>
      </c>
      <c r="AE158" s="396">
        <v>261960</v>
      </c>
      <c r="AF158" s="396">
        <v>2236490</v>
      </c>
      <c r="AG158" s="396">
        <v>1501920</v>
      </c>
      <c r="AH158" s="396">
        <v>4412390.6430000002</v>
      </c>
      <c r="AI158" s="396">
        <v>9691075.6429999992</v>
      </c>
      <c r="AJ158" s="396">
        <v>1510979.2</v>
      </c>
      <c r="AK158" s="396">
        <v>8180096.443</v>
      </c>
      <c r="AL158" s="396">
        <v>9778168.4829999991</v>
      </c>
      <c r="AM158" s="396">
        <v>413689.91</v>
      </c>
      <c r="AN158" s="396">
        <v>413689.91</v>
      </c>
      <c r="AO158" s="396">
        <v>430428.8</v>
      </c>
      <c r="AP158" s="396">
        <v>430428.8</v>
      </c>
      <c r="AQ158" s="396">
        <v>235938.75</v>
      </c>
      <c r="AR158" s="396">
        <v>235938.75</v>
      </c>
      <c r="AS158" s="396">
        <v>245503.83</v>
      </c>
      <c r="AT158" s="396">
        <v>245503.83</v>
      </c>
      <c r="AU158" s="396">
        <v>294923.44</v>
      </c>
      <c r="AV158" s="396">
        <v>841727.44</v>
      </c>
      <c r="AW158" s="396">
        <v>346329.54</v>
      </c>
      <c r="AX158" s="396">
        <v>131898.29999999999</v>
      </c>
      <c r="AY158" s="396">
        <v>4266001.3</v>
      </c>
      <c r="AZ158" s="396">
        <v>23949913.850000001</v>
      </c>
      <c r="BA158" s="396">
        <v>1067616.6299999999</v>
      </c>
      <c r="BB158" s="396">
        <v>55264.89</v>
      </c>
      <c r="BC158" s="396">
        <v>556804.64</v>
      </c>
      <c r="BD158" s="396">
        <v>23949913.732999999</v>
      </c>
    </row>
    <row r="159" spans="1:56" x14ac:dyDescent="0.25">
      <c r="A159" s="390" t="s">
        <v>3485</v>
      </c>
      <c r="B159" s="390" t="s">
        <v>6155</v>
      </c>
      <c r="C159">
        <v>955.3</v>
      </c>
      <c r="D159" s="396">
        <v>16740010.73</v>
      </c>
      <c r="E159" s="396">
        <v>14029113.91</v>
      </c>
      <c r="F159" s="397">
        <v>0.83805883617853605</v>
      </c>
      <c r="G159">
        <v>2</v>
      </c>
      <c r="H159" s="396">
        <v>70977.89</v>
      </c>
      <c r="I159" s="396">
        <v>9352761.0299999993</v>
      </c>
      <c r="J159" s="396">
        <v>9423738.9199999999</v>
      </c>
      <c r="K159">
        <v>1.0576399999999999</v>
      </c>
      <c r="L159" s="396">
        <v>3747495.51</v>
      </c>
      <c r="M159" s="396">
        <v>749499.1</v>
      </c>
      <c r="N159" s="396">
        <v>361240.96</v>
      </c>
      <c r="O159" s="396">
        <v>160888.82999999999</v>
      </c>
      <c r="P159" s="396">
        <v>150280.45000000001</v>
      </c>
      <c r="Q159" s="396">
        <v>223065.54</v>
      </c>
      <c r="R159" s="396">
        <v>82760.09</v>
      </c>
      <c r="S159" s="396">
        <v>139056.56</v>
      </c>
      <c r="T159" s="396">
        <v>184360.14</v>
      </c>
      <c r="U159" s="396">
        <v>104292.42</v>
      </c>
      <c r="V159" s="396">
        <v>271781.15000000002</v>
      </c>
      <c r="W159" s="396">
        <v>236715.44</v>
      </c>
      <c r="X159" s="396">
        <v>166859.79999999999</v>
      </c>
      <c r="Y159" s="396">
        <v>6578295.9900000002</v>
      </c>
      <c r="Z159" s="396">
        <v>84372.3</v>
      </c>
      <c r="AA159" s="396">
        <v>119412.5</v>
      </c>
      <c r="AB159" s="396">
        <v>310472.5</v>
      </c>
      <c r="AC159" s="396">
        <v>32480.2</v>
      </c>
      <c r="AD159" s="396">
        <v>545476.30000000005</v>
      </c>
      <c r="AE159" s="396">
        <v>173725.11</v>
      </c>
      <c r="AF159" s="396">
        <v>1433905.3</v>
      </c>
      <c r="AG159" s="396">
        <v>962942.4</v>
      </c>
      <c r="AH159" s="396">
        <v>3070554.9972000001</v>
      </c>
      <c r="AI159" s="396">
        <v>6733341.6072000004</v>
      </c>
      <c r="AJ159" s="396">
        <v>968750.62</v>
      </c>
      <c r="AK159" s="396">
        <v>5764590.9872000003</v>
      </c>
      <c r="AL159" s="396">
        <v>6789180.3871999998</v>
      </c>
      <c r="AM159" s="396">
        <v>410501.54</v>
      </c>
      <c r="AN159" s="396">
        <v>410501.54</v>
      </c>
      <c r="AO159" s="396">
        <v>428037.53</v>
      </c>
      <c r="AP159" s="396">
        <v>428037.53</v>
      </c>
      <c r="AQ159" s="396">
        <v>159418.07</v>
      </c>
      <c r="AR159" s="396">
        <v>159418.07</v>
      </c>
      <c r="AS159" s="396">
        <v>165794.79999999999</v>
      </c>
      <c r="AT159" s="396">
        <v>165794.79999999999</v>
      </c>
      <c r="AU159" s="396">
        <v>199272.59</v>
      </c>
      <c r="AV159" s="396">
        <v>539630.18999999994</v>
      </c>
      <c r="AW159" s="396">
        <v>222031.34</v>
      </c>
      <c r="AX159" s="396">
        <v>84096.23</v>
      </c>
      <c r="AY159" s="396">
        <v>3372534.23</v>
      </c>
      <c r="AZ159" s="396">
        <v>16740010.73</v>
      </c>
      <c r="BA159" s="396">
        <v>1792099.93</v>
      </c>
      <c r="BB159" s="396">
        <v>139522.54999999999</v>
      </c>
      <c r="BC159" s="396">
        <v>507742.28</v>
      </c>
      <c r="BD159" s="396">
        <v>16740010.6072</v>
      </c>
    </row>
    <row r="160" spans="1:56" x14ac:dyDescent="0.25">
      <c r="A160" s="390" t="s">
        <v>1787</v>
      </c>
      <c r="B160" s="390" t="s">
        <v>6156</v>
      </c>
      <c r="C160">
        <v>1309.3699999999999</v>
      </c>
      <c r="D160" s="396">
        <v>24228876.550000001</v>
      </c>
      <c r="E160" s="396">
        <v>16653401.57</v>
      </c>
      <c r="F160" s="397">
        <v>0.68733692772065402</v>
      </c>
      <c r="G160">
        <v>1</v>
      </c>
      <c r="H160" s="396">
        <v>1009855.77</v>
      </c>
      <c r="I160" s="396">
        <v>13430498.91</v>
      </c>
      <c r="J160" s="396">
        <v>14440354.68</v>
      </c>
      <c r="K160">
        <v>1.0576399999999999</v>
      </c>
      <c r="L160" s="396">
        <v>5284287.41</v>
      </c>
      <c r="M160" s="396">
        <v>1056857.48</v>
      </c>
      <c r="N160" s="396">
        <v>495567.95</v>
      </c>
      <c r="O160" s="396">
        <v>220083.77</v>
      </c>
      <c r="P160" s="396">
        <v>222007.73</v>
      </c>
      <c r="Q160" s="396">
        <v>292264.7</v>
      </c>
      <c r="R160" s="396">
        <v>114287.75</v>
      </c>
      <c r="S160" s="396">
        <v>190546.84</v>
      </c>
      <c r="T160" s="396">
        <v>252190.76</v>
      </c>
      <c r="U160" s="396">
        <v>142664.16</v>
      </c>
      <c r="V160" s="396">
        <v>371776.11</v>
      </c>
      <c r="W160" s="396">
        <v>323808.86</v>
      </c>
      <c r="X160" s="396">
        <v>228645.15</v>
      </c>
      <c r="Y160" s="396">
        <v>9194988.6699999999</v>
      </c>
      <c r="Z160" s="396">
        <v>115916.4</v>
      </c>
      <c r="AA160" s="396">
        <v>163671.25</v>
      </c>
      <c r="AB160" s="396">
        <v>425545.25</v>
      </c>
      <c r="AC160" s="396">
        <v>44518.58</v>
      </c>
      <c r="AD160" s="396">
        <v>747650.27</v>
      </c>
      <c r="AE160" s="396">
        <v>226378.48</v>
      </c>
      <c r="AF160" s="396">
        <v>1965364.37</v>
      </c>
      <c r="AG160" s="396">
        <v>1319844.96</v>
      </c>
      <c r="AH160" s="396">
        <v>4491423.0268799998</v>
      </c>
      <c r="AI160" s="396">
        <v>9500312.5868800003</v>
      </c>
      <c r="AJ160" s="396">
        <v>1327805.92</v>
      </c>
      <c r="AK160" s="396">
        <v>8172506.6668800004</v>
      </c>
      <c r="AL160" s="396">
        <v>9576847.3168800008</v>
      </c>
      <c r="AM160" s="396">
        <v>574702.16</v>
      </c>
      <c r="AN160" s="396">
        <v>574702.16</v>
      </c>
      <c r="AO160" s="396">
        <v>598614.87</v>
      </c>
      <c r="AP160" s="396">
        <v>598614.87</v>
      </c>
      <c r="AQ160" s="396">
        <v>365864.48</v>
      </c>
      <c r="AR160" s="396">
        <v>365864.48</v>
      </c>
      <c r="AS160" s="396">
        <v>381009.2</v>
      </c>
      <c r="AT160" s="396">
        <v>381009.2</v>
      </c>
      <c r="AU160" s="396">
        <v>457529.88</v>
      </c>
      <c r="AV160" s="396">
        <v>739699.87</v>
      </c>
      <c r="AW160" s="396">
        <v>304350.2</v>
      </c>
      <c r="AX160" s="396">
        <v>115079.05</v>
      </c>
      <c r="AY160" s="396">
        <v>5457040.4199999999</v>
      </c>
      <c r="AZ160" s="396">
        <v>24228876.550000001</v>
      </c>
      <c r="BA160" s="396">
        <v>3562462.92</v>
      </c>
      <c r="BB160" s="396">
        <v>788232.24</v>
      </c>
      <c r="BC160" s="396">
        <v>903994.34</v>
      </c>
      <c r="BD160" s="396">
        <v>24228876.406879999</v>
      </c>
    </row>
    <row r="161" spans="1:56" x14ac:dyDescent="0.25">
      <c r="A161" s="390" t="s">
        <v>2842</v>
      </c>
      <c r="B161" s="390" t="s">
        <v>6157</v>
      </c>
      <c r="C161">
        <v>715.75</v>
      </c>
      <c r="D161" s="396">
        <v>10100442.73</v>
      </c>
      <c r="E161" s="396">
        <v>10261453.130000001</v>
      </c>
      <c r="F161" s="397">
        <v>1.01594092499745</v>
      </c>
      <c r="G161">
        <v>4</v>
      </c>
      <c r="H161" s="396">
        <v>642.29</v>
      </c>
      <c r="I161" s="396">
        <v>617480.48</v>
      </c>
      <c r="J161" s="396">
        <v>618122.77</v>
      </c>
      <c r="K161">
        <v>1.0576399999999999</v>
      </c>
      <c r="L161" s="396">
        <v>2502883.7999999998</v>
      </c>
      <c r="M161" s="396">
        <v>500576.76</v>
      </c>
      <c r="N161" s="396">
        <v>270930.71999999997</v>
      </c>
      <c r="O161" s="396">
        <v>120666.62</v>
      </c>
      <c r="P161" s="396">
        <v>86168.639999999999</v>
      </c>
      <c r="Q161" s="396">
        <v>158751.01999999999</v>
      </c>
      <c r="R161" s="396">
        <v>61741.65</v>
      </c>
      <c r="S161" s="396">
        <v>104292.42</v>
      </c>
      <c r="T161" s="396">
        <v>138270.10999999999</v>
      </c>
      <c r="U161" s="396">
        <v>78055.33</v>
      </c>
      <c r="V161" s="396">
        <v>203835.86</v>
      </c>
      <c r="W161" s="396">
        <v>177536.58</v>
      </c>
      <c r="X161" s="396">
        <v>125144.85</v>
      </c>
      <c r="Y161" s="396">
        <v>4528854.3600000003</v>
      </c>
      <c r="Z161" s="396">
        <v>63045</v>
      </c>
      <c r="AA161" s="396">
        <v>89468.75</v>
      </c>
      <c r="AB161" s="396">
        <v>232618.75</v>
      </c>
      <c r="AC161" s="396">
        <v>24335.5</v>
      </c>
      <c r="AD161" s="396">
        <v>204346.62</v>
      </c>
      <c r="AE161" s="396">
        <v>122305.5</v>
      </c>
      <c r="AF161" s="396">
        <v>1074340.75</v>
      </c>
      <c r="AG161" s="396">
        <v>721476</v>
      </c>
      <c r="AH161" s="396">
        <v>1813772.0549999999</v>
      </c>
      <c r="AI161" s="396">
        <v>4345708.9249999998</v>
      </c>
      <c r="AJ161" s="396">
        <v>725827.76</v>
      </c>
      <c r="AK161" s="396">
        <v>3619881.165</v>
      </c>
      <c r="AL161" s="396">
        <v>4387545.6349999998</v>
      </c>
      <c r="AM161" s="396">
        <v>82897.399999999994</v>
      </c>
      <c r="AN161" s="396">
        <v>82897.399999999994</v>
      </c>
      <c r="AO161" s="396">
        <v>86085.759999999995</v>
      </c>
      <c r="AP161" s="396">
        <v>86085.759999999995</v>
      </c>
      <c r="AQ161" s="396">
        <v>39854.51</v>
      </c>
      <c r="AR161" s="396">
        <v>39854.51</v>
      </c>
      <c r="AS161" s="396">
        <v>41448.699999999997</v>
      </c>
      <c r="AT161" s="396">
        <v>41448.699999999997</v>
      </c>
      <c r="AU161" s="396">
        <v>50216.69</v>
      </c>
      <c r="AV161" s="396">
        <v>404124.82</v>
      </c>
      <c r="AW161" s="396">
        <v>166277.53</v>
      </c>
      <c r="AX161" s="396">
        <v>62850.87</v>
      </c>
      <c r="AY161" s="396">
        <v>1184042.6499999999</v>
      </c>
      <c r="AZ161" s="396">
        <v>10100442.73</v>
      </c>
      <c r="BA161" s="396">
        <v>70474.009999999995</v>
      </c>
      <c r="BB161" s="396">
        <v>8174.17</v>
      </c>
      <c r="BC161" s="396">
        <v>285271.40999999997</v>
      </c>
      <c r="BD161" s="396">
        <v>10100442.645</v>
      </c>
    </row>
    <row r="162" spans="1:56" x14ac:dyDescent="0.25">
      <c r="A162" s="390" t="s">
        <v>1833</v>
      </c>
      <c r="B162" s="390" t="s">
        <v>6158</v>
      </c>
      <c r="C162">
        <v>2834.63</v>
      </c>
      <c r="D162" s="396">
        <v>48902488.560000002</v>
      </c>
      <c r="E162" s="396">
        <v>41563486.770000003</v>
      </c>
      <c r="F162" s="397">
        <v>0.84992580119934902</v>
      </c>
      <c r="G162">
        <v>2</v>
      </c>
      <c r="H162" s="396">
        <v>157142.39999999999</v>
      </c>
      <c r="I162" s="396">
        <v>21614411.800000001</v>
      </c>
      <c r="J162" s="396">
        <v>21771554.199999999</v>
      </c>
      <c r="K162">
        <v>1.0576399999999999</v>
      </c>
      <c r="L162" s="396">
        <v>11061107.15</v>
      </c>
      <c r="M162" s="396">
        <v>2212221.4300000002</v>
      </c>
      <c r="N162" s="396">
        <v>1074615.96</v>
      </c>
      <c r="O162" s="396">
        <v>476595.21</v>
      </c>
      <c r="P162" s="396">
        <v>437254.25</v>
      </c>
      <c r="Q162" s="396">
        <v>660241.43000000005</v>
      </c>
      <c r="R162" s="396">
        <v>247623.46</v>
      </c>
      <c r="S162" s="396">
        <v>412578.19</v>
      </c>
      <c r="T162" s="396">
        <v>546123.44999999995</v>
      </c>
      <c r="U162" s="396">
        <v>309269.65999999997</v>
      </c>
      <c r="V162" s="396">
        <v>805087.58</v>
      </c>
      <c r="W162" s="396">
        <v>701213.67</v>
      </c>
      <c r="X162" s="396">
        <v>495069.88</v>
      </c>
      <c r="Y162" s="396">
        <v>19439001.32</v>
      </c>
      <c r="Z162" s="396">
        <v>252522</v>
      </c>
      <c r="AA162" s="396">
        <v>354328.75</v>
      </c>
      <c r="AB162" s="396">
        <v>921254.75</v>
      </c>
      <c r="AC162" s="396">
        <v>96377.42</v>
      </c>
      <c r="AD162" s="396">
        <v>1618573.73</v>
      </c>
      <c r="AE162" s="396">
        <v>516265.66</v>
      </c>
      <c r="AF162" s="396">
        <v>4254779.63</v>
      </c>
      <c r="AG162" s="396">
        <v>2857307.04</v>
      </c>
      <c r="AH162" s="396">
        <v>8942363.2741199993</v>
      </c>
      <c r="AI162" s="396">
        <v>19813772.25412</v>
      </c>
      <c r="AJ162" s="396">
        <v>2874541.59</v>
      </c>
      <c r="AK162" s="396">
        <v>16939230.66412</v>
      </c>
      <c r="AL162" s="396">
        <v>19979460.82412</v>
      </c>
      <c r="AM162" s="396">
        <v>1102376</v>
      </c>
      <c r="AN162" s="396">
        <v>1102376</v>
      </c>
      <c r="AO162" s="396">
        <v>1148607.24</v>
      </c>
      <c r="AP162" s="396">
        <v>1148607.24</v>
      </c>
      <c r="AQ162" s="396">
        <v>463109.51</v>
      </c>
      <c r="AR162" s="396">
        <v>463109.51</v>
      </c>
      <c r="AS162" s="396">
        <v>482239.68</v>
      </c>
      <c r="AT162" s="396">
        <v>482239.68</v>
      </c>
      <c r="AU162" s="396">
        <v>579484.71</v>
      </c>
      <c r="AV162" s="396">
        <v>1602151.67</v>
      </c>
      <c r="AW162" s="396">
        <v>659206.81000000006</v>
      </c>
      <c r="AX162" s="396">
        <v>250518.25</v>
      </c>
      <c r="AY162" s="396">
        <v>9484026.3000000007</v>
      </c>
      <c r="AZ162" s="396">
        <v>48902488.560000002</v>
      </c>
      <c r="BA162" s="396">
        <v>7331034.8899999997</v>
      </c>
      <c r="BB162" s="396">
        <v>811300.35</v>
      </c>
      <c r="BC162" s="396">
        <v>1577970.05</v>
      </c>
      <c r="BD162" s="396">
        <v>48902488.444119997</v>
      </c>
    </row>
    <row r="163" spans="1:56" x14ac:dyDescent="0.25">
      <c r="A163" s="390" t="s">
        <v>1653</v>
      </c>
      <c r="B163" s="390" t="s">
        <v>6159</v>
      </c>
      <c r="C163">
        <v>874.63</v>
      </c>
      <c r="D163" s="396">
        <v>15353120.67</v>
      </c>
      <c r="E163" s="396">
        <v>12578260.73</v>
      </c>
      <c r="F163" s="397">
        <v>0.81926410925551596</v>
      </c>
      <c r="G163">
        <v>2</v>
      </c>
      <c r="H163" s="396">
        <v>93985.29</v>
      </c>
      <c r="I163" s="396">
        <v>10608490.529999999</v>
      </c>
      <c r="J163" s="396">
        <v>10702475.82</v>
      </c>
      <c r="K163">
        <v>1.0576399999999999</v>
      </c>
      <c r="L163" s="396">
        <v>3566875.03</v>
      </c>
      <c r="M163" s="396">
        <v>713375</v>
      </c>
      <c r="N163" s="396">
        <v>330884.57</v>
      </c>
      <c r="O163" s="396">
        <v>146469.54</v>
      </c>
      <c r="P163" s="396">
        <v>138398.85</v>
      </c>
      <c r="Q163" s="396">
        <v>203526.95</v>
      </c>
      <c r="R163" s="396">
        <v>76191.83</v>
      </c>
      <c r="S163" s="396">
        <v>127249.87</v>
      </c>
      <c r="T163" s="396">
        <v>167837.3</v>
      </c>
      <c r="U163" s="396">
        <v>95437.4</v>
      </c>
      <c r="V163" s="396">
        <v>247423.41</v>
      </c>
      <c r="W163" s="396">
        <v>215500.37</v>
      </c>
      <c r="X163" s="396">
        <v>152692.45000000001</v>
      </c>
      <c r="Y163" s="396">
        <v>6181862.5700000003</v>
      </c>
      <c r="Z163" s="396">
        <v>78176.7</v>
      </c>
      <c r="AA163" s="396">
        <v>109328.75</v>
      </c>
      <c r="AB163" s="396">
        <v>284254.75</v>
      </c>
      <c r="AC163" s="396">
        <v>29737.42</v>
      </c>
      <c r="AD163" s="396">
        <v>499413.73</v>
      </c>
      <c r="AE163" s="396">
        <v>159986.93</v>
      </c>
      <c r="AF163" s="396">
        <v>1312819.6299999999</v>
      </c>
      <c r="AG163" s="396">
        <v>881627.04</v>
      </c>
      <c r="AH163" s="396">
        <v>2816576.1901199999</v>
      </c>
      <c r="AI163" s="396">
        <v>6171921.1401199996</v>
      </c>
      <c r="AJ163" s="396">
        <v>886944.79</v>
      </c>
      <c r="AK163" s="396">
        <v>5284976.3501199996</v>
      </c>
      <c r="AL163" s="396">
        <v>6223044.6301199999</v>
      </c>
      <c r="AM163" s="396">
        <v>435211.35</v>
      </c>
      <c r="AN163" s="396">
        <v>435211.35</v>
      </c>
      <c r="AO163" s="396">
        <v>452747.33</v>
      </c>
      <c r="AP163" s="396">
        <v>452747.33</v>
      </c>
      <c r="AQ163" s="396">
        <v>74926.490000000005</v>
      </c>
      <c r="AR163" s="396">
        <v>74926.490000000005</v>
      </c>
      <c r="AS163" s="396">
        <v>77317.759999999995</v>
      </c>
      <c r="AT163" s="396">
        <v>77317.759999999995</v>
      </c>
      <c r="AU163" s="396">
        <v>93259.57</v>
      </c>
      <c r="AV163" s="396">
        <v>494196.03</v>
      </c>
      <c r="AW163" s="396">
        <v>203337.42</v>
      </c>
      <c r="AX163" s="396">
        <v>77014.44</v>
      </c>
      <c r="AY163" s="396">
        <v>2948213.32</v>
      </c>
      <c r="AZ163" s="396">
        <v>15353120.67</v>
      </c>
      <c r="BA163" s="396">
        <v>3425552.25</v>
      </c>
      <c r="BB163" s="396">
        <v>55431.1</v>
      </c>
      <c r="BC163" s="396">
        <v>454181.14</v>
      </c>
      <c r="BD163" s="396">
        <v>15353120.52012</v>
      </c>
    </row>
    <row r="164" spans="1:56" x14ac:dyDescent="0.25">
      <c r="A164" s="390" t="s">
        <v>2137</v>
      </c>
      <c r="B164" s="390" t="s">
        <v>6160</v>
      </c>
      <c r="C164">
        <v>189.5</v>
      </c>
      <c r="D164" s="396">
        <v>3138123.44</v>
      </c>
      <c r="E164" s="396">
        <v>5203110.7</v>
      </c>
      <c r="F164" s="397">
        <v>1.6580325151263</v>
      </c>
      <c r="G164">
        <v>4</v>
      </c>
      <c r="H164" s="396">
        <v>199.55</v>
      </c>
      <c r="I164" s="396">
        <v>3003954.78</v>
      </c>
      <c r="J164" s="396">
        <v>3004154.33</v>
      </c>
      <c r="K164">
        <v>1.0576399999999999</v>
      </c>
      <c r="L164" s="396">
        <v>781676.86</v>
      </c>
      <c r="M164" s="396">
        <v>156335.37</v>
      </c>
      <c r="N164" s="396">
        <v>71337.5</v>
      </c>
      <c r="O164" s="396">
        <v>31115.29</v>
      </c>
      <c r="P164" s="396">
        <v>28593.55</v>
      </c>
      <c r="Q164" s="396">
        <v>42333.599999999999</v>
      </c>
      <c r="R164" s="396">
        <v>16420.650000000001</v>
      </c>
      <c r="S164" s="396">
        <v>27220.97</v>
      </c>
      <c r="T164" s="396">
        <v>35654.550000000003</v>
      </c>
      <c r="U164" s="396">
        <v>20333.740000000002</v>
      </c>
      <c r="V164" s="396">
        <v>52561.45</v>
      </c>
      <c r="W164" s="396">
        <v>45779.87</v>
      </c>
      <c r="X164" s="396">
        <v>32663.59</v>
      </c>
      <c r="Y164" s="396">
        <v>1342026.99</v>
      </c>
      <c r="Z164" s="396">
        <v>17055</v>
      </c>
      <c r="AA164" s="396">
        <v>23687.5</v>
      </c>
      <c r="AB164" s="396">
        <v>61587.5</v>
      </c>
      <c r="AC164" s="396">
        <v>6443</v>
      </c>
      <c r="AD164" s="396">
        <v>54102.25</v>
      </c>
      <c r="AE164" s="396">
        <v>33890.5</v>
      </c>
      <c r="AF164" s="396">
        <v>284439.5</v>
      </c>
      <c r="AG164" s="396">
        <v>191016</v>
      </c>
      <c r="AH164" s="396">
        <v>581039.92200000002</v>
      </c>
      <c r="AI164" s="396">
        <v>1253261.172</v>
      </c>
      <c r="AJ164" s="396">
        <v>192168.16</v>
      </c>
      <c r="AK164" s="396">
        <v>1061093.0120000001</v>
      </c>
      <c r="AL164" s="396">
        <v>1264337.7420000001</v>
      </c>
      <c r="AM164" s="396">
        <v>89274.12</v>
      </c>
      <c r="AN164" s="396">
        <v>89274.12</v>
      </c>
      <c r="AO164" s="396">
        <v>93259.57</v>
      </c>
      <c r="AP164" s="396">
        <v>93259.57</v>
      </c>
      <c r="AQ164" s="396">
        <v>0</v>
      </c>
      <c r="AR164" s="396">
        <v>0</v>
      </c>
      <c r="AS164" s="396">
        <v>0</v>
      </c>
      <c r="AT164" s="396">
        <v>0</v>
      </c>
      <c r="AU164" s="396">
        <v>0</v>
      </c>
      <c r="AV164" s="396">
        <v>106810.11</v>
      </c>
      <c r="AW164" s="396">
        <v>43947.12</v>
      </c>
      <c r="AX164" s="396">
        <v>15934.02</v>
      </c>
      <c r="AY164" s="396">
        <v>531758.63</v>
      </c>
      <c r="AZ164" s="396">
        <v>3138123.44</v>
      </c>
      <c r="BA164" s="396">
        <v>1026170.22</v>
      </c>
      <c r="BB164" s="396">
        <v>0</v>
      </c>
      <c r="BC164" s="396">
        <v>122248.19</v>
      </c>
      <c r="BD164" s="396">
        <v>3138123.3620000002</v>
      </c>
    </row>
    <row r="165" spans="1:56" x14ac:dyDescent="0.25">
      <c r="A165" s="390" t="s">
        <v>2830</v>
      </c>
      <c r="B165" s="390" t="s">
        <v>6161</v>
      </c>
      <c r="C165">
        <v>5145.79</v>
      </c>
      <c r="D165" s="396">
        <v>76468917.959999993</v>
      </c>
      <c r="E165" s="396">
        <v>82084926.340000004</v>
      </c>
      <c r="F165" s="397">
        <v>1.0734417137030501</v>
      </c>
      <c r="G165">
        <v>4</v>
      </c>
      <c r="H165" s="396">
        <v>4862.6899999999996</v>
      </c>
      <c r="I165" s="396">
        <v>4639918.6100000003</v>
      </c>
      <c r="J165" s="396">
        <v>4644781.3</v>
      </c>
      <c r="K165">
        <v>1.0576399999999999</v>
      </c>
      <c r="L165" s="396">
        <v>18346639.140000001</v>
      </c>
      <c r="M165" s="396">
        <v>3669327.82</v>
      </c>
      <c r="N165" s="396">
        <v>1951915.44</v>
      </c>
      <c r="O165" s="396">
        <v>866674.74</v>
      </c>
      <c r="P165" s="396">
        <v>663638.11</v>
      </c>
      <c r="Q165" s="396">
        <v>1194296.1599999999</v>
      </c>
      <c r="R165" s="396">
        <v>449925.92</v>
      </c>
      <c r="S165" s="396">
        <v>749724.76</v>
      </c>
      <c r="T165" s="396">
        <v>993109.85</v>
      </c>
      <c r="U165" s="396">
        <v>562129.57999999996</v>
      </c>
      <c r="V165" s="396">
        <v>1464028.69</v>
      </c>
      <c r="W165" s="396">
        <v>1275136.96</v>
      </c>
      <c r="X165" s="396">
        <v>899626.19</v>
      </c>
      <c r="Y165" s="396">
        <v>33086173.359999999</v>
      </c>
      <c r="Z165" s="396">
        <v>457481.7</v>
      </c>
      <c r="AA165" s="396">
        <v>643223.75</v>
      </c>
      <c r="AB165" s="396">
        <v>1672381.75</v>
      </c>
      <c r="AC165" s="396">
        <v>174956.86</v>
      </c>
      <c r="AD165" s="396">
        <v>1469123.04</v>
      </c>
      <c r="AE165" s="396">
        <v>931037.87</v>
      </c>
      <c r="AF165" s="396">
        <v>7723830.79</v>
      </c>
      <c r="AG165" s="396">
        <v>5186956.32</v>
      </c>
      <c r="AH165" s="396">
        <v>13869184.134959999</v>
      </c>
      <c r="AI165" s="396">
        <v>32128176.214960001</v>
      </c>
      <c r="AJ165" s="396">
        <v>5218242.72</v>
      </c>
      <c r="AK165" s="396">
        <v>26909933.494959999</v>
      </c>
      <c r="AL165" s="396">
        <v>32428955.724959999</v>
      </c>
      <c r="AM165" s="396">
        <v>868828.52</v>
      </c>
      <c r="AN165" s="396">
        <v>868828.52</v>
      </c>
      <c r="AO165" s="396">
        <v>904697.58</v>
      </c>
      <c r="AP165" s="396">
        <v>904697.58</v>
      </c>
      <c r="AQ165" s="396">
        <v>534050.55000000005</v>
      </c>
      <c r="AR165" s="396">
        <v>534050.55000000005</v>
      </c>
      <c r="AS165" s="396">
        <v>555571.99</v>
      </c>
      <c r="AT165" s="396">
        <v>555571.99</v>
      </c>
      <c r="AU165" s="396">
        <v>667164.65</v>
      </c>
      <c r="AV165" s="396">
        <v>2908582.81</v>
      </c>
      <c r="AW165" s="396">
        <v>1196739.1299999999</v>
      </c>
      <c r="AX165" s="396">
        <v>455004.89</v>
      </c>
      <c r="AY165" s="396">
        <v>10953788.76</v>
      </c>
      <c r="AZ165" s="396">
        <v>76468917.959999993</v>
      </c>
      <c r="BA165" s="396">
        <v>838236.09</v>
      </c>
      <c r="BB165" s="396">
        <v>152549.23000000001</v>
      </c>
      <c r="BC165" s="396">
        <v>1916010.92</v>
      </c>
      <c r="BD165" s="396">
        <v>76468917.844960004</v>
      </c>
    </row>
    <row r="166" spans="1:56" x14ac:dyDescent="0.25">
      <c r="A166" s="390" t="s">
        <v>2387</v>
      </c>
      <c r="B166" s="390" t="s">
        <v>6162</v>
      </c>
      <c r="C166">
        <v>3379.8</v>
      </c>
      <c r="D166" s="396">
        <v>50291363.229999997</v>
      </c>
      <c r="E166" s="396">
        <v>43858703.780000001</v>
      </c>
      <c r="F166" s="397">
        <v>0.87209216380591603</v>
      </c>
      <c r="G166">
        <v>2</v>
      </c>
      <c r="H166" s="396">
        <v>84096.13</v>
      </c>
      <c r="I166" s="396">
        <v>8649306.25</v>
      </c>
      <c r="J166" s="396">
        <v>8733402.3800000008</v>
      </c>
      <c r="K166">
        <v>1.0576399999999999</v>
      </c>
      <c r="L166" s="396">
        <v>11990771.390000001</v>
      </c>
      <c r="M166" s="396">
        <v>2398154.27</v>
      </c>
      <c r="N166" s="396">
        <v>1281798.28</v>
      </c>
      <c r="O166" s="396">
        <v>569182.18000000005</v>
      </c>
      <c r="P166" s="396">
        <v>425234.81</v>
      </c>
      <c r="Q166" s="396">
        <v>783171.71</v>
      </c>
      <c r="R166" s="396">
        <v>295571.77</v>
      </c>
      <c r="S166" s="396">
        <v>492273.34</v>
      </c>
      <c r="T166" s="396">
        <v>652217.5</v>
      </c>
      <c r="U166" s="396">
        <v>368959.03</v>
      </c>
      <c r="V166" s="396">
        <v>961489.94</v>
      </c>
      <c r="W166" s="396">
        <v>837436.7</v>
      </c>
      <c r="X166" s="396">
        <v>590699.43000000005</v>
      </c>
      <c r="Y166" s="396">
        <v>21646960.350000001</v>
      </c>
      <c r="Z166" s="396">
        <v>299052</v>
      </c>
      <c r="AA166" s="396">
        <v>422475</v>
      </c>
      <c r="AB166" s="396">
        <v>1098435</v>
      </c>
      <c r="AC166" s="396">
        <v>114913.2</v>
      </c>
      <c r="AD166" s="396">
        <v>1929865.8</v>
      </c>
      <c r="AE166" s="396">
        <v>608528.43999999994</v>
      </c>
      <c r="AF166" s="396">
        <v>5073079.8</v>
      </c>
      <c r="AG166" s="396">
        <v>3406838.4</v>
      </c>
      <c r="AH166" s="396">
        <v>8914070.3802000005</v>
      </c>
      <c r="AI166" s="396">
        <v>21867258.020199999</v>
      </c>
      <c r="AJ166" s="396">
        <v>3427387.58</v>
      </c>
      <c r="AK166" s="396">
        <v>18439870.440200001</v>
      </c>
      <c r="AL166" s="396">
        <v>22064812.6402</v>
      </c>
      <c r="AM166" s="396">
        <v>567528.35</v>
      </c>
      <c r="AN166" s="396">
        <v>567528.35</v>
      </c>
      <c r="AO166" s="396">
        <v>591441.06000000006</v>
      </c>
      <c r="AP166" s="396">
        <v>591441.06000000006</v>
      </c>
      <c r="AQ166" s="396">
        <v>237532.93</v>
      </c>
      <c r="AR166" s="396">
        <v>237532.93</v>
      </c>
      <c r="AS166" s="396">
        <v>247098.01</v>
      </c>
      <c r="AT166" s="396">
        <v>247098.01</v>
      </c>
      <c r="AU166" s="396">
        <v>297314.71000000002</v>
      </c>
      <c r="AV166" s="396">
        <v>1910625.65</v>
      </c>
      <c r="AW166" s="396">
        <v>786128.71</v>
      </c>
      <c r="AX166" s="396">
        <v>298320.32</v>
      </c>
      <c r="AY166" s="396">
        <v>6579590.0899999999</v>
      </c>
      <c r="AZ166" s="396">
        <v>50291363.229999997</v>
      </c>
      <c r="BA166" s="396">
        <v>680659.48</v>
      </c>
      <c r="BB166" s="396">
        <v>30990.2</v>
      </c>
      <c r="BC166" s="396">
        <v>1550329.73</v>
      </c>
      <c r="BD166" s="396">
        <v>50291363.080200002</v>
      </c>
    </row>
    <row r="167" spans="1:56" x14ac:dyDescent="0.25">
      <c r="A167" s="390" t="s">
        <v>2083</v>
      </c>
      <c r="B167" s="390" t="s">
        <v>6163</v>
      </c>
      <c r="C167">
        <v>1458.12</v>
      </c>
      <c r="D167" s="396">
        <v>22012409.510000002</v>
      </c>
      <c r="E167" s="396">
        <v>15905272.609999999</v>
      </c>
      <c r="F167" s="397">
        <v>0.72255936374318297</v>
      </c>
      <c r="G167">
        <v>1</v>
      </c>
      <c r="H167" s="396">
        <v>593813.29</v>
      </c>
      <c r="I167" s="396">
        <v>8538458.8800000008</v>
      </c>
      <c r="J167" s="396">
        <v>9132272.1699999999</v>
      </c>
      <c r="K167">
        <v>1.0576399999999999</v>
      </c>
      <c r="L167" s="396">
        <v>5266073.58</v>
      </c>
      <c r="M167" s="396">
        <v>1053214.71</v>
      </c>
      <c r="N167" s="396">
        <v>552486.17000000004</v>
      </c>
      <c r="O167" s="396">
        <v>245127.79</v>
      </c>
      <c r="P167" s="396">
        <v>187443.43</v>
      </c>
      <c r="Q167" s="396">
        <v>337854.74</v>
      </c>
      <c r="R167" s="396">
        <v>126767.45</v>
      </c>
      <c r="S167" s="396">
        <v>212192.44</v>
      </c>
      <c r="T167" s="396">
        <v>280888.33</v>
      </c>
      <c r="U167" s="396">
        <v>159062.32999999999</v>
      </c>
      <c r="V167" s="396">
        <v>414081.67</v>
      </c>
      <c r="W167" s="396">
        <v>360656.07</v>
      </c>
      <c r="X167" s="396">
        <v>254618.61</v>
      </c>
      <c r="Y167" s="396">
        <v>9450467.3200000003</v>
      </c>
      <c r="Z167" s="396">
        <v>129551.4</v>
      </c>
      <c r="AA167" s="396">
        <v>182265</v>
      </c>
      <c r="AB167" s="396">
        <v>473889</v>
      </c>
      <c r="AC167" s="396">
        <v>49576.08</v>
      </c>
      <c r="AD167" s="396">
        <v>832586.52</v>
      </c>
      <c r="AE167" s="396">
        <v>263424.2</v>
      </c>
      <c r="AF167" s="396">
        <v>2188638.12</v>
      </c>
      <c r="AG167" s="396">
        <v>1469784.96</v>
      </c>
      <c r="AH167" s="396">
        <v>3914270.6008799998</v>
      </c>
      <c r="AI167" s="396">
        <v>9503985.8808800001</v>
      </c>
      <c r="AJ167" s="396">
        <v>1478650.32</v>
      </c>
      <c r="AK167" s="396">
        <v>8025335.5608799998</v>
      </c>
      <c r="AL167" s="396">
        <v>9589215.2808800004</v>
      </c>
      <c r="AM167" s="396">
        <v>284561.26</v>
      </c>
      <c r="AN167" s="396">
        <v>284561.26</v>
      </c>
      <c r="AO167" s="396">
        <v>296517.62</v>
      </c>
      <c r="AP167" s="396">
        <v>296517.62</v>
      </c>
      <c r="AQ167" s="396">
        <v>97245.02</v>
      </c>
      <c r="AR167" s="396">
        <v>97245.02</v>
      </c>
      <c r="AS167" s="396">
        <v>101230.47</v>
      </c>
      <c r="AT167" s="396">
        <v>101230.47</v>
      </c>
      <c r="AU167" s="396">
        <v>121954.82</v>
      </c>
      <c r="AV167" s="396">
        <v>824191.45</v>
      </c>
      <c r="AW167" s="396">
        <v>339114.34</v>
      </c>
      <c r="AX167" s="396">
        <v>128357.41</v>
      </c>
      <c r="AY167" s="396">
        <v>2972726.76</v>
      </c>
      <c r="AZ167" s="396">
        <v>22012409.510000002</v>
      </c>
      <c r="BA167" s="396">
        <v>876013.5</v>
      </c>
      <c r="BB167" s="396">
        <v>179405.05</v>
      </c>
      <c r="BC167" s="396">
        <v>862961.88</v>
      </c>
      <c r="BD167" s="396">
        <v>22012409.360879999</v>
      </c>
    </row>
    <row r="168" spans="1:56" x14ac:dyDescent="0.25">
      <c r="A168" s="390" t="s">
        <v>2615</v>
      </c>
      <c r="B168" s="390" t="s">
        <v>6164</v>
      </c>
      <c r="C168">
        <v>1507.56</v>
      </c>
      <c r="D168" s="396">
        <v>24651127.010000002</v>
      </c>
      <c r="E168" s="396">
        <v>18715781.940000001</v>
      </c>
      <c r="F168" s="397">
        <v>0.75922621843649296</v>
      </c>
      <c r="G168">
        <v>1</v>
      </c>
      <c r="H168" s="396">
        <v>389805.48</v>
      </c>
      <c r="I168" s="396">
        <v>13921240.18</v>
      </c>
      <c r="J168" s="396">
        <v>14311045.66</v>
      </c>
      <c r="K168">
        <v>1.0576399999999999</v>
      </c>
      <c r="L168" s="396">
        <v>5732044.0700000003</v>
      </c>
      <c r="M168" s="396">
        <v>1146408.81</v>
      </c>
      <c r="N168" s="396">
        <v>570700</v>
      </c>
      <c r="O168" s="396">
        <v>253475.8</v>
      </c>
      <c r="P168" s="396">
        <v>216499.92</v>
      </c>
      <c r="Q168" s="396">
        <v>348438.14</v>
      </c>
      <c r="R168" s="396">
        <v>131365.23000000001</v>
      </c>
      <c r="S168" s="396">
        <v>219407.64</v>
      </c>
      <c r="T168" s="396">
        <v>290454.19</v>
      </c>
      <c r="U168" s="396">
        <v>164309.75</v>
      </c>
      <c r="V168" s="396">
        <v>428183.52</v>
      </c>
      <c r="W168" s="396">
        <v>372938.48</v>
      </c>
      <c r="X168" s="396">
        <v>263276.43</v>
      </c>
      <c r="Y168" s="396">
        <v>10137501.98</v>
      </c>
      <c r="Z168" s="396">
        <v>133850.70000000001</v>
      </c>
      <c r="AA168" s="396">
        <v>188445</v>
      </c>
      <c r="AB168" s="396">
        <v>489957</v>
      </c>
      <c r="AC168" s="396">
        <v>51257.04</v>
      </c>
      <c r="AD168" s="396">
        <v>860816.76</v>
      </c>
      <c r="AE168" s="396">
        <v>271773.27</v>
      </c>
      <c r="AF168" s="396">
        <v>2262847.56</v>
      </c>
      <c r="AG168" s="396">
        <v>1519620.48</v>
      </c>
      <c r="AH168" s="396">
        <v>4460279.3954400001</v>
      </c>
      <c r="AI168" s="396">
        <v>10238847.20544</v>
      </c>
      <c r="AJ168" s="396">
        <v>1528786.44</v>
      </c>
      <c r="AK168" s="396">
        <v>8710060.7654400002</v>
      </c>
      <c r="AL168" s="396">
        <v>10326966.45544</v>
      </c>
      <c r="AM168" s="396">
        <v>485428.04</v>
      </c>
      <c r="AN168" s="396">
        <v>485428.04</v>
      </c>
      <c r="AO168" s="396">
        <v>506152.39</v>
      </c>
      <c r="AP168" s="396">
        <v>506152.39</v>
      </c>
      <c r="AQ168" s="396">
        <v>162606.43</v>
      </c>
      <c r="AR168" s="396">
        <v>162606.43</v>
      </c>
      <c r="AS168" s="396">
        <v>169780.25</v>
      </c>
      <c r="AT168" s="396">
        <v>169780.25</v>
      </c>
      <c r="AU168" s="396">
        <v>203258.04</v>
      </c>
      <c r="AV168" s="396">
        <v>852089.62</v>
      </c>
      <c r="AW168" s="396">
        <v>350593.07</v>
      </c>
      <c r="AX168" s="396">
        <v>132783.51999999999</v>
      </c>
      <c r="AY168" s="396">
        <v>4186658.47</v>
      </c>
      <c r="AZ168" s="396">
        <v>24651127.010000002</v>
      </c>
      <c r="BA168" s="396">
        <v>2848623.75</v>
      </c>
      <c r="BB168" s="396">
        <v>254667.06</v>
      </c>
      <c r="BC168" s="396">
        <v>932627.01</v>
      </c>
      <c r="BD168" s="396">
        <v>24651126.905439999</v>
      </c>
    </row>
    <row r="169" spans="1:56" x14ac:dyDescent="0.25">
      <c r="A169" s="390" t="s">
        <v>2927</v>
      </c>
      <c r="B169" s="390" t="s">
        <v>6165</v>
      </c>
      <c r="C169">
        <v>1162.5</v>
      </c>
      <c r="D169" s="396">
        <v>21677524.309999999</v>
      </c>
      <c r="E169" s="396">
        <v>17115462.789999999</v>
      </c>
      <c r="F169" s="397">
        <v>0.78954877619971198</v>
      </c>
      <c r="G169">
        <v>2</v>
      </c>
      <c r="H169" s="396">
        <v>182361.65</v>
      </c>
      <c r="I169" s="396">
        <v>15072706.65</v>
      </c>
      <c r="J169" s="396">
        <v>15255068.300000001</v>
      </c>
      <c r="K169">
        <v>1.0576399999999999</v>
      </c>
      <c r="L169" s="396">
        <v>4738631.43</v>
      </c>
      <c r="M169" s="396">
        <v>947726.28</v>
      </c>
      <c r="N169" s="396">
        <v>440167.55</v>
      </c>
      <c r="O169" s="396">
        <v>195039.76</v>
      </c>
      <c r="P169" s="396">
        <v>198764.44</v>
      </c>
      <c r="Q169" s="396">
        <v>268655.57</v>
      </c>
      <c r="R169" s="396">
        <v>101151.23</v>
      </c>
      <c r="S169" s="396">
        <v>168901.24</v>
      </c>
      <c r="T169" s="396">
        <v>223493.19</v>
      </c>
      <c r="U169" s="396">
        <v>126921.9</v>
      </c>
      <c r="V169" s="396">
        <v>329470.55</v>
      </c>
      <c r="W169" s="396">
        <v>286961.64</v>
      </c>
      <c r="X169" s="396">
        <v>202671.69</v>
      </c>
      <c r="Y169" s="396">
        <v>8228556.4699999997</v>
      </c>
      <c r="Z169" s="396">
        <v>103995</v>
      </c>
      <c r="AA169" s="396">
        <v>145312.5</v>
      </c>
      <c r="AB169" s="396">
        <v>377812.5</v>
      </c>
      <c r="AC169" s="396">
        <v>39525</v>
      </c>
      <c r="AD169" s="396">
        <v>663787.5</v>
      </c>
      <c r="AE169" s="396">
        <v>211133.5</v>
      </c>
      <c r="AF169" s="396">
        <v>1744912.5</v>
      </c>
      <c r="AG169" s="396">
        <v>1171800</v>
      </c>
      <c r="AH169" s="396">
        <v>4021540.9169999999</v>
      </c>
      <c r="AI169" s="396">
        <v>8479819.4169999994</v>
      </c>
      <c r="AJ169" s="396">
        <v>1178868</v>
      </c>
      <c r="AK169" s="396">
        <v>7300951.4170000004</v>
      </c>
      <c r="AL169" s="396">
        <v>8547769.3670000006</v>
      </c>
      <c r="AM169" s="396">
        <v>573107.98</v>
      </c>
      <c r="AN169" s="396">
        <v>573107.98</v>
      </c>
      <c r="AO169" s="396">
        <v>597020.68999999994</v>
      </c>
      <c r="AP169" s="396">
        <v>597020.68999999994</v>
      </c>
      <c r="AQ169" s="396">
        <v>286952.53000000003</v>
      </c>
      <c r="AR169" s="396">
        <v>286952.53000000003</v>
      </c>
      <c r="AS169" s="396">
        <v>298908.89</v>
      </c>
      <c r="AT169" s="396">
        <v>298908.89</v>
      </c>
      <c r="AU169" s="396">
        <v>359487.76</v>
      </c>
      <c r="AV169" s="396">
        <v>656802.47</v>
      </c>
      <c r="AW169" s="396">
        <v>270241.99</v>
      </c>
      <c r="AX169" s="396">
        <v>102685.92</v>
      </c>
      <c r="AY169" s="396">
        <v>4901198.32</v>
      </c>
      <c r="AZ169" s="396">
        <v>21677524.309999999</v>
      </c>
      <c r="BA169" s="396">
        <v>4967393.22</v>
      </c>
      <c r="BB169" s="396">
        <v>314164.55</v>
      </c>
      <c r="BC169" s="396">
        <v>534685.14</v>
      </c>
      <c r="BD169" s="396">
        <v>21677524.157000002</v>
      </c>
    </row>
    <row r="170" spans="1:56" x14ac:dyDescent="0.25">
      <c r="A170" s="390" t="s">
        <v>2939</v>
      </c>
      <c r="B170" s="390" t="s">
        <v>6166</v>
      </c>
      <c r="C170">
        <v>2406.0500000000002</v>
      </c>
      <c r="D170" s="396">
        <v>40909520.609999999</v>
      </c>
      <c r="E170" s="396">
        <v>30526616.260000002</v>
      </c>
      <c r="F170" s="397">
        <v>0.74619833732634899</v>
      </c>
      <c r="G170">
        <v>1</v>
      </c>
      <c r="H170" s="396">
        <v>852533.17</v>
      </c>
      <c r="I170" s="396">
        <v>24764694</v>
      </c>
      <c r="J170" s="396">
        <v>25617227.170000002</v>
      </c>
      <c r="K170">
        <v>1.0576399999999999</v>
      </c>
      <c r="L170" s="396">
        <v>9714801.5500000007</v>
      </c>
      <c r="M170" s="396">
        <v>1942960.31</v>
      </c>
      <c r="N170" s="396">
        <v>912209.31</v>
      </c>
      <c r="O170" s="396">
        <v>404498.8</v>
      </c>
      <c r="P170" s="396">
        <v>365218.9</v>
      </c>
      <c r="Q170" s="396">
        <v>556849.74</v>
      </c>
      <c r="R170" s="396">
        <v>210184.37</v>
      </c>
      <c r="S170" s="396">
        <v>350265.11</v>
      </c>
      <c r="T170" s="396">
        <v>463509.23</v>
      </c>
      <c r="U170" s="396">
        <v>262698.83</v>
      </c>
      <c r="V170" s="396">
        <v>683298.85</v>
      </c>
      <c r="W170" s="396">
        <v>595138.35</v>
      </c>
      <c r="X170" s="396">
        <v>420297.8</v>
      </c>
      <c r="Y170" s="396">
        <v>16881931.149999999</v>
      </c>
      <c r="Z170" s="396">
        <v>215442</v>
      </c>
      <c r="AA170" s="396">
        <v>300756.25</v>
      </c>
      <c r="AB170" s="396">
        <v>781966.25</v>
      </c>
      <c r="AC170" s="396">
        <v>81805.7</v>
      </c>
      <c r="AD170" s="396">
        <v>1373854.55</v>
      </c>
      <c r="AE170" s="396">
        <v>436481.44</v>
      </c>
      <c r="AF170" s="396">
        <v>3611481.05</v>
      </c>
      <c r="AG170" s="396">
        <v>2425298.4</v>
      </c>
      <c r="AH170" s="396">
        <v>7459372.8641999997</v>
      </c>
      <c r="AI170" s="396">
        <v>16686458.5042</v>
      </c>
      <c r="AJ170" s="396">
        <v>2439927.1800000002</v>
      </c>
      <c r="AK170" s="396">
        <v>14246531.324200001</v>
      </c>
      <c r="AL170" s="396">
        <v>16827095.904199999</v>
      </c>
      <c r="AM170" s="396">
        <v>1103970.18</v>
      </c>
      <c r="AN170" s="396">
        <v>1103970.18</v>
      </c>
      <c r="AO170" s="396">
        <v>1150201.42</v>
      </c>
      <c r="AP170" s="396">
        <v>1150201.42</v>
      </c>
      <c r="AQ170" s="396">
        <v>105215.93</v>
      </c>
      <c r="AR170" s="396">
        <v>105215.93</v>
      </c>
      <c r="AS170" s="396">
        <v>109201.38</v>
      </c>
      <c r="AT170" s="396">
        <v>109201.38</v>
      </c>
      <c r="AU170" s="396">
        <v>131519.91</v>
      </c>
      <c r="AV170" s="396">
        <v>1359836.19</v>
      </c>
      <c r="AW170" s="396">
        <v>559505.88</v>
      </c>
      <c r="AX170" s="396">
        <v>212453.64</v>
      </c>
      <c r="AY170" s="396">
        <v>7200493.4400000004</v>
      </c>
      <c r="AZ170" s="396">
        <v>40909520.609999999</v>
      </c>
      <c r="BA170" s="396">
        <v>6860867.2999999998</v>
      </c>
      <c r="BB170" s="396">
        <v>169128.42</v>
      </c>
      <c r="BC170" s="396">
        <v>1301067.94</v>
      </c>
      <c r="BD170" s="396">
        <v>40909520.494199999</v>
      </c>
    </row>
    <row r="171" spans="1:56" x14ac:dyDescent="0.25">
      <c r="A171" s="390" t="s">
        <v>1441</v>
      </c>
      <c r="B171" s="390" t="s">
        <v>6167</v>
      </c>
      <c r="C171">
        <v>1069.5</v>
      </c>
      <c r="D171" s="396">
        <v>16976671.43</v>
      </c>
      <c r="E171" s="396">
        <v>13053115.279999999</v>
      </c>
      <c r="F171" s="397">
        <v>0.76888542809006899</v>
      </c>
      <c r="G171">
        <v>1</v>
      </c>
      <c r="H171" s="396">
        <v>187587.64</v>
      </c>
      <c r="I171" s="396">
        <v>6823615.54</v>
      </c>
      <c r="J171" s="396">
        <v>7011203.1799999997</v>
      </c>
      <c r="K171">
        <v>1.0576399999999999</v>
      </c>
      <c r="L171" s="396">
        <v>3918250.17</v>
      </c>
      <c r="M171" s="396">
        <v>783650.03</v>
      </c>
      <c r="N171" s="396">
        <v>405257.71</v>
      </c>
      <c r="O171" s="396">
        <v>179861.57</v>
      </c>
      <c r="P171" s="396">
        <v>147309.19</v>
      </c>
      <c r="Q171" s="396">
        <v>245860.55</v>
      </c>
      <c r="R171" s="396">
        <v>92612.479999999996</v>
      </c>
      <c r="S171" s="396">
        <v>155782.70000000001</v>
      </c>
      <c r="T171" s="396">
        <v>206100.73</v>
      </c>
      <c r="U171" s="396">
        <v>116755.03</v>
      </c>
      <c r="V171" s="396">
        <v>303830.82</v>
      </c>
      <c r="W171" s="396">
        <v>264629.99</v>
      </c>
      <c r="X171" s="396">
        <v>186930.2</v>
      </c>
      <c r="Y171" s="396">
        <v>7006831.1699999999</v>
      </c>
      <c r="Z171" s="396">
        <v>94635</v>
      </c>
      <c r="AA171" s="396">
        <v>133687.5</v>
      </c>
      <c r="AB171" s="396">
        <v>347587.5</v>
      </c>
      <c r="AC171" s="396">
        <v>36363</v>
      </c>
      <c r="AD171" s="396">
        <v>610684.5</v>
      </c>
      <c r="AE171" s="396">
        <v>191130.5</v>
      </c>
      <c r="AF171" s="396">
        <v>1605319.5</v>
      </c>
      <c r="AG171" s="396">
        <v>1078056</v>
      </c>
      <c r="AH171" s="396">
        <v>3053045.8650000002</v>
      </c>
      <c r="AI171" s="396">
        <v>7150509.3650000002</v>
      </c>
      <c r="AJ171" s="396">
        <v>1084558.56</v>
      </c>
      <c r="AK171" s="396">
        <v>6065950.8049999997</v>
      </c>
      <c r="AL171" s="396">
        <v>7213023.3150000004</v>
      </c>
      <c r="AM171" s="396">
        <v>249489.29</v>
      </c>
      <c r="AN171" s="396">
        <v>249489.29</v>
      </c>
      <c r="AO171" s="396">
        <v>259851.46</v>
      </c>
      <c r="AP171" s="396">
        <v>259851.46</v>
      </c>
      <c r="AQ171" s="396">
        <v>148258.81</v>
      </c>
      <c r="AR171" s="396">
        <v>148258.81</v>
      </c>
      <c r="AS171" s="396">
        <v>154635.53</v>
      </c>
      <c r="AT171" s="396">
        <v>154635.53</v>
      </c>
      <c r="AU171" s="396">
        <v>185722.05</v>
      </c>
      <c r="AV171" s="396">
        <v>604194.51</v>
      </c>
      <c r="AW171" s="396">
        <v>248596.39</v>
      </c>
      <c r="AX171" s="396">
        <v>93833.69</v>
      </c>
      <c r="AY171" s="396">
        <v>2756816.82</v>
      </c>
      <c r="AZ171" s="396">
        <v>16976671.43</v>
      </c>
      <c r="BA171" s="396">
        <v>886898.02</v>
      </c>
      <c r="BB171" s="396">
        <v>155412.96</v>
      </c>
      <c r="BC171" s="396">
        <v>642485.13</v>
      </c>
      <c r="BD171" s="396">
        <v>16976671.305</v>
      </c>
    </row>
    <row r="172" spans="1:56" x14ac:dyDescent="0.25">
      <c r="A172" s="390" t="s">
        <v>1707</v>
      </c>
      <c r="B172" s="390" t="s">
        <v>6168</v>
      </c>
      <c r="C172">
        <v>2266.75</v>
      </c>
      <c r="D172" s="396">
        <v>34213874.670000002</v>
      </c>
      <c r="E172" s="396">
        <v>33033116.75</v>
      </c>
      <c r="F172" s="397">
        <v>0.96548891549441096</v>
      </c>
      <c r="G172">
        <v>3</v>
      </c>
      <c r="H172" s="396">
        <v>45530.37</v>
      </c>
      <c r="I172" s="396">
        <v>6531386.8799999999</v>
      </c>
      <c r="J172" s="396">
        <v>6576917.25</v>
      </c>
      <c r="K172">
        <v>1.0576399999999999</v>
      </c>
      <c r="L172" s="396">
        <v>8218231.8600000003</v>
      </c>
      <c r="M172" s="396">
        <v>1643646.37</v>
      </c>
      <c r="N172" s="396">
        <v>859085.64</v>
      </c>
      <c r="O172" s="396">
        <v>380972.61</v>
      </c>
      <c r="P172" s="396">
        <v>299140.98</v>
      </c>
      <c r="Q172" s="396">
        <v>518586.67</v>
      </c>
      <c r="R172" s="396">
        <v>197704.67</v>
      </c>
      <c r="S172" s="396">
        <v>329931.36</v>
      </c>
      <c r="T172" s="396">
        <v>436550.91</v>
      </c>
      <c r="U172" s="396">
        <v>247284.54</v>
      </c>
      <c r="V172" s="396">
        <v>643557.27</v>
      </c>
      <c r="W172" s="396">
        <v>560524.30000000005</v>
      </c>
      <c r="X172" s="396">
        <v>395898.49</v>
      </c>
      <c r="Y172" s="396">
        <v>14731115.67</v>
      </c>
      <c r="Z172" s="396">
        <v>200025</v>
      </c>
      <c r="AA172" s="396">
        <v>283343.75</v>
      </c>
      <c r="AB172" s="396">
        <v>736693.75</v>
      </c>
      <c r="AC172" s="396">
        <v>77069.5</v>
      </c>
      <c r="AD172" s="396">
        <v>647157.12</v>
      </c>
      <c r="AE172" s="396">
        <v>401207.5</v>
      </c>
      <c r="AF172" s="396">
        <v>3402391.75</v>
      </c>
      <c r="AG172" s="396">
        <v>2284884</v>
      </c>
      <c r="AH172" s="396">
        <v>6227120.7000000002</v>
      </c>
      <c r="AI172" s="396">
        <v>14259893.07</v>
      </c>
      <c r="AJ172" s="396">
        <v>2298665.84</v>
      </c>
      <c r="AK172" s="396">
        <v>11961227.23</v>
      </c>
      <c r="AL172" s="396">
        <v>14392388.16</v>
      </c>
      <c r="AM172" s="396">
        <v>462312.42</v>
      </c>
      <c r="AN172" s="396">
        <v>462312.42</v>
      </c>
      <c r="AO172" s="396">
        <v>481442.59</v>
      </c>
      <c r="AP172" s="396">
        <v>481442.59</v>
      </c>
      <c r="AQ172" s="396">
        <v>223982.39</v>
      </c>
      <c r="AR172" s="396">
        <v>223982.39</v>
      </c>
      <c r="AS172" s="396">
        <v>233547.48</v>
      </c>
      <c r="AT172" s="396">
        <v>233547.48</v>
      </c>
      <c r="AU172" s="396">
        <v>279778.71999999997</v>
      </c>
      <c r="AV172" s="396">
        <v>1280924.25</v>
      </c>
      <c r="AW172" s="396">
        <v>527037.48</v>
      </c>
      <c r="AX172" s="396">
        <v>200060.51</v>
      </c>
      <c r="AY172" s="396">
        <v>5090370.72</v>
      </c>
      <c r="AZ172" s="396">
        <v>34213874.670000002</v>
      </c>
      <c r="BA172" s="396">
        <v>689312.97</v>
      </c>
      <c r="BB172" s="396">
        <v>87639.56</v>
      </c>
      <c r="BC172" s="396">
        <v>911256.39</v>
      </c>
      <c r="BD172" s="396">
        <v>34213874.549999997</v>
      </c>
    </row>
    <row r="173" spans="1:56" x14ac:dyDescent="0.25">
      <c r="A173" s="390" t="s">
        <v>3358</v>
      </c>
      <c r="B173" s="390" t="s">
        <v>6169</v>
      </c>
      <c r="C173">
        <v>713.25</v>
      </c>
      <c r="D173" s="396">
        <v>14169256.970000001</v>
      </c>
      <c r="E173" s="396">
        <v>14724735.66</v>
      </c>
      <c r="F173" s="397">
        <v>1.0392030923834701</v>
      </c>
      <c r="G173">
        <v>4</v>
      </c>
      <c r="H173" s="396">
        <v>901.02</v>
      </c>
      <c r="I173" s="396">
        <v>10539509.210000001</v>
      </c>
      <c r="J173" s="396">
        <v>10540410.23</v>
      </c>
      <c r="K173">
        <v>1.0576399999999999</v>
      </c>
      <c r="L173" s="396">
        <v>3050816.51</v>
      </c>
      <c r="M173" s="396">
        <v>610163.30000000005</v>
      </c>
      <c r="N173" s="396">
        <v>270171.81</v>
      </c>
      <c r="O173" s="396">
        <v>119907.71</v>
      </c>
      <c r="P173" s="396">
        <v>134455.57999999999</v>
      </c>
      <c r="Q173" s="396">
        <v>163635.67000000001</v>
      </c>
      <c r="R173" s="396">
        <v>61741.65</v>
      </c>
      <c r="S173" s="396">
        <v>103636.49</v>
      </c>
      <c r="T173" s="396">
        <v>137400.48000000001</v>
      </c>
      <c r="U173" s="396">
        <v>77727.37</v>
      </c>
      <c r="V173" s="396">
        <v>202553.88</v>
      </c>
      <c r="W173" s="396">
        <v>176419.99</v>
      </c>
      <c r="X173" s="396">
        <v>124357.77</v>
      </c>
      <c r="Y173" s="396">
        <v>5232988.21</v>
      </c>
      <c r="Z173" s="396">
        <v>63630</v>
      </c>
      <c r="AA173" s="396">
        <v>89156.25</v>
      </c>
      <c r="AB173" s="396">
        <v>231806.25</v>
      </c>
      <c r="AC173" s="396">
        <v>24250.5</v>
      </c>
      <c r="AD173" s="396">
        <v>203632.87</v>
      </c>
      <c r="AE173" s="396">
        <v>128208</v>
      </c>
      <c r="AF173" s="396">
        <v>1070588.25</v>
      </c>
      <c r="AG173" s="396">
        <v>718956</v>
      </c>
      <c r="AH173" s="396">
        <v>2702012.13</v>
      </c>
      <c r="AI173" s="396">
        <v>5232240.25</v>
      </c>
      <c r="AJ173" s="396">
        <v>723292.56</v>
      </c>
      <c r="AK173" s="396">
        <v>4508947.6900000004</v>
      </c>
      <c r="AL173" s="396">
        <v>5273930.83</v>
      </c>
      <c r="AM173" s="396">
        <v>523688.38</v>
      </c>
      <c r="AN173" s="396">
        <v>523688.38</v>
      </c>
      <c r="AO173" s="396">
        <v>545209.81999999995</v>
      </c>
      <c r="AP173" s="396">
        <v>545209.81999999995</v>
      </c>
      <c r="AQ173" s="396">
        <v>167388.98000000001</v>
      </c>
      <c r="AR173" s="396">
        <v>167388.98000000001</v>
      </c>
      <c r="AS173" s="396">
        <v>174562.79</v>
      </c>
      <c r="AT173" s="396">
        <v>174562.79</v>
      </c>
      <c r="AU173" s="396">
        <v>209634.77</v>
      </c>
      <c r="AV173" s="396">
        <v>402530.64</v>
      </c>
      <c r="AW173" s="396">
        <v>165621.60999999999</v>
      </c>
      <c r="AX173" s="396">
        <v>62850.87</v>
      </c>
      <c r="AY173" s="396">
        <v>3662337.83</v>
      </c>
      <c r="AZ173" s="396">
        <v>14169256.970000001</v>
      </c>
      <c r="BA173" s="396">
        <v>4252003.33</v>
      </c>
      <c r="BB173" s="396">
        <v>149117.51</v>
      </c>
      <c r="BC173" s="396">
        <v>450799.11</v>
      </c>
      <c r="BD173" s="396">
        <v>14169256.869999999</v>
      </c>
    </row>
    <row r="174" spans="1:56" x14ac:dyDescent="0.25">
      <c r="A174" s="390" t="s">
        <v>1929</v>
      </c>
      <c r="B174" s="390" t="s">
        <v>6170</v>
      </c>
      <c r="C174">
        <v>1901</v>
      </c>
      <c r="D174" s="396">
        <v>33480772.559999999</v>
      </c>
      <c r="E174" s="396">
        <v>28702435.079999998</v>
      </c>
      <c r="F174" s="397">
        <v>0.85728114632250896</v>
      </c>
      <c r="G174">
        <v>2</v>
      </c>
      <c r="H174" s="396">
        <v>111016.48</v>
      </c>
      <c r="I174" s="396">
        <v>24521783.02</v>
      </c>
      <c r="J174" s="396">
        <v>24632799.5</v>
      </c>
      <c r="K174">
        <v>1.0576399999999999</v>
      </c>
      <c r="L174" s="396">
        <v>7938194.2199999997</v>
      </c>
      <c r="M174" s="396">
        <v>1587638.84</v>
      </c>
      <c r="N174" s="396">
        <v>720964.1</v>
      </c>
      <c r="O174" s="396">
        <v>319500.93</v>
      </c>
      <c r="P174" s="396">
        <v>302849</v>
      </c>
      <c r="Q174" s="396">
        <v>433919.46</v>
      </c>
      <c r="R174" s="396">
        <v>166177.01999999999</v>
      </c>
      <c r="S174" s="396">
        <v>276801.26</v>
      </c>
      <c r="T174" s="396">
        <v>366111.42</v>
      </c>
      <c r="U174" s="396">
        <v>207600.95</v>
      </c>
      <c r="V174" s="396">
        <v>539716.35</v>
      </c>
      <c r="W174" s="396">
        <v>470081.13</v>
      </c>
      <c r="X174" s="396">
        <v>332145.45</v>
      </c>
      <c r="Y174" s="396">
        <v>13661700.130000001</v>
      </c>
      <c r="Z174" s="396">
        <v>169290</v>
      </c>
      <c r="AA174" s="396">
        <v>237625</v>
      </c>
      <c r="AB174" s="396">
        <v>617825</v>
      </c>
      <c r="AC174" s="396">
        <v>64634</v>
      </c>
      <c r="AD174" s="396">
        <v>1085471</v>
      </c>
      <c r="AE174" s="396">
        <v>337685</v>
      </c>
      <c r="AF174" s="396">
        <v>2853401</v>
      </c>
      <c r="AG174" s="396">
        <v>1916208</v>
      </c>
      <c r="AH174" s="396">
        <v>6148216.8990000002</v>
      </c>
      <c r="AI174" s="396">
        <v>13430355.899</v>
      </c>
      <c r="AJ174" s="396">
        <v>1927766.08</v>
      </c>
      <c r="AK174" s="396">
        <v>11502589.819</v>
      </c>
      <c r="AL174" s="396">
        <v>13541472.329</v>
      </c>
      <c r="AM174" s="396">
        <v>1043391.31</v>
      </c>
      <c r="AN174" s="396">
        <v>1043391.31</v>
      </c>
      <c r="AO174" s="396">
        <v>1086434.19</v>
      </c>
      <c r="AP174" s="396">
        <v>1086434.19</v>
      </c>
      <c r="AQ174" s="396">
        <v>62173.05</v>
      </c>
      <c r="AR174" s="396">
        <v>62173.05</v>
      </c>
      <c r="AS174" s="396">
        <v>65361.41</v>
      </c>
      <c r="AT174" s="396">
        <v>65361.41</v>
      </c>
      <c r="AU174" s="396">
        <v>78114.850000000006</v>
      </c>
      <c r="AV174" s="396">
        <v>1074477.8400000001</v>
      </c>
      <c r="AW174" s="396">
        <v>442094.91</v>
      </c>
      <c r="AX174" s="396">
        <v>168192.47</v>
      </c>
      <c r="AY174" s="396">
        <v>6277599.9900000002</v>
      </c>
      <c r="AZ174" s="396">
        <v>33480772.559999999</v>
      </c>
      <c r="BA174" s="396">
        <v>7587810.9299999997</v>
      </c>
      <c r="BB174" s="396">
        <v>17433.84</v>
      </c>
      <c r="BC174" s="396">
        <v>847438.66</v>
      </c>
      <c r="BD174" s="396">
        <v>33480772.449000001</v>
      </c>
    </row>
    <row r="175" spans="1:56" x14ac:dyDescent="0.25">
      <c r="A175" s="390" t="s">
        <v>1931</v>
      </c>
      <c r="B175" s="390" t="s">
        <v>6171</v>
      </c>
      <c r="C175">
        <v>2277.0500000000002</v>
      </c>
      <c r="D175" s="396">
        <v>39690907.68</v>
      </c>
      <c r="E175" s="396">
        <v>30984390.219999999</v>
      </c>
      <c r="F175" s="397">
        <v>0.78064201680156697</v>
      </c>
      <c r="G175">
        <v>2</v>
      </c>
      <c r="H175" s="396">
        <v>350889.29</v>
      </c>
      <c r="I175" s="396">
        <v>25067652.609999999</v>
      </c>
      <c r="J175" s="396">
        <v>25418541.899999999</v>
      </c>
      <c r="K175">
        <v>1.0576399999999999</v>
      </c>
      <c r="L175" s="396">
        <v>9474227.2200000007</v>
      </c>
      <c r="M175" s="396">
        <v>1894845.4399999999</v>
      </c>
      <c r="N175" s="396">
        <v>863639.1</v>
      </c>
      <c r="O175" s="396">
        <v>383249.33</v>
      </c>
      <c r="P175" s="396">
        <v>357773.34</v>
      </c>
      <c r="Q175" s="396">
        <v>525099.53</v>
      </c>
      <c r="R175" s="396">
        <v>198361.5</v>
      </c>
      <c r="S175" s="396">
        <v>331571.18</v>
      </c>
      <c r="T175" s="396">
        <v>439159.78</v>
      </c>
      <c r="U175" s="396">
        <v>248596.39</v>
      </c>
      <c r="V175" s="396">
        <v>647403.23</v>
      </c>
      <c r="W175" s="396">
        <v>563874.04</v>
      </c>
      <c r="X175" s="396">
        <v>397866.17</v>
      </c>
      <c r="Y175" s="396">
        <v>16325666.25</v>
      </c>
      <c r="Z175" s="396">
        <v>204327</v>
      </c>
      <c r="AA175" s="396">
        <v>284631.25</v>
      </c>
      <c r="AB175" s="396">
        <v>740041.25</v>
      </c>
      <c r="AC175" s="396">
        <v>77419.7</v>
      </c>
      <c r="AD175" s="396">
        <v>1300195.55</v>
      </c>
      <c r="AE175" s="396">
        <v>411948.5</v>
      </c>
      <c r="AF175" s="396">
        <v>3417852.05</v>
      </c>
      <c r="AG175" s="396">
        <v>2295266.4</v>
      </c>
      <c r="AH175" s="396">
        <v>7272302.7101999996</v>
      </c>
      <c r="AI175" s="396">
        <v>16003984.4102</v>
      </c>
      <c r="AJ175" s="396">
        <v>2309110.86</v>
      </c>
      <c r="AK175" s="396">
        <v>13694873.5502</v>
      </c>
      <c r="AL175" s="396">
        <v>16137081.5502</v>
      </c>
      <c r="AM175" s="396">
        <v>1196432.6599999999</v>
      </c>
      <c r="AN175" s="396">
        <v>1196432.6599999999</v>
      </c>
      <c r="AO175" s="396">
        <v>1245852.27</v>
      </c>
      <c r="AP175" s="396">
        <v>1245852.27</v>
      </c>
      <c r="AQ175" s="396">
        <v>61375.95</v>
      </c>
      <c r="AR175" s="396">
        <v>61375.95</v>
      </c>
      <c r="AS175" s="396">
        <v>63767.23</v>
      </c>
      <c r="AT175" s="396">
        <v>63767.23</v>
      </c>
      <c r="AU175" s="396">
        <v>76520.67</v>
      </c>
      <c r="AV175" s="396">
        <v>1286503.8799999999</v>
      </c>
      <c r="AW175" s="396">
        <v>529333.23</v>
      </c>
      <c r="AX175" s="396">
        <v>200945.74</v>
      </c>
      <c r="AY175" s="396">
        <v>7228159.7400000002</v>
      </c>
      <c r="AZ175" s="396">
        <v>39690907.68</v>
      </c>
      <c r="BA175" s="396">
        <v>7822674.2599999998</v>
      </c>
      <c r="BB175" s="396">
        <v>43985.09</v>
      </c>
      <c r="BC175" s="396">
        <v>941541.54</v>
      </c>
      <c r="BD175" s="396">
        <v>39690907.540200002</v>
      </c>
    </row>
    <row r="176" spans="1:56" x14ac:dyDescent="0.25">
      <c r="A176" s="390" t="s">
        <v>3166</v>
      </c>
      <c r="B176" s="390" t="s">
        <v>6172</v>
      </c>
      <c r="C176">
        <v>817</v>
      </c>
      <c r="D176" s="396">
        <v>13065686.880000001</v>
      </c>
      <c r="E176" s="396">
        <v>10401065.109999999</v>
      </c>
      <c r="F176" s="397">
        <v>0.79605957233838098</v>
      </c>
      <c r="G176">
        <v>2</v>
      </c>
      <c r="H176" s="396">
        <v>74141.63</v>
      </c>
      <c r="I176" s="396">
        <v>3694454.47</v>
      </c>
      <c r="J176" s="396">
        <v>3768596.1</v>
      </c>
      <c r="K176">
        <v>1.0576399999999999</v>
      </c>
      <c r="L176" s="396">
        <v>3170724.23</v>
      </c>
      <c r="M176" s="396">
        <v>634144.84</v>
      </c>
      <c r="N176" s="396">
        <v>309635.09999999998</v>
      </c>
      <c r="O176" s="396">
        <v>136603.72</v>
      </c>
      <c r="P176" s="396">
        <v>113999.51</v>
      </c>
      <c r="Q176" s="396">
        <v>192943.55</v>
      </c>
      <c r="R176" s="396">
        <v>70937.22</v>
      </c>
      <c r="S176" s="396">
        <v>118722.81</v>
      </c>
      <c r="T176" s="396">
        <v>156532.20000000001</v>
      </c>
      <c r="U176" s="396">
        <v>89206.09</v>
      </c>
      <c r="V176" s="396">
        <v>230757.58</v>
      </c>
      <c r="W176" s="396">
        <v>200984.8</v>
      </c>
      <c r="X176" s="396">
        <v>142460.49</v>
      </c>
      <c r="Y176" s="396">
        <v>5567652.1399999997</v>
      </c>
      <c r="Z176" s="396">
        <v>73215</v>
      </c>
      <c r="AA176" s="396">
        <v>102125</v>
      </c>
      <c r="AB176" s="396">
        <v>265525</v>
      </c>
      <c r="AC176" s="396">
        <v>27778</v>
      </c>
      <c r="AD176" s="396">
        <v>466507</v>
      </c>
      <c r="AE176" s="396">
        <v>152568.5</v>
      </c>
      <c r="AF176" s="396">
        <v>1226317</v>
      </c>
      <c r="AG176" s="396">
        <v>823536</v>
      </c>
      <c r="AH176" s="396">
        <v>2351717.517</v>
      </c>
      <c r="AI176" s="396">
        <v>5489289.017</v>
      </c>
      <c r="AJ176" s="396">
        <v>828503.36</v>
      </c>
      <c r="AK176" s="396">
        <v>4660785.6569999997</v>
      </c>
      <c r="AL176" s="396">
        <v>5537043.9469999997</v>
      </c>
      <c r="AM176" s="396">
        <v>302894.34000000003</v>
      </c>
      <c r="AN176" s="396">
        <v>302894.34000000003</v>
      </c>
      <c r="AO176" s="396">
        <v>315647.78999999998</v>
      </c>
      <c r="AP176" s="396">
        <v>315647.78999999998</v>
      </c>
      <c r="AQ176" s="396">
        <v>0</v>
      </c>
      <c r="AR176" s="396">
        <v>0</v>
      </c>
      <c r="AS176" s="396">
        <v>0</v>
      </c>
      <c r="AT176" s="396">
        <v>0</v>
      </c>
      <c r="AU176" s="396">
        <v>797.09</v>
      </c>
      <c r="AV176" s="396">
        <v>461515.33</v>
      </c>
      <c r="AW176" s="396">
        <v>189890.91</v>
      </c>
      <c r="AX176" s="396">
        <v>71703.100000000006</v>
      </c>
      <c r="AY176" s="396">
        <v>1960990.69</v>
      </c>
      <c r="AZ176" s="396">
        <v>13065686.880000001</v>
      </c>
      <c r="BA176" s="396">
        <v>967363.77</v>
      </c>
      <c r="BB176" s="396">
        <v>0</v>
      </c>
      <c r="BC176" s="396">
        <v>379146.23</v>
      </c>
      <c r="BD176" s="396">
        <v>13065686.777000001</v>
      </c>
    </row>
    <row r="177" spans="1:56" x14ac:dyDescent="0.25">
      <c r="A177" s="390" t="s">
        <v>3168</v>
      </c>
      <c r="B177" s="390" t="s">
        <v>6173</v>
      </c>
      <c r="C177">
        <v>1420.7</v>
      </c>
      <c r="D177" s="396">
        <v>25151487.77</v>
      </c>
      <c r="E177" s="396">
        <v>21634491.050000001</v>
      </c>
      <c r="F177" s="397">
        <v>0.86016744805867995</v>
      </c>
      <c r="G177">
        <v>2</v>
      </c>
      <c r="H177" s="396">
        <v>72300.58</v>
      </c>
      <c r="I177" s="396">
        <v>15961771.460000001</v>
      </c>
      <c r="J177" s="396">
        <v>16034072.039999999</v>
      </c>
      <c r="K177">
        <v>1.0576399999999999</v>
      </c>
      <c r="L177" s="396">
        <v>5731285.1600000001</v>
      </c>
      <c r="M177" s="396">
        <v>1146257.03</v>
      </c>
      <c r="N177" s="396">
        <v>538066.89</v>
      </c>
      <c r="O177" s="396">
        <v>238297.60000000001</v>
      </c>
      <c r="P177" s="396">
        <v>227049.45</v>
      </c>
      <c r="Q177" s="396">
        <v>332970.09000000003</v>
      </c>
      <c r="R177" s="396">
        <v>124140.14</v>
      </c>
      <c r="S177" s="396">
        <v>206617.06</v>
      </c>
      <c r="T177" s="396">
        <v>273061.71999999997</v>
      </c>
      <c r="U177" s="396">
        <v>155126.76999999999</v>
      </c>
      <c r="V177" s="396">
        <v>402543.79</v>
      </c>
      <c r="W177" s="396">
        <v>350606.83</v>
      </c>
      <c r="X177" s="396">
        <v>247928.47</v>
      </c>
      <c r="Y177" s="396">
        <v>9973951</v>
      </c>
      <c r="Z177" s="396">
        <v>127390.5</v>
      </c>
      <c r="AA177" s="396">
        <v>177587.5</v>
      </c>
      <c r="AB177" s="396">
        <v>461727.5</v>
      </c>
      <c r="AC177" s="396">
        <v>48303.8</v>
      </c>
      <c r="AD177" s="396">
        <v>811219.7</v>
      </c>
      <c r="AE177" s="396">
        <v>262751.63</v>
      </c>
      <c r="AF177" s="396">
        <v>2132470.7000000002</v>
      </c>
      <c r="AG177" s="396">
        <v>1432065.6</v>
      </c>
      <c r="AH177" s="396">
        <v>4620877.0007999996</v>
      </c>
      <c r="AI177" s="396">
        <v>10074393.9308</v>
      </c>
      <c r="AJ177" s="396">
        <v>1440703.45</v>
      </c>
      <c r="AK177" s="396">
        <v>8633690.4807999991</v>
      </c>
      <c r="AL177" s="396">
        <v>10157436.070800001</v>
      </c>
      <c r="AM177" s="396">
        <v>663976.29</v>
      </c>
      <c r="AN177" s="396">
        <v>663976.29</v>
      </c>
      <c r="AO177" s="396">
        <v>691874.45</v>
      </c>
      <c r="AP177" s="396">
        <v>691874.45</v>
      </c>
      <c r="AQ177" s="396">
        <v>196881.32</v>
      </c>
      <c r="AR177" s="396">
        <v>196881.32</v>
      </c>
      <c r="AS177" s="396">
        <v>204852.22</v>
      </c>
      <c r="AT177" s="396">
        <v>204852.22</v>
      </c>
      <c r="AU177" s="396">
        <v>246300.92</v>
      </c>
      <c r="AV177" s="396">
        <v>802670.01</v>
      </c>
      <c r="AW177" s="396">
        <v>330259.33</v>
      </c>
      <c r="AX177" s="396">
        <v>125701.74</v>
      </c>
      <c r="AY177" s="396">
        <v>5020100.5599999996</v>
      </c>
      <c r="AZ177" s="396">
        <v>25151487.77</v>
      </c>
      <c r="BA177" s="396">
        <v>3542271.53</v>
      </c>
      <c r="BB177" s="396">
        <v>259796.69</v>
      </c>
      <c r="BC177" s="396">
        <v>766157.11</v>
      </c>
      <c r="BD177" s="396">
        <v>25151487.630800001</v>
      </c>
    </row>
    <row r="178" spans="1:56" x14ac:dyDescent="0.25">
      <c r="A178" s="390" t="s">
        <v>2232</v>
      </c>
      <c r="B178" s="390" t="s">
        <v>6174</v>
      </c>
      <c r="C178">
        <v>1466.81</v>
      </c>
      <c r="D178" s="396">
        <v>27492015.91</v>
      </c>
      <c r="E178" s="396">
        <v>23434739.870000001</v>
      </c>
      <c r="F178" s="397">
        <v>0.85241984242689905</v>
      </c>
      <c r="G178">
        <v>2</v>
      </c>
      <c r="H178" s="396">
        <v>102338.62</v>
      </c>
      <c r="I178" s="396">
        <v>19594191.710000001</v>
      </c>
      <c r="J178" s="396">
        <v>19696530.329999998</v>
      </c>
      <c r="K178">
        <v>1.0576399999999999</v>
      </c>
      <c r="L178" s="396">
        <v>6182836.3600000003</v>
      </c>
      <c r="M178" s="396">
        <v>1236567.27</v>
      </c>
      <c r="N178" s="396">
        <v>556280.72</v>
      </c>
      <c r="O178" s="396">
        <v>245886.7</v>
      </c>
      <c r="P178" s="396">
        <v>253176.85</v>
      </c>
      <c r="Q178" s="396">
        <v>335412.40999999997</v>
      </c>
      <c r="R178" s="396">
        <v>128081.1</v>
      </c>
      <c r="S178" s="396">
        <v>213176.33</v>
      </c>
      <c r="T178" s="396">
        <v>281757.96000000002</v>
      </c>
      <c r="U178" s="396">
        <v>160046.23000000001</v>
      </c>
      <c r="V178" s="396">
        <v>415363.65</v>
      </c>
      <c r="W178" s="396">
        <v>361772.65</v>
      </c>
      <c r="X178" s="396">
        <v>255799.22</v>
      </c>
      <c r="Y178" s="396">
        <v>10626157.449999999</v>
      </c>
      <c r="Z178" s="396">
        <v>131218.20000000001</v>
      </c>
      <c r="AA178" s="396">
        <v>183351.25</v>
      </c>
      <c r="AB178" s="396">
        <v>476713.25</v>
      </c>
      <c r="AC178" s="396">
        <v>49871.54</v>
      </c>
      <c r="AD178" s="396">
        <v>837548.51</v>
      </c>
      <c r="AE178" s="396">
        <v>262530.18</v>
      </c>
      <c r="AF178" s="396">
        <v>2201681.81</v>
      </c>
      <c r="AG178" s="396">
        <v>1478544.48</v>
      </c>
      <c r="AH178" s="396">
        <v>5105516.0114399996</v>
      </c>
      <c r="AI178" s="396">
        <v>10726975.23144</v>
      </c>
      <c r="AJ178" s="396">
        <v>1487462.68</v>
      </c>
      <c r="AK178" s="396">
        <v>9239512.5514400005</v>
      </c>
      <c r="AL178" s="396">
        <v>10812712.57144</v>
      </c>
      <c r="AM178" s="396">
        <v>826582.73</v>
      </c>
      <c r="AN178" s="396">
        <v>826582.73</v>
      </c>
      <c r="AO178" s="396">
        <v>860857.61</v>
      </c>
      <c r="AP178" s="396">
        <v>860857.61</v>
      </c>
      <c r="AQ178" s="396">
        <v>258257.28</v>
      </c>
      <c r="AR178" s="396">
        <v>258257.28</v>
      </c>
      <c r="AS178" s="396">
        <v>269416.55</v>
      </c>
      <c r="AT178" s="396">
        <v>269416.55</v>
      </c>
      <c r="AU178" s="396">
        <v>323618.69</v>
      </c>
      <c r="AV178" s="396">
        <v>828974</v>
      </c>
      <c r="AW178" s="396">
        <v>341082.13</v>
      </c>
      <c r="AX178" s="396">
        <v>129242.63</v>
      </c>
      <c r="AY178" s="396">
        <v>6053145.79</v>
      </c>
      <c r="AZ178" s="396">
        <v>27492015.91</v>
      </c>
      <c r="BA178" s="396">
        <v>6669602.6399999997</v>
      </c>
      <c r="BB178" s="396">
        <v>67158.16</v>
      </c>
      <c r="BC178" s="396">
        <v>830077.38</v>
      </c>
      <c r="BD178" s="396">
        <v>27492015.811439998</v>
      </c>
    </row>
    <row r="179" spans="1:56" x14ac:dyDescent="0.25">
      <c r="A179" s="390" t="s">
        <v>2239</v>
      </c>
      <c r="B179" s="390" t="s">
        <v>6175</v>
      </c>
      <c r="C179">
        <v>835.38</v>
      </c>
      <c r="D179" s="396">
        <v>14252622.550000001</v>
      </c>
      <c r="E179" s="396">
        <v>12317899.5</v>
      </c>
      <c r="F179" s="397">
        <v>0.86425494373314504</v>
      </c>
      <c r="G179">
        <v>2</v>
      </c>
      <c r="H179" s="396">
        <v>37908.910000000003</v>
      </c>
      <c r="I179" s="396">
        <v>9578139.6799999997</v>
      </c>
      <c r="J179" s="396">
        <v>9616048.5899999999</v>
      </c>
      <c r="K179">
        <v>1.0576399999999999</v>
      </c>
      <c r="L179" s="396">
        <v>3427235.67</v>
      </c>
      <c r="M179" s="396">
        <v>685447.13</v>
      </c>
      <c r="N179" s="396">
        <v>315706.38</v>
      </c>
      <c r="O179" s="396">
        <v>140398.26999999999</v>
      </c>
      <c r="P179" s="396">
        <v>127597.13</v>
      </c>
      <c r="Q179" s="396">
        <v>190501.22</v>
      </c>
      <c r="R179" s="396">
        <v>72907.7</v>
      </c>
      <c r="S179" s="396">
        <v>121346.52</v>
      </c>
      <c r="T179" s="396">
        <v>160880.31</v>
      </c>
      <c r="U179" s="396">
        <v>91173.87</v>
      </c>
      <c r="V179" s="396">
        <v>237167.52</v>
      </c>
      <c r="W179" s="396">
        <v>206567.72</v>
      </c>
      <c r="X179" s="396">
        <v>145608.78</v>
      </c>
      <c r="Y179" s="396">
        <v>5922538.2199999997</v>
      </c>
      <c r="Z179" s="396">
        <v>74682</v>
      </c>
      <c r="AA179" s="396">
        <v>104422.5</v>
      </c>
      <c r="AB179" s="396">
        <v>271498.5</v>
      </c>
      <c r="AC179" s="396">
        <v>28402.92</v>
      </c>
      <c r="AD179" s="396">
        <v>477001.98</v>
      </c>
      <c r="AE179" s="396">
        <v>149541.66</v>
      </c>
      <c r="AF179" s="396">
        <v>1253905.3799999999</v>
      </c>
      <c r="AG179" s="396">
        <v>842063.04</v>
      </c>
      <c r="AH179" s="396">
        <v>2600980.28712</v>
      </c>
      <c r="AI179" s="396">
        <v>5802498.26712</v>
      </c>
      <c r="AJ179" s="396">
        <v>847142.15</v>
      </c>
      <c r="AK179" s="396">
        <v>4955356.1171199996</v>
      </c>
      <c r="AL179" s="396">
        <v>5851327.5371200005</v>
      </c>
      <c r="AM179" s="396">
        <v>416081.18</v>
      </c>
      <c r="AN179" s="396">
        <v>416081.18</v>
      </c>
      <c r="AO179" s="396">
        <v>433617.16</v>
      </c>
      <c r="AP179" s="396">
        <v>433617.16</v>
      </c>
      <c r="AQ179" s="396">
        <v>7173.81</v>
      </c>
      <c r="AR179" s="396">
        <v>7173.81</v>
      </c>
      <c r="AS179" s="396">
        <v>7970.9</v>
      </c>
      <c r="AT179" s="396">
        <v>7970.9</v>
      </c>
      <c r="AU179" s="396">
        <v>9565.08</v>
      </c>
      <c r="AV179" s="396">
        <v>471877.5</v>
      </c>
      <c r="AW179" s="396">
        <v>194154.44</v>
      </c>
      <c r="AX179" s="396">
        <v>73473.55</v>
      </c>
      <c r="AY179" s="396">
        <v>2478756.67</v>
      </c>
      <c r="AZ179" s="396">
        <v>14252622.550000001</v>
      </c>
      <c r="BA179" s="396">
        <v>2743924.53</v>
      </c>
      <c r="BB179" s="396">
        <v>697.29</v>
      </c>
      <c r="BC179" s="396">
        <v>357842.42</v>
      </c>
      <c r="BD179" s="396">
        <v>14252622.42712</v>
      </c>
    </row>
    <row r="180" spans="1:56" x14ac:dyDescent="0.25">
      <c r="A180" s="390" t="s">
        <v>2283</v>
      </c>
      <c r="B180" s="390" t="s">
        <v>6176</v>
      </c>
      <c r="C180">
        <v>1846.19</v>
      </c>
      <c r="D180" s="396">
        <v>26727134.850000001</v>
      </c>
      <c r="E180" s="396">
        <v>20764875.440000001</v>
      </c>
      <c r="F180" s="397">
        <v>0.77692111618166904</v>
      </c>
      <c r="G180">
        <v>1</v>
      </c>
      <c r="H180" s="396">
        <v>223762.3</v>
      </c>
      <c r="I180" s="396">
        <v>9203949.4000000004</v>
      </c>
      <c r="J180" s="396">
        <v>9427711.6999999993</v>
      </c>
      <c r="K180">
        <v>1.0576399999999999</v>
      </c>
      <c r="L180" s="396">
        <v>6534970.4100000001</v>
      </c>
      <c r="M180" s="396">
        <v>1306994.08</v>
      </c>
      <c r="N180" s="396">
        <v>700473.54</v>
      </c>
      <c r="O180" s="396">
        <v>310394.01</v>
      </c>
      <c r="P180" s="396">
        <v>223381.3</v>
      </c>
      <c r="Q180" s="396">
        <v>436361.78</v>
      </c>
      <c r="R180" s="396">
        <v>160922.41</v>
      </c>
      <c r="S180" s="396">
        <v>268930.14</v>
      </c>
      <c r="T180" s="396">
        <v>355675.94</v>
      </c>
      <c r="U180" s="396">
        <v>201697.6</v>
      </c>
      <c r="V180" s="396">
        <v>524332.51</v>
      </c>
      <c r="W180" s="396">
        <v>456682.15</v>
      </c>
      <c r="X180" s="396">
        <v>322700.55</v>
      </c>
      <c r="Y180" s="396">
        <v>11803516.42</v>
      </c>
      <c r="Z180" s="396">
        <v>164770.20000000001</v>
      </c>
      <c r="AA180" s="396">
        <v>230773.75</v>
      </c>
      <c r="AB180" s="396">
        <v>600011.75</v>
      </c>
      <c r="AC180" s="396">
        <v>62770.46</v>
      </c>
      <c r="AD180" s="396">
        <v>1054174.49</v>
      </c>
      <c r="AE180" s="396">
        <v>342851.4</v>
      </c>
      <c r="AF180" s="396">
        <v>2771131.19</v>
      </c>
      <c r="AG180" s="396">
        <v>1860959.52</v>
      </c>
      <c r="AH180" s="396">
        <v>4704154.6665599998</v>
      </c>
      <c r="AI180" s="396">
        <v>11791597.42656</v>
      </c>
      <c r="AJ180" s="396">
        <v>1872184.35</v>
      </c>
      <c r="AK180" s="396">
        <v>9919413.07656</v>
      </c>
      <c r="AL180" s="396">
        <v>11899510.126560001</v>
      </c>
      <c r="AM180" s="396">
        <v>294923.44</v>
      </c>
      <c r="AN180" s="396">
        <v>294923.44</v>
      </c>
      <c r="AO180" s="396">
        <v>307676.88</v>
      </c>
      <c r="AP180" s="396">
        <v>307676.88</v>
      </c>
      <c r="AQ180" s="396">
        <v>34274.879999999997</v>
      </c>
      <c r="AR180" s="396">
        <v>34274.879999999997</v>
      </c>
      <c r="AS180" s="396">
        <v>35869.06</v>
      </c>
      <c r="AT180" s="396">
        <v>35869.06</v>
      </c>
      <c r="AU180" s="396">
        <v>43042.879999999997</v>
      </c>
      <c r="AV180" s="396">
        <v>1043391.31</v>
      </c>
      <c r="AW180" s="396">
        <v>429304.33</v>
      </c>
      <c r="AX180" s="396">
        <v>162881.12</v>
      </c>
      <c r="AY180" s="396">
        <v>3024108.16</v>
      </c>
      <c r="AZ180" s="396">
        <v>26727134.850000001</v>
      </c>
      <c r="BA180" s="396">
        <v>730167.34</v>
      </c>
      <c r="BB180" s="396">
        <v>63791.15</v>
      </c>
      <c r="BC180" s="396">
        <v>981583.64</v>
      </c>
      <c r="BD180" s="396">
        <v>26727134.706560001</v>
      </c>
    </row>
    <row r="181" spans="1:56" x14ac:dyDescent="0.25">
      <c r="A181" s="390" t="s">
        <v>3276</v>
      </c>
      <c r="B181" s="390" t="s">
        <v>6177</v>
      </c>
      <c r="C181">
        <v>251</v>
      </c>
      <c r="D181" s="396">
        <v>4085416.17</v>
      </c>
      <c r="E181" s="396">
        <v>2959577.85</v>
      </c>
      <c r="F181" s="397">
        <v>0.72442505900200604</v>
      </c>
      <c r="G181">
        <v>1</v>
      </c>
      <c r="H181" s="396">
        <v>104781.6</v>
      </c>
      <c r="I181" s="396">
        <v>758265.92</v>
      </c>
      <c r="J181" s="396">
        <v>863047.52</v>
      </c>
      <c r="K181">
        <v>1.0576399999999999</v>
      </c>
      <c r="L181" s="396">
        <v>965332.98</v>
      </c>
      <c r="M181" s="396">
        <v>193066.59</v>
      </c>
      <c r="N181" s="396">
        <v>94863.69</v>
      </c>
      <c r="O181" s="396">
        <v>41740.019999999997</v>
      </c>
      <c r="P181" s="396">
        <v>35939.160000000003</v>
      </c>
      <c r="Q181" s="396">
        <v>56173.43</v>
      </c>
      <c r="R181" s="396">
        <v>21018.43</v>
      </c>
      <c r="S181" s="396">
        <v>36403.949999999997</v>
      </c>
      <c r="T181" s="396">
        <v>47829.279999999999</v>
      </c>
      <c r="U181" s="396">
        <v>27220.97</v>
      </c>
      <c r="V181" s="396">
        <v>70509.259999999995</v>
      </c>
      <c r="W181" s="396">
        <v>61412.02</v>
      </c>
      <c r="X181" s="396">
        <v>43682.63</v>
      </c>
      <c r="Y181" s="396">
        <v>1695192.41</v>
      </c>
      <c r="Z181" s="396">
        <v>22185</v>
      </c>
      <c r="AA181" s="396">
        <v>31375</v>
      </c>
      <c r="AB181" s="396">
        <v>81575</v>
      </c>
      <c r="AC181" s="396">
        <v>8534</v>
      </c>
      <c r="AD181" s="396">
        <v>143321</v>
      </c>
      <c r="AE181" s="396">
        <v>44131.5</v>
      </c>
      <c r="AF181" s="396">
        <v>376751</v>
      </c>
      <c r="AG181" s="396">
        <v>253008</v>
      </c>
      <c r="AH181" s="396">
        <v>738737.20200000005</v>
      </c>
      <c r="AI181" s="396">
        <v>1699617.702</v>
      </c>
      <c r="AJ181" s="396">
        <v>254534.08</v>
      </c>
      <c r="AK181" s="396">
        <v>1445083.622</v>
      </c>
      <c r="AL181" s="396">
        <v>1714289.0419999999</v>
      </c>
      <c r="AM181" s="396">
        <v>83694.490000000005</v>
      </c>
      <c r="AN181" s="396">
        <v>83694.490000000005</v>
      </c>
      <c r="AO181" s="396">
        <v>87679.94</v>
      </c>
      <c r="AP181" s="396">
        <v>87679.94</v>
      </c>
      <c r="AQ181" s="396">
        <v>20724.349999999999</v>
      </c>
      <c r="AR181" s="396">
        <v>20724.349999999999</v>
      </c>
      <c r="AS181" s="396">
        <v>21521.439999999999</v>
      </c>
      <c r="AT181" s="396">
        <v>21521.439999999999</v>
      </c>
      <c r="AU181" s="396">
        <v>26303.98</v>
      </c>
      <c r="AV181" s="396">
        <v>141882.07999999999</v>
      </c>
      <c r="AW181" s="396">
        <v>58377.51</v>
      </c>
      <c r="AX181" s="396">
        <v>22130.58</v>
      </c>
      <c r="AY181" s="396">
        <v>675934.59</v>
      </c>
      <c r="AZ181" s="396">
        <v>4085416.17</v>
      </c>
      <c r="BA181" s="396">
        <v>184115.51</v>
      </c>
      <c r="BB181" s="396">
        <v>29341.85</v>
      </c>
      <c r="BC181" s="396">
        <v>119510.36</v>
      </c>
      <c r="BD181" s="396">
        <v>4085416.0419999999</v>
      </c>
    </row>
    <row r="182" spans="1:56" x14ac:dyDescent="0.25">
      <c r="A182" s="390" t="s">
        <v>1634</v>
      </c>
      <c r="B182" s="390" t="s">
        <v>6178</v>
      </c>
      <c r="C182">
        <v>158.06</v>
      </c>
      <c r="D182" s="396">
        <v>2883634.44</v>
      </c>
      <c r="E182" s="396">
        <v>2211088.66</v>
      </c>
      <c r="F182" s="397">
        <v>0.76677148439106602</v>
      </c>
      <c r="G182">
        <v>1</v>
      </c>
      <c r="H182" s="396">
        <v>39608.76</v>
      </c>
      <c r="I182" s="396">
        <v>1704086.51</v>
      </c>
      <c r="J182" s="396">
        <v>1743695.27</v>
      </c>
      <c r="K182">
        <v>1.0576399999999999</v>
      </c>
      <c r="L182" s="396">
        <v>647349.87</v>
      </c>
      <c r="M182" s="396">
        <v>129469.97</v>
      </c>
      <c r="N182" s="396">
        <v>59194.94</v>
      </c>
      <c r="O182" s="396">
        <v>25802.92</v>
      </c>
      <c r="P182" s="396">
        <v>26327.360000000001</v>
      </c>
      <c r="Q182" s="396">
        <v>36634.85</v>
      </c>
      <c r="R182" s="396">
        <v>13136.52</v>
      </c>
      <c r="S182" s="396">
        <v>22629.48</v>
      </c>
      <c r="T182" s="396">
        <v>29567.19</v>
      </c>
      <c r="U182" s="396">
        <v>16726.14</v>
      </c>
      <c r="V182" s="396">
        <v>43587.54</v>
      </c>
      <c r="W182" s="396">
        <v>37963.79</v>
      </c>
      <c r="X182" s="396">
        <v>27154.07</v>
      </c>
      <c r="Y182" s="396">
        <v>1115544.6399999999</v>
      </c>
      <c r="Z182" s="396">
        <v>14143.5</v>
      </c>
      <c r="AA182" s="396">
        <v>19757.5</v>
      </c>
      <c r="AB182" s="396">
        <v>51369.5</v>
      </c>
      <c r="AC182" s="396">
        <v>5374.04</v>
      </c>
      <c r="AD182" s="396">
        <v>90252.26</v>
      </c>
      <c r="AE182" s="396">
        <v>29588.91</v>
      </c>
      <c r="AF182" s="396">
        <v>237248.06</v>
      </c>
      <c r="AG182" s="396">
        <v>159324.48000000001</v>
      </c>
      <c r="AH182" s="396">
        <v>532659.83244000003</v>
      </c>
      <c r="AI182" s="396">
        <v>1139718.08244</v>
      </c>
      <c r="AJ182" s="396">
        <v>160285.48000000001</v>
      </c>
      <c r="AK182" s="396">
        <v>979432.60244000005</v>
      </c>
      <c r="AL182" s="396">
        <v>1148956.9324399999</v>
      </c>
      <c r="AM182" s="396">
        <v>81303.210000000006</v>
      </c>
      <c r="AN182" s="396">
        <v>81303.210000000006</v>
      </c>
      <c r="AO182" s="396">
        <v>84491.58</v>
      </c>
      <c r="AP182" s="396">
        <v>84491.58</v>
      </c>
      <c r="AQ182" s="396">
        <v>27898.16</v>
      </c>
      <c r="AR182" s="396">
        <v>27898.16</v>
      </c>
      <c r="AS182" s="396">
        <v>28695.25</v>
      </c>
      <c r="AT182" s="396">
        <v>28695.25</v>
      </c>
      <c r="AU182" s="396">
        <v>35071.97</v>
      </c>
      <c r="AV182" s="396">
        <v>89274.12</v>
      </c>
      <c r="AW182" s="396">
        <v>36731.919999999998</v>
      </c>
      <c r="AX182" s="396">
        <v>13278.35</v>
      </c>
      <c r="AY182" s="396">
        <v>619132.76</v>
      </c>
      <c r="AZ182" s="396">
        <v>2883634.44</v>
      </c>
      <c r="BA182" s="396">
        <v>468294.99</v>
      </c>
      <c r="BB182" s="396">
        <v>37963.089999999997</v>
      </c>
      <c r="BC182" s="396">
        <v>98484.72</v>
      </c>
      <c r="BD182" s="396">
        <v>2883634.33244</v>
      </c>
    </row>
    <row r="183" spans="1:56" x14ac:dyDescent="0.25">
      <c r="A183" s="390" t="s">
        <v>1651</v>
      </c>
      <c r="B183" s="390" t="s">
        <v>6179</v>
      </c>
      <c r="C183">
        <v>929</v>
      </c>
      <c r="D183" s="396">
        <v>16845575.309999999</v>
      </c>
      <c r="E183" s="396">
        <v>12698218.890000001</v>
      </c>
      <c r="F183" s="397">
        <v>0.75380143784474896</v>
      </c>
      <c r="G183">
        <v>1</v>
      </c>
      <c r="H183" s="396">
        <v>310647.77</v>
      </c>
      <c r="I183" s="396">
        <v>10714713.279999999</v>
      </c>
      <c r="J183" s="396">
        <v>11025361.050000001</v>
      </c>
      <c r="K183">
        <v>1.0576399999999999</v>
      </c>
      <c r="L183" s="396">
        <v>3859055.22</v>
      </c>
      <c r="M183" s="396">
        <v>771811.04</v>
      </c>
      <c r="N183" s="396">
        <v>352134.04</v>
      </c>
      <c r="O183" s="396">
        <v>156335.37</v>
      </c>
      <c r="P183" s="396">
        <v>153570.22</v>
      </c>
      <c r="Q183" s="396">
        <v>212482.13</v>
      </c>
      <c r="R183" s="396">
        <v>80789.61</v>
      </c>
      <c r="S183" s="396">
        <v>135120.99</v>
      </c>
      <c r="T183" s="396">
        <v>179142.39999999999</v>
      </c>
      <c r="U183" s="396">
        <v>101340.74</v>
      </c>
      <c r="V183" s="396">
        <v>264089.23</v>
      </c>
      <c r="W183" s="396">
        <v>230015.94</v>
      </c>
      <c r="X183" s="396">
        <v>162137.35</v>
      </c>
      <c r="Y183" s="396">
        <v>6658024.2800000003</v>
      </c>
      <c r="Z183" s="396">
        <v>82890</v>
      </c>
      <c r="AA183" s="396">
        <v>116125</v>
      </c>
      <c r="AB183" s="396">
        <v>301925</v>
      </c>
      <c r="AC183" s="396">
        <v>31586</v>
      </c>
      <c r="AD183" s="396">
        <v>530459</v>
      </c>
      <c r="AE183" s="396">
        <v>166143</v>
      </c>
      <c r="AF183" s="396">
        <v>1394429</v>
      </c>
      <c r="AG183" s="396">
        <v>936432</v>
      </c>
      <c r="AH183" s="396">
        <v>3109976.8139999998</v>
      </c>
      <c r="AI183" s="396">
        <v>6669965.8140000002</v>
      </c>
      <c r="AJ183" s="396">
        <v>942080.32</v>
      </c>
      <c r="AK183" s="396">
        <v>5727885.4939999999</v>
      </c>
      <c r="AL183" s="396">
        <v>6724267.3140000002</v>
      </c>
      <c r="AM183" s="396">
        <v>491007.67</v>
      </c>
      <c r="AN183" s="396">
        <v>491007.67</v>
      </c>
      <c r="AO183" s="396">
        <v>510934.93</v>
      </c>
      <c r="AP183" s="396">
        <v>510934.93</v>
      </c>
      <c r="AQ183" s="396">
        <v>119563.55</v>
      </c>
      <c r="AR183" s="396">
        <v>119563.55</v>
      </c>
      <c r="AS183" s="396">
        <v>124346.1</v>
      </c>
      <c r="AT183" s="396">
        <v>124346.1</v>
      </c>
      <c r="AU183" s="396">
        <v>149852.99</v>
      </c>
      <c r="AV183" s="396">
        <v>524485.47</v>
      </c>
      <c r="AW183" s="396">
        <v>215800.04</v>
      </c>
      <c r="AX183" s="396">
        <v>81440.56</v>
      </c>
      <c r="AY183" s="396">
        <v>3463283.56</v>
      </c>
      <c r="AZ183" s="396">
        <v>16845575.309999999</v>
      </c>
      <c r="BA183" s="396">
        <v>4145292.13</v>
      </c>
      <c r="BB183" s="396">
        <v>128011.09</v>
      </c>
      <c r="BC183" s="396">
        <v>549916.07999999996</v>
      </c>
      <c r="BD183" s="396">
        <v>16845575.153999999</v>
      </c>
    </row>
    <row r="184" spans="1:56" x14ac:dyDescent="0.25">
      <c r="A184" s="390" t="s">
        <v>2476</v>
      </c>
      <c r="B184" s="390" t="s">
        <v>6180</v>
      </c>
      <c r="C184">
        <v>722.15</v>
      </c>
      <c r="D184" s="396">
        <v>12887790.720000001</v>
      </c>
      <c r="E184" s="396">
        <v>10473036.210000001</v>
      </c>
      <c r="F184" s="397">
        <v>0.81263239274574395</v>
      </c>
      <c r="G184">
        <v>2</v>
      </c>
      <c r="H184" s="396">
        <v>89952.05</v>
      </c>
      <c r="I184" s="396">
        <v>9624709.0700000003</v>
      </c>
      <c r="J184" s="396">
        <v>9714661.1199999992</v>
      </c>
      <c r="K184">
        <v>1.0576399999999999</v>
      </c>
      <c r="L184" s="396">
        <v>2927873.16</v>
      </c>
      <c r="M184" s="396">
        <v>585574.63</v>
      </c>
      <c r="N184" s="396">
        <v>273207.44</v>
      </c>
      <c r="O184" s="396">
        <v>120666.62</v>
      </c>
      <c r="P184" s="396">
        <v>116700.7</v>
      </c>
      <c r="Q184" s="396">
        <v>167706.20000000001</v>
      </c>
      <c r="R184" s="396">
        <v>62398.48</v>
      </c>
      <c r="S184" s="396">
        <v>104948.34</v>
      </c>
      <c r="T184" s="396">
        <v>138270.10999999999</v>
      </c>
      <c r="U184" s="396">
        <v>78383.289999999994</v>
      </c>
      <c r="V184" s="396">
        <v>203835.86</v>
      </c>
      <c r="W184" s="396">
        <v>177536.58</v>
      </c>
      <c r="X184" s="396">
        <v>125931.92</v>
      </c>
      <c r="Y184" s="396">
        <v>5083033.33</v>
      </c>
      <c r="Z184" s="396">
        <v>64678.5</v>
      </c>
      <c r="AA184" s="396">
        <v>90268.75</v>
      </c>
      <c r="AB184" s="396">
        <v>234698.75</v>
      </c>
      <c r="AC184" s="396">
        <v>24553.1</v>
      </c>
      <c r="AD184" s="396">
        <v>412347.65</v>
      </c>
      <c r="AE184" s="396">
        <v>131879.19</v>
      </c>
      <c r="AF184" s="396">
        <v>1083947.1499999999</v>
      </c>
      <c r="AG184" s="396">
        <v>727927.2</v>
      </c>
      <c r="AH184" s="396">
        <v>2371712.8835999998</v>
      </c>
      <c r="AI184" s="396">
        <v>5142013.1736000003</v>
      </c>
      <c r="AJ184" s="396">
        <v>732317.87</v>
      </c>
      <c r="AK184" s="396">
        <v>4409695.3036000002</v>
      </c>
      <c r="AL184" s="396">
        <v>5184223.9736000001</v>
      </c>
      <c r="AM184" s="396">
        <v>349922.67</v>
      </c>
      <c r="AN184" s="396">
        <v>349922.67</v>
      </c>
      <c r="AO184" s="396">
        <v>364270.3</v>
      </c>
      <c r="AP184" s="396">
        <v>364270.3</v>
      </c>
      <c r="AQ184" s="396">
        <v>103621.75</v>
      </c>
      <c r="AR184" s="396">
        <v>103621.75</v>
      </c>
      <c r="AS184" s="396">
        <v>107607.2</v>
      </c>
      <c r="AT184" s="396">
        <v>107607.2</v>
      </c>
      <c r="AU184" s="396">
        <v>129925.73</v>
      </c>
      <c r="AV184" s="396">
        <v>408110.27</v>
      </c>
      <c r="AW184" s="396">
        <v>167917.35</v>
      </c>
      <c r="AX184" s="396">
        <v>63736.09</v>
      </c>
      <c r="AY184" s="396">
        <v>2620533.2799999998</v>
      </c>
      <c r="AZ184" s="396">
        <v>12887790.720000001</v>
      </c>
      <c r="BA184" s="396">
        <v>2456324.0699999998</v>
      </c>
      <c r="BB184" s="396">
        <v>163259.56</v>
      </c>
      <c r="BC184" s="396">
        <v>407222.94</v>
      </c>
      <c r="BD184" s="396">
        <v>12887790.5836</v>
      </c>
    </row>
    <row r="185" spans="1:56" x14ac:dyDescent="0.25">
      <c r="A185" s="390" t="s">
        <v>2289</v>
      </c>
      <c r="B185" s="390" t="s">
        <v>6181</v>
      </c>
      <c r="C185">
        <v>775.8</v>
      </c>
      <c r="D185" s="396">
        <v>13476675.98</v>
      </c>
      <c r="E185" s="396">
        <v>10704170.98</v>
      </c>
      <c r="F185" s="397">
        <v>0.79427382508012201</v>
      </c>
      <c r="G185">
        <v>2</v>
      </c>
      <c r="H185" s="396">
        <v>107412.34</v>
      </c>
      <c r="I185" s="396">
        <v>8017099.1399999997</v>
      </c>
      <c r="J185" s="396">
        <v>8124511.4800000004</v>
      </c>
      <c r="K185">
        <v>1.0576399999999999</v>
      </c>
      <c r="L185" s="396">
        <v>3119877.29</v>
      </c>
      <c r="M185" s="396">
        <v>623975.44999999995</v>
      </c>
      <c r="N185" s="396">
        <v>293698</v>
      </c>
      <c r="O185" s="396">
        <v>130532.44</v>
      </c>
      <c r="P185" s="396">
        <v>121033.64</v>
      </c>
      <c r="Q185" s="396">
        <v>180731.93</v>
      </c>
      <c r="R185" s="396">
        <v>67653.09</v>
      </c>
      <c r="S185" s="396">
        <v>112819.47</v>
      </c>
      <c r="T185" s="396">
        <v>149575.21</v>
      </c>
      <c r="U185" s="396">
        <v>84614.6</v>
      </c>
      <c r="V185" s="396">
        <v>220501.69</v>
      </c>
      <c r="W185" s="396">
        <v>192052.15</v>
      </c>
      <c r="X185" s="396">
        <v>135376.82</v>
      </c>
      <c r="Y185" s="396">
        <v>5432441.7800000003</v>
      </c>
      <c r="Z185" s="396">
        <v>69462</v>
      </c>
      <c r="AA185" s="396">
        <v>96975</v>
      </c>
      <c r="AB185" s="396">
        <v>252135</v>
      </c>
      <c r="AC185" s="396">
        <v>26377.200000000001</v>
      </c>
      <c r="AD185" s="396">
        <v>442981.8</v>
      </c>
      <c r="AE185" s="396">
        <v>141734.44</v>
      </c>
      <c r="AF185" s="396">
        <v>1164475.8</v>
      </c>
      <c r="AG185" s="396">
        <v>782006.4</v>
      </c>
      <c r="AH185" s="396">
        <v>2467418.0112000001</v>
      </c>
      <c r="AI185" s="396">
        <v>5443565.6512000002</v>
      </c>
      <c r="AJ185" s="396">
        <v>786723.26</v>
      </c>
      <c r="AK185" s="396">
        <v>4656842.3912000004</v>
      </c>
      <c r="AL185" s="396">
        <v>5488912.3711999999</v>
      </c>
      <c r="AM185" s="396">
        <v>345937.22</v>
      </c>
      <c r="AN185" s="396">
        <v>345937.22</v>
      </c>
      <c r="AO185" s="396">
        <v>360284.85</v>
      </c>
      <c r="AP185" s="396">
        <v>360284.85</v>
      </c>
      <c r="AQ185" s="396">
        <v>85288.67</v>
      </c>
      <c r="AR185" s="396">
        <v>85288.67</v>
      </c>
      <c r="AS185" s="396">
        <v>89274.12</v>
      </c>
      <c r="AT185" s="396">
        <v>89274.12</v>
      </c>
      <c r="AU185" s="396">
        <v>106810.11</v>
      </c>
      <c r="AV185" s="396">
        <v>438399.71</v>
      </c>
      <c r="AW185" s="396">
        <v>180379.97</v>
      </c>
      <c r="AX185" s="396">
        <v>68162.210000000006</v>
      </c>
      <c r="AY185" s="396">
        <v>2555321.7200000002</v>
      </c>
      <c r="AZ185" s="396">
        <v>13476675.98</v>
      </c>
      <c r="BA185" s="396">
        <v>1980313.44</v>
      </c>
      <c r="BB185" s="396">
        <v>46667.23</v>
      </c>
      <c r="BC185" s="396">
        <v>324633.08</v>
      </c>
      <c r="BD185" s="396">
        <v>13476675.871200001</v>
      </c>
    </row>
    <row r="186" spans="1:56" x14ac:dyDescent="0.25">
      <c r="A186" s="390" t="s">
        <v>2433</v>
      </c>
      <c r="B186" s="390" t="s">
        <v>6182</v>
      </c>
      <c r="C186">
        <v>2484.04</v>
      </c>
      <c r="D186" s="396">
        <v>40075359.780000001</v>
      </c>
      <c r="E186" s="396">
        <v>32371512.940000001</v>
      </c>
      <c r="F186" s="397">
        <v>0.80776599680473304</v>
      </c>
      <c r="G186">
        <v>2</v>
      </c>
      <c r="H186" s="396">
        <v>274345.96999999997</v>
      </c>
      <c r="I186" s="396">
        <v>24743142.600000001</v>
      </c>
      <c r="J186" s="396">
        <v>25017488.57</v>
      </c>
      <c r="K186">
        <v>1.0576399999999999</v>
      </c>
      <c r="L186" s="396">
        <v>9595652.75</v>
      </c>
      <c r="M186" s="396">
        <v>1919130.55</v>
      </c>
      <c r="N186" s="396">
        <v>941806.79</v>
      </c>
      <c r="O186" s="396">
        <v>418159.17</v>
      </c>
      <c r="P186" s="396">
        <v>350688.16</v>
      </c>
      <c r="Q186" s="396">
        <v>576388.32999999996</v>
      </c>
      <c r="R186" s="396">
        <v>216752.63</v>
      </c>
      <c r="S186" s="396">
        <v>361743.83</v>
      </c>
      <c r="T186" s="396">
        <v>479162.45</v>
      </c>
      <c r="U186" s="396">
        <v>271225.88</v>
      </c>
      <c r="V186" s="396">
        <v>706374.61</v>
      </c>
      <c r="W186" s="396">
        <v>615236.82999999996</v>
      </c>
      <c r="X186" s="396">
        <v>434071.6</v>
      </c>
      <c r="Y186" s="396">
        <v>16886393.579999998</v>
      </c>
      <c r="Z186" s="396">
        <v>221321.7</v>
      </c>
      <c r="AA186" s="396">
        <v>310505</v>
      </c>
      <c r="AB186" s="396">
        <v>807313</v>
      </c>
      <c r="AC186" s="396">
        <v>84457.36</v>
      </c>
      <c r="AD186" s="396">
        <v>1418386.84</v>
      </c>
      <c r="AE186" s="396">
        <v>450347.43</v>
      </c>
      <c r="AF186" s="396">
        <v>3728544.04</v>
      </c>
      <c r="AG186" s="396">
        <v>2503912.3199999998</v>
      </c>
      <c r="AH186" s="396">
        <v>7229950.3269600002</v>
      </c>
      <c r="AI186" s="396">
        <v>16754738.016960001</v>
      </c>
      <c r="AJ186" s="396">
        <v>2519015.2799999998</v>
      </c>
      <c r="AK186" s="396">
        <v>14235722.736959999</v>
      </c>
      <c r="AL186" s="396">
        <v>16899934.056960002</v>
      </c>
      <c r="AM186" s="396">
        <v>891944.14</v>
      </c>
      <c r="AN186" s="396">
        <v>891944.14</v>
      </c>
      <c r="AO186" s="396">
        <v>929407.39</v>
      </c>
      <c r="AP186" s="396">
        <v>929407.39</v>
      </c>
      <c r="AQ186" s="396">
        <v>83694.490000000005</v>
      </c>
      <c r="AR186" s="396">
        <v>83694.490000000005</v>
      </c>
      <c r="AS186" s="396">
        <v>86882.85</v>
      </c>
      <c r="AT186" s="396">
        <v>86882.85</v>
      </c>
      <c r="AU186" s="396">
        <v>104418.84</v>
      </c>
      <c r="AV186" s="396">
        <v>1403676.16</v>
      </c>
      <c r="AW186" s="396">
        <v>577543.87</v>
      </c>
      <c r="AX186" s="396">
        <v>219535.43</v>
      </c>
      <c r="AY186" s="396">
        <v>6289032.04</v>
      </c>
      <c r="AZ186" s="396">
        <v>40075359.780000001</v>
      </c>
      <c r="BA186" s="396">
        <v>3322883.62</v>
      </c>
      <c r="BB186" s="396">
        <v>80078.87</v>
      </c>
      <c r="BC186" s="396">
        <v>1111028.8400000001</v>
      </c>
      <c r="BD186" s="396">
        <v>40075359.676959999</v>
      </c>
    </row>
    <row r="187" spans="1:56" x14ac:dyDescent="0.25">
      <c r="A187" s="390" t="s">
        <v>2023</v>
      </c>
      <c r="B187" s="390" t="s">
        <v>6183</v>
      </c>
      <c r="C187">
        <v>1581.87</v>
      </c>
      <c r="D187" s="396">
        <v>24625779.489999998</v>
      </c>
      <c r="E187" s="396">
        <v>32656960.379999999</v>
      </c>
      <c r="F187" s="397">
        <v>1.3261290020590499</v>
      </c>
      <c r="G187">
        <v>4</v>
      </c>
      <c r="H187" s="396">
        <v>1565.96</v>
      </c>
      <c r="I187" s="396">
        <v>8822768.6500000004</v>
      </c>
      <c r="J187" s="396">
        <v>8824334.6099999994</v>
      </c>
      <c r="K187">
        <v>1.0576399999999999</v>
      </c>
      <c r="L187" s="396">
        <v>6021947.5300000003</v>
      </c>
      <c r="M187" s="396">
        <v>1204389.5</v>
      </c>
      <c r="N187" s="396">
        <v>599538.56000000006</v>
      </c>
      <c r="O187" s="396">
        <v>266377.26</v>
      </c>
      <c r="P187" s="396">
        <v>217867.99</v>
      </c>
      <c r="Q187" s="396">
        <v>369604.94</v>
      </c>
      <c r="R187" s="396">
        <v>137933.49</v>
      </c>
      <c r="S187" s="396">
        <v>230230.43</v>
      </c>
      <c r="T187" s="396">
        <v>305237.78999999998</v>
      </c>
      <c r="U187" s="396">
        <v>172836.81</v>
      </c>
      <c r="V187" s="396">
        <v>449977.29</v>
      </c>
      <c r="W187" s="396">
        <v>391920.37</v>
      </c>
      <c r="X187" s="396">
        <v>276263.15999999997</v>
      </c>
      <c r="Y187" s="396">
        <v>10644125.119999999</v>
      </c>
      <c r="Z187" s="396">
        <v>141656.4</v>
      </c>
      <c r="AA187" s="396">
        <v>197733.75</v>
      </c>
      <c r="AB187" s="396">
        <v>514107.75</v>
      </c>
      <c r="AC187" s="396">
        <v>53783.58</v>
      </c>
      <c r="AD187" s="396">
        <v>451623.88</v>
      </c>
      <c r="AE187" s="396">
        <v>290515.48</v>
      </c>
      <c r="AF187" s="396">
        <v>2374386.87</v>
      </c>
      <c r="AG187" s="396">
        <v>1594524.96</v>
      </c>
      <c r="AH187" s="396">
        <v>4506435.0418800004</v>
      </c>
      <c r="AI187" s="396">
        <v>10124767.71188</v>
      </c>
      <c r="AJ187" s="396">
        <v>1604142.72</v>
      </c>
      <c r="AK187" s="396">
        <v>8520624.9918799996</v>
      </c>
      <c r="AL187" s="396">
        <v>10217230.49188</v>
      </c>
      <c r="AM187" s="396">
        <v>510137.84</v>
      </c>
      <c r="AN187" s="396">
        <v>510137.84</v>
      </c>
      <c r="AO187" s="396">
        <v>530862.18999999994</v>
      </c>
      <c r="AP187" s="396">
        <v>530862.18999999994</v>
      </c>
      <c r="AQ187" s="396">
        <v>52607.96</v>
      </c>
      <c r="AR187" s="396">
        <v>52607.96</v>
      </c>
      <c r="AS187" s="396">
        <v>54999.23</v>
      </c>
      <c r="AT187" s="396">
        <v>54999.23</v>
      </c>
      <c r="AU187" s="396">
        <v>66158.5</v>
      </c>
      <c r="AV187" s="396">
        <v>893538.32</v>
      </c>
      <c r="AW187" s="396">
        <v>367647.18</v>
      </c>
      <c r="AX187" s="396">
        <v>139865.31</v>
      </c>
      <c r="AY187" s="396">
        <v>3764423.75</v>
      </c>
      <c r="AZ187" s="396">
        <v>24625779.489999998</v>
      </c>
      <c r="BA187" s="396">
        <v>1585412.5</v>
      </c>
      <c r="BB187" s="396">
        <v>29146.49</v>
      </c>
      <c r="BC187" s="396">
        <v>683168.71</v>
      </c>
      <c r="BD187" s="396">
        <v>24625779.361880001</v>
      </c>
    </row>
    <row r="188" spans="1:56" x14ac:dyDescent="0.25">
      <c r="A188" s="390" t="s">
        <v>1842</v>
      </c>
      <c r="B188" s="390" t="s">
        <v>6184</v>
      </c>
      <c r="C188">
        <v>1096.1400000000001</v>
      </c>
      <c r="D188" s="396">
        <v>18454219.52</v>
      </c>
      <c r="E188" s="396">
        <v>14712949.869999999</v>
      </c>
      <c r="F188" s="397">
        <v>0.79726752215419605</v>
      </c>
      <c r="G188">
        <v>2</v>
      </c>
      <c r="H188" s="396">
        <v>142027.24</v>
      </c>
      <c r="I188" s="396">
        <v>12058164.029999999</v>
      </c>
      <c r="J188" s="396">
        <v>12200191.27</v>
      </c>
      <c r="K188">
        <v>1.0576399999999999</v>
      </c>
      <c r="L188" s="396">
        <v>4410782.49</v>
      </c>
      <c r="M188" s="396">
        <v>882156.49</v>
      </c>
      <c r="N188" s="396">
        <v>415123.54</v>
      </c>
      <c r="O188" s="396">
        <v>184415.02</v>
      </c>
      <c r="P188" s="396">
        <v>164126.79</v>
      </c>
      <c r="Q188" s="396">
        <v>254001.63</v>
      </c>
      <c r="R188" s="396">
        <v>95239.79</v>
      </c>
      <c r="S188" s="396">
        <v>159390.29999999999</v>
      </c>
      <c r="T188" s="396">
        <v>211318.47</v>
      </c>
      <c r="U188" s="396">
        <v>119378.74</v>
      </c>
      <c r="V188" s="396">
        <v>311522.74</v>
      </c>
      <c r="W188" s="396">
        <v>271329.49</v>
      </c>
      <c r="X188" s="396">
        <v>191259.11</v>
      </c>
      <c r="Y188" s="396">
        <v>7670044.5999999996</v>
      </c>
      <c r="Z188" s="396">
        <v>97902.9</v>
      </c>
      <c r="AA188" s="396">
        <v>137017.5</v>
      </c>
      <c r="AB188" s="396">
        <v>356245.5</v>
      </c>
      <c r="AC188" s="396">
        <v>37268.76</v>
      </c>
      <c r="AD188" s="396">
        <v>625895.93999999994</v>
      </c>
      <c r="AE188" s="396">
        <v>199425.23</v>
      </c>
      <c r="AF188" s="396">
        <v>1645306.14</v>
      </c>
      <c r="AG188" s="396">
        <v>1104909.1200000001</v>
      </c>
      <c r="AH188" s="396">
        <v>3358260.3543600002</v>
      </c>
      <c r="AI188" s="396">
        <v>7562231.4443600001</v>
      </c>
      <c r="AJ188" s="396">
        <v>1111573.6499999999</v>
      </c>
      <c r="AK188" s="396">
        <v>6450657.7943599997</v>
      </c>
      <c r="AL188" s="396">
        <v>7626302.5443599997</v>
      </c>
      <c r="AM188" s="396">
        <v>510934.93</v>
      </c>
      <c r="AN188" s="396">
        <v>510934.93</v>
      </c>
      <c r="AO188" s="396">
        <v>531659.28</v>
      </c>
      <c r="AP188" s="396">
        <v>531659.28</v>
      </c>
      <c r="AQ188" s="396">
        <v>19130.16</v>
      </c>
      <c r="AR188" s="396">
        <v>19130.16</v>
      </c>
      <c r="AS188" s="396">
        <v>19927.25</v>
      </c>
      <c r="AT188" s="396">
        <v>19927.25</v>
      </c>
      <c r="AU188" s="396">
        <v>23912.71</v>
      </c>
      <c r="AV188" s="396">
        <v>619339.22</v>
      </c>
      <c r="AW188" s="396">
        <v>254827.7</v>
      </c>
      <c r="AX188" s="396">
        <v>96489.36</v>
      </c>
      <c r="AY188" s="396">
        <v>3157872.23</v>
      </c>
      <c r="AZ188" s="396">
        <v>18454219.52</v>
      </c>
      <c r="BA188" s="396">
        <v>2626333.41</v>
      </c>
      <c r="BB188" s="396">
        <v>28504.639999999999</v>
      </c>
      <c r="BC188" s="396">
        <v>724457.26</v>
      </c>
      <c r="BD188" s="396">
        <v>18454219.374359999</v>
      </c>
    </row>
    <row r="189" spans="1:56" x14ac:dyDescent="0.25">
      <c r="A189" s="390" t="s">
        <v>2074</v>
      </c>
      <c r="B189" s="390" t="s">
        <v>6185</v>
      </c>
      <c r="C189">
        <v>2287.38</v>
      </c>
      <c r="D189" s="396">
        <v>33724650.780000001</v>
      </c>
      <c r="E189" s="396">
        <v>26443236.309999999</v>
      </c>
      <c r="F189" s="397">
        <v>0.78409222033165804</v>
      </c>
      <c r="G189">
        <v>2</v>
      </c>
      <c r="H189" s="396">
        <v>255029.19</v>
      </c>
      <c r="I189" s="396">
        <v>14914656.060000001</v>
      </c>
      <c r="J189" s="396">
        <v>15169685.25</v>
      </c>
      <c r="K189">
        <v>1.0576399999999999</v>
      </c>
      <c r="L189" s="396">
        <v>8192428.9299999997</v>
      </c>
      <c r="M189" s="396">
        <v>1638485.78</v>
      </c>
      <c r="N189" s="396">
        <v>867433.65</v>
      </c>
      <c r="O189" s="396">
        <v>384767.15</v>
      </c>
      <c r="P189" s="396">
        <v>284277.71000000002</v>
      </c>
      <c r="Q189" s="396">
        <v>536497.04</v>
      </c>
      <c r="R189" s="396">
        <v>199675.15</v>
      </c>
      <c r="S189" s="396">
        <v>332883.03999999998</v>
      </c>
      <c r="T189" s="396">
        <v>440899.03</v>
      </c>
      <c r="U189" s="396">
        <v>249580.29</v>
      </c>
      <c r="V189" s="396">
        <v>649967.19999999995</v>
      </c>
      <c r="W189" s="396">
        <v>566107.21</v>
      </c>
      <c r="X189" s="396">
        <v>399440.32</v>
      </c>
      <c r="Y189" s="396">
        <v>14742442.5</v>
      </c>
      <c r="Z189" s="396">
        <v>204282</v>
      </c>
      <c r="AA189" s="396">
        <v>285922.5</v>
      </c>
      <c r="AB189" s="396">
        <v>743398.5</v>
      </c>
      <c r="AC189" s="396">
        <v>77770.92</v>
      </c>
      <c r="AD189" s="396">
        <v>1306093.98</v>
      </c>
      <c r="AE189" s="396">
        <v>420968.88</v>
      </c>
      <c r="AF189" s="396">
        <v>3433357.38</v>
      </c>
      <c r="AG189" s="396">
        <v>2305679.04</v>
      </c>
      <c r="AH189" s="396">
        <v>5962365.4681200003</v>
      </c>
      <c r="AI189" s="396">
        <v>14739838.668120001</v>
      </c>
      <c r="AJ189" s="396">
        <v>2319586.31</v>
      </c>
      <c r="AK189" s="396">
        <v>12420252.35812</v>
      </c>
      <c r="AL189" s="396">
        <v>14873539.61812</v>
      </c>
      <c r="AM189" s="396">
        <v>409704.45</v>
      </c>
      <c r="AN189" s="396">
        <v>409704.45</v>
      </c>
      <c r="AO189" s="396">
        <v>427240.44</v>
      </c>
      <c r="AP189" s="396">
        <v>427240.44</v>
      </c>
      <c r="AQ189" s="396">
        <v>76520.67</v>
      </c>
      <c r="AR189" s="396">
        <v>76520.67</v>
      </c>
      <c r="AS189" s="396">
        <v>79709.03</v>
      </c>
      <c r="AT189" s="396">
        <v>79709.03</v>
      </c>
      <c r="AU189" s="396">
        <v>95650.84</v>
      </c>
      <c r="AV189" s="396">
        <v>1292880.6000000001</v>
      </c>
      <c r="AW189" s="396">
        <v>531956.93000000005</v>
      </c>
      <c r="AX189" s="396">
        <v>201830.96</v>
      </c>
      <c r="AY189" s="396">
        <v>4108668.51</v>
      </c>
      <c r="AZ189" s="396">
        <v>33724650.780000001</v>
      </c>
      <c r="BA189" s="396">
        <v>692175.95</v>
      </c>
      <c r="BB189" s="396">
        <v>66392.100000000006</v>
      </c>
      <c r="BC189" s="396">
        <v>863890.6</v>
      </c>
      <c r="BD189" s="396">
        <v>33724650.628119998</v>
      </c>
    </row>
    <row r="190" spans="1:56" x14ac:dyDescent="0.25">
      <c r="A190" s="390" t="s">
        <v>2574</v>
      </c>
      <c r="B190" s="390" t="s">
        <v>6186</v>
      </c>
      <c r="C190">
        <v>2254.63</v>
      </c>
      <c r="D190" s="396">
        <v>35759392.310000002</v>
      </c>
      <c r="E190" s="396">
        <v>31281573.539999999</v>
      </c>
      <c r="F190" s="397">
        <v>0.87477922635872696</v>
      </c>
      <c r="G190">
        <v>2</v>
      </c>
      <c r="H190" s="396">
        <v>61357.45</v>
      </c>
      <c r="I190" s="396">
        <v>20576665.649999999</v>
      </c>
      <c r="J190" s="396">
        <v>20638023.100000001</v>
      </c>
      <c r="K190">
        <v>1.0576399999999999</v>
      </c>
      <c r="L190" s="396">
        <v>8665229.5999999996</v>
      </c>
      <c r="M190" s="396">
        <v>1733045.92</v>
      </c>
      <c r="N190" s="396">
        <v>854532.18</v>
      </c>
      <c r="O190" s="396">
        <v>379454.79</v>
      </c>
      <c r="P190" s="396">
        <v>311278.07</v>
      </c>
      <c r="Q190" s="396">
        <v>519400.78</v>
      </c>
      <c r="R190" s="396">
        <v>197047.85</v>
      </c>
      <c r="S190" s="396">
        <v>328291.55</v>
      </c>
      <c r="T190" s="396">
        <v>434811.66</v>
      </c>
      <c r="U190" s="396">
        <v>245972.69</v>
      </c>
      <c r="V190" s="396">
        <v>640993.29</v>
      </c>
      <c r="W190" s="396">
        <v>558291.13</v>
      </c>
      <c r="X190" s="396">
        <v>393930.8</v>
      </c>
      <c r="Y190" s="396">
        <v>15262280.310000001</v>
      </c>
      <c r="Z190" s="396">
        <v>200907</v>
      </c>
      <c r="AA190" s="396">
        <v>281828.75</v>
      </c>
      <c r="AB190" s="396">
        <v>732754.75</v>
      </c>
      <c r="AC190" s="396">
        <v>76657.42</v>
      </c>
      <c r="AD190" s="396">
        <v>1287393.73</v>
      </c>
      <c r="AE190" s="396">
        <v>405343.16</v>
      </c>
      <c r="AF190" s="396">
        <v>3384199.63</v>
      </c>
      <c r="AG190" s="396">
        <v>2272667.04</v>
      </c>
      <c r="AH190" s="396">
        <v>6428671.3591200002</v>
      </c>
      <c r="AI190" s="396">
        <v>15070422.839120001</v>
      </c>
      <c r="AJ190" s="396">
        <v>2286375.19</v>
      </c>
      <c r="AK190" s="396">
        <v>12784047.649119999</v>
      </c>
      <c r="AL190" s="396">
        <v>15202209.499120001</v>
      </c>
      <c r="AM190" s="396">
        <v>754047.5</v>
      </c>
      <c r="AN190" s="396">
        <v>754047.5</v>
      </c>
      <c r="AO190" s="396">
        <v>785931.12</v>
      </c>
      <c r="AP190" s="396">
        <v>785931.12</v>
      </c>
      <c r="AQ190" s="396">
        <v>40651.599999999999</v>
      </c>
      <c r="AR190" s="396">
        <v>40651.599999999999</v>
      </c>
      <c r="AS190" s="396">
        <v>42245.79</v>
      </c>
      <c r="AT190" s="396">
        <v>42245.79</v>
      </c>
      <c r="AU190" s="396">
        <v>51013.78</v>
      </c>
      <c r="AV190" s="396">
        <v>1274547.52</v>
      </c>
      <c r="AW190" s="396">
        <v>524413.77</v>
      </c>
      <c r="AX190" s="396">
        <v>199175.29</v>
      </c>
      <c r="AY190" s="396">
        <v>5294902.38</v>
      </c>
      <c r="AZ190" s="396">
        <v>35759392.310000002</v>
      </c>
      <c r="BA190" s="396">
        <v>2647870.25</v>
      </c>
      <c r="BB190" s="396">
        <v>6819.11</v>
      </c>
      <c r="BC190" s="396">
        <v>1202971.43</v>
      </c>
      <c r="BD190" s="396">
        <v>35759392.189120002</v>
      </c>
    </row>
    <row r="191" spans="1:56" x14ac:dyDescent="0.25">
      <c r="A191" s="390" t="s">
        <v>2854</v>
      </c>
      <c r="B191" s="390" t="s">
        <v>6187</v>
      </c>
      <c r="C191">
        <v>1435.5</v>
      </c>
      <c r="D191" s="396">
        <v>24193760.690000001</v>
      </c>
      <c r="E191" s="396">
        <v>20552989.420000002</v>
      </c>
      <c r="F191" s="397">
        <v>0.84951610803090905</v>
      </c>
      <c r="G191">
        <v>2</v>
      </c>
      <c r="H191" s="396">
        <v>97501.77</v>
      </c>
      <c r="I191" s="396">
        <v>17542039.370000001</v>
      </c>
      <c r="J191" s="396">
        <v>17639541.140000001</v>
      </c>
      <c r="K191">
        <v>1.0576399999999999</v>
      </c>
      <c r="L191" s="396">
        <v>5749498.9900000002</v>
      </c>
      <c r="M191" s="396">
        <v>1149899.79</v>
      </c>
      <c r="N191" s="396">
        <v>544138.17000000004</v>
      </c>
      <c r="O191" s="396">
        <v>241333.24</v>
      </c>
      <c r="P191" s="396">
        <v>215197.16</v>
      </c>
      <c r="Q191" s="396">
        <v>332970.09000000003</v>
      </c>
      <c r="R191" s="396">
        <v>125453.79</v>
      </c>
      <c r="S191" s="396">
        <v>208912.8</v>
      </c>
      <c r="T191" s="396">
        <v>276540.21999999997</v>
      </c>
      <c r="U191" s="396">
        <v>156766.59</v>
      </c>
      <c r="V191" s="396">
        <v>407671.73</v>
      </c>
      <c r="W191" s="396">
        <v>355073.16</v>
      </c>
      <c r="X191" s="396">
        <v>250683.23</v>
      </c>
      <c r="Y191" s="396">
        <v>10014138.960000001</v>
      </c>
      <c r="Z191" s="396">
        <v>127755</v>
      </c>
      <c r="AA191" s="396">
        <v>179437.5</v>
      </c>
      <c r="AB191" s="396">
        <v>466537.5</v>
      </c>
      <c r="AC191" s="396">
        <v>48807</v>
      </c>
      <c r="AD191" s="396">
        <v>819670.5</v>
      </c>
      <c r="AE191" s="396">
        <v>260173.5</v>
      </c>
      <c r="AF191" s="396">
        <v>2154685.5</v>
      </c>
      <c r="AG191" s="396">
        <v>1446984</v>
      </c>
      <c r="AH191" s="396">
        <v>4404015.3959999997</v>
      </c>
      <c r="AI191" s="396">
        <v>9908065.8959999997</v>
      </c>
      <c r="AJ191" s="396">
        <v>1455711.84</v>
      </c>
      <c r="AK191" s="396">
        <v>8452354.0559999999</v>
      </c>
      <c r="AL191" s="396">
        <v>9991973.1260000002</v>
      </c>
      <c r="AM191" s="396">
        <v>653614.11</v>
      </c>
      <c r="AN191" s="396">
        <v>653614.11</v>
      </c>
      <c r="AO191" s="396">
        <v>681512.28</v>
      </c>
      <c r="AP191" s="396">
        <v>681512.28</v>
      </c>
      <c r="AQ191" s="396">
        <v>46231.24</v>
      </c>
      <c r="AR191" s="396">
        <v>46231.24</v>
      </c>
      <c r="AS191" s="396">
        <v>47825.42</v>
      </c>
      <c r="AT191" s="396">
        <v>47825.42</v>
      </c>
      <c r="AU191" s="396">
        <v>57390.5</v>
      </c>
      <c r="AV191" s="396">
        <v>811438.01</v>
      </c>
      <c r="AW191" s="396">
        <v>333866.93</v>
      </c>
      <c r="AX191" s="396">
        <v>126586.96</v>
      </c>
      <c r="AY191" s="396">
        <v>4187648.5</v>
      </c>
      <c r="AZ191" s="396">
        <v>24193760.690000001</v>
      </c>
      <c r="BA191" s="396">
        <v>3927107.3</v>
      </c>
      <c r="BB191" s="396">
        <v>7554.46</v>
      </c>
      <c r="BC191" s="396">
        <v>931028.06</v>
      </c>
      <c r="BD191" s="396">
        <v>24193760.585999999</v>
      </c>
    </row>
    <row r="192" spans="1:56" x14ac:dyDescent="0.25">
      <c r="A192" s="390" t="s">
        <v>1614</v>
      </c>
      <c r="B192" s="390" t="s">
        <v>6188</v>
      </c>
      <c r="C192">
        <v>1021.3</v>
      </c>
      <c r="D192" s="396">
        <v>17106149.25</v>
      </c>
      <c r="E192" s="396">
        <v>13096030.439999999</v>
      </c>
      <c r="F192" s="397">
        <v>0.76557442873941906</v>
      </c>
      <c r="G192">
        <v>1</v>
      </c>
      <c r="H192" s="396">
        <v>236208.99</v>
      </c>
      <c r="I192" s="396">
        <v>9357160.1899999995</v>
      </c>
      <c r="J192" s="396">
        <v>9593369.1799999997</v>
      </c>
      <c r="K192">
        <v>1.0576399999999999</v>
      </c>
      <c r="L192" s="396">
        <v>4058648.44</v>
      </c>
      <c r="M192" s="396">
        <v>811729.68</v>
      </c>
      <c r="N192" s="396">
        <v>386284.97</v>
      </c>
      <c r="O192" s="396">
        <v>171513.56</v>
      </c>
      <c r="P192" s="396">
        <v>152003.04</v>
      </c>
      <c r="Q192" s="396">
        <v>233648.94</v>
      </c>
      <c r="R192" s="396">
        <v>88671.53</v>
      </c>
      <c r="S192" s="396">
        <v>148567.5</v>
      </c>
      <c r="T192" s="396">
        <v>196534.87</v>
      </c>
      <c r="U192" s="396">
        <v>111179.65</v>
      </c>
      <c r="V192" s="396">
        <v>289728.96999999997</v>
      </c>
      <c r="W192" s="396">
        <v>252347.59</v>
      </c>
      <c r="X192" s="396">
        <v>178272.38</v>
      </c>
      <c r="Y192" s="396">
        <v>7079131.1200000001</v>
      </c>
      <c r="Z192" s="396">
        <v>91324.800000000003</v>
      </c>
      <c r="AA192" s="396">
        <v>127662.5</v>
      </c>
      <c r="AB192" s="396">
        <v>331922.5</v>
      </c>
      <c r="AC192" s="396">
        <v>34724.199999999997</v>
      </c>
      <c r="AD192" s="396">
        <v>583162.30000000005</v>
      </c>
      <c r="AE192" s="396">
        <v>182724.08</v>
      </c>
      <c r="AF192" s="396">
        <v>1532971.3</v>
      </c>
      <c r="AG192" s="396">
        <v>1029470.4</v>
      </c>
      <c r="AH192" s="396">
        <v>3110367.4092000001</v>
      </c>
      <c r="AI192" s="396">
        <v>7024329.4891999997</v>
      </c>
      <c r="AJ192" s="396">
        <v>1035679.9</v>
      </c>
      <c r="AK192" s="396">
        <v>5988649.5892000003</v>
      </c>
      <c r="AL192" s="396">
        <v>7084026.0691999998</v>
      </c>
      <c r="AM192" s="396">
        <v>408907.36</v>
      </c>
      <c r="AN192" s="396">
        <v>408907.36</v>
      </c>
      <c r="AO192" s="396">
        <v>425646.26</v>
      </c>
      <c r="AP192" s="396">
        <v>425646.26</v>
      </c>
      <c r="AQ192" s="396">
        <v>69346.86</v>
      </c>
      <c r="AR192" s="396">
        <v>69346.86</v>
      </c>
      <c r="AS192" s="396">
        <v>71738.13</v>
      </c>
      <c r="AT192" s="396">
        <v>71738.13</v>
      </c>
      <c r="AU192" s="396">
        <v>86882.85</v>
      </c>
      <c r="AV192" s="396">
        <v>577093.43000000005</v>
      </c>
      <c r="AW192" s="396">
        <v>237445.63</v>
      </c>
      <c r="AX192" s="396">
        <v>90292.79</v>
      </c>
      <c r="AY192" s="396">
        <v>2942991.92</v>
      </c>
      <c r="AZ192" s="396">
        <v>17106149.25</v>
      </c>
      <c r="BA192" s="396">
        <v>2195414.35</v>
      </c>
      <c r="BB192" s="396">
        <v>110373.35</v>
      </c>
      <c r="BC192" s="396">
        <v>564507.16</v>
      </c>
      <c r="BD192" s="396">
        <v>17106149.109200001</v>
      </c>
    </row>
    <row r="193" spans="1:56" x14ac:dyDescent="0.25">
      <c r="A193" s="390" t="s">
        <v>1709</v>
      </c>
      <c r="B193" s="390" t="s">
        <v>6189</v>
      </c>
      <c r="C193">
        <v>1134.46</v>
      </c>
      <c r="D193" s="396">
        <v>20047028.34</v>
      </c>
      <c r="E193" s="396">
        <v>16006671.26</v>
      </c>
      <c r="F193" s="397">
        <v>0.79845605984712198</v>
      </c>
      <c r="G193">
        <v>2</v>
      </c>
      <c r="H193" s="396">
        <v>161666.22</v>
      </c>
      <c r="I193" s="396">
        <v>14802374.57</v>
      </c>
      <c r="J193" s="396">
        <v>14964040.789999999</v>
      </c>
      <c r="K193">
        <v>1.0576399999999999</v>
      </c>
      <c r="L193" s="396">
        <v>4705998.3099999996</v>
      </c>
      <c r="M193" s="396">
        <v>941199.66</v>
      </c>
      <c r="N193" s="396">
        <v>429542.82</v>
      </c>
      <c r="O193" s="396">
        <v>190486.3</v>
      </c>
      <c r="P193" s="396">
        <v>181466.94</v>
      </c>
      <c r="Q193" s="396">
        <v>258886.28</v>
      </c>
      <c r="R193" s="396">
        <v>98523.92</v>
      </c>
      <c r="S193" s="396">
        <v>164965.68</v>
      </c>
      <c r="T193" s="396">
        <v>218275.45</v>
      </c>
      <c r="U193" s="396">
        <v>123642.27</v>
      </c>
      <c r="V193" s="396">
        <v>321778.63</v>
      </c>
      <c r="W193" s="396">
        <v>280262.15000000002</v>
      </c>
      <c r="X193" s="396">
        <v>197949.24</v>
      </c>
      <c r="Y193" s="396">
        <v>8112977.6500000004</v>
      </c>
      <c r="Z193" s="396">
        <v>101164.5</v>
      </c>
      <c r="AA193" s="396">
        <v>141807.5</v>
      </c>
      <c r="AB193" s="396">
        <v>368699.5</v>
      </c>
      <c r="AC193" s="396">
        <v>38571.64</v>
      </c>
      <c r="AD193" s="396">
        <v>647776.66</v>
      </c>
      <c r="AE193" s="396">
        <v>202531.41</v>
      </c>
      <c r="AF193" s="396">
        <v>1702824.46</v>
      </c>
      <c r="AG193" s="396">
        <v>1143535.68</v>
      </c>
      <c r="AH193" s="396">
        <v>3683395.43304</v>
      </c>
      <c r="AI193" s="396">
        <v>8030306.7830400001</v>
      </c>
      <c r="AJ193" s="396">
        <v>1150433.19</v>
      </c>
      <c r="AK193" s="396">
        <v>6879873.5930399997</v>
      </c>
      <c r="AL193" s="396">
        <v>8096617.7430400001</v>
      </c>
      <c r="AM193" s="396">
        <v>593832.32999999996</v>
      </c>
      <c r="AN193" s="396">
        <v>593832.32999999996</v>
      </c>
      <c r="AO193" s="396">
        <v>618542.13</v>
      </c>
      <c r="AP193" s="396">
        <v>618542.13</v>
      </c>
      <c r="AQ193" s="396">
        <v>76520.67</v>
      </c>
      <c r="AR193" s="396">
        <v>76520.67</v>
      </c>
      <c r="AS193" s="396">
        <v>79709.03</v>
      </c>
      <c r="AT193" s="396">
        <v>79709.03</v>
      </c>
      <c r="AU193" s="396">
        <v>95650.84</v>
      </c>
      <c r="AV193" s="396">
        <v>640860.67000000004</v>
      </c>
      <c r="AW193" s="396">
        <v>263682.71999999997</v>
      </c>
      <c r="AX193" s="396">
        <v>100030.25</v>
      </c>
      <c r="AY193" s="396">
        <v>3837432.8</v>
      </c>
      <c r="AZ193" s="396">
        <v>20047028.34</v>
      </c>
      <c r="BA193" s="396">
        <v>4308285.22</v>
      </c>
      <c r="BB193" s="396">
        <v>28057.65</v>
      </c>
      <c r="BC193" s="396">
        <v>643403.16</v>
      </c>
      <c r="BD193" s="396">
        <v>20047028.193039998</v>
      </c>
    </row>
    <row r="194" spans="1:56" x14ac:dyDescent="0.25">
      <c r="A194" s="390" t="s">
        <v>2076</v>
      </c>
      <c r="B194" s="390" t="s">
        <v>6190</v>
      </c>
      <c r="C194">
        <v>386.2</v>
      </c>
      <c r="D194" s="396">
        <v>5987978.4199999999</v>
      </c>
      <c r="E194" s="396">
        <v>8073189.9900000002</v>
      </c>
      <c r="F194" s="397">
        <v>1.3482329801048301</v>
      </c>
      <c r="G194">
        <v>4</v>
      </c>
      <c r="H194" s="396">
        <v>380.77</v>
      </c>
      <c r="I194" s="396">
        <v>2993777.44</v>
      </c>
      <c r="J194" s="396">
        <v>2994158.21</v>
      </c>
      <c r="K194">
        <v>1.0576399999999999</v>
      </c>
      <c r="L194" s="396">
        <v>1512506.79</v>
      </c>
      <c r="M194" s="396">
        <v>302501.34999999998</v>
      </c>
      <c r="N194" s="396">
        <v>146469.54</v>
      </c>
      <c r="O194" s="396">
        <v>63748.4</v>
      </c>
      <c r="P194" s="396">
        <v>53323.43</v>
      </c>
      <c r="Q194" s="396">
        <v>84667.21</v>
      </c>
      <c r="R194" s="396">
        <v>32841.300000000003</v>
      </c>
      <c r="S194" s="396">
        <v>55753.8</v>
      </c>
      <c r="T194" s="396">
        <v>73048.36</v>
      </c>
      <c r="U194" s="396">
        <v>41979.33</v>
      </c>
      <c r="V194" s="396">
        <v>107686.87</v>
      </c>
      <c r="W194" s="396">
        <v>93792.91</v>
      </c>
      <c r="X194" s="396">
        <v>66901.33</v>
      </c>
      <c r="Y194" s="396">
        <v>2635220.62</v>
      </c>
      <c r="Z194" s="396">
        <v>34563.599999999999</v>
      </c>
      <c r="AA194" s="396">
        <v>48275</v>
      </c>
      <c r="AB194" s="396">
        <v>125515</v>
      </c>
      <c r="AC194" s="396">
        <v>13130.8</v>
      </c>
      <c r="AD194" s="396">
        <v>110260.09</v>
      </c>
      <c r="AE194" s="396">
        <v>66873.5</v>
      </c>
      <c r="AF194" s="396">
        <v>579686.19999999995</v>
      </c>
      <c r="AG194" s="396">
        <v>389289.6</v>
      </c>
      <c r="AH194" s="396">
        <v>1095732.0558</v>
      </c>
      <c r="AI194" s="396">
        <v>2463325.8457999998</v>
      </c>
      <c r="AJ194" s="396">
        <v>391637.69</v>
      </c>
      <c r="AK194" s="396">
        <v>2071688.1558000001</v>
      </c>
      <c r="AL194" s="396">
        <v>2485899.8358</v>
      </c>
      <c r="AM194" s="396">
        <v>129128.64</v>
      </c>
      <c r="AN194" s="396">
        <v>129128.64</v>
      </c>
      <c r="AO194" s="396">
        <v>133911.18</v>
      </c>
      <c r="AP194" s="396">
        <v>133911.18</v>
      </c>
      <c r="AQ194" s="396">
        <v>0</v>
      </c>
      <c r="AR194" s="396">
        <v>0</v>
      </c>
      <c r="AS194" s="396">
        <v>0</v>
      </c>
      <c r="AT194" s="396">
        <v>0</v>
      </c>
      <c r="AU194" s="396">
        <v>0</v>
      </c>
      <c r="AV194" s="396">
        <v>217605.67</v>
      </c>
      <c r="AW194" s="396">
        <v>89534.05</v>
      </c>
      <c r="AX194" s="396">
        <v>33638.49</v>
      </c>
      <c r="AY194" s="396">
        <v>866857.85</v>
      </c>
      <c r="AZ194" s="396">
        <v>5987978.4199999999</v>
      </c>
      <c r="BA194" s="396">
        <v>1042112.08</v>
      </c>
      <c r="BB194" s="396">
        <v>0</v>
      </c>
      <c r="BC194" s="396">
        <v>144815.57</v>
      </c>
      <c r="BD194" s="396">
        <v>5987978.3058000002</v>
      </c>
    </row>
    <row r="195" spans="1:56" x14ac:dyDescent="0.25">
      <c r="A195" s="390" t="s">
        <v>1783</v>
      </c>
      <c r="B195" s="390" t="s">
        <v>6191</v>
      </c>
      <c r="C195">
        <v>2577.63</v>
      </c>
      <c r="D195" s="396">
        <v>47303558.409999996</v>
      </c>
      <c r="E195" s="396">
        <v>36697582.990000002</v>
      </c>
      <c r="F195" s="397">
        <v>0.77578905738816695</v>
      </c>
      <c r="G195">
        <v>1</v>
      </c>
      <c r="H195" s="396">
        <v>501884.42</v>
      </c>
      <c r="I195" s="396">
        <v>28158472.890000001</v>
      </c>
      <c r="J195" s="396">
        <v>28660357.309999999</v>
      </c>
      <c r="K195">
        <v>1.0576399999999999</v>
      </c>
      <c r="L195" s="396">
        <v>10444872.57</v>
      </c>
      <c r="M195" s="396">
        <v>2088974.51</v>
      </c>
      <c r="N195" s="396">
        <v>977475.54</v>
      </c>
      <c r="O195" s="396">
        <v>434096.28</v>
      </c>
      <c r="P195" s="396">
        <v>431570.2</v>
      </c>
      <c r="Q195" s="396">
        <v>599183.35</v>
      </c>
      <c r="R195" s="396">
        <v>225291.37</v>
      </c>
      <c r="S195" s="396">
        <v>375518.3</v>
      </c>
      <c r="T195" s="396">
        <v>497424.54</v>
      </c>
      <c r="U195" s="396">
        <v>281392.75</v>
      </c>
      <c r="V195" s="396">
        <v>733296.33</v>
      </c>
      <c r="W195" s="396">
        <v>638685.06000000006</v>
      </c>
      <c r="X195" s="396">
        <v>450600.17</v>
      </c>
      <c r="Y195" s="396">
        <v>18178380.969999999</v>
      </c>
      <c r="Z195" s="396">
        <v>229916.7</v>
      </c>
      <c r="AA195" s="396">
        <v>322203.75</v>
      </c>
      <c r="AB195" s="396">
        <v>837729.75</v>
      </c>
      <c r="AC195" s="396">
        <v>87639.42</v>
      </c>
      <c r="AD195" s="396">
        <v>1471826.73</v>
      </c>
      <c r="AE195" s="396">
        <v>468578.49</v>
      </c>
      <c r="AF195" s="396">
        <v>3869022.63</v>
      </c>
      <c r="AG195" s="396">
        <v>2598251.04</v>
      </c>
      <c r="AH195" s="396">
        <v>8750642.8951200005</v>
      </c>
      <c r="AI195" s="396">
        <v>18635811.40512</v>
      </c>
      <c r="AJ195" s="396">
        <v>2613923.0299999998</v>
      </c>
      <c r="AK195" s="396">
        <v>16021888.375120001</v>
      </c>
      <c r="AL195" s="396">
        <v>18786477.92512</v>
      </c>
      <c r="AM195" s="396">
        <v>1230707.55</v>
      </c>
      <c r="AN195" s="396">
        <v>1230707.55</v>
      </c>
      <c r="AO195" s="396">
        <v>1282518.43</v>
      </c>
      <c r="AP195" s="396">
        <v>1282518.43</v>
      </c>
      <c r="AQ195" s="396">
        <v>567528.35</v>
      </c>
      <c r="AR195" s="396">
        <v>567528.35</v>
      </c>
      <c r="AS195" s="396">
        <v>591441.06000000006</v>
      </c>
      <c r="AT195" s="396">
        <v>591441.06000000006</v>
      </c>
      <c r="AU195" s="396">
        <v>710207.53</v>
      </c>
      <c r="AV195" s="396">
        <v>1457081.22</v>
      </c>
      <c r="AW195" s="396">
        <v>599517.43000000005</v>
      </c>
      <c r="AX195" s="396">
        <v>227502.44</v>
      </c>
      <c r="AY195" s="396">
        <v>10338699.4</v>
      </c>
      <c r="AZ195" s="396">
        <v>47303558.409999996</v>
      </c>
      <c r="BA195" s="396">
        <v>10323542.15</v>
      </c>
      <c r="BB195" s="396">
        <v>645051.93000000005</v>
      </c>
      <c r="BC195" s="396">
        <v>1745610.2</v>
      </c>
      <c r="BD195" s="396">
        <v>47303558.295120001</v>
      </c>
    </row>
    <row r="196" spans="1:56" x14ac:dyDescent="0.25">
      <c r="A196" s="390" t="s">
        <v>3252</v>
      </c>
      <c r="B196" s="390" t="s">
        <v>6192</v>
      </c>
      <c r="C196">
        <v>1004</v>
      </c>
      <c r="D196" s="396">
        <v>16052028.02</v>
      </c>
      <c r="E196" s="396">
        <v>10838573.57</v>
      </c>
      <c r="F196" s="397">
        <v>0.675215216201697</v>
      </c>
      <c r="G196">
        <v>1</v>
      </c>
      <c r="H196" s="396">
        <v>726108.16000000003</v>
      </c>
      <c r="I196" s="396">
        <v>7539659.71</v>
      </c>
      <c r="J196" s="396">
        <v>8265767.8700000001</v>
      </c>
      <c r="K196">
        <v>1.0576399999999999</v>
      </c>
      <c r="L196" s="396">
        <v>3754325.7</v>
      </c>
      <c r="M196" s="396">
        <v>750865.14</v>
      </c>
      <c r="N196" s="396">
        <v>380972.61</v>
      </c>
      <c r="O196" s="396">
        <v>168477.92</v>
      </c>
      <c r="P196" s="396">
        <v>139625.65</v>
      </c>
      <c r="Q196" s="396">
        <v>235277.15</v>
      </c>
      <c r="R196" s="396">
        <v>87357.88</v>
      </c>
      <c r="S196" s="396">
        <v>146271.76</v>
      </c>
      <c r="T196" s="396">
        <v>193056.38</v>
      </c>
      <c r="U196" s="396">
        <v>109539.83</v>
      </c>
      <c r="V196" s="396">
        <v>284601.02</v>
      </c>
      <c r="W196" s="396">
        <v>247881.26</v>
      </c>
      <c r="X196" s="396">
        <v>175517.62</v>
      </c>
      <c r="Y196" s="396">
        <v>6673769.9199999999</v>
      </c>
      <c r="Z196" s="396">
        <v>89235</v>
      </c>
      <c r="AA196" s="396">
        <v>125500</v>
      </c>
      <c r="AB196" s="396">
        <v>326300</v>
      </c>
      <c r="AC196" s="396">
        <v>34136</v>
      </c>
      <c r="AD196" s="396">
        <v>573284</v>
      </c>
      <c r="AE196" s="396">
        <v>184236.5</v>
      </c>
      <c r="AF196" s="396">
        <v>1507004</v>
      </c>
      <c r="AG196" s="396">
        <v>1012032</v>
      </c>
      <c r="AH196" s="396">
        <v>2890046.9610000001</v>
      </c>
      <c r="AI196" s="396">
        <v>6741774.4610000001</v>
      </c>
      <c r="AJ196" s="396">
        <v>1018136.32</v>
      </c>
      <c r="AK196" s="396">
        <v>5723638.1409999998</v>
      </c>
      <c r="AL196" s="396">
        <v>6800459.8310000002</v>
      </c>
      <c r="AM196" s="396">
        <v>302097.25</v>
      </c>
      <c r="AN196" s="396">
        <v>302097.25</v>
      </c>
      <c r="AO196" s="396">
        <v>314850.7</v>
      </c>
      <c r="AP196" s="396">
        <v>314850.7</v>
      </c>
      <c r="AQ196" s="396">
        <v>85288.67</v>
      </c>
      <c r="AR196" s="396">
        <v>85288.67</v>
      </c>
      <c r="AS196" s="396">
        <v>88477.03</v>
      </c>
      <c r="AT196" s="396">
        <v>88477.03</v>
      </c>
      <c r="AU196" s="396">
        <v>106810.11</v>
      </c>
      <c r="AV196" s="396">
        <v>567528.35</v>
      </c>
      <c r="AW196" s="396">
        <v>233510.07</v>
      </c>
      <c r="AX196" s="396">
        <v>88522.35</v>
      </c>
      <c r="AY196" s="396">
        <v>2577798.1800000002</v>
      </c>
      <c r="AZ196" s="396">
        <v>16052028.02</v>
      </c>
      <c r="BA196" s="396">
        <v>1745330.21</v>
      </c>
      <c r="BB196" s="396">
        <v>143082.03</v>
      </c>
      <c r="BC196" s="396">
        <v>574607.81999999995</v>
      </c>
      <c r="BD196" s="396">
        <v>16052027.931</v>
      </c>
    </row>
    <row r="197" spans="1:56" x14ac:dyDescent="0.25">
      <c r="A197" s="390" t="s">
        <v>3092</v>
      </c>
      <c r="B197" s="390" t="s">
        <v>6193</v>
      </c>
      <c r="C197">
        <v>444.75</v>
      </c>
      <c r="D197" s="396">
        <v>7139578.8099999996</v>
      </c>
      <c r="E197" s="396">
        <v>4343792.8600000003</v>
      </c>
      <c r="F197" s="397">
        <v>0.60841024037943203</v>
      </c>
      <c r="G197">
        <v>1</v>
      </c>
      <c r="H197" s="396">
        <v>492330</v>
      </c>
      <c r="I197" s="396">
        <v>3300470.71</v>
      </c>
      <c r="J197" s="396">
        <v>3792800.71</v>
      </c>
      <c r="K197">
        <v>1.0576399999999999</v>
      </c>
      <c r="L197" s="396">
        <v>1731831.66</v>
      </c>
      <c r="M197" s="396">
        <v>346366.33</v>
      </c>
      <c r="N197" s="396">
        <v>167719.01</v>
      </c>
      <c r="O197" s="396">
        <v>74373.13</v>
      </c>
      <c r="P197" s="396">
        <v>62596.52</v>
      </c>
      <c r="Q197" s="396">
        <v>100135.26</v>
      </c>
      <c r="R197" s="396">
        <v>38095.910000000003</v>
      </c>
      <c r="S197" s="396">
        <v>64280.86</v>
      </c>
      <c r="T197" s="396">
        <v>85223.08</v>
      </c>
      <c r="U197" s="396">
        <v>48538.61</v>
      </c>
      <c r="V197" s="396">
        <v>125634.68</v>
      </c>
      <c r="W197" s="396">
        <v>109425.06</v>
      </c>
      <c r="X197" s="396">
        <v>77133.3</v>
      </c>
      <c r="Y197" s="396">
        <v>3031353.41</v>
      </c>
      <c r="Z197" s="396">
        <v>39825</v>
      </c>
      <c r="AA197" s="396">
        <v>55593.75</v>
      </c>
      <c r="AB197" s="396">
        <v>144543.75</v>
      </c>
      <c r="AC197" s="396">
        <v>15121.5</v>
      </c>
      <c r="AD197" s="396">
        <v>253952.25</v>
      </c>
      <c r="AE197" s="396">
        <v>78698.5</v>
      </c>
      <c r="AF197" s="396">
        <v>667569.75</v>
      </c>
      <c r="AG197" s="396">
        <v>448308</v>
      </c>
      <c r="AH197" s="396">
        <v>1287023.4809999999</v>
      </c>
      <c r="AI197" s="396">
        <v>2990635.9810000001</v>
      </c>
      <c r="AJ197" s="396">
        <v>451012.08</v>
      </c>
      <c r="AK197" s="396">
        <v>2539623.9010000001</v>
      </c>
      <c r="AL197" s="396">
        <v>3016632.3110000002</v>
      </c>
      <c r="AM197" s="396">
        <v>147461.72</v>
      </c>
      <c r="AN197" s="396">
        <v>147461.72</v>
      </c>
      <c r="AO197" s="396">
        <v>153041.35</v>
      </c>
      <c r="AP197" s="396">
        <v>153041.35</v>
      </c>
      <c r="AQ197" s="396">
        <v>18333.07</v>
      </c>
      <c r="AR197" s="396">
        <v>18333.07</v>
      </c>
      <c r="AS197" s="396">
        <v>19130.16</v>
      </c>
      <c r="AT197" s="396">
        <v>19130.16</v>
      </c>
      <c r="AU197" s="396">
        <v>22318.53</v>
      </c>
      <c r="AV197" s="396">
        <v>251083.47</v>
      </c>
      <c r="AW197" s="396">
        <v>103308.53</v>
      </c>
      <c r="AX197" s="396">
        <v>38949.83</v>
      </c>
      <c r="AY197" s="396">
        <v>1091592.96</v>
      </c>
      <c r="AZ197" s="396">
        <v>7139578.8099999996</v>
      </c>
      <c r="BA197" s="396">
        <v>1210170.98</v>
      </c>
      <c r="BB197" s="396">
        <v>36989.980000000003</v>
      </c>
      <c r="BC197" s="396">
        <v>209832.41</v>
      </c>
      <c r="BD197" s="396">
        <v>7139578.6809999999</v>
      </c>
    </row>
    <row r="198" spans="1:56" x14ac:dyDescent="0.25">
      <c r="A198" s="390" t="s">
        <v>3230</v>
      </c>
      <c r="B198" s="390" t="s">
        <v>6194</v>
      </c>
      <c r="C198">
        <v>1400.22</v>
      </c>
      <c r="D198" s="396">
        <v>23318636.690000001</v>
      </c>
      <c r="E198" s="396">
        <v>16699292.119999999</v>
      </c>
      <c r="F198" s="397">
        <v>0.71613501003518598</v>
      </c>
      <c r="G198">
        <v>1</v>
      </c>
      <c r="H198" s="396">
        <v>715733.15</v>
      </c>
      <c r="I198" s="396">
        <v>10589882.35</v>
      </c>
      <c r="J198" s="396">
        <v>11305615.5</v>
      </c>
      <c r="K198">
        <v>1.0576399999999999</v>
      </c>
      <c r="L198" s="396">
        <v>5497541.0099999998</v>
      </c>
      <c r="M198" s="396">
        <v>1099508.2</v>
      </c>
      <c r="N198" s="396">
        <v>530477.79</v>
      </c>
      <c r="O198" s="396">
        <v>236020.88</v>
      </c>
      <c r="P198" s="396">
        <v>206590.29</v>
      </c>
      <c r="Q198" s="396">
        <v>319944.37</v>
      </c>
      <c r="R198" s="396">
        <v>121512.84</v>
      </c>
      <c r="S198" s="396">
        <v>203993.35</v>
      </c>
      <c r="T198" s="396">
        <v>270452.84999999998</v>
      </c>
      <c r="U198" s="396">
        <v>152831.03</v>
      </c>
      <c r="V198" s="396">
        <v>398697.83</v>
      </c>
      <c r="W198" s="396">
        <v>347257.08</v>
      </c>
      <c r="X198" s="396">
        <v>244780.18</v>
      </c>
      <c r="Y198" s="396">
        <v>9629607.6999999993</v>
      </c>
      <c r="Z198" s="396">
        <v>124887.6</v>
      </c>
      <c r="AA198" s="396">
        <v>175027.5</v>
      </c>
      <c r="AB198" s="396">
        <v>455071.5</v>
      </c>
      <c r="AC198" s="396">
        <v>47607.48</v>
      </c>
      <c r="AD198" s="396">
        <v>799525.62</v>
      </c>
      <c r="AE198" s="396">
        <v>249484.62</v>
      </c>
      <c r="AF198" s="396">
        <v>2101730.2200000002</v>
      </c>
      <c r="AG198" s="396">
        <v>1411421.76</v>
      </c>
      <c r="AH198" s="396">
        <v>4235414.07228</v>
      </c>
      <c r="AI198" s="396">
        <v>9600170.3722799998</v>
      </c>
      <c r="AJ198" s="396">
        <v>1419935.09</v>
      </c>
      <c r="AK198" s="396">
        <v>8180235.2822799999</v>
      </c>
      <c r="AL198" s="396">
        <v>9682015.4222800005</v>
      </c>
      <c r="AM198" s="396">
        <v>529268.01</v>
      </c>
      <c r="AN198" s="396">
        <v>529268.01</v>
      </c>
      <c r="AO198" s="396">
        <v>551586.54</v>
      </c>
      <c r="AP198" s="396">
        <v>551586.54</v>
      </c>
      <c r="AQ198" s="396">
        <v>113186.83</v>
      </c>
      <c r="AR198" s="396">
        <v>113186.83</v>
      </c>
      <c r="AS198" s="396">
        <v>117969.37</v>
      </c>
      <c r="AT198" s="396">
        <v>117969.37</v>
      </c>
      <c r="AU198" s="396">
        <v>141882.07999999999</v>
      </c>
      <c r="AV198" s="396">
        <v>791510.75</v>
      </c>
      <c r="AW198" s="396">
        <v>325667.84000000003</v>
      </c>
      <c r="AX198" s="396">
        <v>123931.29</v>
      </c>
      <c r="AY198" s="396">
        <v>4007013.46</v>
      </c>
      <c r="AZ198" s="396">
        <v>23318636.690000001</v>
      </c>
      <c r="BA198" s="396">
        <v>2557687.1800000002</v>
      </c>
      <c r="BB198" s="396">
        <v>166687.07</v>
      </c>
      <c r="BC198" s="396">
        <v>748699.61</v>
      </c>
      <c r="BD198" s="396">
        <v>23318636.582279999</v>
      </c>
    </row>
    <row r="199" spans="1:56" x14ac:dyDescent="0.25">
      <c r="A199" s="390" t="s">
        <v>3278</v>
      </c>
      <c r="B199" s="390" t="s">
        <v>6195</v>
      </c>
      <c r="C199">
        <v>4603.4799999999996</v>
      </c>
      <c r="D199" s="396">
        <v>86519576.019999996</v>
      </c>
      <c r="E199" s="396">
        <v>84556601.579999998</v>
      </c>
      <c r="F199" s="397">
        <v>0.97731178849574796</v>
      </c>
      <c r="G199">
        <v>3</v>
      </c>
      <c r="H199" s="396">
        <v>115136.58</v>
      </c>
      <c r="I199" s="396">
        <v>53475118.950000003</v>
      </c>
      <c r="J199" s="396">
        <v>53590255.530000001</v>
      </c>
      <c r="K199">
        <v>1.0576399999999999</v>
      </c>
      <c r="L199" s="396">
        <v>19197624.59</v>
      </c>
      <c r="M199" s="396">
        <v>6398568.2699999996</v>
      </c>
      <c r="N199" s="396">
        <v>2000078.51</v>
      </c>
      <c r="O199" s="396">
        <v>666692.82999999996</v>
      </c>
      <c r="P199" s="396">
        <v>714729.53</v>
      </c>
      <c r="Q199" s="396">
        <v>1715895.3</v>
      </c>
      <c r="R199" s="396">
        <v>402634.44</v>
      </c>
      <c r="S199" s="396">
        <v>754644.21</v>
      </c>
      <c r="T199" s="396">
        <v>667001.09</v>
      </c>
      <c r="U199" s="396">
        <v>503096.14</v>
      </c>
      <c r="V199" s="396">
        <v>983283.71</v>
      </c>
      <c r="W199" s="396">
        <v>856418.6</v>
      </c>
      <c r="X199" s="396">
        <v>905529.25</v>
      </c>
      <c r="Y199" s="396">
        <v>35766196.469999999</v>
      </c>
      <c r="Z199" s="396">
        <v>414313.2</v>
      </c>
      <c r="AA199" s="396">
        <v>575435</v>
      </c>
      <c r="AB199" s="396">
        <v>1496131</v>
      </c>
      <c r="AC199" s="396">
        <v>156518.32</v>
      </c>
      <c r="AD199" s="396">
        <v>1314293.54</v>
      </c>
      <c r="AE199" s="396">
        <v>4262822.4800000004</v>
      </c>
      <c r="AF199" s="396">
        <v>6909823.4800000004</v>
      </c>
      <c r="AG199" s="396">
        <v>4640307.84</v>
      </c>
      <c r="AH199" s="396">
        <v>15623471.309520001</v>
      </c>
      <c r="AI199" s="396">
        <v>35393116.169519998</v>
      </c>
      <c r="AJ199" s="396">
        <v>4668296.99</v>
      </c>
      <c r="AK199" s="396">
        <v>30724819.17952</v>
      </c>
      <c r="AL199" s="396">
        <v>35662196.799520001</v>
      </c>
      <c r="AM199" s="396">
        <v>2341851.5499999998</v>
      </c>
      <c r="AN199" s="396">
        <v>2341851.5499999998</v>
      </c>
      <c r="AO199" s="396">
        <v>2439096.58</v>
      </c>
      <c r="AP199" s="396">
        <v>2439096.58</v>
      </c>
      <c r="AQ199" s="396">
        <v>271807.82</v>
      </c>
      <c r="AR199" s="396">
        <v>271807.82</v>
      </c>
      <c r="AS199" s="396">
        <v>282967.08</v>
      </c>
      <c r="AT199" s="396">
        <v>282967.08</v>
      </c>
      <c r="AU199" s="396">
        <v>340357.59</v>
      </c>
      <c r="AV199" s="396">
        <v>2601703.0099999998</v>
      </c>
      <c r="AW199" s="396">
        <v>1070473.1399999999</v>
      </c>
      <c r="AX199" s="396">
        <v>407202.82</v>
      </c>
      <c r="AY199" s="396">
        <v>15091182.619999999</v>
      </c>
      <c r="AZ199" s="396">
        <v>86519576.019999996</v>
      </c>
      <c r="BA199" s="396">
        <v>13404570.529999999</v>
      </c>
      <c r="BB199" s="396">
        <v>86951.55</v>
      </c>
      <c r="BC199" s="396">
        <v>2472328.69</v>
      </c>
      <c r="BD199" s="396">
        <v>86519575.889520004</v>
      </c>
    </row>
    <row r="200" spans="1:56" x14ac:dyDescent="0.25">
      <c r="A200" s="390" t="s">
        <v>1564</v>
      </c>
      <c r="B200" s="390" t="s">
        <v>6196</v>
      </c>
      <c r="C200">
        <v>3081</v>
      </c>
      <c r="D200" s="396">
        <v>58217452.390000001</v>
      </c>
      <c r="E200" s="396">
        <v>41630827.960000001</v>
      </c>
      <c r="F200" s="397">
        <v>0.71509188827285297</v>
      </c>
      <c r="G200">
        <v>1</v>
      </c>
      <c r="H200" s="396">
        <v>1856896.71</v>
      </c>
      <c r="I200" s="396">
        <v>24104823.829999998</v>
      </c>
      <c r="J200" s="396">
        <v>25961720.539999999</v>
      </c>
      <c r="K200">
        <v>1.0576399999999999</v>
      </c>
      <c r="L200" s="396">
        <v>12535042.289999999</v>
      </c>
      <c r="M200" s="396">
        <v>4177929.59</v>
      </c>
      <c r="N200" s="396">
        <v>1338601</v>
      </c>
      <c r="O200" s="396">
        <v>445910.59</v>
      </c>
      <c r="P200" s="396">
        <v>471961.01</v>
      </c>
      <c r="Q200" s="396">
        <v>1148279.74</v>
      </c>
      <c r="R200" s="396">
        <v>269298.71999999997</v>
      </c>
      <c r="S200" s="396">
        <v>505063.92</v>
      </c>
      <c r="T200" s="396">
        <v>446116.77</v>
      </c>
      <c r="U200" s="396">
        <v>336818.6</v>
      </c>
      <c r="V200" s="396">
        <v>657659.12</v>
      </c>
      <c r="W200" s="396">
        <v>572806.69999999995</v>
      </c>
      <c r="X200" s="396">
        <v>606047.39</v>
      </c>
      <c r="Y200" s="396">
        <v>23511535.440000001</v>
      </c>
      <c r="Z200" s="396">
        <v>277290</v>
      </c>
      <c r="AA200" s="396">
        <v>385125</v>
      </c>
      <c r="AB200" s="396">
        <v>1001325</v>
      </c>
      <c r="AC200" s="396">
        <v>104754</v>
      </c>
      <c r="AD200" s="396">
        <v>1759251</v>
      </c>
      <c r="AE200" s="396">
        <v>2853006</v>
      </c>
      <c r="AF200" s="396">
        <v>4624581</v>
      </c>
      <c r="AG200" s="396">
        <v>3105648</v>
      </c>
      <c r="AH200" s="396">
        <v>10332391.176000001</v>
      </c>
      <c r="AI200" s="396">
        <v>24443371.175999999</v>
      </c>
      <c r="AJ200" s="396">
        <v>3124380.48</v>
      </c>
      <c r="AK200" s="396">
        <v>21318990.695999999</v>
      </c>
      <c r="AL200" s="396">
        <v>24623460.465999998</v>
      </c>
      <c r="AM200" s="396">
        <v>1336720.57</v>
      </c>
      <c r="AN200" s="396">
        <v>1336720.57</v>
      </c>
      <c r="AO200" s="396">
        <v>1392516.9</v>
      </c>
      <c r="AP200" s="396">
        <v>1392516.9</v>
      </c>
      <c r="AQ200" s="396">
        <v>354705.22</v>
      </c>
      <c r="AR200" s="396">
        <v>354705.22</v>
      </c>
      <c r="AS200" s="396">
        <v>369849.93</v>
      </c>
      <c r="AT200" s="396">
        <v>369849.93</v>
      </c>
      <c r="AU200" s="396">
        <v>443979.34</v>
      </c>
      <c r="AV200" s="396">
        <v>1741642.49</v>
      </c>
      <c r="AW200" s="396">
        <v>716600.43</v>
      </c>
      <c r="AX200" s="396">
        <v>272648.84000000003</v>
      </c>
      <c r="AY200" s="396">
        <v>10082456.34</v>
      </c>
      <c r="AZ200" s="396">
        <v>58217452.390000001</v>
      </c>
      <c r="BA200" s="396">
        <v>8745116.7200000007</v>
      </c>
      <c r="BB200" s="396">
        <v>254160.17</v>
      </c>
      <c r="BC200" s="396">
        <v>1358861.49</v>
      </c>
      <c r="BD200" s="396">
        <v>58217452.245999999</v>
      </c>
    </row>
    <row r="201" spans="1:56" x14ac:dyDescent="0.25">
      <c r="A201" s="390" t="s">
        <v>2448</v>
      </c>
      <c r="B201" s="390" t="s">
        <v>6197</v>
      </c>
      <c r="C201">
        <v>1334.82</v>
      </c>
      <c r="D201" s="396">
        <v>20303105.140000001</v>
      </c>
      <c r="E201" s="396">
        <v>24418627.91</v>
      </c>
      <c r="F201" s="397">
        <v>1.20270410568341</v>
      </c>
      <c r="G201">
        <v>4</v>
      </c>
      <c r="H201" s="396">
        <v>1291.08</v>
      </c>
      <c r="I201" s="396">
        <v>889125.04</v>
      </c>
      <c r="J201" s="396">
        <v>890416.12</v>
      </c>
      <c r="K201">
        <v>1.0576399999999999</v>
      </c>
      <c r="L201" s="396">
        <v>4774633.33</v>
      </c>
      <c r="M201" s="396">
        <v>1591385.28</v>
      </c>
      <c r="N201" s="396">
        <v>579770.68999999994</v>
      </c>
      <c r="O201" s="396">
        <v>192967.15</v>
      </c>
      <c r="P201" s="396">
        <v>152141.41</v>
      </c>
      <c r="Q201" s="396">
        <v>496780.11</v>
      </c>
      <c r="R201" s="396">
        <v>116258.23</v>
      </c>
      <c r="S201" s="396">
        <v>218751.71</v>
      </c>
      <c r="T201" s="396">
        <v>193056.38</v>
      </c>
      <c r="U201" s="396">
        <v>145615.82999999999</v>
      </c>
      <c r="V201" s="396">
        <v>284601.02</v>
      </c>
      <c r="W201" s="396">
        <v>247881.26</v>
      </c>
      <c r="X201" s="396">
        <v>262489.34999999998</v>
      </c>
      <c r="Y201" s="396">
        <v>9256331.75</v>
      </c>
      <c r="Z201" s="396">
        <v>120133.8</v>
      </c>
      <c r="AA201" s="396">
        <v>166852.5</v>
      </c>
      <c r="AB201" s="396">
        <v>433816.5</v>
      </c>
      <c r="AC201" s="396">
        <v>45383.88</v>
      </c>
      <c r="AD201" s="396">
        <v>381091.11</v>
      </c>
      <c r="AE201" s="396">
        <v>1236043.32</v>
      </c>
      <c r="AF201" s="396">
        <v>2003564.82</v>
      </c>
      <c r="AG201" s="396">
        <v>1345498.56</v>
      </c>
      <c r="AH201" s="396">
        <v>3485208.19368</v>
      </c>
      <c r="AI201" s="396">
        <v>9217592.6836799998</v>
      </c>
      <c r="AJ201" s="396">
        <v>1353614.26</v>
      </c>
      <c r="AK201" s="396">
        <v>7863978.42368</v>
      </c>
      <c r="AL201" s="396">
        <v>9295615.0036800001</v>
      </c>
      <c r="AM201" s="396">
        <v>98042.11</v>
      </c>
      <c r="AN201" s="396">
        <v>98042.11</v>
      </c>
      <c r="AO201" s="396">
        <v>102027.56</v>
      </c>
      <c r="AP201" s="396">
        <v>102027.56</v>
      </c>
      <c r="AQ201" s="396">
        <v>31883.61</v>
      </c>
      <c r="AR201" s="396">
        <v>31883.61</v>
      </c>
      <c r="AS201" s="396">
        <v>32680.7</v>
      </c>
      <c r="AT201" s="396">
        <v>32680.7</v>
      </c>
      <c r="AU201" s="396">
        <v>39854.51</v>
      </c>
      <c r="AV201" s="396">
        <v>754047.5</v>
      </c>
      <c r="AW201" s="396">
        <v>310253.55</v>
      </c>
      <c r="AX201" s="396">
        <v>117734.72</v>
      </c>
      <c r="AY201" s="396">
        <v>1751158.24</v>
      </c>
      <c r="AZ201" s="396">
        <v>20303105.140000001</v>
      </c>
      <c r="BA201" s="396">
        <v>67781.919999999998</v>
      </c>
      <c r="BB201" s="396">
        <v>4888.3100000000004</v>
      </c>
      <c r="BC201" s="396">
        <v>319522.96999999997</v>
      </c>
      <c r="BD201" s="396">
        <v>20303104.99368</v>
      </c>
    </row>
    <row r="202" spans="1:56" x14ac:dyDescent="0.25">
      <c r="A202" s="390" t="s">
        <v>3274</v>
      </c>
      <c r="B202" s="390" t="s">
        <v>6198</v>
      </c>
      <c r="C202">
        <v>3316.82</v>
      </c>
      <c r="D202" s="396">
        <v>58509697.189999998</v>
      </c>
      <c r="E202" s="396">
        <v>45205570.289999999</v>
      </c>
      <c r="F202" s="397">
        <v>0.77261671929702203</v>
      </c>
      <c r="G202">
        <v>1</v>
      </c>
      <c r="H202" s="396">
        <v>697422.04</v>
      </c>
      <c r="I202" s="396">
        <v>34875426.740000002</v>
      </c>
      <c r="J202" s="396">
        <v>35572848.780000001</v>
      </c>
      <c r="K202">
        <v>1.0576399999999999</v>
      </c>
      <c r="L202" s="396">
        <v>13089605.57</v>
      </c>
      <c r="M202" s="396">
        <v>4362765.5199999996</v>
      </c>
      <c r="N202" s="396">
        <v>1441169.13</v>
      </c>
      <c r="O202" s="396">
        <v>479810.23</v>
      </c>
      <c r="P202" s="396">
        <v>459963.44</v>
      </c>
      <c r="Q202" s="396">
        <v>1235892</v>
      </c>
      <c r="R202" s="396">
        <v>290317.15999999997</v>
      </c>
      <c r="S202" s="396">
        <v>543763.62</v>
      </c>
      <c r="T202" s="396">
        <v>480032.08</v>
      </c>
      <c r="U202" s="396">
        <v>362399.76</v>
      </c>
      <c r="V202" s="396">
        <v>707656.6</v>
      </c>
      <c r="W202" s="396">
        <v>616353.41</v>
      </c>
      <c r="X202" s="396">
        <v>652484.78</v>
      </c>
      <c r="Y202" s="396">
        <v>24722213.300000001</v>
      </c>
      <c r="Z202" s="396">
        <v>298513.8</v>
      </c>
      <c r="AA202" s="396">
        <v>414602.5</v>
      </c>
      <c r="AB202" s="396">
        <v>1077966.5</v>
      </c>
      <c r="AC202" s="396">
        <v>112771.88</v>
      </c>
      <c r="AD202" s="396">
        <v>1893904.22</v>
      </c>
      <c r="AE202" s="396">
        <v>3071375.32</v>
      </c>
      <c r="AF202" s="396">
        <v>4978546.82</v>
      </c>
      <c r="AG202" s="396">
        <v>3343354.56</v>
      </c>
      <c r="AH202" s="396">
        <v>10213801.66368</v>
      </c>
      <c r="AI202" s="396">
        <v>25404837.26368</v>
      </c>
      <c r="AJ202" s="396">
        <v>3363520.82</v>
      </c>
      <c r="AK202" s="396">
        <v>22041316.44368</v>
      </c>
      <c r="AL202" s="396">
        <v>25598710.60368</v>
      </c>
      <c r="AM202" s="396">
        <v>1142230.52</v>
      </c>
      <c r="AN202" s="396">
        <v>1142230.52</v>
      </c>
      <c r="AO202" s="396">
        <v>1190055.94</v>
      </c>
      <c r="AP202" s="396">
        <v>1190055.94</v>
      </c>
      <c r="AQ202" s="396">
        <v>109998.47</v>
      </c>
      <c r="AR202" s="396">
        <v>109998.47</v>
      </c>
      <c r="AS202" s="396">
        <v>113983.92</v>
      </c>
      <c r="AT202" s="396">
        <v>113983.92</v>
      </c>
      <c r="AU202" s="396">
        <v>137099.54</v>
      </c>
      <c r="AV202" s="396">
        <v>1874756.58</v>
      </c>
      <c r="AW202" s="396">
        <v>771370.35</v>
      </c>
      <c r="AX202" s="396">
        <v>293008.98</v>
      </c>
      <c r="AY202" s="396">
        <v>8188773.1500000004</v>
      </c>
      <c r="AZ202" s="396">
        <v>58509697.189999998</v>
      </c>
      <c r="BA202" s="396">
        <v>4925429.29</v>
      </c>
      <c r="BB202" s="396">
        <v>89133.71</v>
      </c>
      <c r="BC202" s="396">
        <v>1621456.92</v>
      </c>
      <c r="BD202" s="396">
        <v>58509697.053680003</v>
      </c>
    </row>
    <row r="203" spans="1:56" x14ac:dyDescent="0.25">
      <c r="A203" s="390" t="s">
        <v>1449</v>
      </c>
      <c r="B203" s="390" t="s">
        <v>6199</v>
      </c>
      <c r="C203">
        <v>1883.66</v>
      </c>
      <c r="D203" s="396">
        <v>35312897.359999999</v>
      </c>
      <c r="E203" s="396">
        <v>26305668.309999999</v>
      </c>
      <c r="F203" s="397">
        <v>0.74493089711175198</v>
      </c>
      <c r="G203">
        <v>1</v>
      </c>
      <c r="H203" s="396">
        <v>731301.22</v>
      </c>
      <c r="I203" s="396">
        <v>13634376.41</v>
      </c>
      <c r="J203" s="396">
        <v>14365677.630000001</v>
      </c>
      <c r="K203">
        <v>1.0576399999999999</v>
      </c>
      <c r="L203" s="396">
        <v>7589172.3399999999</v>
      </c>
      <c r="M203" s="396">
        <v>2529471.13</v>
      </c>
      <c r="N203" s="396">
        <v>817937.36</v>
      </c>
      <c r="O203" s="396">
        <v>272066.3</v>
      </c>
      <c r="P203" s="396">
        <v>285386.86</v>
      </c>
      <c r="Q203" s="396">
        <v>701830.07</v>
      </c>
      <c r="R203" s="396">
        <v>164863.35999999999</v>
      </c>
      <c r="S203" s="396">
        <v>308613.73</v>
      </c>
      <c r="T203" s="396">
        <v>272192.09999999998</v>
      </c>
      <c r="U203" s="396">
        <v>205633.16</v>
      </c>
      <c r="V203" s="396">
        <v>401261.8</v>
      </c>
      <c r="W203" s="396">
        <v>349490.25</v>
      </c>
      <c r="X203" s="396">
        <v>370318.56</v>
      </c>
      <c r="Y203" s="396">
        <v>14268237.02</v>
      </c>
      <c r="Z203" s="396">
        <v>169529.4</v>
      </c>
      <c r="AA203" s="396">
        <v>235457.5</v>
      </c>
      <c r="AB203" s="396">
        <v>612189.5</v>
      </c>
      <c r="AC203" s="396">
        <v>64044.44</v>
      </c>
      <c r="AD203" s="396">
        <v>1075569.8600000001</v>
      </c>
      <c r="AE203" s="396">
        <v>1744269.16</v>
      </c>
      <c r="AF203" s="396">
        <v>2827373.66</v>
      </c>
      <c r="AG203" s="396">
        <v>1898729.28</v>
      </c>
      <c r="AH203" s="396">
        <v>6255825.4688400002</v>
      </c>
      <c r="AI203" s="396">
        <v>14882988.26884</v>
      </c>
      <c r="AJ203" s="396">
        <v>1910181.93</v>
      </c>
      <c r="AK203" s="396">
        <v>12972806.33884</v>
      </c>
      <c r="AL203" s="396">
        <v>14993091.148840001</v>
      </c>
      <c r="AM203" s="396">
        <v>762815.49</v>
      </c>
      <c r="AN203" s="396">
        <v>762815.49</v>
      </c>
      <c r="AO203" s="396">
        <v>794699.11</v>
      </c>
      <c r="AP203" s="396">
        <v>794699.11</v>
      </c>
      <c r="AQ203" s="396">
        <v>237532.93</v>
      </c>
      <c r="AR203" s="396">
        <v>237532.93</v>
      </c>
      <c r="AS203" s="396">
        <v>247895.11</v>
      </c>
      <c r="AT203" s="396">
        <v>247895.11</v>
      </c>
      <c r="AU203" s="396">
        <v>297314.71000000002</v>
      </c>
      <c r="AV203" s="396">
        <v>1064115.6599999999</v>
      </c>
      <c r="AW203" s="396">
        <v>437831.38</v>
      </c>
      <c r="AX203" s="396">
        <v>166422.01999999999</v>
      </c>
      <c r="AY203" s="396">
        <v>6051569.0499999998</v>
      </c>
      <c r="AZ203" s="396">
        <v>35312897.359999999</v>
      </c>
      <c r="BA203" s="396">
        <v>3175657.53</v>
      </c>
      <c r="BB203" s="396">
        <v>203242.51</v>
      </c>
      <c r="BC203" s="396">
        <v>960373.05</v>
      </c>
      <c r="BD203" s="396">
        <v>35312897.218840003</v>
      </c>
    </row>
    <row r="204" spans="1:56" x14ac:dyDescent="0.25">
      <c r="A204" s="390" t="s">
        <v>1797</v>
      </c>
      <c r="B204" s="390" t="s">
        <v>6200</v>
      </c>
      <c r="C204">
        <v>5430.5</v>
      </c>
      <c r="D204" s="396">
        <v>97105850.790000007</v>
      </c>
      <c r="E204" s="396">
        <v>71943828.409999996</v>
      </c>
      <c r="F204" s="397">
        <v>0.74088047038056304</v>
      </c>
      <c r="G204">
        <v>1</v>
      </c>
      <c r="H204" s="396">
        <v>2086378.38</v>
      </c>
      <c r="I204" s="396">
        <v>25630937.859999999</v>
      </c>
      <c r="J204" s="396">
        <v>27717316.239999998</v>
      </c>
      <c r="K204">
        <v>1.0576399999999999</v>
      </c>
      <c r="L204" s="396">
        <v>21242902.620000001</v>
      </c>
      <c r="M204" s="396">
        <v>7080259.4400000004</v>
      </c>
      <c r="N204" s="396">
        <v>2359936.19</v>
      </c>
      <c r="O204" s="396">
        <v>786645.39</v>
      </c>
      <c r="P204" s="396">
        <v>768322.46</v>
      </c>
      <c r="Q204" s="396">
        <v>2024402.28</v>
      </c>
      <c r="R204" s="396">
        <v>475542.14</v>
      </c>
      <c r="S204" s="396">
        <v>890421.14</v>
      </c>
      <c r="T204" s="396">
        <v>787009.12</v>
      </c>
      <c r="U204" s="396">
        <v>593614.09</v>
      </c>
      <c r="V204" s="396">
        <v>1160197.8700000001</v>
      </c>
      <c r="W204" s="396">
        <v>1010506.96</v>
      </c>
      <c r="X204" s="396">
        <v>1068453.68</v>
      </c>
      <c r="Y204" s="396">
        <v>40248213.380000003</v>
      </c>
      <c r="Z204" s="396">
        <v>488745</v>
      </c>
      <c r="AA204" s="396">
        <v>678812.5</v>
      </c>
      <c r="AB204" s="396">
        <v>1764912.5</v>
      </c>
      <c r="AC204" s="396">
        <v>184637</v>
      </c>
      <c r="AD204" s="396">
        <v>3100815.5</v>
      </c>
      <c r="AE204" s="396">
        <v>5028643</v>
      </c>
      <c r="AF204" s="396">
        <v>8151180.5</v>
      </c>
      <c r="AG204" s="396">
        <v>5473944</v>
      </c>
      <c r="AH204" s="396">
        <v>17008809.353999998</v>
      </c>
      <c r="AI204" s="396">
        <v>41880499.354000002</v>
      </c>
      <c r="AJ204" s="396">
        <v>5506961.4400000004</v>
      </c>
      <c r="AK204" s="396">
        <v>36373537.913999997</v>
      </c>
      <c r="AL204" s="396">
        <v>42197920.604000002</v>
      </c>
      <c r="AM204" s="396">
        <v>1732874.49</v>
      </c>
      <c r="AN204" s="396">
        <v>1732874.49</v>
      </c>
      <c r="AO204" s="396">
        <v>1804612.63</v>
      </c>
      <c r="AP204" s="396">
        <v>1804612.63</v>
      </c>
      <c r="AQ204" s="396">
        <v>519702.93</v>
      </c>
      <c r="AR204" s="396">
        <v>519702.93</v>
      </c>
      <c r="AS204" s="396">
        <v>541224.37</v>
      </c>
      <c r="AT204" s="396">
        <v>541224.37</v>
      </c>
      <c r="AU204" s="396">
        <v>649628.66</v>
      </c>
      <c r="AV204" s="396">
        <v>3069595.07</v>
      </c>
      <c r="AW204" s="396">
        <v>1262987.77</v>
      </c>
      <c r="AX204" s="396">
        <v>480676.37</v>
      </c>
      <c r="AY204" s="396">
        <v>14659716.710000001</v>
      </c>
      <c r="AZ204" s="396">
        <v>97105850.790000007</v>
      </c>
      <c r="BA204" s="396">
        <v>5037830.5199999996</v>
      </c>
      <c r="BB204" s="396">
        <v>245485.61</v>
      </c>
      <c r="BC204" s="396">
        <v>2604966.15</v>
      </c>
      <c r="BD204" s="396">
        <v>97105850.694000006</v>
      </c>
    </row>
    <row r="205" spans="1:56" x14ac:dyDescent="0.25">
      <c r="A205" s="390" t="s">
        <v>2981</v>
      </c>
      <c r="B205" s="390" t="s">
        <v>6201</v>
      </c>
      <c r="C205">
        <v>1978.33</v>
      </c>
      <c r="D205" s="396">
        <v>36487187.630000003</v>
      </c>
      <c r="E205" s="396">
        <v>29408725.010000002</v>
      </c>
      <c r="F205" s="397">
        <v>0.806001419134314</v>
      </c>
      <c r="G205">
        <v>2</v>
      </c>
      <c r="H205" s="396">
        <v>212726.17</v>
      </c>
      <c r="I205" s="396">
        <v>4544193.4000000004</v>
      </c>
      <c r="J205" s="396">
        <v>4756919.57</v>
      </c>
      <c r="K205">
        <v>1.0576399999999999</v>
      </c>
      <c r="L205" s="396">
        <v>7782139.4900000002</v>
      </c>
      <c r="M205" s="396">
        <v>2593787.09</v>
      </c>
      <c r="N205" s="396">
        <v>859659.99</v>
      </c>
      <c r="O205" s="396">
        <v>285973.84999999998</v>
      </c>
      <c r="P205" s="396">
        <v>292834.28000000003</v>
      </c>
      <c r="Q205" s="396">
        <v>737247.79</v>
      </c>
      <c r="R205" s="396">
        <v>172745.28</v>
      </c>
      <c r="S205" s="396">
        <v>324355.98</v>
      </c>
      <c r="T205" s="396">
        <v>286106.07</v>
      </c>
      <c r="U205" s="396">
        <v>216128</v>
      </c>
      <c r="V205" s="396">
        <v>421773.59</v>
      </c>
      <c r="W205" s="396">
        <v>367355.56</v>
      </c>
      <c r="X205" s="396">
        <v>389208.35</v>
      </c>
      <c r="Y205" s="396">
        <v>14729315.32</v>
      </c>
      <c r="Z205" s="396">
        <v>178049.7</v>
      </c>
      <c r="AA205" s="396">
        <v>247291.25</v>
      </c>
      <c r="AB205" s="396">
        <v>642957.25</v>
      </c>
      <c r="AC205" s="396">
        <v>67263.22</v>
      </c>
      <c r="AD205" s="396">
        <v>1129626.43</v>
      </c>
      <c r="AE205" s="396">
        <v>1831933.58</v>
      </c>
      <c r="AF205" s="396">
        <v>2969473.33</v>
      </c>
      <c r="AG205" s="396">
        <v>1994156.64</v>
      </c>
      <c r="AH205" s="396">
        <v>6439067.8309199996</v>
      </c>
      <c r="AI205" s="396">
        <v>15499819.23092</v>
      </c>
      <c r="AJ205" s="396">
        <v>2006184.88</v>
      </c>
      <c r="AK205" s="396">
        <v>13493634.350919999</v>
      </c>
      <c r="AL205" s="396">
        <v>15615455.72092</v>
      </c>
      <c r="AM205" s="396">
        <v>663179.19999999995</v>
      </c>
      <c r="AN205" s="396">
        <v>663179.19999999995</v>
      </c>
      <c r="AO205" s="396">
        <v>690280.27</v>
      </c>
      <c r="AP205" s="396">
        <v>690280.27</v>
      </c>
      <c r="AQ205" s="396">
        <v>315647.78999999998</v>
      </c>
      <c r="AR205" s="396">
        <v>315647.78999999998</v>
      </c>
      <c r="AS205" s="396">
        <v>328401.23</v>
      </c>
      <c r="AT205" s="396">
        <v>328401.23</v>
      </c>
      <c r="AU205" s="396">
        <v>394559.74</v>
      </c>
      <c r="AV205" s="396">
        <v>1118317.81</v>
      </c>
      <c r="AW205" s="396">
        <v>460132.91</v>
      </c>
      <c r="AX205" s="396">
        <v>174389.03</v>
      </c>
      <c r="AY205" s="396">
        <v>6142416.4699999997</v>
      </c>
      <c r="AZ205" s="396">
        <v>36487187.630000003</v>
      </c>
      <c r="BA205" s="396">
        <v>1558350.77</v>
      </c>
      <c r="BB205" s="396">
        <v>149778.6</v>
      </c>
      <c r="BC205" s="396">
        <v>514621.74</v>
      </c>
      <c r="BD205" s="396">
        <v>36487187.510920003</v>
      </c>
    </row>
    <row r="206" spans="1:56" x14ac:dyDescent="0.25">
      <c r="A206" s="390" t="s">
        <v>2997</v>
      </c>
      <c r="B206" s="390" t="s">
        <v>6202</v>
      </c>
      <c r="C206">
        <v>3073.32</v>
      </c>
      <c r="D206" s="396">
        <v>53604632.659999996</v>
      </c>
      <c r="E206" s="396">
        <v>52574949.670000002</v>
      </c>
      <c r="F206" s="397">
        <v>0.98079115667985295</v>
      </c>
      <c r="G206">
        <v>3</v>
      </c>
      <c r="H206" s="396">
        <v>71334.77</v>
      </c>
      <c r="I206" s="396">
        <v>30587679.329999998</v>
      </c>
      <c r="J206" s="396">
        <v>30659014.100000001</v>
      </c>
      <c r="K206">
        <v>1.0576399999999999</v>
      </c>
      <c r="L206" s="396">
        <v>12168230.85</v>
      </c>
      <c r="M206" s="396">
        <v>4055671.33</v>
      </c>
      <c r="N206" s="396">
        <v>1335124.1200000001</v>
      </c>
      <c r="O206" s="396">
        <v>445041.37</v>
      </c>
      <c r="P206" s="396">
        <v>429237.04</v>
      </c>
      <c r="Q206" s="396">
        <v>1145483.6100000001</v>
      </c>
      <c r="R206" s="396">
        <v>268641.90000000002</v>
      </c>
      <c r="S206" s="396">
        <v>503752.07</v>
      </c>
      <c r="T206" s="396">
        <v>445247.14</v>
      </c>
      <c r="U206" s="396">
        <v>335834.71</v>
      </c>
      <c r="V206" s="396">
        <v>656377.13</v>
      </c>
      <c r="W206" s="396">
        <v>571690.12</v>
      </c>
      <c r="X206" s="396">
        <v>604473.24</v>
      </c>
      <c r="Y206" s="396">
        <v>22964804.629999999</v>
      </c>
      <c r="Z206" s="396">
        <v>276598.8</v>
      </c>
      <c r="AA206" s="396">
        <v>384165</v>
      </c>
      <c r="AB206" s="396">
        <v>998829</v>
      </c>
      <c r="AC206" s="396">
        <v>104492.88</v>
      </c>
      <c r="AD206" s="396">
        <v>877432.86</v>
      </c>
      <c r="AE206" s="396">
        <v>2845894.32</v>
      </c>
      <c r="AF206" s="396">
        <v>4613053.32</v>
      </c>
      <c r="AG206" s="396">
        <v>3097906.56</v>
      </c>
      <c r="AH206" s="396">
        <v>9522468.8176799994</v>
      </c>
      <c r="AI206" s="396">
        <v>22720841.55768</v>
      </c>
      <c r="AJ206" s="396">
        <v>3116592.34</v>
      </c>
      <c r="AK206" s="396">
        <v>19604249.21768</v>
      </c>
      <c r="AL206" s="396">
        <v>22900481.937679999</v>
      </c>
      <c r="AM206" s="396">
        <v>1088028.3700000001</v>
      </c>
      <c r="AN206" s="396">
        <v>1088028.3700000001</v>
      </c>
      <c r="AO206" s="396">
        <v>1133462.52</v>
      </c>
      <c r="AP206" s="396">
        <v>1133462.52</v>
      </c>
      <c r="AQ206" s="396">
        <v>107607.2</v>
      </c>
      <c r="AR206" s="396">
        <v>107607.2</v>
      </c>
      <c r="AS206" s="396">
        <v>111592.65</v>
      </c>
      <c r="AT206" s="396">
        <v>111592.65</v>
      </c>
      <c r="AU206" s="396">
        <v>134708.26999999999</v>
      </c>
      <c r="AV206" s="396">
        <v>1736859.95</v>
      </c>
      <c r="AW206" s="396">
        <v>714632.65</v>
      </c>
      <c r="AX206" s="396">
        <v>271763.62</v>
      </c>
      <c r="AY206" s="396">
        <v>7739345.9699999997</v>
      </c>
      <c r="AZ206" s="396">
        <v>53604632.659999996</v>
      </c>
      <c r="BA206" s="396">
        <v>3568848.81</v>
      </c>
      <c r="BB206" s="396">
        <v>40278.199999999997</v>
      </c>
      <c r="BC206" s="396">
        <v>1501348.01</v>
      </c>
      <c r="BD206" s="396">
        <v>53604632.53768</v>
      </c>
    </row>
    <row r="207" spans="1:56" x14ac:dyDescent="0.25">
      <c r="A207" s="390" t="s">
        <v>1606</v>
      </c>
      <c r="B207" s="390" t="s">
        <v>6203</v>
      </c>
      <c r="C207">
        <v>5089.9799999999996</v>
      </c>
      <c r="D207" s="396">
        <v>87943148.010000005</v>
      </c>
      <c r="E207" s="396">
        <v>67380665.340000004</v>
      </c>
      <c r="F207" s="397">
        <v>0.76618436870531603</v>
      </c>
      <c r="G207">
        <v>1</v>
      </c>
      <c r="H207" s="396">
        <v>1224226.8600000001</v>
      </c>
      <c r="I207" s="396">
        <v>50646898.740000002</v>
      </c>
      <c r="J207" s="396">
        <v>51871125.600000001</v>
      </c>
      <c r="K207">
        <v>1.0576399999999999</v>
      </c>
      <c r="L207" s="396">
        <v>19671350.27</v>
      </c>
      <c r="M207" s="396">
        <v>6556461.04</v>
      </c>
      <c r="N207" s="396">
        <v>2211299.3199999998</v>
      </c>
      <c r="O207" s="396">
        <v>737099.77</v>
      </c>
      <c r="P207" s="396">
        <v>684612.26</v>
      </c>
      <c r="Q207" s="396">
        <v>1896712.08</v>
      </c>
      <c r="R207" s="396">
        <v>445328.14</v>
      </c>
      <c r="S207" s="396">
        <v>834339.36</v>
      </c>
      <c r="T207" s="396">
        <v>737440.58</v>
      </c>
      <c r="U207" s="396">
        <v>556226.24</v>
      </c>
      <c r="V207" s="396">
        <v>1087124.6299999999</v>
      </c>
      <c r="W207" s="396">
        <v>946861.77</v>
      </c>
      <c r="X207" s="396">
        <v>1001158.8</v>
      </c>
      <c r="Y207" s="396">
        <v>37366014.259999998</v>
      </c>
      <c r="Z207" s="396">
        <v>458098.2</v>
      </c>
      <c r="AA207" s="396">
        <v>636247.5</v>
      </c>
      <c r="AB207" s="396">
        <v>1654243.5</v>
      </c>
      <c r="AC207" s="396">
        <v>173059.32</v>
      </c>
      <c r="AD207" s="396">
        <v>2906378.58</v>
      </c>
      <c r="AE207" s="396">
        <v>4713321.4800000004</v>
      </c>
      <c r="AF207" s="396">
        <v>7640059.9800000004</v>
      </c>
      <c r="AG207" s="396">
        <v>5130699.84</v>
      </c>
      <c r="AH207" s="396">
        <v>15270927.698519999</v>
      </c>
      <c r="AI207" s="396">
        <v>38583036.098520003</v>
      </c>
      <c r="AJ207" s="396">
        <v>5161646.91</v>
      </c>
      <c r="AK207" s="396">
        <v>33421389.188519999</v>
      </c>
      <c r="AL207" s="396">
        <v>38880553.418520004</v>
      </c>
      <c r="AM207" s="396">
        <v>1448313.23</v>
      </c>
      <c r="AN207" s="396">
        <v>1448313.23</v>
      </c>
      <c r="AO207" s="396">
        <v>1508892.1</v>
      </c>
      <c r="AP207" s="396">
        <v>1508892.1</v>
      </c>
      <c r="AQ207" s="396">
        <v>238330.02</v>
      </c>
      <c r="AR207" s="396">
        <v>238330.02</v>
      </c>
      <c r="AS207" s="396">
        <v>248692.2</v>
      </c>
      <c r="AT207" s="396">
        <v>248692.2</v>
      </c>
      <c r="AU207" s="396">
        <v>298111.8</v>
      </c>
      <c r="AV207" s="396">
        <v>2876699.2</v>
      </c>
      <c r="AW207" s="396">
        <v>1183620.58</v>
      </c>
      <c r="AX207" s="396">
        <v>449693.55</v>
      </c>
      <c r="AY207" s="396">
        <v>11696580.23</v>
      </c>
      <c r="AZ207" s="396">
        <v>87943148.010000005</v>
      </c>
      <c r="BA207" s="396">
        <v>4740207.2300000004</v>
      </c>
      <c r="BB207" s="396">
        <v>214157.52</v>
      </c>
      <c r="BC207" s="396">
        <v>2664320</v>
      </c>
      <c r="BD207" s="396">
        <v>87943147.908519998</v>
      </c>
    </row>
    <row r="208" spans="1:56" x14ac:dyDescent="0.25">
      <c r="A208" s="390" t="s">
        <v>2783</v>
      </c>
      <c r="B208" s="390" t="s">
        <v>6204</v>
      </c>
      <c r="C208">
        <v>1860</v>
      </c>
      <c r="D208" s="396">
        <v>32889168.109999999</v>
      </c>
      <c r="E208" s="396">
        <v>24353563.539999999</v>
      </c>
      <c r="F208" s="397">
        <v>0.74047368600348595</v>
      </c>
      <c r="G208">
        <v>1</v>
      </c>
      <c r="H208" s="396">
        <v>685005.09</v>
      </c>
      <c r="I208" s="396">
        <v>8100689.79</v>
      </c>
      <c r="J208" s="396">
        <v>8785694.8800000008</v>
      </c>
      <c r="K208">
        <v>1.0576399999999999</v>
      </c>
      <c r="L208" s="396">
        <v>7238006.8799999999</v>
      </c>
      <c r="M208" s="396">
        <v>2412427.69</v>
      </c>
      <c r="N208" s="396">
        <v>808375.93</v>
      </c>
      <c r="O208" s="396">
        <v>269458.64</v>
      </c>
      <c r="P208" s="396">
        <v>258874.41</v>
      </c>
      <c r="Q208" s="396">
        <v>693441.66</v>
      </c>
      <c r="R208" s="396">
        <v>162892.88</v>
      </c>
      <c r="S208" s="396">
        <v>305006.13</v>
      </c>
      <c r="T208" s="396">
        <v>269583.23</v>
      </c>
      <c r="U208" s="396">
        <v>203337.42</v>
      </c>
      <c r="V208" s="396">
        <v>397415.84</v>
      </c>
      <c r="W208" s="396">
        <v>346140.5</v>
      </c>
      <c r="X208" s="396">
        <v>365989.65</v>
      </c>
      <c r="Y208" s="396">
        <v>13730950.859999999</v>
      </c>
      <c r="Z208" s="396">
        <v>167400</v>
      </c>
      <c r="AA208" s="396">
        <v>232500</v>
      </c>
      <c r="AB208" s="396">
        <v>604500</v>
      </c>
      <c r="AC208" s="396">
        <v>63240</v>
      </c>
      <c r="AD208" s="396">
        <v>1062060</v>
      </c>
      <c r="AE208" s="396">
        <v>1722360</v>
      </c>
      <c r="AF208" s="396">
        <v>2791860</v>
      </c>
      <c r="AG208" s="396">
        <v>1874880</v>
      </c>
      <c r="AH208" s="396">
        <v>5744751.7379999999</v>
      </c>
      <c r="AI208" s="396">
        <v>14263551.738</v>
      </c>
      <c r="AJ208" s="396">
        <v>1886188.8</v>
      </c>
      <c r="AK208" s="396">
        <v>12377362.937999999</v>
      </c>
      <c r="AL208" s="396">
        <v>14372271.658</v>
      </c>
      <c r="AM208" s="396">
        <v>565137.07999999996</v>
      </c>
      <c r="AN208" s="396">
        <v>565137.07999999996</v>
      </c>
      <c r="AO208" s="396">
        <v>589049.79</v>
      </c>
      <c r="AP208" s="396">
        <v>589049.79</v>
      </c>
      <c r="AQ208" s="396">
        <v>155432.62</v>
      </c>
      <c r="AR208" s="396">
        <v>155432.62</v>
      </c>
      <c r="AS208" s="396">
        <v>161809.34</v>
      </c>
      <c r="AT208" s="396">
        <v>161809.34</v>
      </c>
      <c r="AU208" s="396">
        <v>194490.05</v>
      </c>
      <c r="AV208" s="396">
        <v>1051362.21</v>
      </c>
      <c r="AW208" s="396">
        <v>432583.97</v>
      </c>
      <c r="AX208" s="396">
        <v>164651.57</v>
      </c>
      <c r="AY208" s="396">
        <v>4785945.46</v>
      </c>
      <c r="AZ208" s="396">
        <v>32889168.109999999</v>
      </c>
      <c r="BA208" s="396">
        <v>1687917.83</v>
      </c>
      <c r="BB208" s="396">
        <v>119545.9</v>
      </c>
      <c r="BC208" s="396">
        <v>692479.52</v>
      </c>
      <c r="BD208" s="396">
        <v>32889167.978</v>
      </c>
    </row>
    <row r="209" spans="1:56" x14ac:dyDescent="0.25">
      <c r="A209" s="390" t="s">
        <v>1831</v>
      </c>
      <c r="B209" s="390" t="s">
        <v>6205</v>
      </c>
      <c r="C209">
        <v>7715.82</v>
      </c>
      <c r="D209" s="396">
        <v>128610164.02</v>
      </c>
      <c r="E209" s="396">
        <v>105500756.08</v>
      </c>
      <c r="F209" s="397">
        <v>0.82031429540509504</v>
      </c>
      <c r="G209">
        <v>2</v>
      </c>
      <c r="H209" s="396">
        <v>454671.6</v>
      </c>
      <c r="I209" s="396">
        <v>8743834.5600000005</v>
      </c>
      <c r="J209" s="396">
        <v>9198506.1600000001</v>
      </c>
      <c r="K209">
        <v>1.0576399999999999</v>
      </c>
      <c r="L209" s="396">
        <v>28967673.5</v>
      </c>
      <c r="M209" s="396">
        <v>9654925.5700000003</v>
      </c>
      <c r="N209" s="396">
        <v>3352587.07</v>
      </c>
      <c r="O209" s="396">
        <v>1116949.54</v>
      </c>
      <c r="P209" s="396">
        <v>983669.37</v>
      </c>
      <c r="Q209" s="396">
        <v>2876291.64</v>
      </c>
      <c r="R209" s="396">
        <v>675217.3</v>
      </c>
      <c r="S209" s="396">
        <v>1264955.55</v>
      </c>
      <c r="T209" s="396">
        <v>1117465.98</v>
      </c>
      <c r="U209" s="396">
        <v>843194.38</v>
      </c>
      <c r="V209" s="396">
        <v>1647352.77</v>
      </c>
      <c r="W209" s="396">
        <v>1434808.22</v>
      </c>
      <c r="X209" s="396">
        <v>1517873.24</v>
      </c>
      <c r="Y209" s="396">
        <v>55452964.130000003</v>
      </c>
      <c r="Z209" s="396">
        <v>694423.8</v>
      </c>
      <c r="AA209" s="396">
        <v>964477.5</v>
      </c>
      <c r="AB209" s="396">
        <v>2507641.5</v>
      </c>
      <c r="AC209" s="396">
        <v>262337.88</v>
      </c>
      <c r="AD209" s="396">
        <v>4405733.22</v>
      </c>
      <c r="AE209" s="396">
        <v>7144849.3200000003</v>
      </c>
      <c r="AF209" s="396">
        <v>11581445.82</v>
      </c>
      <c r="AG209" s="396">
        <v>7777546.5599999996</v>
      </c>
      <c r="AH209" s="396">
        <v>22122027.442680001</v>
      </c>
      <c r="AI209" s="396">
        <v>57460483.042680003</v>
      </c>
      <c r="AJ209" s="396">
        <v>7824458.7400000002</v>
      </c>
      <c r="AK209" s="396">
        <v>49636024.302680001</v>
      </c>
      <c r="AL209" s="396">
        <v>57911484.84268</v>
      </c>
      <c r="AM209" s="396">
        <v>1570268.06</v>
      </c>
      <c r="AN209" s="396">
        <v>1570268.06</v>
      </c>
      <c r="AO209" s="396">
        <v>1635629.47</v>
      </c>
      <c r="AP209" s="396">
        <v>1635629.47</v>
      </c>
      <c r="AQ209" s="396">
        <v>373835.39</v>
      </c>
      <c r="AR209" s="396">
        <v>373835.39</v>
      </c>
      <c r="AS209" s="396">
        <v>389777.19</v>
      </c>
      <c r="AT209" s="396">
        <v>389777.19</v>
      </c>
      <c r="AU209" s="396">
        <v>467892.05</v>
      </c>
      <c r="AV209" s="396">
        <v>4361678.59</v>
      </c>
      <c r="AW209" s="396">
        <v>1794616.75</v>
      </c>
      <c r="AX209" s="396">
        <v>682507.33</v>
      </c>
      <c r="AY209" s="396">
        <v>15245714.939999999</v>
      </c>
      <c r="AZ209" s="396">
        <v>128610164.02</v>
      </c>
      <c r="BA209" s="396">
        <v>1399091.33</v>
      </c>
      <c r="BB209" s="396">
        <v>97399.38</v>
      </c>
      <c r="BC209" s="396">
        <v>2456330.9900000002</v>
      </c>
      <c r="BD209" s="396">
        <v>128610163.91268</v>
      </c>
    </row>
    <row r="210" spans="1:56" x14ac:dyDescent="0.25">
      <c r="A210" s="390" t="s">
        <v>2037</v>
      </c>
      <c r="B210" s="390" t="s">
        <v>6206</v>
      </c>
      <c r="C210">
        <v>947.5</v>
      </c>
      <c r="D210" s="396">
        <v>15260650.039999999</v>
      </c>
      <c r="E210" s="396">
        <v>14433731.5</v>
      </c>
      <c r="F210" s="397">
        <v>0.94581367518208304</v>
      </c>
      <c r="G210">
        <v>3</v>
      </c>
      <c r="H210" s="396">
        <v>20308.22</v>
      </c>
      <c r="I210" s="396">
        <v>5796450.9000000004</v>
      </c>
      <c r="J210" s="396">
        <v>5816759.1200000001</v>
      </c>
      <c r="K210">
        <v>1.0576399999999999</v>
      </c>
      <c r="L210" s="396">
        <v>3529039.02</v>
      </c>
      <c r="M210" s="396">
        <v>1176228.69</v>
      </c>
      <c r="N210" s="396">
        <v>411141.73</v>
      </c>
      <c r="O210" s="396">
        <v>136467.76</v>
      </c>
      <c r="P210" s="396">
        <v>117817.45</v>
      </c>
      <c r="Q210" s="396">
        <v>353245.14</v>
      </c>
      <c r="R210" s="396">
        <v>82760.09</v>
      </c>
      <c r="S210" s="396">
        <v>155126.76999999999</v>
      </c>
      <c r="T210" s="396">
        <v>136530.85999999999</v>
      </c>
      <c r="U210" s="396">
        <v>103308.53</v>
      </c>
      <c r="V210" s="396">
        <v>201271.89</v>
      </c>
      <c r="W210" s="396">
        <v>175303.41</v>
      </c>
      <c r="X210" s="396">
        <v>186143.12</v>
      </c>
      <c r="Y210" s="396">
        <v>6764384.46</v>
      </c>
      <c r="Z210" s="396">
        <v>85275</v>
      </c>
      <c r="AA210" s="396">
        <v>118437.5</v>
      </c>
      <c r="AB210" s="396">
        <v>307937.5</v>
      </c>
      <c r="AC210" s="396">
        <v>32215</v>
      </c>
      <c r="AD210" s="396">
        <v>270511.25</v>
      </c>
      <c r="AE210" s="396">
        <v>877385</v>
      </c>
      <c r="AF210" s="396">
        <v>1422197.5</v>
      </c>
      <c r="AG210" s="396">
        <v>955080</v>
      </c>
      <c r="AH210" s="396">
        <v>2659313.5079999999</v>
      </c>
      <c r="AI210" s="396">
        <v>6728352.2580000004</v>
      </c>
      <c r="AJ210" s="396">
        <v>960840.8</v>
      </c>
      <c r="AK210" s="396">
        <v>5767511.4579999996</v>
      </c>
      <c r="AL210" s="396">
        <v>6783735.1179999998</v>
      </c>
      <c r="AM210" s="396">
        <v>172171.51999999999</v>
      </c>
      <c r="AN210" s="396">
        <v>172171.51999999999</v>
      </c>
      <c r="AO210" s="396">
        <v>179345.33</v>
      </c>
      <c r="AP210" s="396">
        <v>179345.33</v>
      </c>
      <c r="AQ210" s="396">
        <v>31883.61</v>
      </c>
      <c r="AR210" s="396">
        <v>31883.61</v>
      </c>
      <c r="AS210" s="396">
        <v>33477.79</v>
      </c>
      <c r="AT210" s="396">
        <v>33477.79</v>
      </c>
      <c r="AU210" s="396">
        <v>40651.599999999999</v>
      </c>
      <c r="AV210" s="396">
        <v>534847.64</v>
      </c>
      <c r="AW210" s="396">
        <v>220063.56</v>
      </c>
      <c r="AX210" s="396">
        <v>83211.009999999995</v>
      </c>
      <c r="AY210" s="396">
        <v>1712530.31</v>
      </c>
      <c r="AZ210" s="396">
        <v>15260650.039999999</v>
      </c>
      <c r="BA210" s="396">
        <v>261081.47</v>
      </c>
      <c r="BB210" s="396">
        <v>1398.2</v>
      </c>
      <c r="BC210" s="396">
        <v>235850.44</v>
      </c>
      <c r="BD210" s="396">
        <v>15260649.888</v>
      </c>
    </row>
    <row r="211" spans="1:56" x14ac:dyDescent="0.25">
      <c r="A211" s="390" t="s">
        <v>2281</v>
      </c>
      <c r="B211" s="390" t="s">
        <v>6207</v>
      </c>
      <c r="C211">
        <v>2801.5</v>
      </c>
      <c r="D211" s="396">
        <v>44332526.909999996</v>
      </c>
      <c r="E211" s="396">
        <v>34650582.68</v>
      </c>
      <c r="F211" s="397">
        <v>0.78160630794505703</v>
      </c>
      <c r="G211">
        <v>2</v>
      </c>
      <c r="H211" s="396">
        <v>388757.4</v>
      </c>
      <c r="I211" s="396">
        <v>22785138.170000002</v>
      </c>
      <c r="J211" s="396">
        <v>23173895.57</v>
      </c>
      <c r="K211">
        <v>1.0576399999999999</v>
      </c>
      <c r="L211" s="396">
        <v>10237690.039999999</v>
      </c>
      <c r="M211" s="396">
        <v>3412222.09</v>
      </c>
      <c r="N211" s="396">
        <v>1216910</v>
      </c>
      <c r="O211" s="396">
        <v>405057.18</v>
      </c>
      <c r="P211" s="396">
        <v>329878.67</v>
      </c>
      <c r="Q211" s="396">
        <v>1043890.68</v>
      </c>
      <c r="R211" s="396">
        <v>244996.16</v>
      </c>
      <c r="S211" s="396">
        <v>459149.02</v>
      </c>
      <c r="T211" s="396">
        <v>405244.47</v>
      </c>
      <c r="U211" s="396">
        <v>305990.02</v>
      </c>
      <c r="V211" s="396">
        <v>597405.75</v>
      </c>
      <c r="W211" s="396">
        <v>520327.34</v>
      </c>
      <c r="X211" s="396">
        <v>550952.17000000004</v>
      </c>
      <c r="Y211" s="396">
        <v>19729713.59</v>
      </c>
      <c r="Z211" s="396">
        <v>252135</v>
      </c>
      <c r="AA211" s="396">
        <v>350187.5</v>
      </c>
      <c r="AB211" s="396">
        <v>910487.5</v>
      </c>
      <c r="AC211" s="396">
        <v>95251</v>
      </c>
      <c r="AD211" s="396">
        <v>1599656.5</v>
      </c>
      <c r="AE211" s="396">
        <v>2594189</v>
      </c>
      <c r="AF211" s="396">
        <v>4205051.5</v>
      </c>
      <c r="AG211" s="396">
        <v>2823912</v>
      </c>
      <c r="AH211" s="396">
        <v>7515848.8320000004</v>
      </c>
      <c r="AI211" s="396">
        <v>20346718.831999999</v>
      </c>
      <c r="AJ211" s="396">
        <v>2840945.12</v>
      </c>
      <c r="AK211" s="396">
        <v>17505773.712000001</v>
      </c>
      <c r="AL211" s="396">
        <v>20510470.901999999</v>
      </c>
      <c r="AM211" s="396">
        <v>364270.3</v>
      </c>
      <c r="AN211" s="396">
        <v>364270.3</v>
      </c>
      <c r="AO211" s="396">
        <v>379415.02</v>
      </c>
      <c r="AP211" s="396">
        <v>379415.02</v>
      </c>
      <c r="AQ211" s="396">
        <v>23115.62</v>
      </c>
      <c r="AR211" s="396">
        <v>23115.62</v>
      </c>
      <c r="AS211" s="396">
        <v>23912.71</v>
      </c>
      <c r="AT211" s="396">
        <v>23912.71</v>
      </c>
      <c r="AU211" s="396">
        <v>28695.25</v>
      </c>
      <c r="AV211" s="396">
        <v>1583021.5</v>
      </c>
      <c r="AW211" s="396">
        <v>651335.68000000005</v>
      </c>
      <c r="AX211" s="396">
        <v>247862.58</v>
      </c>
      <c r="AY211" s="396">
        <v>4092342.31</v>
      </c>
      <c r="AZ211" s="396">
        <v>44332526.909999996</v>
      </c>
      <c r="BA211" s="396">
        <v>613738.01</v>
      </c>
      <c r="BB211" s="396">
        <v>2644.06</v>
      </c>
      <c r="BC211" s="396">
        <v>1181975.6399999999</v>
      </c>
      <c r="BD211" s="396">
        <v>44332526.802000001</v>
      </c>
    </row>
    <row r="212" spans="1:56" x14ac:dyDescent="0.25">
      <c r="A212" s="390"/>
      <c r="B212" s="390" t="s">
        <v>6208</v>
      </c>
      <c r="C212">
        <v>67</v>
      </c>
      <c r="D212" s="396">
        <v>1018151.88</v>
      </c>
      <c r="E212" s="396">
        <v>551005.76</v>
      </c>
      <c r="F212" s="397">
        <v>0.54118228412051805</v>
      </c>
      <c r="G212">
        <v>1</v>
      </c>
      <c r="H212" s="396">
        <v>95483.55</v>
      </c>
      <c r="I212" s="396">
        <v>449190.58</v>
      </c>
      <c r="J212" s="396">
        <v>544674.13</v>
      </c>
      <c r="K212">
        <v>0.9</v>
      </c>
      <c r="L212" s="396">
        <v>218940.84</v>
      </c>
      <c r="M212" s="396">
        <v>72972.98</v>
      </c>
      <c r="N212" s="396">
        <v>24408.94</v>
      </c>
      <c r="O212" s="396">
        <v>8136.31</v>
      </c>
      <c r="P212" s="396">
        <v>7324.68</v>
      </c>
      <c r="Q212" s="396">
        <v>20621.25</v>
      </c>
      <c r="R212" s="396">
        <v>4471.41</v>
      </c>
      <c r="S212" s="396">
        <v>9209.67</v>
      </c>
      <c r="T212" s="396">
        <v>8140.07</v>
      </c>
      <c r="U212" s="396">
        <v>6139.78</v>
      </c>
      <c r="V212" s="396">
        <v>11999.98</v>
      </c>
      <c r="W212" s="396">
        <v>10451.719999999999</v>
      </c>
      <c r="X212" s="396">
        <v>11051.07</v>
      </c>
      <c r="Y212" s="396">
        <v>413868.7</v>
      </c>
      <c r="Z212" s="396">
        <v>6030</v>
      </c>
      <c r="AA212" s="396">
        <v>8375</v>
      </c>
      <c r="AB212" s="396">
        <v>21775</v>
      </c>
      <c r="AC212" s="396">
        <v>2278</v>
      </c>
      <c r="AD212" s="396">
        <v>38257</v>
      </c>
      <c r="AE212" s="396">
        <v>62042</v>
      </c>
      <c r="AF212" s="396">
        <v>100567</v>
      </c>
      <c r="AG212" s="396">
        <v>67536</v>
      </c>
      <c r="AH212" s="396">
        <v>192977.64</v>
      </c>
      <c r="AI212" s="396">
        <v>499837.64</v>
      </c>
      <c r="AJ212" s="396">
        <v>67943.360000000001</v>
      </c>
      <c r="AK212" s="396">
        <v>431894.28</v>
      </c>
      <c r="AL212" s="396">
        <v>493043.3</v>
      </c>
      <c r="AM212" s="396">
        <v>14922.27</v>
      </c>
      <c r="AN212" s="396">
        <v>14922.27</v>
      </c>
      <c r="AO212" s="396">
        <v>15600.55</v>
      </c>
      <c r="AP212" s="396">
        <v>15600.55</v>
      </c>
      <c r="AQ212" s="396">
        <v>0</v>
      </c>
      <c r="AR212" s="396">
        <v>0</v>
      </c>
      <c r="AS212" s="396">
        <v>0</v>
      </c>
      <c r="AT212" s="396">
        <v>0</v>
      </c>
      <c r="AU212" s="396">
        <v>678.28</v>
      </c>
      <c r="AV212" s="396">
        <v>31879.39</v>
      </c>
      <c r="AW212" s="396">
        <v>13116.8</v>
      </c>
      <c r="AX212" s="396">
        <v>4519.6899999999996</v>
      </c>
      <c r="AY212" s="396">
        <v>111239.8</v>
      </c>
      <c r="AZ212" s="396">
        <v>1018151.88</v>
      </c>
      <c r="BA212" s="396">
        <v>28848.02</v>
      </c>
      <c r="BB212" s="396">
        <v>1019.05</v>
      </c>
      <c r="BC212" s="396">
        <v>15087.06</v>
      </c>
      <c r="BD212" s="396">
        <v>1018151.8</v>
      </c>
    </row>
    <row r="213" spans="1:56" x14ac:dyDescent="0.25">
      <c r="A213" s="390"/>
      <c r="B213" s="390" t="s">
        <v>6209</v>
      </c>
      <c r="C213">
        <v>31</v>
      </c>
      <c r="D213" s="396">
        <v>463091.67</v>
      </c>
      <c r="E213" s="396">
        <v>317230.21000000002</v>
      </c>
      <c r="F213" s="397">
        <v>0.68502681121428899</v>
      </c>
      <c r="G213">
        <v>1</v>
      </c>
      <c r="H213" s="396">
        <v>19853.14</v>
      </c>
      <c r="I213" s="396">
        <v>270921.05</v>
      </c>
      <c r="J213" s="396">
        <v>290774.19</v>
      </c>
      <c r="K213">
        <v>0.9</v>
      </c>
      <c r="L213" s="396">
        <v>98998.65</v>
      </c>
      <c r="M213" s="396">
        <v>31532.799999999999</v>
      </c>
      <c r="N213" s="396">
        <v>10907.23</v>
      </c>
      <c r="O213" s="396">
        <v>2958.66</v>
      </c>
      <c r="P213" s="396">
        <v>3422.58</v>
      </c>
      <c r="Q213" s="396">
        <v>8624.01</v>
      </c>
      <c r="R213" s="396">
        <v>1676.78</v>
      </c>
      <c r="S213" s="396">
        <v>3907.13</v>
      </c>
      <c r="T213" s="396">
        <v>2960.02</v>
      </c>
      <c r="U213" s="396">
        <v>2790.81</v>
      </c>
      <c r="V213" s="396">
        <v>4363.63</v>
      </c>
      <c r="W213" s="396">
        <v>3800.62</v>
      </c>
      <c r="X213" s="396">
        <v>4688.33</v>
      </c>
      <c r="Y213" s="396">
        <v>180631.25</v>
      </c>
      <c r="Z213" s="396">
        <v>2790</v>
      </c>
      <c r="AA213" s="396">
        <v>3875</v>
      </c>
      <c r="AB213" s="396">
        <v>10075</v>
      </c>
      <c r="AC213" s="396">
        <v>1054</v>
      </c>
      <c r="AD213" s="396">
        <v>17701</v>
      </c>
      <c r="AE213" s="396">
        <v>26078</v>
      </c>
      <c r="AF213" s="396">
        <v>46531</v>
      </c>
      <c r="AG213" s="396">
        <v>31248</v>
      </c>
      <c r="AH213" s="396">
        <v>87938.394</v>
      </c>
      <c r="AI213" s="396">
        <v>227290.394</v>
      </c>
      <c r="AJ213" s="396">
        <v>31436.48</v>
      </c>
      <c r="AK213" s="396">
        <v>195853.91399999999</v>
      </c>
      <c r="AL213" s="396">
        <v>224146.74400000001</v>
      </c>
      <c r="AM213" s="396">
        <v>6782.85</v>
      </c>
      <c r="AN213" s="396">
        <v>6782.85</v>
      </c>
      <c r="AO213" s="396">
        <v>7461.13</v>
      </c>
      <c r="AP213" s="396">
        <v>7461.13</v>
      </c>
      <c r="AQ213" s="396">
        <v>1356.57</v>
      </c>
      <c r="AR213" s="396">
        <v>1356.57</v>
      </c>
      <c r="AS213" s="396">
        <v>1356.57</v>
      </c>
      <c r="AT213" s="396">
        <v>1356.57</v>
      </c>
      <c r="AU213" s="396">
        <v>2034.85</v>
      </c>
      <c r="AV213" s="396">
        <v>14243.98</v>
      </c>
      <c r="AW213" s="396">
        <v>5860.7</v>
      </c>
      <c r="AX213" s="396">
        <v>2259.84</v>
      </c>
      <c r="AY213" s="396">
        <v>58313.61</v>
      </c>
      <c r="AZ213" s="396">
        <v>463091.67</v>
      </c>
      <c r="BA213" s="396">
        <v>12831.42</v>
      </c>
      <c r="BB213" s="396">
        <v>666.39</v>
      </c>
      <c r="BC213" s="396">
        <v>6594.7</v>
      </c>
      <c r="BD213" s="396">
        <v>463091.60399999999</v>
      </c>
    </row>
    <row r="214" spans="1:56" x14ac:dyDescent="0.25">
      <c r="A214" s="390" t="s">
        <v>1984</v>
      </c>
      <c r="B214" s="390" t="s">
        <v>6210</v>
      </c>
      <c r="C214">
        <v>671.25</v>
      </c>
      <c r="D214" s="396">
        <v>9076746.3599999994</v>
      </c>
      <c r="E214" s="396">
        <v>9098701.0999999996</v>
      </c>
      <c r="F214" s="397">
        <v>1.0024187896333401</v>
      </c>
      <c r="G214">
        <v>4</v>
      </c>
      <c r="H214" s="396">
        <v>577.19000000000005</v>
      </c>
      <c r="I214" s="396">
        <v>595577.91</v>
      </c>
      <c r="J214" s="396">
        <v>596155.1</v>
      </c>
      <c r="K214">
        <v>0.9</v>
      </c>
      <c r="L214" s="396">
        <v>2115372.73</v>
      </c>
      <c r="M214" s="396">
        <v>503529.97</v>
      </c>
      <c r="N214" s="396">
        <v>224519.31</v>
      </c>
      <c r="O214" s="396">
        <v>91383.88</v>
      </c>
      <c r="P214" s="396">
        <v>71438.44</v>
      </c>
      <c r="Q214" s="396">
        <v>152315.01</v>
      </c>
      <c r="R214" s="396">
        <v>49185.57</v>
      </c>
      <c r="S214" s="396">
        <v>85677.86</v>
      </c>
      <c r="T214" s="396">
        <v>101380.95</v>
      </c>
      <c r="U214" s="396">
        <v>61955.98</v>
      </c>
      <c r="V214" s="396">
        <v>149454.39000000001</v>
      </c>
      <c r="W214" s="396">
        <v>130171.5</v>
      </c>
      <c r="X214" s="396">
        <v>102808.46</v>
      </c>
      <c r="Y214" s="396">
        <v>3839194.05</v>
      </c>
      <c r="Z214" s="396">
        <v>60165</v>
      </c>
      <c r="AA214" s="396">
        <v>83906.25</v>
      </c>
      <c r="AB214" s="396">
        <v>218156.25</v>
      </c>
      <c r="AC214" s="396">
        <v>22822.5</v>
      </c>
      <c r="AD214" s="396">
        <v>191641.87</v>
      </c>
      <c r="AE214" s="396">
        <v>260389</v>
      </c>
      <c r="AF214" s="396">
        <v>1007546.25</v>
      </c>
      <c r="AG214" s="396">
        <v>676620</v>
      </c>
      <c r="AH214" s="396">
        <v>1791190.5</v>
      </c>
      <c r="AI214" s="396">
        <v>4312437.62</v>
      </c>
      <c r="AJ214" s="396">
        <v>680701.2</v>
      </c>
      <c r="AK214" s="396">
        <v>3631736.42</v>
      </c>
      <c r="AL214" s="396">
        <v>4244367.5</v>
      </c>
      <c r="AM214" s="396">
        <v>119378.16</v>
      </c>
      <c r="AN214" s="396">
        <v>119378.16</v>
      </c>
      <c r="AO214" s="396">
        <v>124126.15</v>
      </c>
      <c r="AP214" s="396">
        <v>124126.15</v>
      </c>
      <c r="AQ214" s="396">
        <v>0</v>
      </c>
      <c r="AR214" s="396">
        <v>0</v>
      </c>
      <c r="AS214" s="396">
        <v>0</v>
      </c>
      <c r="AT214" s="396">
        <v>0</v>
      </c>
      <c r="AU214" s="396">
        <v>0</v>
      </c>
      <c r="AV214" s="396">
        <v>322863.65999999997</v>
      </c>
      <c r="AW214" s="396">
        <v>132842.54999999999</v>
      </c>
      <c r="AX214" s="396">
        <v>50469.89</v>
      </c>
      <c r="AY214" s="396">
        <v>993184.72</v>
      </c>
      <c r="AZ214" s="396">
        <v>9076746.3599999994</v>
      </c>
      <c r="BA214" s="396">
        <v>202955.28</v>
      </c>
      <c r="BB214" s="396">
        <v>0</v>
      </c>
      <c r="BC214" s="396">
        <v>137222.66</v>
      </c>
      <c r="BD214" s="396">
        <v>9076746.2699999996</v>
      </c>
    </row>
    <row r="215" spans="1:56" x14ac:dyDescent="0.25">
      <c r="A215" s="390" t="s">
        <v>3394</v>
      </c>
      <c r="B215" s="390" t="s">
        <v>6211</v>
      </c>
      <c r="C215">
        <v>813.04</v>
      </c>
      <c r="D215" s="396">
        <v>11540463.460000001</v>
      </c>
      <c r="E215" s="396">
        <v>11475155.029999999</v>
      </c>
      <c r="F215" s="397">
        <v>0.99434091791665302</v>
      </c>
      <c r="G215">
        <v>3</v>
      </c>
      <c r="H215" s="396">
        <v>15357.55</v>
      </c>
      <c r="I215" s="396">
        <v>4120094.34</v>
      </c>
      <c r="J215" s="396">
        <v>4135451.89</v>
      </c>
      <c r="K215">
        <v>0.9</v>
      </c>
      <c r="L215" s="396">
        <v>2646837.4500000002</v>
      </c>
      <c r="M215" s="396">
        <v>647782.89</v>
      </c>
      <c r="N215" s="396">
        <v>274125.55</v>
      </c>
      <c r="O215" s="396">
        <v>110040.66</v>
      </c>
      <c r="P215" s="396">
        <v>91927.38</v>
      </c>
      <c r="Q215" s="396">
        <v>191550.33</v>
      </c>
      <c r="R215" s="396">
        <v>59246.26</v>
      </c>
      <c r="S215" s="396">
        <v>104655.37</v>
      </c>
      <c r="T215" s="396">
        <v>121361.14</v>
      </c>
      <c r="U215" s="396">
        <v>75072.78</v>
      </c>
      <c r="V215" s="396">
        <v>178908.91</v>
      </c>
      <c r="W215" s="396">
        <v>155825.74</v>
      </c>
      <c r="X215" s="396">
        <v>125580.37</v>
      </c>
      <c r="Y215" s="396">
        <v>4782914.83</v>
      </c>
      <c r="Z215" s="396">
        <v>72896.399999999994</v>
      </c>
      <c r="AA215" s="396">
        <v>101630</v>
      </c>
      <c r="AB215" s="396">
        <v>264238</v>
      </c>
      <c r="AC215" s="396">
        <v>27643.360000000001</v>
      </c>
      <c r="AD215" s="396">
        <v>232122.91</v>
      </c>
      <c r="AE215" s="396">
        <v>347975.88</v>
      </c>
      <c r="AF215" s="396">
        <v>1220373.04</v>
      </c>
      <c r="AG215" s="396">
        <v>819544.32</v>
      </c>
      <c r="AH215" s="396">
        <v>2296649.9439599998</v>
      </c>
      <c r="AI215" s="396">
        <v>5383073.85396</v>
      </c>
      <c r="AJ215" s="396">
        <v>824487.6</v>
      </c>
      <c r="AK215" s="396">
        <v>4558586.2539600004</v>
      </c>
      <c r="AL215" s="396">
        <v>5300625.0939600002</v>
      </c>
      <c r="AM215" s="396">
        <v>206876.92</v>
      </c>
      <c r="AN215" s="396">
        <v>206876.92</v>
      </c>
      <c r="AO215" s="396">
        <v>215016.34</v>
      </c>
      <c r="AP215" s="396">
        <v>215016.34</v>
      </c>
      <c r="AQ215" s="396">
        <v>0</v>
      </c>
      <c r="AR215" s="396">
        <v>0</v>
      </c>
      <c r="AS215" s="396">
        <v>0</v>
      </c>
      <c r="AT215" s="396">
        <v>0</v>
      </c>
      <c r="AU215" s="396">
        <v>678.28</v>
      </c>
      <c r="AV215" s="396">
        <v>390692.16</v>
      </c>
      <c r="AW215" s="396">
        <v>160750.65</v>
      </c>
      <c r="AX215" s="396">
        <v>61015.839999999997</v>
      </c>
      <c r="AY215" s="396">
        <v>1456923.45</v>
      </c>
      <c r="AZ215" s="396">
        <v>11540463.460000001</v>
      </c>
      <c r="BA215" s="396">
        <v>667386.41</v>
      </c>
      <c r="BB215" s="396">
        <v>0</v>
      </c>
      <c r="BC215" s="396">
        <v>410405.27</v>
      </c>
      <c r="BD215" s="396">
        <v>11540463.37396</v>
      </c>
    </row>
    <row r="216" spans="1:56" x14ac:dyDescent="0.25">
      <c r="A216" s="390" t="s">
        <v>1761</v>
      </c>
      <c r="B216" s="390" t="s">
        <v>6212</v>
      </c>
      <c r="C216">
        <v>367.72</v>
      </c>
      <c r="D216" s="396">
        <v>4969156.9800000004</v>
      </c>
      <c r="E216" s="396">
        <v>5124597.1500000004</v>
      </c>
      <c r="F216" s="397">
        <v>1.03128099406511</v>
      </c>
      <c r="G216">
        <v>4</v>
      </c>
      <c r="H216" s="396">
        <v>315.99</v>
      </c>
      <c r="I216" s="396">
        <v>1381960.74</v>
      </c>
      <c r="J216" s="396">
        <v>1382276.73</v>
      </c>
      <c r="K216">
        <v>0.9</v>
      </c>
      <c r="L216" s="396">
        <v>1161603.27</v>
      </c>
      <c r="M216" s="396">
        <v>277576.83</v>
      </c>
      <c r="N216" s="396">
        <v>122509.8</v>
      </c>
      <c r="O216" s="396">
        <v>49384.62</v>
      </c>
      <c r="P216" s="396">
        <v>39121.79</v>
      </c>
      <c r="Q216" s="396">
        <v>82497.63</v>
      </c>
      <c r="R216" s="396">
        <v>26269.56</v>
      </c>
      <c r="S216" s="396">
        <v>46885.599999999999</v>
      </c>
      <c r="T216" s="396">
        <v>54760.51</v>
      </c>
      <c r="U216" s="396">
        <v>33768.800000000003</v>
      </c>
      <c r="V216" s="396">
        <v>80727.19</v>
      </c>
      <c r="W216" s="396">
        <v>70311.61</v>
      </c>
      <c r="X216" s="396">
        <v>56260</v>
      </c>
      <c r="Y216" s="396">
        <v>2101677.21</v>
      </c>
      <c r="Z216" s="396">
        <v>32937.300000000003</v>
      </c>
      <c r="AA216" s="396">
        <v>45965</v>
      </c>
      <c r="AB216" s="396">
        <v>119509</v>
      </c>
      <c r="AC216" s="396">
        <v>12502.48</v>
      </c>
      <c r="AD216" s="396">
        <v>104984.05</v>
      </c>
      <c r="AE216" s="396">
        <v>144313.04</v>
      </c>
      <c r="AF216" s="396">
        <v>551947.72</v>
      </c>
      <c r="AG216" s="396">
        <v>370661.76</v>
      </c>
      <c r="AH216" s="396">
        <v>980028.08328000002</v>
      </c>
      <c r="AI216" s="396">
        <v>2362848.43328</v>
      </c>
      <c r="AJ216" s="396">
        <v>372897.49</v>
      </c>
      <c r="AK216" s="396">
        <v>1989950.94328</v>
      </c>
      <c r="AL216" s="396">
        <v>2325558.68328</v>
      </c>
      <c r="AM216" s="396">
        <v>65115.360000000001</v>
      </c>
      <c r="AN216" s="396">
        <v>65115.360000000001</v>
      </c>
      <c r="AO216" s="396">
        <v>67828.5</v>
      </c>
      <c r="AP216" s="396">
        <v>67828.5</v>
      </c>
      <c r="AQ216" s="396">
        <v>0</v>
      </c>
      <c r="AR216" s="396">
        <v>0</v>
      </c>
      <c r="AS216" s="396">
        <v>0</v>
      </c>
      <c r="AT216" s="396">
        <v>0</v>
      </c>
      <c r="AU216" s="396">
        <v>0</v>
      </c>
      <c r="AV216" s="396">
        <v>176354.1</v>
      </c>
      <c r="AW216" s="396">
        <v>72561.06</v>
      </c>
      <c r="AX216" s="396">
        <v>27118.15</v>
      </c>
      <c r="AY216" s="396">
        <v>541921.03</v>
      </c>
      <c r="AZ216" s="396">
        <v>4969156.9800000004</v>
      </c>
      <c r="BA216" s="396">
        <v>135365.23000000001</v>
      </c>
      <c r="BB216" s="396">
        <v>0</v>
      </c>
      <c r="BC216" s="396">
        <v>111108.41</v>
      </c>
      <c r="BD216" s="396">
        <v>4969156.9232799998</v>
      </c>
    </row>
    <row r="217" spans="1:56" x14ac:dyDescent="0.25">
      <c r="A217" s="390" t="s">
        <v>1965</v>
      </c>
      <c r="B217" s="390" t="s">
        <v>6213</v>
      </c>
      <c r="C217">
        <v>573.37</v>
      </c>
      <c r="D217" s="396">
        <v>7478363.8899999997</v>
      </c>
      <c r="E217" s="396">
        <v>7036329.6600000001</v>
      </c>
      <c r="F217" s="397">
        <v>0.94089158584659405</v>
      </c>
      <c r="G217">
        <v>3</v>
      </c>
      <c r="H217" s="396">
        <v>9951.8799999999992</v>
      </c>
      <c r="I217" s="396">
        <v>1258953.3</v>
      </c>
      <c r="J217" s="396">
        <v>1268905.18</v>
      </c>
      <c r="K217">
        <v>0.9</v>
      </c>
      <c r="L217" s="396">
        <v>1735787.83</v>
      </c>
      <c r="M217" s="396">
        <v>425049.46</v>
      </c>
      <c r="N217" s="396">
        <v>192875.35</v>
      </c>
      <c r="O217" s="396">
        <v>77176.39</v>
      </c>
      <c r="P217" s="396">
        <v>57304.08</v>
      </c>
      <c r="Q217" s="396">
        <v>134303.1</v>
      </c>
      <c r="R217" s="396">
        <v>41919.519999999997</v>
      </c>
      <c r="S217" s="396">
        <v>73677.38</v>
      </c>
      <c r="T217" s="396">
        <v>85100.800000000003</v>
      </c>
      <c r="U217" s="396">
        <v>52746.3</v>
      </c>
      <c r="V217" s="396">
        <v>125454.42</v>
      </c>
      <c r="W217" s="396">
        <v>109268.05</v>
      </c>
      <c r="X217" s="396">
        <v>88408.58</v>
      </c>
      <c r="Y217" s="396">
        <v>3199071.26</v>
      </c>
      <c r="Z217" s="396">
        <v>51416.1</v>
      </c>
      <c r="AA217" s="396">
        <v>71671.25</v>
      </c>
      <c r="AB217" s="396">
        <v>186345.25</v>
      </c>
      <c r="AC217" s="396">
        <v>19494.580000000002</v>
      </c>
      <c r="AD217" s="396">
        <v>163697.12</v>
      </c>
      <c r="AE217" s="396">
        <v>244569.9</v>
      </c>
      <c r="AF217" s="396">
        <v>860628.37</v>
      </c>
      <c r="AG217" s="396">
        <v>577956.96</v>
      </c>
      <c r="AH217" s="396">
        <v>1456680.83388</v>
      </c>
      <c r="AI217" s="396">
        <v>3632460.3638800001</v>
      </c>
      <c r="AJ217" s="396">
        <v>581443.04</v>
      </c>
      <c r="AK217" s="396">
        <v>3051017.32388</v>
      </c>
      <c r="AL217" s="396">
        <v>3574316.05388</v>
      </c>
      <c r="AM217" s="396">
        <v>56297.65</v>
      </c>
      <c r="AN217" s="396">
        <v>56297.65</v>
      </c>
      <c r="AO217" s="396">
        <v>58332.51</v>
      </c>
      <c r="AP217" s="396">
        <v>58332.51</v>
      </c>
      <c r="AQ217" s="396">
        <v>8139.42</v>
      </c>
      <c r="AR217" s="396">
        <v>8139.42</v>
      </c>
      <c r="AS217" s="396">
        <v>8817.7000000000007</v>
      </c>
      <c r="AT217" s="396">
        <v>8817.7000000000007</v>
      </c>
      <c r="AU217" s="396">
        <v>10174.27</v>
      </c>
      <c r="AV217" s="396">
        <v>275383.71000000002</v>
      </c>
      <c r="AW217" s="396">
        <v>113306.88</v>
      </c>
      <c r="AX217" s="396">
        <v>42937.07</v>
      </c>
      <c r="AY217" s="396">
        <v>704976.49</v>
      </c>
      <c r="AZ217" s="396">
        <v>7478363.8899999997</v>
      </c>
      <c r="BA217" s="396">
        <v>123562.09</v>
      </c>
      <c r="BB217" s="396">
        <v>508.57</v>
      </c>
      <c r="BC217" s="396">
        <v>214671.33</v>
      </c>
      <c r="BD217" s="396">
        <v>7478363.8038799996</v>
      </c>
    </row>
    <row r="218" spans="1:56" x14ac:dyDescent="0.25">
      <c r="A218" s="390" t="s">
        <v>2118</v>
      </c>
      <c r="B218" s="390" t="s">
        <v>6214</v>
      </c>
      <c r="C218">
        <v>780.2</v>
      </c>
      <c r="D218" s="396">
        <v>10637073.9</v>
      </c>
      <c r="E218" s="396">
        <v>12243206.609999999</v>
      </c>
      <c r="F218" s="397">
        <v>1.1509938470954899</v>
      </c>
      <c r="G218">
        <v>4</v>
      </c>
      <c r="H218" s="396">
        <v>676.41</v>
      </c>
      <c r="I218" s="396">
        <v>756937.24</v>
      </c>
      <c r="J218" s="396">
        <v>757613.65</v>
      </c>
      <c r="K218">
        <v>0.9</v>
      </c>
      <c r="L218" s="396">
        <v>2406822.5699999998</v>
      </c>
      <c r="M218" s="396">
        <v>585088.92000000004</v>
      </c>
      <c r="N218" s="396">
        <v>262020.6</v>
      </c>
      <c r="O218" s="396">
        <v>105790.41</v>
      </c>
      <c r="P218" s="396">
        <v>83290.759999999995</v>
      </c>
      <c r="Q218" s="396">
        <v>183719.44</v>
      </c>
      <c r="R218" s="396">
        <v>57569.48</v>
      </c>
      <c r="S218" s="396">
        <v>99910.99</v>
      </c>
      <c r="T218" s="396">
        <v>116921.1</v>
      </c>
      <c r="U218" s="396">
        <v>72002.89</v>
      </c>
      <c r="V218" s="396">
        <v>172363.46</v>
      </c>
      <c r="W218" s="396">
        <v>150124.79999999999</v>
      </c>
      <c r="X218" s="396">
        <v>119887.39</v>
      </c>
      <c r="Y218" s="396">
        <v>4415512.8099999996</v>
      </c>
      <c r="Z218" s="396">
        <v>69835.5</v>
      </c>
      <c r="AA218" s="396">
        <v>97525</v>
      </c>
      <c r="AB218" s="396">
        <v>253565</v>
      </c>
      <c r="AC218" s="396">
        <v>26526.799999999999</v>
      </c>
      <c r="AD218" s="396">
        <v>222747.09</v>
      </c>
      <c r="AE218" s="396">
        <v>325519.09000000003</v>
      </c>
      <c r="AF218" s="396">
        <v>1171080.2</v>
      </c>
      <c r="AG218" s="396">
        <v>786441.6</v>
      </c>
      <c r="AH218" s="396">
        <v>2097932.0208000001</v>
      </c>
      <c r="AI218" s="396">
        <v>5051172.3008000003</v>
      </c>
      <c r="AJ218" s="396">
        <v>791185.21</v>
      </c>
      <c r="AK218" s="396">
        <v>4259987.0908000004</v>
      </c>
      <c r="AL218" s="396">
        <v>4972053.7708000001</v>
      </c>
      <c r="AM218" s="396">
        <v>117343.3</v>
      </c>
      <c r="AN218" s="396">
        <v>117343.3</v>
      </c>
      <c r="AO218" s="396">
        <v>122769.58</v>
      </c>
      <c r="AP218" s="396">
        <v>122769.58</v>
      </c>
      <c r="AQ218" s="396">
        <v>33914.25</v>
      </c>
      <c r="AR218" s="396">
        <v>33914.25</v>
      </c>
      <c r="AS218" s="396">
        <v>35270.82</v>
      </c>
      <c r="AT218" s="396">
        <v>35270.82</v>
      </c>
      <c r="AU218" s="396">
        <v>42731.95</v>
      </c>
      <c r="AV218" s="396">
        <v>375091.6</v>
      </c>
      <c r="AW218" s="396">
        <v>154331.79</v>
      </c>
      <c r="AX218" s="396">
        <v>58755.99</v>
      </c>
      <c r="AY218" s="396">
        <v>1249507.23</v>
      </c>
      <c r="AZ218" s="396">
        <v>10637073.9</v>
      </c>
      <c r="BA218" s="396">
        <v>153909.69</v>
      </c>
      <c r="BB218" s="396">
        <v>28909.16</v>
      </c>
      <c r="BC218" s="396">
        <v>282669.67</v>
      </c>
      <c r="BD218" s="396">
        <v>10637073.810799999</v>
      </c>
    </row>
    <row r="219" spans="1:56" x14ac:dyDescent="0.25">
      <c r="A219" s="390" t="s">
        <v>3370</v>
      </c>
      <c r="B219" s="390" t="s">
        <v>6215</v>
      </c>
      <c r="C219">
        <v>356.3</v>
      </c>
      <c r="D219" s="396">
        <v>4901668.8099999996</v>
      </c>
      <c r="E219" s="396">
        <v>4318513.3600000003</v>
      </c>
      <c r="F219" s="397">
        <v>0.88102920197090995</v>
      </c>
      <c r="G219">
        <v>2</v>
      </c>
      <c r="H219" s="396">
        <v>8865.4500000000007</v>
      </c>
      <c r="I219" s="396">
        <v>1032990.46</v>
      </c>
      <c r="J219" s="396">
        <v>1041855.91</v>
      </c>
      <c r="K219">
        <v>0.9</v>
      </c>
      <c r="L219" s="396">
        <v>1112980.8999999999</v>
      </c>
      <c r="M219" s="396">
        <v>267655.15999999997</v>
      </c>
      <c r="N219" s="396">
        <v>119186.95</v>
      </c>
      <c r="O219" s="396">
        <v>48093.03</v>
      </c>
      <c r="P219" s="396">
        <v>37568.35</v>
      </c>
      <c r="Q219" s="396">
        <v>82497.63</v>
      </c>
      <c r="R219" s="396">
        <v>26269.56</v>
      </c>
      <c r="S219" s="396">
        <v>45490.2</v>
      </c>
      <c r="T219" s="396">
        <v>53280.5</v>
      </c>
      <c r="U219" s="396">
        <v>32931.550000000003</v>
      </c>
      <c r="V219" s="396">
        <v>78545.37</v>
      </c>
      <c r="W219" s="396">
        <v>68411.3</v>
      </c>
      <c r="X219" s="396">
        <v>54585.599999999999</v>
      </c>
      <c r="Y219" s="396">
        <v>2027496.1</v>
      </c>
      <c r="Z219" s="396">
        <v>31872.6</v>
      </c>
      <c r="AA219" s="396">
        <v>44537.5</v>
      </c>
      <c r="AB219" s="396">
        <v>115797.5</v>
      </c>
      <c r="AC219" s="396">
        <v>12114.2</v>
      </c>
      <c r="AD219" s="396">
        <v>203447.3</v>
      </c>
      <c r="AE219" s="396">
        <v>143616.74</v>
      </c>
      <c r="AF219" s="396">
        <v>534806.30000000005</v>
      </c>
      <c r="AG219" s="396">
        <v>359150.4</v>
      </c>
      <c r="AH219" s="396">
        <v>945018.65520000004</v>
      </c>
      <c r="AI219" s="396">
        <v>2390361.1952</v>
      </c>
      <c r="AJ219" s="396">
        <v>361316.7</v>
      </c>
      <c r="AK219" s="396">
        <v>2029044.4952</v>
      </c>
      <c r="AL219" s="396">
        <v>2354229.5252</v>
      </c>
      <c r="AM219" s="396">
        <v>61723.93</v>
      </c>
      <c r="AN219" s="396">
        <v>61723.93</v>
      </c>
      <c r="AO219" s="396">
        <v>64437.07</v>
      </c>
      <c r="AP219" s="396">
        <v>64437.07</v>
      </c>
      <c r="AQ219" s="396">
        <v>0</v>
      </c>
      <c r="AR219" s="396">
        <v>0</v>
      </c>
      <c r="AS219" s="396">
        <v>0</v>
      </c>
      <c r="AT219" s="396">
        <v>0</v>
      </c>
      <c r="AU219" s="396">
        <v>0</v>
      </c>
      <c r="AV219" s="396">
        <v>170927.82</v>
      </c>
      <c r="AW219" s="396">
        <v>70328.41</v>
      </c>
      <c r="AX219" s="396">
        <v>26364.87</v>
      </c>
      <c r="AY219" s="396">
        <v>519943.1</v>
      </c>
      <c r="AZ219" s="396">
        <v>4901668.8099999996</v>
      </c>
      <c r="BA219" s="396">
        <v>119701.18</v>
      </c>
      <c r="BB219" s="396">
        <v>0</v>
      </c>
      <c r="BC219" s="396">
        <v>121683.43</v>
      </c>
      <c r="BD219" s="396">
        <v>4901668.7252000002</v>
      </c>
    </row>
    <row r="220" spans="1:56" x14ac:dyDescent="0.25">
      <c r="A220" s="390" t="s">
        <v>3238</v>
      </c>
      <c r="B220" s="390" t="s">
        <v>6216</v>
      </c>
      <c r="C220">
        <v>490.87</v>
      </c>
      <c r="D220" s="396">
        <v>6802353.3600000003</v>
      </c>
      <c r="E220" s="396">
        <v>5952673.0099999998</v>
      </c>
      <c r="F220" s="397">
        <v>0.87509023641782702</v>
      </c>
      <c r="G220">
        <v>2</v>
      </c>
      <c r="H220" s="396">
        <v>12213.82</v>
      </c>
      <c r="I220" s="396">
        <v>1325351.3500000001</v>
      </c>
      <c r="J220" s="396">
        <v>1337565.17</v>
      </c>
      <c r="K220">
        <v>0.9</v>
      </c>
      <c r="L220" s="396">
        <v>1524417.34</v>
      </c>
      <c r="M220" s="396">
        <v>376465.14</v>
      </c>
      <c r="N220" s="396">
        <v>165365.19</v>
      </c>
      <c r="O220" s="396">
        <v>65176.6</v>
      </c>
      <c r="P220" s="396">
        <v>51850.11</v>
      </c>
      <c r="Q220" s="396">
        <v>117466.25</v>
      </c>
      <c r="R220" s="396">
        <v>35771.32</v>
      </c>
      <c r="S220" s="396">
        <v>62793.22</v>
      </c>
      <c r="T220" s="396">
        <v>71780.67</v>
      </c>
      <c r="U220" s="396">
        <v>44932.04</v>
      </c>
      <c r="V220" s="396">
        <v>105818.07</v>
      </c>
      <c r="W220" s="396">
        <v>92165.22</v>
      </c>
      <c r="X220" s="396">
        <v>75348.22</v>
      </c>
      <c r="Y220" s="396">
        <v>2789349.39</v>
      </c>
      <c r="Z220" s="396">
        <v>43721.1</v>
      </c>
      <c r="AA220" s="396">
        <v>61358.75</v>
      </c>
      <c r="AB220" s="396">
        <v>159532.75</v>
      </c>
      <c r="AC220" s="396">
        <v>16689.580000000002</v>
      </c>
      <c r="AD220" s="396">
        <v>280286.77</v>
      </c>
      <c r="AE220" s="396">
        <v>216020.43</v>
      </c>
      <c r="AF220" s="396">
        <v>736795.87</v>
      </c>
      <c r="AG220" s="396">
        <v>494796.96</v>
      </c>
      <c r="AH220" s="396">
        <v>1309770.6208800001</v>
      </c>
      <c r="AI220" s="396">
        <v>3318972.8308799998</v>
      </c>
      <c r="AJ220" s="396">
        <v>497781.44</v>
      </c>
      <c r="AK220" s="396">
        <v>2821191.3908799998</v>
      </c>
      <c r="AL220" s="396">
        <v>3269194.6808799999</v>
      </c>
      <c r="AM220" s="396">
        <v>89533.62</v>
      </c>
      <c r="AN220" s="396">
        <v>89533.62</v>
      </c>
      <c r="AO220" s="396">
        <v>93603.33</v>
      </c>
      <c r="AP220" s="396">
        <v>93603.33</v>
      </c>
      <c r="AQ220" s="396">
        <v>1356.57</v>
      </c>
      <c r="AR220" s="396">
        <v>1356.57</v>
      </c>
      <c r="AS220" s="396">
        <v>1356.57</v>
      </c>
      <c r="AT220" s="396">
        <v>1356.57</v>
      </c>
      <c r="AU220" s="396">
        <v>2034.85</v>
      </c>
      <c r="AV220" s="396">
        <v>236043.18</v>
      </c>
      <c r="AW220" s="396">
        <v>97120.18</v>
      </c>
      <c r="AX220" s="396">
        <v>36910.81</v>
      </c>
      <c r="AY220" s="396">
        <v>743809.2</v>
      </c>
      <c r="AZ220" s="396">
        <v>6802353.3600000003</v>
      </c>
      <c r="BA220" s="396">
        <v>151970.82</v>
      </c>
      <c r="BB220" s="396">
        <v>75.55</v>
      </c>
      <c r="BC220" s="396">
        <v>162303.91</v>
      </c>
      <c r="BD220" s="396">
        <v>6802353.2708799997</v>
      </c>
    </row>
    <row r="221" spans="1:56" x14ac:dyDescent="0.25">
      <c r="A221" s="390" t="s">
        <v>3020</v>
      </c>
      <c r="B221" s="390" t="s">
        <v>6217</v>
      </c>
      <c r="C221">
        <v>414.62</v>
      </c>
      <c r="D221" s="396">
        <v>5638571.7800000003</v>
      </c>
      <c r="E221" s="396">
        <v>7401442.1399999997</v>
      </c>
      <c r="F221" s="397">
        <v>1.31264483787418</v>
      </c>
      <c r="G221">
        <v>4</v>
      </c>
      <c r="H221" s="396">
        <v>358.55</v>
      </c>
      <c r="I221" s="396">
        <v>442886.92</v>
      </c>
      <c r="J221" s="396">
        <v>443245.47</v>
      </c>
      <c r="K221">
        <v>0.9</v>
      </c>
      <c r="L221" s="396">
        <v>1296038.07</v>
      </c>
      <c r="M221" s="396">
        <v>316788.46000000002</v>
      </c>
      <c r="N221" s="396">
        <v>139323.06</v>
      </c>
      <c r="O221" s="396">
        <v>55666.12</v>
      </c>
      <c r="P221" s="396">
        <v>44111.14</v>
      </c>
      <c r="Q221" s="396">
        <v>96764.13</v>
      </c>
      <c r="R221" s="396">
        <v>29623.13</v>
      </c>
      <c r="S221" s="396">
        <v>53304.47</v>
      </c>
      <c r="T221" s="396">
        <v>61420.58</v>
      </c>
      <c r="U221" s="396">
        <v>37955.01</v>
      </c>
      <c r="V221" s="396">
        <v>90545.36</v>
      </c>
      <c r="W221" s="396">
        <v>78863.03</v>
      </c>
      <c r="X221" s="396">
        <v>63962.27</v>
      </c>
      <c r="Y221" s="396">
        <v>2364364.83</v>
      </c>
      <c r="Z221" s="396">
        <v>36851.4</v>
      </c>
      <c r="AA221" s="396">
        <v>51827.5</v>
      </c>
      <c r="AB221" s="396">
        <v>134751.5</v>
      </c>
      <c r="AC221" s="396">
        <v>14097.08</v>
      </c>
      <c r="AD221" s="396">
        <v>118374</v>
      </c>
      <c r="AE221" s="396">
        <v>175371.38</v>
      </c>
      <c r="AF221" s="396">
        <v>622344.62</v>
      </c>
      <c r="AG221" s="396">
        <v>417936.96</v>
      </c>
      <c r="AH221" s="396">
        <v>1110841.01388</v>
      </c>
      <c r="AI221" s="396">
        <v>2682395.4538799999</v>
      </c>
      <c r="AJ221" s="396">
        <v>420457.84</v>
      </c>
      <c r="AK221" s="396">
        <v>2261937.6138800001</v>
      </c>
      <c r="AL221" s="396">
        <v>2640349.6638799999</v>
      </c>
      <c r="AM221" s="396">
        <v>74611.350000000006</v>
      </c>
      <c r="AN221" s="396">
        <v>74611.350000000006</v>
      </c>
      <c r="AO221" s="396">
        <v>78002.77</v>
      </c>
      <c r="AP221" s="396">
        <v>78002.77</v>
      </c>
      <c r="AQ221" s="396">
        <v>2713.14</v>
      </c>
      <c r="AR221" s="396">
        <v>2713.14</v>
      </c>
      <c r="AS221" s="396">
        <v>3391.42</v>
      </c>
      <c r="AT221" s="396">
        <v>3391.42</v>
      </c>
      <c r="AU221" s="396">
        <v>4069.71</v>
      </c>
      <c r="AV221" s="396">
        <v>199415.79</v>
      </c>
      <c r="AW221" s="396">
        <v>82049.81</v>
      </c>
      <c r="AX221" s="396">
        <v>30884.560000000001</v>
      </c>
      <c r="AY221" s="396">
        <v>633857.23</v>
      </c>
      <c r="AZ221" s="396">
        <v>5638571.7800000003</v>
      </c>
      <c r="BA221" s="396">
        <v>166189.24</v>
      </c>
      <c r="BB221" s="396">
        <v>6.31</v>
      </c>
      <c r="BC221" s="396">
        <v>169402.97</v>
      </c>
      <c r="BD221" s="396">
        <v>5638571.7238800004</v>
      </c>
    </row>
    <row r="222" spans="1:56" x14ac:dyDescent="0.25">
      <c r="A222" s="390" t="s">
        <v>3104</v>
      </c>
      <c r="B222" s="390" t="s">
        <v>6218</v>
      </c>
      <c r="C222">
        <v>235.71</v>
      </c>
      <c r="D222" s="396">
        <v>3041185.47</v>
      </c>
      <c r="E222" s="396">
        <v>4561802.38</v>
      </c>
      <c r="F222" s="397">
        <v>1.50000794920278</v>
      </c>
      <c r="G222">
        <v>4</v>
      </c>
      <c r="H222" s="396">
        <v>193.39</v>
      </c>
      <c r="I222" s="396">
        <v>142805.60999999999</v>
      </c>
      <c r="J222" s="396">
        <v>142999</v>
      </c>
      <c r="K222">
        <v>0.9</v>
      </c>
      <c r="L222" s="396">
        <v>710683.74</v>
      </c>
      <c r="M222" s="396">
        <v>172307.52</v>
      </c>
      <c r="N222" s="396">
        <v>78291.539999999994</v>
      </c>
      <c r="O222" s="396">
        <v>32124.6</v>
      </c>
      <c r="P222" s="396">
        <v>23217.63</v>
      </c>
      <c r="Q222" s="396">
        <v>54867.86</v>
      </c>
      <c r="R222" s="396">
        <v>16208.88</v>
      </c>
      <c r="S222" s="396">
        <v>30140.74</v>
      </c>
      <c r="T222" s="396">
        <v>35520.33</v>
      </c>
      <c r="U222" s="396">
        <v>21489.23</v>
      </c>
      <c r="V222" s="396">
        <v>52363.58</v>
      </c>
      <c r="W222" s="396">
        <v>45607.53</v>
      </c>
      <c r="X222" s="396">
        <v>36167.14</v>
      </c>
      <c r="Y222" s="396">
        <v>1308990.32</v>
      </c>
      <c r="Z222" s="396">
        <v>21042</v>
      </c>
      <c r="AA222" s="396">
        <v>29463.75</v>
      </c>
      <c r="AB222" s="396">
        <v>76605.75</v>
      </c>
      <c r="AC222" s="396">
        <v>8014.14</v>
      </c>
      <c r="AD222" s="396">
        <v>67295.199999999997</v>
      </c>
      <c r="AE222" s="396">
        <v>97285.09</v>
      </c>
      <c r="AF222" s="396">
        <v>353800.71</v>
      </c>
      <c r="AG222" s="396">
        <v>237595.68</v>
      </c>
      <c r="AH222" s="396">
        <v>591473.57903999998</v>
      </c>
      <c r="AI222" s="396">
        <v>1482575.89904</v>
      </c>
      <c r="AJ222" s="396">
        <v>239028.79</v>
      </c>
      <c r="AK222" s="396">
        <v>1243547.10904</v>
      </c>
      <c r="AL222" s="396">
        <v>1458673.0190399999</v>
      </c>
      <c r="AM222" s="396">
        <v>23739.97</v>
      </c>
      <c r="AN222" s="396">
        <v>23739.97</v>
      </c>
      <c r="AO222" s="396">
        <v>24418.26</v>
      </c>
      <c r="AP222" s="396">
        <v>24418.26</v>
      </c>
      <c r="AQ222" s="396">
        <v>0</v>
      </c>
      <c r="AR222" s="396">
        <v>0</v>
      </c>
      <c r="AS222" s="396">
        <v>0</v>
      </c>
      <c r="AT222" s="396">
        <v>0</v>
      </c>
      <c r="AU222" s="396">
        <v>0</v>
      </c>
      <c r="AV222" s="396">
        <v>113273.59</v>
      </c>
      <c r="AW222" s="396">
        <v>46606.52</v>
      </c>
      <c r="AX222" s="396">
        <v>17325.48</v>
      </c>
      <c r="AY222" s="396">
        <v>273522.05</v>
      </c>
      <c r="AZ222" s="396">
        <v>3041185.47</v>
      </c>
      <c r="BA222" s="396">
        <v>24495.67</v>
      </c>
      <c r="BB222" s="396">
        <v>0.04</v>
      </c>
      <c r="BC222" s="396">
        <v>71096.160000000003</v>
      </c>
      <c r="BD222" s="396">
        <v>3041185.3890399998</v>
      </c>
    </row>
    <row r="223" spans="1:56" x14ac:dyDescent="0.25">
      <c r="A223" s="390" t="s">
        <v>2112</v>
      </c>
      <c r="B223" s="390" t="s">
        <v>6219</v>
      </c>
      <c r="C223">
        <v>3415.5</v>
      </c>
      <c r="D223" s="396">
        <v>53705926.049999997</v>
      </c>
      <c r="E223" s="396">
        <v>39988253.450000003</v>
      </c>
      <c r="F223" s="397">
        <v>0.74457804549857498</v>
      </c>
      <c r="G223">
        <v>1</v>
      </c>
      <c r="H223" s="396">
        <v>1120089.27</v>
      </c>
      <c r="I223" s="396">
        <v>25277353.670000002</v>
      </c>
      <c r="J223" s="396">
        <v>26397442.940000001</v>
      </c>
      <c r="K223">
        <v>0.9</v>
      </c>
      <c r="L223" s="396">
        <v>11699924.08</v>
      </c>
      <c r="M223" s="396">
        <v>2833858.9</v>
      </c>
      <c r="N223" s="396">
        <v>1152040.5900000001</v>
      </c>
      <c r="O223" s="396">
        <v>467473.77</v>
      </c>
      <c r="P223" s="396">
        <v>435880.85</v>
      </c>
      <c r="Q223" s="396">
        <v>791934.05</v>
      </c>
      <c r="R223" s="396">
        <v>253752.85</v>
      </c>
      <c r="S223" s="396">
        <v>439831.65</v>
      </c>
      <c r="T223" s="396">
        <v>516524.88</v>
      </c>
      <c r="U223" s="396">
        <v>317315.09000000003</v>
      </c>
      <c r="V223" s="396">
        <v>761453.78</v>
      </c>
      <c r="W223" s="396">
        <v>663209.57999999996</v>
      </c>
      <c r="X223" s="396">
        <v>527772.44999999995</v>
      </c>
      <c r="Y223" s="396">
        <v>20860972.52</v>
      </c>
      <c r="Z223" s="396">
        <v>305595</v>
      </c>
      <c r="AA223" s="396">
        <v>426937.5</v>
      </c>
      <c r="AB223" s="396">
        <v>1110037.5</v>
      </c>
      <c r="AC223" s="396">
        <v>116127</v>
      </c>
      <c r="AD223" s="396">
        <v>1950250.5</v>
      </c>
      <c r="AE223" s="396">
        <v>1407629</v>
      </c>
      <c r="AF223" s="396">
        <v>5126665.5</v>
      </c>
      <c r="AG223" s="396">
        <v>3442824</v>
      </c>
      <c r="AH223" s="396">
        <v>10711892.361</v>
      </c>
      <c r="AI223" s="396">
        <v>24597958.361000001</v>
      </c>
      <c r="AJ223" s="396">
        <v>3463590.24</v>
      </c>
      <c r="AK223" s="396">
        <v>21134368.120999999</v>
      </c>
      <c r="AL223" s="396">
        <v>24251599.331</v>
      </c>
      <c r="AM223" s="396">
        <v>1228374.1299999999</v>
      </c>
      <c r="AN223" s="396">
        <v>1228374.1299999999</v>
      </c>
      <c r="AO223" s="396">
        <v>1279923.79</v>
      </c>
      <c r="AP223" s="396">
        <v>1279923.79</v>
      </c>
      <c r="AQ223" s="396">
        <v>187884.94</v>
      </c>
      <c r="AR223" s="396">
        <v>187884.94</v>
      </c>
      <c r="AS223" s="396">
        <v>195346.08</v>
      </c>
      <c r="AT223" s="396">
        <v>195346.08</v>
      </c>
      <c r="AU223" s="396">
        <v>234686.61</v>
      </c>
      <c r="AV223" s="396">
        <v>1642806.27</v>
      </c>
      <c r="AW223" s="396">
        <v>675934.18</v>
      </c>
      <c r="AX223" s="396">
        <v>256869.16</v>
      </c>
      <c r="AY223" s="396">
        <v>8593354.0999999996</v>
      </c>
      <c r="AZ223" s="396">
        <v>53705926.049999997</v>
      </c>
      <c r="BA223" s="396">
        <v>7057693.2000000002</v>
      </c>
      <c r="BB223" s="396">
        <v>179699.51</v>
      </c>
      <c r="BC223" s="396">
        <v>2011616.94</v>
      </c>
      <c r="BD223" s="396">
        <v>53705925.950999998</v>
      </c>
    </row>
    <row r="224" spans="1:56" x14ac:dyDescent="0.25">
      <c r="A224" s="390" t="s">
        <v>2868</v>
      </c>
      <c r="B224" s="390" t="s">
        <v>6220</v>
      </c>
      <c r="C224">
        <v>395.6</v>
      </c>
      <c r="D224" s="396">
        <v>5528733.5899999999</v>
      </c>
      <c r="E224" s="396">
        <v>4269521.0199999996</v>
      </c>
      <c r="F224" s="397">
        <v>0.77224213294024902</v>
      </c>
      <c r="G224">
        <v>1</v>
      </c>
      <c r="H224" s="396">
        <v>50348.34</v>
      </c>
      <c r="I224" s="396">
        <v>1892477.31</v>
      </c>
      <c r="J224" s="396">
        <v>1942825.65</v>
      </c>
      <c r="K224">
        <v>0.9</v>
      </c>
      <c r="L224" s="396">
        <v>1229051.83</v>
      </c>
      <c r="M224" s="396">
        <v>302898.21999999997</v>
      </c>
      <c r="N224" s="396">
        <v>133510.9</v>
      </c>
      <c r="O224" s="396">
        <v>53728.74</v>
      </c>
      <c r="P224" s="396">
        <v>42236.81</v>
      </c>
      <c r="Q224" s="396">
        <v>95378.6</v>
      </c>
      <c r="R224" s="396">
        <v>28505.27</v>
      </c>
      <c r="S224" s="396">
        <v>51071.82</v>
      </c>
      <c r="T224" s="396">
        <v>59200.56</v>
      </c>
      <c r="U224" s="396">
        <v>36559.61</v>
      </c>
      <c r="V224" s="396">
        <v>87272.639999999999</v>
      </c>
      <c r="W224" s="396">
        <v>76012.56</v>
      </c>
      <c r="X224" s="396">
        <v>61283.22</v>
      </c>
      <c r="Y224" s="396">
        <v>2256710.7799999998</v>
      </c>
      <c r="Z224" s="396">
        <v>35469</v>
      </c>
      <c r="AA224" s="396">
        <v>49450</v>
      </c>
      <c r="AB224" s="396">
        <v>128570</v>
      </c>
      <c r="AC224" s="396">
        <v>13450.4</v>
      </c>
      <c r="AD224" s="396">
        <v>225887.6</v>
      </c>
      <c r="AE224" s="396">
        <v>173936.15</v>
      </c>
      <c r="AF224" s="396">
        <v>593795.6</v>
      </c>
      <c r="AG224" s="396">
        <v>398764.79999999999</v>
      </c>
      <c r="AH224" s="396">
        <v>1067085.8214</v>
      </c>
      <c r="AI224" s="396">
        <v>2686409.3714000001</v>
      </c>
      <c r="AJ224" s="396">
        <v>401170.04</v>
      </c>
      <c r="AK224" s="396">
        <v>2285239.3314</v>
      </c>
      <c r="AL224" s="396">
        <v>2646292.3613999998</v>
      </c>
      <c r="AM224" s="396">
        <v>67828.5</v>
      </c>
      <c r="AN224" s="396">
        <v>67828.5</v>
      </c>
      <c r="AO224" s="396">
        <v>70541.64</v>
      </c>
      <c r="AP224" s="396">
        <v>70541.64</v>
      </c>
      <c r="AQ224" s="396">
        <v>9495.99</v>
      </c>
      <c r="AR224" s="396">
        <v>9495.99</v>
      </c>
      <c r="AS224" s="396">
        <v>10174.27</v>
      </c>
      <c r="AT224" s="396">
        <v>10174.27</v>
      </c>
      <c r="AU224" s="396">
        <v>12209.13</v>
      </c>
      <c r="AV224" s="396">
        <v>189919.8</v>
      </c>
      <c r="AW224" s="396">
        <v>78142.679999999993</v>
      </c>
      <c r="AX224" s="396">
        <v>29377.99</v>
      </c>
      <c r="AY224" s="396">
        <v>625730.4</v>
      </c>
      <c r="AZ224" s="396">
        <v>5528733.5899999999</v>
      </c>
      <c r="BA224" s="396">
        <v>127481.28</v>
      </c>
      <c r="BB224" s="396">
        <v>2443.79</v>
      </c>
      <c r="BC224" s="396">
        <v>176851.47</v>
      </c>
      <c r="BD224" s="396">
        <v>5528733.5414000005</v>
      </c>
    </row>
    <row r="225" spans="1:56" x14ac:dyDescent="0.25">
      <c r="A225" s="390" t="s">
        <v>1883</v>
      </c>
      <c r="B225" s="390" t="s">
        <v>6221</v>
      </c>
      <c r="C225">
        <v>740.88</v>
      </c>
      <c r="D225" s="396">
        <v>10012156.98</v>
      </c>
      <c r="E225" s="396">
        <v>8110282.0599999996</v>
      </c>
      <c r="F225" s="397">
        <v>0.81004343781273802</v>
      </c>
      <c r="G225">
        <v>2</v>
      </c>
      <c r="H225" s="396">
        <v>41962.34</v>
      </c>
      <c r="I225" s="396">
        <v>2704291.22</v>
      </c>
      <c r="J225" s="396">
        <v>2746253.56</v>
      </c>
      <c r="K225">
        <v>0.9</v>
      </c>
      <c r="L225" s="396">
        <v>2281996.39</v>
      </c>
      <c r="M225" s="396">
        <v>559926.48</v>
      </c>
      <c r="N225" s="396">
        <v>249844.36</v>
      </c>
      <c r="O225" s="396">
        <v>100072.12</v>
      </c>
      <c r="P225" s="396">
        <v>75598.38</v>
      </c>
      <c r="Q225" s="396">
        <v>173327.95</v>
      </c>
      <c r="R225" s="396">
        <v>54215.91</v>
      </c>
      <c r="S225" s="396">
        <v>95166.62</v>
      </c>
      <c r="T225" s="396">
        <v>110261.04</v>
      </c>
      <c r="U225" s="396">
        <v>68374.84</v>
      </c>
      <c r="V225" s="396">
        <v>162545.29</v>
      </c>
      <c r="W225" s="396">
        <v>141573.39000000001</v>
      </c>
      <c r="X225" s="396">
        <v>114194.42</v>
      </c>
      <c r="Y225" s="396">
        <v>4187097.19</v>
      </c>
      <c r="Z225" s="396">
        <v>66341.7</v>
      </c>
      <c r="AA225" s="396">
        <v>92610</v>
      </c>
      <c r="AB225" s="396">
        <v>240786</v>
      </c>
      <c r="AC225" s="396">
        <v>25189.919999999998</v>
      </c>
      <c r="AD225" s="396">
        <v>423042.48</v>
      </c>
      <c r="AE225" s="396">
        <v>317586.8</v>
      </c>
      <c r="AF225" s="396">
        <v>1112060.8799999999</v>
      </c>
      <c r="AG225" s="396">
        <v>746807.04</v>
      </c>
      <c r="AH225" s="396">
        <v>1915861.34412</v>
      </c>
      <c r="AI225" s="396">
        <v>4940286.1641199999</v>
      </c>
      <c r="AJ225" s="396">
        <v>751311.59</v>
      </c>
      <c r="AK225" s="396">
        <v>4188974.57412</v>
      </c>
      <c r="AL225" s="396">
        <v>4865155.0041199997</v>
      </c>
      <c r="AM225" s="396">
        <v>98351.32</v>
      </c>
      <c r="AN225" s="396">
        <v>98351.32</v>
      </c>
      <c r="AO225" s="396">
        <v>102421.03</v>
      </c>
      <c r="AP225" s="396">
        <v>102421.03</v>
      </c>
      <c r="AQ225" s="396">
        <v>0</v>
      </c>
      <c r="AR225" s="396">
        <v>0</v>
      </c>
      <c r="AS225" s="396">
        <v>0</v>
      </c>
      <c r="AT225" s="396">
        <v>0</v>
      </c>
      <c r="AU225" s="396">
        <v>0</v>
      </c>
      <c r="AV225" s="396">
        <v>356099.62</v>
      </c>
      <c r="AW225" s="396">
        <v>146517.51999999999</v>
      </c>
      <c r="AX225" s="396">
        <v>55742.86</v>
      </c>
      <c r="AY225" s="396">
        <v>959904.7</v>
      </c>
      <c r="AZ225" s="396">
        <v>10012156.98</v>
      </c>
      <c r="BA225" s="396">
        <v>229700.31</v>
      </c>
      <c r="BB225" s="396">
        <v>0</v>
      </c>
      <c r="BC225" s="396">
        <v>237976.43</v>
      </c>
      <c r="BD225" s="396">
        <v>10012156.89412</v>
      </c>
    </row>
    <row r="226" spans="1:56" x14ac:dyDescent="0.25">
      <c r="A226" s="390" t="s">
        <v>2452</v>
      </c>
      <c r="B226" s="390" t="s">
        <v>6222</v>
      </c>
      <c r="C226">
        <v>753</v>
      </c>
      <c r="D226" s="396">
        <v>10397986.77</v>
      </c>
      <c r="E226" s="396">
        <v>7874954.7999999998</v>
      </c>
      <c r="F226" s="397">
        <v>0.75735380071078895</v>
      </c>
      <c r="G226">
        <v>1</v>
      </c>
      <c r="H226" s="396">
        <v>139048.10999999999</v>
      </c>
      <c r="I226" s="396">
        <v>2655391.8199999998</v>
      </c>
      <c r="J226" s="396">
        <v>2794439.93</v>
      </c>
      <c r="K226">
        <v>0.9</v>
      </c>
      <c r="L226" s="396">
        <v>2343500.77</v>
      </c>
      <c r="M226" s="396">
        <v>570354.01</v>
      </c>
      <c r="N226" s="396">
        <v>254083.32</v>
      </c>
      <c r="O226" s="396">
        <v>102561.43</v>
      </c>
      <c r="P226" s="396">
        <v>79487.94</v>
      </c>
      <c r="Q226" s="396">
        <v>175898.3</v>
      </c>
      <c r="R226" s="396">
        <v>55333.77</v>
      </c>
      <c r="S226" s="396">
        <v>96841.1</v>
      </c>
      <c r="T226" s="396">
        <v>113221.07</v>
      </c>
      <c r="U226" s="396">
        <v>69770.25</v>
      </c>
      <c r="V226" s="396">
        <v>166908.92000000001</v>
      </c>
      <c r="W226" s="396">
        <v>145374.01999999999</v>
      </c>
      <c r="X226" s="396">
        <v>116203.7</v>
      </c>
      <c r="Y226" s="396">
        <v>4289538.5999999996</v>
      </c>
      <c r="Z226" s="396">
        <v>67545</v>
      </c>
      <c r="AA226" s="396">
        <v>94125</v>
      </c>
      <c r="AB226" s="396">
        <v>244725</v>
      </c>
      <c r="AC226" s="396">
        <v>25602</v>
      </c>
      <c r="AD226" s="396">
        <v>429963</v>
      </c>
      <c r="AE226" s="396">
        <v>314333</v>
      </c>
      <c r="AF226" s="396">
        <v>1130253</v>
      </c>
      <c r="AG226" s="396">
        <v>759024</v>
      </c>
      <c r="AH226" s="396">
        <v>2004132.7679999999</v>
      </c>
      <c r="AI226" s="396">
        <v>5069702.7680000002</v>
      </c>
      <c r="AJ226" s="396">
        <v>763602.24</v>
      </c>
      <c r="AK226" s="396">
        <v>4306100.5279999999</v>
      </c>
      <c r="AL226" s="396">
        <v>4993342.5379999997</v>
      </c>
      <c r="AM226" s="396">
        <v>116665.02</v>
      </c>
      <c r="AN226" s="396">
        <v>116665.02</v>
      </c>
      <c r="AO226" s="396">
        <v>121413.01</v>
      </c>
      <c r="AP226" s="396">
        <v>121413.01</v>
      </c>
      <c r="AQ226" s="396">
        <v>13565.7</v>
      </c>
      <c r="AR226" s="396">
        <v>13565.7</v>
      </c>
      <c r="AS226" s="396">
        <v>13565.7</v>
      </c>
      <c r="AT226" s="396">
        <v>13565.7</v>
      </c>
      <c r="AU226" s="396">
        <v>16957.12</v>
      </c>
      <c r="AV226" s="396">
        <v>362204.19</v>
      </c>
      <c r="AW226" s="396">
        <v>149029.25</v>
      </c>
      <c r="AX226" s="396">
        <v>56496.15</v>
      </c>
      <c r="AY226" s="396">
        <v>1115105.57</v>
      </c>
      <c r="AZ226" s="396">
        <v>10397986.77</v>
      </c>
      <c r="BA226" s="396">
        <v>232345.64</v>
      </c>
      <c r="BB226" s="396">
        <v>3408.78</v>
      </c>
      <c r="BC226" s="396">
        <v>287599.59000000003</v>
      </c>
      <c r="BD226" s="396">
        <v>10397986.708000001</v>
      </c>
    </row>
    <row r="227" spans="1:56" x14ac:dyDescent="0.25">
      <c r="A227" s="390" t="s">
        <v>2824</v>
      </c>
      <c r="B227" s="390" t="s">
        <v>6223</v>
      </c>
      <c r="C227">
        <v>285.77999999999997</v>
      </c>
      <c r="D227" s="396">
        <v>3835489.21</v>
      </c>
      <c r="E227" s="396">
        <v>3871926.66</v>
      </c>
      <c r="F227" s="397">
        <v>1.0095000788699899</v>
      </c>
      <c r="G227">
        <v>4</v>
      </c>
      <c r="H227" s="396">
        <v>243.9</v>
      </c>
      <c r="I227" s="396">
        <v>1132788.4099999999</v>
      </c>
      <c r="J227" s="396">
        <v>1133032.31</v>
      </c>
      <c r="K227">
        <v>0.9</v>
      </c>
      <c r="L227" s="396">
        <v>874967.67</v>
      </c>
      <c r="M227" s="396">
        <v>214925.45</v>
      </c>
      <c r="N227" s="396">
        <v>95468.98</v>
      </c>
      <c r="O227" s="396">
        <v>37572.57</v>
      </c>
      <c r="P227" s="396">
        <v>28905.14</v>
      </c>
      <c r="Q227" s="396">
        <v>66855.34</v>
      </c>
      <c r="R227" s="396">
        <v>20680.29</v>
      </c>
      <c r="S227" s="396">
        <v>36280.53</v>
      </c>
      <c r="T227" s="396">
        <v>41440.39</v>
      </c>
      <c r="U227" s="396">
        <v>26233.61</v>
      </c>
      <c r="V227" s="396">
        <v>61090.84</v>
      </c>
      <c r="W227" s="396">
        <v>53208.79</v>
      </c>
      <c r="X227" s="396">
        <v>43534.53</v>
      </c>
      <c r="Y227" s="396">
        <v>1601164.13</v>
      </c>
      <c r="Z227" s="396">
        <v>25540.2</v>
      </c>
      <c r="AA227" s="396">
        <v>35722.5</v>
      </c>
      <c r="AB227" s="396">
        <v>92878.5</v>
      </c>
      <c r="AC227" s="396">
        <v>9716.52</v>
      </c>
      <c r="AD227" s="396">
        <v>163180.38</v>
      </c>
      <c r="AE227" s="396">
        <v>123281.11</v>
      </c>
      <c r="AF227" s="396">
        <v>428955.78</v>
      </c>
      <c r="AG227" s="396">
        <v>288066.24</v>
      </c>
      <c r="AH227" s="396">
        <v>732261.65471999999</v>
      </c>
      <c r="AI227" s="396">
        <v>1899602.88472</v>
      </c>
      <c r="AJ227" s="396">
        <v>289803.78000000003</v>
      </c>
      <c r="AK227" s="396">
        <v>1609799.1047199999</v>
      </c>
      <c r="AL227" s="396">
        <v>1870622.5047200001</v>
      </c>
      <c r="AM227" s="396">
        <v>36627.39</v>
      </c>
      <c r="AN227" s="396">
        <v>36627.39</v>
      </c>
      <c r="AO227" s="396">
        <v>37983.96</v>
      </c>
      <c r="AP227" s="396">
        <v>37983.96</v>
      </c>
      <c r="AQ227" s="396">
        <v>0</v>
      </c>
      <c r="AR227" s="396">
        <v>0</v>
      </c>
      <c r="AS227" s="396">
        <v>0</v>
      </c>
      <c r="AT227" s="396">
        <v>0</v>
      </c>
      <c r="AU227" s="396">
        <v>0</v>
      </c>
      <c r="AV227" s="396">
        <v>137013.57</v>
      </c>
      <c r="AW227" s="396">
        <v>56374.36</v>
      </c>
      <c r="AX227" s="396">
        <v>21091.89</v>
      </c>
      <c r="AY227" s="396">
        <v>363702.52</v>
      </c>
      <c r="AZ227" s="396">
        <v>3835489.21</v>
      </c>
      <c r="BA227" s="396">
        <v>68497.899999999994</v>
      </c>
      <c r="BB227" s="396">
        <v>0</v>
      </c>
      <c r="BC227" s="396">
        <v>122248.55</v>
      </c>
      <c r="BD227" s="396">
        <v>3835489.15472</v>
      </c>
    </row>
    <row r="228" spans="1:56" x14ac:dyDescent="0.25">
      <c r="A228" s="389"/>
      <c r="B228" s="389" t="s">
        <v>6224</v>
      </c>
      <c r="C228">
        <v>20</v>
      </c>
      <c r="D228" s="396">
        <v>299407.95</v>
      </c>
      <c r="E228" s="396">
        <v>90891.79</v>
      </c>
      <c r="F228" s="397">
        <v>0.303571732146725</v>
      </c>
      <c r="G228">
        <v>1</v>
      </c>
      <c r="H228" s="396">
        <v>53258.05</v>
      </c>
      <c r="I228" s="396">
        <v>60951</v>
      </c>
      <c r="J228" s="396">
        <v>114209.05</v>
      </c>
      <c r="K228">
        <v>0.9</v>
      </c>
      <c r="L228" s="396">
        <v>65090.52</v>
      </c>
      <c r="M228" s="396">
        <v>21694.66</v>
      </c>
      <c r="N228" s="396">
        <v>7396.65</v>
      </c>
      <c r="O228" s="396">
        <v>2218.9899999999998</v>
      </c>
      <c r="P228" s="396">
        <v>2138.92</v>
      </c>
      <c r="Q228" s="396">
        <v>6345</v>
      </c>
      <c r="R228" s="396">
        <v>1117.8499999999999</v>
      </c>
      <c r="S228" s="396">
        <v>2790.81</v>
      </c>
      <c r="T228" s="396">
        <v>2220.02</v>
      </c>
      <c r="U228" s="396">
        <v>1674.48</v>
      </c>
      <c r="V228" s="396">
        <v>3272.72</v>
      </c>
      <c r="W228" s="396">
        <v>2850.47</v>
      </c>
      <c r="X228" s="396">
        <v>3348.81</v>
      </c>
      <c r="Y228" s="396">
        <v>122159.9</v>
      </c>
      <c r="Z228" s="396">
        <v>1800</v>
      </c>
      <c r="AA228" s="396">
        <v>2500</v>
      </c>
      <c r="AB228" s="396">
        <v>6500</v>
      </c>
      <c r="AC228" s="396">
        <v>680</v>
      </c>
      <c r="AD228" s="396">
        <v>11420</v>
      </c>
      <c r="AE228" s="396">
        <v>18520</v>
      </c>
      <c r="AF228" s="396">
        <v>30020</v>
      </c>
      <c r="AG228" s="396">
        <v>20160</v>
      </c>
      <c r="AH228" s="396">
        <v>56487.656999999999</v>
      </c>
      <c r="AI228" s="396">
        <v>148087.65700000001</v>
      </c>
      <c r="AJ228" s="396">
        <v>20281.599999999999</v>
      </c>
      <c r="AK228" s="396">
        <v>127806.057</v>
      </c>
      <c r="AL228" s="396">
        <v>146059.497</v>
      </c>
      <c r="AM228" s="396">
        <v>4069.71</v>
      </c>
      <c r="AN228" s="396">
        <v>4069.71</v>
      </c>
      <c r="AO228" s="396">
        <v>4069.71</v>
      </c>
      <c r="AP228" s="396">
        <v>4069.71</v>
      </c>
      <c r="AQ228" s="396">
        <v>0</v>
      </c>
      <c r="AR228" s="396">
        <v>0</v>
      </c>
      <c r="AS228" s="396">
        <v>0</v>
      </c>
      <c r="AT228" s="396">
        <v>0</v>
      </c>
      <c r="AU228" s="396">
        <v>0</v>
      </c>
      <c r="AV228" s="396">
        <v>9495.99</v>
      </c>
      <c r="AW228" s="396">
        <v>3907.13</v>
      </c>
      <c r="AX228" s="396">
        <v>1506.56</v>
      </c>
      <c r="AY228" s="396">
        <v>31188.52</v>
      </c>
      <c r="AZ228" s="396">
        <v>299407.95</v>
      </c>
      <c r="BA228" s="396">
        <v>9469.52</v>
      </c>
      <c r="BB228" s="396">
        <v>0</v>
      </c>
      <c r="BC228" s="396">
        <v>5733.84</v>
      </c>
      <c r="BD228" s="396">
        <v>299407.91700000002</v>
      </c>
    </row>
    <row r="229" spans="1:56" x14ac:dyDescent="0.25">
      <c r="A229" s="390"/>
      <c r="B229" s="390" t="s">
        <v>6225</v>
      </c>
      <c r="C229">
        <v>83</v>
      </c>
      <c r="D229" s="396">
        <v>1248403.55</v>
      </c>
      <c r="E229" s="396">
        <v>951983.95</v>
      </c>
      <c r="F229" s="397">
        <v>0.76256107249935301</v>
      </c>
      <c r="G229">
        <v>1</v>
      </c>
      <c r="H229" s="396">
        <v>19262.169999999998</v>
      </c>
      <c r="I229" s="396">
        <v>827143.6</v>
      </c>
      <c r="J229" s="396">
        <v>846405.77</v>
      </c>
      <c r="K229">
        <v>0.9</v>
      </c>
      <c r="L229" s="396">
        <v>265847.44</v>
      </c>
      <c r="M229" s="396">
        <v>84819.23</v>
      </c>
      <c r="N229" s="396">
        <v>29856.91</v>
      </c>
      <c r="O229" s="396">
        <v>10167.57</v>
      </c>
      <c r="P229" s="396">
        <v>9057.4699999999993</v>
      </c>
      <c r="Q229" s="396">
        <v>25771.68</v>
      </c>
      <c r="R229" s="396">
        <v>5589.27</v>
      </c>
      <c r="S229" s="396">
        <v>11163.24</v>
      </c>
      <c r="T229" s="396">
        <v>10360.09</v>
      </c>
      <c r="U229" s="396">
        <v>7535.18</v>
      </c>
      <c r="V229" s="396">
        <v>15272.71</v>
      </c>
      <c r="W229" s="396">
        <v>13302.19</v>
      </c>
      <c r="X229" s="396">
        <v>13395.24</v>
      </c>
      <c r="Y229" s="396">
        <v>502138.22</v>
      </c>
      <c r="Z229" s="396">
        <v>7470</v>
      </c>
      <c r="AA229" s="396">
        <v>10375</v>
      </c>
      <c r="AB229" s="396">
        <v>26975</v>
      </c>
      <c r="AC229" s="396">
        <v>2822</v>
      </c>
      <c r="AD229" s="396">
        <v>47393</v>
      </c>
      <c r="AE229" s="396">
        <v>70288</v>
      </c>
      <c r="AF229" s="396">
        <v>124583</v>
      </c>
      <c r="AG229" s="396">
        <v>83664</v>
      </c>
      <c r="AH229" s="396">
        <v>237486.18</v>
      </c>
      <c r="AI229" s="396">
        <v>611056.18000000005</v>
      </c>
      <c r="AJ229" s="396">
        <v>84168.639999999999</v>
      </c>
      <c r="AK229" s="396">
        <v>526887.54</v>
      </c>
      <c r="AL229" s="396">
        <v>602639.31000000006</v>
      </c>
      <c r="AM229" s="396">
        <v>18313.689999999999</v>
      </c>
      <c r="AN229" s="396">
        <v>18313.689999999999</v>
      </c>
      <c r="AO229" s="396">
        <v>18991.98</v>
      </c>
      <c r="AP229" s="396">
        <v>18991.98</v>
      </c>
      <c r="AQ229" s="396">
        <v>1356.57</v>
      </c>
      <c r="AR229" s="396">
        <v>1356.57</v>
      </c>
      <c r="AS229" s="396">
        <v>1356.57</v>
      </c>
      <c r="AT229" s="396">
        <v>1356.57</v>
      </c>
      <c r="AU229" s="396">
        <v>2034.85</v>
      </c>
      <c r="AV229" s="396">
        <v>39340.53</v>
      </c>
      <c r="AW229" s="396">
        <v>16186.69</v>
      </c>
      <c r="AX229" s="396">
        <v>6026.25</v>
      </c>
      <c r="AY229" s="396">
        <v>143625.94</v>
      </c>
      <c r="AZ229" s="396">
        <v>1248403.55</v>
      </c>
      <c r="BA229" s="396">
        <v>37298.92</v>
      </c>
      <c r="BB229" s="396">
        <v>2081.5100000000002</v>
      </c>
      <c r="BC229" s="396">
        <v>19170.55</v>
      </c>
      <c r="BD229" s="396">
        <v>1248403.47</v>
      </c>
    </row>
    <row r="230" spans="1:56" x14ac:dyDescent="0.25">
      <c r="A230" s="390" t="s">
        <v>2066</v>
      </c>
      <c r="B230" s="390" t="s">
        <v>6226</v>
      </c>
      <c r="C230">
        <v>598.5</v>
      </c>
      <c r="D230" s="396">
        <v>8078802.1399999997</v>
      </c>
      <c r="E230" s="396">
        <v>6274215.5700000003</v>
      </c>
      <c r="F230" s="397">
        <v>0.77662696291754996</v>
      </c>
      <c r="G230">
        <v>1</v>
      </c>
      <c r="H230" s="396">
        <v>61242.28</v>
      </c>
      <c r="I230" s="396">
        <v>1627198.4</v>
      </c>
      <c r="J230" s="396">
        <v>1688440.68</v>
      </c>
      <c r="K230">
        <v>0.9</v>
      </c>
      <c r="L230" s="396">
        <v>1845092.34</v>
      </c>
      <c r="M230" s="396">
        <v>445727.19</v>
      </c>
      <c r="N230" s="396">
        <v>200989.08</v>
      </c>
      <c r="O230" s="396">
        <v>80957.289999999994</v>
      </c>
      <c r="P230" s="396">
        <v>61265.5</v>
      </c>
      <c r="Q230" s="396">
        <v>138951.74</v>
      </c>
      <c r="R230" s="396">
        <v>44155.23</v>
      </c>
      <c r="S230" s="396">
        <v>76468.19</v>
      </c>
      <c r="T230" s="396">
        <v>89540.84</v>
      </c>
      <c r="U230" s="396">
        <v>55258.03</v>
      </c>
      <c r="V230" s="396">
        <v>131999.85999999999</v>
      </c>
      <c r="W230" s="396">
        <v>114968.99</v>
      </c>
      <c r="X230" s="396">
        <v>91757.39</v>
      </c>
      <c r="Y230" s="396">
        <v>3377131.67</v>
      </c>
      <c r="Z230" s="396">
        <v>53730</v>
      </c>
      <c r="AA230" s="396">
        <v>74812.5</v>
      </c>
      <c r="AB230" s="396">
        <v>194512.5</v>
      </c>
      <c r="AC230" s="396">
        <v>20349</v>
      </c>
      <c r="AD230" s="396">
        <v>341743.5</v>
      </c>
      <c r="AE230" s="396">
        <v>244577</v>
      </c>
      <c r="AF230" s="396">
        <v>898348.5</v>
      </c>
      <c r="AG230" s="396">
        <v>603288</v>
      </c>
      <c r="AH230" s="396">
        <v>1548275.6310000001</v>
      </c>
      <c r="AI230" s="396">
        <v>3979636.6310000001</v>
      </c>
      <c r="AJ230" s="396">
        <v>606926.88</v>
      </c>
      <c r="AK230" s="396">
        <v>3372709.7510000002</v>
      </c>
      <c r="AL230" s="396">
        <v>3918943.9410000001</v>
      </c>
      <c r="AM230" s="396">
        <v>81394.2</v>
      </c>
      <c r="AN230" s="396">
        <v>81394.2</v>
      </c>
      <c r="AO230" s="396">
        <v>84785.62</v>
      </c>
      <c r="AP230" s="396">
        <v>84785.62</v>
      </c>
      <c r="AQ230" s="396">
        <v>0</v>
      </c>
      <c r="AR230" s="396">
        <v>0</v>
      </c>
      <c r="AS230" s="396">
        <v>0</v>
      </c>
      <c r="AT230" s="396">
        <v>0</v>
      </c>
      <c r="AU230" s="396">
        <v>0</v>
      </c>
      <c r="AV230" s="396">
        <v>287592.84000000003</v>
      </c>
      <c r="AW230" s="396">
        <v>118330.34</v>
      </c>
      <c r="AX230" s="396">
        <v>44443.63</v>
      </c>
      <c r="AY230" s="396">
        <v>782726.45</v>
      </c>
      <c r="AZ230" s="396">
        <v>8078802.1399999997</v>
      </c>
      <c r="BA230" s="396">
        <v>122532.19</v>
      </c>
      <c r="BB230" s="396">
        <v>0</v>
      </c>
      <c r="BC230" s="396">
        <v>194529.46</v>
      </c>
      <c r="BD230" s="396">
        <v>8078802.0609999998</v>
      </c>
    </row>
    <row r="231" spans="1:56" x14ac:dyDescent="0.25">
      <c r="A231" s="390" t="s">
        <v>2538</v>
      </c>
      <c r="B231" s="390" t="s">
        <v>6227</v>
      </c>
      <c r="C231">
        <v>3358.75</v>
      </c>
      <c r="D231" s="396">
        <v>44119862.420000002</v>
      </c>
      <c r="E231" s="396">
        <v>30151056.120000001</v>
      </c>
      <c r="F231" s="397">
        <v>0.68338962241034096</v>
      </c>
      <c r="G231">
        <v>1</v>
      </c>
      <c r="H231" s="396">
        <v>1762703.86</v>
      </c>
      <c r="I231" s="396">
        <v>14818947.9</v>
      </c>
      <c r="J231" s="396">
        <v>16581651.76</v>
      </c>
      <c r="K231">
        <v>0.9</v>
      </c>
      <c r="L231" s="396">
        <v>10054783.98</v>
      </c>
      <c r="M231" s="396">
        <v>2424474.0499999998</v>
      </c>
      <c r="N231" s="396">
        <v>1131048.3600000001</v>
      </c>
      <c r="O231" s="396">
        <v>460722.91</v>
      </c>
      <c r="P231" s="396">
        <v>329483.28999999998</v>
      </c>
      <c r="Q231" s="396">
        <v>779033.59</v>
      </c>
      <c r="R231" s="396">
        <v>249281.44</v>
      </c>
      <c r="S231" s="396">
        <v>432017.38</v>
      </c>
      <c r="T231" s="396">
        <v>509864.82</v>
      </c>
      <c r="U231" s="396">
        <v>312291.63</v>
      </c>
      <c r="V231" s="396">
        <v>751635.61</v>
      </c>
      <c r="W231" s="396">
        <v>654658.17000000004</v>
      </c>
      <c r="X231" s="396">
        <v>518395.78</v>
      </c>
      <c r="Y231" s="396">
        <v>18607691.010000002</v>
      </c>
      <c r="Z231" s="396">
        <v>300757.5</v>
      </c>
      <c r="AA231" s="396">
        <v>419843.75</v>
      </c>
      <c r="AB231" s="396">
        <v>1091593.75</v>
      </c>
      <c r="AC231" s="396">
        <v>114197.5</v>
      </c>
      <c r="AD231" s="396">
        <v>1917846.25</v>
      </c>
      <c r="AE231" s="396">
        <v>1357032.25</v>
      </c>
      <c r="AF231" s="396">
        <v>5041483.75</v>
      </c>
      <c r="AG231" s="396">
        <v>3385620</v>
      </c>
      <c r="AH231" s="396">
        <v>8392011.3959999997</v>
      </c>
      <c r="AI231" s="396">
        <v>22020386.146000002</v>
      </c>
      <c r="AJ231" s="396">
        <v>3406041.2</v>
      </c>
      <c r="AK231" s="396">
        <v>18614344.945999999</v>
      </c>
      <c r="AL231" s="396">
        <v>21679782.026000001</v>
      </c>
      <c r="AM231" s="396">
        <v>269957.43</v>
      </c>
      <c r="AN231" s="396">
        <v>269957.43</v>
      </c>
      <c r="AO231" s="396">
        <v>281488.27</v>
      </c>
      <c r="AP231" s="396">
        <v>281488.27</v>
      </c>
      <c r="AQ231" s="396">
        <v>36627.39</v>
      </c>
      <c r="AR231" s="396">
        <v>36627.39</v>
      </c>
      <c r="AS231" s="396">
        <v>38662.239999999998</v>
      </c>
      <c r="AT231" s="396">
        <v>38662.239999999998</v>
      </c>
      <c r="AU231" s="396">
        <v>46123.38</v>
      </c>
      <c r="AV231" s="396">
        <v>1615674.87</v>
      </c>
      <c r="AW231" s="396">
        <v>664770.93999999994</v>
      </c>
      <c r="AX231" s="396">
        <v>252349.47</v>
      </c>
      <c r="AY231" s="396">
        <v>3832389.32</v>
      </c>
      <c r="AZ231" s="396">
        <v>44119862.420000002</v>
      </c>
      <c r="BA231" s="396">
        <v>659563.34</v>
      </c>
      <c r="BB231" s="396">
        <v>31182.46</v>
      </c>
      <c r="BC231" s="396">
        <v>1458434.53</v>
      </c>
      <c r="BD231" s="396">
        <v>44119862.355999999</v>
      </c>
    </row>
    <row r="232" spans="1:56" x14ac:dyDescent="0.25">
      <c r="A232" s="390" t="s">
        <v>1764</v>
      </c>
      <c r="B232" s="390" t="s">
        <v>6228</v>
      </c>
      <c r="C232">
        <v>10070.25</v>
      </c>
      <c r="D232" s="396">
        <v>148174674.80000001</v>
      </c>
      <c r="E232" s="396">
        <v>135807321.84</v>
      </c>
      <c r="F232" s="397">
        <v>0.91653531228131302</v>
      </c>
      <c r="G232">
        <v>3</v>
      </c>
      <c r="H232" s="396">
        <v>197184.57</v>
      </c>
      <c r="I232" s="396">
        <v>15884504.33</v>
      </c>
      <c r="J232" s="396">
        <v>16081688.9</v>
      </c>
      <c r="K232">
        <v>0.9</v>
      </c>
      <c r="L232" s="396">
        <v>32653726.829999998</v>
      </c>
      <c r="M232" s="396">
        <v>7862696.8899999997</v>
      </c>
      <c r="N232" s="396">
        <v>3394166.35</v>
      </c>
      <c r="O232" s="396">
        <v>1382356.48</v>
      </c>
      <c r="P232" s="396">
        <v>1202775.08</v>
      </c>
      <c r="Q232" s="396">
        <v>2314540.5699999998</v>
      </c>
      <c r="R232" s="396">
        <v>750080.03</v>
      </c>
      <c r="S232" s="396">
        <v>1295773.08</v>
      </c>
      <c r="T232" s="396">
        <v>1529594.46</v>
      </c>
      <c r="U232" s="396">
        <v>936316.75</v>
      </c>
      <c r="V232" s="396">
        <v>2254906.83</v>
      </c>
      <c r="W232" s="396">
        <v>1963974.51</v>
      </c>
      <c r="X232" s="396">
        <v>1554852.48</v>
      </c>
      <c r="Y232" s="396">
        <v>59095760.340000004</v>
      </c>
      <c r="Z232" s="396">
        <v>900000</v>
      </c>
      <c r="AA232" s="396">
        <v>1258781.25</v>
      </c>
      <c r="AB232" s="396">
        <v>3272831.25</v>
      </c>
      <c r="AC232" s="396">
        <v>342388.5</v>
      </c>
      <c r="AD232" s="396">
        <v>2875056.37</v>
      </c>
      <c r="AE232" s="396">
        <v>4045982</v>
      </c>
      <c r="AF232" s="396">
        <v>15115445.25</v>
      </c>
      <c r="AG232" s="396">
        <v>10150812</v>
      </c>
      <c r="AH232" s="396">
        <v>29805660.555</v>
      </c>
      <c r="AI232" s="396">
        <v>67766957.174999997</v>
      </c>
      <c r="AJ232" s="396">
        <v>10212039.119999999</v>
      </c>
      <c r="AK232" s="396">
        <v>57554918.055</v>
      </c>
      <c r="AL232" s="396">
        <v>66745753.255000003</v>
      </c>
      <c r="AM232" s="396">
        <v>2423512.2999999998</v>
      </c>
      <c r="AN232" s="396">
        <v>2423512.2999999998</v>
      </c>
      <c r="AO232" s="396">
        <v>2524576.77</v>
      </c>
      <c r="AP232" s="396">
        <v>2524576.77</v>
      </c>
      <c r="AQ232" s="396">
        <v>907545.33</v>
      </c>
      <c r="AR232" s="396">
        <v>907545.33</v>
      </c>
      <c r="AS232" s="396">
        <v>945529.29</v>
      </c>
      <c r="AT232" s="396">
        <v>945529.29</v>
      </c>
      <c r="AU232" s="396">
        <v>1134770.8</v>
      </c>
      <c r="AV232" s="396">
        <v>4844311.47</v>
      </c>
      <c r="AW232" s="396">
        <v>1993196.5</v>
      </c>
      <c r="AX232" s="396">
        <v>758554.97</v>
      </c>
      <c r="AY232" s="396">
        <v>22333161.120000001</v>
      </c>
      <c r="AZ232" s="396">
        <v>148174674.80000001</v>
      </c>
      <c r="BA232" s="396">
        <v>6512683.4500000002</v>
      </c>
      <c r="BB232" s="396">
        <v>424950.26</v>
      </c>
      <c r="BC232" s="396">
        <v>3822004.6</v>
      </c>
      <c r="BD232" s="396">
        <v>148174674.715</v>
      </c>
    </row>
    <row r="233" spans="1:56" x14ac:dyDescent="0.25">
      <c r="A233" s="390" t="s">
        <v>3282</v>
      </c>
      <c r="B233" s="390" t="s">
        <v>6229</v>
      </c>
      <c r="C233">
        <v>1492.29</v>
      </c>
      <c r="D233" s="396">
        <v>19999996.32</v>
      </c>
      <c r="E233" s="396">
        <v>14592221.810000001</v>
      </c>
      <c r="F233" s="397">
        <v>0.72961122474846496</v>
      </c>
      <c r="G233">
        <v>1</v>
      </c>
      <c r="H233" s="396">
        <v>472692.21</v>
      </c>
      <c r="I233" s="396">
        <v>6806322.3200000003</v>
      </c>
      <c r="J233" s="396">
        <v>7279014.5300000003</v>
      </c>
      <c r="K233">
        <v>0.9</v>
      </c>
      <c r="L233" s="396">
        <v>4541315.17</v>
      </c>
      <c r="M233" s="396">
        <v>1122022.07</v>
      </c>
      <c r="N233" s="396">
        <v>505241.86</v>
      </c>
      <c r="O233" s="396">
        <v>202363.24</v>
      </c>
      <c r="P233" s="396">
        <v>149776.67000000001</v>
      </c>
      <c r="Q233" s="396">
        <v>355872.33</v>
      </c>
      <c r="R233" s="396">
        <v>110667.54</v>
      </c>
      <c r="S233" s="396">
        <v>192565.89</v>
      </c>
      <c r="T233" s="396">
        <v>222742.1</v>
      </c>
      <c r="U233" s="396">
        <v>138424.17000000001</v>
      </c>
      <c r="V233" s="396">
        <v>328363.3</v>
      </c>
      <c r="W233" s="396">
        <v>285997.25</v>
      </c>
      <c r="X233" s="396">
        <v>231067.89</v>
      </c>
      <c r="Y233" s="396">
        <v>8386419.4800000004</v>
      </c>
      <c r="Z233" s="396">
        <v>133781.4</v>
      </c>
      <c r="AA233" s="396">
        <v>186536.25</v>
      </c>
      <c r="AB233" s="396">
        <v>484994.25</v>
      </c>
      <c r="AC233" s="396">
        <v>50737.86</v>
      </c>
      <c r="AD233" s="396">
        <v>852097.59</v>
      </c>
      <c r="AE233" s="396">
        <v>655151.16</v>
      </c>
      <c r="AF233" s="396">
        <v>2239927.29</v>
      </c>
      <c r="AG233" s="396">
        <v>1504228.32</v>
      </c>
      <c r="AH233" s="396">
        <v>3814016.7429599999</v>
      </c>
      <c r="AI233" s="396">
        <v>9921470.8629599996</v>
      </c>
      <c r="AJ233" s="396">
        <v>1513301.44</v>
      </c>
      <c r="AK233" s="396">
        <v>8408169.4229600001</v>
      </c>
      <c r="AL233" s="396">
        <v>9770140.7129599992</v>
      </c>
      <c r="AM233" s="396">
        <v>171606.1</v>
      </c>
      <c r="AN233" s="396">
        <v>171606.1</v>
      </c>
      <c r="AO233" s="396">
        <v>178388.95</v>
      </c>
      <c r="AP233" s="396">
        <v>178388.95</v>
      </c>
      <c r="AQ233" s="396">
        <v>3391.42</v>
      </c>
      <c r="AR233" s="396">
        <v>3391.42</v>
      </c>
      <c r="AS233" s="396">
        <v>3391.42</v>
      </c>
      <c r="AT233" s="396">
        <v>3391.42</v>
      </c>
      <c r="AU233" s="396">
        <v>4747.99</v>
      </c>
      <c r="AV233" s="396">
        <v>717625.53</v>
      </c>
      <c r="AW233" s="396">
        <v>295267.69</v>
      </c>
      <c r="AX233" s="396">
        <v>112239.01</v>
      </c>
      <c r="AY233" s="396">
        <v>1843436</v>
      </c>
      <c r="AZ233" s="396">
        <v>19999996.32</v>
      </c>
      <c r="BA233" s="396">
        <v>355058.08</v>
      </c>
      <c r="BB233" s="396">
        <v>7048.84</v>
      </c>
      <c r="BC233" s="396">
        <v>629514.85</v>
      </c>
      <c r="BD233" s="396">
        <v>19999996.192960002</v>
      </c>
    </row>
    <row r="234" spans="1:56" x14ac:dyDescent="0.25">
      <c r="A234" s="390" t="s">
        <v>2252</v>
      </c>
      <c r="B234" s="390" t="s">
        <v>6230</v>
      </c>
      <c r="C234">
        <v>368.2</v>
      </c>
      <c r="D234" s="396">
        <v>4845793.96</v>
      </c>
      <c r="E234" s="396">
        <v>5381928.6200000001</v>
      </c>
      <c r="F234" s="397">
        <v>1.1106391778985201</v>
      </c>
      <c r="G234">
        <v>4</v>
      </c>
      <c r="H234" s="396">
        <v>308.14</v>
      </c>
      <c r="I234" s="396">
        <v>638861.35</v>
      </c>
      <c r="J234" s="396">
        <v>639169.49</v>
      </c>
      <c r="K234">
        <v>0.9</v>
      </c>
      <c r="L234" s="396">
        <v>1130999.67</v>
      </c>
      <c r="M234" s="396">
        <v>278653.71000000002</v>
      </c>
      <c r="N234" s="396">
        <v>123354.63</v>
      </c>
      <c r="O234" s="396">
        <v>49020.43</v>
      </c>
      <c r="P234" s="396">
        <v>37287.42</v>
      </c>
      <c r="Q234" s="396">
        <v>86071.57</v>
      </c>
      <c r="R234" s="396">
        <v>26269.56</v>
      </c>
      <c r="S234" s="396">
        <v>47164.68</v>
      </c>
      <c r="T234" s="396">
        <v>54020.51</v>
      </c>
      <c r="U234" s="396">
        <v>33768.800000000003</v>
      </c>
      <c r="V234" s="396">
        <v>79636.28</v>
      </c>
      <c r="W234" s="396">
        <v>69361.460000000006</v>
      </c>
      <c r="X234" s="396">
        <v>56594.879999999997</v>
      </c>
      <c r="Y234" s="396">
        <v>2072203.6</v>
      </c>
      <c r="Z234" s="396">
        <v>33011.1</v>
      </c>
      <c r="AA234" s="396">
        <v>46025</v>
      </c>
      <c r="AB234" s="396">
        <v>119665</v>
      </c>
      <c r="AC234" s="396">
        <v>12518.8</v>
      </c>
      <c r="AD234" s="396">
        <v>105121.1</v>
      </c>
      <c r="AE234" s="396">
        <v>159714.71</v>
      </c>
      <c r="AF234" s="396">
        <v>552668.19999999995</v>
      </c>
      <c r="AG234" s="396">
        <v>371145.6</v>
      </c>
      <c r="AH234" s="396">
        <v>945505.32180000003</v>
      </c>
      <c r="AI234" s="396">
        <v>2345374.8317999998</v>
      </c>
      <c r="AJ234" s="396">
        <v>373384.25</v>
      </c>
      <c r="AK234" s="396">
        <v>1971990.5818</v>
      </c>
      <c r="AL234" s="396">
        <v>2308036.4018000001</v>
      </c>
      <c r="AM234" s="396">
        <v>46123.38</v>
      </c>
      <c r="AN234" s="396">
        <v>46123.38</v>
      </c>
      <c r="AO234" s="396">
        <v>48158.23</v>
      </c>
      <c r="AP234" s="396">
        <v>48158.23</v>
      </c>
      <c r="AQ234" s="396">
        <v>0</v>
      </c>
      <c r="AR234" s="396">
        <v>0</v>
      </c>
      <c r="AS234" s="396">
        <v>0</v>
      </c>
      <c r="AT234" s="396">
        <v>0</v>
      </c>
      <c r="AU234" s="396">
        <v>0</v>
      </c>
      <c r="AV234" s="396">
        <v>177032.38</v>
      </c>
      <c r="AW234" s="396">
        <v>72840.14</v>
      </c>
      <c r="AX234" s="396">
        <v>27118.15</v>
      </c>
      <c r="AY234" s="396">
        <v>465553.89</v>
      </c>
      <c r="AZ234" s="396">
        <v>4845793.96</v>
      </c>
      <c r="BA234" s="396">
        <v>131285.25</v>
      </c>
      <c r="BB234" s="396">
        <v>0</v>
      </c>
      <c r="BC234" s="396">
        <v>153743.51</v>
      </c>
      <c r="BD234" s="396">
        <v>4845793.8918000003</v>
      </c>
    </row>
    <row r="235" spans="1:56" x14ac:dyDescent="0.25">
      <c r="A235" s="390" t="s">
        <v>3332</v>
      </c>
      <c r="B235" s="390" t="s">
        <v>6231</v>
      </c>
      <c r="C235">
        <v>4085.5</v>
      </c>
      <c r="D235" s="396">
        <v>64721042.560000002</v>
      </c>
      <c r="E235" s="396">
        <v>47654559.960000001</v>
      </c>
      <c r="F235" s="397">
        <v>0.73630705061374102</v>
      </c>
      <c r="G235">
        <v>1</v>
      </c>
      <c r="H235" s="396">
        <v>1323974.51</v>
      </c>
      <c r="I235" s="396">
        <v>12977012.970000001</v>
      </c>
      <c r="J235" s="396">
        <v>14300987.48</v>
      </c>
      <c r="K235">
        <v>0.9</v>
      </c>
      <c r="L235" s="396">
        <v>13730101.779999999</v>
      </c>
      <c r="M235" s="396">
        <v>3261388.67</v>
      </c>
      <c r="N235" s="396">
        <v>1372125.42</v>
      </c>
      <c r="O235" s="396">
        <v>562146.61</v>
      </c>
      <c r="P235" s="396">
        <v>529124.18000000005</v>
      </c>
      <c r="Q235" s="396">
        <v>924783.39</v>
      </c>
      <c r="R235" s="396">
        <v>303497.36</v>
      </c>
      <c r="S235" s="396">
        <v>524114.11</v>
      </c>
      <c r="T235" s="396">
        <v>623825.9</v>
      </c>
      <c r="U235" s="396">
        <v>379550.16</v>
      </c>
      <c r="V235" s="396">
        <v>919635.44</v>
      </c>
      <c r="W235" s="396">
        <v>800982.35</v>
      </c>
      <c r="X235" s="396">
        <v>628906.51</v>
      </c>
      <c r="Y235" s="396">
        <v>24560181.879999999</v>
      </c>
      <c r="Z235" s="396">
        <v>364815</v>
      </c>
      <c r="AA235" s="396">
        <v>510687.5</v>
      </c>
      <c r="AB235" s="396">
        <v>1327787.5</v>
      </c>
      <c r="AC235" s="396">
        <v>138907</v>
      </c>
      <c r="AD235" s="396">
        <v>2332820.5</v>
      </c>
      <c r="AE235" s="396">
        <v>1568979</v>
      </c>
      <c r="AF235" s="396">
        <v>6132335.5</v>
      </c>
      <c r="AG235" s="396">
        <v>4118184</v>
      </c>
      <c r="AH235" s="396">
        <v>12960106.554</v>
      </c>
      <c r="AI235" s="396">
        <v>29454622.554000001</v>
      </c>
      <c r="AJ235" s="396">
        <v>4143023.84</v>
      </c>
      <c r="AK235" s="396">
        <v>25311598.714000002</v>
      </c>
      <c r="AL235" s="396">
        <v>29040320.164000001</v>
      </c>
      <c r="AM235" s="396">
        <v>1300950.6299999999</v>
      </c>
      <c r="AN235" s="396">
        <v>1300950.6299999999</v>
      </c>
      <c r="AO235" s="396">
        <v>1355213.43</v>
      </c>
      <c r="AP235" s="396">
        <v>1355213.43</v>
      </c>
      <c r="AQ235" s="396">
        <v>511426.89</v>
      </c>
      <c r="AR235" s="396">
        <v>511426.89</v>
      </c>
      <c r="AS235" s="396">
        <v>532453.72</v>
      </c>
      <c r="AT235" s="396">
        <v>532453.72</v>
      </c>
      <c r="AU235" s="396">
        <v>639622.75</v>
      </c>
      <c r="AV235" s="396">
        <v>1964991.64</v>
      </c>
      <c r="AW235" s="396">
        <v>808497.65</v>
      </c>
      <c r="AX235" s="396">
        <v>307339.05</v>
      </c>
      <c r="AY235" s="396">
        <v>11120540.43</v>
      </c>
      <c r="AZ235" s="396">
        <v>64721042.560000002</v>
      </c>
      <c r="BA235" s="396">
        <v>5003223.58</v>
      </c>
      <c r="BB235" s="396">
        <v>489567.55</v>
      </c>
      <c r="BC235" s="396">
        <v>2111958.13</v>
      </c>
      <c r="BD235" s="396">
        <v>64721042.473999999</v>
      </c>
    </row>
    <row r="236" spans="1:56" x14ac:dyDescent="0.25">
      <c r="A236" s="390" t="s">
        <v>3270</v>
      </c>
      <c r="B236" s="390" t="s">
        <v>6232</v>
      </c>
      <c r="C236">
        <v>133.75</v>
      </c>
      <c r="D236" s="396">
        <v>2121311.0299999998</v>
      </c>
      <c r="E236" s="396">
        <v>1651753.83</v>
      </c>
      <c r="F236" s="397">
        <v>0.77864764131264597</v>
      </c>
      <c r="G236">
        <v>1</v>
      </c>
      <c r="H236" s="396">
        <v>15000.85</v>
      </c>
      <c r="I236" s="396">
        <v>896672.78</v>
      </c>
      <c r="J236" s="396">
        <v>911673.63</v>
      </c>
      <c r="K236">
        <v>0.9</v>
      </c>
      <c r="L236" s="396">
        <v>473367.73</v>
      </c>
      <c r="M236" s="396">
        <v>94673.54</v>
      </c>
      <c r="N236" s="396">
        <v>42622.47</v>
      </c>
      <c r="O236" s="396">
        <v>18728.05</v>
      </c>
      <c r="P236" s="396">
        <v>18126.89</v>
      </c>
      <c r="Q236" s="396">
        <v>25632.34</v>
      </c>
      <c r="R236" s="396">
        <v>9501.75</v>
      </c>
      <c r="S236" s="396">
        <v>16186.69</v>
      </c>
      <c r="T236" s="396">
        <v>21460.2</v>
      </c>
      <c r="U236" s="396">
        <v>12279.56</v>
      </c>
      <c r="V236" s="396">
        <v>31636.33</v>
      </c>
      <c r="W236" s="396">
        <v>27554.55</v>
      </c>
      <c r="X236" s="396">
        <v>19423.09</v>
      </c>
      <c r="Y236" s="396">
        <v>811193.19</v>
      </c>
      <c r="Z236" s="396">
        <v>11880</v>
      </c>
      <c r="AA236" s="396">
        <v>16718.75</v>
      </c>
      <c r="AB236" s="396">
        <v>43468.75</v>
      </c>
      <c r="AC236" s="396">
        <v>4547.5</v>
      </c>
      <c r="AD236" s="396">
        <v>76371.25</v>
      </c>
      <c r="AE236" s="396">
        <v>23515</v>
      </c>
      <c r="AF236" s="396">
        <v>200758.75</v>
      </c>
      <c r="AG236" s="396">
        <v>134820</v>
      </c>
      <c r="AH236" s="396">
        <v>431684.337</v>
      </c>
      <c r="AI236" s="396">
        <v>943764.33700000006</v>
      </c>
      <c r="AJ236" s="396">
        <v>135633.20000000001</v>
      </c>
      <c r="AK236" s="396">
        <v>808131.13699999999</v>
      </c>
      <c r="AL236" s="396">
        <v>930201.01699999999</v>
      </c>
      <c r="AM236" s="396">
        <v>61045.65</v>
      </c>
      <c r="AN236" s="396">
        <v>61045.65</v>
      </c>
      <c r="AO236" s="396">
        <v>63758.79</v>
      </c>
      <c r="AP236" s="396">
        <v>63758.79</v>
      </c>
      <c r="AQ236" s="396">
        <v>5426.28</v>
      </c>
      <c r="AR236" s="396">
        <v>5426.28</v>
      </c>
      <c r="AS236" s="396">
        <v>6104.56</v>
      </c>
      <c r="AT236" s="396">
        <v>6104.56</v>
      </c>
      <c r="AU236" s="396">
        <v>7461.13</v>
      </c>
      <c r="AV236" s="396">
        <v>63758.79</v>
      </c>
      <c r="AW236" s="396">
        <v>26233.61</v>
      </c>
      <c r="AX236" s="396">
        <v>9792.66</v>
      </c>
      <c r="AY236" s="396">
        <v>379916.75</v>
      </c>
      <c r="AZ236" s="396">
        <v>2121311.0299999998</v>
      </c>
      <c r="BA236" s="396">
        <v>315941.69</v>
      </c>
      <c r="BB236" s="396">
        <v>4134.9399999999996</v>
      </c>
      <c r="BC236" s="396">
        <v>77808.5</v>
      </c>
      <c r="BD236" s="396">
        <v>2121310.9569999999</v>
      </c>
    </row>
    <row r="237" spans="1:56" x14ac:dyDescent="0.25">
      <c r="A237" s="390" t="s">
        <v>2977</v>
      </c>
      <c r="B237" s="390" t="s">
        <v>6233</v>
      </c>
      <c r="C237">
        <v>1575.75</v>
      </c>
      <c r="D237" s="396">
        <v>25037660.059999999</v>
      </c>
      <c r="E237" s="396">
        <v>18141071.5</v>
      </c>
      <c r="F237" s="397">
        <v>0.72455139404109303</v>
      </c>
      <c r="G237">
        <v>1</v>
      </c>
      <c r="H237" s="396">
        <v>725113.56</v>
      </c>
      <c r="I237" s="396">
        <v>15636093.17</v>
      </c>
      <c r="J237" s="396">
        <v>16361206.73</v>
      </c>
      <c r="K237">
        <v>0.9</v>
      </c>
      <c r="L237" s="396">
        <v>5358806.91</v>
      </c>
      <c r="M237" s="396">
        <v>1071761.3799999999</v>
      </c>
      <c r="N237" s="396">
        <v>508240.66</v>
      </c>
      <c r="O237" s="396">
        <v>225382.45</v>
      </c>
      <c r="P237" s="396">
        <v>213030.61</v>
      </c>
      <c r="Q237" s="396">
        <v>305509.8</v>
      </c>
      <c r="R237" s="396">
        <v>116815.74</v>
      </c>
      <c r="S237" s="396">
        <v>195356.7</v>
      </c>
      <c r="T237" s="396">
        <v>258262.44</v>
      </c>
      <c r="U237" s="396">
        <v>146517.51999999999</v>
      </c>
      <c r="V237" s="396">
        <v>380726.89</v>
      </c>
      <c r="W237" s="396">
        <v>331604.78999999998</v>
      </c>
      <c r="X237" s="396">
        <v>234416.7</v>
      </c>
      <c r="Y237" s="396">
        <v>9346432.5899999999</v>
      </c>
      <c r="Z237" s="396">
        <v>139770</v>
      </c>
      <c r="AA237" s="396">
        <v>196968.75</v>
      </c>
      <c r="AB237" s="396">
        <v>512118.75</v>
      </c>
      <c r="AC237" s="396">
        <v>53575.5</v>
      </c>
      <c r="AD237" s="396">
        <v>899753.25</v>
      </c>
      <c r="AE237" s="396">
        <v>278799</v>
      </c>
      <c r="AF237" s="396">
        <v>2365200.75</v>
      </c>
      <c r="AG237" s="396">
        <v>1588356</v>
      </c>
      <c r="AH237" s="396">
        <v>5097006.0029999996</v>
      </c>
      <c r="AI237" s="396">
        <v>11131548.003</v>
      </c>
      <c r="AJ237" s="396">
        <v>1597936.56</v>
      </c>
      <c r="AK237" s="396">
        <v>9533611.443</v>
      </c>
      <c r="AL237" s="396">
        <v>10971754.343</v>
      </c>
      <c r="AM237" s="396">
        <v>584003.38</v>
      </c>
      <c r="AN237" s="396">
        <v>584003.38</v>
      </c>
      <c r="AO237" s="396">
        <v>608421.64</v>
      </c>
      <c r="AP237" s="396">
        <v>608421.64</v>
      </c>
      <c r="AQ237" s="396">
        <v>215016.34</v>
      </c>
      <c r="AR237" s="396">
        <v>215016.34</v>
      </c>
      <c r="AS237" s="396">
        <v>223834.05</v>
      </c>
      <c r="AT237" s="396">
        <v>223834.05</v>
      </c>
      <c r="AU237" s="396">
        <v>269279.14</v>
      </c>
      <c r="AV237" s="396">
        <v>757644.34</v>
      </c>
      <c r="AW237" s="396">
        <v>311733.46999999997</v>
      </c>
      <c r="AX237" s="396">
        <v>118265.27</v>
      </c>
      <c r="AY237" s="396">
        <v>4719473.04</v>
      </c>
      <c r="AZ237" s="396">
        <v>25037660.059999999</v>
      </c>
      <c r="BA237" s="396">
        <v>4286446.01</v>
      </c>
      <c r="BB237" s="396">
        <v>385741.13</v>
      </c>
      <c r="BC237" s="396">
        <v>1054965.48</v>
      </c>
      <c r="BD237" s="396">
        <v>25037659.973000001</v>
      </c>
    </row>
    <row r="238" spans="1:56" x14ac:dyDescent="0.25">
      <c r="A238" s="390" t="s">
        <v>2518</v>
      </c>
      <c r="B238" s="390" t="s">
        <v>6234</v>
      </c>
      <c r="C238">
        <v>54.21</v>
      </c>
      <c r="D238" s="396">
        <v>774348.49</v>
      </c>
      <c r="E238" s="396">
        <v>1019917.36</v>
      </c>
      <c r="F238" s="397">
        <v>1.31712965566705</v>
      </c>
      <c r="G238">
        <v>4</v>
      </c>
      <c r="H238" s="396">
        <v>49.24</v>
      </c>
      <c r="I238" s="396">
        <v>439161.25</v>
      </c>
      <c r="J238" s="396">
        <v>439210.49</v>
      </c>
      <c r="K238">
        <v>0.9</v>
      </c>
      <c r="L238" s="396">
        <v>177593.62</v>
      </c>
      <c r="M238" s="396">
        <v>35518.720000000001</v>
      </c>
      <c r="N238" s="396">
        <v>16790.669999999998</v>
      </c>
      <c r="O238" s="396">
        <v>7103.74</v>
      </c>
      <c r="P238" s="396">
        <v>6559.84</v>
      </c>
      <c r="Q238" s="396">
        <v>10391.49</v>
      </c>
      <c r="R238" s="396">
        <v>3353.56</v>
      </c>
      <c r="S238" s="396">
        <v>6418.86</v>
      </c>
      <c r="T238" s="396">
        <v>8140.07</v>
      </c>
      <c r="U238" s="396">
        <v>4744.37</v>
      </c>
      <c r="V238" s="396">
        <v>11999.98</v>
      </c>
      <c r="W238" s="396">
        <v>10451.719999999999</v>
      </c>
      <c r="X238" s="396">
        <v>7702.26</v>
      </c>
      <c r="Y238" s="396">
        <v>306768.90000000002</v>
      </c>
      <c r="Z238" s="396">
        <v>4871.7</v>
      </c>
      <c r="AA238" s="396">
        <v>6776.25</v>
      </c>
      <c r="AB238" s="396">
        <v>17618.25</v>
      </c>
      <c r="AC238" s="396">
        <v>1843.14</v>
      </c>
      <c r="AD238" s="396">
        <v>15476.95</v>
      </c>
      <c r="AE238" s="396">
        <v>10053.209999999999</v>
      </c>
      <c r="AF238" s="396">
        <v>81369.210000000006</v>
      </c>
      <c r="AG238" s="396">
        <v>54643.68</v>
      </c>
      <c r="AH238" s="396">
        <v>157527.38303999999</v>
      </c>
      <c r="AI238" s="396">
        <v>350179.77304</v>
      </c>
      <c r="AJ238" s="396">
        <v>54973.27</v>
      </c>
      <c r="AK238" s="396">
        <v>295206.50303999998</v>
      </c>
      <c r="AL238" s="396">
        <v>344682.44303999998</v>
      </c>
      <c r="AM238" s="396">
        <v>16278.84</v>
      </c>
      <c r="AN238" s="396">
        <v>16278.84</v>
      </c>
      <c r="AO238" s="396">
        <v>16957.12</v>
      </c>
      <c r="AP238" s="396">
        <v>16957.12</v>
      </c>
      <c r="AQ238" s="396">
        <v>2713.14</v>
      </c>
      <c r="AR238" s="396">
        <v>2713.14</v>
      </c>
      <c r="AS238" s="396">
        <v>3391.42</v>
      </c>
      <c r="AT238" s="396">
        <v>3391.42</v>
      </c>
      <c r="AU238" s="396">
        <v>4069.71</v>
      </c>
      <c r="AV238" s="396">
        <v>25774.83</v>
      </c>
      <c r="AW238" s="396">
        <v>10605.07</v>
      </c>
      <c r="AX238" s="396">
        <v>3766.41</v>
      </c>
      <c r="AY238" s="396">
        <v>122897.06</v>
      </c>
      <c r="AZ238" s="396">
        <v>774348.49</v>
      </c>
      <c r="BA238" s="396">
        <v>223175.85</v>
      </c>
      <c r="BB238" s="396">
        <v>13.2</v>
      </c>
      <c r="BC238" s="396">
        <v>20075.650000000001</v>
      </c>
      <c r="BD238" s="396">
        <v>774348.40304</v>
      </c>
    </row>
    <row r="239" spans="1:56" x14ac:dyDescent="0.25">
      <c r="A239" s="390" t="s">
        <v>3212</v>
      </c>
      <c r="B239" s="390" t="s">
        <v>6235</v>
      </c>
      <c r="C239">
        <v>755.21</v>
      </c>
      <c r="D239" s="396">
        <v>9502414.6099999994</v>
      </c>
      <c r="E239" s="396">
        <v>7207211.0099999998</v>
      </c>
      <c r="F239" s="397">
        <v>0.75846101288986001</v>
      </c>
      <c r="G239">
        <v>1</v>
      </c>
      <c r="H239" s="396">
        <v>124427.58</v>
      </c>
      <c r="I239" s="396">
        <v>3018693.95</v>
      </c>
      <c r="J239" s="396">
        <v>3143121.53</v>
      </c>
      <c r="K239">
        <v>0.9</v>
      </c>
      <c r="L239" s="396">
        <v>2225409.5699999998</v>
      </c>
      <c r="M239" s="396">
        <v>445081.91</v>
      </c>
      <c r="N239" s="396">
        <v>243464.71</v>
      </c>
      <c r="O239" s="396">
        <v>107847.76</v>
      </c>
      <c r="P239" s="396">
        <v>73231.08</v>
      </c>
      <c r="Q239" s="396">
        <v>149637.45000000001</v>
      </c>
      <c r="R239" s="396">
        <v>55892.7</v>
      </c>
      <c r="S239" s="396">
        <v>93492.13</v>
      </c>
      <c r="T239" s="396">
        <v>123581.16</v>
      </c>
      <c r="U239" s="396">
        <v>69770.25</v>
      </c>
      <c r="V239" s="396">
        <v>182181.63</v>
      </c>
      <c r="W239" s="396">
        <v>158676.21</v>
      </c>
      <c r="X239" s="396">
        <v>112185.13</v>
      </c>
      <c r="Y239" s="396">
        <v>4040451.69</v>
      </c>
      <c r="Z239" s="396">
        <v>67241.7</v>
      </c>
      <c r="AA239" s="396">
        <v>94401.25</v>
      </c>
      <c r="AB239" s="396">
        <v>245443.25</v>
      </c>
      <c r="AC239" s="396">
        <v>25677.14</v>
      </c>
      <c r="AD239" s="396">
        <v>431224.91</v>
      </c>
      <c r="AE239" s="396">
        <v>137420.43</v>
      </c>
      <c r="AF239" s="396">
        <v>1133570.21</v>
      </c>
      <c r="AG239" s="396">
        <v>761251.68</v>
      </c>
      <c r="AH239" s="396">
        <v>1824699.0800399999</v>
      </c>
      <c r="AI239" s="396">
        <v>4720929.6500399997</v>
      </c>
      <c r="AJ239" s="396">
        <v>765843.35</v>
      </c>
      <c r="AK239" s="396">
        <v>3955086.3000400001</v>
      </c>
      <c r="AL239" s="396">
        <v>4644345.3100399999</v>
      </c>
      <c r="AM239" s="396">
        <v>57654.22</v>
      </c>
      <c r="AN239" s="396">
        <v>57654.22</v>
      </c>
      <c r="AO239" s="396">
        <v>59689.08</v>
      </c>
      <c r="AP239" s="396">
        <v>59689.08</v>
      </c>
      <c r="AQ239" s="396">
        <v>2713.14</v>
      </c>
      <c r="AR239" s="396">
        <v>2713.14</v>
      </c>
      <c r="AS239" s="396">
        <v>2713.14</v>
      </c>
      <c r="AT239" s="396">
        <v>2713.14</v>
      </c>
      <c r="AU239" s="396">
        <v>3391.42</v>
      </c>
      <c r="AV239" s="396">
        <v>362882.47</v>
      </c>
      <c r="AW239" s="396">
        <v>149308.32999999999</v>
      </c>
      <c r="AX239" s="396">
        <v>56496.15</v>
      </c>
      <c r="AY239" s="396">
        <v>817617.53</v>
      </c>
      <c r="AZ239" s="396">
        <v>9502414.6099999994</v>
      </c>
      <c r="BA239" s="396">
        <v>75379.839999999997</v>
      </c>
      <c r="BB239" s="396">
        <v>1041.8</v>
      </c>
      <c r="BC239" s="396">
        <v>264773.40999999997</v>
      </c>
      <c r="BD239" s="396">
        <v>9502414.5300399996</v>
      </c>
    </row>
    <row r="240" spans="1:56" x14ac:dyDescent="0.25">
      <c r="A240" s="390" t="s">
        <v>2155</v>
      </c>
      <c r="B240" s="390" t="s">
        <v>6236</v>
      </c>
      <c r="C240">
        <v>165.14</v>
      </c>
      <c r="D240" s="396">
        <v>2136273.87</v>
      </c>
      <c r="E240" s="396">
        <v>2185043.5</v>
      </c>
      <c r="F240" s="397">
        <v>1.0228292966949999</v>
      </c>
      <c r="G240">
        <v>4</v>
      </c>
      <c r="H240" s="396">
        <v>135.84</v>
      </c>
      <c r="I240" s="396">
        <v>305579.89</v>
      </c>
      <c r="J240" s="396">
        <v>305715.73</v>
      </c>
      <c r="K240">
        <v>0.9</v>
      </c>
      <c r="L240" s="396">
        <v>512761.23</v>
      </c>
      <c r="M240" s="396">
        <v>102552.24</v>
      </c>
      <c r="N240" s="396">
        <v>52309.39</v>
      </c>
      <c r="O240" s="396">
        <v>23248.62</v>
      </c>
      <c r="P240" s="396">
        <v>17301.150000000001</v>
      </c>
      <c r="Q240" s="396">
        <v>31867.23</v>
      </c>
      <c r="R240" s="396">
        <v>11737.46</v>
      </c>
      <c r="S240" s="396">
        <v>20372.91</v>
      </c>
      <c r="T240" s="396">
        <v>26640.25</v>
      </c>
      <c r="U240" s="396">
        <v>15070.37</v>
      </c>
      <c r="V240" s="396">
        <v>39272.68</v>
      </c>
      <c r="W240" s="396">
        <v>34205.65</v>
      </c>
      <c r="X240" s="396">
        <v>24446.31</v>
      </c>
      <c r="Y240" s="396">
        <v>911785.49</v>
      </c>
      <c r="Z240" s="396">
        <v>14787.9</v>
      </c>
      <c r="AA240" s="396">
        <v>20642.5</v>
      </c>
      <c r="AB240" s="396">
        <v>53670.5</v>
      </c>
      <c r="AC240" s="396">
        <v>5614.76</v>
      </c>
      <c r="AD240" s="396">
        <v>47147.46</v>
      </c>
      <c r="AE240" s="396">
        <v>30132.07</v>
      </c>
      <c r="AF240" s="396">
        <v>247875.14</v>
      </c>
      <c r="AG240" s="396">
        <v>166461.12</v>
      </c>
      <c r="AH240" s="396">
        <v>425026.61135999998</v>
      </c>
      <c r="AI240" s="396">
        <v>1011358.0613600001</v>
      </c>
      <c r="AJ240" s="396">
        <v>167465.17000000001</v>
      </c>
      <c r="AK240" s="396">
        <v>843892.89136000001</v>
      </c>
      <c r="AL240" s="396">
        <v>994611.54136000003</v>
      </c>
      <c r="AM240" s="396">
        <v>25774.83</v>
      </c>
      <c r="AN240" s="396">
        <v>25774.83</v>
      </c>
      <c r="AO240" s="396">
        <v>27131.4</v>
      </c>
      <c r="AP240" s="396">
        <v>27131.4</v>
      </c>
      <c r="AQ240" s="396">
        <v>0</v>
      </c>
      <c r="AR240" s="396">
        <v>0</v>
      </c>
      <c r="AS240" s="396">
        <v>0</v>
      </c>
      <c r="AT240" s="396">
        <v>0</v>
      </c>
      <c r="AU240" s="396">
        <v>0</v>
      </c>
      <c r="AV240" s="396">
        <v>79359.34</v>
      </c>
      <c r="AW240" s="396">
        <v>32652.47</v>
      </c>
      <c r="AX240" s="396">
        <v>12052.51</v>
      </c>
      <c r="AY240" s="396">
        <v>229876.78</v>
      </c>
      <c r="AZ240" s="396">
        <v>2136273.87</v>
      </c>
      <c r="BA240" s="396">
        <v>38390.42</v>
      </c>
      <c r="BB240" s="396">
        <v>0</v>
      </c>
      <c r="BC240" s="396">
        <v>41936.03</v>
      </c>
      <c r="BD240" s="396">
        <v>2136273.8113600002</v>
      </c>
    </row>
    <row r="241" spans="1:56" x14ac:dyDescent="0.25">
      <c r="A241" s="390" t="s">
        <v>2979</v>
      </c>
      <c r="B241" s="390" t="s">
        <v>6237</v>
      </c>
      <c r="C241">
        <v>819</v>
      </c>
      <c r="D241" s="396">
        <v>13781507.060000001</v>
      </c>
      <c r="E241" s="396">
        <v>9169421.1099999994</v>
      </c>
      <c r="F241" s="397">
        <v>0.66534240922124499</v>
      </c>
      <c r="G241">
        <v>1</v>
      </c>
      <c r="H241" s="396">
        <v>677602.29</v>
      </c>
      <c r="I241" s="396">
        <v>6649238.4000000004</v>
      </c>
      <c r="J241" s="396">
        <v>7326840.6900000004</v>
      </c>
      <c r="K241">
        <v>0.9</v>
      </c>
      <c r="L241" s="396">
        <v>2797413.03</v>
      </c>
      <c r="M241" s="396">
        <v>932377.76</v>
      </c>
      <c r="N241" s="396">
        <v>302522.98</v>
      </c>
      <c r="O241" s="396">
        <v>100594.44</v>
      </c>
      <c r="P241" s="396">
        <v>104207.62</v>
      </c>
      <c r="Q241" s="396">
        <v>259351.87</v>
      </c>
      <c r="R241" s="396">
        <v>60923.040000000001</v>
      </c>
      <c r="S241" s="396">
        <v>114144.12</v>
      </c>
      <c r="T241" s="396">
        <v>100640.95</v>
      </c>
      <c r="U241" s="396">
        <v>76189.11</v>
      </c>
      <c r="V241" s="396">
        <v>148363.48000000001</v>
      </c>
      <c r="W241" s="396">
        <v>129221.35</v>
      </c>
      <c r="X241" s="396">
        <v>136966.32</v>
      </c>
      <c r="Y241" s="396">
        <v>5262916.07</v>
      </c>
      <c r="Z241" s="396">
        <v>73710</v>
      </c>
      <c r="AA241" s="396">
        <v>102375</v>
      </c>
      <c r="AB241" s="396">
        <v>266175</v>
      </c>
      <c r="AC241" s="396">
        <v>27846</v>
      </c>
      <c r="AD241" s="396">
        <v>467649</v>
      </c>
      <c r="AE241" s="396">
        <v>758394</v>
      </c>
      <c r="AF241" s="396">
        <v>1229319</v>
      </c>
      <c r="AG241" s="396">
        <v>825552</v>
      </c>
      <c r="AH241" s="396">
        <v>2689202.7390000001</v>
      </c>
      <c r="AI241" s="396">
        <v>6440222.7390000001</v>
      </c>
      <c r="AJ241" s="396">
        <v>830531.52</v>
      </c>
      <c r="AK241" s="396">
        <v>5609691.2189999996</v>
      </c>
      <c r="AL241" s="396">
        <v>6357169.5789999999</v>
      </c>
      <c r="AM241" s="396">
        <v>274705.42</v>
      </c>
      <c r="AN241" s="396">
        <v>274705.42</v>
      </c>
      <c r="AO241" s="396">
        <v>286236.27</v>
      </c>
      <c r="AP241" s="396">
        <v>286236.27</v>
      </c>
      <c r="AQ241" s="396">
        <v>79359.34</v>
      </c>
      <c r="AR241" s="396">
        <v>79359.34</v>
      </c>
      <c r="AS241" s="396">
        <v>82750.77</v>
      </c>
      <c r="AT241" s="396">
        <v>82750.77</v>
      </c>
      <c r="AU241" s="396">
        <v>99029.61</v>
      </c>
      <c r="AV241" s="396">
        <v>393405.3</v>
      </c>
      <c r="AW241" s="396">
        <v>161866.98000000001</v>
      </c>
      <c r="AX241" s="396">
        <v>61015.839999999997</v>
      </c>
      <c r="AY241" s="396">
        <v>2161421.33</v>
      </c>
      <c r="AZ241" s="396">
        <v>13781507.060000001</v>
      </c>
      <c r="BA241" s="396">
        <v>1565946.43</v>
      </c>
      <c r="BB241" s="396">
        <v>126776.44</v>
      </c>
      <c r="BC241" s="396">
        <v>501256.13</v>
      </c>
      <c r="BD241" s="396">
        <v>13781506.979</v>
      </c>
    </row>
    <row r="242" spans="1:56" x14ac:dyDescent="0.25">
      <c r="A242" s="390" t="s">
        <v>2941</v>
      </c>
      <c r="B242" s="390" t="s">
        <v>6238</v>
      </c>
      <c r="C242">
        <v>279.5</v>
      </c>
      <c r="D242" s="396">
        <v>3439036.85</v>
      </c>
      <c r="E242" s="396">
        <v>3189920.05</v>
      </c>
      <c r="F242" s="397">
        <v>0.92756204400659403</v>
      </c>
      <c r="G242">
        <v>3</v>
      </c>
      <c r="H242" s="396">
        <v>4576.5200000000004</v>
      </c>
      <c r="I242" s="396">
        <v>206387.42</v>
      </c>
      <c r="J242" s="396">
        <v>210963.94</v>
      </c>
      <c r="K242">
        <v>0.9</v>
      </c>
      <c r="L242" s="396">
        <v>826617.6</v>
      </c>
      <c r="M242" s="396">
        <v>165323.51999999999</v>
      </c>
      <c r="N242" s="396">
        <v>89765.5</v>
      </c>
      <c r="O242" s="396">
        <v>40039.29</v>
      </c>
      <c r="P242" s="396">
        <v>27145.65</v>
      </c>
      <c r="Q242" s="396">
        <v>54728.51</v>
      </c>
      <c r="R242" s="396">
        <v>20680.29</v>
      </c>
      <c r="S242" s="396">
        <v>34606.04</v>
      </c>
      <c r="T242" s="396">
        <v>45880.43</v>
      </c>
      <c r="U242" s="396">
        <v>25954.53</v>
      </c>
      <c r="V242" s="396">
        <v>67636.289999999994</v>
      </c>
      <c r="W242" s="396">
        <v>58909.73</v>
      </c>
      <c r="X242" s="396">
        <v>41525.24</v>
      </c>
      <c r="Y242" s="396">
        <v>1498812.62</v>
      </c>
      <c r="Z242" s="396">
        <v>24930</v>
      </c>
      <c r="AA242" s="396">
        <v>34937.5</v>
      </c>
      <c r="AB242" s="396">
        <v>90837.5</v>
      </c>
      <c r="AC242" s="396">
        <v>9503</v>
      </c>
      <c r="AD242" s="396">
        <v>79797.25</v>
      </c>
      <c r="AE242" s="396">
        <v>50661</v>
      </c>
      <c r="AF242" s="396">
        <v>419529.5</v>
      </c>
      <c r="AG242" s="396">
        <v>281736</v>
      </c>
      <c r="AH242" s="396">
        <v>675848.70299999998</v>
      </c>
      <c r="AI242" s="396">
        <v>1667780.453</v>
      </c>
      <c r="AJ242" s="396">
        <v>283435.36</v>
      </c>
      <c r="AK242" s="396">
        <v>1384345.0930000001</v>
      </c>
      <c r="AL242" s="396">
        <v>1639436.9129999999</v>
      </c>
      <c r="AM242" s="396">
        <v>22383.4</v>
      </c>
      <c r="AN242" s="396">
        <v>22383.4</v>
      </c>
      <c r="AO242" s="396">
        <v>23061.69</v>
      </c>
      <c r="AP242" s="396">
        <v>23061.69</v>
      </c>
      <c r="AQ242" s="396">
        <v>0</v>
      </c>
      <c r="AR242" s="396">
        <v>0</v>
      </c>
      <c r="AS242" s="396">
        <v>0</v>
      </c>
      <c r="AT242" s="396">
        <v>0</v>
      </c>
      <c r="AU242" s="396">
        <v>0</v>
      </c>
      <c r="AV242" s="396">
        <v>134300.43</v>
      </c>
      <c r="AW242" s="396">
        <v>55258.03</v>
      </c>
      <c r="AX242" s="396">
        <v>20338.61</v>
      </c>
      <c r="AY242" s="396">
        <v>300787.25</v>
      </c>
      <c r="AZ242" s="396">
        <v>3439036.85</v>
      </c>
      <c r="BA242" s="396">
        <v>24859.200000000001</v>
      </c>
      <c r="BB242" s="396">
        <v>8.25</v>
      </c>
      <c r="BC242" s="396">
        <v>56734.76</v>
      </c>
      <c r="BD242" s="396">
        <v>3439036.7829999998</v>
      </c>
    </row>
    <row r="243" spans="1:56" x14ac:dyDescent="0.25">
      <c r="A243" s="390" t="s">
        <v>3214</v>
      </c>
      <c r="B243" s="390" t="s">
        <v>6239</v>
      </c>
      <c r="C243">
        <v>443.16</v>
      </c>
      <c r="D243" s="396">
        <v>6205871.54</v>
      </c>
      <c r="E243" s="396">
        <v>4605411.16</v>
      </c>
      <c r="F243" s="397">
        <v>0.74210546098413099</v>
      </c>
      <c r="G243">
        <v>1</v>
      </c>
      <c r="H243" s="396">
        <v>114142.86</v>
      </c>
      <c r="I243" s="396">
        <v>1276844.5900000001</v>
      </c>
      <c r="J243" s="396">
        <v>1390987.45</v>
      </c>
      <c r="K243">
        <v>0.9</v>
      </c>
      <c r="L243" s="396">
        <v>1352847.28</v>
      </c>
      <c r="M243" s="396">
        <v>450903.99</v>
      </c>
      <c r="N243" s="396">
        <v>163465.96</v>
      </c>
      <c r="O243" s="396">
        <v>53995.54</v>
      </c>
      <c r="P243" s="396">
        <v>42501.27</v>
      </c>
      <c r="Q243" s="396">
        <v>140383.12</v>
      </c>
      <c r="R243" s="396">
        <v>32976.69</v>
      </c>
      <c r="S243" s="396">
        <v>61676.9</v>
      </c>
      <c r="T243" s="396">
        <v>54020.51</v>
      </c>
      <c r="U243" s="396">
        <v>41024.9</v>
      </c>
      <c r="V243" s="396">
        <v>79636.28</v>
      </c>
      <c r="W243" s="396">
        <v>69361.460000000006</v>
      </c>
      <c r="X243" s="396">
        <v>74008.7</v>
      </c>
      <c r="Y243" s="396">
        <v>2616802.6</v>
      </c>
      <c r="Z243" s="396">
        <v>39884.400000000001</v>
      </c>
      <c r="AA243" s="396">
        <v>55395</v>
      </c>
      <c r="AB243" s="396">
        <v>144027</v>
      </c>
      <c r="AC243" s="396">
        <v>15067.44</v>
      </c>
      <c r="AD243" s="396">
        <v>253044.36</v>
      </c>
      <c r="AE243" s="396">
        <v>410366.16</v>
      </c>
      <c r="AF243" s="396">
        <v>665183.16</v>
      </c>
      <c r="AG243" s="396">
        <v>446705.28</v>
      </c>
      <c r="AH243" s="396">
        <v>1145774.28984</v>
      </c>
      <c r="AI243" s="396">
        <v>3175447.08984</v>
      </c>
      <c r="AJ243" s="396">
        <v>449399.69</v>
      </c>
      <c r="AK243" s="396">
        <v>2726047.3998400001</v>
      </c>
      <c r="AL243" s="396">
        <v>3130507.1198399998</v>
      </c>
      <c r="AM243" s="396">
        <v>30522.82</v>
      </c>
      <c r="AN243" s="396">
        <v>30522.82</v>
      </c>
      <c r="AO243" s="396">
        <v>31879.39</v>
      </c>
      <c r="AP243" s="396">
        <v>31879.39</v>
      </c>
      <c r="AQ243" s="396">
        <v>0</v>
      </c>
      <c r="AR243" s="396">
        <v>0</v>
      </c>
      <c r="AS243" s="396">
        <v>0</v>
      </c>
      <c r="AT243" s="396">
        <v>0</v>
      </c>
      <c r="AU243" s="396">
        <v>0</v>
      </c>
      <c r="AV243" s="396">
        <v>212981.49</v>
      </c>
      <c r="AW243" s="396">
        <v>87631.43</v>
      </c>
      <c r="AX243" s="396">
        <v>33144.400000000001</v>
      </c>
      <c r="AY243" s="396">
        <v>458561.74</v>
      </c>
      <c r="AZ243" s="396">
        <v>6205871.54</v>
      </c>
      <c r="BA243" s="396">
        <v>38948.78</v>
      </c>
      <c r="BB243" s="396">
        <v>6.89</v>
      </c>
      <c r="BC243" s="396">
        <v>128441.16</v>
      </c>
      <c r="BD243" s="396">
        <v>6205871.4598399997</v>
      </c>
    </row>
    <row r="244" spans="1:56" x14ac:dyDescent="0.25">
      <c r="A244" s="390" t="s">
        <v>2153</v>
      </c>
      <c r="B244" s="390" t="s">
        <v>6240</v>
      </c>
      <c r="C244">
        <v>917.25</v>
      </c>
      <c r="D244" s="396">
        <v>12458736.09</v>
      </c>
      <c r="E244" s="396">
        <v>11640168.51</v>
      </c>
      <c r="F244" s="397">
        <v>0.93429770290607395</v>
      </c>
      <c r="G244">
        <v>3</v>
      </c>
      <c r="H244" s="396">
        <v>16579.55</v>
      </c>
      <c r="I244" s="396">
        <v>2775101.24</v>
      </c>
      <c r="J244" s="396">
        <v>2791680.79</v>
      </c>
      <c r="K244">
        <v>0.9</v>
      </c>
      <c r="L244" s="396">
        <v>2873090.83</v>
      </c>
      <c r="M244" s="396">
        <v>689878.45</v>
      </c>
      <c r="N244" s="396">
        <v>307800.76</v>
      </c>
      <c r="O244" s="396">
        <v>125633.61</v>
      </c>
      <c r="P244" s="396">
        <v>97867.49</v>
      </c>
      <c r="Q244" s="396">
        <v>211048.14</v>
      </c>
      <c r="R244" s="396">
        <v>67630.16</v>
      </c>
      <c r="S244" s="396">
        <v>117493.1</v>
      </c>
      <c r="T244" s="396">
        <v>139121.31</v>
      </c>
      <c r="U244" s="396">
        <v>85119.7</v>
      </c>
      <c r="V244" s="396">
        <v>205090.7</v>
      </c>
      <c r="W244" s="396">
        <v>178629.51</v>
      </c>
      <c r="X244" s="396">
        <v>140984.9</v>
      </c>
      <c r="Y244" s="396">
        <v>5239388.66</v>
      </c>
      <c r="Z244" s="396">
        <v>82170</v>
      </c>
      <c r="AA244" s="396">
        <v>114656.25</v>
      </c>
      <c r="AB244" s="396">
        <v>298106.25</v>
      </c>
      <c r="AC244" s="396">
        <v>31186.5</v>
      </c>
      <c r="AD244" s="396">
        <v>261874.87</v>
      </c>
      <c r="AE244" s="396">
        <v>366620.5</v>
      </c>
      <c r="AF244" s="396">
        <v>1376792.25</v>
      </c>
      <c r="AG244" s="396">
        <v>924588</v>
      </c>
      <c r="AH244" s="396">
        <v>2458759.716</v>
      </c>
      <c r="AI244" s="396">
        <v>5914754.3360000001</v>
      </c>
      <c r="AJ244" s="396">
        <v>930164.88</v>
      </c>
      <c r="AK244" s="396">
        <v>4984589.4560000002</v>
      </c>
      <c r="AL244" s="396">
        <v>5821737.8459999999</v>
      </c>
      <c r="AM244" s="396">
        <v>151935.84</v>
      </c>
      <c r="AN244" s="396">
        <v>151935.84</v>
      </c>
      <c r="AO244" s="396">
        <v>158040.4</v>
      </c>
      <c r="AP244" s="396">
        <v>158040.4</v>
      </c>
      <c r="AQ244" s="396">
        <v>16278.84</v>
      </c>
      <c r="AR244" s="396">
        <v>16278.84</v>
      </c>
      <c r="AS244" s="396">
        <v>16957.12</v>
      </c>
      <c r="AT244" s="396">
        <v>16957.12</v>
      </c>
      <c r="AU244" s="396">
        <v>20348.55</v>
      </c>
      <c r="AV244" s="396">
        <v>440885.25</v>
      </c>
      <c r="AW244" s="396">
        <v>181402.65</v>
      </c>
      <c r="AX244" s="396">
        <v>68548.66</v>
      </c>
      <c r="AY244" s="396">
        <v>1397609.51</v>
      </c>
      <c r="AZ244" s="396">
        <v>12458736.09</v>
      </c>
      <c r="BA244" s="396">
        <v>275336.28999999998</v>
      </c>
      <c r="BB244" s="396">
        <v>883.31</v>
      </c>
      <c r="BC244" s="396">
        <v>360219.61</v>
      </c>
      <c r="BD244" s="396">
        <v>12458736.016000001</v>
      </c>
    </row>
    <row r="245" spans="1:56" x14ac:dyDescent="0.25">
      <c r="A245" s="390" t="s">
        <v>2864</v>
      </c>
      <c r="B245" s="390" t="s">
        <v>6241</v>
      </c>
      <c r="C245">
        <v>1227.02</v>
      </c>
      <c r="D245" s="396">
        <v>17483153.079999998</v>
      </c>
      <c r="E245" s="396">
        <v>13482584.91</v>
      </c>
      <c r="F245" s="397">
        <v>0.77117581984816697</v>
      </c>
      <c r="G245">
        <v>1</v>
      </c>
      <c r="H245" s="396">
        <v>151330.76</v>
      </c>
      <c r="I245" s="396">
        <v>4924831.1500000004</v>
      </c>
      <c r="J245" s="396">
        <v>5076161.91</v>
      </c>
      <c r="K245">
        <v>0.9</v>
      </c>
      <c r="L245" s="396">
        <v>3919607.82</v>
      </c>
      <c r="M245" s="396">
        <v>953114.6</v>
      </c>
      <c r="N245" s="396">
        <v>413531.19</v>
      </c>
      <c r="O245" s="396">
        <v>166904.5</v>
      </c>
      <c r="P245" s="396">
        <v>135773.94</v>
      </c>
      <c r="Q245" s="396">
        <v>285834.74</v>
      </c>
      <c r="R245" s="396">
        <v>91105.1</v>
      </c>
      <c r="S245" s="396">
        <v>157680.76</v>
      </c>
      <c r="T245" s="396">
        <v>184261.74</v>
      </c>
      <c r="U245" s="396">
        <v>113585.96</v>
      </c>
      <c r="V245" s="396">
        <v>271636.09000000003</v>
      </c>
      <c r="W245" s="396">
        <v>236589.09</v>
      </c>
      <c r="X245" s="396">
        <v>189207.76</v>
      </c>
      <c r="Y245" s="396">
        <v>7118833.29</v>
      </c>
      <c r="Z245" s="396">
        <v>109974.6</v>
      </c>
      <c r="AA245" s="396">
        <v>153377.5</v>
      </c>
      <c r="AB245" s="396">
        <v>398781.5</v>
      </c>
      <c r="AC245" s="396">
        <v>41718.68</v>
      </c>
      <c r="AD245" s="396">
        <v>700628.42</v>
      </c>
      <c r="AE245" s="396">
        <v>511566.18</v>
      </c>
      <c r="AF245" s="396">
        <v>1841757.02</v>
      </c>
      <c r="AG245" s="396">
        <v>1236836.1599999999</v>
      </c>
      <c r="AH245" s="396">
        <v>3399258.8794800001</v>
      </c>
      <c r="AI245" s="396">
        <v>8393898.9394799992</v>
      </c>
      <c r="AJ245" s="396">
        <v>1244296.44</v>
      </c>
      <c r="AK245" s="396">
        <v>7149602.4994799998</v>
      </c>
      <c r="AL245" s="396">
        <v>8269469.2894799998</v>
      </c>
      <c r="AM245" s="396">
        <v>259104.87</v>
      </c>
      <c r="AN245" s="396">
        <v>259104.87</v>
      </c>
      <c r="AO245" s="396">
        <v>269957.43</v>
      </c>
      <c r="AP245" s="396">
        <v>269957.43</v>
      </c>
      <c r="AQ245" s="396">
        <v>21026.83</v>
      </c>
      <c r="AR245" s="396">
        <v>21026.83</v>
      </c>
      <c r="AS245" s="396">
        <v>21705.119999999999</v>
      </c>
      <c r="AT245" s="396">
        <v>21705.119999999999</v>
      </c>
      <c r="AU245" s="396">
        <v>26453.11</v>
      </c>
      <c r="AV245" s="396">
        <v>590107.94999999995</v>
      </c>
      <c r="AW245" s="396">
        <v>242800.47</v>
      </c>
      <c r="AX245" s="396">
        <v>91900.4</v>
      </c>
      <c r="AY245" s="396">
        <v>2094850.43</v>
      </c>
      <c r="AZ245" s="396">
        <v>17483153.079999998</v>
      </c>
      <c r="BA245" s="396">
        <v>640707.43000000005</v>
      </c>
      <c r="BB245" s="396">
        <v>7442.52</v>
      </c>
      <c r="BC245" s="396">
        <v>550769.13</v>
      </c>
      <c r="BD245" s="396">
        <v>17483153.00948</v>
      </c>
    </row>
    <row r="246" spans="1:56" x14ac:dyDescent="0.25">
      <c r="A246" s="390"/>
      <c r="B246" s="390" t="s">
        <v>6242</v>
      </c>
      <c r="C246">
        <v>39.64</v>
      </c>
      <c r="D246" s="396">
        <v>581172.77</v>
      </c>
      <c r="E246" s="396">
        <v>707028.51</v>
      </c>
      <c r="F246" s="397">
        <v>1.2165547776782499</v>
      </c>
      <c r="G246">
        <v>4</v>
      </c>
      <c r="H246" s="396">
        <v>36.950000000000003</v>
      </c>
      <c r="I246" s="396">
        <v>648911.24</v>
      </c>
      <c r="J246" s="396">
        <v>648948.18999999994</v>
      </c>
      <c r="K246">
        <v>0.9</v>
      </c>
      <c r="L246" s="396">
        <v>125990.77</v>
      </c>
      <c r="M246" s="396">
        <v>40184.94</v>
      </c>
      <c r="N246" s="396">
        <v>13865.89</v>
      </c>
      <c r="O246" s="396">
        <v>4344.12</v>
      </c>
      <c r="P246" s="396">
        <v>4214.8500000000004</v>
      </c>
      <c r="Q246" s="396">
        <v>11003.39</v>
      </c>
      <c r="R246" s="396">
        <v>2235.6999999999998</v>
      </c>
      <c r="S246" s="396">
        <v>5302.53</v>
      </c>
      <c r="T246" s="396">
        <v>4440.04</v>
      </c>
      <c r="U246" s="396">
        <v>3348.97</v>
      </c>
      <c r="V246" s="396">
        <v>6545.44</v>
      </c>
      <c r="W246" s="396">
        <v>5700.94</v>
      </c>
      <c r="X246" s="396">
        <v>6362.73</v>
      </c>
      <c r="Y246" s="396">
        <v>233540.31</v>
      </c>
      <c r="Z246" s="396">
        <v>3567.6</v>
      </c>
      <c r="AA246" s="396">
        <v>4955</v>
      </c>
      <c r="AB246" s="396">
        <v>12883</v>
      </c>
      <c r="AC246" s="396">
        <v>1347.76</v>
      </c>
      <c r="AD246" s="396">
        <v>22634.44</v>
      </c>
      <c r="AE246" s="396">
        <v>33428.21</v>
      </c>
      <c r="AF246" s="396">
        <v>59499.64</v>
      </c>
      <c r="AG246" s="396">
        <v>39957.120000000003</v>
      </c>
      <c r="AH246" s="396">
        <v>109720.82136</v>
      </c>
      <c r="AI246" s="396">
        <v>287993.59136000002</v>
      </c>
      <c r="AJ246" s="396">
        <v>40198.129999999997</v>
      </c>
      <c r="AK246" s="396">
        <v>247795.46135999999</v>
      </c>
      <c r="AL246" s="396">
        <v>283973.77136000001</v>
      </c>
      <c r="AM246" s="396">
        <v>8139.42</v>
      </c>
      <c r="AN246" s="396">
        <v>8139.42</v>
      </c>
      <c r="AO246" s="396">
        <v>8817.7000000000007</v>
      </c>
      <c r="AP246" s="396">
        <v>8817.7000000000007</v>
      </c>
      <c r="AQ246" s="396">
        <v>0</v>
      </c>
      <c r="AR246" s="396">
        <v>0</v>
      </c>
      <c r="AS246" s="396">
        <v>0</v>
      </c>
      <c r="AT246" s="396">
        <v>0</v>
      </c>
      <c r="AU246" s="396">
        <v>678.28</v>
      </c>
      <c r="AV246" s="396">
        <v>18991.98</v>
      </c>
      <c r="AW246" s="396">
        <v>7814.26</v>
      </c>
      <c r="AX246" s="396">
        <v>2259.84</v>
      </c>
      <c r="AY246" s="396">
        <v>63658.6</v>
      </c>
      <c r="AZ246" s="396">
        <v>581172.77</v>
      </c>
      <c r="BA246" s="396">
        <v>19584.2</v>
      </c>
      <c r="BB246" s="396">
        <v>0.05</v>
      </c>
      <c r="BC246" s="396">
        <v>9953.19</v>
      </c>
      <c r="BD246" s="396">
        <v>581172.68136000005</v>
      </c>
    </row>
    <row r="247" spans="1:56" x14ac:dyDescent="0.25">
      <c r="A247" s="390"/>
      <c r="B247" s="390" t="s">
        <v>6243</v>
      </c>
      <c r="C247">
        <v>99.64</v>
      </c>
      <c r="D247" s="396">
        <v>1467023.9</v>
      </c>
      <c r="E247" s="396">
        <v>1155339.8899999999</v>
      </c>
      <c r="F247" s="397">
        <v>0.78753992351453905</v>
      </c>
      <c r="G247">
        <v>2</v>
      </c>
      <c r="H247" s="396">
        <v>12709.8</v>
      </c>
      <c r="I247" s="396">
        <v>1008637.5</v>
      </c>
      <c r="J247" s="396">
        <v>1021347.3</v>
      </c>
      <c r="K247">
        <v>0.9</v>
      </c>
      <c r="L247" s="396">
        <v>316839.15000000002</v>
      </c>
      <c r="M247" s="396">
        <v>99060.06</v>
      </c>
      <c r="N247" s="396">
        <v>35492.620000000003</v>
      </c>
      <c r="O247" s="396">
        <v>11553.03</v>
      </c>
      <c r="P247" s="396">
        <v>10669.44</v>
      </c>
      <c r="Q247" s="396">
        <v>29536.59</v>
      </c>
      <c r="R247" s="396">
        <v>6707.12</v>
      </c>
      <c r="S247" s="396">
        <v>13395.88</v>
      </c>
      <c r="T247" s="396">
        <v>11840.11</v>
      </c>
      <c r="U247" s="396">
        <v>8930.59</v>
      </c>
      <c r="V247" s="396">
        <v>17454.52</v>
      </c>
      <c r="W247" s="396">
        <v>15202.51</v>
      </c>
      <c r="X247" s="396">
        <v>16074.28</v>
      </c>
      <c r="Y247" s="396">
        <v>592755.9</v>
      </c>
      <c r="Z247" s="396">
        <v>8967.6</v>
      </c>
      <c r="AA247" s="396">
        <v>12455</v>
      </c>
      <c r="AB247" s="396">
        <v>32383</v>
      </c>
      <c r="AC247" s="396">
        <v>3387.76</v>
      </c>
      <c r="AD247" s="396">
        <v>56894.44</v>
      </c>
      <c r="AE247" s="396">
        <v>80887.399999999994</v>
      </c>
      <c r="AF247" s="396">
        <v>149559.64000000001</v>
      </c>
      <c r="AG247" s="396">
        <v>100437.12</v>
      </c>
      <c r="AH247" s="396">
        <v>278106.35736000002</v>
      </c>
      <c r="AI247" s="396">
        <v>723078.31735999999</v>
      </c>
      <c r="AJ247" s="396">
        <v>101042.93</v>
      </c>
      <c r="AK247" s="396">
        <v>622035.38736000005</v>
      </c>
      <c r="AL247" s="396">
        <v>712974.01736000006</v>
      </c>
      <c r="AM247" s="396">
        <v>21026.83</v>
      </c>
      <c r="AN247" s="396">
        <v>21026.83</v>
      </c>
      <c r="AO247" s="396">
        <v>22383.4</v>
      </c>
      <c r="AP247" s="396">
        <v>22383.4</v>
      </c>
      <c r="AQ247" s="396">
        <v>0</v>
      </c>
      <c r="AR247" s="396">
        <v>0</v>
      </c>
      <c r="AS247" s="396">
        <v>0</v>
      </c>
      <c r="AT247" s="396">
        <v>0</v>
      </c>
      <c r="AU247" s="396">
        <v>678.28</v>
      </c>
      <c r="AV247" s="396">
        <v>47479.95</v>
      </c>
      <c r="AW247" s="396">
        <v>19535.669999999998</v>
      </c>
      <c r="AX247" s="396">
        <v>6779.53</v>
      </c>
      <c r="AY247" s="396">
        <v>161293.89000000001</v>
      </c>
      <c r="AZ247" s="396">
        <v>1467023.9</v>
      </c>
      <c r="BA247" s="396">
        <v>64856.15</v>
      </c>
      <c r="BB247" s="396">
        <v>270.49</v>
      </c>
      <c r="BC247" s="396">
        <v>34084.99</v>
      </c>
      <c r="BD247" s="396">
        <v>1467023.80736</v>
      </c>
    </row>
    <row r="248" spans="1:56" x14ac:dyDescent="0.25">
      <c r="A248" s="390" t="s">
        <v>2566</v>
      </c>
      <c r="B248" s="390" t="s">
        <v>6244</v>
      </c>
      <c r="C248">
        <v>1188.6199999999999</v>
      </c>
      <c r="D248" s="396">
        <v>16388703.74</v>
      </c>
      <c r="E248" s="396">
        <v>12565987.470000001</v>
      </c>
      <c r="F248" s="397">
        <v>0.76674688061692897</v>
      </c>
      <c r="G248">
        <v>1</v>
      </c>
      <c r="H248" s="396">
        <v>190001.3</v>
      </c>
      <c r="I248" s="396">
        <v>6866277.5899999999</v>
      </c>
      <c r="J248" s="396">
        <v>7056278.8899999997</v>
      </c>
      <c r="K248">
        <v>0.9</v>
      </c>
      <c r="L248" s="396">
        <v>3698737.38</v>
      </c>
      <c r="M248" s="396">
        <v>885868.74</v>
      </c>
      <c r="N248" s="396">
        <v>399008.2</v>
      </c>
      <c r="O248" s="396">
        <v>162924.57</v>
      </c>
      <c r="P248" s="396">
        <v>125725.42</v>
      </c>
      <c r="Q248" s="396">
        <v>272743.3</v>
      </c>
      <c r="R248" s="396">
        <v>87751.53</v>
      </c>
      <c r="S248" s="396">
        <v>152378.22</v>
      </c>
      <c r="T248" s="396">
        <v>180561.7</v>
      </c>
      <c r="U248" s="396">
        <v>110236.99</v>
      </c>
      <c r="V248" s="396">
        <v>266181.55</v>
      </c>
      <c r="W248" s="396">
        <v>231838.3</v>
      </c>
      <c r="X248" s="396">
        <v>182845.02</v>
      </c>
      <c r="Y248" s="396">
        <v>6756800.9199999999</v>
      </c>
      <c r="Z248" s="396">
        <v>105686.1</v>
      </c>
      <c r="AA248" s="396">
        <v>148577.5</v>
      </c>
      <c r="AB248" s="396">
        <v>386301.5</v>
      </c>
      <c r="AC248" s="396">
        <v>40413.08</v>
      </c>
      <c r="AD248" s="396">
        <v>678702.02</v>
      </c>
      <c r="AE248" s="396">
        <v>467723.28</v>
      </c>
      <c r="AF248" s="396">
        <v>1784118.62</v>
      </c>
      <c r="AG248" s="396">
        <v>1198128.96</v>
      </c>
      <c r="AH248" s="396">
        <v>3164670.7558800001</v>
      </c>
      <c r="AI248" s="396">
        <v>7974321.8158799997</v>
      </c>
      <c r="AJ248" s="396">
        <v>1205355.76</v>
      </c>
      <c r="AK248" s="396">
        <v>6768966.0558799999</v>
      </c>
      <c r="AL248" s="396">
        <v>7853786.2358799996</v>
      </c>
      <c r="AM248" s="396">
        <v>210946.63</v>
      </c>
      <c r="AN248" s="396">
        <v>210946.63</v>
      </c>
      <c r="AO248" s="396">
        <v>219764.34</v>
      </c>
      <c r="AP248" s="396">
        <v>219764.34</v>
      </c>
      <c r="AQ248" s="396">
        <v>4069.71</v>
      </c>
      <c r="AR248" s="396">
        <v>4069.71</v>
      </c>
      <c r="AS248" s="396">
        <v>4069.71</v>
      </c>
      <c r="AT248" s="396">
        <v>4069.71</v>
      </c>
      <c r="AU248" s="396">
        <v>5426.28</v>
      </c>
      <c r="AV248" s="396">
        <v>571115.97</v>
      </c>
      <c r="AW248" s="396">
        <v>234986.2</v>
      </c>
      <c r="AX248" s="396">
        <v>88887.27</v>
      </c>
      <c r="AY248" s="396">
        <v>1778116.5</v>
      </c>
      <c r="AZ248" s="396">
        <v>16388703.74</v>
      </c>
      <c r="BA248" s="396">
        <v>608682.49</v>
      </c>
      <c r="BB248" s="396">
        <v>2237.61</v>
      </c>
      <c r="BC248" s="396">
        <v>567257.38</v>
      </c>
      <c r="BD248" s="396">
        <v>16388703.65588</v>
      </c>
    </row>
    <row r="249" spans="1:56" x14ac:dyDescent="0.25">
      <c r="A249" s="390" t="s">
        <v>2568</v>
      </c>
      <c r="B249" s="390" t="s">
        <v>6245</v>
      </c>
      <c r="C249">
        <v>345</v>
      </c>
      <c r="D249" s="396">
        <v>4938116.96</v>
      </c>
      <c r="E249" s="396">
        <v>4153672.37</v>
      </c>
      <c r="F249" s="397">
        <v>0.84114499588523295</v>
      </c>
      <c r="G249">
        <v>2</v>
      </c>
      <c r="H249" s="396">
        <v>16792.27</v>
      </c>
      <c r="I249" s="396">
        <v>2273107.58</v>
      </c>
      <c r="J249" s="396">
        <v>2289899.85</v>
      </c>
      <c r="K249">
        <v>0.9</v>
      </c>
      <c r="L249" s="396">
        <v>1120042.98</v>
      </c>
      <c r="M249" s="396">
        <v>260883.99</v>
      </c>
      <c r="N249" s="396">
        <v>114279.61</v>
      </c>
      <c r="O249" s="396">
        <v>46425.96</v>
      </c>
      <c r="P249" s="396">
        <v>39026.25</v>
      </c>
      <c r="Q249" s="396">
        <v>75359.509999999995</v>
      </c>
      <c r="R249" s="396">
        <v>25151.71</v>
      </c>
      <c r="S249" s="396">
        <v>43815.71</v>
      </c>
      <c r="T249" s="396">
        <v>51800.49</v>
      </c>
      <c r="U249" s="396">
        <v>31536.15</v>
      </c>
      <c r="V249" s="396">
        <v>76363.56</v>
      </c>
      <c r="W249" s="396">
        <v>66510.990000000005</v>
      </c>
      <c r="X249" s="396">
        <v>52576.31</v>
      </c>
      <c r="Y249" s="396">
        <v>2003773.22</v>
      </c>
      <c r="Z249" s="396">
        <v>30600</v>
      </c>
      <c r="AA249" s="396">
        <v>43125</v>
      </c>
      <c r="AB249" s="396">
        <v>112125</v>
      </c>
      <c r="AC249" s="396">
        <v>11730</v>
      </c>
      <c r="AD249" s="396">
        <v>196995</v>
      </c>
      <c r="AE249" s="396">
        <v>122534.5</v>
      </c>
      <c r="AF249" s="396">
        <v>517845</v>
      </c>
      <c r="AG249" s="396">
        <v>347760</v>
      </c>
      <c r="AH249" s="396">
        <v>966558.45299999998</v>
      </c>
      <c r="AI249" s="396">
        <v>2349272.9530000002</v>
      </c>
      <c r="AJ249" s="396">
        <v>349857.6</v>
      </c>
      <c r="AK249" s="396">
        <v>1999415.3529999999</v>
      </c>
      <c r="AL249" s="396">
        <v>2314287.193</v>
      </c>
      <c r="AM249" s="396">
        <v>88177.05</v>
      </c>
      <c r="AN249" s="396">
        <v>88177.05</v>
      </c>
      <c r="AO249" s="396">
        <v>92246.76</v>
      </c>
      <c r="AP249" s="396">
        <v>92246.76</v>
      </c>
      <c r="AQ249" s="396">
        <v>0</v>
      </c>
      <c r="AR249" s="396">
        <v>0</v>
      </c>
      <c r="AS249" s="396">
        <v>0</v>
      </c>
      <c r="AT249" s="396">
        <v>0</v>
      </c>
      <c r="AU249" s="396">
        <v>0</v>
      </c>
      <c r="AV249" s="396">
        <v>165501.54</v>
      </c>
      <c r="AW249" s="396">
        <v>68095.759999999995</v>
      </c>
      <c r="AX249" s="396">
        <v>25611.58</v>
      </c>
      <c r="AY249" s="396">
        <v>620056.5</v>
      </c>
      <c r="AZ249" s="396">
        <v>4938116.96</v>
      </c>
      <c r="BA249" s="396">
        <v>386725.39</v>
      </c>
      <c r="BB249" s="396">
        <v>0</v>
      </c>
      <c r="BC249" s="396">
        <v>133110.63</v>
      </c>
      <c r="BD249" s="396">
        <v>4938116.9129999997</v>
      </c>
    </row>
    <row r="250" spans="1:56" x14ac:dyDescent="0.25">
      <c r="A250" s="390" t="s">
        <v>1702</v>
      </c>
      <c r="B250" s="390" t="s">
        <v>6246</v>
      </c>
      <c r="C250">
        <v>807.75</v>
      </c>
      <c r="D250" s="396">
        <v>11358327.9</v>
      </c>
      <c r="E250" s="396">
        <v>8921517.1899999995</v>
      </c>
      <c r="F250" s="397">
        <v>0.78546043647850705</v>
      </c>
      <c r="G250">
        <v>2</v>
      </c>
      <c r="H250" s="396">
        <v>74422.16</v>
      </c>
      <c r="I250" s="396">
        <v>4566722.01</v>
      </c>
      <c r="J250" s="396">
        <v>4641144.17</v>
      </c>
      <c r="K250">
        <v>0.9</v>
      </c>
      <c r="L250" s="396">
        <v>2553076.44</v>
      </c>
      <c r="M250" s="396">
        <v>616015.84</v>
      </c>
      <c r="N250" s="396">
        <v>271613.65000000002</v>
      </c>
      <c r="O250" s="396">
        <v>110310.97</v>
      </c>
      <c r="P250" s="396">
        <v>87874.74</v>
      </c>
      <c r="Q250" s="396">
        <v>184311.85</v>
      </c>
      <c r="R250" s="396">
        <v>59246.26</v>
      </c>
      <c r="S250" s="396">
        <v>103539.05</v>
      </c>
      <c r="T250" s="396">
        <v>122101.15</v>
      </c>
      <c r="U250" s="396">
        <v>74793.7</v>
      </c>
      <c r="V250" s="396">
        <v>179999.82</v>
      </c>
      <c r="W250" s="396">
        <v>156775.9</v>
      </c>
      <c r="X250" s="396">
        <v>124240.85</v>
      </c>
      <c r="Y250" s="396">
        <v>4643900.22</v>
      </c>
      <c r="Z250" s="396">
        <v>71460</v>
      </c>
      <c r="AA250" s="396">
        <v>100968.75</v>
      </c>
      <c r="AB250" s="396">
        <v>262518.75</v>
      </c>
      <c r="AC250" s="396">
        <v>27463.5</v>
      </c>
      <c r="AD250" s="396">
        <v>461225.25</v>
      </c>
      <c r="AE250" s="396">
        <v>322451</v>
      </c>
      <c r="AF250" s="396">
        <v>1212432.75</v>
      </c>
      <c r="AG250" s="396">
        <v>814212</v>
      </c>
      <c r="AH250" s="396">
        <v>2204211.0690000001</v>
      </c>
      <c r="AI250" s="396">
        <v>5476943.0690000001</v>
      </c>
      <c r="AJ250" s="396">
        <v>819123.12</v>
      </c>
      <c r="AK250" s="396">
        <v>4657819.949</v>
      </c>
      <c r="AL250" s="396">
        <v>5395030.7489999998</v>
      </c>
      <c r="AM250" s="396">
        <v>172284.39</v>
      </c>
      <c r="AN250" s="396">
        <v>172284.39</v>
      </c>
      <c r="AO250" s="396">
        <v>179745.52</v>
      </c>
      <c r="AP250" s="396">
        <v>179745.52</v>
      </c>
      <c r="AQ250" s="396">
        <v>1356.57</v>
      </c>
      <c r="AR250" s="396">
        <v>1356.57</v>
      </c>
      <c r="AS250" s="396">
        <v>1356.57</v>
      </c>
      <c r="AT250" s="396">
        <v>1356.57</v>
      </c>
      <c r="AU250" s="396">
        <v>2034.85</v>
      </c>
      <c r="AV250" s="396">
        <v>387979.02</v>
      </c>
      <c r="AW250" s="396">
        <v>159634.32999999999</v>
      </c>
      <c r="AX250" s="396">
        <v>60262.559999999998</v>
      </c>
      <c r="AY250" s="396">
        <v>1319396.8600000001</v>
      </c>
      <c r="AZ250" s="396">
        <v>11358327.9</v>
      </c>
      <c r="BA250" s="396">
        <v>530840.02</v>
      </c>
      <c r="BB250" s="396">
        <v>716.13</v>
      </c>
      <c r="BC250" s="396">
        <v>357162.3</v>
      </c>
      <c r="BD250" s="396">
        <v>11358327.829</v>
      </c>
    </row>
    <row r="251" spans="1:56" x14ac:dyDescent="0.25">
      <c r="A251" s="390" t="s">
        <v>1771</v>
      </c>
      <c r="B251" s="390" t="s">
        <v>6247</v>
      </c>
      <c r="C251">
        <v>2516.61</v>
      </c>
      <c r="D251" s="396">
        <v>36142423.020000003</v>
      </c>
      <c r="E251" s="396">
        <v>26301705.649999999</v>
      </c>
      <c r="F251" s="397">
        <v>0.72772391700040495</v>
      </c>
      <c r="G251">
        <v>1</v>
      </c>
      <c r="H251" s="396">
        <v>880391.39</v>
      </c>
      <c r="I251" s="396">
        <v>11047224.67</v>
      </c>
      <c r="J251" s="396">
        <v>11927616.060000001</v>
      </c>
      <c r="K251">
        <v>0.9</v>
      </c>
      <c r="L251" s="396">
        <v>8098900.0199999996</v>
      </c>
      <c r="M251" s="396">
        <v>1951461.46</v>
      </c>
      <c r="N251" s="396">
        <v>846601.38</v>
      </c>
      <c r="O251" s="396">
        <v>345057.84</v>
      </c>
      <c r="P251" s="396">
        <v>282321.94</v>
      </c>
      <c r="Q251" s="396">
        <v>581850.51</v>
      </c>
      <c r="R251" s="396">
        <v>186681.61</v>
      </c>
      <c r="S251" s="396">
        <v>323454.87</v>
      </c>
      <c r="T251" s="396">
        <v>381843.61</v>
      </c>
      <c r="U251" s="396">
        <v>233590.79</v>
      </c>
      <c r="V251" s="396">
        <v>562908.52</v>
      </c>
      <c r="W251" s="396">
        <v>490281.01</v>
      </c>
      <c r="X251" s="396">
        <v>388127.07</v>
      </c>
      <c r="Y251" s="396">
        <v>14673080.630000001</v>
      </c>
      <c r="Z251" s="396">
        <v>223794.9</v>
      </c>
      <c r="AA251" s="396">
        <v>314576.25</v>
      </c>
      <c r="AB251" s="396">
        <v>817898.25</v>
      </c>
      <c r="AC251" s="396">
        <v>85564.74</v>
      </c>
      <c r="AD251" s="396">
        <v>1436984.31</v>
      </c>
      <c r="AE251" s="396">
        <v>1012972.25</v>
      </c>
      <c r="AF251" s="396">
        <v>3777431.61</v>
      </c>
      <c r="AG251" s="396">
        <v>2536742.88</v>
      </c>
      <c r="AH251" s="396">
        <v>7051544.9396400005</v>
      </c>
      <c r="AI251" s="396">
        <v>17257510.129640002</v>
      </c>
      <c r="AJ251" s="396">
        <v>2552043.86</v>
      </c>
      <c r="AK251" s="396">
        <v>14705466.269640001</v>
      </c>
      <c r="AL251" s="396">
        <v>17002305.739640001</v>
      </c>
      <c r="AM251" s="396">
        <v>594855.93999999994</v>
      </c>
      <c r="AN251" s="396">
        <v>594855.93999999994</v>
      </c>
      <c r="AO251" s="396">
        <v>619952.49</v>
      </c>
      <c r="AP251" s="396">
        <v>619952.49</v>
      </c>
      <c r="AQ251" s="396">
        <v>26453.11</v>
      </c>
      <c r="AR251" s="396">
        <v>26453.11</v>
      </c>
      <c r="AS251" s="396">
        <v>27131.4</v>
      </c>
      <c r="AT251" s="396">
        <v>27131.4</v>
      </c>
      <c r="AU251" s="396">
        <v>33235.96</v>
      </c>
      <c r="AV251" s="396">
        <v>1210060.44</v>
      </c>
      <c r="AW251" s="396">
        <v>497880.5</v>
      </c>
      <c r="AX251" s="396">
        <v>189073.78</v>
      </c>
      <c r="AY251" s="396">
        <v>4467036.5599999996</v>
      </c>
      <c r="AZ251" s="396">
        <v>36142423.020000003</v>
      </c>
      <c r="BA251" s="396">
        <v>1778634.63</v>
      </c>
      <c r="BB251" s="396">
        <v>18324.349999999999</v>
      </c>
      <c r="BC251" s="396">
        <v>1188783.8400000001</v>
      </c>
      <c r="BD251" s="396">
        <v>36142422.929640003</v>
      </c>
    </row>
    <row r="252" spans="1:56" x14ac:dyDescent="0.25">
      <c r="A252" s="390" t="s">
        <v>2576</v>
      </c>
      <c r="B252" s="390" t="s">
        <v>6248</v>
      </c>
      <c r="C252">
        <v>2910.3</v>
      </c>
      <c r="D252" s="396">
        <v>42529098.43</v>
      </c>
      <c r="E252" s="396">
        <v>31784966.190000001</v>
      </c>
      <c r="F252" s="397">
        <v>0.74736985648345899</v>
      </c>
      <c r="G252">
        <v>1</v>
      </c>
      <c r="H252" s="396">
        <v>789399.25</v>
      </c>
      <c r="I252" s="396">
        <v>16472362.449999999</v>
      </c>
      <c r="J252" s="396">
        <v>17261761.699999999</v>
      </c>
      <c r="K252">
        <v>0.9</v>
      </c>
      <c r="L252" s="396">
        <v>9487573.4199999999</v>
      </c>
      <c r="M252" s="396">
        <v>2315567.42</v>
      </c>
      <c r="N252" s="396">
        <v>983198.7</v>
      </c>
      <c r="O252" s="396">
        <v>397694.02</v>
      </c>
      <c r="P252" s="396">
        <v>333668.33</v>
      </c>
      <c r="Q252" s="396">
        <v>679236.3</v>
      </c>
      <c r="R252" s="396">
        <v>216304.74</v>
      </c>
      <c r="S252" s="396">
        <v>375084.86</v>
      </c>
      <c r="T252" s="396">
        <v>438824.15</v>
      </c>
      <c r="U252" s="396">
        <v>270429.48</v>
      </c>
      <c r="V252" s="396">
        <v>646908.43999999994</v>
      </c>
      <c r="W252" s="396">
        <v>563443.1</v>
      </c>
      <c r="X252" s="396">
        <v>450080.06</v>
      </c>
      <c r="Y252" s="396">
        <v>17158013.02</v>
      </c>
      <c r="Z252" s="396">
        <v>258567.3</v>
      </c>
      <c r="AA252" s="396">
        <v>363787.5</v>
      </c>
      <c r="AB252" s="396">
        <v>945847.5</v>
      </c>
      <c r="AC252" s="396">
        <v>98950.2</v>
      </c>
      <c r="AD252" s="396">
        <v>1661781.3</v>
      </c>
      <c r="AE252" s="396">
        <v>1218702.73</v>
      </c>
      <c r="AF252" s="396">
        <v>4368360.3</v>
      </c>
      <c r="AG252" s="396">
        <v>2933582.4</v>
      </c>
      <c r="AH252" s="396">
        <v>8324281.9752000002</v>
      </c>
      <c r="AI252" s="396">
        <v>20173861.205200002</v>
      </c>
      <c r="AJ252" s="396">
        <v>2951277.02</v>
      </c>
      <c r="AK252" s="396">
        <v>17222584.185199998</v>
      </c>
      <c r="AL252" s="396">
        <v>19878733.495200001</v>
      </c>
      <c r="AM252" s="396">
        <v>780027.75</v>
      </c>
      <c r="AN252" s="396">
        <v>780027.75</v>
      </c>
      <c r="AO252" s="396">
        <v>812585.43</v>
      </c>
      <c r="AP252" s="396">
        <v>812585.43</v>
      </c>
      <c r="AQ252" s="396">
        <v>21026.83</v>
      </c>
      <c r="AR252" s="396">
        <v>21026.83</v>
      </c>
      <c r="AS252" s="396">
        <v>21705.119999999999</v>
      </c>
      <c r="AT252" s="396">
        <v>21705.119999999999</v>
      </c>
      <c r="AU252" s="396">
        <v>26453.11</v>
      </c>
      <c r="AV252" s="396">
        <v>1399980.24</v>
      </c>
      <c r="AW252" s="396">
        <v>576023.18000000005</v>
      </c>
      <c r="AX252" s="396">
        <v>219205.06</v>
      </c>
      <c r="AY252" s="396">
        <v>5492351.8499999996</v>
      </c>
      <c r="AZ252" s="396">
        <v>42529098.43</v>
      </c>
      <c r="BA252" s="396">
        <v>3301640.43</v>
      </c>
      <c r="BB252" s="396">
        <v>5554.55</v>
      </c>
      <c r="BC252" s="396">
        <v>1489896.88</v>
      </c>
      <c r="BD252" s="396">
        <v>42529098.365199998</v>
      </c>
    </row>
    <row r="253" spans="1:56" x14ac:dyDescent="0.25">
      <c r="A253" s="390" t="s">
        <v>2793</v>
      </c>
      <c r="B253" s="390" t="s">
        <v>6249</v>
      </c>
      <c r="C253">
        <v>239.45</v>
      </c>
      <c r="D253" s="396">
        <v>3349409.34</v>
      </c>
      <c r="E253" s="396">
        <v>2976752.43</v>
      </c>
      <c r="F253" s="397">
        <v>0.88873951429298903</v>
      </c>
      <c r="G253">
        <v>2</v>
      </c>
      <c r="H253" s="396">
        <v>5957.99</v>
      </c>
      <c r="I253" s="396">
        <v>835779.26</v>
      </c>
      <c r="J253" s="396">
        <v>841737.25</v>
      </c>
      <c r="K253">
        <v>0.9</v>
      </c>
      <c r="L253" s="396">
        <v>761397.34</v>
      </c>
      <c r="M253" s="396">
        <v>180774.09</v>
      </c>
      <c r="N253" s="396">
        <v>79207.649999999994</v>
      </c>
      <c r="O253" s="396">
        <v>31936.86</v>
      </c>
      <c r="P253" s="396">
        <v>26050.32</v>
      </c>
      <c r="Q253" s="396">
        <v>53181.25</v>
      </c>
      <c r="R253" s="396">
        <v>16767.810000000001</v>
      </c>
      <c r="S253" s="396">
        <v>30140.74</v>
      </c>
      <c r="T253" s="396">
        <v>35520.33</v>
      </c>
      <c r="U253" s="396">
        <v>21768.31</v>
      </c>
      <c r="V253" s="396">
        <v>52363.58</v>
      </c>
      <c r="W253" s="396">
        <v>45607.53</v>
      </c>
      <c r="X253" s="396">
        <v>36167.14</v>
      </c>
      <c r="Y253" s="396">
        <v>1370882.95</v>
      </c>
      <c r="Z253" s="396">
        <v>21340.799999999999</v>
      </c>
      <c r="AA253" s="396">
        <v>29931.25</v>
      </c>
      <c r="AB253" s="396">
        <v>77821.25</v>
      </c>
      <c r="AC253" s="396">
        <v>8141.3</v>
      </c>
      <c r="AD253" s="396">
        <v>136725.95000000001</v>
      </c>
      <c r="AE253" s="396">
        <v>91376.48</v>
      </c>
      <c r="AF253" s="396">
        <v>359414.45</v>
      </c>
      <c r="AG253" s="396">
        <v>241365.6</v>
      </c>
      <c r="AH253" s="396">
        <v>650015.84880000004</v>
      </c>
      <c r="AI253" s="396">
        <v>1616132.9288000001</v>
      </c>
      <c r="AJ253" s="396">
        <v>242821.45</v>
      </c>
      <c r="AK253" s="396">
        <v>1373311.4787999999</v>
      </c>
      <c r="AL253" s="396">
        <v>1591850.7788</v>
      </c>
      <c r="AM253" s="396">
        <v>50871.37</v>
      </c>
      <c r="AN253" s="396">
        <v>50871.37</v>
      </c>
      <c r="AO253" s="396">
        <v>52906.23</v>
      </c>
      <c r="AP253" s="396">
        <v>52906.23</v>
      </c>
      <c r="AQ253" s="396">
        <v>0</v>
      </c>
      <c r="AR253" s="396">
        <v>0</v>
      </c>
      <c r="AS253" s="396">
        <v>0</v>
      </c>
      <c r="AT253" s="396">
        <v>0</v>
      </c>
      <c r="AU253" s="396">
        <v>0</v>
      </c>
      <c r="AV253" s="396">
        <v>114630.16</v>
      </c>
      <c r="AW253" s="396">
        <v>47164.68</v>
      </c>
      <c r="AX253" s="396">
        <v>17325.48</v>
      </c>
      <c r="AY253" s="396">
        <v>386675.52</v>
      </c>
      <c r="AZ253" s="396">
        <v>3349409.34</v>
      </c>
      <c r="BA253" s="396">
        <v>187365.23</v>
      </c>
      <c r="BB253" s="396">
        <v>0</v>
      </c>
      <c r="BC253" s="396">
        <v>69255.81</v>
      </c>
      <c r="BD253" s="396">
        <v>3349409.2488000002</v>
      </c>
    </row>
    <row r="254" spans="1:56" x14ac:dyDescent="0.25">
      <c r="A254" s="390" t="s">
        <v>2695</v>
      </c>
      <c r="B254" s="390" t="s">
        <v>6250</v>
      </c>
      <c r="C254">
        <v>476.62</v>
      </c>
      <c r="D254" s="396">
        <v>6788805.1799999997</v>
      </c>
      <c r="E254" s="396">
        <v>6132895.5099999998</v>
      </c>
      <c r="F254" s="397">
        <v>0.90338363635292895</v>
      </c>
      <c r="G254">
        <v>3</v>
      </c>
      <c r="H254" s="396">
        <v>9034.25</v>
      </c>
      <c r="I254" s="396">
        <v>2496733.35</v>
      </c>
      <c r="J254" s="396">
        <v>2505767.6</v>
      </c>
      <c r="K254">
        <v>0.9</v>
      </c>
      <c r="L254" s="396">
        <v>1519754.22</v>
      </c>
      <c r="M254" s="396">
        <v>378096.03</v>
      </c>
      <c r="N254" s="396">
        <v>160938.49</v>
      </c>
      <c r="O254" s="396">
        <v>63978.879999999997</v>
      </c>
      <c r="P254" s="396">
        <v>52390.45</v>
      </c>
      <c r="Q254" s="396">
        <v>112024.48</v>
      </c>
      <c r="R254" s="396">
        <v>34094.54</v>
      </c>
      <c r="S254" s="396">
        <v>61118.73</v>
      </c>
      <c r="T254" s="396">
        <v>70300.66</v>
      </c>
      <c r="U254" s="396">
        <v>43815.71</v>
      </c>
      <c r="V254" s="396">
        <v>103636.26</v>
      </c>
      <c r="W254" s="396">
        <v>90264.91</v>
      </c>
      <c r="X254" s="396">
        <v>73338.929999999993</v>
      </c>
      <c r="Y254" s="396">
        <v>2763752.29</v>
      </c>
      <c r="Z254" s="396">
        <v>42265.8</v>
      </c>
      <c r="AA254" s="396">
        <v>59577.5</v>
      </c>
      <c r="AB254" s="396">
        <v>154901.5</v>
      </c>
      <c r="AC254" s="396">
        <v>16205.08</v>
      </c>
      <c r="AD254" s="396">
        <v>272150.02</v>
      </c>
      <c r="AE254" s="396">
        <v>211727.98</v>
      </c>
      <c r="AF254" s="396">
        <v>715406.62</v>
      </c>
      <c r="AG254" s="396">
        <v>480432.96</v>
      </c>
      <c r="AH254" s="396">
        <v>1316769.5188800001</v>
      </c>
      <c r="AI254" s="396">
        <v>3269436.9788799998</v>
      </c>
      <c r="AJ254" s="396">
        <v>483330.8</v>
      </c>
      <c r="AK254" s="396">
        <v>2786106.17888</v>
      </c>
      <c r="AL254" s="396">
        <v>3221103.8988800002</v>
      </c>
      <c r="AM254" s="396">
        <v>109203.88</v>
      </c>
      <c r="AN254" s="396">
        <v>109203.88</v>
      </c>
      <c r="AO254" s="396">
        <v>113273.59</v>
      </c>
      <c r="AP254" s="396">
        <v>113273.59</v>
      </c>
      <c r="AQ254" s="396">
        <v>0</v>
      </c>
      <c r="AR254" s="396">
        <v>0</v>
      </c>
      <c r="AS254" s="396">
        <v>0</v>
      </c>
      <c r="AT254" s="396">
        <v>0</v>
      </c>
      <c r="AU254" s="396">
        <v>0</v>
      </c>
      <c r="AV254" s="396">
        <v>229260.33</v>
      </c>
      <c r="AW254" s="396">
        <v>94329.37</v>
      </c>
      <c r="AX254" s="396">
        <v>35404.25</v>
      </c>
      <c r="AY254" s="396">
        <v>803948.89</v>
      </c>
      <c r="AZ254" s="396">
        <v>6788805.1799999997</v>
      </c>
      <c r="BA254" s="396">
        <v>267626.64</v>
      </c>
      <c r="BB254" s="396">
        <v>6.65</v>
      </c>
      <c r="BC254" s="396">
        <v>199864.65</v>
      </c>
      <c r="BD254" s="396">
        <v>6788805.0788799999</v>
      </c>
    </row>
    <row r="255" spans="1:56" x14ac:dyDescent="0.25">
      <c r="A255" s="390" t="s">
        <v>1865</v>
      </c>
      <c r="B255" s="390" t="s">
        <v>6251</v>
      </c>
      <c r="C255">
        <v>947.13</v>
      </c>
      <c r="D255" s="396">
        <v>13072138.43</v>
      </c>
      <c r="E255" s="396">
        <v>9743242.7699999996</v>
      </c>
      <c r="F255" s="397">
        <v>0.74534421603428502</v>
      </c>
      <c r="G255">
        <v>1</v>
      </c>
      <c r="H255" s="396">
        <v>255316.82</v>
      </c>
      <c r="I255" s="396">
        <v>6028454.7999999998</v>
      </c>
      <c r="J255" s="396">
        <v>6283771.6200000001</v>
      </c>
      <c r="K255">
        <v>0.9</v>
      </c>
      <c r="L255" s="396">
        <v>2970163.39</v>
      </c>
      <c r="M255" s="396">
        <v>721716.23</v>
      </c>
      <c r="N255" s="396">
        <v>318895.74</v>
      </c>
      <c r="O255" s="396">
        <v>129331.93</v>
      </c>
      <c r="P255" s="396">
        <v>99967.11</v>
      </c>
      <c r="Q255" s="396">
        <v>221258.41</v>
      </c>
      <c r="R255" s="396">
        <v>69865.87</v>
      </c>
      <c r="S255" s="396">
        <v>121679.31</v>
      </c>
      <c r="T255" s="396">
        <v>142821.35</v>
      </c>
      <c r="U255" s="396">
        <v>87631.43</v>
      </c>
      <c r="V255" s="396">
        <v>210545.24</v>
      </c>
      <c r="W255" s="396">
        <v>183380.3</v>
      </c>
      <c r="X255" s="396">
        <v>146008.10999999999</v>
      </c>
      <c r="Y255" s="396">
        <v>5423264.4199999999</v>
      </c>
      <c r="Z255" s="396">
        <v>84897</v>
      </c>
      <c r="AA255" s="396">
        <v>118391.25</v>
      </c>
      <c r="AB255" s="396">
        <v>307817.25</v>
      </c>
      <c r="AC255" s="396">
        <v>32202.42</v>
      </c>
      <c r="AD255" s="396">
        <v>540811.23</v>
      </c>
      <c r="AE255" s="396">
        <v>394601.06</v>
      </c>
      <c r="AF255" s="396">
        <v>1421642.13</v>
      </c>
      <c r="AG255" s="396">
        <v>954707.04</v>
      </c>
      <c r="AH255" s="396">
        <v>2519391.8821200002</v>
      </c>
      <c r="AI255" s="396">
        <v>6374461.2621200001</v>
      </c>
      <c r="AJ255" s="396">
        <v>960465.59</v>
      </c>
      <c r="AK255" s="396">
        <v>5413995.6721200002</v>
      </c>
      <c r="AL255" s="396">
        <v>6278414.7021199996</v>
      </c>
      <c r="AM255" s="396">
        <v>160753.54</v>
      </c>
      <c r="AN255" s="396">
        <v>160753.54</v>
      </c>
      <c r="AO255" s="396">
        <v>167536.39000000001</v>
      </c>
      <c r="AP255" s="396">
        <v>167536.39000000001</v>
      </c>
      <c r="AQ255" s="396">
        <v>0</v>
      </c>
      <c r="AR255" s="396">
        <v>0</v>
      </c>
      <c r="AS255" s="396">
        <v>0</v>
      </c>
      <c r="AT255" s="396">
        <v>0</v>
      </c>
      <c r="AU255" s="396">
        <v>678.28</v>
      </c>
      <c r="AV255" s="396">
        <v>455129.23</v>
      </c>
      <c r="AW255" s="396">
        <v>187263.35</v>
      </c>
      <c r="AX255" s="396">
        <v>70808.5</v>
      </c>
      <c r="AY255" s="396">
        <v>1370459.22</v>
      </c>
      <c r="AZ255" s="396">
        <v>13072138.43</v>
      </c>
      <c r="BA255" s="396">
        <v>655118.23</v>
      </c>
      <c r="BB255" s="396">
        <v>660.46</v>
      </c>
      <c r="BC255" s="396">
        <v>433201.51</v>
      </c>
      <c r="BD255" s="396">
        <v>13072138.342119999</v>
      </c>
    </row>
    <row r="256" spans="1:56" x14ac:dyDescent="0.25">
      <c r="A256" s="390" t="s">
        <v>3312</v>
      </c>
      <c r="B256" s="390" t="s">
        <v>6252</v>
      </c>
      <c r="C256">
        <v>888.04</v>
      </c>
      <c r="D256" s="396">
        <v>12028073.529999999</v>
      </c>
      <c r="E256" s="396">
        <v>12294463.17</v>
      </c>
      <c r="F256" s="397">
        <v>1.0221473238699099</v>
      </c>
      <c r="G256">
        <v>4</v>
      </c>
      <c r="H256" s="396">
        <v>764.87</v>
      </c>
      <c r="I256" s="396">
        <v>1595536.45</v>
      </c>
      <c r="J256" s="396">
        <v>1596301.32</v>
      </c>
      <c r="K256">
        <v>0.9</v>
      </c>
      <c r="L256" s="396">
        <v>2767458.55</v>
      </c>
      <c r="M256" s="396">
        <v>674470.64</v>
      </c>
      <c r="N256" s="396">
        <v>299322.84999999998</v>
      </c>
      <c r="O256" s="396">
        <v>120654.99</v>
      </c>
      <c r="P256" s="396">
        <v>93865.32</v>
      </c>
      <c r="Q256" s="396">
        <v>208778.87</v>
      </c>
      <c r="R256" s="396">
        <v>65394.45</v>
      </c>
      <c r="S256" s="396">
        <v>113865.04</v>
      </c>
      <c r="T256" s="396">
        <v>133201.26</v>
      </c>
      <c r="U256" s="396">
        <v>82049.81</v>
      </c>
      <c r="V256" s="396">
        <v>196363.44</v>
      </c>
      <c r="W256" s="396">
        <v>171028.26</v>
      </c>
      <c r="X256" s="396">
        <v>136631.44</v>
      </c>
      <c r="Y256" s="396">
        <v>5063084.92</v>
      </c>
      <c r="Z256" s="396">
        <v>79196.399999999994</v>
      </c>
      <c r="AA256" s="396">
        <v>111005</v>
      </c>
      <c r="AB256" s="396">
        <v>288613</v>
      </c>
      <c r="AC256" s="396">
        <v>30193.360000000001</v>
      </c>
      <c r="AD256" s="396">
        <v>253535.41</v>
      </c>
      <c r="AE256" s="396">
        <v>372006.26</v>
      </c>
      <c r="AF256" s="396">
        <v>1332948.04</v>
      </c>
      <c r="AG256" s="396">
        <v>895144.32</v>
      </c>
      <c r="AH256" s="396">
        <v>2368027.5069599999</v>
      </c>
      <c r="AI256" s="396">
        <v>5730669.2969599999</v>
      </c>
      <c r="AJ256" s="396">
        <v>900543.6</v>
      </c>
      <c r="AK256" s="396">
        <v>4830125.6969600003</v>
      </c>
      <c r="AL256" s="396">
        <v>5640614.9369599996</v>
      </c>
      <c r="AM256" s="396">
        <v>158718.69</v>
      </c>
      <c r="AN256" s="396">
        <v>158718.69</v>
      </c>
      <c r="AO256" s="396">
        <v>165501.54</v>
      </c>
      <c r="AP256" s="396">
        <v>165501.54</v>
      </c>
      <c r="AQ256" s="396">
        <v>1356.57</v>
      </c>
      <c r="AR256" s="396">
        <v>1356.57</v>
      </c>
      <c r="AS256" s="396">
        <v>1356.57</v>
      </c>
      <c r="AT256" s="396">
        <v>1356.57</v>
      </c>
      <c r="AU256" s="396">
        <v>2034.85</v>
      </c>
      <c r="AV256" s="396">
        <v>426641.26</v>
      </c>
      <c r="AW256" s="396">
        <v>175541.94</v>
      </c>
      <c r="AX256" s="396">
        <v>66288.81</v>
      </c>
      <c r="AY256" s="396">
        <v>1324373.6000000001</v>
      </c>
      <c r="AZ256" s="396">
        <v>12028073.529999999</v>
      </c>
      <c r="BA256" s="396">
        <v>271577.76</v>
      </c>
      <c r="BB256" s="396">
        <v>122.1</v>
      </c>
      <c r="BC256" s="396">
        <v>280424</v>
      </c>
      <c r="BD256" s="396">
        <v>12028073.45696</v>
      </c>
    </row>
    <row r="257" spans="1:56" x14ac:dyDescent="0.25">
      <c r="A257" s="390" t="s">
        <v>3354</v>
      </c>
      <c r="B257" s="390" t="s">
        <v>6253</v>
      </c>
      <c r="C257">
        <v>611.94000000000005</v>
      </c>
      <c r="D257" s="396">
        <v>8599843.0500000007</v>
      </c>
      <c r="E257" s="396">
        <v>6311675.1299999999</v>
      </c>
      <c r="F257" s="397">
        <v>0.73392910699689995</v>
      </c>
      <c r="G257">
        <v>1</v>
      </c>
      <c r="H257" s="396">
        <v>192707.46</v>
      </c>
      <c r="I257" s="396">
        <v>3057656.03</v>
      </c>
      <c r="J257" s="396">
        <v>3250363.49</v>
      </c>
      <c r="K257">
        <v>0.9</v>
      </c>
      <c r="L257" s="396">
        <v>1931858.28</v>
      </c>
      <c r="M257" s="396">
        <v>471461.15</v>
      </c>
      <c r="N257" s="396">
        <v>205520.94</v>
      </c>
      <c r="O257" s="396">
        <v>82436.62</v>
      </c>
      <c r="P257" s="396">
        <v>66281.62</v>
      </c>
      <c r="Q257" s="396">
        <v>143610.13</v>
      </c>
      <c r="R257" s="396">
        <v>45273.08</v>
      </c>
      <c r="S257" s="396">
        <v>78421.759999999995</v>
      </c>
      <c r="T257" s="396">
        <v>91020.86</v>
      </c>
      <c r="U257" s="396">
        <v>56374.36</v>
      </c>
      <c r="V257" s="396">
        <v>134181.68</v>
      </c>
      <c r="W257" s="396">
        <v>116869.31</v>
      </c>
      <c r="X257" s="396">
        <v>94101.56</v>
      </c>
      <c r="Y257" s="396">
        <v>3517411.35</v>
      </c>
      <c r="Z257" s="396">
        <v>54459.9</v>
      </c>
      <c r="AA257" s="396">
        <v>76492.5</v>
      </c>
      <c r="AB257" s="396">
        <v>198880.5</v>
      </c>
      <c r="AC257" s="396">
        <v>20805.96</v>
      </c>
      <c r="AD257" s="396">
        <v>349417.74</v>
      </c>
      <c r="AE257" s="396">
        <v>258181.32</v>
      </c>
      <c r="AF257" s="396">
        <v>918521.94</v>
      </c>
      <c r="AG257" s="396">
        <v>616835.52</v>
      </c>
      <c r="AH257" s="396">
        <v>1665130.5405600001</v>
      </c>
      <c r="AI257" s="396">
        <v>4158725.92056</v>
      </c>
      <c r="AJ257" s="396">
        <v>620556.11</v>
      </c>
      <c r="AK257" s="396">
        <v>3538169.8105600001</v>
      </c>
      <c r="AL257" s="396">
        <v>4096670.3005599999</v>
      </c>
      <c r="AM257" s="396">
        <v>122091.3</v>
      </c>
      <c r="AN257" s="396">
        <v>122091.3</v>
      </c>
      <c r="AO257" s="396">
        <v>126839.29</v>
      </c>
      <c r="AP257" s="396">
        <v>126839.29</v>
      </c>
      <c r="AQ257" s="396">
        <v>4747.99</v>
      </c>
      <c r="AR257" s="396">
        <v>4747.99</v>
      </c>
      <c r="AS257" s="396">
        <v>5426.28</v>
      </c>
      <c r="AT257" s="396">
        <v>5426.28</v>
      </c>
      <c r="AU257" s="396">
        <v>6104.56</v>
      </c>
      <c r="AV257" s="396">
        <v>294375.69</v>
      </c>
      <c r="AW257" s="396">
        <v>121121.15</v>
      </c>
      <c r="AX257" s="396">
        <v>45950.2</v>
      </c>
      <c r="AY257" s="396">
        <v>985761.32</v>
      </c>
      <c r="AZ257" s="396">
        <v>8599843.0500000007</v>
      </c>
      <c r="BA257" s="396">
        <v>319927.21999999997</v>
      </c>
      <c r="BB257" s="396">
        <v>3921.22</v>
      </c>
      <c r="BC257" s="396">
        <v>261765.93</v>
      </c>
      <c r="BD257" s="396">
        <v>8599842.9705599993</v>
      </c>
    </row>
    <row r="258" spans="1:56" x14ac:dyDescent="0.25">
      <c r="A258" s="390" t="s">
        <v>1460</v>
      </c>
      <c r="B258" s="390" t="s">
        <v>6254</v>
      </c>
      <c r="C258">
        <v>920.12</v>
      </c>
      <c r="D258" s="396">
        <v>12964769.449999999</v>
      </c>
      <c r="E258" s="396">
        <v>14314815.32</v>
      </c>
      <c r="F258" s="397">
        <v>1.10413188411924</v>
      </c>
      <c r="G258">
        <v>4</v>
      </c>
      <c r="H258" s="396">
        <v>824.43</v>
      </c>
      <c r="I258" s="396">
        <v>2161953.04</v>
      </c>
      <c r="J258" s="396">
        <v>2162777.4700000002</v>
      </c>
      <c r="K258">
        <v>0.9</v>
      </c>
      <c r="L258" s="396">
        <v>2933105.35</v>
      </c>
      <c r="M258" s="396">
        <v>716079.38</v>
      </c>
      <c r="N258" s="396">
        <v>310406.53000000003</v>
      </c>
      <c r="O258" s="396">
        <v>124717.5</v>
      </c>
      <c r="P258" s="396">
        <v>102917.73</v>
      </c>
      <c r="Q258" s="396">
        <v>217694.22</v>
      </c>
      <c r="R258" s="396">
        <v>67630.16</v>
      </c>
      <c r="S258" s="396">
        <v>118330.34</v>
      </c>
      <c r="T258" s="396">
        <v>137641.29999999999</v>
      </c>
      <c r="U258" s="396">
        <v>85119.7</v>
      </c>
      <c r="V258" s="396">
        <v>202908.88</v>
      </c>
      <c r="W258" s="396">
        <v>176729.2</v>
      </c>
      <c r="X258" s="396">
        <v>141989.54</v>
      </c>
      <c r="Y258" s="396">
        <v>5335269.83</v>
      </c>
      <c r="Z258" s="396">
        <v>82331.100000000006</v>
      </c>
      <c r="AA258" s="396">
        <v>115015</v>
      </c>
      <c r="AB258" s="396">
        <v>299039</v>
      </c>
      <c r="AC258" s="396">
        <v>31284.080000000002</v>
      </c>
      <c r="AD258" s="396">
        <v>262694.25</v>
      </c>
      <c r="AE258" s="396">
        <v>390025.87</v>
      </c>
      <c r="AF258" s="396">
        <v>1381100.12</v>
      </c>
      <c r="AG258" s="396">
        <v>927480.96</v>
      </c>
      <c r="AH258" s="396">
        <v>2576489.1568800001</v>
      </c>
      <c r="AI258" s="396">
        <v>6065459.5368799996</v>
      </c>
      <c r="AJ258" s="396">
        <v>933075.28</v>
      </c>
      <c r="AK258" s="396">
        <v>5132384.2568800002</v>
      </c>
      <c r="AL258" s="396">
        <v>5972152.0068800002</v>
      </c>
      <c r="AM258" s="396">
        <v>200094.07</v>
      </c>
      <c r="AN258" s="396">
        <v>200094.07</v>
      </c>
      <c r="AO258" s="396">
        <v>208911.78</v>
      </c>
      <c r="AP258" s="396">
        <v>208911.78</v>
      </c>
      <c r="AQ258" s="396">
        <v>27131.4</v>
      </c>
      <c r="AR258" s="396">
        <v>27131.4</v>
      </c>
      <c r="AS258" s="396">
        <v>28487.97</v>
      </c>
      <c r="AT258" s="396">
        <v>28487.97</v>
      </c>
      <c r="AU258" s="396">
        <v>34592.53</v>
      </c>
      <c r="AV258" s="396">
        <v>442241.82</v>
      </c>
      <c r="AW258" s="396">
        <v>181960.81</v>
      </c>
      <c r="AX258" s="396">
        <v>69301.94</v>
      </c>
      <c r="AY258" s="396">
        <v>1657347.54</v>
      </c>
      <c r="AZ258" s="396">
        <v>12964769.449999999</v>
      </c>
      <c r="BA258" s="396">
        <v>613147.14</v>
      </c>
      <c r="BB258" s="396">
        <v>1114.2</v>
      </c>
      <c r="BC258" s="396">
        <v>376624.09</v>
      </c>
      <c r="BD258" s="396">
        <v>12964769.376879999</v>
      </c>
    </row>
    <row r="259" spans="1:56" x14ac:dyDescent="0.25">
      <c r="A259" s="390" t="s">
        <v>1443</v>
      </c>
      <c r="B259" s="390" t="s">
        <v>6255</v>
      </c>
      <c r="C259">
        <v>633.95000000000005</v>
      </c>
      <c r="D259" s="396">
        <v>9430205.2200000007</v>
      </c>
      <c r="E259" s="396">
        <v>7562945.6500000004</v>
      </c>
      <c r="F259" s="397">
        <v>0.80199162940379798</v>
      </c>
      <c r="G259">
        <v>2</v>
      </c>
      <c r="H259" s="396">
        <v>46130.51</v>
      </c>
      <c r="I259" s="396">
        <v>3191210.73</v>
      </c>
      <c r="J259" s="396">
        <v>3237341.24</v>
      </c>
      <c r="K259">
        <v>0.9</v>
      </c>
      <c r="L259" s="396">
        <v>2017538.68</v>
      </c>
      <c r="M259" s="396">
        <v>487019.68</v>
      </c>
      <c r="N259" s="396">
        <v>212343.07</v>
      </c>
      <c r="O259" s="396">
        <v>86217.52</v>
      </c>
      <c r="P259" s="396">
        <v>74750.78</v>
      </c>
      <c r="Q259" s="396">
        <v>145487.71</v>
      </c>
      <c r="R259" s="396">
        <v>46390.94</v>
      </c>
      <c r="S259" s="396">
        <v>81212.570000000007</v>
      </c>
      <c r="T259" s="396">
        <v>95460.9</v>
      </c>
      <c r="U259" s="396">
        <v>58607.01</v>
      </c>
      <c r="V259" s="396">
        <v>140727.13</v>
      </c>
      <c r="W259" s="396">
        <v>122570.25</v>
      </c>
      <c r="X259" s="396">
        <v>97450.37</v>
      </c>
      <c r="Y259" s="396">
        <v>3665776.61</v>
      </c>
      <c r="Z259" s="396">
        <v>56080.800000000003</v>
      </c>
      <c r="AA259" s="396">
        <v>79243.75</v>
      </c>
      <c r="AB259" s="396">
        <v>206033.75</v>
      </c>
      <c r="AC259" s="396">
        <v>21554.3</v>
      </c>
      <c r="AD259" s="396">
        <v>361985.45</v>
      </c>
      <c r="AE259" s="396">
        <v>255181.79</v>
      </c>
      <c r="AF259" s="396">
        <v>951558.95</v>
      </c>
      <c r="AG259" s="396">
        <v>639021.6</v>
      </c>
      <c r="AH259" s="396">
        <v>1856917.5168000001</v>
      </c>
      <c r="AI259" s="396">
        <v>4427577.9068</v>
      </c>
      <c r="AJ259" s="396">
        <v>642876.01</v>
      </c>
      <c r="AK259" s="396">
        <v>3784701.8968000002</v>
      </c>
      <c r="AL259" s="396">
        <v>4363290.2967999997</v>
      </c>
      <c r="AM259" s="396">
        <v>141083.28</v>
      </c>
      <c r="AN259" s="396">
        <v>141083.28</v>
      </c>
      <c r="AO259" s="396">
        <v>147187.84</v>
      </c>
      <c r="AP259" s="396">
        <v>147187.84</v>
      </c>
      <c r="AQ259" s="396">
        <v>65115.360000000001</v>
      </c>
      <c r="AR259" s="396">
        <v>65115.360000000001</v>
      </c>
      <c r="AS259" s="396">
        <v>67828.5</v>
      </c>
      <c r="AT259" s="396">
        <v>67828.5</v>
      </c>
      <c r="AU259" s="396">
        <v>81394.2</v>
      </c>
      <c r="AV259" s="396">
        <v>304549.96000000002</v>
      </c>
      <c r="AW259" s="396">
        <v>125307.36</v>
      </c>
      <c r="AX259" s="396">
        <v>47456.76</v>
      </c>
      <c r="AY259" s="396">
        <v>1401138.24</v>
      </c>
      <c r="AZ259" s="396">
        <v>9430205.2200000007</v>
      </c>
      <c r="BA259" s="396">
        <v>409569.05</v>
      </c>
      <c r="BB259" s="396">
        <v>51970.92</v>
      </c>
      <c r="BC259" s="396">
        <v>323918.3</v>
      </c>
      <c r="BD259" s="396">
        <v>9430205.1468000002</v>
      </c>
    </row>
    <row r="260" spans="1:56" x14ac:dyDescent="0.25">
      <c r="A260" s="390" t="s">
        <v>3138</v>
      </c>
      <c r="B260" s="390" t="s">
        <v>6256</v>
      </c>
      <c r="C260">
        <v>332.3</v>
      </c>
      <c r="D260" s="396">
        <v>4612059.45</v>
      </c>
      <c r="E260" s="396">
        <v>5550809.2000000002</v>
      </c>
      <c r="F260" s="397">
        <v>1.2035424218133199</v>
      </c>
      <c r="G260">
        <v>4</v>
      </c>
      <c r="H260" s="396">
        <v>293.27999999999997</v>
      </c>
      <c r="I260" s="396">
        <v>609074.25</v>
      </c>
      <c r="J260" s="396">
        <v>609367.53</v>
      </c>
      <c r="K260">
        <v>0.9</v>
      </c>
      <c r="L260" s="396">
        <v>1055242.6200000001</v>
      </c>
      <c r="M260" s="396">
        <v>262614.93</v>
      </c>
      <c r="N260" s="396">
        <v>112094.5</v>
      </c>
      <c r="O260" s="396">
        <v>44406</v>
      </c>
      <c r="P260" s="396">
        <v>36207.65</v>
      </c>
      <c r="Q260" s="396">
        <v>78842.83</v>
      </c>
      <c r="R260" s="396">
        <v>24033.86</v>
      </c>
      <c r="S260" s="396">
        <v>42699.39</v>
      </c>
      <c r="T260" s="396">
        <v>48840.46</v>
      </c>
      <c r="U260" s="396">
        <v>30419.82</v>
      </c>
      <c r="V260" s="396">
        <v>71999.92</v>
      </c>
      <c r="W260" s="396">
        <v>62710.36</v>
      </c>
      <c r="X260" s="396">
        <v>51236.79</v>
      </c>
      <c r="Y260" s="396">
        <v>1921349.13</v>
      </c>
      <c r="Z260" s="396">
        <v>29562.3</v>
      </c>
      <c r="AA260" s="396">
        <v>41537.5</v>
      </c>
      <c r="AB260" s="396">
        <v>107997.5</v>
      </c>
      <c r="AC260" s="396">
        <v>11298.2</v>
      </c>
      <c r="AD260" s="396">
        <v>94871.65</v>
      </c>
      <c r="AE260" s="396">
        <v>148497.39000000001</v>
      </c>
      <c r="AF260" s="396">
        <v>498782.3</v>
      </c>
      <c r="AG260" s="396">
        <v>334958.40000000002</v>
      </c>
      <c r="AH260" s="396">
        <v>911331.33420000004</v>
      </c>
      <c r="AI260" s="396">
        <v>2178836.5742000001</v>
      </c>
      <c r="AJ260" s="396">
        <v>336978.78</v>
      </c>
      <c r="AK260" s="396">
        <v>1841857.7941999999</v>
      </c>
      <c r="AL260" s="396">
        <v>2145138.6941999998</v>
      </c>
      <c r="AM260" s="396">
        <v>72576.490000000005</v>
      </c>
      <c r="AN260" s="396">
        <v>72576.490000000005</v>
      </c>
      <c r="AO260" s="396">
        <v>75289.63</v>
      </c>
      <c r="AP260" s="396">
        <v>75289.63</v>
      </c>
      <c r="AQ260" s="396">
        <v>0</v>
      </c>
      <c r="AR260" s="396">
        <v>0</v>
      </c>
      <c r="AS260" s="396">
        <v>0</v>
      </c>
      <c r="AT260" s="396">
        <v>0</v>
      </c>
      <c r="AU260" s="396">
        <v>0</v>
      </c>
      <c r="AV260" s="396">
        <v>159396.97</v>
      </c>
      <c r="AW260" s="396">
        <v>65584.03</v>
      </c>
      <c r="AX260" s="396">
        <v>24858.3</v>
      </c>
      <c r="AY260" s="396">
        <v>545571.54</v>
      </c>
      <c r="AZ260" s="396">
        <v>4612059.45</v>
      </c>
      <c r="BA260" s="396">
        <v>260042.47</v>
      </c>
      <c r="BB260" s="396">
        <v>0</v>
      </c>
      <c r="BC260" s="396">
        <v>111476.29</v>
      </c>
      <c r="BD260" s="396">
        <v>4612059.3641999997</v>
      </c>
    </row>
    <row r="261" spans="1:56" x14ac:dyDescent="0.25">
      <c r="A261" s="390" t="s">
        <v>2369</v>
      </c>
      <c r="B261" s="390" t="s">
        <v>6257</v>
      </c>
      <c r="C261">
        <v>171</v>
      </c>
      <c r="D261" s="396">
        <v>2356485.39</v>
      </c>
      <c r="E261" s="396">
        <v>2877010.08</v>
      </c>
      <c r="F261" s="397">
        <v>1.2208902682821201</v>
      </c>
      <c r="G261">
        <v>4</v>
      </c>
      <c r="H261" s="396">
        <v>149.84</v>
      </c>
      <c r="I261" s="396">
        <v>585579.39</v>
      </c>
      <c r="J261" s="396">
        <v>585729.23</v>
      </c>
      <c r="K261">
        <v>0.9</v>
      </c>
      <c r="L261" s="396">
        <v>549321.06999999995</v>
      </c>
      <c r="M261" s="396">
        <v>134020.54999999999</v>
      </c>
      <c r="N261" s="396">
        <v>56875.14</v>
      </c>
      <c r="O261" s="396">
        <v>22801.86</v>
      </c>
      <c r="P261" s="396">
        <v>18607.05</v>
      </c>
      <c r="Q261" s="396">
        <v>38924.49</v>
      </c>
      <c r="R261" s="396">
        <v>11737.46</v>
      </c>
      <c r="S261" s="396">
        <v>21768.31</v>
      </c>
      <c r="T261" s="396">
        <v>25160.23</v>
      </c>
      <c r="U261" s="396">
        <v>15628.53</v>
      </c>
      <c r="V261" s="396">
        <v>37090.870000000003</v>
      </c>
      <c r="W261" s="396">
        <v>32305.33</v>
      </c>
      <c r="X261" s="396">
        <v>26120.71</v>
      </c>
      <c r="Y261" s="396">
        <v>990361.59999999998</v>
      </c>
      <c r="Z261" s="396">
        <v>15390</v>
      </c>
      <c r="AA261" s="396">
        <v>21375</v>
      </c>
      <c r="AB261" s="396">
        <v>55575</v>
      </c>
      <c r="AC261" s="396">
        <v>5814</v>
      </c>
      <c r="AD261" s="396">
        <v>48820.5</v>
      </c>
      <c r="AE261" s="396">
        <v>71870</v>
      </c>
      <c r="AF261" s="396">
        <v>256671</v>
      </c>
      <c r="AG261" s="396">
        <v>172368</v>
      </c>
      <c r="AH261" s="396">
        <v>465850.62900000002</v>
      </c>
      <c r="AI261" s="396">
        <v>1113734.129</v>
      </c>
      <c r="AJ261" s="396">
        <v>173407.68</v>
      </c>
      <c r="AK261" s="396">
        <v>940326.44900000002</v>
      </c>
      <c r="AL261" s="396">
        <v>1096393.3589999999</v>
      </c>
      <c r="AM261" s="396">
        <v>34592.53</v>
      </c>
      <c r="AN261" s="396">
        <v>34592.53</v>
      </c>
      <c r="AO261" s="396">
        <v>35949.1</v>
      </c>
      <c r="AP261" s="396">
        <v>35949.1</v>
      </c>
      <c r="AQ261" s="396">
        <v>0</v>
      </c>
      <c r="AR261" s="396">
        <v>0</v>
      </c>
      <c r="AS261" s="396">
        <v>0</v>
      </c>
      <c r="AT261" s="396">
        <v>0</v>
      </c>
      <c r="AU261" s="396">
        <v>0</v>
      </c>
      <c r="AV261" s="396">
        <v>82072.479999999996</v>
      </c>
      <c r="AW261" s="396">
        <v>33768.800000000003</v>
      </c>
      <c r="AX261" s="396">
        <v>12805.79</v>
      </c>
      <c r="AY261" s="396">
        <v>269730.33</v>
      </c>
      <c r="AZ261" s="396">
        <v>2356485.39</v>
      </c>
      <c r="BA261" s="396">
        <v>139958.07999999999</v>
      </c>
      <c r="BB261" s="396">
        <v>0</v>
      </c>
      <c r="BC261" s="396">
        <v>68477.14</v>
      </c>
      <c r="BD261" s="396">
        <v>2356485.2889999999</v>
      </c>
    </row>
    <row r="262" spans="1:56" x14ac:dyDescent="0.25">
      <c r="A262" s="390" t="s">
        <v>2850</v>
      </c>
      <c r="B262" s="390" t="s">
        <v>6258</v>
      </c>
      <c r="C262">
        <v>566.38</v>
      </c>
      <c r="D262" s="396">
        <v>7514956.1699999999</v>
      </c>
      <c r="E262" s="396">
        <v>7401334.6500000004</v>
      </c>
      <c r="F262" s="397">
        <v>0.98488061441348396</v>
      </c>
      <c r="G262">
        <v>3</v>
      </c>
      <c r="H262" s="396">
        <v>10000.58</v>
      </c>
      <c r="I262" s="396">
        <v>1602421.85</v>
      </c>
      <c r="J262" s="396">
        <v>1612422.43</v>
      </c>
      <c r="K262">
        <v>0.9</v>
      </c>
      <c r="L262" s="396">
        <v>1747765.03</v>
      </c>
      <c r="M262" s="396">
        <v>426458.93</v>
      </c>
      <c r="N262" s="396">
        <v>190656.36</v>
      </c>
      <c r="O262" s="396">
        <v>76436.73</v>
      </c>
      <c r="P262" s="396">
        <v>58160.13</v>
      </c>
      <c r="Q262" s="396">
        <v>132024.07999999999</v>
      </c>
      <c r="R262" s="396">
        <v>41360.589999999997</v>
      </c>
      <c r="S262" s="396">
        <v>72561.06</v>
      </c>
      <c r="T262" s="396">
        <v>84360.79</v>
      </c>
      <c r="U262" s="396">
        <v>52188.14</v>
      </c>
      <c r="V262" s="396">
        <v>124363.51</v>
      </c>
      <c r="W262" s="396">
        <v>108317.89</v>
      </c>
      <c r="X262" s="396">
        <v>87069.06</v>
      </c>
      <c r="Y262" s="396">
        <v>3201722.3</v>
      </c>
      <c r="Z262" s="396">
        <v>50614.2</v>
      </c>
      <c r="AA262" s="396">
        <v>70797.5</v>
      </c>
      <c r="AB262" s="396">
        <v>184073.5</v>
      </c>
      <c r="AC262" s="396">
        <v>19256.919999999998</v>
      </c>
      <c r="AD262" s="396">
        <v>161701.48000000001</v>
      </c>
      <c r="AE262" s="396">
        <v>238085.52</v>
      </c>
      <c r="AF262" s="396">
        <v>850136.38</v>
      </c>
      <c r="AG262" s="396">
        <v>570911.04</v>
      </c>
      <c r="AH262" s="396">
        <v>1471393.53312</v>
      </c>
      <c r="AI262" s="396">
        <v>3616970.0731199998</v>
      </c>
      <c r="AJ262" s="396">
        <v>574354.63</v>
      </c>
      <c r="AK262" s="396">
        <v>3042615.44312</v>
      </c>
      <c r="AL262" s="396">
        <v>3559534.6031200001</v>
      </c>
      <c r="AM262" s="396">
        <v>80037.63</v>
      </c>
      <c r="AN262" s="396">
        <v>80037.63</v>
      </c>
      <c r="AO262" s="396">
        <v>83429.05</v>
      </c>
      <c r="AP262" s="396">
        <v>83429.05</v>
      </c>
      <c r="AQ262" s="396">
        <v>0</v>
      </c>
      <c r="AR262" s="396">
        <v>0</v>
      </c>
      <c r="AS262" s="396">
        <v>0</v>
      </c>
      <c r="AT262" s="396">
        <v>0</v>
      </c>
      <c r="AU262" s="396">
        <v>678.28</v>
      </c>
      <c r="AV262" s="396">
        <v>271992.28000000003</v>
      </c>
      <c r="AW262" s="396">
        <v>111911.48</v>
      </c>
      <c r="AX262" s="396">
        <v>42183.79</v>
      </c>
      <c r="AY262" s="396">
        <v>753699.19</v>
      </c>
      <c r="AZ262" s="396">
        <v>7514956.1699999999</v>
      </c>
      <c r="BA262" s="396">
        <v>161800.87</v>
      </c>
      <c r="BB262" s="396">
        <v>47.38</v>
      </c>
      <c r="BC262" s="396">
        <v>163006.99</v>
      </c>
      <c r="BD262" s="396">
        <v>7514956.0931200003</v>
      </c>
    </row>
    <row r="263" spans="1:56" x14ac:dyDescent="0.25">
      <c r="A263" s="390" t="s">
        <v>1986</v>
      </c>
      <c r="B263" s="390" t="s">
        <v>6259</v>
      </c>
      <c r="C263">
        <v>277.52</v>
      </c>
      <c r="D263" s="396">
        <v>3783937.09</v>
      </c>
      <c r="E263" s="396">
        <v>3914206.92</v>
      </c>
      <c r="F263" s="397">
        <v>1.0344270602025301</v>
      </c>
      <c r="G263">
        <v>4</v>
      </c>
      <c r="H263" s="396">
        <v>240.62</v>
      </c>
      <c r="I263" s="396">
        <v>647094.82999999996</v>
      </c>
      <c r="J263" s="396">
        <v>647335.44999999995</v>
      </c>
      <c r="K263">
        <v>0.9</v>
      </c>
      <c r="L263" s="396">
        <v>867687.48</v>
      </c>
      <c r="M263" s="396">
        <v>213962.4</v>
      </c>
      <c r="N263" s="396">
        <v>92791.93</v>
      </c>
      <c r="O263" s="396">
        <v>36926.769999999997</v>
      </c>
      <c r="P263" s="396">
        <v>29541.82</v>
      </c>
      <c r="Q263" s="396">
        <v>66062.22</v>
      </c>
      <c r="R263" s="396">
        <v>19562.439999999999</v>
      </c>
      <c r="S263" s="396">
        <v>35164.199999999997</v>
      </c>
      <c r="T263" s="396">
        <v>40700.379999999997</v>
      </c>
      <c r="U263" s="396">
        <v>25396.37</v>
      </c>
      <c r="V263" s="396">
        <v>59999.94</v>
      </c>
      <c r="W263" s="396">
        <v>52258.63</v>
      </c>
      <c r="X263" s="396">
        <v>42195</v>
      </c>
      <c r="Y263" s="396">
        <v>1582249.58</v>
      </c>
      <c r="Z263" s="396">
        <v>24669.9</v>
      </c>
      <c r="AA263" s="396">
        <v>34690</v>
      </c>
      <c r="AB263" s="396">
        <v>90194</v>
      </c>
      <c r="AC263" s="396">
        <v>9435.68</v>
      </c>
      <c r="AD263" s="396">
        <v>79231.95</v>
      </c>
      <c r="AE263" s="396">
        <v>121175.82</v>
      </c>
      <c r="AF263" s="396">
        <v>416557.52</v>
      </c>
      <c r="AG263" s="396">
        <v>279740.15999999997</v>
      </c>
      <c r="AH263" s="396">
        <v>745031.93148000003</v>
      </c>
      <c r="AI263" s="396">
        <v>1800726.9614800001</v>
      </c>
      <c r="AJ263" s="396">
        <v>281427.48</v>
      </c>
      <c r="AK263" s="396">
        <v>1519299.4814800001</v>
      </c>
      <c r="AL263" s="396">
        <v>1772584.2114800001</v>
      </c>
      <c r="AM263" s="396">
        <v>54262.8</v>
      </c>
      <c r="AN263" s="396">
        <v>54262.8</v>
      </c>
      <c r="AO263" s="396">
        <v>56297.65</v>
      </c>
      <c r="AP263" s="396">
        <v>56297.65</v>
      </c>
      <c r="AQ263" s="396">
        <v>0</v>
      </c>
      <c r="AR263" s="396">
        <v>0</v>
      </c>
      <c r="AS263" s="396">
        <v>0</v>
      </c>
      <c r="AT263" s="396">
        <v>0</v>
      </c>
      <c r="AU263" s="396">
        <v>0</v>
      </c>
      <c r="AV263" s="396">
        <v>132943.85999999999</v>
      </c>
      <c r="AW263" s="396">
        <v>54699.87</v>
      </c>
      <c r="AX263" s="396">
        <v>20338.61</v>
      </c>
      <c r="AY263" s="396">
        <v>429103.24</v>
      </c>
      <c r="AZ263" s="396">
        <v>3783937.09</v>
      </c>
      <c r="BA263" s="396">
        <v>102892.04</v>
      </c>
      <c r="BB263" s="396">
        <v>0</v>
      </c>
      <c r="BC263" s="396">
        <v>121623.33</v>
      </c>
      <c r="BD263" s="396">
        <v>3783937.0314799999</v>
      </c>
    </row>
    <row r="264" spans="1:56" x14ac:dyDescent="0.25">
      <c r="A264" s="390" t="s">
        <v>2852</v>
      </c>
      <c r="B264" s="390" t="s">
        <v>6260</v>
      </c>
      <c r="C264">
        <v>1114</v>
      </c>
      <c r="D264" s="396">
        <v>16260718.27</v>
      </c>
      <c r="E264" s="396">
        <v>11891832.529999999</v>
      </c>
      <c r="F264" s="397">
        <v>0.73132270866162696</v>
      </c>
      <c r="G264">
        <v>1</v>
      </c>
      <c r="H264" s="396">
        <v>417507.56</v>
      </c>
      <c r="I264" s="396">
        <v>8694930.2400000002</v>
      </c>
      <c r="J264" s="396">
        <v>9112437.8000000007</v>
      </c>
      <c r="K264">
        <v>0.9</v>
      </c>
      <c r="L264" s="396">
        <v>3630358.66</v>
      </c>
      <c r="M264" s="396">
        <v>882447.12</v>
      </c>
      <c r="N264" s="396">
        <v>374843.47</v>
      </c>
      <c r="O264" s="396">
        <v>152039.92000000001</v>
      </c>
      <c r="P264" s="396">
        <v>127711.18</v>
      </c>
      <c r="Q264" s="396">
        <v>257211.12</v>
      </c>
      <c r="R264" s="396">
        <v>81603.34</v>
      </c>
      <c r="S264" s="396">
        <v>143168.54999999999</v>
      </c>
      <c r="T264" s="396">
        <v>167981.58</v>
      </c>
      <c r="U264" s="396">
        <v>103259.97</v>
      </c>
      <c r="V264" s="396">
        <v>247636.11</v>
      </c>
      <c r="W264" s="396">
        <v>215685.63</v>
      </c>
      <c r="X264" s="396">
        <v>171793.95</v>
      </c>
      <c r="Y264" s="396">
        <v>6555740.5999999996</v>
      </c>
      <c r="Z264" s="396">
        <v>98685</v>
      </c>
      <c r="AA264" s="396">
        <v>139250</v>
      </c>
      <c r="AB264" s="396">
        <v>362050</v>
      </c>
      <c r="AC264" s="396">
        <v>37876</v>
      </c>
      <c r="AD264" s="396">
        <v>636094</v>
      </c>
      <c r="AE264" s="396">
        <v>458090</v>
      </c>
      <c r="AF264" s="396">
        <v>1672114</v>
      </c>
      <c r="AG264" s="396">
        <v>1122912</v>
      </c>
      <c r="AH264" s="396">
        <v>3183905.301</v>
      </c>
      <c r="AI264" s="396">
        <v>7710976.301</v>
      </c>
      <c r="AJ264" s="396">
        <v>1129685.1200000001</v>
      </c>
      <c r="AK264" s="396">
        <v>6581291.1809999999</v>
      </c>
      <c r="AL264" s="396">
        <v>7598007.7810000004</v>
      </c>
      <c r="AM264" s="396">
        <v>304549.96000000002</v>
      </c>
      <c r="AN264" s="396">
        <v>304549.96000000002</v>
      </c>
      <c r="AO264" s="396">
        <v>317437.38</v>
      </c>
      <c r="AP264" s="396">
        <v>317437.38</v>
      </c>
      <c r="AQ264" s="396">
        <v>4069.71</v>
      </c>
      <c r="AR264" s="396">
        <v>4069.71</v>
      </c>
      <c r="AS264" s="396">
        <v>4747.99</v>
      </c>
      <c r="AT264" s="396">
        <v>4747.99</v>
      </c>
      <c r="AU264" s="396">
        <v>5426.28</v>
      </c>
      <c r="AV264" s="396">
        <v>535845.15</v>
      </c>
      <c r="AW264" s="396">
        <v>220473.99</v>
      </c>
      <c r="AX264" s="396">
        <v>83614.3</v>
      </c>
      <c r="AY264" s="396">
        <v>2106969.7999999998</v>
      </c>
      <c r="AZ264" s="396">
        <v>16260718.27</v>
      </c>
      <c r="BA264" s="396">
        <v>1606448.51</v>
      </c>
      <c r="BB264" s="396">
        <v>982.64</v>
      </c>
      <c r="BC264" s="396">
        <v>573959.66</v>
      </c>
      <c r="BD264" s="396">
        <v>16260718.181</v>
      </c>
    </row>
    <row r="265" spans="1:56" x14ac:dyDescent="0.25">
      <c r="A265" s="390" t="s">
        <v>3244</v>
      </c>
      <c r="B265" s="390" t="s">
        <v>6261</v>
      </c>
      <c r="C265">
        <v>1084.29</v>
      </c>
      <c r="D265" s="396">
        <v>15047590.189999999</v>
      </c>
      <c r="E265" s="396">
        <v>11076922.689999999</v>
      </c>
      <c r="F265" s="397">
        <v>0.73612602085357604</v>
      </c>
      <c r="G265">
        <v>1</v>
      </c>
      <c r="H265" s="396">
        <v>325464.90000000002</v>
      </c>
      <c r="I265" s="396">
        <v>5535912</v>
      </c>
      <c r="J265" s="396">
        <v>5861376.9000000004</v>
      </c>
      <c r="K265">
        <v>0.9</v>
      </c>
      <c r="L265" s="396">
        <v>3406135.77</v>
      </c>
      <c r="M265" s="396">
        <v>823897.5</v>
      </c>
      <c r="N265" s="396">
        <v>364311.72</v>
      </c>
      <c r="O265" s="396">
        <v>147883.54</v>
      </c>
      <c r="P265" s="396">
        <v>115569.61</v>
      </c>
      <c r="Q265" s="396">
        <v>250273.71</v>
      </c>
      <c r="R265" s="396">
        <v>79926.559999999998</v>
      </c>
      <c r="S265" s="396">
        <v>139261.41</v>
      </c>
      <c r="T265" s="396">
        <v>163541.54</v>
      </c>
      <c r="U265" s="396">
        <v>100748.24</v>
      </c>
      <c r="V265" s="396">
        <v>241090.66</v>
      </c>
      <c r="W265" s="396">
        <v>209984.69</v>
      </c>
      <c r="X265" s="396">
        <v>167105.60999999999</v>
      </c>
      <c r="Y265" s="396">
        <v>6209730.5599999996</v>
      </c>
      <c r="Z265" s="396">
        <v>96641.1</v>
      </c>
      <c r="AA265" s="396">
        <v>135536.25</v>
      </c>
      <c r="AB265" s="396">
        <v>352394.25</v>
      </c>
      <c r="AC265" s="396">
        <v>36865.86</v>
      </c>
      <c r="AD265" s="396">
        <v>619129.59</v>
      </c>
      <c r="AE265" s="396">
        <v>441118.87</v>
      </c>
      <c r="AF265" s="396">
        <v>1627519.29</v>
      </c>
      <c r="AG265" s="396">
        <v>1092964.32</v>
      </c>
      <c r="AH265" s="396">
        <v>2907351.9639599998</v>
      </c>
      <c r="AI265" s="396">
        <v>7309521.4939599996</v>
      </c>
      <c r="AJ265" s="396">
        <v>1099556.8</v>
      </c>
      <c r="AK265" s="396">
        <v>6209964.6939599998</v>
      </c>
      <c r="AL265" s="396">
        <v>7199565.8139599999</v>
      </c>
      <c r="AM265" s="396">
        <v>200772.36</v>
      </c>
      <c r="AN265" s="396">
        <v>200772.36</v>
      </c>
      <c r="AO265" s="396">
        <v>209590.06</v>
      </c>
      <c r="AP265" s="396">
        <v>209590.06</v>
      </c>
      <c r="AQ265" s="396">
        <v>0</v>
      </c>
      <c r="AR265" s="396">
        <v>0</v>
      </c>
      <c r="AS265" s="396">
        <v>0</v>
      </c>
      <c r="AT265" s="396">
        <v>0</v>
      </c>
      <c r="AU265" s="396">
        <v>0</v>
      </c>
      <c r="AV265" s="396">
        <v>521601.16</v>
      </c>
      <c r="AW265" s="396">
        <v>214613.28</v>
      </c>
      <c r="AX265" s="396">
        <v>81354.45</v>
      </c>
      <c r="AY265" s="396">
        <v>1638293.73</v>
      </c>
      <c r="AZ265" s="396">
        <v>15047590.189999999</v>
      </c>
      <c r="BA265" s="396">
        <v>584557.31999999995</v>
      </c>
      <c r="BB265" s="396">
        <v>0</v>
      </c>
      <c r="BC265" s="396">
        <v>484536.75</v>
      </c>
      <c r="BD265" s="396">
        <v>15047590.10396</v>
      </c>
    </row>
    <row r="266" spans="1:56" x14ac:dyDescent="0.25">
      <c r="A266" s="390" t="s">
        <v>2817</v>
      </c>
      <c r="B266" s="390" t="s">
        <v>6262</v>
      </c>
      <c r="C266">
        <v>440.88</v>
      </c>
      <c r="D266" s="396">
        <v>6065125.3499999996</v>
      </c>
      <c r="E266" s="396">
        <v>5818972.0999999996</v>
      </c>
      <c r="F266" s="397">
        <v>0.95941497730133496</v>
      </c>
      <c r="G266">
        <v>3</v>
      </c>
      <c r="H266" s="396">
        <v>8071.21</v>
      </c>
      <c r="I266" s="396">
        <v>1064290.9099999999</v>
      </c>
      <c r="J266" s="396">
        <v>1072362.1200000001</v>
      </c>
      <c r="K266">
        <v>0.9</v>
      </c>
      <c r="L266" s="396">
        <v>1394458.69</v>
      </c>
      <c r="M266" s="396">
        <v>352346.76</v>
      </c>
      <c r="N266" s="396">
        <v>149408.04999999999</v>
      </c>
      <c r="O266" s="396">
        <v>58812.52</v>
      </c>
      <c r="P266" s="396">
        <v>47228.39</v>
      </c>
      <c r="Q266" s="396">
        <v>105889.95</v>
      </c>
      <c r="R266" s="396">
        <v>31858.83</v>
      </c>
      <c r="S266" s="396">
        <v>56653.440000000002</v>
      </c>
      <c r="T266" s="396">
        <v>64380.6</v>
      </c>
      <c r="U266" s="396">
        <v>40466.74</v>
      </c>
      <c r="V266" s="396">
        <v>94908.99</v>
      </c>
      <c r="W266" s="396">
        <v>82663.649999999994</v>
      </c>
      <c r="X266" s="396">
        <v>67980.84</v>
      </c>
      <c r="Y266" s="396">
        <v>2547057.4500000002</v>
      </c>
      <c r="Z266" s="396">
        <v>39462.300000000003</v>
      </c>
      <c r="AA266" s="396">
        <v>55110</v>
      </c>
      <c r="AB266" s="396">
        <v>143286</v>
      </c>
      <c r="AC266" s="396">
        <v>14989.92</v>
      </c>
      <c r="AD266" s="396">
        <v>125871.23</v>
      </c>
      <c r="AE266" s="396">
        <v>206795.98</v>
      </c>
      <c r="AF266" s="396">
        <v>661760.88</v>
      </c>
      <c r="AG266" s="396">
        <v>444407.03999999998</v>
      </c>
      <c r="AH266" s="396">
        <v>1193325.30012</v>
      </c>
      <c r="AI266" s="396">
        <v>2885008.6501199999</v>
      </c>
      <c r="AJ266" s="396">
        <v>447087.59</v>
      </c>
      <c r="AK266" s="396">
        <v>2437921.06012</v>
      </c>
      <c r="AL266" s="396">
        <v>2840299.8901200001</v>
      </c>
      <c r="AM266" s="396">
        <v>84785.62</v>
      </c>
      <c r="AN266" s="396">
        <v>84785.62</v>
      </c>
      <c r="AO266" s="396">
        <v>88177.05</v>
      </c>
      <c r="AP266" s="396">
        <v>88177.05</v>
      </c>
      <c r="AQ266" s="396">
        <v>0</v>
      </c>
      <c r="AR266" s="396">
        <v>0</v>
      </c>
      <c r="AS266" s="396">
        <v>0</v>
      </c>
      <c r="AT266" s="396">
        <v>0</v>
      </c>
      <c r="AU266" s="396">
        <v>0</v>
      </c>
      <c r="AV266" s="396">
        <v>211624.92</v>
      </c>
      <c r="AW266" s="396">
        <v>87073.27</v>
      </c>
      <c r="AX266" s="396">
        <v>33144.400000000001</v>
      </c>
      <c r="AY266" s="396">
        <v>677767.93</v>
      </c>
      <c r="AZ266" s="396">
        <v>6065125.3499999996</v>
      </c>
      <c r="BA266" s="396">
        <v>145536.04</v>
      </c>
      <c r="BB266" s="396">
        <v>0</v>
      </c>
      <c r="BC266" s="396">
        <v>157447.9</v>
      </c>
      <c r="BD266" s="396">
        <v>6065125.2701199995</v>
      </c>
    </row>
    <row r="267" spans="1:56" x14ac:dyDescent="0.25">
      <c r="A267" s="390" t="s">
        <v>3455</v>
      </c>
      <c r="B267" s="390" t="s">
        <v>6263</v>
      </c>
      <c r="C267">
        <v>302.5</v>
      </c>
      <c r="D267" s="396">
        <v>4242360</v>
      </c>
      <c r="E267" s="396">
        <v>3311290.41</v>
      </c>
      <c r="F267" s="397">
        <v>0.78053027324413804</v>
      </c>
      <c r="G267">
        <v>2</v>
      </c>
      <c r="H267" s="396">
        <v>26780.74</v>
      </c>
      <c r="I267" s="396">
        <v>1470642.42</v>
      </c>
      <c r="J267" s="396">
        <v>1497423.16</v>
      </c>
      <c r="K267">
        <v>0.9</v>
      </c>
      <c r="L267" s="396">
        <v>957993.61</v>
      </c>
      <c r="M267" s="396">
        <v>231234.84</v>
      </c>
      <c r="N267" s="396">
        <v>101093.4</v>
      </c>
      <c r="O267" s="396">
        <v>40801.54</v>
      </c>
      <c r="P267" s="396">
        <v>32835.46</v>
      </c>
      <c r="Q267" s="396">
        <v>68040.160000000003</v>
      </c>
      <c r="R267" s="396">
        <v>21798.15</v>
      </c>
      <c r="S267" s="396">
        <v>38513.17</v>
      </c>
      <c r="T267" s="396">
        <v>45140.42</v>
      </c>
      <c r="U267" s="396">
        <v>27629.01</v>
      </c>
      <c r="V267" s="396">
        <v>66545.38</v>
      </c>
      <c r="W267" s="396">
        <v>57959.57</v>
      </c>
      <c r="X267" s="396">
        <v>46213.57</v>
      </c>
      <c r="Y267" s="396">
        <v>1735798.28</v>
      </c>
      <c r="Z267" s="396">
        <v>26910</v>
      </c>
      <c r="AA267" s="396">
        <v>37812.5</v>
      </c>
      <c r="AB267" s="396">
        <v>98312.5</v>
      </c>
      <c r="AC267" s="396">
        <v>10285</v>
      </c>
      <c r="AD267" s="396">
        <v>172727.5</v>
      </c>
      <c r="AE267" s="396">
        <v>121049.5</v>
      </c>
      <c r="AF267" s="396">
        <v>454052.5</v>
      </c>
      <c r="AG267" s="396">
        <v>304920</v>
      </c>
      <c r="AH267" s="396">
        <v>822553.56</v>
      </c>
      <c r="AI267" s="396">
        <v>2048623.06</v>
      </c>
      <c r="AJ267" s="396">
        <v>306759.2</v>
      </c>
      <c r="AK267" s="396">
        <v>1741863.86</v>
      </c>
      <c r="AL267" s="396">
        <v>2017947.14</v>
      </c>
      <c r="AM267" s="396">
        <v>63758.79</v>
      </c>
      <c r="AN267" s="396">
        <v>63758.79</v>
      </c>
      <c r="AO267" s="396">
        <v>66471.929999999993</v>
      </c>
      <c r="AP267" s="396">
        <v>66471.929999999993</v>
      </c>
      <c r="AQ267" s="396">
        <v>0</v>
      </c>
      <c r="AR267" s="396">
        <v>0</v>
      </c>
      <c r="AS267" s="396">
        <v>0</v>
      </c>
      <c r="AT267" s="396">
        <v>0</v>
      </c>
      <c r="AU267" s="396">
        <v>678.28</v>
      </c>
      <c r="AV267" s="396">
        <v>145152.99</v>
      </c>
      <c r="AW267" s="396">
        <v>59723.33</v>
      </c>
      <c r="AX267" s="396">
        <v>22598.46</v>
      </c>
      <c r="AY267" s="396">
        <v>488614.5</v>
      </c>
      <c r="AZ267" s="396">
        <v>4242360</v>
      </c>
      <c r="BA267" s="396">
        <v>239505.17</v>
      </c>
      <c r="BB267" s="396">
        <v>33.03</v>
      </c>
      <c r="BC267" s="396">
        <v>117412.27</v>
      </c>
      <c r="BD267" s="396">
        <v>4242359.92</v>
      </c>
    </row>
    <row r="268" spans="1:56" x14ac:dyDescent="0.25">
      <c r="A268" s="390" t="s">
        <v>1851</v>
      </c>
      <c r="B268" s="390" t="s">
        <v>6264</v>
      </c>
      <c r="C268">
        <v>328.25</v>
      </c>
      <c r="D268" s="396">
        <v>4705333.4400000004</v>
      </c>
      <c r="E268" s="396">
        <v>3708155.93</v>
      </c>
      <c r="F268" s="397">
        <v>0.788075059352223</v>
      </c>
      <c r="G268">
        <v>2</v>
      </c>
      <c r="H268" s="396">
        <v>35702.89</v>
      </c>
      <c r="I268" s="396">
        <v>2470614.7999999998</v>
      </c>
      <c r="J268" s="396">
        <v>2506317.69</v>
      </c>
      <c r="K268">
        <v>0.9</v>
      </c>
      <c r="L268" s="396">
        <v>1068762.6399999999</v>
      </c>
      <c r="M268" s="396">
        <v>257135.35</v>
      </c>
      <c r="N268" s="396">
        <v>109864.21</v>
      </c>
      <c r="O268" s="396">
        <v>44124.39</v>
      </c>
      <c r="P268" s="396">
        <v>36872.480000000003</v>
      </c>
      <c r="Q268" s="396">
        <v>73883.360000000001</v>
      </c>
      <c r="R268" s="396">
        <v>23474.93</v>
      </c>
      <c r="S268" s="396">
        <v>41862.15</v>
      </c>
      <c r="T268" s="396">
        <v>48840.46</v>
      </c>
      <c r="U268" s="396">
        <v>30419.82</v>
      </c>
      <c r="V268" s="396">
        <v>71999.92</v>
      </c>
      <c r="W268" s="396">
        <v>62710.36</v>
      </c>
      <c r="X268" s="396">
        <v>50232.15</v>
      </c>
      <c r="Y268" s="396">
        <v>1920182.22</v>
      </c>
      <c r="Z268" s="396">
        <v>29250</v>
      </c>
      <c r="AA268" s="396">
        <v>41031.25</v>
      </c>
      <c r="AB268" s="396">
        <v>106681.25</v>
      </c>
      <c r="AC268" s="396">
        <v>11160.5</v>
      </c>
      <c r="AD268" s="396">
        <v>187430.75</v>
      </c>
      <c r="AE268" s="396">
        <v>131095</v>
      </c>
      <c r="AF268" s="396">
        <v>492703.25</v>
      </c>
      <c r="AG268" s="396">
        <v>330876</v>
      </c>
      <c r="AH268" s="396">
        <v>917776.179</v>
      </c>
      <c r="AI268" s="396">
        <v>2248004.179</v>
      </c>
      <c r="AJ268" s="396">
        <v>332871.76</v>
      </c>
      <c r="AK268" s="396">
        <v>1915132.419</v>
      </c>
      <c r="AL268" s="396">
        <v>2214716.9989999998</v>
      </c>
      <c r="AM268" s="396">
        <v>79359.34</v>
      </c>
      <c r="AN268" s="396">
        <v>79359.34</v>
      </c>
      <c r="AO268" s="396">
        <v>82750.77</v>
      </c>
      <c r="AP268" s="396">
        <v>82750.77</v>
      </c>
      <c r="AQ268" s="396">
        <v>0</v>
      </c>
      <c r="AR268" s="396">
        <v>0</v>
      </c>
      <c r="AS268" s="396">
        <v>0</v>
      </c>
      <c r="AT268" s="396">
        <v>0</v>
      </c>
      <c r="AU268" s="396">
        <v>0</v>
      </c>
      <c r="AV268" s="396">
        <v>157362.12</v>
      </c>
      <c r="AW268" s="396">
        <v>64746.79</v>
      </c>
      <c r="AX268" s="396">
        <v>24105.02</v>
      </c>
      <c r="AY268" s="396">
        <v>570434.15</v>
      </c>
      <c r="AZ268" s="396">
        <v>4705333.4400000004</v>
      </c>
      <c r="BA268" s="396">
        <v>356464.31</v>
      </c>
      <c r="BB268" s="396">
        <v>0</v>
      </c>
      <c r="BC268" s="396">
        <v>138165.16</v>
      </c>
      <c r="BD268" s="396">
        <v>4705333.3689999999</v>
      </c>
    </row>
    <row r="269" spans="1:56" x14ac:dyDescent="0.25">
      <c r="A269" s="390" t="s">
        <v>3134</v>
      </c>
      <c r="B269" s="390" t="s">
        <v>6265</v>
      </c>
      <c r="C269">
        <v>1172.25</v>
      </c>
      <c r="D269" s="396">
        <v>16130913.210000001</v>
      </c>
      <c r="E269" s="396">
        <v>11379265.33</v>
      </c>
      <c r="F269" s="397">
        <v>0.70543218365006599</v>
      </c>
      <c r="G269">
        <v>1</v>
      </c>
      <c r="H269" s="396">
        <v>529901.03</v>
      </c>
      <c r="I269" s="396">
        <v>5832646.9699999997</v>
      </c>
      <c r="J269" s="396">
        <v>6362548</v>
      </c>
      <c r="K269">
        <v>0.9</v>
      </c>
      <c r="L269" s="396">
        <v>3673059.43</v>
      </c>
      <c r="M269" s="396">
        <v>878859.8</v>
      </c>
      <c r="N269" s="396">
        <v>393654.1</v>
      </c>
      <c r="O269" s="396">
        <v>160247.51999999999</v>
      </c>
      <c r="P269" s="396">
        <v>123866.64</v>
      </c>
      <c r="Q269" s="396">
        <v>267100.82</v>
      </c>
      <c r="R269" s="396">
        <v>87192.61</v>
      </c>
      <c r="S269" s="396">
        <v>150145.57</v>
      </c>
      <c r="T269" s="396">
        <v>177601.68</v>
      </c>
      <c r="U269" s="396">
        <v>108841.59</v>
      </c>
      <c r="V269" s="396">
        <v>261817.92</v>
      </c>
      <c r="W269" s="396">
        <v>228037.68</v>
      </c>
      <c r="X269" s="396">
        <v>180165.97</v>
      </c>
      <c r="Y269" s="396">
        <v>6690591.3300000001</v>
      </c>
      <c r="Z269" s="396">
        <v>104670</v>
      </c>
      <c r="AA269" s="396">
        <v>146531.25</v>
      </c>
      <c r="AB269" s="396">
        <v>380981.25</v>
      </c>
      <c r="AC269" s="396">
        <v>39856.5</v>
      </c>
      <c r="AD269" s="396">
        <v>669354.75</v>
      </c>
      <c r="AE269" s="396">
        <v>460329</v>
      </c>
      <c r="AF269" s="396">
        <v>1759547.25</v>
      </c>
      <c r="AG269" s="396">
        <v>1181628</v>
      </c>
      <c r="AH269" s="396">
        <v>3113225.9640000002</v>
      </c>
      <c r="AI269" s="396">
        <v>7856123.9639999997</v>
      </c>
      <c r="AJ269" s="396">
        <v>1188755.28</v>
      </c>
      <c r="AK269" s="396">
        <v>6667368.6840000004</v>
      </c>
      <c r="AL269" s="396">
        <v>7737248.4340000004</v>
      </c>
      <c r="AM269" s="396">
        <v>200772.36</v>
      </c>
      <c r="AN269" s="396">
        <v>200772.36</v>
      </c>
      <c r="AO269" s="396">
        <v>208911.78</v>
      </c>
      <c r="AP269" s="396">
        <v>208911.78</v>
      </c>
      <c r="AQ269" s="396">
        <v>0</v>
      </c>
      <c r="AR269" s="396">
        <v>0</v>
      </c>
      <c r="AS269" s="396">
        <v>0</v>
      </c>
      <c r="AT269" s="396">
        <v>0</v>
      </c>
      <c r="AU269" s="396">
        <v>0</v>
      </c>
      <c r="AV269" s="396">
        <v>563654.82999999996</v>
      </c>
      <c r="AW269" s="396">
        <v>231916.31</v>
      </c>
      <c r="AX269" s="396">
        <v>88133.99</v>
      </c>
      <c r="AY269" s="396">
        <v>1703073.41</v>
      </c>
      <c r="AZ269" s="396">
        <v>16130913.210000001</v>
      </c>
      <c r="BA269" s="396">
        <v>718825.08</v>
      </c>
      <c r="BB269" s="396">
        <v>0</v>
      </c>
      <c r="BC269" s="396">
        <v>505717.93</v>
      </c>
      <c r="BD269" s="396">
        <v>16130913.174000001</v>
      </c>
    </row>
    <row r="270" spans="1:56" x14ac:dyDescent="0.25">
      <c r="A270" s="390" t="s">
        <v>3236</v>
      </c>
      <c r="B270" s="390" t="s">
        <v>6266</v>
      </c>
      <c r="C270">
        <v>388.75</v>
      </c>
      <c r="D270" s="396">
        <v>5328994.4800000004</v>
      </c>
      <c r="E270" s="396">
        <v>3732185.65</v>
      </c>
      <c r="F270" s="397">
        <v>0.70035457233200205</v>
      </c>
      <c r="G270">
        <v>1</v>
      </c>
      <c r="H270" s="396">
        <v>180478.69</v>
      </c>
      <c r="I270" s="396">
        <v>1738848.9</v>
      </c>
      <c r="J270" s="396">
        <v>1919327.59</v>
      </c>
      <c r="K270">
        <v>0.9</v>
      </c>
      <c r="L270" s="396">
        <v>1208337.7</v>
      </c>
      <c r="M270" s="396">
        <v>301417.52</v>
      </c>
      <c r="N270" s="396">
        <v>131209.32999999999</v>
      </c>
      <c r="O270" s="396">
        <v>51885.22</v>
      </c>
      <c r="P270" s="396">
        <v>40358.730000000003</v>
      </c>
      <c r="Q270" s="396">
        <v>91523.08</v>
      </c>
      <c r="R270" s="396">
        <v>27946.35</v>
      </c>
      <c r="S270" s="396">
        <v>49955.49</v>
      </c>
      <c r="T270" s="396">
        <v>56980.53</v>
      </c>
      <c r="U270" s="396">
        <v>36001.440000000002</v>
      </c>
      <c r="V270" s="396">
        <v>83999.91</v>
      </c>
      <c r="W270" s="396">
        <v>73162.080000000002</v>
      </c>
      <c r="X270" s="396">
        <v>59943.69</v>
      </c>
      <c r="Y270" s="396">
        <v>2212721.0699999998</v>
      </c>
      <c r="Z270" s="396">
        <v>34785</v>
      </c>
      <c r="AA270" s="396">
        <v>48593.75</v>
      </c>
      <c r="AB270" s="396">
        <v>126343.75</v>
      </c>
      <c r="AC270" s="396">
        <v>13217.5</v>
      </c>
      <c r="AD270" s="396">
        <v>221976.25</v>
      </c>
      <c r="AE270" s="396">
        <v>174623</v>
      </c>
      <c r="AF270" s="396">
        <v>583513.75</v>
      </c>
      <c r="AG270" s="396">
        <v>391860</v>
      </c>
      <c r="AH270" s="396">
        <v>1021986.588</v>
      </c>
      <c r="AI270" s="396">
        <v>2616899.588</v>
      </c>
      <c r="AJ270" s="396">
        <v>394223.6</v>
      </c>
      <c r="AK270" s="396">
        <v>2222675.9879999999</v>
      </c>
      <c r="AL270" s="396">
        <v>2577477.2280000001</v>
      </c>
      <c r="AM270" s="396">
        <v>60367.360000000001</v>
      </c>
      <c r="AN270" s="396">
        <v>60367.360000000001</v>
      </c>
      <c r="AO270" s="396">
        <v>63080.5</v>
      </c>
      <c r="AP270" s="396">
        <v>63080.5</v>
      </c>
      <c r="AQ270" s="396">
        <v>0</v>
      </c>
      <c r="AR270" s="396">
        <v>0</v>
      </c>
      <c r="AS270" s="396">
        <v>0</v>
      </c>
      <c r="AT270" s="396">
        <v>0</v>
      </c>
      <c r="AU270" s="396">
        <v>0</v>
      </c>
      <c r="AV270" s="396">
        <v>186528.37</v>
      </c>
      <c r="AW270" s="396">
        <v>76747.27</v>
      </c>
      <c r="AX270" s="396">
        <v>28624.71</v>
      </c>
      <c r="AY270" s="396">
        <v>538796.06999999995</v>
      </c>
      <c r="AZ270" s="396">
        <v>5328994.4800000004</v>
      </c>
      <c r="BA270" s="396">
        <v>156959.70000000001</v>
      </c>
      <c r="BB270" s="396">
        <v>0</v>
      </c>
      <c r="BC270" s="396">
        <v>142836.62</v>
      </c>
      <c r="BD270" s="396">
        <v>5328994.3679999998</v>
      </c>
    </row>
    <row r="271" spans="1:56" x14ac:dyDescent="0.25">
      <c r="A271" s="390" t="s">
        <v>1724</v>
      </c>
      <c r="B271" s="390" t="s">
        <v>6267</v>
      </c>
      <c r="C271">
        <v>688.5</v>
      </c>
      <c r="D271" s="396">
        <v>9418657.8599999994</v>
      </c>
      <c r="E271" s="396">
        <v>7753634.9400000004</v>
      </c>
      <c r="F271" s="397">
        <v>0.82322078742543903</v>
      </c>
      <c r="G271">
        <v>2</v>
      </c>
      <c r="H271" s="396">
        <v>31197.81</v>
      </c>
      <c r="I271" s="396">
        <v>2454237.1</v>
      </c>
      <c r="J271" s="396">
        <v>2485434.91</v>
      </c>
      <c r="K271">
        <v>0.9</v>
      </c>
      <c r="L271" s="396">
        <v>2140645.59</v>
      </c>
      <c r="M271" s="396">
        <v>519528.85</v>
      </c>
      <c r="N271" s="396">
        <v>232291.44</v>
      </c>
      <c r="O271" s="396">
        <v>93790.62</v>
      </c>
      <c r="P271" s="396">
        <v>71740.05</v>
      </c>
      <c r="Q271" s="396">
        <v>160346.62</v>
      </c>
      <c r="R271" s="396">
        <v>50303.43</v>
      </c>
      <c r="S271" s="396">
        <v>88468.67</v>
      </c>
      <c r="T271" s="396">
        <v>103600.98</v>
      </c>
      <c r="U271" s="396">
        <v>63909.54</v>
      </c>
      <c r="V271" s="396">
        <v>152727.12</v>
      </c>
      <c r="W271" s="396">
        <v>133021.98000000001</v>
      </c>
      <c r="X271" s="396">
        <v>106157.27</v>
      </c>
      <c r="Y271" s="396">
        <v>3916532.16</v>
      </c>
      <c r="Z271" s="396">
        <v>61560</v>
      </c>
      <c r="AA271" s="396">
        <v>86062.5</v>
      </c>
      <c r="AB271" s="396">
        <v>223762.5</v>
      </c>
      <c r="AC271" s="396">
        <v>23409</v>
      </c>
      <c r="AD271" s="396">
        <v>393133.5</v>
      </c>
      <c r="AE271" s="396">
        <v>284636</v>
      </c>
      <c r="AF271" s="396">
        <v>1033438.5</v>
      </c>
      <c r="AG271" s="396">
        <v>694008</v>
      </c>
      <c r="AH271" s="396">
        <v>1811275.473</v>
      </c>
      <c r="AI271" s="396">
        <v>4611285.4730000002</v>
      </c>
      <c r="AJ271" s="396">
        <v>698194.08</v>
      </c>
      <c r="AK271" s="396">
        <v>3913091.3930000002</v>
      </c>
      <c r="AL271" s="396">
        <v>4541466.0630000001</v>
      </c>
      <c r="AM271" s="396">
        <v>108525.6</v>
      </c>
      <c r="AN271" s="396">
        <v>108525.6</v>
      </c>
      <c r="AO271" s="396">
        <v>112595.31</v>
      </c>
      <c r="AP271" s="396">
        <v>112595.31</v>
      </c>
      <c r="AQ271" s="396">
        <v>0</v>
      </c>
      <c r="AR271" s="396">
        <v>0</v>
      </c>
      <c r="AS271" s="396">
        <v>0</v>
      </c>
      <c r="AT271" s="396">
        <v>0</v>
      </c>
      <c r="AU271" s="396">
        <v>0</v>
      </c>
      <c r="AV271" s="396">
        <v>331003.08</v>
      </c>
      <c r="AW271" s="396">
        <v>136191.51999999999</v>
      </c>
      <c r="AX271" s="396">
        <v>51223.17</v>
      </c>
      <c r="AY271" s="396">
        <v>960659.59</v>
      </c>
      <c r="AZ271" s="396">
        <v>9418657.8599999994</v>
      </c>
      <c r="BA271" s="396">
        <v>252887.32</v>
      </c>
      <c r="BB271" s="396">
        <v>0</v>
      </c>
      <c r="BC271" s="396">
        <v>198993.6</v>
      </c>
      <c r="BD271" s="396">
        <v>9418657.8129999992</v>
      </c>
    </row>
    <row r="272" spans="1:56" x14ac:dyDescent="0.25">
      <c r="A272" s="390"/>
      <c r="B272" s="390" t="s">
        <v>6268</v>
      </c>
      <c r="C272">
        <v>17</v>
      </c>
      <c r="D272" s="396">
        <v>237629.35</v>
      </c>
      <c r="E272" s="396">
        <v>261090.57</v>
      </c>
      <c r="F272" s="397">
        <v>1.0987303125645</v>
      </c>
      <c r="G272">
        <v>4</v>
      </c>
      <c r="H272" s="396">
        <v>15.11</v>
      </c>
      <c r="I272" s="396">
        <v>237327.64</v>
      </c>
      <c r="J272" s="396">
        <v>237342.75</v>
      </c>
      <c r="K272">
        <v>0.9</v>
      </c>
      <c r="L272" s="396">
        <v>53244.58</v>
      </c>
      <c r="M272" s="396">
        <v>17057.73</v>
      </c>
      <c r="N272" s="396">
        <v>5823.45</v>
      </c>
      <c r="O272" s="396">
        <v>1479.33</v>
      </c>
      <c r="P272" s="396">
        <v>1763.16</v>
      </c>
      <c r="Q272" s="396">
        <v>4758.75</v>
      </c>
      <c r="R272" s="396">
        <v>1117.8499999999999</v>
      </c>
      <c r="S272" s="396">
        <v>1953.56</v>
      </c>
      <c r="T272" s="396">
        <v>1480.01</v>
      </c>
      <c r="U272" s="396">
        <v>1395.4</v>
      </c>
      <c r="V272" s="396">
        <v>2181.81</v>
      </c>
      <c r="W272" s="396">
        <v>1900.31</v>
      </c>
      <c r="X272" s="396">
        <v>2344.16</v>
      </c>
      <c r="Y272" s="396">
        <v>96500.1</v>
      </c>
      <c r="Z272" s="396">
        <v>1530</v>
      </c>
      <c r="AA272" s="396">
        <v>2125</v>
      </c>
      <c r="AB272" s="396">
        <v>5525</v>
      </c>
      <c r="AC272" s="396">
        <v>578</v>
      </c>
      <c r="AD272" s="396">
        <v>4853.5</v>
      </c>
      <c r="AE272" s="396">
        <v>14428</v>
      </c>
      <c r="AF272" s="396">
        <v>25517</v>
      </c>
      <c r="AG272" s="396">
        <v>17136</v>
      </c>
      <c r="AH272" s="396">
        <v>45353.262000000002</v>
      </c>
      <c r="AI272" s="396">
        <v>117045.762</v>
      </c>
      <c r="AJ272" s="396">
        <v>17239.36</v>
      </c>
      <c r="AK272" s="396">
        <v>99806.402000000002</v>
      </c>
      <c r="AL272" s="396">
        <v>115321.822</v>
      </c>
      <c r="AM272" s="396">
        <v>3391.42</v>
      </c>
      <c r="AN272" s="396">
        <v>3391.42</v>
      </c>
      <c r="AO272" s="396">
        <v>3391.42</v>
      </c>
      <c r="AP272" s="396">
        <v>3391.42</v>
      </c>
      <c r="AQ272" s="396">
        <v>0</v>
      </c>
      <c r="AR272" s="396">
        <v>0</v>
      </c>
      <c r="AS272" s="396">
        <v>0</v>
      </c>
      <c r="AT272" s="396">
        <v>0</v>
      </c>
      <c r="AU272" s="396">
        <v>0</v>
      </c>
      <c r="AV272" s="396">
        <v>8139.42</v>
      </c>
      <c r="AW272" s="396">
        <v>3348.97</v>
      </c>
      <c r="AX272" s="396">
        <v>753.28</v>
      </c>
      <c r="AY272" s="396">
        <v>25807.35</v>
      </c>
      <c r="AZ272" s="396">
        <v>237629.35</v>
      </c>
      <c r="BA272" s="396">
        <v>4077.02</v>
      </c>
      <c r="BB272" s="396">
        <v>0</v>
      </c>
      <c r="BC272" s="396">
        <v>2182.1999999999998</v>
      </c>
      <c r="BD272" s="396">
        <v>237629.272</v>
      </c>
    </row>
    <row r="273" spans="1:56" x14ac:dyDescent="0.25">
      <c r="A273" s="390"/>
      <c r="B273" s="390" t="s">
        <v>6269</v>
      </c>
      <c r="C273">
        <v>22</v>
      </c>
      <c r="D273" s="396">
        <v>307329.40999999997</v>
      </c>
      <c r="E273" s="396">
        <v>160025.49</v>
      </c>
      <c r="F273" s="397">
        <v>0.52069696160871803</v>
      </c>
      <c r="G273">
        <v>1</v>
      </c>
      <c r="H273" s="396">
        <v>31049.96</v>
      </c>
      <c r="I273" s="396">
        <v>129292.55</v>
      </c>
      <c r="J273" s="396">
        <v>160342.51</v>
      </c>
      <c r="K273">
        <v>0.9</v>
      </c>
      <c r="L273" s="396">
        <v>66231.759999999995</v>
      </c>
      <c r="M273" s="396">
        <v>18373.41</v>
      </c>
      <c r="N273" s="396">
        <v>7666.96</v>
      </c>
      <c r="O273" s="396">
        <v>2770.92</v>
      </c>
      <c r="P273" s="396">
        <v>2244.9</v>
      </c>
      <c r="Q273" s="396">
        <v>5943.56</v>
      </c>
      <c r="R273" s="396">
        <v>1117.8499999999999</v>
      </c>
      <c r="S273" s="396">
        <v>2790.81</v>
      </c>
      <c r="T273" s="396">
        <v>2960.02</v>
      </c>
      <c r="U273" s="396">
        <v>1953.56</v>
      </c>
      <c r="V273" s="396">
        <v>4363.63</v>
      </c>
      <c r="W273" s="396">
        <v>3800.62</v>
      </c>
      <c r="X273" s="396">
        <v>3348.81</v>
      </c>
      <c r="Y273" s="396">
        <v>123566.81</v>
      </c>
      <c r="Z273" s="396">
        <v>1980</v>
      </c>
      <c r="AA273" s="396">
        <v>2750</v>
      </c>
      <c r="AB273" s="396">
        <v>7150</v>
      </c>
      <c r="AC273" s="396">
        <v>748</v>
      </c>
      <c r="AD273" s="396">
        <v>12562</v>
      </c>
      <c r="AE273" s="396">
        <v>13802</v>
      </c>
      <c r="AF273" s="396">
        <v>33022</v>
      </c>
      <c r="AG273" s="396">
        <v>22176</v>
      </c>
      <c r="AH273" s="396">
        <v>58301.067000000003</v>
      </c>
      <c r="AI273" s="396">
        <v>152491.06700000001</v>
      </c>
      <c r="AJ273" s="396">
        <v>22309.759999999998</v>
      </c>
      <c r="AK273" s="396">
        <v>130181.307</v>
      </c>
      <c r="AL273" s="396">
        <v>150260.087</v>
      </c>
      <c r="AM273" s="396">
        <v>4069.71</v>
      </c>
      <c r="AN273" s="396">
        <v>4069.71</v>
      </c>
      <c r="AO273" s="396">
        <v>4747.99</v>
      </c>
      <c r="AP273" s="396">
        <v>4747.99</v>
      </c>
      <c r="AQ273" s="396">
        <v>0</v>
      </c>
      <c r="AR273" s="396">
        <v>0</v>
      </c>
      <c r="AS273" s="396">
        <v>0</v>
      </c>
      <c r="AT273" s="396">
        <v>0</v>
      </c>
      <c r="AU273" s="396">
        <v>0</v>
      </c>
      <c r="AV273" s="396">
        <v>10174.27</v>
      </c>
      <c r="AW273" s="396">
        <v>4186.21</v>
      </c>
      <c r="AX273" s="396">
        <v>1506.56</v>
      </c>
      <c r="AY273" s="396">
        <v>33502.44</v>
      </c>
      <c r="AZ273" s="396">
        <v>307329.40999999997</v>
      </c>
      <c r="BA273" s="396">
        <v>8561.65</v>
      </c>
      <c r="BB273" s="396">
        <v>0</v>
      </c>
      <c r="BC273" s="396">
        <v>5322.38</v>
      </c>
      <c r="BD273" s="396">
        <v>307329.337</v>
      </c>
    </row>
    <row r="274" spans="1:56" x14ac:dyDescent="0.25">
      <c r="A274" s="390" t="s">
        <v>1807</v>
      </c>
      <c r="B274" s="390" t="s">
        <v>6270</v>
      </c>
      <c r="C274">
        <v>238.37</v>
      </c>
      <c r="D274" s="396">
        <v>3500409.06</v>
      </c>
      <c r="E274" s="396">
        <v>3091692.49</v>
      </c>
      <c r="F274" s="397">
        <v>0.88323748367855004</v>
      </c>
      <c r="G274">
        <v>2</v>
      </c>
      <c r="H274" s="396">
        <v>5931.11</v>
      </c>
      <c r="I274" s="396">
        <v>1358225.91</v>
      </c>
      <c r="J274" s="396">
        <v>1364157.02</v>
      </c>
      <c r="K274">
        <v>0.9</v>
      </c>
      <c r="L274" s="396">
        <v>786170.47</v>
      </c>
      <c r="M274" s="396">
        <v>188686.64</v>
      </c>
      <c r="N274" s="396">
        <v>79489.259999999995</v>
      </c>
      <c r="O274" s="396">
        <v>31384.93</v>
      </c>
      <c r="P274" s="396">
        <v>27738.68</v>
      </c>
      <c r="Q274" s="396">
        <v>54767.5</v>
      </c>
      <c r="R274" s="396">
        <v>17326.73</v>
      </c>
      <c r="S274" s="396">
        <v>30140.74</v>
      </c>
      <c r="T274" s="396">
        <v>34780.32</v>
      </c>
      <c r="U274" s="396">
        <v>21768.31</v>
      </c>
      <c r="V274" s="396">
        <v>51272.67</v>
      </c>
      <c r="W274" s="396">
        <v>44657.37</v>
      </c>
      <c r="X274" s="396">
        <v>36167.14</v>
      </c>
      <c r="Y274" s="396">
        <v>1404350.76</v>
      </c>
      <c r="Z274" s="396">
        <v>21356.1</v>
      </c>
      <c r="AA274" s="396">
        <v>29796.25</v>
      </c>
      <c r="AB274" s="396">
        <v>77470.25</v>
      </c>
      <c r="AC274" s="396">
        <v>8104.58</v>
      </c>
      <c r="AD274" s="396">
        <v>136109.26999999999</v>
      </c>
      <c r="AE274" s="396">
        <v>95651.24</v>
      </c>
      <c r="AF274" s="396">
        <v>357793.37</v>
      </c>
      <c r="AG274" s="396">
        <v>240276.96</v>
      </c>
      <c r="AH274" s="396">
        <v>686959.65287999995</v>
      </c>
      <c r="AI274" s="396">
        <v>1653517.67288</v>
      </c>
      <c r="AJ274" s="396">
        <v>241726.24</v>
      </c>
      <c r="AK274" s="396">
        <v>1411791.43288</v>
      </c>
      <c r="AL274" s="396">
        <v>1629345.0428800001</v>
      </c>
      <c r="AM274" s="396">
        <v>70541.64</v>
      </c>
      <c r="AN274" s="396">
        <v>70541.64</v>
      </c>
      <c r="AO274" s="396">
        <v>73254.78</v>
      </c>
      <c r="AP274" s="396">
        <v>73254.78</v>
      </c>
      <c r="AQ274" s="396">
        <v>0</v>
      </c>
      <c r="AR274" s="396">
        <v>0</v>
      </c>
      <c r="AS274" s="396">
        <v>0</v>
      </c>
      <c r="AT274" s="396">
        <v>0</v>
      </c>
      <c r="AU274" s="396">
        <v>0</v>
      </c>
      <c r="AV274" s="396">
        <v>114630.16</v>
      </c>
      <c r="AW274" s="396">
        <v>47164.68</v>
      </c>
      <c r="AX274" s="396">
        <v>17325.48</v>
      </c>
      <c r="AY274" s="396">
        <v>466713.16</v>
      </c>
      <c r="AZ274" s="396">
        <v>3500409.06</v>
      </c>
      <c r="BA274" s="396">
        <v>250524.07</v>
      </c>
      <c r="BB274" s="396">
        <v>0</v>
      </c>
      <c r="BC274" s="396">
        <v>85895.16</v>
      </c>
      <c r="BD274" s="396">
        <v>3500408.96288</v>
      </c>
    </row>
    <row r="275" spans="1:56" x14ac:dyDescent="0.25">
      <c r="A275" s="390" t="s">
        <v>2735</v>
      </c>
      <c r="B275" s="390" t="s">
        <v>6271</v>
      </c>
      <c r="C275">
        <v>518.53</v>
      </c>
      <c r="D275" s="396">
        <v>7404820.8200000003</v>
      </c>
      <c r="E275" s="396">
        <v>6197632.0199999996</v>
      </c>
      <c r="F275" s="397">
        <v>0.83697258457092505</v>
      </c>
      <c r="G275">
        <v>2</v>
      </c>
      <c r="H275" s="396">
        <v>27952.25</v>
      </c>
      <c r="I275" s="396">
        <v>3433649.28</v>
      </c>
      <c r="J275" s="396">
        <v>3461601.53</v>
      </c>
      <c r="K275">
        <v>0.9</v>
      </c>
      <c r="L275" s="396">
        <v>1663447.5</v>
      </c>
      <c r="M275" s="396">
        <v>409891.21</v>
      </c>
      <c r="N275" s="396">
        <v>174229.87</v>
      </c>
      <c r="O275" s="396">
        <v>69239.11</v>
      </c>
      <c r="P275" s="396">
        <v>57379.08</v>
      </c>
      <c r="Q275" s="396">
        <v>122717.05</v>
      </c>
      <c r="R275" s="396">
        <v>37448.1</v>
      </c>
      <c r="S275" s="396">
        <v>66421.27</v>
      </c>
      <c r="T275" s="396">
        <v>76220.72</v>
      </c>
      <c r="U275" s="396">
        <v>47722.85</v>
      </c>
      <c r="V275" s="396">
        <v>112363.52</v>
      </c>
      <c r="W275" s="396">
        <v>97866.17</v>
      </c>
      <c r="X275" s="396">
        <v>79701.67</v>
      </c>
      <c r="Y275" s="396">
        <v>3014648.12</v>
      </c>
      <c r="Z275" s="396">
        <v>46420.2</v>
      </c>
      <c r="AA275" s="396">
        <v>64816.25</v>
      </c>
      <c r="AB275" s="396">
        <v>168522.25</v>
      </c>
      <c r="AC275" s="396">
        <v>17630.02</v>
      </c>
      <c r="AD275" s="396">
        <v>296080.63</v>
      </c>
      <c r="AE275" s="396">
        <v>226706.08</v>
      </c>
      <c r="AF275" s="396">
        <v>778313.53</v>
      </c>
      <c r="AG275" s="396">
        <v>522678.24</v>
      </c>
      <c r="AH275" s="396">
        <v>1438026.36072</v>
      </c>
      <c r="AI275" s="396">
        <v>3559193.56072</v>
      </c>
      <c r="AJ275" s="396">
        <v>525830.9</v>
      </c>
      <c r="AK275" s="396">
        <v>3033362.66072</v>
      </c>
      <c r="AL275" s="396">
        <v>3506610.4707200001</v>
      </c>
      <c r="AM275" s="396">
        <v>116665.02</v>
      </c>
      <c r="AN275" s="396">
        <v>116665.02</v>
      </c>
      <c r="AO275" s="396">
        <v>121413.01</v>
      </c>
      <c r="AP275" s="396">
        <v>121413.01</v>
      </c>
      <c r="AQ275" s="396">
        <v>3391.42</v>
      </c>
      <c r="AR275" s="396">
        <v>3391.42</v>
      </c>
      <c r="AS275" s="396">
        <v>3391.42</v>
      </c>
      <c r="AT275" s="396">
        <v>3391.42</v>
      </c>
      <c r="AU275" s="396">
        <v>4069.71</v>
      </c>
      <c r="AV275" s="396">
        <v>248930.59</v>
      </c>
      <c r="AW275" s="396">
        <v>102422.72</v>
      </c>
      <c r="AX275" s="396">
        <v>38417.379999999997</v>
      </c>
      <c r="AY275" s="396">
        <v>883562.14</v>
      </c>
      <c r="AZ275" s="396">
        <v>7404820.8200000003</v>
      </c>
      <c r="BA275" s="396">
        <v>559853.26</v>
      </c>
      <c r="BB275" s="396">
        <v>585.83000000000004</v>
      </c>
      <c r="BC275" s="396">
        <v>196167.1</v>
      </c>
      <c r="BD275" s="396">
        <v>7404820.7307200003</v>
      </c>
    </row>
    <row r="276" spans="1:56" x14ac:dyDescent="0.25">
      <c r="A276" s="390" t="s">
        <v>2072</v>
      </c>
      <c r="B276" s="390" t="s">
        <v>6272</v>
      </c>
      <c r="C276">
        <v>1230</v>
      </c>
      <c r="D276" s="396">
        <v>17436855.41</v>
      </c>
      <c r="E276" s="396">
        <v>12542775.289999999</v>
      </c>
      <c r="F276" s="397">
        <v>0.71932553175882497</v>
      </c>
      <c r="G276">
        <v>1</v>
      </c>
      <c r="H276" s="396">
        <v>510960.89</v>
      </c>
      <c r="I276" s="396">
        <v>8215148.6299999999</v>
      </c>
      <c r="J276" s="396">
        <v>8726109.5199999996</v>
      </c>
      <c r="K276">
        <v>0.9</v>
      </c>
      <c r="L276" s="396">
        <v>3930642.04</v>
      </c>
      <c r="M276" s="396">
        <v>941813.61</v>
      </c>
      <c r="N276" s="396">
        <v>412581.19</v>
      </c>
      <c r="O276" s="396">
        <v>168278.67</v>
      </c>
      <c r="P276" s="396">
        <v>135570.10999999999</v>
      </c>
      <c r="Q276" s="396">
        <v>285222.84000000003</v>
      </c>
      <c r="R276" s="396">
        <v>91105.1</v>
      </c>
      <c r="S276" s="396">
        <v>157680.76</v>
      </c>
      <c r="T276" s="396">
        <v>186481.76</v>
      </c>
      <c r="U276" s="396">
        <v>114144.12</v>
      </c>
      <c r="V276" s="396">
        <v>274908.81</v>
      </c>
      <c r="W276" s="396">
        <v>239439.56</v>
      </c>
      <c r="X276" s="396">
        <v>189207.76</v>
      </c>
      <c r="Y276" s="396">
        <v>7127076.3300000001</v>
      </c>
      <c r="Z276" s="396">
        <v>109620</v>
      </c>
      <c r="AA276" s="396">
        <v>153750</v>
      </c>
      <c r="AB276" s="396">
        <v>399750</v>
      </c>
      <c r="AC276" s="396">
        <v>41820</v>
      </c>
      <c r="AD276" s="396">
        <v>702330</v>
      </c>
      <c r="AE276" s="396">
        <v>488618.5</v>
      </c>
      <c r="AF276" s="396">
        <v>1846230</v>
      </c>
      <c r="AG276" s="396">
        <v>1239840</v>
      </c>
      <c r="AH276" s="396">
        <v>3391661.301</v>
      </c>
      <c r="AI276" s="396">
        <v>8373619.801</v>
      </c>
      <c r="AJ276" s="396">
        <v>1247318.3999999999</v>
      </c>
      <c r="AK276" s="396">
        <v>7126301.4009999996</v>
      </c>
      <c r="AL276" s="396">
        <v>8248887.9610000001</v>
      </c>
      <c r="AM276" s="396">
        <v>275383.71000000002</v>
      </c>
      <c r="AN276" s="396">
        <v>275383.71000000002</v>
      </c>
      <c r="AO276" s="396">
        <v>286914.55</v>
      </c>
      <c r="AP276" s="396">
        <v>286914.55</v>
      </c>
      <c r="AQ276" s="396">
        <v>1356.57</v>
      </c>
      <c r="AR276" s="396">
        <v>1356.57</v>
      </c>
      <c r="AS276" s="396">
        <v>2034.85</v>
      </c>
      <c r="AT276" s="396">
        <v>2034.85</v>
      </c>
      <c r="AU276" s="396">
        <v>2034.85</v>
      </c>
      <c r="AV276" s="396">
        <v>591464.52</v>
      </c>
      <c r="AW276" s="396">
        <v>243358.63</v>
      </c>
      <c r="AX276" s="396">
        <v>92653.68</v>
      </c>
      <c r="AY276" s="396">
        <v>2060891.04</v>
      </c>
      <c r="AZ276" s="396">
        <v>17436855.41</v>
      </c>
      <c r="BA276" s="396">
        <v>1139040.94</v>
      </c>
      <c r="BB276" s="396">
        <v>909.88</v>
      </c>
      <c r="BC276" s="396">
        <v>556545.26</v>
      </c>
      <c r="BD276" s="396">
        <v>17436855.331</v>
      </c>
    </row>
    <row r="277" spans="1:56" x14ac:dyDescent="0.25">
      <c r="A277" s="390" t="s">
        <v>2293</v>
      </c>
      <c r="B277" s="390" t="s">
        <v>6273</v>
      </c>
      <c r="C277">
        <v>279.02999999999997</v>
      </c>
      <c r="D277" s="396">
        <v>3721246.52</v>
      </c>
      <c r="E277" s="396">
        <v>3647465.54</v>
      </c>
      <c r="F277" s="397">
        <v>0.98017304696061902</v>
      </c>
      <c r="G277">
        <v>3</v>
      </c>
      <c r="H277" s="396">
        <v>4952.07</v>
      </c>
      <c r="I277" s="396">
        <v>1351569.5</v>
      </c>
      <c r="J277" s="396">
        <v>1356521.57</v>
      </c>
      <c r="K277">
        <v>0.9</v>
      </c>
      <c r="L277" s="396">
        <v>866080.39</v>
      </c>
      <c r="M277" s="396">
        <v>211274.64</v>
      </c>
      <c r="N277" s="396">
        <v>92604.19</v>
      </c>
      <c r="O277" s="396">
        <v>36832.9</v>
      </c>
      <c r="P277" s="396">
        <v>28967.42</v>
      </c>
      <c r="Q277" s="396">
        <v>63090.44</v>
      </c>
      <c r="R277" s="396">
        <v>19562.439999999999</v>
      </c>
      <c r="S277" s="396">
        <v>35443.279999999999</v>
      </c>
      <c r="T277" s="396">
        <v>40700.379999999997</v>
      </c>
      <c r="U277" s="396">
        <v>25396.37</v>
      </c>
      <c r="V277" s="396">
        <v>59999.94</v>
      </c>
      <c r="W277" s="396">
        <v>52258.63</v>
      </c>
      <c r="X277" s="396">
        <v>42529.88</v>
      </c>
      <c r="Y277" s="396">
        <v>1574740.9</v>
      </c>
      <c r="Z277" s="396">
        <v>24790.5</v>
      </c>
      <c r="AA277" s="396">
        <v>34878.75</v>
      </c>
      <c r="AB277" s="396">
        <v>90684.75</v>
      </c>
      <c r="AC277" s="396">
        <v>9487.02</v>
      </c>
      <c r="AD277" s="396">
        <v>79663.06</v>
      </c>
      <c r="AE277" s="396">
        <v>115914.25</v>
      </c>
      <c r="AF277" s="396">
        <v>418824.03</v>
      </c>
      <c r="AG277" s="396">
        <v>281262.24</v>
      </c>
      <c r="AH277" s="396">
        <v>729933.30972000002</v>
      </c>
      <c r="AI277" s="396">
        <v>1785437.9097200001</v>
      </c>
      <c r="AJ277" s="396">
        <v>282958.74</v>
      </c>
      <c r="AK277" s="396">
        <v>1502479.1697199999</v>
      </c>
      <c r="AL277" s="396">
        <v>1757142.02972</v>
      </c>
      <c r="AM277" s="396">
        <v>44088.52</v>
      </c>
      <c r="AN277" s="396">
        <v>44088.52</v>
      </c>
      <c r="AO277" s="396">
        <v>46123.38</v>
      </c>
      <c r="AP277" s="396">
        <v>46123.38</v>
      </c>
      <c r="AQ277" s="396">
        <v>0</v>
      </c>
      <c r="AR277" s="396">
        <v>0</v>
      </c>
      <c r="AS277" s="396">
        <v>0</v>
      </c>
      <c r="AT277" s="396">
        <v>0</v>
      </c>
      <c r="AU277" s="396">
        <v>0</v>
      </c>
      <c r="AV277" s="396">
        <v>133622.14000000001</v>
      </c>
      <c r="AW277" s="396">
        <v>54978.95</v>
      </c>
      <c r="AX277" s="396">
        <v>20338.61</v>
      </c>
      <c r="AY277" s="396">
        <v>389363.5</v>
      </c>
      <c r="AZ277" s="396">
        <v>3721246.52</v>
      </c>
      <c r="BA277" s="396">
        <v>165457.64000000001</v>
      </c>
      <c r="BB277" s="396">
        <v>0</v>
      </c>
      <c r="BC277" s="396">
        <v>89565.93</v>
      </c>
      <c r="BD277" s="396">
        <v>3721246.4297199999</v>
      </c>
    </row>
    <row r="278" spans="1:56" x14ac:dyDescent="0.25">
      <c r="A278" s="390" t="s">
        <v>3038</v>
      </c>
      <c r="B278" s="390" t="s">
        <v>6274</v>
      </c>
      <c r="C278">
        <v>1456.5</v>
      </c>
      <c r="D278" s="396">
        <v>19919398.059999999</v>
      </c>
      <c r="E278" s="396">
        <v>21313503.5</v>
      </c>
      <c r="F278" s="397">
        <v>1.06998732771948</v>
      </c>
      <c r="G278">
        <v>4</v>
      </c>
      <c r="H278" s="396">
        <v>1266.68</v>
      </c>
      <c r="I278" s="396">
        <v>1973788.37</v>
      </c>
      <c r="J278" s="396">
        <v>1975055.05</v>
      </c>
      <c r="K278">
        <v>0.9</v>
      </c>
      <c r="L278" s="396">
        <v>4596920.55</v>
      </c>
      <c r="M278" s="396">
        <v>1120325.49</v>
      </c>
      <c r="N278" s="396">
        <v>491458.54</v>
      </c>
      <c r="O278" s="396">
        <v>199122.97</v>
      </c>
      <c r="P278" s="396">
        <v>156181.12</v>
      </c>
      <c r="Q278" s="396">
        <v>341596.08</v>
      </c>
      <c r="R278" s="396">
        <v>107872.91</v>
      </c>
      <c r="S278" s="396">
        <v>187821.51</v>
      </c>
      <c r="T278" s="396">
        <v>219782.07</v>
      </c>
      <c r="U278" s="396">
        <v>135075.20000000001</v>
      </c>
      <c r="V278" s="396">
        <v>323999.67</v>
      </c>
      <c r="W278" s="396">
        <v>282196.62</v>
      </c>
      <c r="X278" s="396">
        <v>225374.91</v>
      </c>
      <c r="Y278" s="396">
        <v>8387727.6399999997</v>
      </c>
      <c r="Z278" s="396">
        <v>130095</v>
      </c>
      <c r="AA278" s="396">
        <v>182062.5</v>
      </c>
      <c r="AB278" s="396">
        <v>473362.5</v>
      </c>
      <c r="AC278" s="396">
        <v>49521</v>
      </c>
      <c r="AD278" s="396">
        <v>415830.75</v>
      </c>
      <c r="AE278" s="396">
        <v>610287.5</v>
      </c>
      <c r="AF278" s="396">
        <v>2186206.5</v>
      </c>
      <c r="AG278" s="396">
        <v>1468152</v>
      </c>
      <c r="AH278" s="396">
        <v>3931176.6779999998</v>
      </c>
      <c r="AI278" s="396">
        <v>9446694.4279999994</v>
      </c>
      <c r="AJ278" s="396">
        <v>1477007.52</v>
      </c>
      <c r="AK278" s="396">
        <v>7969686.9079999998</v>
      </c>
      <c r="AL278" s="396">
        <v>9298993.6679999996</v>
      </c>
      <c r="AM278" s="396">
        <v>278096.84999999998</v>
      </c>
      <c r="AN278" s="396">
        <v>278096.84999999998</v>
      </c>
      <c r="AO278" s="396">
        <v>289627.69</v>
      </c>
      <c r="AP278" s="396">
        <v>289627.69</v>
      </c>
      <c r="AQ278" s="396">
        <v>0</v>
      </c>
      <c r="AR278" s="396">
        <v>0</v>
      </c>
      <c r="AS278" s="396">
        <v>0</v>
      </c>
      <c r="AT278" s="396">
        <v>0</v>
      </c>
      <c r="AU278" s="396">
        <v>0</v>
      </c>
      <c r="AV278" s="396">
        <v>699990.12</v>
      </c>
      <c r="AW278" s="396">
        <v>288011.59000000003</v>
      </c>
      <c r="AX278" s="396">
        <v>109225.89</v>
      </c>
      <c r="AY278" s="396">
        <v>2232676.6800000002</v>
      </c>
      <c r="AZ278" s="396">
        <v>19919398.059999999</v>
      </c>
      <c r="BA278" s="396">
        <v>744995.93</v>
      </c>
      <c r="BB278" s="396">
        <v>0</v>
      </c>
      <c r="BC278" s="396">
        <v>437750.9</v>
      </c>
      <c r="BD278" s="396">
        <v>19919397.988000002</v>
      </c>
    </row>
    <row r="279" spans="1:56" x14ac:dyDescent="0.25">
      <c r="A279" s="390" t="s">
        <v>2838</v>
      </c>
      <c r="B279" s="390" t="s">
        <v>6275</v>
      </c>
      <c r="C279">
        <v>311.75</v>
      </c>
      <c r="D279" s="396">
        <v>4229219.38</v>
      </c>
      <c r="E279" s="396">
        <v>2954321.13</v>
      </c>
      <c r="F279" s="397">
        <v>0.69854998394526402</v>
      </c>
      <c r="G279">
        <v>1</v>
      </c>
      <c r="H279" s="396">
        <v>146555.12</v>
      </c>
      <c r="I279" s="396">
        <v>1383918.91</v>
      </c>
      <c r="J279" s="396">
        <v>1530474.03</v>
      </c>
      <c r="K279">
        <v>0.9</v>
      </c>
      <c r="L279" s="396">
        <v>970218.54</v>
      </c>
      <c r="M279" s="396">
        <v>230919.11</v>
      </c>
      <c r="N279" s="396">
        <v>103488.84</v>
      </c>
      <c r="O279" s="396">
        <v>41999.26</v>
      </c>
      <c r="P279" s="396">
        <v>32367.77</v>
      </c>
      <c r="Q279" s="396">
        <v>70018.100000000006</v>
      </c>
      <c r="R279" s="396">
        <v>22357.08</v>
      </c>
      <c r="S279" s="396">
        <v>39629.5</v>
      </c>
      <c r="T279" s="396">
        <v>46620.44</v>
      </c>
      <c r="U279" s="396">
        <v>28745.34</v>
      </c>
      <c r="V279" s="396">
        <v>68727.199999999997</v>
      </c>
      <c r="W279" s="396">
        <v>59859.89</v>
      </c>
      <c r="X279" s="396">
        <v>47553.1</v>
      </c>
      <c r="Y279" s="396">
        <v>1762504.17</v>
      </c>
      <c r="Z279" s="396">
        <v>27720</v>
      </c>
      <c r="AA279" s="396">
        <v>38968.75</v>
      </c>
      <c r="AB279" s="396">
        <v>101318.75</v>
      </c>
      <c r="AC279" s="396">
        <v>10599.5</v>
      </c>
      <c r="AD279" s="396">
        <v>178009.25</v>
      </c>
      <c r="AE279" s="396">
        <v>119703.5</v>
      </c>
      <c r="AF279" s="396">
        <v>467936.75</v>
      </c>
      <c r="AG279" s="396">
        <v>314244</v>
      </c>
      <c r="AH279" s="396">
        <v>813622.63800000004</v>
      </c>
      <c r="AI279" s="396">
        <v>2072123.138</v>
      </c>
      <c r="AJ279" s="396">
        <v>316139.44</v>
      </c>
      <c r="AK279" s="396">
        <v>1755983.6980000001</v>
      </c>
      <c r="AL279" s="396">
        <v>2040509.1880000001</v>
      </c>
      <c r="AM279" s="396">
        <v>46801.66</v>
      </c>
      <c r="AN279" s="396">
        <v>46801.66</v>
      </c>
      <c r="AO279" s="396">
        <v>48836.52</v>
      </c>
      <c r="AP279" s="396">
        <v>48836.52</v>
      </c>
      <c r="AQ279" s="396">
        <v>0</v>
      </c>
      <c r="AR279" s="396">
        <v>0</v>
      </c>
      <c r="AS279" s="396">
        <v>0</v>
      </c>
      <c r="AT279" s="396">
        <v>0</v>
      </c>
      <c r="AU279" s="396">
        <v>0</v>
      </c>
      <c r="AV279" s="396">
        <v>149900.98000000001</v>
      </c>
      <c r="AW279" s="396">
        <v>61676.9</v>
      </c>
      <c r="AX279" s="396">
        <v>23351.74</v>
      </c>
      <c r="AY279" s="396">
        <v>426205.98</v>
      </c>
      <c r="AZ279" s="396">
        <v>4229219.38</v>
      </c>
      <c r="BA279" s="396">
        <v>163082.10999999999</v>
      </c>
      <c r="BB279" s="396">
        <v>0</v>
      </c>
      <c r="BC279" s="396">
        <v>99363.68</v>
      </c>
      <c r="BD279" s="396">
        <v>4229219.3380000005</v>
      </c>
    </row>
    <row r="280" spans="1:56" x14ac:dyDescent="0.25">
      <c r="A280" s="390" t="s">
        <v>2797</v>
      </c>
      <c r="B280" s="390" t="s">
        <v>6276</v>
      </c>
      <c r="C280">
        <v>509.29</v>
      </c>
      <c r="D280" s="396">
        <v>7239819.0199999996</v>
      </c>
      <c r="E280" s="396">
        <v>5566541.2800000003</v>
      </c>
      <c r="F280" s="397">
        <v>0.76887851265652196</v>
      </c>
      <c r="G280">
        <v>1</v>
      </c>
      <c r="H280" s="396">
        <v>78874.97</v>
      </c>
      <c r="I280" s="396">
        <v>3023752.66</v>
      </c>
      <c r="J280" s="396">
        <v>3102627.63</v>
      </c>
      <c r="K280">
        <v>0.9</v>
      </c>
      <c r="L280" s="396">
        <v>1629246.46</v>
      </c>
      <c r="M280" s="396">
        <v>399008.52</v>
      </c>
      <c r="N280" s="396">
        <v>170531.55</v>
      </c>
      <c r="O280" s="396">
        <v>68405.58</v>
      </c>
      <c r="P280" s="396">
        <v>56100.6</v>
      </c>
      <c r="Q280" s="396">
        <v>118952.14</v>
      </c>
      <c r="R280" s="396">
        <v>37448.1</v>
      </c>
      <c r="S280" s="396">
        <v>65304.95</v>
      </c>
      <c r="T280" s="396">
        <v>75480.710000000006</v>
      </c>
      <c r="U280" s="396">
        <v>46606.52</v>
      </c>
      <c r="V280" s="396">
        <v>111272.61</v>
      </c>
      <c r="W280" s="396">
        <v>96916.01</v>
      </c>
      <c r="X280" s="396">
        <v>78362.149999999994</v>
      </c>
      <c r="Y280" s="396">
        <v>2953635.9</v>
      </c>
      <c r="Z280" s="396">
        <v>45401.4</v>
      </c>
      <c r="AA280" s="396">
        <v>63661.25</v>
      </c>
      <c r="AB280" s="396">
        <v>165519.25</v>
      </c>
      <c r="AC280" s="396">
        <v>17315.86</v>
      </c>
      <c r="AD280" s="396">
        <v>290804.59000000003</v>
      </c>
      <c r="AE280" s="396">
        <v>216055.38</v>
      </c>
      <c r="AF280" s="396">
        <v>764444.29</v>
      </c>
      <c r="AG280" s="396">
        <v>513364.32</v>
      </c>
      <c r="AH280" s="396">
        <v>1405903.21896</v>
      </c>
      <c r="AI280" s="396">
        <v>3482469.5589600001</v>
      </c>
      <c r="AJ280" s="396">
        <v>516460.79999999999</v>
      </c>
      <c r="AK280" s="396">
        <v>2966008.7589599998</v>
      </c>
      <c r="AL280" s="396">
        <v>3430823.47896</v>
      </c>
      <c r="AM280" s="396">
        <v>115308.45</v>
      </c>
      <c r="AN280" s="396">
        <v>115308.45</v>
      </c>
      <c r="AO280" s="396">
        <v>120734.73</v>
      </c>
      <c r="AP280" s="396">
        <v>120734.73</v>
      </c>
      <c r="AQ280" s="396">
        <v>0</v>
      </c>
      <c r="AR280" s="396">
        <v>0</v>
      </c>
      <c r="AS280" s="396">
        <v>0</v>
      </c>
      <c r="AT280" s="396">
        <v>0</v>
      </c>
      <c r="AU280" s="396">
        <v>0</v>
      </c>
      <c r="AV280" s="396">
        <v>244860.88</v>
      </c>
      <c r="AW280" s="396">
        <v>100748.24</v>
      </c>
      <c r="AX280" s="396">
        <v>37664.1</v>
      </c>
      <c r="AY280" s="396">
        <v>855359.58</v>
      </c>
      <c r="AZ280" s="396">
        <v>7239819.0199999996</v>
      </c>
      <c r="BA280" s="396">
        <v>399805.84</v>
      </c>
      <c r="BB280" s="396">
        <v>0</v>
      </c>
      <c r="BC280" s="396">
        <v>212063.19</v>
      </c>
      <c r="BD280" s="396">
        <v>7239818.9589600004</v>
      </c>
    </row>
    <row r="281" spans="1:56" x14ac:dyDescent="0.25">
      <c r="A281" s="390" t="s">
        <v>2339</v>
      </c>
      <c r="B281" s="390" t="s">
        <v>6277</v>
      </c>
      <c r="C281">
        <v>1133.53</v>
      </c>
      <c r="D281" s="396">
        <v>15524564.51</v>
      </c>
      <c r="E281" s="396">
        <v>13948074.630000001</v>
      </c>
      <c r="F281" s="397">
        <v>0.89845190961817201</v>
      </c>
      <c r="G281">
        <v>2</v>
      </c>
      <c r="H281" s="396">
        <v>28204.47</v>
      </c>
      <c r="I281" s="396">
        <v>2522869.7799999998</v>
      </c>
      <c r="J281" s="396">
        <v>2551074.25</v>
      </c>
      <c r="K281">
        <v>0.9</v>
      </c>
      <c r="L281" s="396">
        <v>3560538.01</v>
      </c>
      <c r="M281" s="396">
        <v>875187.6</v>
      </c>
      <c r="N281" s="396">
        <v>382615.6</v>
      </c>
      <c r="O281" s="396">
        <v>153800.85999999999</v>
      </c>
      <c r="P281" s="396">
        <v>121440.93</v>
      </c>
      <c r="Q281" s="396">
        <v>269399.33</v>
      </c>
      <c r="R281" s="396">
        <v>83839.05</v>
      </c>
      <c r="S281" s="396">
        <v>145959.35999999999</v>
      </c>
      <c r="T281" s="396">
        <v>169461.6</v>
      </c>
      <c r="U281" s="396">
        <v>104934.45</v>
      </c>
      <c r="V281" s="396">
        <v>249817.93</v>
      </c>
      <c r="W281" s="396">
        <v>217585.95</v>
      </c>
      <c r="X281" s="396">
        <v>175142.76</v>
      </c>
      <c r="Y281" s="396">
        <v>6509723.4299999997</v>
      </c>
      <c r="Z281" s="396">
        <v>101178</v>
      </c>
      <c r="AA281" s="396">
        <v>141691.25</v>
      </c>
      <c r="AB281" s="396">
        <v>368397.25</v>
      </c>
      <c r="AC281" s="396">
        <v>38540.019999999997</v>
      </c>
      <c r="AD281" s="396">
        <v>323622.8</v>
      </c>
      <c r="AE281" s="396">
        <v>489484.63</v>
      </c>
      <c r="AF281" s="396">
        <v>1701428.53</v>
      </c>
      <c r="AG281" s="396">
        <v>1142598.24</v>
      </c>
      <c r="AH281" s="396">
        <v>3061418.2417199998</v>
      </c>
      <c r="AI281" s="396">
        <v>7368358.96172</v>
      </c>
      <c r="AJ281" s="396">
        <v>1149490.1000000001</v>
      </c>
      <c r="AK281" s="396">
        <v>6218868.8617200004</v>
      </c>
      <c r="AL281" s="396">
        <v>7253409.9517200002</v>
      </c>
      <c r="AM281" s="396">
        <v>216372.91</v>
      </c>
      <c r="AN281" s="396">
        <v>216372.91</v>
      </c>
      <c r="AO281" s="396">
        <v>225868.9</v>
      </c>
      <c r="AP281" s="396">
        <v>225868.9</v>
      </c>
      <c r="AQ281" s="396">
        <v>4069.71</v>
      </c>
      <c r="AR281" s="396">
        <v>4069.71</v>
      </c>
      <c r="AS281" s="396">
        <v>4747.99</v>
      </c>
      <c r="AT281" s="396">
        <v>4747.99</v>
      </c>
      <c r="AU281" s="396">
        <v>5426.28</v>
      </c>
      <c r="AV281" s="396">
        <v>544662.85</v>
      </c>
      <c r="AW281" s="396">
        <v>224102.04</v>
      </c>
      <c r="AX281" s="396">
        <v>85120.86</v>
      </c>
      <c r="AY281" s="396">
        <v>1761431.05</v>
      </c>
      <c r="AZ281" s="396">
        <v>15524564.51</v>
      </c>
      <c r="BA281" s="396">
        <v>517724.9</v>
      </c>
      <c r="BB281" s="396">
        <v>433.5</v>
      </c>
      <c r="BC281" s="396">
        <v>367666.56</v>
      </c>
      <c r="BD281" s="396">
        <v>15524564.43172</v>
      </c>
    </row>
    <row r="282" spans="1:56" x14ac:dyDescent="0.25">
      <c r="A282" s="390" t="s">
        <v>2985</v>
      </c>
      <c r="B282" s="390" t="s">
        <v>6278</v>
      </c>
      <c r="C282">
        <v>875.25</v>
      </c>
      <c r="D282" s="396">
        <v>11975310.880000001</v>
      </c>
      <c r="E282" s="396">
        <v>8844675.3800000008</v>
      </c>
      <c r="F282" s="397">
        <v>0.73857584731027903</v>
      </c>
      <c r="G282">
        <v>1</v>
      </c>
      <c r="H282" s="396">
        <v>269235.08</v>
      </c>
      <c r="I282" s="396">
        <v>6106247.6299999999</v>
      </c>
      <c r="J282" s="396">
        <v>6375482.71</v>
      </c>
      <c r="K282">
        <v>0.9</v>
      </c>
      <c r="L282" s="396">
        <v>2717416.08</v>
      </c>
      <c r="M282" s="396">
        <v>645137.06999999995</v>
      </c>
      <c r="N282" s="396">
        <v>292737.15000000002</v>
      </c>
      <c r="O282" s="396">
        <v>119258.23</v>
      </c>
      <c r="P282" s="396">
        <v>91815.3</v>
      </c>
      <c r="Q282" s="396">
        <v>200044.75</v>
      </c>
      <c r="R282" s="396">
        <v>64276.6</v>
      </c>
      <c r="S282" s="396">
        <v>111911.48</v>
      </c>
      <c r="T282" s="396">
        <v>132461.25</v>
      </c>
      <c r="U282" s="396">
        <v>80933.490000000005</v>
      </c>
      <c r="V282" s="396">
        <v>195272.53</v>
      </c>
      <c r="W282" s="396">
        <v>170078.1</v>
      </c>
      <c r="X282" s="396">
        <v>134287.28</v>
      </c>
      <c r="Y282" s="396">
        <v>4955629.3099999996</v>
      </c>
      <c r="Z282" s="396">
        <v>78075</v>
      </c>
      <c r="AA282" s="396">
        <v>109406.25</v>
      </c>
      <c r="AB282" s="396">
        <v>284456.25</v>
      </c>
      <c r="AC282" s="396">
        <v>29758.5</v>
      </c>
      <c r="AD282" s="396">
        <v>499767.75</v>
      </c>
      <c r="AE282" s="396">
        <v>336110.5</v>
      </c>
      <c r="AF282" s="396">
        <v>1313750.25</v>
      </c>
      <c r="AG282" s="396">
        <v>882252</v>
      </c>
      <c r="AH282" s="396">
        <v>2309373.15</v>
      </c>
      <c r="AI282" s="396">
        <v>5842949.6500000004</v>
      </c>
      <c r="AJ282" s="396">
        <v>887573.52</v>
      </c>
      <c r="AK282" s="396">
        <v>4955376.13</v>
      </c>
      <c r="AL282" s="396">
        <v>5754192.29</v>
      </c>
      <c r="AM282" s="396">
        <v>148544.41</v>
      </c>
      <c r="AN282" s="396">
        <v>148544.41</v>
      </c>
      <c r="AO282" s="396">
        <v>154648.98000000001</v>
      </c>
      <c r="AP282" s="396">
        <v>154648.98000000001</v>
      </c>
      <c r="AQ282" s="396">
        <v>0</v>
      </c>
      <c r="AR282" s="396">
        <v>0</v>
      </c>
      <c r="AS282" s="396">
        <v>0</v>
      </c>
      <c r="AT282" s="396">
        <v>0</v>
      </c>
      <c r="AU282" s="396">
        <v>0</v>
      </c>
      <c r="AV282" s="396">
        <v>420536.7</v>
      </c>
      <c r="AW282" s="396">
        <v>173030.22</v>
      </c>
      <c r="AX282" s="396">
        <v>65535.53</v>
      </c>
      <c r="AY282" s="396">
        <v>1265489.23</v>
      </c>
      <c r="AZ282" s="396">
        <v>11975310.880000001</v>
      </c>
      <c r="BA282" s="396">
        <v>521094.91</v>
      </c>
      <c r="BB282" s="396">
        <v>0</v>
      </c>
      <c r="BC282" s="396">
        <v>395872.83</v>
      </c>
      <c r="BD282" s="396">
        <v>11975310.83</v>
      </c>
    </row>
    <row r="283" spans="1:56" x14ac:dyDescent="0.25">
      <c r="A283" s="390" t="s">
        <v>2439</v>
      </c>
      <c r="B283" s="390" t="s">
        <v>6279</v>
      </c>
      <c r="C283">
        <v>1016.13</v>
      </c>
      <c r="D283" s="396">
        <v>14325911.859999999</v>
      </c>
      <c r="E283" s="396">
        <v>11394526.58</v>
      </c>
      <c r="F283" s="397">
        <v>0.79537879971292802</v>
      </c>
      <c r="G283">
        <v>2</v>
      </c>
      <c r="H283" s="396">
        <v>100273.79</v>
      </c>
      <c r="I283" s="396">
        <v>7633681.3799999999</v>
      </c>
      <c r="J283" s="396">
        <v>7733955.1699999999</v>
      </c>
      <c r="K283">
        <v>0.9</v>
      </c>
      <c r="L283" s="396">
        <v>3244953.06</v>
      </c>
      <c r="M283" s="396">
        <v>779730.68</v>
      </c>
      <c r="N283" s="396">
        <v>340852.77</v>
      </c>
      <c r="O283" s="396">
        <v>138373.06</v>
      </c>
      <c r="P283" s="396">
        <v>111170.27</v>
      </c>
      <c r="Q283" s="396">
        <v>233035.43</v>
      </c>
      <c r="R283" s="396">
        <v>75455.14</v>
      </c>
      <c r="S283" s="396">
        <v>130051.74</v>
      </c>
      <c r="T283" s="396">
        <v>153181.44</v>
      </c>
      <c r="U283" s="396">
        <v>94050.29</v>
      </c>
      <c r="V283" s="396">
        <v>225817.95</v>
      </c>
      <c r="W283" s="396">
        <v>196682.49</v>
      </c>
      <c r="X283" s="396">
        <v>156054.54</v>
      </c>
      <c r="Y283" s="396">
        <v>5879408.8600000003</v>
      </c>
      <c r="Z283" s="396">
        <v>90866.7</v>
      </c>
      <c r="AA283" s="396">
        <v>127016.25</v>
      </c>
      <c r="AB283" s="396">
        <v>330242.25</v>
      </c>
      <c r="AC283" s="396">
        <v>34548.42</v>
      </c>
      <c r="AD283" s="396">
        <v>580210.23</v>
      </c>
      <c r="AE283" s="396">
        <v>406394.8</v>
      </c>
      <c r="AF283" s="396">
        <v>1525211.13</v>
      </c>
      <c r="AG283" s="396">
        <v>1024259.04</v>
      </c>
      <c r="AH283" s="396">
        <v>2781607.4701200002</v>
      </c>
      <c r="AI283" s="396">
        <v>6900356.29012</v>
      </c>
      <c r="AJ283" s="396">
        <v>1030437.11</v>
      </c>
      <c r="AK283" s="396">
        <v>5869919.1801199997</v>
      </c>
      <c r="AL283" s="396">
        <v>6797312.5701200003</v>
      </c>
      <c r="AM283" s="396">
        <v>215694.63</v>
      </c>
      <c r="AN283" s="396">
        <v>215694.63</v>
      </c>
      <c r="AO283" s="396">
        <v>224512.33</v>
      </c>
      <c r="AP283" s="396">
        <v>224512.33</v>
      </c>
      <c r="AQ283" s="396">
        <v>678.28</v>
      </c>
      <c r="AR283" s="396">
        <v>678.28</v>
      </c>
      <c r="AS283" s="396">
        <v>678.28</v>
      </c>
      <c r="AT283" s="396">
        <v>678.28</v>
      </c>
      <c r="AU283" s="396">
        <v>678.28</v>
      </c>
      <c r="AV283" s="396">
        <v>488365.2</v>
      </c>
      <c r="AW283" s="396">
        <v>200938.32</v>
      </c>
      <c r="AX283" s="396">
        <v>76081.48</v>
      </c>
      <c r="AY283" s="396">
        <v>1649190.32</v>
      </c>
      <c r="AZ283" s="396">
        <v>14325911.859999999</v>
      </c>
      <c r="BA283" s="396">
        <v>922388.58</v>
      </c>
      <c r="BB283" s="396">
        <v>2534.36</v>
      </c>
      <c r="BC283" s="396">
        <v>471144.06</v>
      </c>
      <c r="BD283" s="396">
        <v>14325911.750120001</v>
      </c>
    </row>
    <row r="284" spans="1:56" x14ac:dyDescent="0.25">
      <c r="A284" s="390" t="s">
        <v>2999</v>
      </c>
      <c r="B284" s="390" t="s">
        <v>6280</v>
      </c>
      <c r="C284">
        <v>2042.13</v>
      </c>
      <c r="D284" s="396">
        <v>29072650.960000001</v>
      </c>
      <c r="E284" s="396">
        <v>22196463.77</v>
      </c>
      <c r="F284" s="397">
        <v>0.76348262153799795</v>
      </c>
      <c r="G284">
        <v>1</v>
      </c>
      <c r="H284" s="396">
        <v>367432.66</v>
      </c>
      <c r="I284" s="396">
        <v>11393287.76</v>
      </c>
      <c r="J284" s="396">
        <v>11760720.42</v>
      </c>
      <c r="K284">
        <v>0.9</v>
      </c>
      <c r="L284" s="396">
        <v>6545273.0800000001</v>
      </c>
      <c r="M284" s="396">
        <v>1599522.39</v>
      </c>
      <c r="N284" s="396">
        <v>689417.68</v>
      </c>
      <c r="O284" s="396">
        <v>278424.49</v>
      </c>
      <c r="P284" s="396">
        <v>225330.36</v>
      </c>
      <c r="Q284" s="396">
        <v>478479.28</v>
      </c>
      <c r="R284" s="396">
        <v>151469.21</v>
      </c>
      <c r="S284" s="396">
        <v>263173.38</v>
      </c>
      <c r="T284" s="396">
        <v>307102.90000000002</v>
      </c>
      <c r="U284" s="396">
        <v>189216.91</v>
      </c>
      <c r="V284" s="396">
        <v>452726.82</v>
      </c>
      <c r="W284" s="396">
        <v>394315.15</v>
      </c>
      <c r="X284" s="396">
        <v>315792.78000000003</v>
      </c>
      <c r="Y284" s="396">
        <v>11890244.43</v>
      </c>
      <c r="Z284" s="396">
        <v>182509.2</v>
      </c>
      <c r="AA284" s="396">
        <v>255266.25</v>
      </c>
      <c r="AB284" s="396">
        <v>663692.25</v>
      </c>
      <c r="AC284" s="396">
        <v>69432.42</v>
      </c>
      <c r="AD284" s="396">
        <v>1166056.23</v>
      </c>
      <c r="AE284" s="396">
        <v>863597.83</v>
      </c>
      <c r="AF284" s="396">
        <v>3065237.13</v>
      </c>
      <c r="AG284" s="396">
        <v>2058467.04</v>
      </c>
      <c r="AH284" s="396">
        <v>5648486.3611199996</v>
      </c>
      <c r="AI284" s="396">
        <v>13972744.71112</v>
      </c>
      <c r="AJ284" s="396">
        <v>2070883.19</v>
      </c>
      <c r="AK284" s="396">
        <v>11901861.521120001</v>
      </c>
      <c r="AL284" s="396">
        <v>13765656.39112</v>
      </c>
      <c r="AM284" s="396">
        <v>447668.1</v>
      </c>
      <c r="AN284" s="396">
        <v>447668.1</v>
      </c>
      <c r="AO284" s="396">
        <v>466660.08</v>
      </c>
      <c r="AP284" s="396">
        <v>466660.08</v>
      </c>
      <c r="AQ284" s="396">
        <v>8817.7000000000007</v>
      </c>
      <c r="AR284" s="396">
        <v>8817.7000000000007</v>
      </c>
      <c r="AS284" s="396">
        <v>9495.99</v>
      </c>
      <c r="AT284" s="396">
        <v>9495.99</v>
      </c>
      <c r="AU284" s="396">
        <v>11530.84</v>
      </c>
      <c r="AV284" s="396">
        <v>982156.68</v>
      </c>
      <c r="AW284" s="396">
        <v>404109.28</v>
      </c>
      <c r="AX284" s="396">
        <v>153669.51999999999</v>
      </c>
      <c r="AY284" s="396">
        <v>3416750.06</v>
      </c>
      <c r="AZ284" s="396">
        <v>29072650.960000001</v>
      </c>
      <c r="BA284" s="396">
        <v>1788704.87</v>
      </c>
      <c r="BB284" s="396">
        <v>4261.7</v>
      </c>
      <c r="BC284" s="396">
        <v>817147.31</v>
      </c>
      <c r="BD284" s="396">
        <v>29072650.88112</v>
      </c>
    </row>
    <row r="285" spans="1:56" x14ac:dyDescent="0.25">
      <c r="A285" s="390"/>
      <c r="B285" s="390" t="s">
        <v>6281</v>
      </c>
      <c r="C285">
        <v>73.64</v>
      </c>
      <c r="D285" s="396">
        <v>1086019.93</v>
      </c>
      <c r="E285" s="396">
        <v>762045</v>
      </c>
      <c r="F285" s="397">
        <v>0.70168601786156903</v>
      </c>
      <c r="G285">
        <v>1</v>
      </c>
      <c r="H285" s="396">
        <v>40155.300000000003</v>
      </c>
      <c r="I285" s="396">
        <v>653443.01</v>
      </c>
      <c r="J285" s="396">
        <v>693598.31</v>
      </c>
      <c r="K285">
        <v>0.93064000000000002</v>
      </c>
      <c r="L285" s="396">
        <v>238018.29</v>
      </c>
      <c r="M285" s="396">
        <v>71053.070000000007</v>
      </c>
      <c r="N285" s="396">
        <v>26563.81</v>
      </c>
      <c r="O285" s="396">
        <v>8789.89</v>
      </c>
      <c r="P285" s="396">
        <v>8056.85</v>
      </c>
      <c r="Q285" s="396">
        <v>22133.33</v>
      </c>
      <c r="R285" s="396">
        <v>4623.6400000000003</v>
      </c>
      <c r="S285" s="396">
        <v>10100.370000000001</v>
      </c>
      <c r="T285" s="396">
        <v>9182.4</v>
      </c>
      <c r="U285" s="396">
        <v>6925.97</v>
      </c>
      <c r="V285" s="396">
        <v>13536.56</v>
      </c>
      <c r="W285" s="396">
        <v>11790.05</v>
      </c>
      <c r="X285" s="396">
        <v>12119.86</v>
      </c>
      <c r="Y285" s="396">
        <v>442894.09</v>
      </c>
      <c r="Z285" s="396">
        <v>6627.6</v>
      </c>
      <c r="AA285" s="396">
        <v>9205</v>
      </c>
      <c r="AB285" s="396">
        <v>23933</v>
      </c>
      <c r="AC285" s="396">
        <v>2503.7600000000002</v>
      </c>
      <c r="AD285" s="396">
        <v>42048.44</v>
      </c>
      <c r="AE285" s="396">
        <v>54183.4</v>
      </c>
      <c r="AF285" s="396">
        <v>110533.64</v>
      </c>
      <c r="AG285" s="396">
        <v>74229.119999999995</v>
      </c>
      <c r="AH285" s="396">
        <v>202181.62236000001</v>
      </c>
      <c r="AI285" s="396">
        <v>525445.58236</v>
      </c>
      <c r="AJ285" s="396">
        <v>74676.850000000006</v>
      </c>
      <c r="AK285" s="396">
        <v>450768.73236000002</v>
      </c>
      <c r="AL285" s="396">
        <v>520265.99235999997</v>
      </c>
      <c r="AM285" s="396">
        <v>16131.66</v>
      </c>
      <c r="AN285" s="396">
        <v>16131.66</v>
      </c>
      <c r="AO285" s="396">
        <v>16833.04</v>
      </c>
      <c r="AP285" s="396">
        <v>16833.04</v>
      </c>
      <c r="AQ285" s="396">
        <v>0</v>
      </c>
      <c r="AR285" s="396">
        <v>0</v>
      </c>
      <c r="AS285" s="396">
        <v>0</v>
      </c>
      <c r="AT285" s="396">
        <v>0</v>
      </c>
      <c r="AU285" s="396">
        <v>0</v>
      </c>
      <c r="AV285" s="396">
        <v>36471.589999999997</v>
      </c>
      <c r="AW285" s="396">
        <v>15006.27</v>
      </c>
      <c r="AX285" s="396">
        <v>5452.48</v>
      </c>
      <c r="AY285" s="396">
        <v>122859.74</v>
      </c>
      <c r="AZ285" s="396">
        <v>1086019.93</v>
      </c>
      <c r="BA285" s="396">
        <v>28601.99</v>
      </c>
      <c r="BB285" s="396">
        <v>0</v>
      </c>
      <c r="BC285" s="396">
        <v>15903.73</v>
      </c>
      <c r="BD285" s="396">
        <v>1086019.8223600001</v>
      </c>
    </row>
    <row r="286" spans="1:56" x14ac:dyDescent="0.25">
      <c r="A286" s="390"/>
      <c r="B286" s="390" t="s">
        <v>6282</v>
      </c>
      <c r="C286">
        <v>56</v>
      </c>
      <c r="D286" s="396">
        <v>810914.62</v>
      </c>
      <c r="E286" s="396">
        <v>542832.37</v>
      </c>
      <c r="F286" s="397">
        <v>0.66940755119201101</v>
      </c>
      <c r="G286">
        <v>1</v>
      </c>
      <c r="H286" s="396">
        <v>39247.4</v>
      </c>
      <c r="I286" s="396">
        <v>461740.91</v>
      </c>
      <c r="J286" s="396">
        <v>500988.31</v>
      </c>
      <c r="K286">
        <v>0.93064000000000002</v>
      </c>
      <c r="L286" s="396">
        <v>177195.48</v>
      </c>
      <c r="M286" s="396">
        <v>49712.65</v>
      </c>
      <c r="N286" s="396">
        <v>20250.91</v>
      </c>
      <c r="O286" s="396">
        <v>7163.13</v>
      </c>
      <c r="P286" s="396">
        <v>6058.93</v>
      </c>
      <c r="Q286" s="396">
        <v>16288.67</v>
      </c>
      <c r="R286" s="396">
        <v>4045.68</v>
      </c>
      <c r="S286" s="396">
        <v>7503.13</v>
      </c>
      <c r="T286" s="396">
        <v>7652</v>
      </c>
      <c r="U286" s="396">
        <v>5194.47</v>
      </c>
      <c r="V286" s="396">
        <v>11280.47</v>
      </c>
      <c r="W286" s="396">
        <v>9825.0400000000009</v>
      </c>
      <c r="X286" s="396">
        <v>9003.32</v>
      </c>
      <c r="Y286" s="396">
        <v>331173.88</v>
      </c>
      <c r="Z286" s="396">
        <v>5040</v>
      </c>
      <c r="AA286" s="396">
        <v>7000</v>
      </c>
      <c r="AB286" s="396">
        <v>18200</v>
      </c>
      <c r="AC286" s="396">
        <v>1904</v>
      </c>
      <c r="AD286" s="396">
        <v>31976</v>
      </c>
      <c r="AE286" s="396">
        <v>36088</v>
      </c>
      <c r="AF286" s="396">
        <v>84056</v>
      </c>
      <c r="AG286" s="396">
        <v>56448</v>
      </c>
      <c r="AH286" s="396">
        <v>151368.111</v>
      </c>
      <c r="AI286" s="396">
        <v>392080.11099999998</v>
      </c>
      <c r="AJ286" s="396">
        <v>56788.480000000003</v>
      </c>
      <c r="AK286" s="396">
        <v>335291.63099999999</v>
      </c>
      <c r="AL286" s="396">
        <v>388141.261</v>
      </c>
      <c r="AM286" s="396">
        <v>11923.4</v>
      </c>
      <c r="AN286" s="396">
        <v>11923.4</v>
      </c>
      <c r="AO286" s="396">
        <v>12624.78</v>
      </c>
      <c r="AP286" s="396">
        <v>12624.78</v>
      </c>
      <c r="AQ286" s="396">
        <v>0</v>
      </c>
      <c r="AR286" s="396">
        <v>0</v>
      </c>
      <c r="AS286" s="396">
        <v>0</v>
      </c>
      <c r="AT286" s="396">
        <v>0</v>
      </c>
      <c r="AU286" s="396">
        <v>0</v>
      </c>
      <c r="AV286" s="396">
        <v>27353.69</v>
      </c>
      <c r="AW286" s="396">
        <v>11254.7</v>
      </c>
      <c r="AX286" s="396">
        <v>3894.63</v>
      </c>
      <c r="AY286" s="396">
        <v>91599.38</v>
      </c>
      <c r="AZ286" s="396">
        <v>810914.62</v>
      </c>
      <c r="BA286" s="396">
        <v>26795.57</v>
      </c>
      <c r="BB286" s="396">
        <v>42.93</v>
      </c>
      <c r="BC286" s="396">
        <v>14971.37</v>
      </c>
      <c r="BD286" s="396">
        <v>810914.52099999995</v>
      </c>
    </row>
    <row r="287" spans="1:56" x14ac:dyDescent="0.25">
      <c r="A287" s="390" t="s">
        <v>1683</v>
      </c>
      <c r="B287" s="390" t="s">
        <v>6283</v>
      </c>
      <c r="C287">
        <v>943.79</v>
      </c>
      <c r="D287" s="396">
        <v>13474961.369999999</v>
      </c>
      <c r="E287" s="396">
        <v>11425989.07</v>
      </c>
      <c r="F287" s="397">
        <v>0.84794225053871197</v>
      </c>
      <c r="G287">
        <v>2</v>
      </c>
      <c r="H287" s="396">
        <v>28761.35</v>
      </c>
      <c r="I287" s="396">
        <v>3457946.89</v>
      </c>
      <c r="J287" s="396">
        <v>3486708.24</v>
      </c>
      <c r="K287">
        <v>0.93064000000000002</v>
      </c>
      <c r="L287" s="396">
        <v>3092944.76</v>
      </c>
      <c r="M287" s="396">
        <v>745317.81</v>
      </c>
      <c r="N287" s="396">
        <v>328308.06</v>
      </c>
      <c r="O287" s="396">
        <v>133443.76999999999</v>
      </c>
      <c r="P287" s="396">
        <v>105431.27</v>
      </c>
      <c r="Q287" s="396">
        <v>225915.54</v>
      </c>
      <c r="R287" s="396">
        <v>71666.460000000006</v>
      </c>
      <c r="S287" s="396">
        <v>125244.65</v>
      </c>
      <c r="T287" s="396">
        <v>147683.62</v>
      </c>
      <c r="U287" s="396">
        <v>90326.21</v>
      </c>
      <c r="V287" s="396">
        <v>217713.13</v>
      </c>
      <c r="W287" s="396">
        <v>189623.38</v>
      </c>
      <c r="X287" s="396">
        <v>150286.31</v>
      </c>
      <c r="Y287" s="396">
        <v>5623904.9699999997</v>
      </c>
      <c r="Z287" s="396">
        <v>84281.4</v>
      </c>
      <c r="AA287" s="396">
        <v>117973.75</v>
      </c>
      <c r="AB287" s="396">
        <v>306731.75</v>
      </c>
      <c r="AC287" s="396">
        <v>32088.86</v>
      </c>
      <c r="AD287" s="396">
        <v>538904.09</v>
      </c>
      <c r="AE287" s="396">
        <v>381870.35</v>
      </c>
      <c r="AF287" s="396">
        <v>1416628.79</v>
      </c>
      <c r="AG287" s="396">
        <v>951340.32</v>
      </c>
      <c r="AH287" s="396">
        <v>2558861.0859599998</v>
      </c>
      <c r="AI287" s="396">
        <v>6388680.3959600003</v>
      </c>
      <c r="AJ287" s="396">
        <v>957078.56</v>
      </c>
      <c r="AK287" s="396">
        <v>5431601.8359599998</v>
      </c>
      <c r="AL287" s="396">
        <v>6322297.4259599997</v>
      </c>
      <c r="AM287" s="396">
        <v>194281.38</v>
      </c>
      <c r="AN287" s="396">
        <v>194281.38</v>
      </c>
      <c r="AO287" s="396">
        <v>201996.52</v>
      </c>
      <c r="AP287" s="396">
        <v>201996.52</v>
      </c>
      <c r="AQ287" s="396">
        <v>0</v>
      </c>
      <c r="AR287" s="396">
        <v>0</v>
      </c>
      <c r="AS287" s="396">
        <v>0</v>
      </c>
      <c r="AT287" s="396">
        <v>0</v>
      </c>
      <c r="AU287" s="396">
        <v>701.37</v>
      </c>
      <c r="AV287" s="396">
        <v>469221.1</v>
      </c>
      <c r="AW287" s="396">
        <v>193061.46</v>
      </c>
      <c r="AX287" s="396">
        <v>73219.14</v>
      </c>
      <c r="AY287" s="396">
        <v>1528758.87</v>
      </c>
      <c r="AZ287" s="396">
        <v>13474961.369999999</v>
      </c>
      <c r="BA287" s="396">
        <v>419671.84</v>
      </c>
      <c r="BB287" s="396">
        <v>0</v>
      </c>
      <c r="BC287" s="396">
        <v>384021.25</v>
      </c>
      <c r="BD287" s="396">
        <v>13474961.26596</v>
      </c>
    </row>
    <row r="288" spans="1:56" x14ac:dyDescent="0.25">
      <c r="A288" s="390" t="s">
        <v>3392</v>
      </c>
      <c r="B288" s="390" t="s">
        <v>6284</v>
      </c>
      <c r="C288">
        <v>1264.69</v>
      </c>
      <c r="D288" s="396">
        <v>17740112.32</v>
      </c>
      <c r="E288" s="396">
        <v>12506150.74</v>
      </c>
      <c r="F288" s="397">
        <v>0.70496457488043696</v>
      </c>
      <c r="G288">
        <v>1</v>
      </c>
      <c r="H288" s="396">
        <v>577353.14</v>
      </c>
      <c r="I288" s="396">
        <v>6602937.8099999996</v>
      </c>
      <c r="J288" s="396">
        <v>7180290.9500000002</v>
      </c>
      <c r="K288">
        <v>0.93064000000000002</v>
      </c>
      <c r="L288" s="396">
        <v>4054709.69</v>
      </c>
      <c r="M288" s="396">
        <v>970805.86</v>
      </c>
      <c r="N288" s="396">
        <v>439132.67</v>
      </c>
      <c r="O288" s="396">
        <v>179544</v>
      </c>
      <c r="P288" s="396">
        <v>137929.94</v>
      </c>
      <c r="Q288" s="396">
        <v>297393.46999999997</v>
      </c>
      <c r="R288" s="396">
        <v>96518.54</v>
      </c>
      <c r="S288" s="396">
        <v>167666.23000000001</v>
      </c>
      <c r="T288" s="396">
        <v>198952.03</v>
      </c>
      <c r="U288" s="396">
        <v>121493.08</v>
      </c>
      <c r="V288" s="396">
        <v>293292.31</v>
      </c>
      <c r="W288" s="396">
        <v>255451.18</v>
      </c>
      <c r="X288" s="396">
        <v>201189.74</v>
      </c>
      <c r="Y288" s="396">
        <v>7414078.7400000002</v>
      </c>
      <c r="Z288" s="396">
        <v>112554.9</v>
      </c>
      <c r="AA288" s="396">
        <v>158086.25</v>
      </c>
      <c r="AB288" s="396">
        <v>411024.25</v>
      </c>
      <c r="AC288" s="396">
        <v>42999.46</v>
      </c>
      <c r="AD288" s="396">
        <v>722137.99</v>
      </c>
      <c r="AE288" s="396">
        <v>496079.44</v>
      </c>
      <c r="AF288" s="396">
        <v>1898299.69</v>
      </c>
      <c r="AG288" s="396">
        <v>1274807.52</v>
      </c>
      <c r="AH288" s="396">
        <v>3356470.5465600002</v>
      </c>
      <c r="AI288" s="396">
        <v>8472460.0465600006</v>
      </c>
      <c r="AJ288" s="396">
        <v>1282496.83</v>
      </c>
      <c r="AK288" s="396">
        <v>7189963.2165599996</v>
      </c>
      <c r="AL288" s="396">
        <v>8383506.0565600004</v>
      </c>
      <c r="AM288" s="396">
        <v>197086.89</v>
      </c>
      <c r="AN288" s="396">
        <v>197086.89</v>
      </c>
      <c r="AO288" s="396">
        <v>205503.41</v>
      </c>
      <c r="AP288" s="396">
        <v>205503.41</v>
      </c>
      <c r="AQ288" s="396">
        <v>28756.45</v>
      </c>
      <c r="AR288" s="396">
        <v>28756.45</v>
      </c>
      <c r="AS288" s="396">
        <v>29457.82</v>
      </c>
      <c r="AT288" s="396">
        <v>29457.82</v>
      </c>
      <c r="AU288" s="396">
        <v>35770.21</v>
      </c>
      <c r="AV288" s="396">
        <v>628433.64</v>
      </c>
      <c r="AW288" s="396">
        <v>258569.61</v>
      </c>
      <c r="AX288" s="396">
        <v>98144.81</v>
      </c>
      <c r="AY288" s="396">
        <v>1942527.41</v>
      </c>
      <c r="AZ288" s="396">
        <v>17740112.32</v>
      </c>
      <c r="BA288" s="396">
        <v>525351.46</v>
      </c>
      <c r="BB288" s="396">
        <v>31339.31</v>
      </c>
      <c r="BC288" s="396">
        <v>631831.42000000004</v>
      </c>
      <c r="BD288" s="396">
        <v>17740112.206560001</v>
      </c>
    </row>
    <row r="289" spans="1:56" x14ac:dyDescent="0.25">
      <c r="A289" s="390" t="s">
        <v>1604</v>
      </c>
      <c r="B289" s="390" t="s">
        <v>6285</v>
      </c>
      <c r="C289">
        <v>553.5</v>
      </c>
      <c r="D289" s="396">
        <v>7528405.2199999997</v>
      </c>
      <c r="E289" s="396">
        <v>6040889.5300000003</v>
      </c>
      <c r="F289" s="397">
        <v>0.802412908639899</v>
      </c>
      <c r="G289">
        <v>2</v>
      </c>
      <c r="H289" s="396">
        <v>25525.56</v>
      </c>
      <c r="I289" s="396">
        <v>1353235.71</v>
      </c>
      <c r="J289" s="396">
        <v>1378761.27</v>
      </c>
      <c r="K289">
        <v>0.93064000000000002</v>
      </c>
      <c r="L289" s="396">
        <v>1733558.78</v>
      </c>
      <c r="M289" s="396">
        <v>346711.75</v>
      </c>
      <c r="N289" s="396">
        <v>184307.48</v>
      </c>
      <c r="O289" s="396">
        <v>81469.240000000005</v>
      </c>
      <c r="P289" s="396">
        <v>60495.8</v>
      </c>
      <c r="Q289" s="396">
        <v>110318.02</v>
      </c>
      <c r="R289" s="396">
        <v>42190.74</v>
      </c>
      <c r="S289" s="396">
        <v>70702.62</v>
      </c>
      <c r="T289" s="396">
        <v>93354.41</v>
      </c>
      <c r="U289" s="396">
        <v>53099.11</v>
      </c>
      <c r="V289" s="396">
        <v>137621.76999999999</v>
      </c>
      <c r="W289" s="396">
        <v>119865.55</v>
      </c>
      <c r="X289" s="396">
        <v>84839.05</v>
      </c>
      <c r="Y289" s="396">
        <v>3118534.32</v>
      </c>
      <c r="Z289" s="396">
        <v>48690</v>
      </c>
      <c r="AA289" s="396">
        <v>69187.5</v>
      </c>
      <c r="AB289" s="396">
        <v>179887.5</v>
      </c>
      <c r="AC289" s="396">
        <v>18819</v>
      </c>
      <c r="AD289" s="396">
        <v>316048.5</v>
      </c>
      <c r="AE289" s="396">
        <v>96887</v>
      </c>
      <c r="AF289" s="396">
        <v>830803.5</v>
      </c>
      <c r="AG289" s="396">
        <v>557928</v>
      </c>
      <c r="AH289" s="396">
        <v>1440945.777</v>
      </c>
      <c r="AI289" s="396">
        <v>3559196.7769999998</v>
      </c>
      <c r="AJ289" s="396">
        <v>561293.28</v>
      </c>
      <c r="AK289" s="396">
        <v>2997903.497</v>
      </c>
      <c r="AL289" s="396">
        <v>3520265.4670000002</v>
      </c>
      <c r="AM289" s="396">
        <v>81359.710000000006</v>
      </c>
      <c r="AN289" s="396">
        <v>81359.710000000006</v>
      </c>
      <c r="AO289" s="396">
        <v>84866.59</v>
      </c>
      <c r="AP289" s="396">
        <v>84866.59</v>
      </c>
      <c r="AQ289" s="396">
        <v>23846.81</v>
      </c>
      <c r="AR289" s="396">
        <v>23846.81</v>
      </c>
      <c r="AS289" s="396">
        <v>24548.18</v>
      </c>
      <c r="AT289" s="396">
        <v>24548.18</v>
      </c>
      <c r="AU289" s="396">
        <v>29457.82</v>
      </c>
      <c r="AV289" s="396">
        <v>274939.71000000002</v>
      </c>
      <c r="AW289" s="396">
        <v>113124.2</v>
      </c>
      <c r="AX289" s="396">
        <v>42840.98</v>
      </c>
      <c r="AY289" s="396">
        <v>889605.29</v>
      </c>
      <c r="AZ289" s="396">
        <v>7528405.2199999997</v>
      </c>
      <c r="BA289" s="396">
        <v>160473.07999999999</v>
      </c>
      <c r="BB289" s="396">
        <v>4992.33</v>
      </c>
      <c r="BC289" s="396">
        <v>170739.48</v>
      </c>
      <c r="BD289" s="396">
        <v>7528405.0769999996</v>
      </c>
    </row>
    <row r="290" spans="1:56" x14ac:dyDescent="0.25">
      <c r="A290" s="390" t="s">
        <v>1484</v>
      </c>
      <c r="B290" s="390" t="s">
        <v>6286</v>
      </c>
      <c r="C290">
        <v>412.5</v>
      </c>
      <c r="D290" s="396">
        <v>5113421.34</v>
      </c>
      <c r="E290" s="396">
        <v>3348341.75</v>
      </c>
      <c r="F290" s="397">
        <v>0.65481436544401805</v>
      </c>
      <c r="G290">
        <v>1</v>
      </c>
      <c r="H290" s="396">
        <v>252321.36</v>
      </c>
      <c r="I290" s="396">
        <v>1586567</v>
      </c>
      <c r="J290" s="396">
        <v>1838888.36</v>
      </c>
      <c r="K290">
        <v>0.93064000000000002</v>
      </c>
      <c r="L290" s="396">
        <v>1229384.32</v>
      </c>
      <c r="M290" s="396">
        <v>245876.86</v>
      </c>
      <c r="N290" s="396">
        <v>136895.04999999999</v>
      </c>
      <c r="O290" s="396">
        <v>60768.04</v>
      </c>
      <c r="P290" s="396">
        <v>39335.379999999997</v>
      </c>
      <c r="Q290" s="396">
        <v>82380.34</v>
      </c>
      <c r="R290" s="396">
        <v>31209.58</v>
      </c>
      <c r="S290" s="396">
        <v>52810.53</v>
      </c>
      <c r="T290" s="396">
        <v>69633.210000000006</v>
      </c>
      <c r="U290" s="396">
        <v>39535.75</v>
      </c>
      <c r="V290" s="396">
        <v>102652.3</v>
      </c>
      <c r="W290" s="396">
        <v>89407.91</v>
      </c>
      <c r="X290" s="396">
        <v>63369.57</v>
      </c>
      <c r="Y290" s="396">
        <v>2243258.84</v>
      </c>
      <c r="Z290" s="396">
        <v>36540</v>
      </c>
      <c r="AA290" s="396">
        <v>51562.5</v>
      </c>
      <c r="AB290" s="396">
        <v>134062.5</v>
      </c>
      <c r="AC290" s="396">
        <v>14025</v>
      </c>
      <c r="AD290" s="396">
        <v>235537.5</v>
      </c>
      <c r="AE290" s="396">
        <v>72699</v>
      </c>
      <c r="AF290" s="396">
        <v>619162.5</v>
      </c>
      <c r="AG290" s="396">
        <v>415800</v>
      </c>
      <c r="AH290" s="396">
        <v>953895.11699999997</v>
      </c>
      <c r="AI290" s="396">
        <v>2533284.1170000001</v>
      </c>
      <c r="AJ290" s="396">
        <v>418308</v>
      </c>
      <c r="AK290" s="396">
        <v>2114976.1170000001</v>
      </c>
      <c r="AL290" s="396">
        <v>2504270.267</v>
      </c>
      <c r="AM290" s="396">
        <v>11222.02</v>
      </c>
      <c r="AN290" s="396">
        <v>11222.02</v>
      </c>
      <c r="AO290" s="396">
        <v>11222.02</v>
      </c>
      <c r="AP290" s="396">
        <v>11222.02</v>
      </c>
      <c r="AQ290" s="396">
        <v>0</v>
      </c>
      <c r="AR290" s="396">
        <v>0</v>
      </c>
      <c r="AS290" s="396">
        <v>0</v>
      </c>
      <c r="AT290" s="396">
        <v>0</v>
      </c>
      <c r="AU290" s="396">
        <v>0</v>
      </c>
      <c r="AV290" s="396">
        <v>204802.03</v>
      </c>
      <c r="AW290" s="396">
        <v>84265.99</v>
      </c>
      <c r="AX290" s="396">
        <v>31936</v>
      </c>
      <c r="AY290" s="396">
        <v>365892.1</v>
      </c>
      <c r="AZ290" s="396">
        <v>5113421.34</v>
      </c>
      <c r="BA290" s="396">
        <v>32855.050000000003</v>
      </c>
      <c r="BB290" s="396">
        <v>28.35</v>
      </c>
      <c r="BC290" s="396">
        <v>144143.98000000001</v>
      </c>
      <c r="BD290" s="396">
        <v>5113421.2070000004</v>
      </c>
    </row>
    <row r="291" spans="1:56" x14ac:dyDescent="0.25">
      <c r="A291" s="390" t="s">
        <v>3443</v>
      </c>
      <c r="B291" s="390" t="s">
        <v>6287</v>
      </c>
      <c r="C291">
        <v>143.13</v>
      </c>
      <c r="D291" s="396">
        <v>2120422.02</v>
      </c>
      <c r="E291" s="396">
        <v>1604060.88</v>
      </c>
      <c r="F291" s="397">
        <v>0.75648190071144406</v>
      </c>
      <c r="G291">
        <v>1</v>
      </c>
      <c r="H291" s="396">
        <v>36456.97</v>
      </c>
      <c r="I291" s="396">
        <v>1254794.5</v>
      </c>
      <c r="J291" s="396">
        <v>1291251.47</v>
      </c>
      <c r="K291">
        <v>0.93064000000000002</v>
      </c>
      <c r="L291" s="396">
        <v>498164.42</v>
      </c>
      <c r="M291" s="396">
        <v>99632.88</v>
      </c>
      <c r="N291" s="396">
        <v>47412.43</v>
      </c>
      <c r="O291" s="396">
        <v>20033.419999999998</v>
      </c>
      <c r="P291" s="396">
        <v>17843.47</v>
      </c>
      <c r="Q291" s="396">
        <v>27221.33</v>
      </c>
      <c r="R291" s="396">
        <v>10403.19</v>
      </c>
      <c r="S291" s="396">
        <v>17892.09</v>
      </c>
      <c r="T291" s="396">
        <v>22956</v>
      </c>
      <c r="U291" s="396">
        <v>13274.77</v>
      </c>
      <c r="V291" s="396">
        <v>33841.42</v>
      </c>
      <c r="W291" s="396">
        <v>29475.13</v>
      </c>
      <c r="X291" s="396">
        <v>21469.47</v>
      </c>
      <c r="Y291" s="396">
        <v>859620.02</v>
      </c>
      <c r="Z291" s="396">
        <v>12701.7</v>
      </c>
      <c r="AA291" s="396">
        <v>17891.25</v>
      </c>
      <c r="AB291" s="396">
        <v>46517.25</v>
      </c>
      <c r="AC291" s="396">
        <v>4866.42</v>
      </c>
      <c r="AD291" s="396">
        <v>81727.23</v>
      </c>
      <c r="AE291" s="396">
        <v>24969.99</v>
      </c>
      <c r="AF291" s="396">
        <v>214838.13</v>
      </c>
      <c r="AG291" s="396">
        <v>144275.04</v>
      </c>
      <c r="AH291" s="396">
        <v>414403.11012000003</v>
      </c>
      <c r="AI291" s="396">
        <v>962190.12011999998</v>
      </c>
      <c r="AJ291" s="396">
        <v>145145.26999999999</v>
      </c>
      <c r="AK291" s="396">
        <v>817044.85011999996</v>
      </c>
      <c r="AL291" s="396">
        <v>952122.84011999995</v>
      </c>
      <c r="AM291" s="396">
        <v>48395</v>
      </c>
      <c r="AN291" s="396">
        <v>48395</v>
      </c>
      <c r="AO291" s="396">
        <v>50499.13</v>
      </c>
      <c r="AP291" s="396">
        <v>50499.13</v>
      </c>
      <c r="AQ291" s="396">
        <v>0</v>
      </c>
      <c r="AR291" s="396">
        <v>0</v>
      </c>
      <c r="AS291" s="396">
        <v>0</v>
      </c>
      <c r="AT291" s="396">
        <v>0</v>
      </c>
      <c r="AU291" s="396">
        <v>0</v>
      </c>
      <c r="AV291" s="396">
        <v>70839.06</v>
      </c>
      <c r="AW291" s="396">
        <v>29146.79</v>
      </c>
      <c r="AX291" s="396">
        <v>10904.97</v>
      </c>
      <c r="AY291" s="396">
        <v>308679.08</v>
      </c>
      <c r="AZ291" s="396">
        <v>2120422.02</v>
      </c>
      <c r="BA291" s="396">
        <v>195398.18</v>
      </c>
      <c r="BB291" s="396">
        <v>36.29</v>
      </c>
      <c r="BC291" s="396">
        <v>91809.15</v>
      </c>
      <c r="BD291" s="396">
        <v>2120421.9401199999</v>
      </c>
    </row>
    <row r="292" spans="1:56" x14ac:dyDescent="0.25">
      <c r="A292" s="390" t="s">
        <v>1494</v>
      </c>
      <c r="B292" s="390" t="s">
        <v>6288</v>
      </c>
      <c r="C292">
        <v>167.8</v>
      </c>
      <c r="D292" s="396">
        <v>2076353</v>
      </c>
      <c r="E292" s="396">
        <v>1491433.52</v>
      </c>
      <c r="F292" s="397">
        <v>0.71829477935591901</v>
      </c>
      <c r="G292">
        <v>1</v>
      </c>
      <c r="H292" s="396">
        <v>57070.19</v>
      </c>
      <c r="I292" s="396">
        <v>730164.79</v>
      </c>
      <c r="J292" s="396">
        <v>787234.98</v>
      </c>
      <c r="K292">
        <v>0.93064000000000002</v>
      </c>
      <c r="L292" s="396">
        <v>501503.32</v>
      </c>
      <c r="M292" s="396">
        <v>100300.66</v>
      </c>
      <c r="N292" s="396">
        <v>55425.8</v>
      </c>
      <c r="O292" s="396">
        <v>24040.1</v>
      </c>
      <c r="P292" s="396">
        <v>16024.75</v>
      </c>
      <c r="Q292" s="396">
        <v>32952.129999999997</v>
      </c>
      <c r="R292" s="396">
        <v>12137.06</v>
      </c>
      <c r="S292" s="396">
        <v>21066.49</v>
      </c>
      <c r="T292" s="396">
        <v>27547.200000000001</v>
      </c>
      <c r="U292" s="396">
        <v>15872.01</v>
      </c>
      <c r="V292" s="396">
        <v>40609.699999999997</v>
      </c>
      <c r="W292" s="396">
        <v>35370.160000000003</v>
      </c>
      <c r="X292" s="396">
        <v>25278.57</v>
      </c>
      <c r="Y292" s="396">
        <v>908127.95</v>
      </c>
      <c r="Z292" s="396">
        <v>15042.6</v>
      </c>
      <c r="AA292" s="396">
        <v>20975</v>
      </c>
      <c r="AB292" s="396">
        <v>54535</v>
      </c>
      <c r="AC292" s="396">
        <v>5705.2</v>
      </c>
      <c r="AD292" s="396">
        <v>95813.8</v>
      </c>
      <c r="AE292" s="396">
        <v>30089.34</v>
      </c>
      <c r="AF292" s="396">
        <v>251867.8</v>
      </c>
      <c r="AG292" s="396">
        <v>169142.39999999999</v>
      </c>
      <c r="AH292" s="396">
        <v>386949.81420000002</v>
      </c>
      <c r="AI292" s="396">
        <v>1030120.9542</v>
      </c>
      <c r="AJ292" s="396">
        <v>170162.62</v>
      </c>
      <c r="AK292" s="396">
        <v>859958.33420000004</v>
      </c>
      <c r="AL292" s="396">
        <v>1018318.4742000001</v>
      </c>
      <c r="AM292" s="396">
        <v>4909.63</v>
      </c>
      <c r="AN292" s="396">
        <v>4909.63</v>
      </c>
      <c r="AO292" s="396">
        <v>4909.63</v>
      </c>
      <c r="AP292" s="396">
        <v>4909.63</v>
      </c>
      <c r="AQ292" s="396">
        <v>0</v>
      </c>
      <c r="AR292" s="396">
        <v>0</v>
      </c>
      <c r="AS292" s="396">
        <v>0</v>
      </c>
      <c r="AT292" s="396">
        <v>0</v>
      </c>
      <c r="AU292" s="396">
        <v>0</v>
      </c>
      <c r="AV292" s="396">
        <v>83463.839999999997</v>
      </c>
      <c r="AW292" s="396">
        <v>34341.269999999997</v>
      </c>
      <c r="AX292" s="396">
        <v>12462.83</v>
      </c>
      <c r="AY292" s="396">
        <v>149906.46</v>
      </c>
      <c r="AZ292" s="396">
        <v>2076353</v>
      </c>
      <c r="BA292" s="396">
        <v>15514.37</v>
      </c>
      <c r="BB292" s="396">
        <v>0</v>
      </c>
      <c r="BC292" s="396">
        <v>56827.28</v>
      </c>
      <c r="BD292" s="396">
        <v>2076352.8842</v>
      </c>
    </row>
    <row r="293" spans="1:56" x14ac:dyDescent="0.25">
      <c r="A293" s="390" t="s">
        <v>2149</v>
      </c>
      <c r="B293" s="390" t="s">
        <v>6289</v>
      </c>
      <c r="C293">
        <v>229.5</v>
      </c>
      <c r="D293" s="396">
        <v>2933950.56</v>
      </c>
      <c r="E293" s="396">
        <v>2042076.29</v>
      </c>
      <c r="F293" s="397">
        <v>0.69601591718709799</v>
      </c>
      <c r="G293">
        <v>1</v>
      </c>
      <c r="H293" s="396">
        <v>101062.33</v>
      </c>
      <c r="I293" s="396">
        <v>849411.95</v>
      </c>
      <c r="J293" s="396">
        <v>950474.28</v>
      </c>
      <c r="K293">
        <v>0.93064000000000002</v>
      </c>
      <c r="L293" s="396">
        <v>707179.79</v>
      </c>
      <c r="M293" s="396">
        <v>141435.95000000001</v>
      </c>
      <c r="N293" s="396">
        <v>76127</v>
      </c>
      <c r="O293" s="396">
        <v>33389.03</v>
      </c>
      <c r="P293" s="396">
        <v>23017.13</v>
      </c>
      <c r="Q293" s="396">
        <v>45130.1</v>
      </c>
      <c r="R293" s="396">
        <v>17338.66</v>
      </c>
      <c r="S293" s="396">
        <v>29146.79</v>
      </c>
      <c r="T293" s="396">
        <v>38260</v>
      </c>
      <c r="U293" s="396">
        <v>21643.66</v>
      </c>
      <c r="V293" s="396">
        <v>56402.36</v>
      </c>
      <c r="W293" s="396">
        <v>49125.22</v>
      </c>
      <c r="X293" s="396">
        <v>34974.46</v>
      </c>
      <c r="Y293" s="396">
        <v>1273170.1499999999</v>
      </c>
      <c r="Z293" s="396">
        <v>20385</v>
      </c>
      <c r="AA293" s="396">
        <v>28687.5</v>
      </c>
      <c r="AB293" s="396">
        <v>74587.5</v>
      </c>
      <c r="AC293" s="396">
        <v>7803</v>
      </c>
      <c r="AD293" s="396">
        <v>131044.5</v>
      </c>
      <c r="AE293" s="396">
        <v>40158.5</v>
      </c>
      <c r="AF293" s="396">
        <v>344479.5</v>
      </c>
      <c r="AG293" s="396">
        <v>231336</v>
      </c>
      <c r="AH293" s="396">
        <v>552196.40700000001</v>
      </c>
      <c r="AI293" s="396">
        <v>1430677.9069999999</v>
      </c>
      <c r="AJ293" s="396">
        <v>232731.36</v>
      </c>
      <c r="AK293" s="396">
        <v>1197946.547</v>
      </c>
      <c r="AL293" s="396">
        <v>1414535.6569999999</v>
      </c>
      <c r="AM293" s="396">
        <v>16833.04</v>
      </c>
      <c r="AN293" s="396">
        <v>16833.04</v>
      </c>
      <c r="AO293" s="396">
        <v>17534.419999999998</v>
      </c>
      <c r="AP293" s="396">
        <v>17534.419999999998</v>
      </c>
      <c r="AQ293" s="396">
        <v>0</v>
      </c>
      <c r="AR293" s="396">
        <v>0</v>
      </c>
      <c r="AS293" s="396">
        <v>0</v>
      </c>
      <c r="AT293" s="396">
        <v>0</v>
      </c>
      <c r="AU293" s="396">
        <v>0</v>
      </c>
      <c r="AV293" s="396">
        <v>113623.03999999999</v>
      </c>
      <c r="AW293" s="396">
        <v>46750.3</v>
      </c>
      <c r="AX293" s="396">
        <v>17136.39</v>
      </c>
      <c r="AY293" s="396">
        <v>246244.65</v>
      </c>
      <c r="AZ293" s="396">
        <v>2933950.56</v>
      </c>
      <c r="BA293" s="396">
        <v>28906.62</v>
      </c>
      <c r="BB293" s="396">
        <v>0</v>
      </c>
      <c r="BC293" s="396">
        <v>82721.850000000006</v>
      </c>
      <c r="BD293" s="396">
        <v>2933950.4569999999</v>
      </c>
    </row>
    <row r="294" spans="1:56" x14ac:dyDescent="0.25">
      <c r="A294" s="390" t="s">
        <v>1889</v>
      </c>
      <c r="B294" s="390" t="s">
        <v>6290</v>
      </c>
      <c r="C294">
        <v>91.75</v>
      </c>
      <c r="D294" s="396">
        <v>1151435.8899999999</v>
      </c>
      <c r="E294" s="396">
        <v>863376.87</v>
      </c>
      <c r="F294" s="397">
        <v>0.74982626258071605</v>
      </c>
      <c r="G294">
        <v>1</v>
      </c>
      <c r="H294" s="396">
        <v>17456.689999999999</v>
      </c>
      <c r="I294" s="396">
        <v>277032.36</v>
      </c>
      <c r="J294" s="396">
        <v>294489.05</v>
      </c>
      <c r="K294">
        <v>0.93064000000000002</v>
      </c>
      <c r="L294" s="396">
        <v>280467.90000000002</v>
      </c>
      <c r="M294" s="396">
        <v>56093.58</v>
      </c>
      <c r="N294" s="396">
        <v>30050.13</v>
      </c>
      <c r="O294" s="396">
        <v>12687.83</v>
      </c>
      <c r="P294" s="396">
        <v>9012.49</v>
      </c>
      <c r="Q294" s="396">
        <v>17192.419999999998</v>
      </c>
      <c r="R294" s="396">
        <v>6357.5</v>
      </c>
      <c r="S294" s="396">
        <v>11543.28</v>
      </c>
      <c r="T294" s="396">
        <v>14538.8</v>
      </c>
      <c r="U294" s="396">
        <v>8368.8799999999992</v>
      </c>
      <c r="V294" s="396">
        <v>21432.89</v>
      </c>
      <c r="W294" s="396">
        <v>18667.580000000002</v>
      </c>
      <c r="X294" s="396">
        <v>13851.27</v>
      </c>
      <c r="Y294" s="396">
        <v>500264.55</v>
      </c>
      <c r="Z294" s="396">
        <v>8190</v>
      </c>
      <c r="AA294" s="396">
        <v>11468.75</v>
      </c>
      <c r="AB294" s="396">
        <v>29818.75</v>
      </c>
      <c r="AC294" s="396">
        <v>3119.5</v>
      </c>
      <c r="AD294" s="396">
        <v>52389.25</v>
      </c>
      <c r="AE294" s="396">
        <v>15836</v>
      </c>
      <c r="AF294" s="396">
        <v>137716.75</v>
      </c>
      <c r="AG294" s="396">
        <v>92484</v>
      </c>
      <c r="AH294" s="396">
        <v>215605.43400000001</v>
      </c>
      <c r="AI294" s="396">
        <v>566628.43400000001</v>
      </c>
      <c r="AJ294" s="396">
        <v>93041.84</v>
      </c>
      <c r="AK294" s="396">
        <v>473586.59399999998</v>
      </c>
      <c r="AL294" s="396">
        <v>560175.04399999999</v>
      </c>
      <c r="AM294" s="396">
        <v>4909.63</v>
      </c>
      <c r="AN294" s="396">
        <v>4909.63</v>
      </c>
      <c r="AO294" s="396">
        <v>4909.63</v>
      </c>
      <c r="AP294" s="396">
        <v>4909.63</v>
      </c>
      <c r="AQ294" s="396">
        <v>0</v>
      </c>
      <c r="AR294" s="396">
        <v>0</v>
      </c>
      <c r="AS294" s="396">
        <v>0</v>
      </c>
      <c r="AT294" s="396">
        <v>0</v>
      </c>
      <c r="AU294" s="396">
        <v>0</v>
      </c>
      <c r="AV294" s="396">
        <v>45589.49</v>
      </c>
      <c r="AW294" s="396">
        <v>18757.84</v>
      </c>
      <c r="AX294" s="396">
        <v>7010.34</v>
      </c>
      <c r="AY294" s="396">
        <v>90996.19</v>
      </c>
      <c r="AZ294" s="396">
        <v>1151435.8899999999</v>
      </c>
      <c r="BA294" s="396">
        <v>27152.639999999999</v>
      </c>
      <c r="BB294" s="396">
        <v>2.09</v>
      </c>
      <c r="BC294" s="396">
        <v>19654.900000000001</v>
      </c>
      <c r="BD294" s="396">
        <v>1151435.784</v>
      </c>
    </row>
    <row r="295" spans="1:56" x14ac:dyDescent="0.25">
      <c r="A295" s="390" t="s">
        <v>1402</v>
      </c>
      <c r="B295" s="390" t="s">
        <v>6291</v>
      </c>
      <c r="C295">
        <v>154.46</v>
      </c>
      <c r="D295" s="396">
        <v>1958072.02</v>
      </c>
      <c r="E295" s="396">
        <v>1563835.65</v>
      </c>
      <c r="F295" s="397">
        <v>0.79866094506574903</v>
      </c>
      <c r="G295">
        <v>2</v>
      </c>
      <c r="H295" s="396">
        <v>10841.54</v>
      </c>
      <c r="I295" s="396">
        <v>828893.46</v>
      </c>
      <c r="J295" s="396">
        <v>839735</v>
      </c>
      <c r="K295">
        <v>0.93064000000000002</v>
      </c>
      <c r="L295" s="396">
        <v>470785.41</v>
      </c>
      <c r="M295" s="396">
        <v>94157.08</v>
      </c>
      <c r="N295" s="396">
        <v>50751.33</v>
      </c>
      <c r="O295" s="396">
        <v>22036.76</v>
      </c>
      <c r="P295" s="396">
        <v>15319.72</v>
      </c>
      <c r="Q295" s="396">
        <v>30086.73</v>
      </c>
      <c r="R295" s="396">
        <v>11559.1</v>
      </c>
      <c r="S295" s="396">
        <v>19335</v>
      </c>
      <c r="T295" s="396">
        <v>25251.599999999999</v>
      </c>
      <c r="U295" s="396">
        <v>14717.69</v>
      </c>
      <c r="V295" s="396">
        <v>37225.56</v>
      </c>
      <c r="W295" s="396">
        <v>32422.65</v>
      </c>
      <c r="X295" s="396">
        <v>23200.880000000001</v>
      </c>
      <c r="Y295" s="396">
        <v>846849.51</v>
      </c>
      <c r="Z295" s="396">
        <v>13736.7</v>
      </c>
      <c r="AA295" s="396">
        <v>19307.5</v>
      </c>
      <c r="AB295" s="396">
        <v>50199.5</v>
      </c>
      <c r="AC295" s="396">
        <v>5251.64</v>
      </c>
      <c r="AD295" s="396">
        <v>88196.66</v>
      </c>
      <c r="AE295" s="396">
        <v>27169.71</v>
      </c>
      <c r="AF295" s="396">
        <v>231844.46</v>
      </c>
      <c r="AG295" s="396">
        <v>155695.67999999999</v>
      </c>
      <c r="AH295" s="396">
        <v>367610.00303999998</v>
      </c>
      <c r="AI295" s="396">
        <v>959011.85303999996</v>
      </c>
      <c r="AJ295" s="396">
        <v>156634.79</v>
      </c>
      <c r="AK295" s="396">
        <v>802377.06304000004</v>
      </c>
      <c r="AL295" s="396">
        <v>948147.66304000001</v>
      </c>
      <c r="AM295" s="396">
        <v>10520.65</v>
      </c>
      <c r="AN295" s="396">
        <v>10520.65</v>
      </c>
      <c r="AO295" s="396">
        <v>11222.02</v>
      </c>
      <c r="AP295" s="396">
        <v>11222.02</v>
      </c>
      <c r="AQ295" s="396">
        <v>0</v>
      </c>
      <c r="AR295" s="396">
        <v>0</v>
      </c>
      <c r="AS295" s="396">
        <v>0</v>
      </c>
      <c r="AT295" s="396">
        <v>0</v>
      </c>
      <c r="AU295" s="396">
        <v>0</v>
      </c>
      <c r="AV295" s="396">
        <v>76450.070000000007</v>
      </c>
      <c r="AW295" s="396">
        <v>31455.45</v>
      </c>
      <c r="AX295" s="396">
        <v>11683.9</v>
      </c>
      <c r="AY295" s="396">
        <v>163074.76</v>
      </c>
      <c r="AZ295" s="396">
        <v>1958072.02</v>
      </c>
      <c r="BA295" s="396">
        <v>23895.68</v>
      </c>
      <c r="BB295" s="396">
        <v>64.38</v>
      </c>
      <c r="BC295" s="396">
        <v>55017.4</v>
      </c>
      <c r="BD295" s="396">
        <v>1958071.93304</v>
      </c>
    </row>
    <row r="296" spans="1:56" x14ac:dyDescent="0.25">
      <c r="A296" s="390" t="s">
        <v>1727</v>
      </c>
      <c r="B296" s="390" t="s">
        <v>6292</v>
      </c>
      <c r="C296">
        <v>621</v>
      </c>
      <c r="D296" s="396">
        <v>8999041.3000000007</v>
      </c>
      <c r="E296" s="396">
        <v>6737002.3200000003</v>
      </c>
      <c r="F296" s="397">
        <v>0.74863555965678297</v>
      </c>
      <c r="G296">
        <v>1</v>
      </c>
      <c r="H296" s="396">
        <v>134941.78</v>
      </c>
      <c r="I296" s="396">
        <v>789313</v>
      </c>
      <c r="J296" s="396">
        <v>924254.78</v>
      </c>
      <c r="K296">
        <v>0.93064000000000002</v>
      </c>
      <c r="L296" s="396">
        <v>1982482.08</v>
      </c>
      <c r="M296" s="396">
        <v>660761.27</v>
      </c>
      <c r="N296" s="396">
        <v>237102.41</v>
      </c>
      <c r="O296" s="396">
        <v>78779.179999999993</v>
      </c>
      <c r="P296" s="396">
        <v>63072.22</v>
      </c>
      <c r="Q296" s="396">
        <v>203391.37</v>
      </c>
      <c r="R296" s="396">
        <v>47392.33</v>
      </c>
      <c r="S296" s="396">
        <v>89460.46</v>
      </c>
      <c r="T296" s="396">
        <v>78815.61</v>
      </c>
      <c r="U296" s="396">
        <v>59736.5</v>
      </c>
      <c r="V296" s="396">
        <v>116188.87</v>
      </c>
      <c r="W296" s="396">
        <v>101197.97</v>
      </c>
      <c r="X296" s="396">
        <v>107347.36</v>
      </c>
      <c r="Y296" s="396">
        <v>3825727.63</v>
      </c>
      <c r="Z296" s="396">
        <v>55890</v>
      </c>
      <c r="AA296" s="396">
        <v>77625</v>
      </c>
      <c r="AB296" s="396">
        <v>201825</v>
      </c>
      <c r="AC296" s="396">
        <v>21114</v>
      </c>
      <c r="AD296" s="396">
        <v>354591</v>
      </c>
      <c r="AE296" s="396">
        <v>575046</v>
      </c>
      <c r="AF296" s="396">
        <v>932121</v>
      </c>
      <c r="AG296" s="396">
        <v>625968</v>
      </c>
      <c r="AH296" s="396">
        <v>1638545.6580000001</v>
      </c>
      <c r="AI296" s="396">
        <v>4482725.6579999998</v>
      </c>
      <c r="AJ296" s="396">
        <v>629743.68000000005</v>
      </c>
      <c r="AK296" s="396">
        <v>3852981.9780000001</v>
      </c>
      <c r="AL296" s="396">
        <v>4439046.6279999996</v>
      </c>
      <c r="AM296" s="396">
        <v>60318.400000000001</v>
      </c>
      <c r="AN296" s="396">
        <v>60318.400000000001</v>
      </c>
      <c r="AO296" s="396">
        <v>63123.91</v>
      </c>
      <c r="AP296" s="396">
        <v>63123.91</v>
      </c>
      <c r="AQ296" s="396">
        <v>701.37</v>
      </c>
      <c r="AR296" s="396">
        <v>701.37</v>
      </c>
      <c r="AS296" s="396">
        <v>701.37</v>
      </c>
      <c r="AT296" s="396">
        <v>701.37</v>
      </c>
      <c r="AU296" s="396">
        <v>701.37</v>
      </c>
      <c r="AV296" s="396">
        <v>308605.8</v>
      </c>
      <c r="AW296" s="396">
        <v>126976.14</v>
      </c>
      <c r="AX296" s="396">
        <v>48293.47</v>
      </c>
      <c r="AY296" s="396">
        <v>734266.88</v>
      </c>
      <c r="AZ296" s="396">
        <v>8999041.3000000007</v>
      </c>
      <c r="BA296" s="396">
        <v>96200.56</v>
      </c>
      <c r="BB296" s="396">
        <v>137.30000000000001</v>
      </c>
      <c r="BC296" s="396">
        <v>174652.82</v>
      </c>
      <c r="BD296" s="396">
        <v>8999041.1380000003</v>
      </c>
    </row>
    <row r="297" spans="1:56" x14ac:dyDescent="0.25">
      <c r="A297" s="390" t="s">
        <v>3218</v>
      </c>
      <c r="B297" s="390" t="s">
        <v>6293</v>
      </c>
      <c r="C297">
        <v>160.75</v>
      </c>
      <c r="D297" s="396">
        <v>2110324.25</v>
      </c>
      <c r="E297" s="396">
        <v>1612398.63</v>
      </c>
      <c r="F297" s="397">
        <v>0.76405255258759397</v>
      </c>
      <c r="G297">
        <v>1</v>
      </c>
      <c r="H297" s="396">
        <v>21864.3</v>
      </c>
      <c r="I297" s="396">
        <v>519571.67</v>
      </c>
      <c r="J297" s="396">
        <v>541435.97</v>
      </c>
      <c r="K297">
        <v>0.93064000000000002</v>
      </c>
      <c r="L297" s="396">
        <v>505510.01</v>
      </c>
      <c r="M297" s="396">
        <v>101102</v>
      </c>
      <c r="N297" s="396">
        <v>52754.67</v>
      </c>
      <c r="O297" s="396">
        <v>22704.54</v>
      </c>
      <c r="P297" s="396">
        <v>16805.72</v>
      </c>
      <c r="Q297" s="396">
        <v>31519.43</v>
      </c>
      <c r="R297" s="396">
        <v>12137.06</v>
      </c>
      <c r="S297" s="396">
        <v>20200.75</v>
      </c>
      <c r="T297" s="396">
        <v>26016.799999999999</v>
      </c>
      <c r="U297" s="396">
        <v>15006.27</v>
      </c>
      <c r="V297" s="396">
        <v>38353.61</v>
      </c>
      <c r="W297" s="396">
        <v>33405.15</v>
      </c>
      <c r="X297" s="396">
        <v>24239.72</v>
      </c>
      <c r="Y297" s="396">
        <v>899755.73</v>
      </c>
      <c r="Z297" s="396">
        <v>14355</v>
      </c>
      <c r="AA297" s="396">
        <v>20093.75</v>
      </c>
      <c r="AB297" s="396">
        <v>52243.75</v>
      </c>
      <c r="AC297" s="396">
        <v>5465.5</v>
      </c>
      <c r="AD297" s="396">
        <v>91788.25</v>
      </c>
      <c r="AE297" s="396">
        <v>28701.5</v>
      </c>
      <c r="AF297" s="396">
        <v>241285.75</v>
      </c>
      <c r="AG297" s="396">
        <v>162036</v>
      </c>
      <c r="AH297" s="396">
        <v>399929.07299999997</v>
      </c>
      <c r="AI297" s="396">
        <v>1015898.573</v>
      </c>
      <c r="AJ297" s="396">
        <v>163013.35999999999</v>
      </c>
      <c r="AK297" s="396">
        <v>852885.21299999999</v>
      </c>
      <c r="AL297" s="396">
        <v>1004591.963</v>
      </c>
      <c r="AM297" s="396">
        <v>18937.169999999998</v>
      </c>
      <c r="AN297" s="396">
        <v>18937.169999999998</v>
      </c>
      <c r="AO297" s="396">
        <v>19638.55</v>
      </c>
      <c r="AP297" s="396">
        <v>19638.55</v>
      </c>
      <c r="AQ297" s="396">
        <v>701.37</v>
      </c>
      <c r="AR297" s="396">
        <v>701.37</v>
      </c>
      <c r="AS297" s="396">
        <v>701.37</v>
      </c>
      <c r="AT297" s="396">
        <v>701.37</v>
      </c>
      <c r="AU297" s="396">
        <v>701.37</v>
      </c>
      <c r="AV297" s="396">
        <v>79956.95</v>
      </c>
      <c r="AW297" s="396">
        <v>32898.36</v>
      </c>
      <c r="AX297" s="396">
        <v>12462.83</v>
      </c>
      <c r="AY297" s="396">
        <v>205976.43</v>
      </c>
      <c r="AZ297" s="396">
        <v>2110324.25</v>
      </c>
      <c r="BA297" s="396">
        <v>28981.84</v>
      </c>
      <c r="BB297" s="396">
        <v>48.1</v>
      </c>
      <c r="BC297" s="396">
        <v>46681.77</v>
      </c>
      <c r="BD297" s="396">
        <v>2110324.1230000001</v>
      </c>
    </row>
    <row r="298" spans="1:56" x14ac:dyDescent="0.25">
      <c r="A298" s="390" t="s">
        <v>2749</v>
      </c>
      <c r="B298" s="390" t="s">
        <v>6294</v>
      </c>
      <c r="C298">
        <v>125.5</v>
      </c>
      <c r="D298" s="396">
        <v>1828177.59</v>
      </c>
      <c r="E298" s="396">
        <v>1367756.36</v>
      </c>
      <c r="F298" s="397">
        <v>0.74815289689663</v>
      </c>
      <c r="G298">
        <v>1</v>
      </c>
      <c r="H298" s="396">
        <v>37590.550000000003</v>
      </c>
      <c r="I298" s="396">
        <v>1106172.69</v>
      </c>
      <c r="J298" s="396">
        <v>1143763.24</v>
      </c>
      <c r="K298">
        <v>0.93064000000000002</v>
      </c>
      <c r="L298" s="396">
        <v>431386.35</v>
      </c>
      <c r="M298" s="396">
        <v>86277.27</v>
      </c>
      <c r="N298" s="396">
        <v>41402.400000000001</v>
      </c>
      <c r="O298" s="396">
        <v>18030.07</v>
      </c>
      <c r="P298" s="396">
        <v>15225.53</v>
      </c>
      <c r="Q298" s="396">
        <v>25072.27</v>
      </c>
      <c r="R298" s="396">
        <v>9247.2800000000007</v>
      </c>
      <c r="S298" s="396">
        <v>15872.01</v>
      </c>
      <c r="T298" s="396">
        <v>20660.400000000001</v>
      </c>
      <c r="U298" s="396">
        <v>11831.86</v>
      </c>
      <c r="V298" s="396">
        <v>30457.27</v>
      </c>
      <c r="W298" s="396">
        <v>26527.62</v>
      </c>
      <c r="X298" s="396">
        <v>19045.5</v>
      </c>
      <c r="Y298" s="396">
        <v>751035.83</v>
      </c>
      <c r="Z298" s="396">
        <v>11205</v>
      </c>
      <c r="AA298" s="396">
        <v>15687.5</v>
      </c>
      <c r="AB298" s="396">
        <v>40787.5</v>
      </c>
      <c r="AC298" s="396">
        <v>4267</v>
      </c>
      <c r="AD298" s="396">
        <v>71660.5</v>
      </c>
      <c r="AE298" s="396">
        <v>22904.5</v>
      </c>
      <c r="AF298" s="396">
        <v>188375.5</v>
      </c>
      <c r="AG298" s="396">
        <v>126504</v>
      </c>
      <c r="AH298" s="396">
        <v>355626.57</v>
      </c>
      <c r="AI298" s="396">
        <v>837018.07</v>
      </c>
      <c r="AJ298" s="396">
        <v>127267.04</v>
      </c>
      <c r="AK298" s="396">
        <v>709751.03</v>
      </c>
      <c r="AL298" s="396">
        <v>828190.82</v>
      </c>
      <c r="AM298" s="396">
        <v>37172.97</v>
      </c>
      <c r="AN298" s="396">
        <v>37172.97</v>
      </c>
      <c r="AO298" s="396">
        <v>38575.72</v>
      </c>
      <c r="AP298" s="396">
        <v>38575.72</v>
      </c>
      <c r="AQ298" s="396">
        <v>0</v>
      </c>
      <c r="AR298" s="396">
        <v>0</v>
      </c>
      <c r="AS298" s="396">
        <v>0</v>
      </c>
      <c r="AT298" s="396">
        <v>0</v>
      </c>
      <c r="AU298" s="396">
        <v>0</v>
      </c>
      <c r="AV298" s="396">
        <v>62422.53</v>
      </c>
      <c r="AW298" s="396">
        <v>25683.81</v>
      </c>
      <c r="AX298" s="396">
        <v>9347.1200000000008</v>
      </c>
      <c r="AY298" s="396">
        <v>248950.84</v>
      </c>
      <c r="AZ298" s="396">
        <v>1828177.59</v>
      </c>
      <c r="BA298" s="396">
        <v>242528.04</v>
      </c>
      <c r="BB298" s="396">
        <v>0</v>
      </c>
      <c r="BC298" s="396">
        <v>62733.87</v>
      </c>
      <c r="BD298" s="396">
        <v>1828177.49</v>
      </c>
    </row>
    <row r="299" spans="1:56" x14ac:dyDescent="0.25">
      <c r="A299" s="390" t="s">
        <v>3368</v>
      </c>
      <c r="B299" s="390" t="s">
        <v>6295</v>
      </c>
      <c r="C299">
        <v>296.5</v>
      </c>
      <c r="D299" s="396">
        <v>4124098.91</v>
      </c>
      <c r="E299" s="396">
        <v>3492191.31</v>
      </c>
      <c r="F299" s="397">
        <v>0.84677680778514597</v>
      </c>
      <c r="G299">
        <v>2</v>
      </c>
      <c r="H299" s="396">
        <v>13991.75</v>
      </c>
      <c r="I299" s="396">
        <v>1686531.39</v>
      </c>
      <c r="J299" s="396">
        <v>1700523.14</v>
      </c>
      <c r="K299">
        <v>0.9</v>
      </c>
      <c r="L299" s="396">
        <v>932477.31</v>
      </c>
      <c r="M299" s="396">
        <v>228497.92000000001</v>
      </c>
      <c r="N299" s="396">
        <v>99531.49</v>
      </c>
      <c r="O299" s="396">
        <v>39603.82</v>
      </c>
      <c r="P299" s="396">
        <v>31617.75</v>
      </c>
      <c r="Q299" s="396">
        <v>69726.77</v>
      </c>
      <c r="R299" s="396">
        <v>21239.22</v>
      </c>
      <c r="S299" s="396">
        <v>37955.01</v>
      </c>
      <c r="T299" s="396">
        <v>43660.41</v>
      </c>
      <c r="U299" s="396">
        <v>27070.85</v>
      </c>
      <c r="V299" s="396">
        <v>64363.57</v>
      </c>
      <c r="W299" s="396">
        <v>56059.26</v>
      </c>
      <c r="X299" s="396">
        <v>45543.81</v>
      </c>
      <c r="Y299" s="396">
        <v>1697347.19</v>
      </c>
      <c r="Z299" s="396">
        <v>26595</v>
      </c>
      <c r="AA299" s="396">
        <v>37062.5</v>
      </c>
      <c r="AB299" s="396">
        <v>96362.5</v>
      </c>
      <c r="AC299" s="396">
        <v>10081</v>
      </c>
      <c r="AD299" s="396">
        <v>169301.5</v>
      </c>
      <c r="AE299" s="396">
        <v>126991.5</v>
      </c>
      <c r="AF299" s="396">
        <v>445046.5</v>
      </c>
      <c r="AG299" s="396">
        <v>298872</v>
      </c>
      <c r="AH299" s="396">
        <v>795710.84400000004</v>
      </c>
      <c r="AI299" s="396">
        <v>2006023.344</v>
      </c>
      <c r="AJ299" s="396">
        <v>300674.71999999997</v>
      </c>
      <c r="AK299" s="396">
        <v>1705348.6240000001</v>
      </c>
      <c r="AL299" s="396">
        <v>1975955.8640000001</v>
      </c>
      <c r="AM299" s="396">
        <v>55619.37</v>
      </c>
      <c r="AN299" s="396">
        <v>55619.37</v>
      </c>
      <c r="AO299" s="396">
        <v>58332.51</v>
      </c>
      <c r="AP299" s="396">
        <v>58332.51</v>
      </c>
      <c r="AQ299" s="396">
        <v>0</v>
      </c>
      <c r="AR299" s="396">
        <v>0</v>
      </c>
      <c r="AS299" s="396">
        <v>0</v>
      </c>
      <c r="AT299" s="396">
        <v>0</v>
      </c>
      <c r="AU299" s="396">
        <v>0</v>
      </c>
      <c r="AV299" s="396">
        <v>142439.85</v>
      </c>
      <c r="AW299" s="396">
        <v>58607.01</v>
      </c>
      <c r="AX299" s="396">
        <v>21845.17</v>
      </c>
      <c r="AY299" s="396">
        <v>450795.79</v>
      </c>
      <c r="AZ299" s="396">
        <v>4124098.91</v>
      </c>
      <c r="BA299" s="396">
        <v>138119.82</v>
      </c>
      <c r="BB299" s="396">
        <v>0</v>
      </c>
      <c r="BC299" s="396">
        <v>164152.93</v>
      </c>
      <c r="BD299" s="396">
        <v>4124098.844</v>
      </c>
    </row>
    <row r="300" spans="1:56" x14ac:dyDescent="0.25">
      <c r="A300" s="390" t="s">
        <v>3060</v>
      </c>
      <c r="B300" s="390" t="s">
        <v>6296</v>
      </c>
      <c r="C300">
        <v>322.02999999999997</v>
      </c>
      <c r="D300" s="396">
        <v>4371478.99</v>
      </c>
      <c r="E300" s="396">
        <v>3354816.6</v>
      </c>
      <c r="F300" s="397">
        <v>0.76743285457263499</v>
      </c>
      <c r="G300">
        <v>1</v>
      </c>
      <c r="H300" s="396">
        <v>55936.38</v>
      </c>
      <c r="I300" s="396">
        <v>2444105.67</v>
      </c>
      <c r="J300" s="396">
        <v>2500042.0499999998</v>
      </c>
      <c r="K300">
        <v>0.9</v>
      </c>
      <c r="L300" s="396">
        <v>1011960.76</v>
      </c>
      <c r="M300" s="396">
        <v>202392.15</v>
      </c>
      <c r="N300" s="396">
        <v>103327.2</v>
      </c>
      <c r="O300" s="396">
        <v>45205.65</v>
      </c>
      <c r="P300" s="396">
        <v>34999.589999999997</v>
      </c>
      <c r="Q300" s="396">
        <v>63041.7</v>
      </c>
      <c r="R300" s="396">
        <v>22916</v>
      </c>
      <c r="S300" s="396">
        <v>39629.5</v>
      </c>
      <c r="T300" s="396">
        <v>51800.49</v>
      </c>
      <c r="U300" s="396">
        <v>29582.58</v>
      </c>
      <c r="V300" s="396">
        <v>76363.56</v>
      </c>
      <c r="W300" s="396">
        <v>66510.990000000005</v>
      </c>
      <c r="X300" s="396">
        <v>47553.1</v>
      </c>
      <c r="Y300" s="396">
        <v>1795283.27</v>
      </c>
      <c r="Z300" s="396">
        <v>28720.799999999999</v>
      </c>
      <c r="AA300" s="396">
        <v>40253.75</v>
      </c>
      <c r="AB300" s="396">
        <v>104659.75</v>
      </c>
      <c r="AC300" s="396">
        <v>10949.02</v>
      </c>
      <c r="AD300" s="396">
        <v>183879.13</v>
      </c>
      <c r="AE300" s="396">
        <v>59137.08</v>
      </c>
      <c r="AF300" s="396">
        <v>483367.03</v>
      </c>
      <c r="AG300" s="396">
        <v>324606.24</v>
      </c>
      <c r="AH300" s="396">
        <v>856867.69571999996</v>
      </c>
      <c r="AI300" s="396">
        <v>2092440.49572</v>
      </c>
      <c r="AJ300" s="396">
        <v>326564.18</v>
      </c>
      <c r="AK300" s="396">
        <v>1765876.3157200001</v>
      </c>
      <c r="AL300" s="396">
        <v>2059784.0757200001</v>
      </c>
      <c r="AM300" s="396">
        <v>67150.210000000006</v>
      </c>
      <c r="AN300" s="396">
        <v>67150.210000000006</v>
      </c>
      <c r="AO300" s="396">
        <v>69863.350000000006</v>
      </c>
      <c r="AP300" s="396">
        <v>69863.350000000006</v>
      </c>
      <c r="AQ300" s="396">
        <v>0</v>
      </c>
      <c r="AR300" s="396">
        <v>0</v>
      </c>
      <c r="AS300" s="396">
        <v>0</v>
      </c>
      <c r="AT300" s="396">
        <v>0</v>
      </c>
      <c r="AU300" s="396">
        <v>0</v>
      </c>
      <c r="AV300" s="396">
        <v>154648.98000000001</v>
      </c>
      <c r="AW300" s="396">
        <v>63630.46</v>
      </c>
      <c r="AX300" s="396">
        <v>24105.02</v>
      </c>
      <c r="AY300" s="396">
        <v>516411.58</v>
      </c>
      <c r="AZ300" s="396">
        <v>4371478.99</v>
      </c>
      <c r="BA300" s="396">
        <v>248284.73</v>
      </c>
      <c r="BB300" s="396">
        <v>0</v>
      </c>
      <c r="BC300" s="396">
        <v>159683.38</v>
      </c>
      <c r="BD300" s="396">
        <v>4371478.9257199997</v>
      </c>
    </row>
    <row r="301" spans="1:56" x14ac:dyDescent="0.25">
      <c r="A301" s="390" t="s">
        <v>2062</v>
      </c>
      <c r="B301" s="390" t="s">
        <v>6297</v>
      </c>
      <c r="C301">
        <v>239</v>
      </c>
      <c r="D301" s="396">
        <v>3130405.73</v>
      </c>
      <c r="E301" s="396">
        <v>2258483.5299999998</v>
      </c>
      <c r="F301" s="397">
        <v>0.72146671223988601</v>
      </c>
      <c r="G301">
        <v>1</v>
      </c>
      <c r="H301" s="396">
        <v>88115.53</v>
      </c>
      <c r="I301" s="396">
        <v>1447370.59</v>
      </c>
      <c r="J301" s="396">
        <v>1535486.12</v>
      </c>
      <c r="K301">
        <v>0.9</v>
      </c>
      <c r="L301" s="396">
        <v>732977.32</v>
      </c>
      <c r="M301" s="396">
        <v>146595.46</v>
      </c>
      <c r="N301" s="396">
        <v>76203.81</v>
      </c>
      <c r="O301" s="396">
        <v>34227.129999999997</v>
      </c>
      <c r="P301" s="396">
        <v>24651.759999999998</v>
      </c>
      <c r="Q301" s="396">
        <v>46415.32</v>
      </c>
      <c r="R301" s="396">
        <v>17326.73</v>
      </c>
      <c r="S301" s="396">
        <v>29582.58</v>
      </c>
      <c r="T301" s="396">
        <v>39220.370000000003</v>
      </c>
      <c r="U301" s="396">
        <v>22047.39</v>
      </c>
      <c r="V301" s="396">
        <v>57818.12</v>
      </c>
      <c r="W301" s="396">
        <v>50358.32</v>
      </c>
      <c r="X301" s="396">
        <v>35497.379999999997</v>
      </c>
      <c r="Y301" s="396">
        <v>1312921.69</v>
      </c>
      <c r="Z301" s="396">
        <v>21420</v>
      </c>
      <c r="AA301" s="396">
        <v>29875</v>
      </c>
      <c r="AB301" s="396">
        <v>77675</v>
      </c>
      <c r="AC301" s="396">
        <v>8126</v>
      </c>
      <c r="AD301" s="396">
        <v>136469</v>
      </c>
      <c r="AE301" s="396">
        <v>43051</v>
      </c>
      <c r="AF301" s="396">
        <v>358739</v>
      </c>
      <c r="AG301" s="396">
        <v>240912</v>
      </c>
      <c r="AH301" s="396">
        <v>607963.02300000004</v>
      </c>
      <c r="AI301" s="396">
        <v>1524230.023</v>
      </c>
      <c r="AJ301" s="396">
        <v>242365.12</v>
      </c>
      <c r="AK301" s="396">
        <v>1281864.9029999999</v>
      </c>
      <c r="AL301" s="396">
        <v>1499993.503</v>
      </c>
      <c r="AM301" s="396">
        <v>33914.25</v>
      </c>
      <c r="AN301" s="396">
        <v>33914.25</v>
      </c>
      <c r="AO301" s="396">
        <v>35270.82</v>
      </c>
      <c r="AP301" s="396">
        <v>35270.82</v>
      </c>
      <c r="AQ301" s="396">
        <v>0</v>
      </c>
      <c r="AR301" s="396">
        <v>0</v>
      </c>
      <c r="AS301" s="396">
        <v>0</v>
      </c>
      <c r="AT301" s="396">
        <v>0</v>
      </c>
      <c r="AU301" s="396">
        <v>0</v>
      </c>
      <c r="AV301" s="396">
        <v>114630.16</v>
      </c>
      <c r="AW301" s="396">
        <v>47164.68</v>
      </c>
      <c r="AX301" s="396">
        <v>17325.48</v>
      </c>
      <c r="AY301" s="396">
        <v>317490.46000000002</v>
      </c>
      <c r="AZ301" s="396">
        <v>3130405.73</v>
      </c>
      <c r="BA301" s="396">
        <v>111023.03</v>
      </c>
      <c r="BB301" s="396">
        <v>0</v>
      </c>
      <c r="BC301" s="396">
        <v>96714.44</v>
      </c>
      <c r="BD301" s="396">
        <v>3130405.6529999999</v>
      </c>
    </row>
    <row r="302" spans="1:56" x14ac:dyDescent="0.25">
      <c r="A302" s="390" t="s">
        <v>2822</v>
      </c>
      <c r="B302" s="390" t="s">
        <v>6298</v>
      </c>
      <c r="C302">
        <v>139.21</v>
      </c>
      <c r="D302" s="396">
        <v>1864297.61</v>
      </c>
      <c r="E302" s="396">
        <v>1771132.41</v>
      </c>
      <c r="F302" s="397">
        <v>0.95002664837402195</v>
      </c>
      <c r="G302">
        <v>3</v>
      </c>
      <c r="H302" s="396">
        <v>2480.92</v>
      </c>
      <c r="I302" s="396">
        <v>950239.46</v>
      </c>
      <c r="J302" s="396">
        <v>952720.38</v>
      </c>
      <c r="K302">
        <v>0.9</v>
      </c>
      <c r="L302" s="396">
        <v>441723.78</v>
      </c>
      <c r="M302" s="396">
        <v>88344.75</v>
      </c>
      <c r="N302" s="396">
        <v>43914.06</v>
      </c>
      <c r="O302" s="396">
        <v>19373.849999999999</v>
      </c>
      <c r="P302" s="396">
        <v>15312.69</v>
      </c>
      <c r="Q302" s="396">
        <v>27017.87</v>
      </c>
      <c r="R302" s="396">
        <v>9501.75</v>
      </c>
      <c r="S302" s="396">
        <v>17023.939999999999</v>
      </c>
      <c r="T302" s="396">
        <v>22200.21</v>
      </c>
      <c r="U302" s="396">
        <v>12837.72</v>
      </c>
      <c r="V302" s="396">
        <v>32727.24</v>
      </c>
      <c r="W302" s="396">
        <v>28504.71</v>
      </c>
      <c r="X302" s="396">
        <v>20427.740000000002</v>
      </c>
      <c r="Y302" s="396">
        <v>778910.31</v>
      </c>
      <c r="Z302" s="396">
        <v>12431.7</v>
      </c>
      <c r="AA302" s="396">
        <v>17401.25</v>
      </c>
      <c r="AB302" s="396">
        <v>45243.25</v>
      </c>
      <c r="AC302" s="396">
        <v>4733.1400000000003</v>
      </c>
      <c r="AD302" s="396">
        <v>39744.449999999997</v>
      </c>
      <c r="AE302" s="396">
        <v>25612.87</v>
      </c>
      <c r="AF302" s="396">
        <v>208954.21</v>
      </c>
      <c r="AG302" s="396">
        <v>140323.68</v>
      </c>
      <c r="AH302" s="396">
        <v>373927.61004</v>
      </c>
      <c r="AI302" s="396">
        <v>868372.16003999999</v>
      </c>
      <c r="AJ302" s="396">
        <v>141170.07</v>
      </c>
      <c r="AK302" s="396">
        <v>727202.09004000004</v>
      </c>
      <c r="AL302" s="396">
        <v>854255.15003999998</v>
      </c>
      <c r="AM302" s="396">
        <v>31201.11</v>
      </c>
      <c r="AN302" s="396">
        <v>31201.11</v>
      </c>
      <c r="AO302" s="396">
        <v>32557.68</v>
      </c>
      <c r="AP302" s="396">
        <v>32557.68</v>
      </c>
      <c r="AQ302" s="396">
        <v>0</v>
      </c>
      <c r="AR302" s="396">
        <v>0</v>
      </c>
      <c r="AS302" s="396">
        <v>0</v>
      </c>
      <c r="AT302" s="396">
        <v>0</v>
      </c>
      <c r="AU302" s="396">
        <v>0</v>
      </c>
      <c r="AV302" s="396">
        <v>66471.929999999993</v>
      </c>
      <c r="AW302" s="396">
        <v>27349.93</v>
      </c>
      <c r="AX302" s="396">
        <v>9792.66</v>
      </c>
      <c r="AY302" s="396">
        <v>231132.1</v>
      </c>
      <c r="AZ302" s="396">
        <v>1864297.61</v>
      </c>
      <c r="BA302" s="396">
        <v>167687.79999999999</v>
      </c>
      <c r="BB302" s="396">
        <v>0</v>
      </c>
      <c r="BC302" s="396">
        <v>75530.84</v>
      </c>
      <c r="BD302" s="396">
        <v>1864297.5600399999</v>
      </c>
    </row>
    <row r="303" spans="1:56" x14ac:dyDescent="0.25">
      <c r="A303" s="390" t="s">
        <v>2175</v>
      </c>
      <c r="B303" s="390" t="s">
        <v>6299</v>
      </c>
      <c r="C303">
        <v>71.25</v>
      </c>
      <c r="D303" s="396">
        <v>983668.79</v>
      </c>
      <c r="E303" s="396">
        <v>774372.07</v>
      </c>
      <c r="F303" s="397">
        <v>0.78722846335299501</v>
      </c>
      <c r="G303">
        <v>2</v>
      </c>
      <c r="H303" s="396">
        <v>6529.92</v>
      </c>
      <c r="I303" s="396">
        <v>434689.79</v>
      </c>
      <c r="J303" s="396">
        <v>441219.71</v>
      </c>
      <c r="K303">
        <v>0.9</v>
      </c>
      <c r="L303" s="396">
        <v>226674.04</v>
      </c>
      <c r="M303" s="396">
        <v>45334.8</v>
      </c>
      <c r="N303" s="396">
        <v>22602.82</v>
      </c>
      <c r="O303" s="396">
        <v>9686.92</v>
      </c>
      <c r="P303" s="396">
        <v>7982.82</v>
      </c>
      <c r="Q303" s="396">
        <v>12469.78</v>
      </c>
      <c r="R303" s="396">
        <v>5030.34</v>
      </c>
      <c r="S303" s="396">
        <v>8651.51</v>
      </c>
      <c r="T303" s="396">
        <v>11100.1</v>
      </c>
      <c r="U303" s="396">
        <v>6418.86</v>
      </c>
      <c r="V303" s="396">
        <v>16363.62</v>
      </c>
      <c r="W303" s="396">
        <v>14252.35</v>
      </c>
      <c r="X303" s="396">
        <v>10381.31</v>
      </c>
      <c r="Y303" s="396">
        <v>396949.27</v>
      </c>
      <c r="Z303" s="396">
        <v>6345</v>
      </c>
      <c r="AA303" s="396">
        <v>8906.25</v>
      </c>
      <c r="AB303" s="396">
        <v>23156.25</v>
      </c>
      <c r="AC303" s="396">
        <v>2422.5</v>
      </c>
      <c r="AD303" s="396">
        <v>40683.75</v>
      </c>
      <c r="AE303" s="396">
        <v>11996.5</v>
      </c>
      <c r="AF303" s="396">
        <v>106946.25</v>
      </c>
      <c r="AG303" s="396">
        <v>71820</v>
      </c>
      <c r="AH303" s="396">
        <v>193915.66800000001</v>
      </c>
      <c r="AI303" s="396">
        <v>466192.16800000001</v>
      </c>
      <c r="AJ303" s="396">
        <v>72253.2</v>
      </c>
      <c r="AK303" s="396">
        <v>393938.96799999999</v>
      </c>
      <c r="AL303" s="396">
        <v>458966.848</v>
      </c>
      <c r="AM303" s="396">
        <v>18313.689999999999</v>
      </c>
      <c r="AN303" s="396">
        <v>18313.689999999999</v>
      </c>
      <c r="AO303" s="396">
        <v>18991.98</v>
      </c>
      <c r="AP303" s="396">
        <v>18991.98</v>
      </c>
      <c r="AQ303" s="396">
        <v>0</v>
      </c>
      <c r="AR303" s="396">
        <v>0</v>
      </c>
      <c r="AS303" s="396">
        <v>0</v>
      </c>
      <c r="AT303" s="396">
        <v>0</v>
      </c>
      <c r="AU303" s="396">
        <v>0</v>
      </c>
      <c r="AV303" s="396">
        <v>33914.25</v>
      </c>
      <c r="AW303" s="396">
        <v>13954.05</v>
      </c>
      <c r="AX303" s="396">
        <v>5272.97</v>
      </c>
      <c r="AY303" s="396">
        <v>127752.61</v>
      </c>
      <c r="AZ303" s="396">
        <v>983668.79</v>
      </c>
      <c r="BA303" s="396">
        <v>52405.760000000002</v>
      </c>
      <c r="BB303" s="396">
        <v>0</v>
      </c>
      <c r="BC303" s="396">
        <v>32204.66</v>
      </c>
      <c r="BD303" s="396">
        <v>983668.728</v>
      </c>
    </row>
    <row r="304" spans="1:56" x14ac:dyDescent="0.25">
      <c r="A304" s="390" t="s">
        <v>2582</v>
      </c>
      <c r="B304" s="390" t="s">
        <v>6300</v>
      </c>
      <c r="C304">
        <v>50.13</v>
      </c>
      <c r="D304" s="396">
        <v>670107.07999999996</v>
      </c>
      <c r="E304" s="396">
        <v>826016.95</v>
      </c>
      <c r="F304" s="397">
        <v>1.23266411392042</v>
      </c>
      <c r="G304">
        <v>4</v>
      </c>
      <c r="H304" s="396">
        <v>42.61</v>
      </c>
      <c r="I304" s="396">
        <v>260521.05</v>
      </c>
      <c r="J304" s="396">
        <v>260563.66</v>
      </c>
      <c r="K304">
        <v>0.9</v>
      </c>
      <c r="L304" s="396">
        <v>164031.93</v>
      </c>
      <c r="M304" s="396">
        <v>32806.379999999997</v>
      </c>
      <c r="N304" s="396">
        <v>15499.08</v>
      </c>
      <c r="O304" s="396">
        <v>6457.95</v>
      </c>
      <c r="P304" s="396">
        <v>5574.11</v>
      </c>
      <c r="Q304" s="396">
        <v>9005.9500000000007</v>
      </c>
      <c r="R304" s="396">
        <v>2794.63</v>
      </c>
      <c r="S304" s="396">
        <v>5860.7</v>
      </c>
      <c r="T304" s="396">
        <v>7400.07</v>
      </c>
      <c r="U304" s="396">
        <v>4465.29</v>
      </c>
      <c r="V304" s="396">
        <v>10909.08</v>
      </c>
      <c r="W304" s="396">
        <v>9501.57</v>
      </c>
      <c r="X304" s="396">
        <v>7032.5</v>
      </c>
      <c r="Y304" s="396">
        <v>281339.24</v>
      </c>
      <c r="Z304" s="396">
        <v>4497.3</v>
      </c>
      <c r="AA304" s="396">
        <v>6266.25</v>
      </c>
      <c r="AB304" s="396">
        <v>16292.25</v>
      </c>
      <c r="AC304" s="396">
        <v>1704.42</v>
      </c>
      <c r="AD304" s="396">
        <v>14312.11</v>
      </c>
      <c r="AE304" s="396">
        <v>8442.39</v>
      </c>
      <c r="AF304" s="396">
        <v>75245.13</v>
      </c>
      <c r="AG304" s="396">
        <v>50531.040000000001</v>
      </c>
      <c r="AH304" s="396">
        <v>134519.47812000001</v>
      </c>
      <c r="AI304" s="396">
        <v>311810.36812</v>
      </c>
      <c r="AJ304" s="396">
        <v>50835.83</v>
      </c>
      <c r="AK304" s="396">
        <v>260974.53812000001</v>
      </c>
      <c r="AL304" s="396">
        <v>306726.77811999997</v>
      </c>
      <c r="AM304" s="396">
        <v>10852.56</v>
      </c>
      <c r="AN304" s="396">
        <v>10852.56</v>
      </c>
      <c r="AO304" s="396">
        <v>11530.84</v>
      </c>
      <c r="AP304" s="396">
        <v>11530.84</v>
      </c>
      <c r="AQ304" s="396">
        <v>0</v>
      </c>
      <c r="AR304" s="396">
        <v>0</v>
      </c>
      <c r="AS304" s="396">
        <v>0</v>
      </c>
      <c r="AT304" s="396">
        <v>0</v>
      </c>
      <c r="AU304" s="396">
        <v>0</v>
      </c>
      <c r="AV304" s="396">
        <v>23739.97</v>
      </c>
      <c r="AW304" s="396">
        <v>9767.83</v>
      </c>
      <c r="AX304" s="396">
        <v>3766.41</v>
      </c>
      <c r="AY304" s="396">
        <v>82041.009999999995</v>
      </c>
      <c r="AZ304" s="396">
        <v>670107.07999999996</v>
      </c>
      <c r="BA304" s="396">
        <v>24894</v>
      </c>
      <c r="BB304" s="396">
        <v>0</v>
      </c>
      <c r="BC304" s="396">
        <v>26619.42</v>
      </c>
      <c r="BD304" s="396">
        <v>670107.02812000003</v>
      </c>
    </row>
    <row r="305" spans="1:56" x14ac:dyDescent="0.25">
      <c r="A305" s="390" t="s">
        <v>3246</v>
      </c>
      <c r="B305" s="390" t="s">
        <v>6301</v>
      </c>
      <c r="C305">
        <v>262.75</v>
      </c>
      <c r="D305" s="396">
        <v>3522166.34</v>
      </c>
      <c r="E305" s="396">
        <v>2416808.64</v>
      </c>
      <c r="F305" s="397">
        <v>0.68617106822955998</v>
      </c>
      <c r="G305">
        <v>1</v>
      </c>
      <c r="H305" s="396">
        <v>146426.04999999999</v>
      </c>
      <c r="I305" s="396">
        <v>1794283.78</v>
      </c>
      <c r="J305" s="396">
        <v>1940709.83</v>
      </c>
      <c r="K305">
        <v>0.9</v>
      </c>
      <c r="L305" s="396">
        <v>828554.98</v>
      </c>
      <c r="M305" s="396">
        <v>165710.99</v>
      </c>
      <c r="N305" s="396">
        <v>83953.35</v>
      </c>
      <c r="O305" s="396">
        <v>37456.11</v>
      </c>
      <c r="P305" s="396">
        <v>28141.81</v>
      </c>
      <c r="Q305" s="396">
        <v>49186.38</v>
      </c>
      <c r="R305" s="396">
        <v>19003.509999999998</v>
      </c>
      <c r="S305" s="396">
        <v>32373.39</v>
      </c>
      <c r="T305" s="396">
        <v>42920.4</v>
      </c>
      <c r="U305" s="396">
        <v>24000.959999999999</v>
      </c>
      <c r="V305" s="396">
        <v>63272.66</v>
      </c>
      <c r="W305" s="396">
        <v>55109.1</v>
      </c>
      <c r="X305" s="396">
        <v>38846.19</v>
      </c>
      <c r="Y305" s="396">
        <v>1468529.83</v>
      </c>
      <c r="Z305" s="396">
        <v>23400</v>
      </c>
      <c r="AA305" s="396">
        <v>32843.75</v>
      </c>
      <c r="AB305" s="396">
        <v>85393.75</v>
      </c>
      <c r="AC305" s="396">
        <v>8933.5</v>
      </c>
      <c r="AD305" s="396">
        <v>150030.25</v>
      </c>
      <c r="AE305" s="396">
        <v>45418</v>
      </c>
      <c r="AF305" s="396">
        <v>394387.75</v>
      </c>
      <c r="AG305" s="396">
        <v>264852</v>
      </c>
      <c r="AH305" s="396">
        <v>688803.76199999999</v>
      </c>
      <c r="AI305" s="396">
        <v>1694062.7620000001</v>
      </c>
      <c r="AJ305" s="396">
        <v>266449.52</v>
      </c>
      <c r="AK305" s="396">
        <v>1427613.2420000001</v>
      </c>
      <c r="AL305" s="396">
        <v>1667417.8019999999</v>
      </c>
      <c r="AM305" s="396">
        <v>46123.38</v>
      </c>
      <c r="AN305" s="396">
        <v>46123.38</v>
      </c>
      <c r="AO305" s="396">
        <v>48158.23</v>
      </c>
      <c r="AP305" s="396">
        <v>48158.23</v>
      </c>
      <c r="AQ305" s="396">
        <v>0</v>
      </c>
      <c r="AR305" s="396">
        <v>0</v>
      </c>
      <c r="AS305" s="396">
        <v>0</v>
      </c>
      <c r="AT305" s="396">
        <v>0</v>
      </c>
      <c r="AU305" s="396">
        <v>0</v>
      </c>
      <c r="AV305" s="396">
        <v>126161.01</v>
      </c>
      <c r="AW305" s="396">
        <v>51909.06</v>
      </c>
      <c r="AX305" s="396">
        <v>19585.330000000002</v>
      </c>
      <c r="AY305" s="396">
        <v>386218.62</v>
      </c>
      <c r="AZ305" s="396">
        <v>3522166.34</v>
      </c>
      <c r="BA305" s="396">
        <v>229402.1</v>
      </c>
      <c r="BB305" s="396">
        <v>36.46</v>
      </c>
      <c r="BC305" s="396">
        <v>133198.87</v>
      </c>
      <c r="BD305" s="396">
        <v>3522166.2519999999</v>
      </c>
    </row>
    <row r="306" spans="1:56" x14ac:dyDescent="0.25">
      <c r="A306" s="390" t="s">
        <v>2667</v>
      </c>
      <c r="B306" s="390" t="s">
        <v>6302</v>
      </c>
      <c r="C306">
        <v>1286.56</v>
      </c>
      <c r="D306" s="396">
        <v>19127521.629999999</v>
      </c>
      <c r="E306" s="396">
        <v>14569048.17</v>
      </c>
      <c r="F306" s="397">
        <v>0.76167986902964002</v>
      </c>
      <c r="G306">
        <v>1</v>
      </c>
      <c r="H306" s="396">
        <v>271889.64</v>
      </c>
      <c r="I306" s="396">
        <v>9201217.6999999993</v>
      </c>
      <c r="J306" s="396">
        <v>9473107.3399999999</v>
      </c>
      <c r="K306">
        <v>0.9</v>
      </c>
      <c r="L306" s="396">
        <v>4368803.17</v>
      </c>
      <c r="M306" s="396">
        <v>873760.63</v>
      </c>
      <c r="N306" s="396">
        <v>414600.39</v>
      </c>
      <c r="O306" s="396">
        <v>184051.57</v>
      </c>
      <c r="P306" s="396">
        <v>159338.91</v>
      </c>
      <c r="Q306" s="396">
        <v>247317.46</v>
      </c>
      <c r="R306" s="396">
        <v>95576.51</v>
      </c>
      <c r="S306" s="396">
        <v>159355.25</v>
      </c>
      <c r="T306" s="396">
        <v>210901.99</v>
      </c>
      <c r="U306" s="396">
        <v>119446.66</v>
      </c>
      <c r="V306" s="396">
        <v>310908.78000000003</v>
      </c>
      <c r="W306" s="396">
        <v>270794.74</v>
      </c>
      <c r="X306" s="396">
        <v>191217.05</v>
      </c>
      <c r="Y306" s="396">
        <v>7606073.1100000003</v>
      </c>
      <c r="Z306" s="396">
        <v>114147.9</v>
      </c>
      <c r="AA306" s="396">
        <v>160820</v>
      </c>
      <c r="AB306" s="396">
        <v>418132</v>
      </c>
      <c r="AC306" s="396">
        <v>43743.040000000001</v>
      </c>
      <c r="AD306" s="396">
        <v>734625.76</v>
      </c>
      <c r="AE306" s="396">
        <v>225804.07</v>
      </c>
      <c r="AF306" s="396">
        <v>1931126.56</v>
      </c>
      <c r="AG306" s="396">
        <v>1296852.48</v>
      </c>
      <c r="AH306" s="396">
        <v>3836901.4184400002</v>
      </c>
      <c r="AI306" s="396">
        <v>8762153.2284399997</v>
      </c>
      <c r="AJ306" s="396">
        <v>1304674.76</v>
      </c>
      <c r="AK306" s="396">
        <v>7457478.46844</v>
      </c>
      <c r="AL306" s="396">
        <v>8631685.7484399993</v>
      </c>
      <c r="AM306" s="396">
        <v>453772.66</v>
      </c>
      <c r="AN306" s="396">
        <v>453772.66</v>
      </c>
      <c r="AO306" s="396">
        <v>472764.64</v>
      </c>
      <c r="AP306" s="396">
        <v>472764.64</v>
      </c>
      <c r="AQ306" s="396">
        <v>12887.41</v>
      </c>
      <c r="AR306" s="396">
        <v>12887.41</v>
      </c>
      <c r="AS306" s="396">
        <v>12887.41</v>
      </c>
      <c r="AT306" s="396">
        <v>12887.41</v>
      </c>
      <c r="AU306" s="396">
        <v>15600.55</v>
      </c>
      <c r="AV306" s="396">
        <v>618595.92000000004</v>
      </c>
      <c r="AW306" s="396">
        <v>254521.87</v>
      </c>
      <c r="AX306" s="396">
        <v>96420.09</v>
      </c>
      <c r="AY306" s="396">
        <v>2889762.67</v>
      </c>
      <c r="AZ306" s="396">
        <v>19127521.629999999</v>
      </c>
      <c r="BA306" s="396">
        <v>2896209.12</v>
      </c>
      <c r="BB306" s="396">
        <v>19437.25</v>
      </c>
      <c r="BC306" s="396">
        <v>715129.48</v>
      </c>
      <c r="BD306" s="396">
        <v>19127521.528439999</v>
      </c>
    </row>
    <row r="307" spans="1:56" x14ac:dyDescent="0.25">
      <c r="A307" s="390" t="s">
        <v>1547</v>
      </c>
      <c r="B307" s="390" t="s">
        <v>6303</v>
      </c>
      <c r="C307">
        <v>149.06</v>
      </c>
      <c r="D307" s="396">
        <v>2202397.5499999998</v>
      </c>
      <c r="E307" s="396">
        <v>1866248.64</v>
      </c>
      <c r="F307" s="397">
        <v>0.84737137489096803</v>
      </c>
      <c r="G307">
        <v>2</v>
      </c>
      <c r="H307" s="396">
        <v>7601.87</v>
      </c>
      <c r="I307" s="396">
        <v>923738.94</v>
      </c>
      <c r="J307" s="396">
        <v>931340.81</v>
      </c>
      <c r="K307">
        <v>0.9</v>
      </c>
      <c r="L307" s="396">
        <v>510178.05</v>
      </c>
      <c r="M307" s="396">
        <v>102035.61</v>
      </c>
      <c r="N307" s="396">
        <v>47143.03</v>
      </c>
      <c r="O307" s="396">
        <v>20665.439999999999</v>
      </c>
      <c r="P307" s="396">
        <v>18398.11</v>
      </c>
      <c r="Q307" s="396">
        <v>27710.639999999999</v>
      </c>
      <c r="R307" s="396">
        <v>10619.61</v>
      </c>
      <c r="S307" s="396">
        <v>18140.259999999998</v>
      </c>
      <c r="T307" s="396">
        <v>23680.22</v>
      </c>
      <c r="U307" s="396">
        <v>13674.96</v>
      </c>
      <c r="V307" s="396">
        <v>34909.050000000003</v>
      </c>
      <c r="W307" s="396">
        <v>30405.02</v>
      </c>
      <c r="X307" s="396">
        <v>21767.26</v>
      </c>
      <c r="Y307" s="396">
        <v>879327.26</v>
      </c>
      <c r="Z307" s="396">
        <v>13212.9</v>
      </c>
      <c r="AA307" s="396">
        <v>18632.5</v>
      </c>
      <c r="AB307" s="396">
        <v>48444.5</v>
      </c>
      <c r="AC307" s="396">
        <v>5068.04</v>
      </c>
      <c r="AD307" s="396">
        <v>85113.26</v>
      </c>
      <c r="AE307" s="396">
        <v>25714.01</v>
      </c>
      <c r="AF307" s="396">
        <v>223739.06</v>
      </c>
      <c r="AG307" s="396">
        <v>150252.48000000001</v>
      </c>
      <c r="AH307" s="396">
        <v>441245.36244</v>
      </c>
      <c r="AI307" s="396">
        <v>1011422.1124400001</v>
      </c>
      <c r="AJ307" s="396">
        <v>151158.76</v>
      </c>
      <c r="AK307" s="396">
        <v>860263.35244000005</v>
      </c>
      <c r="AL307" s="396">
        <v>996306.23244000005</v>
      </c>
      <c r="AM307" s="396">
        <v>52906.23</v>
      </c>
      <c r="AN307" s="396">
        <v>52906.23</v>
      </c>
      <c r="AO307" s="396">
        <v>54941.08</v>
      </c>
      <c r="AP307" s="396">
        <v>54941.08</v>
      </c>
      <c r="AQ307" s="396">
        <v>0</v>
      </c>
      <c r="AR307" s="396">
        <v>0</v>
      </c>
      <c r="AS307" s="396">
        <v>0</v>
      </c>
      <c r="AT307" s="396">
        <v>0</v>
      </c>
      <c r="AU307" s="396">
        <v>0</v>
      </c>
      <c r="AV307" s="396">
        <v>71219.92</v>
      </c>
      <c r="AW307" s="396">
        <v>29303.5</v>
      </c>
      <c r="AX307" s="396">
        <v>10545.94</v>
      </c>
      <c r="AY307" s="396">
        <v>326763.98</v>
      </c>
      <c r="AZ307" s="396">
        <v>2202397.5499999998</v>
      </c>
      <c r="BA307" s="396">
        <v>196829.38</v>
      </c>
      <c r="BB307" s="396">
        <v>0</v>
      </c>
      <c r="BC307" s="396">
        <v>83398.460000000006</v>
      </c>
      <c r="BD307" s="396">
        <v>2202397.4724400002</v>
      </c>
    </row>
    <row r="308" spans="1:56" x14ac:dyDescent="0.25">
      <c r="A308" s="390" t="s">
        <v>2058</v>
      </c>
      <c r="B308" s="390" t="s">
        <v>6304</v>
      </c>
      <c r="C308">
        <v>49.64</v>
      </c>
      <c r="D308" s="396">
        <v>647095.11</v>
      </c>
      <c r="E308" s="396">
        <v>688211.77</v>
      </c>
      <c r="F308" s="397">
        <v>1.06354036580496</v>
      </c>
      <c r="G308">
        <v>4</v>
      </c>
      <c r="H308" s="396">
        <v>41.14</v>
      </c>
      <c r="I308" s="396">
        <v>378383.27</v>
      </c>
      <c r="J308" s="396">
        <v>378424.41</v>
      </c>
      <c r="K308">
        <v>0.9</v>
      </c>
      <c r="L308" s="396">
        <v>152407.62</v>
      </c>
      <c r="M308" s="396">
        <v>30481.52</v>
      </c>
      <c r="N308" s="396">
        <v>14853.28</v>
      </c>
      <c r="O308" s="396">
        <v>6457.95</v>
      </c>
      <c r="P308" s="396">
        <v>5133.12</v>
      </c>
      <c r="Q308" s="396">
        <v>9698.7199999999993</v>
      </c>
      <c r="R308" s="396">
        <v>3353.56</v>
      </c>
      <c r="S308" s="396">
        <v>5860.7</v>
      </c>
      <c r="T308" s="396">
        <v>7400.07</v>
      </c>
      <c r="U308" s="396">
        <v>4186.21</v>
      </c>
      <c r="V308" s="396">
        <v>10909.08</v>
      </c>
      <c r="W308" s="396">
        <v>9501.57</v>
      </c>
      <c r="X308" s="396">
        <v>7032.5</v>
      </c>
      <c r="Y308" s="396">
        <v>267275.90000000002</v>
      </c>
      <c r="Z308" s="396">
        <v>4392.8999999999996</v>
      </c>
      <c r="AA308" s="396">
        <v>6205</v>
      </c>
      <c r="AB308" s="396">
        <v>16133</v>
      </c>
      <c r="AC308" s="396">
        <v>1687.76</v>
      </c>
      <c r="AD308" s="396">
        <v>28344.44</v>
      </c>
      <c r="AE308" s="396">
        <v>8955.7900000000009</v>
      </c>
      <c r="AF308" s="396">
        <v>74509.64</v>
      </c>
      <c r="AG308" s="396">
        <v>50037.120000000003</v>
      </c>
      <c r="AH308" s="396">
        <v>125508.81935999999</v>
      </c>
      <c r="AI308" s="396">
        <v>315774.46935999999</v>
      </c>
      <c r="AJ308" s="396">
        <v>50338.93</v>
      </c>
      <c r="AK308" s="396">
        <v>265435.53936</v>
      </c>
      <c r="AL308" s="396">
        <v>310740.56936000002</v>
      </c>
      <c r="AM308" s="396">
        <v>8139.42</v>
      </c>
      <c r="AN308" s="396">
        <v>8139.42</v>
      </c>
      <c r="AO308" s="396">
        <v>8139.42</v>
      </c>
      <c r="AP308" s="396">
        <v>8139.42</v>
      </c>
      <c r="AQ308" s="396">
        <v>0</v>
      </c>
      <c r="AR308" s="396">
        <v>0</v>
      </c>
      <c r="AS308" s="396">
        <v>0</v>
      </c>
      <c r="AT308" s="396">
        <v>0</v>
      </c>
      <c r="AU308" s="396">
        <v>0</v>
      </c>
      <c r="AV308" s="396">
        <v>23739.97</v>
      </c>
      <c r="AW308" s="396">
        <v>9767.83</v>
      </c>
      <c r="AX308" s="396">
        <v>3013.12</v>
      </c>
      <c r="AY308" s="396">
        <v>69078.600000000006</v>
      </c>
      <c r="AZ308" s="396">
        <v>647095.11</v>
      </c>
      <c r="BA308" s="396">
        <v>24161.05</v>
      </c>
      <c r="BB308" s="396">
        <v>0</v>
      </c>
      <c r="BC308" s="396">
        <v>24755.89</v>
      </c>
      <c r="BD308" s="396">
        <v>647095.06935999996</v>
      </c>
    </row>
    <row r="309" spans="1:56" x14ac:dyDescent="0.25">
      <c r="A309" s="390" t="s">
        <v>3198</v>
      </c>
      <c r="B309" s="390" t="s">
        <v>6305</v>
      </c>
      <c r="C309">
        <v>217.88</v>
      </c>
      <c r="D309" s="396">
        <v>2940140.34</v>
      </c>
      <c r="E309" s="396">
        <v>2234976.5</v>
      </c>
      <c r="F309" s="397">
        <v>0.760159802439907</v>
      </c>
      <c r="G309">
        <v>1</v>
      </c>
      <c r="H309" s="396">
        <v>43557.65</v>
      </c>
      <c r="I309" s="396">
        <v>1457762.07</v>
      </c>
      <c r="J309" s="396">
        <v>1501319.72</v>
      </c>
      <c r="K309">
        <v>0.9</v>
      </c>
      <c r="L309" s="396">
        <v>687125.88</v>
      </c>
      <c r="M309" s="396">
        <v>137425.17000000001</v>
      </c>
      <c r="N309" s="396">
        <v>69100.06</v>
      </c>
      <c r="O309" s="396">
        <v>30998.16</v>
      </c>
      <c r="P309" s="396">
        <v>23540.82</v>
      </c>
      <c r="Q309" s="396">
        <v>40873.19</v>
      </c>
      <c r="R309" s="396">
        <v>15649.95</v>
      </c>
      <c r="S309" s="396">
        <v>26791.77</v>
      </c>
      <c r="T309" s="396">
        <v>35520.33</v>
      </c>
      <c r="U309" s="396">
        <v>20093.830000000002</v>
      </c>
      <c r="V309" s="396">
        <v>52363.58</v>
      </c>
      <c r="W309" s="396">
        <v>45607.53</v>
      </c>
      <c r="X309" s="396">
        <v>32148.57</v>
      </c>
      <c r="Y309" s="396">
        <v>1217238.8400000001</v>
      </c>
      <c r="Z309" s="396">
        <v>19332</v>
      </c>
      <c r="AA309" s="396">
        <v>27235</v>
      </c>
      <c r="AB309" s="396">
        <v>70811</v>
      </c>
      <c r="AC309" s="396">
        <v>7407.92</v>
      </c>
      <c r="AD309" s="396">
        <v>124409.48</v>
      </c>
      <c r="AE309" s="396">
        <v>37572.660000000003</v>
      </c>
      <c r="AF309" s="396">
        <v>327037.88</v>
      </c>
      <c r="AG309" s="396">
        <v>219623.04000000001</v>
      </c>
      <c r="AH309" s="396">
        <v>576029.57412</v>
      </c>
      <c r="AI309" s="396">
        <v>1409458.55412</v>
      </c>
      <c r="AJ309" s="396">
        <v>220947.75</v>
      </c>
      <c r="AK309" s="396">
        <v>1188510.80412</v>
      </c>
      <c r="AL309" s="396">
        <v>1387363.77412</v>
      </c>
      <c r="AM309" s="396">
        <v>42053.67</v>
      </c>
      <c r="AN309" s="396">
        <v>42053.67</v>
      </c>
      <c r="AO309" s="396">
        <v>44088.52</v>
      </c>
      <c r="AP309" s="396">
        <v>44088.52</v>
      </c>
      <c r="AQ309" s="396">
        <v>0</v>
      </c>
      <c r="AR309" s="396">
        <v>0</v>
      </c>
      <c r="AS309" s="396">
        <v>0</v>
      </c>
      <c r="AT309" s="396">
        <v>0</v>
      </c>
      <c r="AU309" s="396">
        <v>0</v>
      </c>
      <c r="AV309" s="396">
        <v>104455.89</v>
      </c>
      <c r="AW309" s="396">
        <v>42978.47</v>
      </c>
      <c r="AX309" s="396">
        <v>15818.92</v>
      </c>
      <c r="AY309" s="396">
        <v>335537.65999999997</v>
      </c>
      <c r="AZ309" s="396">
        <v>2940140.34</v>
      </c>
      <c r="BA309" s="396">
        <v>189084.01</v>
      </c>
      <c r="BB309" s="396">
        <v>0</v>
      </c>
      <c r="BC309" s="396">
        <v>108738.33</v>
      </c>
      <c r="BD309" s="396">
        <v>2940140.2741200002</v>
      </c>
    </row>
    <row r="310" spans="1:56" x14ac:dyDescent="0.25">
      <c r="A310" s="390" t="s">
        <v>2673</v>
      </c>
      <c r="B310" s="390" t="s">
        <v>6306</v>
      </c>
      <c r="C310">
        <v>1190</v>
      </c>
      <c r="D310" s="396">
        <v>18379980.199999999</v>
      </c>
      <c r="E310" s="396">
        <v>12941725.57</v>
      </c>
      <c r="F310" s="397">
        <v>0.70412075688743103</v>
      </c>
      <c r="G310">
        <v>1</v>
      </c>
      <c r="H310" s="396">
        <v>629305.91</v>
      </c>
      <c r="I310" s="396">
        <v>6043687.8700000001</v>
      </c>
      <c r="J310" s="396">
        <v>6672993.7800000003</v>
      </c>
      <c r="K310">
        <v>0.9</v>
      </c>
      <c r="L310" s="396">
        <v>3920224.5</v>
      </c>
      <c r="M310" s="396">
        <v>1306610.82</v>
      </c>
      <c r="N310" s="396">
        <v>440100.67</v>
      </c>
      <c r="O310" s="396">
        <v>146453.67000000001</v>
      </c>
      <c r="P310" s="396">
        <v>133051.03</v>
      </c>
      <c r="Q310" s="396">
        <v>377527.5</v>
      </c>
      <c r="R310" s="396">
        <v>88310.46</v>
      </c>
      <c r="S310" s="396">
        <v>166053.19</v>
      </c>
      <c r="T310" s="396">
        <v>146521.38</v>
      </c>
      <c r="U310" s="396">
        <v>110516.07</v>
      </c>
      <c r="V310" s="396">
        <v>215999.78</v>
      </c>
      <c r="W310" s="396">
        <v>188131.08</v>
      </c>
      <c r="X310" s="396">
        <v>199254.19</v>
      </c>
      <c r="Y310" s="396">
        <v>7438754.3399999999</v>
      </c>
      <c r="Z310" s="396">
        <v>107100</v>
      </c>
      <c r="AA310" s="396">
        <v>148750</v>
      </c>
      <c r="AB310" s="396">
        <v>386750</v>
      </c>
      <c r="AC310" s="396">
        <v>40460</v>
      </c>
      <c r="AD310" s="396">
        <v>679490</v>
      </c>
      <c r="AE310" s="396">
        <v>1101940</v>
      </c>
      <c r="AF310" s="396">
        <v>1786190</v>
      </c>
      <c r="AG310" s="396">
        <v>1199520</v>
      </c>
      <c r="AH310" s="396">
        <v>3500871.0929999999</v>
      </c>
      <c r="AI310" s="396">
        <v>8951071.0930000003</v>
      </c>
      <c r="AJ310" s="396">
        <v>1206755.2</v>
      </c>
      <c r="AK310" s="396">
        <v>7744315.8930000002</v>
      </c>
      <c r="AL310" s="396">
        <v>8830395.5730000008</v>
      </c>
      <c r="AM310" s="396">
        <v>293019.12</v>
      </c>
      <c r="AN310" s="396">
        <v>293019.12</v>
      </c>
      <c r="AO310" s="396">
        <v>305228.25</v>
      </c>
      <c r="AP310" s="396">
        <v>305228.25</v>
      </c>
      <c r="AQ310" s="396">
        <v>3391.42</v>
      </c>
      <c r="AR310" s="396">
        <v>3391.42</v>
      </c>
      <c r="AS310" s="396">
        <v>3391.42</v>
      </c>
      <c r="AT310" s="396">
        <v>3391.42</v>
      </c>
      <c r="AU310" s="396">
        <v>4069.71</v>
      </c>
      <c r="AV310" s="396">
        <v>571794.25</v>
      </c>
      <c r="AW310" s="396">
        <v>235265.28</v>
      </c>
      <c r="AX310" s="396">
        <v>89640.55</v>
      </c>
      <c r="AY310" s="396">
        <v>2110830.21</v>
      </c>
      <c r="AZ310" s="396">
        <v>18379980.199999999</v>
      </c>
      <c r="BA310" s="396">
        <v>1258781.29</v>
      </c>
      <c r="BB310" s="396">
        <v>1396.19</v>
      </c>
      <c r="BC310" s="396">
        <v>606137.86</v>
      </c>
      <c r="BD310" s="396">
        <v>18379980.123</v>
      </c>
    </row>
    <row r="311" spans="1:56" x14ac:dyDescent="0.25">
      <c r="A311" s="390" t="s">
        <v>3479</v>
      </c>
      <c r="B311" s="390" t="s">
        <v>6307</v>
      </c>
      <c r="C311">
        <v>489</v>
      </c>
      <c r="D311" s="396">
        <v>6692769.3499999996</v>
      </c>
      <c r="E311" s="396">
        <v>4980397.63</v>
      </c>
      <c r="F311" s="397">
        <v>0.74414601333900698</v>
      </c>
      <c r="G311">
        <v>1</v>
      </c>
      <c r="H311" s="396">
        <v>138616.29999999999</v>
      </c>
      <c r="I311" s="396">
        <v>3089535.39</v>
      </c>
      <c r="J311" s="396">
        <v>3228151.69</v>
      </c>
      <c r="K311">
        <v>0.9</v>
      </c>
      <c r="L311" s="396">
        <v>1517617.8</v>
      </c>
      <c r="M311" s="396">
        <v>376781.38</v>
      </c>
      <c r="N311" s="396">
        <v>165001</v>
      </c>
      <c r="O311" s="396">
        <v>65916.27</v>
      </c>
      <c r="P311" s="396">
        <v>50680.57</v>
      </c>
      <c r="Q311" s="396">
        <v>114996.26</v>
      </c>
      <c r="R311" s="396">
        <v>35771.32</v>
      </c>
      <c r="S311" s="396">
        <v>63072.3</v>
      </c>
      <c r="T311" s="396">
        <v>72520.679999999993</v>
      </c>
      <c r="U311" s="396">
        <v>45211.12</v>
      </c>
      <c r="V311" s="396">
        <v>106908.98</v>
      </c>
      <c r="W311" s="396">
        <v>93115.38</v>
      </c>
      <c r="X311" s="396">
        <v>75683.100000000006</v>
      </c>
      <c r="Y311" s="396">
        <v>2783276.16</v>
      </c>
      <c r="Z311" s="396">
        <v>43695</v>
      </c>
      <c r="AA311" s="396">
        <v>61125</v>
      </c>
      <c r="AB311" s="396">
        <v>158925</v>
      </c>
      <c r="AC311" s="396">
        <v>16626</v>
      </c>
      <c r="AD311" s="396">
        <v>279219</v>
      </c>
      <c r="AE311" s="396">
        <v>216114</v>
      </c>
      <c r="AF311" s="396">
        <v>733989</v>
      </c>
      <c r="AG311" s="396">
        <v>492912</v>
      </c>
      <c r="AH311" s="396">
        <v>1283842.2239999999</v>
      </c>
      <c r="AI311" s="396">
        <v>3286447.2239999999</v>
      </c>
      <c r="AJ311" s="396">
        <v>495885.12</v>
      </c>
      <c r="AK311" s="396">
        <v>2790562.1039999998</v>
      </c>
      <c r="AL311" s="396">
        <v>3236858.7039999999</v>
      </c>
      <c r="AM311" s="396">
        <v>74611.350000000006</v>
      </c>
      <c r="AN311" s="396">
        <v>74611.350000000006</v>
      </c>
      <c r="AO311" s="396">
        <v>78002.77</v>
      </c>
      <c r="AP311" s="396">
        <v>78002.77</v>
      </c>
      <c r="AQ311" s="396">
        <v>0</v>
      </c>
      <c r="AR311" s="396">
        <v>0</v>
      </c>
      <c r="AS311" s="396">
        <v>0</v>
      </c>
      <c r="AT311" s="396">
        <v>0</v>
      </c>
      <c r="AU311" s="396">
        <v>0</v>
      </c>
      <c r="AV311" s="396">
        <v>234686.61</v>
      </c>
      <c r="AW311" s="396">
        <v>96562.02</v>
      </c>
      <c r="AX311" s="396">
        <v>36157.53</v>
      </c>
      <c r="AY311" s="396">
        <v>672634.4</v>
      </c>
      <c r="AZ311" s="396">
        <v>6692769.3499999996</v>
      </c>
      <c r="BA311" s="396">
        <v>232383.19</v>
      </c>
      <c r="BB311" s="396">
        <v>0</v>
      </c>
      <c r="BC311" s="396">
        <v>217882.45</v>
      </c>
      <c r="BD311" s="396">
        <v>6692769.2640000004</v>
      </c>
    </row>
    <row r="312" spans="1:56" x14ac:dyDescent="0.25">
      <c r="A312" s="390" t="s">
        <v>1578</v>
      </c>
      <c r="B312" s="390" t="s">
        <v>6308</v>
      </c>
      <c r="C312">
        <v>369.25</v>
      </c>
      <c r="D312" s="396">
        <v>5177545.16</v>
      </c>
      <c r="E312" s="396">
        <v>3766710.79</v>
      </c>
      <c r="F312" s="397">
        <v>0.72750901703385595</v>
      </c>
      <c r="G312">
        <v>1</v>
      </c>
      <c r="H312" s="396">
        <v>138256.04999999999</v>
      </c>
      <c r="I312" s="396">
        <v>2652018.42</v>
      </c>
      <c r="J312" s="396">
        <v>2790274.47</v>
      </c>
      <c r="K312">
        <v>0.9</v>
      </c>
      <c r="L312" s="396">
        <v>1172833.78</v>
      </c>
      <c r="M312" s="396">
        <v>289584.07</v>
      </c>
      <c r="N312" s="396">
        <v>124833.96</v>
      </c>
      <c r="O312" s="396">
        <v>49760.1</v>
      </c>
      <c r="P312" s="396">
        <v>39756.959999999999</v>
      </c>
      <c r="Q312" s="396">
        <v>86864.69</v>
      </c>
      <c r="R312" s="396">
        <v>26828.49</v>
      </c>
      <c r="S312" s="396">
        <v>47722.85</v>
      </c>
      <c r="T312" s="396">
        <v>54760.51</v>
      </c>
      <c r="U312" s="396">
        <v>34047.879999999997</v>
      </c>
      <c r="V312" s="396">
        <v>80727.19</v>
      </c>
      <c r="W312" s="396">
        <v>70311.61</v>
      </c>
      <c r="X312" s="396">
        <v>57264.65</v>
      </c>
      <c r="Y312" s="396">
        <v>2135296.7400000002</v>
      </c>
      <c r="Z312" s="396">
        <v>33120</v>
      </c>
      <c r="AA312" s="396">
        <v>46156.25</v>
      </c>
      <c r="AB312" s="396">
        <v>120006.25</v>
      </c>
      <c r="AC312" s="396">
        <v>12554.5</v>
      </c>
      <c r="AD312" s="396">
        <v>210841.75</v>
      </c>
      <c r="AE312" s="396">
        <v>161514</v>
      </c>
      <c r="AF312" s="396">
        <v>554244.25</v>
      </c>
      <c r="AG312" s="396">
        <v>372204</v>
      </c>
      <c r="AH312" s="396">
        <v>1000399.062</v>
      </c>
      <c r="AI312" s="396">
        <v>2511040.0619999999</v>
      </c>
      <c r="AJ312" s="396">
        <v>374449.04</v>
      </c>
      <c r="AK312" s="396">
        <v>2136591.0219999999</v>
      </c>
      <c r="AL312" s="396">
        <v>2473595.1519999998</v>
      </c>
      <c r="AM312" s="396">
        <v>71219.92</v>
      </c>
      <c r="AN312" s="396">
        <v>71219.92</v>
      </c>
      <c r="AO312" s="396">
        <v>74611.350000000006</v>
      </c>
      <c r="AP312" s="396">
        <v>74611.350000000006</v>
      </c>
      <c r="AQ312" s="396">
        <v>0</v>
      </c>
      <c r="AR312" s="396">
        <v>0</v>
      </c>
      <c r="AS312" s="396">
        <v>0</v>
      </c>
      <c r="AT312" s="396">
        <v>0</v>
      </c>
      <c r="AU312" s="396">
        <v>0</v>
      </c>
      <c r="AV312" s="396">
        <v>177032.38</v>
      </c>
      <c r="AW312" s="396">
        <v>72840.14</v>
      </c>
      <c r="AX312" s="396">
        <v>27118.15</v>
      </c>
      <c r="AY312" s="396">
        <v>568653.21</v>
      </c>
      <c r="AZ312" s="396">
        <v>5177545.16</v>
      </c>
      <c r="BA312" s="396">
        <v>304600.53000000003</v>
      </c>
      <c r="BB312" s="396">
        <v>0</v>
      </c>
      <c r="BC312" s="396">
        <v>151055.13</v>
      </c>
      <c r="BD312" s="396">
        <v>5177545.102</v>
      </c>
    </row>
    <row r="313" spans="1:56" x14ac:dyDescent="0.25">
      <c r="A313" s="390" t="s">
        <v>2971</v>
      </c>
      <c r="B313" s="390" t="s">
        <v>6309</v>
      </c>
      <c r="C313">
        <v>211.9</v>
      </c>
      <c r="D313" s="396">
        <v>2797755.55</v>
      </c>
      <c r="E313" s="396">
        <v>2154213.61</v>
      </c>
      <c r="F313" s="397">
        <v>0.76997921065691399</v>
      </c>
      <c r="G313">
        <v>1</v>
      </c>
      <c r="H313" s="396">
        <v>30104.51</v>
      </c>
      <c r="I313" s="396">
        <v>1238793.8999999999</v>
      </c>
      <c r="J313" s="396">
        <v>1268898.4099999999</v>
      </c>
      <c r="K313">
        <v>0.9</v>
      </c>
      <c r="L313" s="396">
        <v>651607.15</v>
      </c>
      <c r="M313" s="396">
        <v>130321.43</v>
      </c>
      <c r="N313" s="396">
        <v>67808.47</v>
      </c>
      <c r="O313" s="396">
        <v>29706.57</v>
      </c>
      <c r="P313" s="396">
        <v>22134.12</v>
      </c>
      <c r="Q313" s="396">
        <v>40873.19</v>
      </c>
      <c r="R313" s="396">
        <v>15091.02</v>
      </c>
      <c r="S313" s="396">
        <v>25954.53</v>
      </c>
      <c r="T313" s="396">
        <v>34040.32</v>
      </c>
      <c r="U313" s="396">
        <v>19535.669999999998</v>
      </c>
      <c r="V313" s="396">
        <v>50181.760000000002</v>
      </c>
      <c r="W313" s="396">
        <v>43707.22</v>
      </c>
      <c r="X313" s="396">
        <v>31143.93</v>
      </c>
      <c r="Y313" s="396">
        <v>1162105.3799999999</v>
      </c>
      <c r="Z313" s="396">
        <v>18778.5</v>
      </c>
      <c r="AA313" s="396">
        <v>26487.5</v>
      </c>
      <c r="AB313" s="396">
        <v>68867.5</v>
      </c>
      <c r="AC313" s="396">
        <v>7204.6</v>
      </c>
      <c r="AD313" s="396">
        <v>120994.9</v>
      </c>
      <c r="AE313" s="396">
        <v>38016.75</v>
      </c>
      <c r="AF313" s="396">
        <v>318061.90000000002</v>
      </c>
      <c r="AG313" s="396">
        <v>213595.2</v>
      </c>
      <c r="AH313" s="396">
        <v>544624.53359999997</v>
      </c>
      <c r="AI313" s="396">
        <v>1356631.3836000001</v>
      </c>
      <c r="AJ313" s="396">
        <v>214883.55</v>
      </c>
      <c r="AK313" s="396">
        <v>1141747.8336</v>
      </c>
      <c r="AL313" s="396">
        <v>1335143.0236</v>
      </c>
      <c r="AM313" s="396">
        <v>34592.53</v>
      </c>
      <c r="AN313" s="396">
        <v>34592.53</v>
      </c>
      <c r="AO313" s="396">
        <v>35949.1</v>
      </c>
      <c r="AP313" s="396">
        <v>35949.1</v>
      </c>
      <c r="AQ313" s="396">
        <v>0</v>
      </c>
      <c r="AR313" s="396">
        <v>0</v>
      </c>
      <c r="AS313" s="396">
        <v>0</v>
      </c>
      <c r="AT313" s="396">
        <v>0</v>
      </c>
      <c r="AU313" s="396">
        <v>0</v>
      </c>
      <c r="AV313" s="396">
        <v>101742.75</v>
      </c>
      <c r="AW313" s="396">
        <v>41862.15</v>
      </c>
      <c r="AX313" s="396">
        <v>15818.92</v>
      </c>
      <c r="AY313" s="396">
        <v>300507.08</v>
      </c>
      <c r="AZ313" s="396">
        <v>2797755.55</v>
      </c>
      <c r="BA313" s="396">
        <v>152155.63</v>
      </c>
      <c r="BB313" s="396">
        <v>0</v>
      </c>
      <c r="BC313" s="396">
        <v>103051.17</v>
      </c>
      <c r="BD313" s="396">
        <v>2797755.4835999999</v>
      </c>
    </row>
    <row r="314" spans="1:56" x14ac:dyDescent="0.25">
      <c r="A314" s="390" t="s">
        <v>2375</v>
      </c>
      <c r="B314" s="390" t="s">
        <v>6310</v>
      </c>
      <c r="C314">
        <v>72.25</v>
      </c>
      <c r="D314" s="396">
        <v>951570.55</v>
      </c>
      <c r="E314" s="396">
        <v>888922.54</v>
      </c>
      <c r="F314" s="397">
        <v>0.93416356779851994</v>
      </c>
      <c r="G314">
        <v>3</v>
      </c>
      <c r="H314" s="396">
        <v>1266.3</v>
      </c>
      <c r="I314" s="396">
        <v>589188.93999999994</v>
      </c>
      <c r="J314" s="396">
        <v>590455.24</v>
      </c>
      <c r="K314">
        <v>0.9</v>
      </c>
      <c r="L314" s="396">
        <v>215695.53</v>
      </c>
      <c r="M314" s="396">
        <v>43139.1</v>
      </c>
      <c r="N314" s="396">
        <v>22602.82</v>
      </c>
      <c r="O314" s="396">
        <v>10332.719999999999</v>
      </c>
      <c r="P314" s="396">
        <v>7446.22</v>
      </c>
      <c r="Q314" s="396">
        <v>14548.08</v>
      </c>
      <c r="R314" s="396">
        <v>5030.34</v>
      </c>
      <c r="S314" s="396">
        <v>8930.59</v>
      </c>
      <c r="T314" s="396">
        <v>11840.11</v>
      </c>
      <c r="U314" s="396">
        <v>6418.86</v>
      </c>
      <c r="V314" s="396">
        <v>17454.52</v>
      </c>
      <c r="W314" s="396">
        <v>15202.51</v>
      </c>
      <c r="X314" s="396">
        <v>10716.19</v>
      </c>
      <c r="Y314" s="396">
        <v>389357.59</v>
      </c>
      <c r="Z314" s="396">
        <v>6345</v>
      </c>
      <c r="AA314" s="396">
        <v>9031.25</v>
      </c>
      <c r="AB314" s="396">
        <v>23481.25</v>
      </c>
      <c r="AC314" s="396">
        <v>2456.5</v>
      </c>
      <c r="AD314" s="396">
        <v>41254.75</v>
      </c>
      <c r="AE314" s="396">
        <v>13738.5</v>
      </c>
      <c r="AF314" s="396">
        <v>108447.25</v>
      </c>
      <c r="AG314" s="396">
        <v>72828</v>
      </c>
      <c r="AH314" s="396">
        <v>184952.277</v>
      </c>
      <c r="AI314" s="396">
        <v>462534.777</v>
      </c>
      <c r="AJ314" s="396">
        <v>73267.28</v>
      </c>
      <c r="AK314" s="396">
        <v>389267.49699999997</v>
      </c>
      <c r="AL314" s="396">
        <v>455208.04700000002</v>
      </c>
      <c r="AM314" s="396">
        <v>12887.41</v>
      </c>
      <c r="AN314" s="396">
        <v>12887.41</v>
      </c>
      <c r="AO314" s="396">
        <v>13565.7</v>
      </c>
      <c r="AP314" s="396">
        <v>13565.7</v>
      </c>
      <c r="AQ314" s="396">
        <v>0</v>
      </c>
      <c r="AR314" s="396">
        <v>0</v>
      </c>
      <c r="AS314" s="396">
        <v>0</v>
      </c>
      <c r="AT314" s="396">
        <v>0</v>
      </c>
      <c r="AU314" s="396">
        <v>0</v>
      </c>
      <c r="AV314" s="396">
        <v>34592.53</v>
      </c>
      <c r="AW314" s="396">
        <v>14233.13</v>
      </c>
      <c r="AX314" s="396">
        <v>5272.97</v>
      </c>
      <c r="AY314" s="396">
        <v>107004.85</v>
      </c>
      <c r="AZ314" s="396">
        <v>951570.55</v>
      </c>
      <c r="BA314" s="396">
        <v>56366.92</v>
      </c>
      <c r="BB314" s="396">
        <v>0</v>
      </c>
      <c r="BC314" s="396">
        <v>36843.1</v>
      </c>
      <c r="BD314" s="396">
        <v>951570.48699999996</v>
      </c>
    </row>
    <row r="315" spans="1:56" x14ac:dyDescent="0.25">
      <c r="A315" s="390" t="s">
        <v>2327</v>
      </c>
      <c r="B315" s="390" t="s">
        <v>6311</v>
      </c>
      <c r="C315">
        <v>231.25</v>
      </c>
      <c r="D315" s="396">
        <v>3122594.01</v>
      </c>
      <c r="E315" s="396">
        <v>2038644.29</v>
      </c>
      <c r="F315" s="397">
        <v>0.65286882747847197</v>
      </c>
      <c r="G315">
        <v>1</v>
      </c>
      <c r="H315" s="396">
        <v>166900.32999999999</v>
      </c>
      <c r="I315" s="396">
        <v>1516450.07</v>
      </c>
      <c r="J315" s="396">
        <v>1683350.4</v>
      </c>
      <c r="K315">
        <v>0.9</v>
      </c>
      <c r="L315" s="396">
        <v>728456.76</v>
      </c>
      <c r="M315" s="396">
        <v>145691.35</v>
      </c>
      <c r="N315" s="396">
        <v>74266.42</v>
      </c>
      <c r="O315" s="396">
        <v>32289.75</v>
      </c>
      <c r="P315" s="396">
        <v>25029.03</v>
      </c>
      <c r="Q315" s="396">
        <v>43644.25</v>
      </c>
      <c r="R315" s="396">
        <v>16767.810000000001</v>
      </c>
      <c r="S315" s="396">
        <v>28466.26</v>
      </c>
      <c r="T315" s="396">
        <v>37000.35</v>
      </c>
      <c r="U315" s="396">
        <v>21210.15</v>
      </c>
      <c r="V315" s="396">
        <v>54545.4</v>
      </c>
      <c r="W315" s="396">
        <v>47507.85</v>
      </c>
      <c r="X315" s="396">
        <v>34157.86</v>
      </c>
      <c r="Y315" s="396">
        <v>1289033.24</v>
      </c>
      <c r="Z315" s="396">
        <v>20610</v>
      </c>
      <c r="AA315" s="396">
        <v>28906.25</v>
      </c>
      <c r="AB315" s="396">
        <v>75156.25</v>
      </c>
      <c r="AC315" s="396">
        <v>7862.5</v>
      </c>
      <c r="AD315" s="396">
        <v>132043.75</v>
      </c>
      <c r="AE315" s="396">
        <v>40295</v>
      </c>
      <c r="AF315" s="396">
        <v>347106.25</v>
      </c>
      <c r="AG315" s="396">
        <v>233100</v>
      </c>
      <c r="AH315" s="396">
        <v>611747.745</v>
      </c>
      <c r="AI315" s="396">
        <v>1496827.7450000001</v>
      </c>
      <c r="AJ315" s="396">
        <v>234506</v>
      </c>
      <c r="AK315" s="396">
        <v>1262321.7450000001</v>
      </c>
      <c r="AL315" s="396">
        <v>1473377.145</v>
      </c>
      <c r="AM315" s="396">
        <v>45445.09</v>
      </c>
      <c r="AN315" s="396">
        <v>45445.09</v>
      </c>
      <c r="AO315" s="396">
        <v>47479.95</v>
      </c>
      <c r="AP315" s="396">
        <v>47479.95</v>
      </c>
      <c r="AQ315" s="396">
        <v>0</v>
      </c>
      <c r="AR315" s="396">
        <v>0</v>
      </c>
      <c r="AS315" s="396">
        <v>0</v>
      </c>
      <c r="AT315" s="396">
        <v>0</v>
      </c>
      <c r="AU315" s="396">
        <v>0</v>
      </c>
      <c r="AV315" s="396">
        <v>111238.74</v>
      </c>
      <c r="AW315" s="396">
        <v>45769.279999999999</v>
      </c>
      <c r="AX315" s="396">
        <v>17325.48</v>
      </c>
      <c r="AY315" s="396">
        <v>360183.58</v>
      </c>
      <c r="AZ315" s="396">
        <v>3122594.01</v>
      </c>
      <c r="BA315" s="396">
        <v>195641.01</v>
      </c>
      <c r="BB315" s="396">
        <v>0</v>
      </c>
      <c r="BC315" s="396">
        <v>119560.95</v>
      </c>
      <c r="BD315" s="396">
        <v>3122593.9649999999</v>
      </c>
    </row>
    <row r="316" spans="1:56" x14ac:dyDescent="0.25">
      <c r="A316" s="390" t="s">
        <v>3122</v>
      </c>
      <c r="B316" s="390" t="s">
        <v>6312</v>
      </c>
      <c r="C316">
        <v>230.5</v>
      </c>
      <c r="D316" s="396">
        <v>3044054.35</v>
      </c>
      <c r="E316" s="396">
        <v>2448453.36</v>
      </c>
      <c r="F316" s="397">
        <v>0.80433956772158199</v>
      </c>
      <c r="G316">
        <v>2</v>
      </c>
      <c r="H316" s="396">
        <v>17141.330000000002</v>
      </c>
      <c r="I316" s="396">
        <v>1295482.1000000001</v>
      </c>
      <c r="J316" s="396">
        <v>1312623.43</v>
      </c>
      <c r="K316">
        <v>0.9</v>
      </c>
      <c r="L316" s="396">
        <v>696812.8</v>
      </c>
      <c r="M316" s="396">
        <v>139362.56</v>
      </c>
      <c r="N316" s="396">
        <v>74266.42</v>
      </c>
      <c r="O316" s="396">
        <v>32935.54</v>
      </c>
      <c r="P316" s="396">
        <v>23952.87</v>
      </c>
      <c r="Q316" s="396">
        <v>45722.55</v>
      </c>
      <c r="R316" s="396">
        <v>16767.810000000001</v>
      </c>
      <c r="S316" s="396">
        <v>28466.26</v>
      </c>
      <c r="T316" s="396">
        <v>37740.35</v>
      </c>
      <c r="U316" s="396">
        <v>21210.15</v>
      </c>
      <c r="V316" s="396">
        <v>55636.3</v>
      </c>
      <c r="W316" s="396">
        <v>48458</v>
      </c>
      <c r="X316" s="396">
        <v>34157.86</v>
      </c>
      <c r="Y316" s="396">
        <v>1255489.47</v>
      </c>
      <c r="Z316" s="396">
        <v>20385</v>
      </c>
      <c r="AA316" s="396">
        <v>28812.5</v>
      </c>
      <c r="AB316" s="396">
        <v>74912.5</v>
      </c>
      <c r="AC316" s="396">
        <v>7837</v>
      </c>
      <c r="AD316" s="396">
        <v>131615.5</v>
      </c>
      <c r="AE316" s="396">
        <v>42101.5</v>
      </c>
      <c r="AF316" s="396">
        <v>345980.5</v>
      </c>
      <c r="AG316" s="396">
        <v>232344</v>
      </c>
      <c r="AH316" s="396">
        <v>592464.603</v>
      </c>
      <c r="AI316" s="396">
        <v>1476453.1029999999</v>
      </c>
      <c r="AJ316" s="396">
        <v>233745.44</v>
      </c>
      <c r="AK316" s="396">
        <v>1242707.6629999999</v>
      </c>
      <c r="AL316" s="396">
        <v>1453078.5530000001</v>
      </c>
      <c r="AM316" s="396">
        <v>37983.96</v>
      </c>
      <c r="AN316" s="396">
        <v>37983.96</v>
      </c>
      <c r="AO316" s="396">
        <v>39340.53</v>
      </c>
      <c r="AP316" s="396">
        <v>39340.53</v>
      </c>
      <c r="AQ316" s="396">
        <v>1356.57</v>
      </c>
      <c r="AR316" s="396">
        <v>1356.57</v>
      </c>
      <c r="AS316" s="396">
        <v>1356.57</v>
      </c>
      <c r="AT316" s="396">
        <v>1356.57</v>
      </c>
      <c r="AU316" s="396">
        <v>2034.85</v>
      </c>
      <c r="AV316" s="396">
        <v>110560.45</v>
      </c>
      <c r="AW316" s="396">
        <v>45490.2</v>
      </c>
      <c r="AX316" s="396">
        <v>17325.48</v>
      </c>
      <c r="AY316" s="396">
        <v>335486.24</v>
      </c>
      <c r="AZ316" s="396">
        <v>3044054.35</v>
      </c>
      <c r="BA316" s="396">
        <v>112531.8</v>
      </c>
      <c r="BB316" s="396">
        <v>1036.03</v>
      </c>
      <c r="BC316" s="396">
        <v>100463.71</v>
      </c>
      <c r="BD316" s="396">
        <v>3044054.2629999998</v>
      </c>
    </row>
    <row r="317" spans="1:56" x14ac:dyDescent="0.25">
      <c r="A317" s="390" t="s">
        <v>2858</v>
      </c>
      <c r="B317" s="390" t="s">
        <v>6313</v>
      </c>
      <c r="C317">
        <v>213.78</v>
      </c>
      <c r="D317" s="396">
        <v>2862687.59</v>
      </c>
      <c r="E317" s="396">
        <v>4809684.95</v>
      </c>
      <c r="F317" s="397">
        <v>1.6801291788881501</v>
      </c>
      <c r="G317">
        <v>4</v>
      </c>
      <c r="H317" s="396">
        <v>182.03</v>
      </c>
      <c r="I317" s="396">
        <v>427971.71</v>
      </c>
      <c r="J317" s="396">
        <v>428153.74</v>
      </c>
      <c r="K317">
        <v>0.9</v>
      </c>
      <c r="L317" s="396">
        <v>667944.81000000006</v>
      </c>
      <c r="M317" s="396">
        <v>162280.78</v>
      </c>
      <c r="N317" s="396">
        <v>70906.179999999993</v>
      </c>
      <c r="O317" s="396">
        <v>28155.96</v>
      </c>
      <c r="P317" s="396">
        <v>22353.49</v>
      </c>
      <c r="Q317" s="396">
        <v>49125.01</v>
      </c>
      <c r="R317" s="396">
        <v>15649.95</v>
      </c>
      <c r="S317" s="396">
        <v>27070.85</v>
      </c>
      <c r="T317" s="396">
        <v>31080.29</v>
      </c>
      <c r="U317" s="396">
        <v>19256.580000000002</v>
      </c>
      <c r="V317" s="396">
        <v>45818.13</v>
      </c>
      <c r="W317" s="396">
        <v>39906.589999999997</v>
      </c>
      <c r="X317" s="396">
        <v>32483.45</v>
      </c>
      <c r="Y317" s="396">
        <v>1212032.07</v>
      </c>
      <c r="Z317" s="396">
        <v>19150.2</v>
      </c>
      <c r="AA317" s="396">
        <v>26722.5</v>
      </c>
      <c r="AB317" s="396">
        <v>69478.5</v>
      </c>
      <c r="AC317" s="396">
        <v>7268.52</v>
      </c>
      <c r="AD317" s="396">
        <v>61034.19</v>
      </c>
      <c r="AE317" s="396">
        <v>88757.36</v>
      </c>
      <c r="AF317" s="396">
        <v>320883.78000000003</v>
      </c>
      <c r="AG317" s="396">
        <v>215490.24</v>
      </c>
      <c r="AH317" s="396">
        <v>562084.70771999995</v>
      </c>
      <c r="AI317" s="396">
        <v>1370869.9977200001</v>
      </c>
      <c r="AJ317" s="396">
        <v>216790.02</v>
      </c>
      <c r="AK317" s="396">
        <v>1154079.9777200001</v>
      </c>
      <c r="AL317" s="396">
        <v>1349190.9877200001</v>
      </c>
      <c r="AM317" s="396">
        <v>34592.53</v>
      </c>
      <c r="AN317" s="396">
        <v>34592.53</v>
      </c>
      <c r="AO317" s="396">
        <v>35949.1</v>
      </c>
      <c r="AP317" s="396">
        <v>35949.1</v>
      </c>
      <c r="AQ317" s="396">
        <v>0</v>
      </c>
      <c r="AR317" s="396">
        <v>0</v>
      </c>
      <c r="AS317" s="396">
        <v>0</v>
      </c>
      <c r="AT317" s="396">
        <v>0</v>
      </c>
      <c r="AU317" s="396">
        <v>0</v>
      </c>
      <c r="AV317" s="396">
        <v>102421.03</v>
      </c>
      <c r="AW317" s="396">
        <v>42141.23</v>
      </c>
      <c r="AX317" s="396">
        <v>15818.92</v>
      </c>
      <c r="AY317" s="396">
        <v>301464.44</v>
      </c>
      <c r="AZ317" s="396">
        <v>2862687.59</v>
      </c>
      <c r="BA317" s="396">
        <v>233482.62</v>
      </c>
      <c r="BB317" s="396">
        <v>0</v>
      </c>
      <c r="BC317" s="396">
        <v>68926.679999999993</v>
      </c>
      <c r="BD317" s="396">
        <v>2862687.4977199999</v>
      </c>
    </row>
    <row r="318" spans="1:56" x14ac:dyDescent="0.25">
      <c r="A318" s="390" t="s">
        <v>3084</v>
      </c>
      <c r="B318" s="390" t="s">
        <v>6314</v>
      </c>
      <c r="C318">
        <v>897.48</v>
      </c>
      <c r="D318" s="396">
        <v>12574811.279999999</v>
      </c>
      <c r="E318" s="396">
        <v>9284718.7400000002</v>
      </c>
      <c r="F318" s="397">
        <v>0.738358495667221</v>
      </c>
      <c r="G318">
        <v>1</v>
      </c>
      <c r="H318" s="396">
        <v>288975.63</v>
      </c>
      <c r="I318" s="396">
        <v>6309795.0800000001</v>
      </c>
      <c r="J318" s="396">
        <v>6598770.71</v>
      </c>
      <c r="K318">
        <v>0.9</v>
      </c>
      <c r="L318" s="396">
        <v>2884120.47</v>
      </c>
      <c r="M318" s="396">
        <v>576824.09</v>
      </c>
      <c r="N318" s="396">
        <v>289316.15999999997</v>
      </c>
      <c r="O318" s="396">
        <v>127867.41</v>
      </c>
      <c r="P318" s="396">
        <v>102053.61</v>
      </c>
      <c r="Q318" s="396">
        <v>174577.03</v>
      </c>
      <c r="R318" s="396">
        <v>66512.31</v>
      </c>
      <c r="S318" s="396">
        <v>111074.23</v>
      </c>
      <c r="T318" s="396">
        <v>146521.38</v>
      </c>
      <c r="U318" s="396">
        <v>83445.210000000006</v>
      </c>
      <c r="V318" s="396">
        <v>215999.78</v>
      </c>
      <c r="W318" s="396">
        <v>188131.08</v>
      </c>
      <c r="X318" s="396">
        <v>133282.63</v>
      </c>
      <c r="Y318" s="396">
        <v>5099725.3899999997</v>
      </c>
      <c r="Z318" s="396">
        <v>79333.2</v>
      </c>
      <c r="AA318" s="396">
        <v>112185</v>
      </c>
      <c r="AB318" s="396">
        <v>291681</v>
      </c>
      <c r="AC318" s="396">
        <v>30514.32</v>
      </c>
      <c r="AD318" s="396">
        <v>512461.08</v>
      </c>
      <c r="AE318" s="396">
        <v>159242.68</v>
      </c>
      <c r="AF318" s="396">
        <v>1347117.48</v>
      </c>
      <c r="AG318" s="396">
        <v>904659.84</v>
      </c>
      <c r="AH318" s="396">
        <v>2486419.8985199998</v>
      </c>
      <c r="AI318" s="396">
        <v>5923614.4985199999</v>
      </c>
      <c r="AJ318" s="396">
        <v>910116.51</v>
      </c>
      <c r="AK318" s="396">
        <v>5013497.9885200001</v>
      </c>
      <c r="AL318" s="396">
        <v>5832602.8385199998</v>
      </c>
      <c r="AM318" s="396">
        <v>231295.18</v>
      </c>
      <c r="AN318" s="396">
        <v>231295.18</v>
      </c>
      <c r="AO318" s="396">
        <v>241469.46</v>
      </c>
      <c r="AP318" s="396">
        <v>241469.46</v>
      </c>
      <c r="AQ318" s="396">
        <v>4069.71</v>
      </c>
      <c r="AR318" s="396">
        <v>4069.71</v>
      </c>
      <c r="AS318" s="396">
        <v>4069.71</v>
      </c>
      <c r="AT318" s="396">
        <v>4069.71</v>
      </c>
      <c r="AU318" s="396">
        <v>4747.99</v>
      </c>
      <c r="AV318" s="396">
        <v>431389.26</v>
      </c>
      <c r="AW318" s="396">
        <v>177495.51</v>
      </c>
      <c r="AX318" s="396">
        <v>67042.09</v>
      </c>
      <c r="AY318" s="396">
        <v>1642482.97</v>
      </c>
      <c r="AZ318" s="396">
        <v>12574811.279999999</v>
      </c>
      <c r="BA318" s="396">
        <v>1020689.19</v>
      </c>
      <c r="BB318" s="396">
        <v>1188.06</v>
      </c>
      <c r="BC318" s="396">
        <v>446592.97</v>
      </c>
      <c r="BD318" s="396">
        <v>12574811.198519999</v>
      </c>
    </row>
    <row r="319" spans="1:56" x14ac:dyDescent="0.25">
      <c r="A319" s="390" t="s">
        <v>1729</v>
      </c>
      <c r="B319" s="390" t="s">
        <v>6315</v>
      </c>
      <c r="C319">
        <v>318.12</v>
      </c>
      <c r="D319" s="396">
        <v>4449870.21</v>
      </c>
      <c r="E319" s="396">
        <v>3229840.38</v>
      </c>
      <c r="F319" s="397">
        <v>0.72582799667768305</v>
      </c>
      <c r="G319">
        <v>1</v>
      </c>
      <c r="H319" s="396">
        <v>127004.13</v>
      </c>
      <c r="I319" s="396">
        <v>2724322.31</v>
      </c>
      <c r="J319" s="396">
        <v>2851326.44</v>
      </c>
      <c r="K319">
        <v>0.9</v>
      </c>
      <c r="L319" s="396">
        <v>1028751.43</v>
      </c>
      <c r="M319" s="396">
        <v>205750.28</v>
      </c>
      <c r="N319" s="396">
        <v>102035.61</v>
      </c>
      <c r="O319" s="396">
        <v>45205.65</v>
      </c>
      <c r="P319" s="396">
        <v>36143.199999999997</v>
      </c>
      <c r="Q319" s="396">
        <v>61656.17</v>
      </c>
      <c r="R319" s="396">
        <v>22916</v>
      </c>
      <c r="S319" s="396">
        <v>39071.339999999997</v>
      </c>
      <c r="T319" s="396">
        <v>51800.49</v>
      </c>
      <c r="U319" s="396">
        <v>29303.5</v>
      </c>
      <c r="V319" s="396">
        <v>76363.56</v>
      </c>
      <c r="W319" s="396">
        <v>66510.990000000005</v>
      </c>
      <c r="X319" s="396">
        <v>46883.34</v>
      </c>
      <c r="Y319" s="396">
        <v>1812391.56</v>
      </c>
      <c r="Z319" s="396">
        <v>28346.400000000001</v>
      </c>
      <c r="AA319" s="396">
        <v>39765</v>
      </c>
      <c r="AB319" s="396">
        <v>103389</v>
      </c>
      <c r="AC319" s="396">
        <v>10816.08</v>
      </c>
      <c r="AD319" s="396">
        <v>181646.52</v>
      </c>
      <c r="AE319" s="396">
        <v>57258.26</v>
      </c>
      <c r="AF319" s="396">
        <v>477498.12</v>
      </c>
      <c r="AG319" s="396">
        <v>320664.96000000002</v>
      </c>
      <c r="AH319" s="396">
        <v>879235.44888000004</v>
      </c>
      <c r="AI319" s="396">
        <v>2098619.7888799999</v>
      </c>
      <c r="AJ319" s="396">
        <v>322599.12</v>
      </c>
      <c r="AK319" s="396">
        <v>1776020.66888</v>
      </c>
      <c r="AL319" s="396">
        <v>2066359.86888</v>
      </c>
      <c r="AM319" s="396">
        <v>78681.06</v>
      </c>
      <c r="AN319" s="396">
        <v>78681.06</v>
      </c>
      <c r="AO319" s="396">
        <v>82072.479999999996</v>
      </c>
      <c r="AP319" s="396">
        <v>82072.479999999996</v>
      </c>
      <c r="AQ319" s="396">
        <v>2034.85</v>
      </c>
      <c r="AR319" s="396">
        <v>2034.85</v>
      </c>
      <c r="AS319" s="396">
        <v>2034.85</v>
      </c>
      <c r="AT319" s="396">
        <v>2034.85</v>
      </c>
      <c r="AU319" s="396">
        <v>2713.14</v>
      </c>
      <c r="AV319" s="396">
        <v>152614.12</v>
      </c>
      <c r="AW319" s="396">
        <v>62793.22</v>
      </c>
      <c r="AX319" s="396">
        <v>23351.74</v>
      </c>
      <c r="AY319" s="396">
        <v>571118.69999999995</v>
      </c>
      <c r="AZ319" s="396">
        <v>4449870.21</v>
      </c>
      <c r="BA319" s="396">
        <v>363459.6</v>
      </c>
      <c r="BB319" s="396">
        <v>2260.17</v>
      </c>
      <c r="BC319" s="396">
        <v>166188.35999999999</v>
      </c>
      <c r="BD319" s="396">
        <v>4449870.1288799997</v>
      </c>
    </row>
    <row r="320" spans="1:56" x14ac:dyDescent="0.25">
      <c r="A320" s="390" t="s">
        <v>1754</v>
      </c>
      <c r="B320" s="390" t="s">
        <v>6316</v>
      </c>
      <c r="C320">
        <v>1062.97</v>
      </c>
      <c r="D320" s="396">
        <v>16279186.27</v>
      </c>
      <c r="E320" s="396">
        <v>13928099.199999999</v>
      </c>
      <c r="F320" s="397">
        <v>0.85557711356048005</v>
      </c>
      <c r="G320">
        <v>2</v>
      </c>
      <c r="H320" s="396">
        <v>51161.49</v>
      </c>
      <c r="I320" s="396">
        <v>9153473.5299999993</v>
      </c>
      <c r="J320" s="396">
        <v>9204635.0199999996</v>
      </c>
      <c r="K320">
        <v>0.9</v>
      </c>
      <c r="L320" s="396">
        <v>3681031.5</v>
      </c>
      <c r="M320" s="396">
        <v>736206.3</v>
      </c>
      <c r="N320" s="396">
        <v>342917.14</v>
      </c>
      <c r="O320" s="396">
        <v>151761.82</v>
      </c>
      <c r="P320" s="396">
        <v>136969.12</v>
      </c>
      <c r="Q320" s="396">
        <v>208522.56</v>
      </c>
      <c r="R320" s="396">
        <v>78808.7</v>
      </c>
      <c r="S320" s="396">
        <v>131447.15</v>
      </c>
      <c r="T320" s="396">
        <v>173901.64</v>
      </c>
      <c r="U320" s="396">
        <v>98515.59</v>
      </c>
      <c r="V320" s="396">
        <v>256363.38</v>
      </c>
      <c r="W320" s="396">
        <v>223286.89</v>
      </c>
      <c r="X320" s="396">
        <v>157728.95000000001</v>
      </c>
      <c r="Y320" s="396">
        <v>6377460.7400000002</v>
      </c>
      <c r="Z320" s="396">
        <v>94332.6</v>
      </c>
      <c r="AA320" s="396">
        <v>132871.25</v>
      </c>
      <c r="AB320" s="396">
        <v>345465.25</v>
      </c>
      <c r="AC320" s="396">
        <v>36140.980000000003</v>
      </c>
      <c r="AD320" s="396">
        <v>606955.87</v>
      </c>
      <c r="AE320" s="396">
        <v>191121.78</v>
      </c>
      <c r="AF320" s="396">
        <v>1595517.97</v>
      </c>
      <c r="AG320" s="396">
        <v>1071473.76</v>
      </c>
      <c r="AH320" s="396">
        <v>3286568.5762800002</v>
      </c>
      <c r="AI320" s="396">
        <v>7360448.0362799997</v>
      </c>
      <c r="AJ320" s="396">
        <v>1077936.6100000001</v>
      </c>
      <c r="AK320" s="396">
        <v>6282511.4262800002</v>
      </c>
      <c r="AL320" s="396">
        <v>7252654.3662799997</v>
      </c>
      <c r="AM320" s="396">
        <v>443598.39</v>
      </c>
      <c r="AN320" s="396">
        <v>443598.39</v>
      </c>
      <c r="AO320" s="396">
        <v>461912.08</v>
      </c>
      <c r="AP320" s="396">
        <v>461912.08</v>
      </c>
      <c r="AQ320" s="396">
        <v>6782.85</v>
      </c>
      <c r="AR320" s="396">
        <v>6782.85</v>
      </c>
      <c r="AS320" s="396">
        <v>7461.13</v>
      </c>
      <c r="AT320" s="396">
        <v>7461.13</v>
      </c>
      <c r="AU320" s="396">
        <v>8817.7000000000007</v>
      </c>
      <c r="AV320" s="396">
        <v>510748.6</v>
      </c>
      <c r="AW320" s="396">
        <v>210147.99</v>
      </c>
      <c r="AX320" s="396">
        <v>79847.89</v>
      </c>
      <c r="AY320" s="396">
        <v>2649071.08</v>
      </c>
      <c r="AZ320" s="396">
        <v>16279186.27</v>
      </c>
      <c r="BA320" s="396">
        <v>3398193.5</v>
      </c>
      <c r="BB320" s="396">
        <v>217.95</v>
      </c>
      <c r="BC320" s="396">
        <v>578749.48</v>
      </c>
      <c r="BD320" s="396">
        <v>16279186.186279999</v>
      </c>
    </row>
    <row r="321" spans="1:56" x14ac:dyDescent="0.25">
      <c r="A321" s="390" t="s">
        <v>1752</v>
      </c>
      <c r="B321" s="390" t="s">
        <v>6317</v>
      </c>
      <c r="C321">
        <v>840.5</v>
      </c>
      <c r="D321" s="396">
        <v>13416306.68</v>
      </c>
      <c r="E321" s="396">
        <v>9634030.8100000005</v>
      </c>
      <c r="F321" s="397">
        <v>0.71808367532039696</v>
      </c>
      <c r="G321">
        <v>1</v>
      </c>
      <c r="H321" s="396">
        <v>409236.38</v>
      </c>
      <c r="I321" s="396">
        <v>5803894.5</v>
      </c>
      <c r="J321" s="396">
        <v>6213130.8799999999</v>
      </c>
      <c r="K321">
        <v>0.9</v>
      </c>
      <c r="L321" s="396">
        <v>2846230.92</v>
      </c>
      <c r="M321" s="396">
        <v>948648.76</v>
      </c>
      <c r="N321" s="396">
        <v>310659.3</v>
      </c>
      <c r="O321" s="396">
        <v>103553.1</v>
      </c>
      <c r="P321" s="396">
        <v>98797.11</v>
      </c>
      <c r="Q321" s="396">
        <v>266490</v>
      </c>
      <c r="R321" s="396">
        <v>62599.82</v>
      </c>
      <c r="S321" s="396">
        <v>117214.02</v>
      </c>
      <c r="T321" s="396">
        <v>103600.98</v>
      </c>
      <c r="U321" s="396">
        <v>78142.679999999993</v>
      </c>
      <c r="V321" s="396">
        <v>152727.12</v>
      </c>
      <c r="W321" s="396">
        <v>133021.98000000001</v>
      </c>
      <c r="X321" s="396">
        <v>140650.01999999999</v>
      </c>
      <c r="Y321" s="396">
        <v>5362335.8099999996</v>
      </c>
      <c r="Z321" s="396">
        <v>75645</v>
      </c>
      <c r="AA321" s="396">
        <v>105062.5</v>
      </c>
      <c r="AB321" s="396">
        <v>273162.5</v>
      </c>
      <c r="AC321" s="396">
        <v>28577</v>
      </c>
      <c r="AD321" s="396">
        <v>479925.5</v>
      </c>
      <c r="AE321" s="396">
        <v>778303</v>
      </c>
      <c r="AF321" s="396">
        <v>1261590.5</v>
      </c>
      <c r="AG321" s="396">
        <v>847224</v>
      </c>
      <c r="AH321" s="396">
        <v>2580088.452</v>
      </c>
      <c r="AI321" s="396">
        <v>6429578.4519999996</v>
      </c>
      <c r="AJ321" s="396">
        <v>852334.24</v>
      </c>
      <c r="AK321" s="396">
        <v>5577244.2120000003</v>
      </c>
      <c r="AL321" s="396">
        <v>6344345.0219999999</v>
      </c>
      <c r="AM321" s="396">
        <v>263174.58</v>
      </c>
      <c r="AN321" s="396">
        <v>263174.58</v>
      </c>
      <c r="AO321" s="396">
        <v>274705.42</v>
      </c>
      <c r="AP321" s="396">
        <v>274705.42</v>
      </c>
      <c r="AQ321" s="396">
        <v>0</v>
      </c>
      <c r="AR321" s="396">
        <v>0</v>
      </c>
      <c r="AS321" s="396">
        <v>0</v>
      </c>
      <c r="AT321" s="396">
        <v>0</v>
      </c>
      <c r="AU321" s="396">
        <v>0</v>
      </c>
      <c r="AV321" s="396">
        <v>404257.86</v>
      </c>
      <c r="AW321" s="396">
        <v>166332.26999999999</v>
      </c>
      <c r="AX321" s="396">
        <v>63275.68</v>
      </c>
      <c r="AY321" s="396">
        <v>1709625.81</v>
      </c>
      <c r="AZ321" s="396">
        <v>13416306.68</v>
      </c>
      <c r="BA321" s="396">
        <v>1357099.79</v>
      </c>
      <c r="BB321" s="396">
        <v>0</v>
      </c>
      <c r="BC321" s="396">
        <v>400205.94</v>
      </c>
      <c r="BD321" s="396">
        <v>13416306.642000001</v>
      </c>
    </row>
    <row r="322" spans="1:56" x14ac:dyDescent="0.25">
      <c r="A322" s="390" t="s">
        <v>3158</v>
      </c>
      <c r="B322" s="390" t="s">
        <v>6318</v>
      </c>
      <c r="C322">
        <v>609.79</v>
      </c>
      <c r="D322" s="396">
        <v>8617116.9600000009</v>
      </c>
      <c r="E322" s="396">
        <v>6665873.9199999999</v>
      </c>
      <c r="F322" s="397">
        <v>0.77356196404696298</v>
      </c>
      <c r="G322">
        <v>1</v>
      </c>
      <c r="H322" s="396">
        <v>80334.240000000005</v>
      </c>
      <c r="I322" s="396">
        <v>3324128.45</v>
      </c>
      <c r="J322" s="396">
        <v>3404462.69</v>
      </c>
      <c r="K322">
        <v>0.9</v>
      </c>
      <c r="L322" s="396">
        <v>1933300.21</v>
      </c>
      <c r="M322" s="396">
        <v>475299.05</v>
      </c>
      <c r="N322" s="396">
        <v>205896.42</v>
      </c>
      <c r="O322" s="396">
        <v>82624.36</v>
      </c>
      <c r="P322" s="396">
        <v>66422.44</v>
      </c>
      <c r="Q322" s="396">
        <v>143218.44</v>
      </c>
      <c r="R322" s="396">
        <v>44714.16</v>
      </c>
      <c r="S322" s="396">
        <v>78421.759999999995</v>
      </c>
      <c r="T322" s="396">
        <v>91020.86</v>
      </c>
      <c r="U322" s="396">
        <v>56374.36</v>
      </c>
      <c r="V322" s="396">
        <v>134181.68</v>
      </c>
      <c r="W322" s="396">
        <v>116869.31</v>
      </c>
      <c r="X322" s="396">
        <v>94101.56</v>
      </c>
      <c r="Y322" s="396">
        <v>3522444.61</v>
      </c>
      <c r="Z322" s="396">
        <v>54251.1</v>
      </c>
      <c r="AA322" s="396">
        <v>76223.75</v>
      </c>
      <c r="AB322" s="396">
        <v>198181.75</v>
      </c>
      <c r="AC322" s="396">
        <v>20732.86</v>
      </c>
      <c r="AD322" s="396">
        <v>348190.09</v>
      </c>
      <c r="AE322" s="396">
        <v>261663.99</v>
      </c>
      <c r="AF322" s="396">
        <v>915294.79</v>
      </c>
      <c r="AG322" s="396">
        <v>614668.31999999995</v>
      </c>
      <c r="AH322" s="396">
        <v>1669965.92796</v>
      </c>
      <c r="AI322" s="396">
        <v>4159172.5779599999</v>
      </c>
      <c r="AJ322" s="396">
        <v>618375.84</v>
      </c>
      <c r="AK322" s="396">
        <v>3540796.7379600001</v>
      </c>
      <c r="AL322" s="396">
        <v>4097334.9879600001</v>
      </c>
      <c r="AM322" s="396">
        <v>131587.29</v>
      </c>
      <c r="AN322" s="396">
        <v>131587.29</v>
      </c>
      <c r="AO322" s="396">
        <v>137691.85</v>
      </c>
      <c r="AP322" s="396">
        <v>137691.85</v>
      </c>
      <c r="AQ322" s="396">
        <v>0</v>
      </c>
      <c r="AR322" s="396">
        <v>0</v>
      </c>
      <c r="AS322" s="396">
        <v>0</v>
      </c>
      <c r="AT322" s="396">
        <v>0</v>
      </c>
      <c r="AU322" s="396">
        <v>0</v>
      </c>
      <c r="AV322" s="396">
        <v>293019.12</v>
      </c>
      <c r="AW322" s="396">
        <v>120562.99</v>
      </c>
      <c r="AX322" s="396">
        <v>45196.92</v>
      </c>
      <c r="AY322" s="396">
        <v>997337.31</v>
      </c>
      <c r="AZ322" s="396">
        <v>8617116.9600000009</v>
      </c>
      <c r="BA322" s="396">
        <v>556880.05000000005</v>
      </c>
      <c r="BB322" s="396">
        <v>0</v>
      </c>
      <c r="BC322" s="396">
        <v>255786.3</v>
      </c>
      <c r="BD322" s="396">
        <v>8617116.9079599995</v>
      </c>
    </row>
    <row r="323" spans="1:56" x14ac:dyDescent="0.25">
      <c r="A323" s="390" t="s">
        <v>3090</v>
      </c>
      <c r="B323" s="390" t="s">
        <v>6319</v>
      </c>
      <c r="C323">
        <v>384.46</v>
      </c>
      <c r="D323" s="396">
        <v>5759778.8899999997</v>
      </c>
      <c r="E323" s="396">
        <v>4445537.1500000004</v>
      </c>
      <c r="F323" s="397">
        <v>0.77182427223347805</v>
      </c>
      <c r="G323">
        <v>1</v>
      </c>
      <c r="H323" s="396">
        <v>68579.929999999993</v>
      </c>
      <c r="I323" s="396">
        <v>3466241.46</v>
      </c>
      <c r="J323" s="396">
        <v>3534821.39</v>
      </c>
      <c r="K323">
        <v>0.9</v>
      </c>
      <c r="L323" s="396">
        <v>1282844.07</v>
      </c>
      <c r="M323" s="396">
        <v>308431.01</v>
      </c>
      <c r="N323" s="396">
        <v>128603.56</v>
      </c>
      <c r="O323" s="396">
        <v>51415.87</v>
      </c>
      <c r="P323" s="396">
        <v>45950.04</v>
      </c>
      <c r="Q323" s="396">
        <v>89033.600000000006</v>
      </c>
      <c r="R323" s="396">
        <v>27946.35</v>
      </c>
      <c r="S323" s="396">
        <v>48839.17</v>
      </c>
      <c r="T323" s="396">
        <v>56980.53</v>
      </c>
      <c r="U323" s="396">
        <v>35164.199999999997</v>
      </c>
      <c r="V323" s="396">
        <v>83999.91</v>
      </c>
      <c r="W323" s="396">
        <v>73162.080000000002</v>
      </c>
      <c r="X323" s="396">
        <v>58604.17</v>
      </c>
      <c r="Y323" s="396">
        <v>2290974.56</v>
      </c>
      <c r="Z323" s="396">
        <v>34196.400000000001</v>
      </c>
      <c r="AA323" s="396">
        <v>48057.5</v>
      </c>
      <c r="AB323" s="396">
        <v>124949.5</v>
      </c>
      <c r="AC323" s="396">
        <v>13071.64</v>
      </c>
      <c r="AD323" s="396">
        <v>219526.66</v>
      </c>
      <c r="AE323" s="396">
        <v>154523.88</v>
      </c>
      <c r="AF323" s="396">
        <v>577074.46</v>
      </c>
      <c r="AG323" s="396">
        <v>387535.68</v>
      </c>
      <c r="AH323" s="396">
        <v>1136191.5830399999</v>
      </c>
      <c r="AI323" s="396">
        <v>2695127.3030400001</v>
      </c>
      <c r="AJ323" s="396">
        <v>389873.19</v>
      </c>
      <c r="AK323" s="396">
        <v>2305254.1130400002</v>
      </c>
      <c r="AL323" s="396">
        <v>2656139.9830399998</v>
      </c>
      <c r="AM323" s="396">
        <v>128195.86</v>
      </c>
      <c r="AN323" s="396">
        <v>128195.86</v>
      </c>
      <c r="AO323" s="396">
        <v>133622.14000000001</v>
      </c>
      <c r="AP323" s="396">
        <v>133622.14000000001</v>
      </c>
      <c r="AQ323" s="396">
        <v>0</v>
      </c>
      <c r="AR323" s="396">
        <v>0</v>
      </c>
      <c r="AS323" s="396">
        <v>0</v>
      </c>
      <c r="AT323" s="396">
        <v>0</v>
      </c>
      <c r="AU323" s="396">
        <v>0</v>
      </c>
      <c r="AV323" s="396">
        <v>184493.52</v>
      </c>
      <c r="AW323" s="396">
        <v>75910.03</v>
      </c>
      <c r="AX323" s="396">
        <v>28624.71</v>
      </c>
      <c r="AY323" s="396">
        <v>812664.26</v>
      </c>
      <c r="AZ323" s="396">
        <v>5759778.8899999997</v>
      </c>
      <c r="BA323" s="396">
        <v>620722.17000000004</v>
      </c>
      <c r="BB323" s="396">
        <v>251.43</v>
      </c>
      <c r="BC323" s="396">
        <v>208344.17</v>
      </c>
      <c r="BD323" s="396">
        <v>5759778.8030399997</v>
      </c>
    </row>
    <row r="324" spans="1:56" x14ac:dyDescent="0.25">
      <c r="A324" s="390" t="s">
        <v>3082</v>
      </c>
      <c r="B324" s="390" t="s">
        <v>6320</v>
      </c>
      <c r="C324">
        <v>690.32</v>
      </c>
      <c r="D324" s="396">
        <v>10409340.949999999</v>
      </c>
      <c r="E324" s="396">
        <v>7298279.1299999999</v>
      </c>
      <c r="F324" s="397">
        <v>0.70112787784129604</v>
      </c>
      <c r="G324">
        <v>1</v>
      </c>
      <c r="H324" s="396">
        <v>372936.52</v>
      </c>
      <c r="I324" s="396">
        <v>4276666.99</v>
      </c>
      <c r="J324" s="396">
        <v>4649603.51</v>
      </c>
      <c r="K324">
        <v>0.9</v>
      </c>
      <c r="L324" s="396">
        <v>2233048.63</v>
      </c>
      <c r="M324" s="396">
        <v>744275.1</v>
      </c>
      <c r="N324" s="396">
        <v>255184.42</v>
      </c>
      <c r="O324" s="396">
        <v>85061.47</v>
      </c>
      <c r="P324" s="396">
        <v>74378.570000000007</v>
      </c>
      <c r="Q324" s="396">
        <v>218902.5</v>
      </c>
      <c r="R324" s="396">
        <v>51421.279999999999</v>
      </c>
      <c r="S324" s="396">
        <v>96282.94</v>
      </c>
      <c r="T324" s="396">
        <v>85100.800000000003</v>
      </c>
      <c r="U324" s="396">
        <v>64188.63</v>
      </c>
      <c r="V324" s="396">
        <v>125454.42</v>
      </c>
      <c r="W324" s="396">
        <v>109268.05</v>
      </c>
      <c r="X324" s="396">
        <v>115533.94</v>
      </c>
      <c r="Y324" s="396">
        <v>4258100.75</v>
      </c>
      <c r="Z324" s="396">
        <v>62128.800000000003</v>
      </c>
      <c r="AA324" s="396">
        <v>86290</v>
      </c>
      <c r="AB324" s="396">
        <v>224354</v>
      </c>
      <c r="AC324" s="396">
        <v>23470.880000000001</v>
      </c>
      <c r="AD324" s="396">
        <v>394172.72</v>
      </c>
      <c r="AE324" s="396">
        <v>639236.31999999995</v>
      </c>
      <c r="AF324" s="396">
        <v>1036170.32</v>
      </c>
      <c r="AG324" s="396">
        <v>695842.56</v>
      </c>
      <c r="AH324" s="396">
        <v>1968334.1206799999</v>
      </c>
      <c r="AI324" s="396">
        <v>5129999.7206800003</v>
      </c>
      <c r="AJ324" s="396">
        <v>700039.7</v>
      </c>
      <c r="AK324" s="396">
        <v>4429960.0206800001</v>
      </c>
      <c r="AL324" s="396">
        <v>5059995.7506799996</v>
      </c>
      <c r="AM324" s="396">
        <v>139726.71</v>
      </c>
      <c r="AN324" s="396">
        <v>139726.71</v>
      </c>
      <c r="AO324" s="396">
        <v>145831.26999999999</v>
      </c>
      <c r="AP324" s="396">
        <v>145831.26999999999</v>
      </c>
      <c r="AQ324" s="396">
        <v>0</v>
      </c>
      <c r="AR324" s="396">
        <v>0</v>
      </c>
      <c r="AS324" s="396">
        <v>0</v>
      </c>
      <c r="AT324" s="396">
        <v>0</v>
      </c>
      <c r="AU324" s="396">
        <v>0</v>
      </c>
      <c r="AV324" s="396">
        <v>331681.36</v>
      </c>
      <c r="AW324" s="396">
        <v>136470.6</v>
      </c>
      <c r="AX324" s="396">
        <v>51976.45</v>
      </c>
      <c r="AY324" s="396">
        <v>1091244.3700000001</v>
      </c>
      <c r="AZ324" s="396">
        <v>10409340.949999999</v>
      </c>
      <c r="BA324" s="396">
        <v>549979.93999999994</v>
      </c>
      <c r="BB324" s="396">
        <v>0</v>
      </c>
      <c r="BC324" s="396">
        <v>331912.78999999998</v>
      </c>
      <c r="BD324" s="396">
        <v>10409340.870680001</v>
      </c>
    </row>
    <row r="325" spans="1:56" x14ac:dyDescent="0.25">
      <c r="A325" s="390" t="s">
        <v>2801</v>
      </c>
      <c r="B325" s="390" t="s">
        <v>6321</v>
      </c>
      <c r="C325">
        <v>232.79</v>
      </c>
      <c r="D325" s="396">
        <v>3244933.73</v>
      </c>
      <c r="E325" s="396">
        <v>2448497.09</v>
      </c>
      <c r="F325" s="397">
        <v>0.75455996754670196</v>
      </c>
      <c r="G325">
        <v>1</v>
      </c>
      <c r="H325" s="396">
        <v>58242.3</v>
      </c>
      <c r="I325" s="396">
        <v>1799847.9</v>
      </c>
      <c r="J325" s="396">
        <v>1858090.2</v>
      </c>
      <c r="K325">
        <v>0.9</v>
      </c>
      <c r="L325" s="396">
        <v>739110.01</v>
      </c>
      <c r="M325" s="396">
        <v>178682.96</v>
      </c>
      <c r="N325" s="396">
        <v>76906.080000000002</v>
      </c>
      <c r="O325" s="396">
        <v>30739.14</v>
      </c>
      <c r="P325" s="396">
        <v>25097.21</v>
      </c>
      <c r="Q325" s="396">
        <v>51996.43</v>
      </c>
      <c r="R325" s="396">
        <v>16208.88</v>
      </c>
      <c r="S325" s="396">
        <v>29582.58</v>
      </c>
      <c r="T325" s="396">
        <v>34040.32</v>
      </c>
      <c r="U325" s="396">
        <v>21210.15</v>
      </c>
      <c r="V325" s="396">
        <v>50181.760000000002</v>
      </c>
      <c r="W325" s="396">
        <v>43707.22</v>
      </c>
      <c r="X325" s="396">
        <v>35497.379999999997</v>
      </c>
      <c r="Y325" s="396">
        <v>1332960.1200000001</v>
      </c>
      <c r="Z325" s="396">
        <v>20591.099999999999</v>
      </c>
      <c r="AA325" s="396">
        <v>29098.75</v>
      </c>
      <c r="AB325" s="396">
        <v>75656.75</v>
      </c>
      <c r="AC325" s="396">
        <v>7914.86</v>
      </c>
      <c r="AD325" s="396">
        <v>132923.09</v>
      </c>
      <c r="AE325" s="396">
        <v>93412.24</v>
      </c>
      <c r="AF325" s="396">
        <v>349417.79</v>
      </c>
      <c r="AG325" s="396">
        <v>234652.32</v>
      </c>
      <c r="AH325" s="396">
        <v>628059.32796000002</v>
      </c>
      <c r="AI325" s="396">
        <v>1571726.22796</v>
      </c>
      <c r="AJ325" s="396">
        <v>236067.68</v>
      </c>
      <c r="AK325" s="396">
        <v>1335658.5479600001</v>
      </c>
      <c r="AL325" s="396">
        <v>1548119.45796</v>
      </c>
      <c r="AM325" s="396">
        <v>46123.38</v>
      </c>
      <c r="AN325" s="396">
        <v>46123.38</v>
      </c>
      <c r="AO325" s="396">
        <v>48158.23</v>
      </c>
      <c r="AP325" s="396">
        <v>48158.23</v>
      </c>
      <c r="AQ325" s="396">
        <v>0</v>
      </c>
      <c r="AR325" s="396">
        <v>0</v>
      </c>
      <c r="AS325" s="396">
        <v>0</v>
      </c>
      <c r="AT325" s="396">
        <v>0</v>
      </c>
      <c r="AU325" s="396">
        <v>0</v>
      </c>
      <c r="AV325" s="396">
        <v>111917.02</v>
      </c>
      <c r="AW325" s="396">
        <v>46048.36</v>
      </c>
      <c r="AX325" s="396">
        <v>17325.48</v>
      </c>
      <c r="AY325" s="396">
        <v>363854.08000000002</v>
      </c>
      <c r="AZ325" s="396">
        <v>3244933.73</v>
      </c>
      <c r="BA325" s="396">
        <v>270285.78000000003</v>
      </c>
      <c r="BB325" s="396">
        <v>0</v>
      </c>
      <c r="BC325" s="396">
        <v>90992.19</v>
      </c>
      <c r="BD325" s="396">
        <v>3244933.65796</v>
      </c>
    </row>
    <row r="326" spans="1:56" x14ac:dyDescent="0.25">
      <c r="A326" s="390" t="s">
        <v>2791</v>
      </c>
      <c r="B326" s="390" t="s">
        <v>6322</v>
      </c>
      <c r="C326">
        <v>58.06</v>
      </c>
      <c r="D326" s="396">
        <v>763199.84</v>
      </c>
      <c r="E326" s="396">
        <v>868803.55</v>
      </c>
      <c r="F326" s="397">
        <v>1.1383696699936401</v>
      </c>
      <c r="G326">
        <v>4</v>
      </c>
      <c r="H326" s="396">
        <v>48.53</v>
      </c>
      <c r="I326" s="396">
        <v>342262.15</v>
      </c>
      <c r="J326" s="396">
        <v>342310.68</v>
      </c>
      <c r="K326">
        <v>0.9</v>
      </c>
      <c r="L326" s="396">
        <v>184051.57</v>
      </c>
      <c r="M326" s="396">
        <v>36810.31</v>
      </c>
      <c r="N326" s="396">
        <v>18082.259999999998</v>
      </c>
      <c r="O326" s="396">
        <v>7103.74</v>
      </c>
      <c r="P326" s="396">
        <v>6336</v>
      </c>
      <c r="Q326" s="396">
        <v>10391.49</v>
      </c>
      <c r="R326" s="396">
        <v>3912.48</v>
      </c>
      <c r="S326" s="396">
        <v>6697.94</v>
      </c>
      <c r="T326" s="396">
        <v>8140.07</v>
      </c>
      <c r="U326" s="396">
        <v>5023.45</v>
      </c>
      <c r="V326" s="396">
        <v>11999.98</v>
      </c>
      <c r="W326" s="396">
        <v>10451.719999999999</v>
      </c>
      <c r="X326" s="396">
        <v>8037.14</v>
      </c>
      <c r="Y326" s="396">
        <v>317038.15000000002</v>
      </c>
      <c r="Z326" s="396">
        <v>5157.8999999999996</v>
      </c>
      <c r="AA326" s="396">
        <v>7257.5</v>
      </c>
      <c r="AB326" s="396">
        <v>18869.5</v>
      </c>
      <c r="AC326" s="396">
        <v>1974.04</v>
      </c>
      <c r="AD326" s="396">
        <v>16576.13</v>
      </c>
      <c r="AE326" s="396">
        <v>10124.73</v>
      </c>
      <c r="AF326" s="396">
        <v>87148.06</v>
      </c>
      <c r="AG326" s="396">
        <v>58524.480000000003</v>
      </c>
      <c r="AH326" s="396">
        <v>152527.24643999999</v>
      </c>
      <c r="AI326" s="396">
        <v>358159.58643999998</v>
      </c>
      <c r="AJ326" s="396">
        <v>58877.48</v>
      </c>
      <c r="AK326" s="396">
        <v>299282.10644</v>
      </c>
      <c r="AL326" s="396">
        <v>352271.83643999998</v>
      </c>
      <c r="AM326" s="396">
        <v>12209.13</v>
      </c>
      <c r="AN326" s="396">
        <v>12209.13</v>
      </c>
      <c r="AO326" s="396">
        <v>12887.41</v>
      </c>
      <c r="AP326" s="396">
        <v>12887.41</v>
      </c>
      <c r="AQ326" s="396">
        <v>0</v>
      </c>
      <c r="AR326" s="396">
        <v>0</v>
      </c>
      <c r="AS326" s="396">
        <v>0</v>
      </c>
      <c r="AT326" s="396">
        <v>0</v>
      </c>
      <c r="AU326" s="396">
        <v>678.28</v>
      </c>
      <c r="AV326" s="396">
        <v>27809.68</v>
      </c>
      <c r="AW326" s="396">
        <v>11442.32</v>
      </c>
      <c r="AX326" s="396">
        <v>3766.41</v>
      </c>
      <c r="AY326" s="396">
        <v>93889.77</v>
      </c>
      <c r="AZ326" s="396">
        <v>763199.84</v>
      </c>
      <c r="BA326" s="396">
        <v>53806.05</v>
      </c>
      <c r="BB326" s="396">
        <v>0.1</v>
      </c>
      <c r="BC326" s="396">
        <v>38729.21</v>
      </c>
      <c r="BD326" s="396">
        <v>763199.75644000003</v>
      </c>
    </row>
    <row r="327" spans="1:56" x14ac:dyDescent="0.25">
      <c r="A327" s="390" t="s">
        <v>3411</v>
      </c>
      <c r="B327" s="390" t="s">
        <v>6323</v>
      </c>
      <c r="C327">
        <v>505.96</v>
      </c>
      <c r="D327" s="396">
        <v>6644064.0599999996</v>
      </c>
      <c r="E327" s="396">
        <v>5084871.87</v>
      </c>
      <c r="F327" s="397">
        <v>0.76532553330017095</v>
      </c>
      <c r="G327">
        <v>1</v>
      </c>
      <c r="H327" s="396">
        <v>82701.440000000002</v>
      </c>
      <c r="I327" s="396">
        <v>2788499.29</v>
      </c>
      <c r="J327" s="396">
        <v>2871200.73</v>
      </c>
      <c r="K327">
        <v>0.9</v>
      </c>
      <c r="L327" s="396">
        <v>1521928.03</v>
      </c>
      <c r="M327" s="396">
        <v>376065.87</v>
      </c>
      <c r="N327" s="396">
        <v>170907.03</v>
      </c>
      <c r="O327" s="396">
        <v>68593.320000000007</v>
      </c>
      <c r="P327" s="396">
        <v>49331.61</v>
      </c>
      <c r="Q327" s="396">
        <v>117767.33</v>
      </c>
      <c r="R327" s="396">
        <v>36889.18</v>
      </c>
      <c r="S327" s="396">
        <v>65025.87</v>
      </c>
      <c r="T327" s="396">
        <v>75480.710000000006</v>
      </c>
      <c r="U327" s="396">
        <v>46606.52</v>
      </c>
      <c r="V327" s="396">
        <v>111272.61</v>
      </c>
      <c r="W327" s="396">
        <v>96916.01</v>
      </c>
      <c r="X327" s="396">
        <v>78027.27</v>
      </c>
      <c r="Y327" s="396">
        <v>2814811.36</v>
      </c>
      <c r="Z327" s="396">
        <v>45117</v>
      </c>
      <c r="AA327" s="396">
        <v>63245</v>
      </c>
      <c r="AB327" s="396">
        <v>164437</v>
      </c>
      <c r="AC327" s="396">
        <v>17202.64</v>
      </c>
      <c r="AD327" s="396">
        <v>288903.15999999997</v>
      </c>
      <c r="AE327" s="396">
        <v>219536.81</v>
      </c>
      <c r="AF327" s="396">
        <v>759445.96</v>
      </c>
      <c r="AG327" s="396">
        <v>510007.68</v>
      </c>
      <c r="AH327" s="396">
        <v>1259980.2770400001</v>
      </c>
      <c r="AI327" s="396">
        <v>3327875.5270400001</v>
      </c>
      <c r="AJ327" s="396">
        <v>513083.91</v>
      </c>
      <c r="AK327" s="396">
        <v>2814791.6170399999</v>
      </c>
      <c r="AL327" s="396">
        <v>3276567.1270400002</v>
      </c>
      <c r="AM327" s="396">
        <v>42053.67</v>
      </c>
      <c r="AN327" s="396">
        <v>42053.67</v>
      </c>
      <c r="AO327" s="396">
        <v>44088.52</v>
      </c>
      <c r="AP327" s="396">
        <v>44088.52</v>
      </c>
      <c r="AQ327" s="396">
        <v>0</v>
      </c>
      <c r="AR327" s="396">
        <v>0</v>
      </c>
      <c r="AS327" s="396">
        <v>0</v>
      </c>
      <c r="AT327" s="396">
        <v>0</v>
      </c>
      <c r="AU327" s="396">
        <v>0</v>
      </c>
      <c r="AV327" s="396">
        <v>242826.03</v>
      </c>
      <c r="AW327" s="396">
        <v>99910.99</v>
      </c>
      <c r="AX327" s="396">
        <v>37664.1</v>
      </c>
      <c r="AY327" s="396">
        <v>552685.5</v>
      </c>
      <c r="AZ327" s="396">
        <v>6644064.0599999996</v>
      </c>
      <c r="BA327" s="396">
        <v>153199.63</v>
      </c>
      <c r="BB327" s="396">
        <v>364.3</v>
      </c>
      <c r="BC327" s="396">
        <v>197787.76</v>
      </c>
      <c r="BD327" s="396">
        <v>6644063.98704</v>
      </c>
    </row>
    <row r="328" spans="1:56" x14ac:dyDescent="0.25">
      <c r="A328" s="390" t="s">
        <v>2323</v>
      </c>
      <c r="B328" s="390" t="s">
        <v>6324</v>
      </c>
      <c r="C328">
        <v>67.459999999999994</v>
      </c>
      <c r="D328" s="396">
        <v>866391.9</v>
      </c>
      <c r="E328" s="396">
        <v>684774.32</v>
      </c>
      <c r="F328" s="397">
        <v>0.79037479459353199</v>
      </c>
      <c r="G328">
        <v>2</v>
      </c>
      <c r="H328" s="396">
        <v>4929.16</v>
      </c>
      <c r="I328" s="396">
        <v>259921.09</v>
      </c>
      <c r="J328" s="396">
        <v>264850.25</v>
      </c>
      <c r="K328">
        <v>0.9</v>
      </c>
      <c r="L328" s="396">
        <v>206008.6</v>
      </c>
      <c r="M328" s="396">
        <v>41201.72</v>
      </c>
      <c r="N328" s="396">
        <v>21311.23</v>
      </c>
      <c r="O328" s="396">
        <v>9041.1299999999992</v>
      </c>
      <c r="P328" s="396">
        <v>6833.29</v>
      </c>
      <c r="Q328" s="396">
        <v>11777.02</v>
      </c>
      <c r="R328" s="396">
        <v>4471.41</v>
      </c>
      <c r="S328" s="396">
        <v>8093.34</v>
      </c>
      <c r="T328" s="396">
        <v>10360.09</v>
      </c>
      <c r="U328" s="396">
        <v>5860.7</v>
      </c>
      <c r="V328" s="396">
        <v>15272.71</v>
      </c>
      <c r="W328" s="396">
        <v>13302.19</v>
      </c>
      <c r="X328" s="396">
        <v>9711.5400000000009</v>
      </c>
      <c r="Y328" s="396">
        <v>363244.97</v>
      </c>
      <c r="Z328" s="396">
        <v>5981.4</v>
      </c>
      <c r="AA328" s="396">
        <v>8432.5</v>
      </c>
      <c r="AB328" s="396">
        <v>21924.5</v>
      </c>
      <c r="AC328" s="396">
        <v>2293.64</v>
      </c>
      <c r="AD328" s="396">
        <v>38519.660000000003</v>
      </c>
      <c r="AE328" s="396">
        <v>11203.2</v>
      </c>
      <c r="AF328" s="396">
        <v>101257.46</v>
      </c>
      <c r="AG328" s="396">
        <v>67999.679999999993</v>
      </c>
      <c r="AH328" s="396">
        <v>167589.10104000001</v>
      </c>
      <c r="AI328" s="396">
        <v>425201.14104000002</v>
      </c>
      <c r="AJ328" s="396">
        <v>68409.83</v>
      </c>
      <c r="AK328" s="396">
        <v>356791.31104</v>
      </c>
      <c r="AL328" s="396">
        <v>418360.15104000003</v>
      </c>
      <c r="AM328" s="396">
        <v>8817.7000000000007</v>
      </c>
      <c r="AN328" s="396">
        <v>8817.7000000000007</v>
      </c>
      <c r="AO328" s="396">
        <v>8817.7000000000007</v>
      </c>
      <c r="AP328" s="396">
        <v>8817.7000000000007</v>
      </c>
      <c r="AQ328" s="396">
        <v>0</v>
      </c>
      <c r="AR328" s="396">
        <v>0</v>
      </c>
      <c r="AS328" s="396">
        <v>0</v>
      </c>
      <c r="AT328" s="396">
        <v>0</v>
      </c>
      <c r="AU328" s="396">
        <v>0</v>
      </c>
      <c r="AV328" s="396">
        <v>31879.39</v>
      </c>
      <c r="AW328" s="396">
        <v>13116.8</v>
      </c>
      <c r="AX328" s="396">
        <v>4519.6899999999996</v>
      </c>
      <c r="AY328" s="396">
        <v>84786.68</v>
      </c>
      <c r="AZ328" s="396">
        <v>866391.9</v>
      </c>
      <c r="BA328" s="396">
        <v>52869.21</v>
      </c>
      <c r="BB328" s="396">
        <v>0</v>
      </c>
      <c r="BC328" s="396">
        <v>24431.93</v>
      </c>
      <c r="BD328" s="396">
        <v>866391.80104000005</v>
      </c>
    </row>
    <row r="329" spans="1:56" x14ac:dyDescent="0.25">
      <c r="A329" s="390" t="s">
        <v>1462</v>
      </c>
      <c r="B329" s="390" t="s">
        <v>6325</v>
      </c>
      <c r="C329">
        <v>122.75</v>
      </c>
      <c r="D329" s="396">
        <v>1602111.87</v>
      </c>
      <c r="E329" s="396">
        <v>1672472.7</v>
      </c>
      <c r="F329" s="397">
        <v>1.0439175511507801</v>
      </c>
      <c r="G329">
        <v>4</v>
      </c>
      <c r="H329" s="396">
        <v>101.87</v>
      </c>
      <c r="I329" s="396">
        <v>579461.01</v>
      </c>
      <c r="J329" s="396">
        <v>579562.88</v>
      </c>
      <c r="K329">
        <v>0.9</v>
      </c>
      <c r="L329" s="396">
        <v>386185.41</v>
      </c>
      <c r="M329" s="396">
        <v>77237.08</v>
      </c>
      <c r="N329" s="396">
        <v>39393.49</v>
      </c>
      <c r="O329" s="396">
        <v>16790.669999999998</v>
      </c>
      <c r="P329" s="396">
        <v>13113.72</v>
      </c>
      <c r="Q329" s="396">
        <v>22168.51</v>
      </c>
      <c r="R329" s="396">
        <v>8942.83</v>
      </c>
      <c r="S329" s="396">
        <v>15070.37</v>
      </c>
      <c r="T329" s="396">
        <v>19240.18</v>
      </c>
      <c r="U329" s="396">
        <v>11163.24</v>
      </c>
      <c r="V329" s="396">
        <v>28363.599999999999</v>
      </c>
      <c r="W329" s="396">
        <v>24704.080000000002</v>
      </c>
      <c r="X329" s="396">
        <v>18083.57</v>
      </c>
      <c r="Y329" s="396">
        <v>680456.75</v>
      </c>
      <c r="Z329" s="396">
        <v>10845</v>
      </c>
      <c r="AA329" s="396">
        <v>15343.75</v>
      </c>
      <c r="AB329" s="396">
        <v>39893.75</v>
      </c>
      <c r="AC329" s="396">
        <v>4173.5</v>
      </c>
      <c r="AD329" s="396">
        <v>35045.120000000003</v>
      </c>
      <c r="AE329" s="396">
        <v>20354.5</v>
      </c>
      <c r="AF329" s="396">
        <v>184247.75</v>
      </c>
      <c r="AG329" s="396">
        <v>123732</v>
      </c>
      <c r="AH329" s="396">
        <v>319960.27500000002</v>
      </c>
      <c r="AI329" s="396">
        <v>753595.64500000002</v>
      </c>
      <c r="AJ329" s="396">
        <v>124478.32</v>
      </c>
      <c r="AK329" s="396">
        <v>629117.32499999995</v>
      </c>
      <c r="AL329" s="396">
        <v>741147.80500000005</v>
      </c>
      <c r="AM329" s="396">
        <v>21705.119999999999</v>
      </c>
      <c r="AN329" s="396">
        <v>21705.119999999999</v>
      </c>
      <c r="AO329" s="396">
        <v>22383.4</v>
      </c>
      <c r="AP329" s="396">
        <v>22383.4</v>
      </c>
      <c r="AQ329" s="396">
        <v>0</v>
      </c>
      <c r="AR329" s="396">
        <v>0</v>
      </c>
      <c r="AS329" s="396">
        <v>0</v>
      </c>
      <c r="AT329" s="396">
        <v>0</v>
      </c>
      <c r="AU329" s="396">
        <v>0</v>
      </c>
      <c r="AV329" s="396">
        <v>59010.79</v>
      </c>
      <c r="AW329" s="396">
        <v>24280.04</v>
      </c>
      <c r="AX329" s="396">
        <v>9039.3799999999992</v>
      </c>
      <c r="AY329" s="396">
        <v>180507.25</v>
      </c>
      <c r="AZ329" s="396">
        <v>1602111.87</v>
      </c>
      <c r="BA329" s="396">
        <v>196309.56</v>
      </c>
      <c r="BB329" s="396">
        <v>0</v>
      </c>
      <c r="BC329" s="396">
        <v>41236.1</v>
      </c>
      <c r="BD329" s="396">
        <v>1602111.8049999999</v>
      </c>
    </row>
    <row r="330" spans="1:56" x14ac:dyDescent="0.25">
      <c r="A330" s="390" t="s">
        <v>2689</v>
      </c>
      <c r="B330" s="390" t="s">
        <v>6326</v>
      </c>
      <c r="C330">
        <v>544.5</v>
      </c>
      <c r="D330" s="396">
        <v>7330147.5300000003</v>
      </c>
      <c r="E330" s="396">
        <v>5604376.8899999997</v>
      </c>
      <c r="F330" s="397">
        <v>0.76456536066471203</v>
      </c>
      <c r="G330">
        <v>1</v>
      </c>
      <c r="H330" s="396">
        <v>72514.61</v>
      </c>
      <c r="I330" s="396">
        <v>1061842.75</v>
      </c>
      <c r="J330" s="396">
        <v>1134357.3600000001</v>
      </c>
      <c r="K330">
        <v>0.9</v>
      </c>
      <c r="L330" s="396">
        <v>1702961.41</v>
      </c>
      <c r="M330" s="396">
        <v>340592.28</v>
      </c>
      <c r="N330" s="396">
        <v>175656.24</v>
      </c>
      <c r="O330" s="396">
        <v>77495.399999999994</v>
      </c>
      <c r="P330" s="396">
        <v>58523.360000000001</v>
      </c>
      <c r="Q330" s="396">
        <v>104607.66</v>
      </c>
      <c r="R330" s="396">
        <v>40242.74</v>
      </c>
      <c r="S330" s="396">
        <v>67258.52</v>
      </c>
      <c r="T330" s="396">
        <v>88800.84</v>
      </c>
      <c r="U330" s="396">
        <v>50513.66</v>
      </c>
      <c r="V330" s="396">
        <v>130908.96</v>
      </c>
      <c r="W330" s="396">
        <v>114018.84</v>
      </c>
      <c r="X330" s="396">
        <v>80706.320000000007</v>
      </c>
      <c r="Y330" s="396">
        <v>3032286.23</v>
      </c>
      <c r="Z330" s="396">
        <v>48105</v>
      </c>
      <c r="AA330" s="396">
        <v>68062.5</v>
      </c>
      <c r="AB330" s="396">
        <v>176962.5</v>
      </c>
      <c r="AC330" s="396">
        <v>18513</v>
      </c>
      <c r="AD330" s="396">
        <v>310909.5</v>
      </c>
      <c r="AE330" s="396">
        <v>95272.5</v>
      </c>
      <c r="AF330" s="396">
        <v>817294.5</v>
      </c>
      <c r="AG330" s="396">
        <v>548856</v>
      </c>
      <c r="AH330" s="396">
        <v>1434953.808</v>
      </c>
      <c r="AI330" s="396">
        <v>3518929.3080000002</v>
      </c>
      <c r="AJ330" s="396">
        <v>552166.56000000006</v>
      </c>
      <c r="AK330" s="396">
        <v>2966762.7480000001</v>
      </c>
      <c r="AL330" s="396">
        <v>3463712.648</v>
      </c>
      <c r="AM330" s="396">
        <v>103777.60000000001</v>
      </c>
      <c r="AN330" s="396">
        <v>103777.60000000001</v>
      </c>
      <c r="AO330" s="396">
        <v>107847.31</v>
      </c>
      <c r="AP330" s="396">
        <v>107847.31</v>
      </c>
      <c r="AQ330" s="396">
        <v>0</v>
      </c>
      <c r="AR330" s="396">
        <v>0</v>
      </c>
      <c r="AS330" s="396">
        <v>0</v>
      </c>
      <c r="AT330" s="396">
        <v>0</v>
      </c>
      <c r="AU330" s="396">
        <v>678.28</v>
      </c>
      <c r="AV330" s="396">
        <v>261818.01</v>
      </c>
      <c r="AW330" s="396">
        <v>107725.26</v>
      </c>
      <c r="AX330" s="396">
        <v>40677.22</v>
      </c>
      <c r="AY330" s="396">
        <v>834148.59</v>
      </c>
      <c r="AZ330" s="396">
        <v>7330147.5300000003</v>
      </c>
      <c r="BA330" s="396">
        <v>206591.99</v>
      </c>
      <c r="BB330" s="396">
        <v>7.25</v>
      </c>
      <c r="BC330" s="396">
        <v>152903.82999999999</v>
      </c>
      <c r="BD330" s="396">
        <v>7330147.4680000003</v>
      </c>
    </row>
    <row r="331" spans="1:56" x14ac:dyDescent="0.25">
      <c r="A331" s="390" t="s">
        <v>2691</v>
      </c>
      <c r="B331" s="390" t="s">
        <v>6327</v>
      </c>
      <c r="C331">
        <v>384.32</v>
      </c>
      <c r="D331" s="396">
        <v>5630913.1799999997</v>
      </c>
      <c r="E331" s="396">
        <v>4449580.08</v>
      </c>
      <c r="F331" s="397">
        <v>0.79020576907563</v>
      </c>
      <c r="G331">
        <v>2</v>
      </c>
      <c r="H331" s="396">
        <v>34255.07</v>
      </c>
      <c r="I331" s="396">
        <v>1506021.52</v>
      </c>
      <c r="J331" s="396">
        <v>1540276.59</v>
      </c>
      <c r="K331">
        <v>0.9</v>
      </c>
      <c r="L331" s="396">
        <v>1213790.26</v>
      </c>
      <c r="M331" s="396">
        <v>404556.29</v>
      </c>
      <c r="N331" s="396">
        <v>142015.67999999999</v>
      </c>
      <c r="O331" s="396">
        <v>47338.559999999998</v>
      </c>
      <c r="P331" s="396">
        <v>39587.19</v>
      </c>
      <c r="Q331" s="396">
        <v>121348.12</v>
      </c>
      <c r="R331" s="396">
        <v>28505.27</v>
      </c>
      <c r="S331" s="396">
        <v>53583.55</v>
      </c>
      <c r="T331" s="396">
        <v>47360.44</v>
      </c>
      <c r="U331" s="396">
        <v>35722.36</v>
      </c>
      <c r="V331" s="396">
        <v>69818.11</v>
      </c>
      <c r="W331" s="396">
        <v>60810.04</v>
      </c>
      <c r="X331" s="396">
        <v>64297.15</v>
      </c>
      <c r="Y331" s="396">
        <v>2328733.02</v>
      </c>
      <c r="Z331" s="396">
        <v>34588.800000000003</v>
      </c>
      <c r="AA331" s="396">
        <v>48040</v>
      </c>
      <c r="AB331" s="396">
        <v>124904</v>
      </c>
      <c r="AC331" s="396">
        <v>13066.88</v>
      </c>
      <c r="AD331" s="396">
        <v>219446.72</v>
      </c>
      <c r="AE331" s="396">
        <v>355880.32</v>
      </c>
      <c r="AF331" s="396">
        <v>576864.31999999995</v>
      </c>
      <c r="AG331" s="396">
        <v>387394.56</v>
      </c>
      <c r="AH331" s="396">
        <v>1055217.9046799999</v>
      </c>
      <c r="AI331" s="396">
        <v>2815403.5046799998</v>
      </c>
      <c r="AJ331" s="396">
        <v>389731.22</v>
      </c>
      <c r="AK331" s="396">
        <v>2425672.28468</v>
      </c>
      <c r="AL331" s="396">
        <v>2776430.3746799999</v>
      </c>
      <c r="AM331" s="396">
        <v>56297.65</v>
      </c>
      <c r="AN331" s="396">
        <v>56297.65</v>
      </c>
      <c r="AO331" s="396">
        <v>58332.51</v>
      </c>
      <c r="AP331" s="396">
        <v>58332.51</v>
      </c>
      <c r="AQ331" s="396">
        <v>1356.57</v>
      </c>
      <c r="AR331" s="396">
        <v>1356.57</v>
      </c>
      <c r="AS331" s="396">
        <v>1356.57</v>
      </c>
      <c r="AT331" s="396">
        <v>1356.57</v>
      </c>
      <c r="AU331" s="396">
        <v>2034.85</v>
      </c>
      <c r="AV331" s="396">
        <v>184493.52</v>
      </c>
      <c r="AW331" s="396">
        <v>75910.03</v>
      </c>
      <c r="AX331" s="396">
        <v>28624.71</v>
      </c>
      <c r="AY331" s="396">
        <v>525749.71</v>
      </c>
      <c r="AZ331" s="396">
        <v>5630913.1799999997</v>
      </c>
      <c r="BA331" s="396">
        <v>122238.43</v>
      </c>
      <c r="BB331" s="396">
        <v>88.02</v>
      </c>
      <c r="BC331" s="396">
        <v>136853.29</v>
      </c>
      <c r="BD331" s="396">
        <v>5630913.1046799999</v>
      </c>
    </row>
    <row r="332" spans="1:56" x14ac:dyDescent="0.25">
      <c r="A332" s="390" t="s">
        <v>1785</v>
      </c>
      <c r="B332" s="390" t="s">
        <v>6328</v>
      </c>
      <c r="C332">
        <v>312754.36</v>
      </c>
      <c r="D332" s="396">
        <v>5706893726.2399998</v>
      </c>
      <c r="E332" s="396">
        <v>4523702692.1099997</v>
      </c>
      <c r="F332" s="397">
        <v>0.79267337173465302</v>
      </c>
      <c r="G332">
        <v>2</v>
      </c>
      <c r="H332" s="396">
        <v>25800109.609999999</v>
      </c>
      <c r="I332" s="396">
        <v>1772518584.5999999</v>
      </c>
      <c r="J332" s="396">
        <v>1798318694.21</v>
      </c>
      <c r="K332">
        <v>1.0576399999999999</v>
      </c>
      <c r="L332" s="396">
        <v>1258983500.3</v>
      </c>
      <c r="M332" s="396">
        <v>307589661.79000002</v>
      </c>
      <c r="N332" s="396">
        <v>124346818.34999999</v>
      </c>
      <c r="O332" s="396">
        <v>50299090.020000003</v>
      </c>
      <c r="P332" s="396">
        <v>49856749.259999998</v>
      </c>
      <c r="Q332" s="396">
        <v>86898298.359999999</v>
      </c>
      <c r="R332" s="396">
        <v>27388994.420000002</v>
      </c>
      <c r="S332" s="396">
        <v>47460594.649999999</v>
      </c>
      <c r="T332" s="396">
        <v>55470663.799999997</v>
      </c>
      <c r="U332" s="396">
        <v>34190204</v>
      </c>
      <c r="V332" s="396">
        <v>81774079.049999997</v>
      </c>
      <c r="W332" s="396">
        <v>71223433.709999993</v>
      </c>
      <c r="X332" s="396">
        <v>56949958.600000001</v>
      </c>
      <c r="Y332" s="396">
        <v>2252432046.3099999</v>
      </c>
      <c r="Z332" s="396">
        <v>28030900.5</v>
      </c>
      <c r="AA332" s="396">
        <v>39094295</v>
      </c>
      <c r="AB332" s="396">
        <v>101645167</v>
      </c>
      <c r="AC332" s="396">
        <v>10633648.24</v>
      </c>
      <c r="AD332" s="396">
        <v>178582739.56</v>
      </c>
      <c r="AE332" s="396">
        <v>133183661.97</v>
      </c>
      <c r="AF332" s="396">
        <v>469444294.36000001</v>
      </c>
      <c r="AG332" s="396">
        <v>315256394.88</v>
      </c>
      <c r="AH332" s="396">
        <v>1038196535.9426399</v>
      </c>
      <c r="AI332" s="396">
        <v>2314067637.4526401</v>
      </c>
      <c r="AJ332" s="396">
        <v>317157941.38</v>
      </c>
      <c r="AK332" s="396">
        <v>1996909696.0726399</v>
      </c>
      <c r="AL332" s="396">
        <v>2332348621.1926398</v>
      </c>
      <c r="AM332" s="396">
        <v>135610581.55000001</v>
      </c>
      <c r="AN332" s="396">
        <v>135610581.55000001</v>
      </c>
      <c r="AO332" s="396">
        <v>141261155.28999999</v>
      </c>
      <c r="AP332" s="396">
        <v>141261155.28999999</v>
      </c>
      <c r="AQ332" s="396">
        <v>54587937.990000002</v>
      </c>
      <c r="AR332" s="396">
        <v>54587937.990000002</v>
      </c>
      <c r="AS332" s="396">
        <v>56862036.859999999</v>
      </c>
      <c r="AT332" s="396">
        <v>56862036.859999999</v>
      </c>
      <c r="AU332" s="396">
        <v>68234922.489999995</v>
      </c>
      <c r="AV332" s="396">
        <v>176803415.59999999</v>
      </c>
      <c r="AW332" s="396">
        <v>72745931.319999993</v>
      </c>
      <c r="AX332" s="396">
        <v>27685365.809999999</v>
      </c>
      <c r="AY332" s="396">
        <v>1122113058.5999999</v>
      </c>
      <c r="AZ332" s="396">
        <v>5706893726.2399998</v>
      </c>
      <c r="BA332" s="396">
        <v>765827334.99000001</v>
      </c>
      <c r="BB332" s="396">
        <v>49868259.670000002</v>
      </c>
      <c r="BC332" s="396">
        <v>387502261.81</v>
      </c>
      <c r="BD332" s="396">
        <v>5706893726.1026402</v>
      </c>
    </row>
    <row r="333" spans="1:56" x14ac:dyDescent="0.25">
      <c r="A333" s="390"/>
      <c r="B333" s="390" t="s">
        <v>6329</v>
      </c>
      <c r="C333">
        <v>60</v>
      </c>
      <c r="D333" s="396">
        <v>964570.59</v>
      </c>
      <c r="E333" s="396">
        <v>527612.18000000005</v>
      </c>
      <c r="F333" s="397">
        <v>0.54699177589480497</v>
      </c>
      <c r="G333">
        <v>1</v>
      </c>
      <c r="H333" s="396">
        <v>88475.34</v>
      </c>
      <c r="I333" s="396">
        <v>431155.13</v>
      </c>
      <c r="J333" s="396">
        <v>519630.47</v>
      </c>
      <c r="K333">
        <v>1.0576399999999999</v>
      </c>
      <c r="L333" s="396">
        <v>221130.57</v>
      </c>
      <c r="M333" s="396">
        <v>68442.350000000006</v>
      </c>
      <c r="N333" s="396">
        <v>25414.77</v>
      </c>
      <c r="O333" s="396">
        <v>8471.59</v>
      </c>
      <c r="P333" s="396">
        <v>7451.87</v>
      </c>
      <c r="Q333" s="396">
        <v>20965.29</v>
      </c>
      <c r="R333" s="396">
        <v>4597.78</v>
      </c>
      <c r="S333" s="396">
        <v>9510.94</v>
      </c>
      <c r="T333" s="396">
        <v>8696.23</v>
      </c>
      <c r="U333" s="396">
        <v>6559.27</v>
      </c>
      <c r="V333" s="396">
        <v>12819.86</v>
      </c>
      <c r="W333" s="396">
        <v>11165.82</v>
      </c>
      <c r="X333" s="396">
        <v>11412.58</v>
      </c>
      <c r="Y333" s="396">
        <v>416638.92</v>
      </c>
      <c r="Z333" s="396">
        <v>5400</v>
      </c>
      <c r="AA333" s="396">
        <v>7500</v>
      </c>
      <c r="AB333" s="396">
        <v>19500</v>
      </c>
      <c r="AC333" s="396">
        <v>2040</v>
      </c>
      <c r="AD333" s="396">
        <v>34260</v>
      </c>
      <c r="AE333" s="396">
        <v>47676</v>
      </c>
      <c r="AF333" s="396">
        <v>90060</v>
      </c>
      <c r="AG333" s="396">
        <v>60480</v>
      </c>
      <c r="AH333" s="396">
        <v>165960.23699999999</v>
      </c>
      <c r="AI333" s="396">
        <v>432876.23700000002</v>
      </c>
      <c r="AJ333" s="396">
        <v>60844.800000000003</v>
      </c>
      <c r="AK333" s="396">
        <v>372031.43699999998</v>
      </c>
      <c r="AL333" s="396">
        <v>436383.32699999999</v>
      </c>
      <c r="AM333" s="396">
        <v>13550.53</v>
      </c>
      <c r="AN333" s="396">
        <v>13550.53</v>
      </c>
      <c r="AO333" s="396">
        <v>13550.53</v>
      </c>
      <c r="AP333" s="396">
        <v>13550.53</v>
      </c>
      <c r="AQ333" s="396">
        <v>797.09</v>
      </c>
      <c r="AR333" s="396">
        <v>797.09</v>
      </c>
      <c r="AS333" s="396">
        <v>797.09</v>
      </c>
      <c r="AT333" s="396">
        <v>797.09</v>
      </c>
      <c r="AU333" s="396">
        <v>1594.18</v>
      </c>
      <c r="AV333" s="396">
        <v>33477.79</v>
      </c>
      <c r="AW333" s="396">
        <v>13774.47</v>
      </c>
      <c r="AX333" s="396">
        <v>5311.34</v>
      </c>
      <c r="AY333" s="396">
        <v>111548.26</v>
      </c>
      <c r="AZ333" s="396">
        <v>964570.59</v>
      </c>
      <c r="BA333" s="396">
        <v>36467.11</v>
      </c>
      <c r="BB333" s="396">
        <v>2584.58</v>
      </c>
      <c r="BC333" s="396">
        <v>23529.73</v>
      </c>
      <c r="BD333" s="396">
        <v>964570.50699999998</v>
      </c>
    </row>
    <row r="334" spans="1:56" x14ac:dyDescent="0.25">
      <c r="A334" s="390" t="s">
        <v>2143</v>
      </c>
      <c r="B334" s="390" t="s">
        <v>6330</v>
      </c>
      <c r="C334">
        <v>1492.02</v>
      </c>
      <c r="D334" s="396">
        <v>23012635.039999999</v>
      </c>
      <c r="E334" s="396">
        <v>16857191.859999999</v>
      </c>
      <c r="F334" s="397">
        <v>0.73251897623628204</v>
      </c>
      <c r="G334">
        <v>1</v>
      </c>
      <c r="H334" s="396">
        <v>539605.39</v>
      </c>
      <c r="I334" s="396">
        <v>9208165.6300000008</v>
      </c>
      <c r="J334" s="396">
        <v>9747771.0199999996</v>
      </c>
      <c r="K334">
        <v>1.0576399999999999</v>
      </c>
      <c r="L334" s="396">
        <v>5435277.2599999998</v>
      </c>
      <c r="M334" s="396">
        <v>1330144.8600000001</v>
      </c>
      <c r="N334" s="396">
        <v>591655.13</v>
      </c>
      <c r="O334" s="396">
        <v>238125.95</v>
      </c>
      <c r="P334" s="396">
        <v>188211.53</v>
      </c>
      <c r="Q334" s="396">
        <v>411445.16</v>
      </c>
      <c r="R334" s="396">
        <v>130051.58</v>
      </c>
      <c r="S334" s="396">
        <v>225966.91</v>
      </c>
      <c r="T334" s="396">
        <v>262626.24</v>
      </c>
      <c r="U334" s="396">
        <v>162669.93</v>
      </c>
      <c r="V334" s="396">
        <v>387159.95</v>
      </c>
      <c r="W334" s="396">
        <v>337207.84</v>
      </c>
      <c r="X334" s="396">
        <v>271147.17</v>
      </c>
      <c r="Y334" s="396">
        <v>9971689.5099999998</v>
      </c>
      <c r="Z334" s="396">
        <v>133659.9</v>
      </c>
      <c r="AA334" s="396">
        <v>186502.5</v>
      </c>
      <c r="AB334" s="396">
        <v>484906.5</v>
      </c>
      <c r="AC334" s="396">
        <v>50728.68</v>
      </c>
      <c r="AD334" s="396">
        <v>851943.42</v>
      </c>
      <c r="AE334" s="396">
        <v>634264.35</v>
      </c>
      <c r="AF334" s="396">
        <v>2239522.02</v>
      </c>
      <c r="AG334" s="396">
        <v>1503956.16</v>
      </c>
      <c r="AH334" s="396">
        <v>4033168.0624799998</v>
      </c>
      <c r="AI334" s="396">
        <v>10118651.59248</v>
      </c>
      <c r="AJ334" s="396">
        <v>1513027.64</v>
      </c>
      <c r="AK334" s="396">
        <v>8605623.9524799995</v>
      </c>
      <c r="AL334" s="396">
        <v>10205862.50248</v>
      </c>
      <c r="AM334" s="396">
        <v>260648.55</v>
      </c>
      <c r="AN334" s="396">
        <v>260648.55</v>
      </c>
      <c r="AO334" s="396">
        <v>271807.82</v>
      </c>
      <c r="AP334" s="396">
        <v>271807.82</v>
      </c>
      <c r="AQ334" s="396">
        <v>83694.490000000005</v>
      </c>
      <c r="AR334" s="396">
        <v>83694.490000000005</v>
      </c>
      <c r="AS334" s="396">
        <v>87679.94</v>
      </c>
      <c r="AT334" s="396">
        <v>87679.94</v>
      </c>
      <c r="AU334" s="396">
        <v>105215.93</v>
      </c>
      <c r="AV334" s="396">
        <v>843321.62</v>
      </c>
      <c r="AW334" s="396">
        <v>346985.47</v>
      </c>
      <c r="AX334" s="396">
        <v>131898.29999999999</v>
      </c>
      <c r="AY334" s="396">
        <v>2835082.92</v>
      </c>
      <c r="AZ334" s="396">
        <v>23012635.039999999</v>
      </c>
      <c r="BA334" s="396">
        <v>685790.89</v>
      </c>
      <c r="BB334" s="396">
        <v>125002.63</v>
      </c>
      <c r="BC334" s="396">
        <v>800618.86</v>
      </c>
      <c r="BD334" s="396">
        <v>23012634.93248</v>
      </c>
    </row>
    <row r="335" spans="1:56" x14ac:dyDescent="0.25">
      <c r="A335" s="390" t="s">
        <v>2306</v>
      </c>
      <c r="B335" s="390" t="s">
        <v>6331</v>
      </c>
      <c r="C335">
        <v>676.25</v>
      </c>
      <c r="D335" s="396">
        <v>9967698.8200000003</v>
      </c>
      <c r="E335" s="396">
        <v>10574185.199999999</v>
      </c>
      <c r="F335" s="397">
        <v>1.0608451750952901</v>
      </c>
      <c r="G335">
        <v>4</v>
      </c>
      <c r="H335" s="396">
        <v>633.85</v>
      </c>
      <c r="I335" s="396">
        <v>669256.91</v>
      </c>
      <c r="J335" s="396">
        <v>669890.76</v>
      </c>
      <c r="K335">
        <v>1.0576399999999999</v>
      </c>
      <c r="L335" s="396">
        <v>2431339.3199999998</v>
      </c>
      <c r="M335" s="396">
        <v>592865.68999999994</v>
      </c>
      <c r="N335" s="396">
        <v>267666.2</v>
      </c>
      <c r="O335" s="396">
        <v>107941.83</v>
      </c>
      <c r="P335" s="396">
        <v>82148.34</v>
      </c>
      <c r="Q335" s="396">
        <v>186804.01</v>
      </c>
      <c r="R335" s="396">
        <v>58457.52</v>
      </c>
      <c r="S335" s="396">
        <v>102324.63</v>
      </c>
      <c r="T335" s="396">
        <v>119138.39</v>
      </c>
      <c r="U335" s="396">
        <v>73791.8</v>
      </c>
      <c r="V335" s="396">
        <v>175632.16</v>
      </c>
      <c r="W335" s="396">
        <v>152971.76999999999</v>
      </c>
      <c r="X335" s="396">
        <v>122783.62</v>
      </c>
      <c r="Y335" s="396">
        <v>4473865.28</v>
      </c>
      <c r="Z335" s="396">
        <v>60255</v>
      </c>
      <c r="AA335" s="396">
        <v>84531.25</v>
      </c>
      <c r="AB335" s="396">
        <v>219781.25</v>
      </c>
      <c r="AC335" s="396">
        <v>22992.5</v>
      </c>
      <c r="AD335" s="396">
        <v>193069.37</v>
      </c>
      <c r="AE335" s="396">
        <v>283348.5</v>
      </c>
      <c r="AF335" s="396">
        <v>1015051.25</v>
      </c>
      <c r="AG335" s="396">
        <v>681660</v>
      </c>
      <c r="AH335" s="396">
        <v>1770123.0719999999</v>
      </c>
      <c r="AI335" s="396">
        <v>4330812.1919999998</v>
      </c>
      <c r="AJ335" s="396">
        <v>685771.6</v>
      </c>
      <c r="AK335" s="396">
        <v>3645040.5920000002</v>
      </c>
      <c r="AL335" s="396">
        <v>4370340.0619999999</v>
      </c>
      <c r="AM335" s="396">
        <v>111592.65</v>
      </c>
      <c r="AN335" s="396">
        <v>111592.65</v>
      </c>
      <c r="AO335" s="396">
        <v>116375.19</v>
      </c>
      <c r="AP335" s="396">
        <v>116375.19</v>
      </c>
      <c r="AQ335" s="396">
        <v>12753.44</v>
      </c>
      <c r="AR335" s="396">
        <v>12753.44</v>
      </c>
      <c r="AS335" s="396">
        <v>13550.53</v>
      </c>
      <c r="AT335" s="396">
        <v>13550.53</v>
      </c>
      <c r="AU335" s="396">
        <v>16738.89</v>
      </c>
      <c r="AV335" s="396">
        <v>381806.29</v>
      </c>
      <c r="AW335" s="396">
        <v>157094.54999999999</v>
      </c>
      <c r="AX335" s="396">
        <v>59309.97</v>
      </c>
      <c r="AY335" s="396">
        <v>1123493.32</v>
      </c>
      <c r="AZ335" s="396">
        <v>9967698.8200000003</v>
      </c>
      <c r="BA335" s="396">
        <v>127328.01</v>
      </c>
      <c r="BB335" s="396">
        <v>3719.81</v>
      </c>
      <c r="BC335" s="396">
        <v>258377.62</v>
      </c>
      <c r="BD335" s="396">
        <v>9967698.6620000005</v>
      </c>
    </row>
    <row r="336" spans="1:56" x14ac:dyDescent="0.25">
      <c r="A336" s="390" t="s">
        <v>2260</v>
      </c>
      <c r="B336" s="390" t="s">
        <v>6332</v>
      </c>
      <c r="C336">
        <v>396.87</v>
      </c>
      <c r="D336" s="396">
        <v>5851947.4100000001</v>
      </c>
      <c r="E336" s="396">
        <v>6254557.2199999997</v>
      </c>
      <c r="F336" s="397">
        <v>1.0687992871077401</v>
      </c>
      <c r="G336">
        <v>4</v>
      </c>
      <c r="H336" s="396">
        <v>372.12</v>
      </c>
      <c r="I336" s="396">
        <v>1635162.75</v>
      </c>
      <c r="J336" s="396">
        <v>1635534.87</v>
      </c>
      <c r="K336">
        <v>1.0576399999999999</v>
      </c>
      <c r="L336" s="396">
        <v>1434535.88</v>
      </c>
      <c r="M336" s="396">
        <v>345304.25</v>
      </c>
      <c r="N336" s="396">
        <v>156013.57999999999</v>
      </c>
      <c r="O336" s="396">
        <v>62808.69</v>
      </c>
      <c r="P336" s="396">
        <v>48515.6</v>
      </c>
      <c r="Q336" s="396">
        <v>107306.53</v>
      </c>
      <c r="R336" s="396">
        <v>33498.129999999997</v>
      </c>
      <c r="S336" s="396">
        <v>59689.37</v>
      </c>
      <c r="T336" s="396">
        <v>69569.86</v>
      </c>
      <c r="U336" s="396">
        <v>42963.22</v>
      </c>
      <c r="V336" s="396">
        <v>102558.92</v>
      </c>
      <c r="W336" s="396">
        <v>89326.58</v>
      </c>
      <c r="X336" s="396">
        <v>71623.78</v>
      </c>
      <c r="Y336" s="396">
        <v>2623714.39</v>
      </c>
      <c r="Z336" s="396">
        <v>35425.800000000003</v>
      </c>
      <c r="AA336" s="396">
        <v>49608.75</v>
      </c>
      <c r="AB336" s="396">
        <v>128982.75</v>
      </c>
      <c r="AC336" s="396">
        <v>13493.58</v>
      </c>
      <c r="AD336" s="396">
        <v>113306.38</v>
      </c>
      <c r="AE336" s="396">
        <v>159920.04</v>
      </c>
      <c r="AF336" s="396">
        <v>595701.87</v>
      </c>
      <c r="AG336" s="396">
        <v>400044.96</v>
      </c>
      <c r="AH336" s="396">
        <v>1040645.29788</v>
      </c>
      <c r="AI336" s="396">
        <v>2537129.4278799999</v>
      </c>
      <c r="AJ336" s="396">
        <v>402457.92</v>
      </c>
      <c r="AK336" s="396">
        <v>2134671.5078799999</v>
      </c>
      <c r="AL336" s="396">
        <v>2560327.0978799998</v>
      </c>
      <c r="AM336" s="396">
        <v>64564.32</v>
      </c>
      <c r="AN336" s="396">
        <v>64564.32</v>
      </c>
      <c r="AO336" s="396">
        <v>67752.679999999993</v>
      </c>
      <c r="AP336" s="396">
        <v>67752.679999999993</v>
      </c>
      <c r="AQ336" s="396">
        <v>9565.08</v>
      </c>
      <c r="AR336" s="396">
        <v>9565.08</v>
      </c>
      <c r="AS336" s="396">
        <v>10362.17</v>
      </c>
      <c r="AT336" s="396">
        <v>10362.17</v>
      </c>
      <c r="AU336" s="396">
        <v>12753.44</v>
      </c>
      <c r="AV336" s="396">
        <v>223982.39</v>
      </c>
      <c r="AW336" s="396">
        <v>92157.759999999995</v>
      </c>
      <c r="AX336" s="396">
        <v>34523.71</v>
      </c>
      <c r="AY336" s="396">
        <v>667905.80000000005</v>
      </c>
      <c r="AZ336" s="396">
        <v>5851947.4100000001</v>
      </c>
      <c r="BA336" s="396">
        <v>180347.2</v>
      </c>
      <c r="BB336" s="396">
        <v>2501.71</v>
      </c>
      <c r="BC336" s="396">
        <v>214670.85</v>
      </c>
      <c r="BD336" s="396">
        <v>5851947.2878799997</v>
      </c>
    </row>
    <row r="337" spans="1:56" x14ac:dyDescent="0.25">
      <c r="A337" s="390" t="s">
        <v>3256</v>
      </c>
      <c r="B337" s="390" t="s">
        <v>6333</v>
      </c>
      <c r="C337">
        <v>3611</v>
      </c>
      <c r="D337" s="396">
        <v>53031913.32</v>
      </c>
      <c r="E337" s="396">
        <v>39639874.460000001</v>
      </c>
      <c r="F337" s="397">
        <v>0.74747207819580097</v>
      </c>
      <c r="G337">
        <v>1</v>
      </c>
      <c r="H337" s="396">
        <v>901484.03</v>
      </c>
      <c r="I337" s="396">
        <v>12480126.41</v>
      </c>
      <c r="J337" s="396">
        <v>13381610.439999999</v>
      </c>
      <c r="K337">
        <v>1.0576399999999999</v>
      </c>
      <c r="L337" s="396">
        <v>12802561.119999999</v>
      </c>
      <c r="M337" s="396">
        <v>3128609.18</v>
      </c>
      <c r="N337" s="396">
        <v>1434364.22</v>
      </c>
      <c r="O337" s="396">
        <v>580068.26</v>
      </c>
      <c r="P337" s="396">
        <v>423888.43</v>
      </c>
      <c r="Q337" s="396">
        <v>997117.46</v>
      </c>
      <c r="R337" s="396">
        <v>315276.56</v>
      </c>
      <c r="S337" s="396">
        <v>547371.22</v>
      </c>
      <c r="T337" s="396">
        <v>640042.77</v>
      </c>
      <c r="U337" s="396">
        <v>394212.23</v>
      </c>
      <c r="V337" s="396">
        <v>943542.13</v>
      </c>
      <c r="W337" s="396">
        <v>821804.55</v>
      </c>
      <c r="X337" s="396">
        <v>656813.68999999994</v>
      </c>
      <c r="Y337" s="396">
        <v>23685671.82</v>
      </c>
      <c r="Z337" s="396">
        <v>321997.5</v>
      </c>
      <c r="AA337" s="396">
        <v>451375</v>
      </c>
      <c r="AB337" s="396">
        <v>1173575</v>
      </c>
      <c r="AC337" s="396">
        <v>122774</v>
      </c>
      <c r="AD337" s="396">
        <v>2061881</v>
      </c>
      <c r="AE337" s="396">
        <v>1520148.75</v>
      </c>
      <c r="AF337" s="396">
        <v>5420111</v>
      </c>
      <c r="AG337" s="396">
        <v>3639888</v>
      </c>
      <c r="AH337" s="396">
        <v>9183167.3010000009</v>
      </c>
      <c r="AI337" s="396">
        <v>23894917.550999999</v>
      </c>
      <c r="AJ337" s="396">
        <v>3661842.88</v>
      </c>
      <c r="AK337" s="396">
        <v>20233074.671</v>
      </c>
      <c r="AL337" s="396">
        <v>24105986.171</v>
      </c>
      <c r="AM337" s="396">
        <v>431225.89</v>
      </c>
      <c r="AN337" s="396">
        <v>431225.89</v>
      </c>
      <c r="AO337" s="396">
        <v>448761.88</v>
      </c>
      <c r="AP337" s="396">
        <v>448761.88</v>
      </c>
      <c r="AQ337" s="396">
        <v>52607.96</v>
      </c>
      <c r="AR337" s="396">
        <v>52607.96</v>
      </c>
      <c r="AS337" s="396">
        <v>54999.23</v>
      </c>
      <c r="AT337" s="396">
        <v>54999.23</v>
      </c>
      <c r="AU337" s="396">
        <v>65361.41</v>
      </c>
      <c r="AV337" s="396">
        <v>2040551.38</v>
      </c>
      <c r="AW337" s="396">
        <v>839586.78</v>
      </c>
      <c r="AX337" s="396">
        <v>319565.69</v>
      </c>
      <c r="AY337" s="396">
        <v>5240255.18</v>
      </c>
      <c r="AZ337" s="396">
        <v>53031913.32</v>
      </c>
      <c r="BA337" s="396">
        <v>771122.07</v>
      </c>
      <c r="BB337" s="396">
        <v>36798.370000000003</v>
      </c>
      <c r="BC337" s="396">
        <v>1518172.07</v>
      </c>
      <c r="BD337" s="396">
        <v>53031913.170999996</v>
      </c>
    </row>
    <row r="338" spans="1:56" x14ac:dyDescent="0.25">
      <c r="A338" s="390" t="s">
        <v>1903</v>
      </c>
      <c r="B338" s="390" t="s">
        <v>6334</v>
      </c>
      <c r="C338">
        <v>6543.46</v>
      </c>
      <c r="D338" s="396">
        <v>110721741.56999999</v>
      </c>
      <c r="E338" s="396">
        <v>94969261.079999998</v>
      </c>
      <c r="F338" s="397">
        <v>0.85772911203676305</v>
      </c>
      <c r="G338">
        <v>2</v>
      </c>
      <c r="H338" s="396">
        <v>294978.24</v>
      </c>
      <c r="I338" s="396">
        <v>57229315.359999999</v>
      </c>
      <c r="J338" s="396">
        <v>57524293.600000001</v>
      </c>
      <c r="K338">
        <v>1.0576399999999999</v>
      </c>
      <c r="L338" s="396">
        <v>25272482.359999999</v>
      </c>
      <c r="M338" s="396">
        <v>6109930.9400000004</v>
      </c>
      <c r="N338" s="396">
        <v>2592828.67</v>
      </c>
      <c r="O338" s="396">
        <v>1054762.53</v>
      </c>
      <c r="P338" s="396">
        <v>943627.32</v>
      </c>
      <c r="Q338" s="396">
        <v>1788401.82</v>
      </c>
      <c r="R338" s="396">
        <v>572095.59</v>
      </c>
      <c r="S338" s="396">
        <v>990122.07</v>
      </c>
      <c r="T338" s="396">
        <v>1166164.8899999999</v>
      </c>
      <c r="U338" s="396">
        <v>714960.62</v>
      </c>
      <c r="V338" s="396">
        <v>1719144.02</v>
      </c>
      <c r="W338" s="396">
        <v>1497336.83</v>
      </c>
      <c r="X338" s="396">
        <v>1188089.01</v>
      </c>
      <c r="Y338" s="396">
        <v>45609946.670000002</v>
      </c>
      <c r="Z338" s="396">
        <v>583916.4</v>
      </c>
      <c r="AA338" s="396">
        <v>817932.5</v>
      </c>
      <c r="AB338" s="396">
        <v>2126624.5</v>
      </c>
      <c r="AC338" s="396">
        <v>222477.64</v>
      </c>
      <c r="AD338" s="396">
        <v>3736315.66</v>
      </c>
      <c r="AE338" s="396">
        <v>2674493.5299999998</v>
      </c>
      <c r="AF338" s="396">
        <v>9821733.4600000009</v>
      </c>
      <c r="AG338" s="396">
        <v>6595807.6799999997</v>
      </c>
      <c r="AH338" s="396">
        <v>19850859.902040001</v>
      </c>
      <c r="AI338" s="396">
        <v>46430161.272040002</v>
      </c>
      <c r="AJ338" s="396">
        <v>6635591.9100000001</v>
      </c>
      <c r="AK338" s="396">
        <v>39794569.362039998</v>
      </c>
      <c r="AL338" s="396">
        <v>46812636.78204</v>
      </c>
      <c r="AM338" s="396">
        <v>2136999.3199999998</v>
      </c>
      <c r="AN338" s="396">
        <v>2136999.3199999998</v>
      </c>
      <c r="AO338" s="396">
        <v>2225476.35</v>
      </c>
      <c r="AP338" s="396">
        <v>2225476.35</v>
      </c>
      <c r="AQ338" s="396">
        <v>707816.26</v>
      </c>
      <c r="AR338" s="396">
        <v>707816.26</v>
      </c>
      <c r="AS338" s="396">
        <v>737308.6</v>
      </c>
      <c r="AT338" s="396">
        <v>737308.6</v>
      </c>
      <c r="AU338" s="396">
        <v>884770.32</v>
      </c>
      <c r="AV338" s="396">
        <v>3698499.39</v>
      </c>
      <c r="AW338" s="396">
        <v>1521751.04</v>
      </c>
      <c r="AX338" s="396">
        <v>578936.18000000005</v>
      </c>
      <c r="AY338" s="396">
        <v>18299157.989999998</v>
      </c>
      <c r="AZ338" s="396">
        <v>110721741.56999999</v>
      </c>
      <c r="BA338" s="396">
        <v>5789109.9699999997</v>
      </c>
      <c r="BB338" s="396">
        <v>767517.17</v>
      </c>
      <c r="BC338" s="396">
        <v>3358490.11</v>
      </c>
      <c r="BD338" s="396">
        <v>110721741.44204</v>
      </c>
    </row>
    <row r="339" spans="1:56" x14ac:dyDescent="0.25">
      <c r="A339" s="390" t="s">
        <v>2271</v>
      </c>
      <c r="B339" s="390" t="s">
        <v>6335</v>
      </c>
      <c r="C339">
        <v>671.75</v>
      </c>
      <c r="D339" s="396">
        <v>9963341.9900000002</v>
      </c>
      <c r="E339" s="396">
        <v>8954717.2200000007</v>
      </c>
      <c r="F339" s="397">
        <v>0.89876642084429703</v>
      </c>
      <c r="G339">
        <v>2</v>
      </c>
      <c r="H339" s="396">
        <v>16714.47</v>
      </c>
      <c r="I339" s="396">
        <v>786940.35</v>
      </c>
      <c r="J339" s="396">
        <v>803654.82</v>
      </c>
      <c r="K339">
        <v>1.0576399999999999</v>
      </c>
      <c r="L339" s="396">
        <v>2381806.9700000002</v>
      </c>
      <c r="M339" s="396">
        <v>577165.86</v>
      </c>
      <c r="N339" s="396">
        <v>265596.83</v>
      </c>
      <c r="O339" s="396">
        <v>106962.3</v>
      </c>
      <c r="P339" s="396">
        <v>80323.66</v>
      </c>
      <c r="Q339" s="396">
        <v>180633.51</v>
      </c>
      <c r="R339" s="396">
        <v>57800.7</v>
      </c>
      <c r="S339" s="396">
        <v>101012.78</v>
      </c>
      <c r="T339" s="396">
        <v>118268.77</v>
      </c>
      <c r="U339" s="396">
        <v>72807.91</v>
      </c>
      <c r="V339" s="396">
        <v>174350.17</v>
      </c>
      <c r="W339" s="396">
        <v>151855.18</v>
      </c>
      <c r="X339" s="396">
        <v>121209.47</v>
      </c>
      <c r="Y339" s="396">
        <v>4389794.1100000003</v>
      </c>
      <c r="Z339" s="396">
        <v>59580</v>
      </c>
      <c r="AA339" s="396">
        <v>83968.75</v>
      </c>
      <c r="AB339" s="396">
        <v>218318.75</v>
      </c>
      <c r="AC339" s="396">
        <v>22839.5</v>
      </c>
      <c r="AD339" s="396">
        <v>383569.25</v>
      </c>
      <c r="AE339" s="396">
        <v>272275.5</v>
      </c>
      <c r="AF339" s="396">
        <v>1008296.75</v>
      </c>
      <c r="AG339" s="396">
        <v>677124</v>
      </c>
      <c r="AH339" s="396">
        <v>1732032.219</v>
      </c>
      <c r="AI339" s="396">
        <v>4458004.7189999996</v>
      </c>
      <c r="AJ339" s="396">
        <v>681208.24</v>
      </c>
      <c r="AK339" s="396">
        <v>3776796.4789999998</v>
      </c>
      <c r="AL339" s="396">
        <v>4497269.5590000004</v>
      </c>
      <c r="AM339" s="396">
        <v>90868.3</v>
      </c>
      <c r="AN339" s="396">
        <v>90868.3</v>
      </c>
      <c r="AO339" s="396">
        <v>94853.75</v>
      </c>
      <c r="AP339" s="396">
        <v>94853.75</v>
      </c>
      <c r="AQ339" s="396">
        <v>20724.349999999999</v>
      </c>
      <c r="AR339" s="396">
        <v>20724.349999999999</v>
      </c>
      <c r="AS339" s="396">
        <v>21521.439999999999</v>
      </c>
      <c r="AT339" s="396">
        <v>21521.439999999999</v>
      </c>
      <c r="AU339" s="396">
        <v>25506.89</v>
      </c>
      <c r="AV339" s="396">
        <v>379415.02</v>
      </c>
      <c r="AW339" s="396">
        <v>156110.66</v>
      </c>
      <c r="AX339" s="396">
        <v>59309.97</v>
      </c>
      <c r="AY339" s="396">
        <v>1076278.22</v>
      </c>
      <c r="AZ339" s="396">
        <v>9963341.9900000002</v>
      </c>
      <c r="BA339" s="396">
        <v>113716.31</v>
      </c>
      <c r="BB339" s="396">
        <v>990.04</v>
      </c>
      <c r="BC339" s="396">
        <v>304581.96000000002</v>
      </c>
      <c r="BD339" s="396">
        <v>9963341.8890000004</v>
      </c>
    </row>
    <row r="340" spans="1:56" x14ac:dyDescent="0.25">
      <c r="A340" s="390" t="s">
        <v>3094</v>
      </c>
      <c r="B340" s="390" t="s">
        <v>6336</v>
      </c>
      <c r="C340">
        <v>1795.8</v>
      </c>
      <c r="D340" s="396">
        <v>27779963.780000001</v>
      </c>
      <c r="E340" s="396">
        <v>21632171.969999999</v>
      </c>
      <c r="F340" s="397">
        <v>0.77869691052563295</v>
      </c>
      <c r="G340">
        <v>1</v>
      </c>
      <c r="H340" s="396">
        <v>165308.25</v>
      </c>
      <c r="I340" s="396">
        <v>6592051.3300000001</v>
      </c>
      <c r="J340" s="396">
        <v>6757359.5800000001</v>
      </c>
      <c r="K340">
        <v>1.0576399999999999</v>
      </c>
      <c r="L340" s="396">
        <v>6621207.5700000003</v>
      </c>
      <c r="M340" s="396">
        <v>1605335.37</v>
      </c>
      <c r="N340" s="396">
        <v>711629.21</v>
      </c>
      <c r="O340" s="396">
        <v>288019.90000000002</v>
      </c>
      <c r="P340" s="396">
        <v>228092.57</v>
      </c>
      <c r="Q340" s="396">
        <v>492087.65</v>
      </c>
      <c r="R340" s="396">
        <v>156324.62</v>
      </c>
      <c r="S340" s="396">
        <v>271553.84999999998</v>
      </c>
      <c r="T340" s="396">
        <v>318282.14</v>
      </c>
      <c r="U340" s="396">
        <v>195466.29</v>
      </c>
      <c r="V340" s="396">
        <v>469207.09</v>
      </c>
      <c r="W340" s="396">
        <v>408669.11</v>
      </c>
      <c r="X340" s="396">
        <v>325848.84999999998</v>
      </c>
      <c r="Y340" s="396">
        <v>12091724.220000001</v>
      </c>
      <c r="Z340" s="396">
        <v>160460.1</v>
      </c>
      <c r="AA340" s="396">
        <v>224475</v>
      </c>
      <c r="AB340" s="396">
        <v>583635</v>
      </c>
      <c r="AC340" s="396">
        <v>61057.2</v>
      </c>
      <c r="AD340" s="396">
        <v>1025401.8</v>
      </c>
      <c r="AE340" s="396">
        <v>740524.84</v>
      </c>
      <c r="AF340" s="396">
        <v>2695495.8</v>
      </c>
      <c r="AG340" s="396">
        <v>1810166.4</v>
      </c>
      <c r="AH340" s="396">
        <v>4877229.5892000003</v>
      </c>
      <c r="AI340" s="396">
        <v>12178445.7292</v>
      </c>
      <c r="AJ340" s="396">
        <v>1821084.86</v>
      </c>
      <c r="AK340" s="396">
        <v>10357360.869200001</v>
      </c>
      <c r="AL340" s="396">
        <v>12283413.0592</v>
      </c>
      <c r="AM340" s="396">
        <v>376226.66</v>
      </c>
      <c r="AN340" s="396">
        <v>376226.66</v>
      </c>
      <c r="AO340" s="396">
        <v>391371.37</v>
      </c>
      <c r="AP340" s="396">
        <v>391371.37</v>
      </c>
      <c r="AQ340" s="396">
        <v>52607.96</v>
      </c>
      <c r="AR340" s="396">
        <v>52607.96</v>
      </c>
      <c r="AS340" s="396">
        <v>54202.14</v>
      </c>
      <c r="AT340" s="396">
        <v>54202.14</v>
      </c>
      <c r="AU340" s="396">
        <v>65361.41</v>
      </c>
      <c r="AV340" s="396">
        <v>1014696.06</v>
      </c>
      <c r="AW340" s="396">
        <v>417497.64</v>
      </c>
      <c r="AX340" s="396">
        <v>158455.01</v>
      </c>
      <c r="AY340" s="396">
        <v>3404826.38</v>
      </c>
      <c r="AZ340" s="396">
        <v>27779963.780000001</v>
      </c>
      <c r="BA340" s="396">
        <v>783725.01</v>
      </c>
      <c r="BB340" s="396">
        <v>40831.93</v>
      </c>
      <c r="BC340" s="396">
        <v>813838.29</v>
      </c>
      <c r="BD340" s="396">
        <v>27779963.659200002</v>
      </c>
    </row>
    <row r="341" spans="1:56" x14ac:dyDescent="0.25">
      <c r="A341" s="390" t="s">
        <v>3156</v>
      </c>
      <c r="B341" s="390" t="s">
        <v>6337</v>
      </c>
      <c r="C341">
        <v>741.25</v>
      </c>
      <c r="D341" s="396">
        <v>10915514.32</v>
      </c>
      <c r="E341" s="396">
        <v>9609509.1799999997</v>
      </c>
      <c r="F341" s="397">
        <v>0.88035331165229003</v>
      </c>
      <c r="G341">
        <v>2</v>
      </c>
      <c r="H341" s="396">
        <v>18443.77</v>
      </c>
      <c r="I341" s="396">
        <v>1738947.38</v>
      </c>
      <c r="J341" s="396">
        <v>1757391.15</v>
      </c>
      <c r="K341">
        <v>1.0576399999999999</v>
      </c>
      <c r="L341" s="396">
        <v>2642616.44</v>
      </c>
      <c r="M341" s="396">
        <v>640219.28</v>
      </c>
      <c r="N341" s="396">
        <v>292613.18</v>
      </c>
      <c r="O341" s="396">
        <v>118787.19</v>
      </c>
      <c r="P341" s="396">
        <v>87566.48</v>
      </c>
      <c r="Q341" s="396">
        <v>203675.85</v>
      </c>
      <c r="R341" s="396">
        <v>63712.13</v>
      </c>
      <c r="S341" s="396">
        <v>111835.58</v>
      </c>
      <c r="T341" s="396">
        <v>131313.12</v>
      </c>
      <c r="U341" s="396">
        <v>80679.039999999994</v>
      </c>
      <c r="V341" s="396">
        <v>193579.97</v>
      </c>
      <c r="W341" s="396">
        <v>168603.92</v>
      </c>
      <c r="X341" s="396">
        <v>134196.20000000001</v>
      </c>
      <c r="Y341" s="396">
        <v>4869398.38</v>
      </c>
      <c r="Z341" s="396">
        <v>66015</v>
      </c>
      <c r="AA341" s="396">
        <v>92656.25</v>
      </c>
      <c r="AB341" s="396">
        <v>240906.25</v>
      </c>
      <c r="AC341" s="396">
        <v>25202.5</v>
      </c>
      <c r="AD341" s="396">
        <v>423253.75</v>
      </c>
      <c r="AE341" s="396">
        <v>303959.5</v>
      </c>
      <c r="AF341" s="396">
        <v>1112616.25</v>
      </c>
      <c r="AG341" s="396">
        <v>747180</v>
      </c>
      <c r="AH341" s="396">
        <v>1893251.1869999999</v>
      </c>
      <c r="AI341" s="396">
        <v>4905040.6869999999</v>
      </c>
      <c r="AJ341" s="396">
        <v>751686.8</v>
      </c>
      <c r="AK341" s="396">
        <v>4153353.8870000001</v>
      </c>
      <c r="AL341" s="396">
        <v>4948367.9069999997</v>
      </c>
      <c r="AM341" s="396">
        <v>108404.29</v>
      </c>
      <c r="AN341" s="396">
        <v>108404.29</v>
      </c>
      <c r="AO341" s="396">
        <v>112389.74</v>
      </c>
      <c r="AP341" s="396">
        <v>112389.74</v>
      </c>
      <c r="AQ341" s="396">
        <v>0</v>
      </c>
      <c r="AR341" s="396">
        <v>0</v>
      </c>
      <c r="AS341" s="396">
        <v>0</v>
      </c>
      <c r="AT341" s="396">
        <v>0</v>
      </c>
      <c r="AU341" s="396">
        <v>0</v>
      </c>
      <c r="AV341" s="396">
        <v>418472.45</v>
      </c>
      <c r="AW341" s="396">
        <v>172180.88</v>
      </c>
      <c r="AX341" s="396">
        <v>65506.54</v>
      </c>
      <c r="AY341" s="396">
        <v>1097747.93</v>
      </c>
      <c r="AZ341" s="396">
        <v>10915514.32</v>
      </c>
      <c r="BA341" s="396">
        <v>132871.06</v>
      </c>
      <c r="BB341" s="396">
        <v>0</v>
      </c>
      <c r="BC341" s="396">
        <v>282101.95</v>
      </c>
      <c r="BD341" s="396">
        <v>10915514.217</v>
      </c>
    </row>
    <row r="342" spans="1:56" x14ac:dyDescent="0.25">
      <c r="A342" s="390"/>
      <c r="B342" s="390" t="s">
        <v>6338</v>
      </c>
      <c r="C342">
        <v>29</v>
      </c>
      <c r="D342" s="396">
        <v>389441.28000000003</v>
      </c>
      <c r="E342" s="396">
        <v>577586.13</v>
      </c>
      <c r="F342" s="397">
        <v>1.4831148100170599</v>
      </c>
      <c r="G342">
        <v>4</v>
      </c>
      <c r="H342" s="396">
        <v>24.76</v>
      </c>
      <c r="I342" s="396">
        <v>538642.01</v>
      </c>
      <c r="J342" s="396">
        <v>538666.77</v>
      </c>
      <c r="K342">
        <v>0.90134000000000003</v>
      </c>
      <c r="L342" s="396">
        <v>86485.15</v>
      </c>
      <c r="M342" s="396">
        <v>23221.67</v>
      </c>
      <c r="N342" s="396">
        <v>9712.65</v>
      </c>
      <c r="O342" s="396">
        <v>3421.8</v>
      </c>
      <c r="P342" s="396">
        <v>2917.75</v>
      </c>
      <c r="Q342" s="396">
        <v>8134.31</v>
      </c>
      <c r="R342" s="396">
        <v>1679.27</v>
      </c>
      <c r="S342" s="396">
        <v>3633.45</v>
      </c>
      <c r="T342" s="396">
        <v>3705.54</v>
      </c>
      <c r="U342" s="396">
        <v>2515.46</v>
      </c>
      <c r="V342" s="396">
        <v>5462.66</v>
      </c>
      <c r="W342" s="396">
        <v>4757.8500000000004</v>
      </c>
      <c r="X342" s="396">
        <v>4359.93</v>
      </c>
      <c r="Y342" s="396">
        <v>160007.49</v>
      </c>
      <c r="Z342" s="396">
        <v>2610</v>
      </c>
      <c r="AA342" s="396">
        <v>3625</v>
      </c>
      <c r="AB342" s="396">
        <v>9425</v>
      </c>
      <c r="AC342" s="396">
        <v>986</v>
      </c>
      <c r="AD342" s="396">
        <v>8279.5</v>
      </c>
      <c r="AE342" s="396">
        <v>16999</v>
      </c>
      <c r="AF342" s="396">
        <v>43529</v>
      </c>
      <c r="AG342" s="396">
        <v>29232</v>
      </c>
      <c r="AH342" s="396">
        <v>75227.582999999999</v>
      </c>
      <c r="AI342" s="396">
        <v>189913.08300000001</v>
      </c>
      <c r="AJ342" s="396">
        <v>29408.32</v>
      </c>
      <c r="AK342" s="396">
        <v>160504.76300000001</v>
      </c>
      <c r="AL342" s="396">
        <v>187011.65299999999</v>
      </c>
      <c r="AM342" s="396">
        <v>5434.35</v>
      </c>
      <c r="AN342" s="396">
        <v>5434.35</v>
      </c>
      <c r="AO342" s="396">
        <v>5434.35</v>
      </c>
      <c r="AP342" s="396">
        <v>5434.35</v>
      </c>
      <c r="AQ342" s="396">
        <v>0</v>
      </c>
      <c r="AR342" s="396">
        <v>0</v>
      </c>
      <c r="AS342" s="396">
        <v>0</v>
      </c>
      <c r="AT342" s="396">
        <v>0</v>
      </c>
      <c r="AU342" s="396">
        <v>0</v>
      </c>
      <c r="AV342" s="396">
        <v>13585.89</v>
      </c>
      <c r="AW342" s="396">
        <v>5589.93</v>
      </c>
      <c r="AX342" s="396">
        <v>1508.8</v>
      </c>
      <c r="AY342" s="396">
        <v>42422.02</v>
      </c>
      <c r="AZ342" s="396">
        <v>389441.28000000003</v>
      </c>
      <c r="BA342" s="396">
        <v>16.45</v>
      </c>
      <c r="BB342" s="396">
        <v>0</v>
      </c>
      <c r="BC342" s="396">
        <v>10.78</v>
      </c>
      <c r="BD342" s="396">
        <v>389441.163</v>
      </c>
    </row>
    <row r="343" spans="1:56" x14ac:dyDescent="0.25">
      <c r="A343" s="390"/>
      <c r="B343" s="390" t="s">
        <v>6339</v>
      </c>
      <c r="C343">
        <v>261</v>
      </c>
      <c r="D343" s="396">
        <v>3843520.47</v>
      </c>
      <c r="E343" s="396">
        <v>2412893.12</v>
      </c>
      <c r="F343" s="397">
        <v>0.62778203962577095</v>
      </c>
      <c r="G343">
        <v>1</v>
      </c>
      <c r="H343" s="396">
        <v>242646.46</v>
      </c>
      <c r="I343" s="396">
        <v>2028541.08</v>
      </c>
      <c r="J343" s="396">
        <v>2271187.54</v>
      </c>
      <c r="K343">
        <v>0.90134000000000003</v>
      </c>
      <c r="L343" s="396">
        <v>825468.75</v>
      </c>
      <c r="M343" s="396">
        <v>262455.46999999997</v>
      </c>
      <c r="N343" s="396">
        <v>94701.45</v>
      </c>
      <c r="O343" s="396">
        <v>31935.64</v>
      </c>
      <c r="P343" s="396">
        <v>27635.93</v>
      </c>
      <c r="Q343" s="396">
        <v>80506.89</v>
      </c>
      <c r="R343" s="396">
        <v>19031.810000000001</v>
      </c>
      <c r="S343" s="396">
        <v>35775.550000000003</v>
      </c>
      <c r="T343" s="396">
        <v>32608.78</v>
      </c>
      <c r="U343" s="396">
        <v>24036.7</v>
      </c>
      <c r="V343" s="396">
        <v>48071.41</v>
      </c>
      <c r="W343" s="396">
        <v>41869.15</v>
      </c>
      <c r="X343" s="396">
        <v>42928.58</v>
      </c>
      <c r="Y343" s="396">
        <v>1567026.11</v>
      </c>
      <c r="Z343" s="396">
        <v>23490</v>
      </c>
      <c r="AA343" s="396">
        <v>32625</v>
      </c>
      <c r="AB343" s="396">
        <v>84825</v>
      </c>
      <c r="AC343" s="396">
        <v>8874</v>
      </c>
      <c r="AD343" s="396">
        <v>149031</v>
      </c>
      <c r="AE343" s="396">
        <v>219348</v>
      </c>
      <c r="AF343" s="396">
        <v>391761</v>
      </c>
      <c r="AG343" s="396">
        <v>263088</v>
      </c>
      <c r="AH343" s="396">
        <v>726068.58</v>
      </c>
      <c r="AI343" s="396">
        <v>1899110.58</v>
      </c>
      <c r="AJ343" s="396">
        <v>264674.88</v>
      </c>
      <c r="AK343" s="396">
        <v>1634435.7</v>
      </c>
      <c r="AL343" s="396">
        <v>1872997.75</v>
      </c>
      <c r="AM343" s="396">
        <v>48909.23</v>
      </c>
      <c r="AN343" s="396">
        <v>48909.23</v>
      </c>
      <c r="AO343" s="396">
        <v>50947.11</v>
      </c>
      <c r="AP343" s="396">
        <v>50947.11</v>
      </c>
      <c r="AQ343" s="396">
        <v>1358.58</v>
      </c>
      <c r="AR343" s="396">
        <v>1358.58</v>
      </c>
      <c r="AS343" s="396">
        <v>1358.58</v>
      </c>
      <c r="AT343" s="396">
        <v>1358.58</v>
      </c>
      <c r="AU343" s="396">
        <v>1358.58</v>
      </c>
      <c r="AV343" s="396">
        <v>125669.55</v>
      </c>
      <c r="AW343" s="396">
        <v>51706.85</v>
      </c>
      <c r="AX343" s="396">
        <v>19614.490000000002</v>
      </c>
      <c r="AY343" s="396">
        <v>403496.47</v>
      </c>
      <c r="AZ343" s="396">
        <v>3843520.47</v>
      </c>
      <c r="BA343" s="396">
        <v>69438.720000000001</v>
      </c>
      <c r="BB343" s="396">
        <v>1624.26</v>
      </c>
      <c r="BC343" s="396">
        <v>45642.61</v>
      </c>
      <c r="BD343" s="396">
        <v>3843520.33</v>
      </c>
    </row>
    <row r="344" spans="1:56" x14ac:dyDescent="0.25">
      <c r="A344" s="390" t="s">
        <v>1812</v>
      </c>
      <c r="B344" s="390" t="s">
        <v>6340</v>
      </c>
      <c r="C344">
        <v>1608.75</v>
      </c>
      <c r="D344" s="396">
        <v>22397033.469999999</v>
      </c>
      <c r="E344" s="396">
        <v>25652757.82</v>
      </c>
      <c r="F344" s="397">
        <v>1.1453640882557501</v>
      </c>
      <c r="G344">
        <v>4</v>
      </c>
      <c r="H344" s="396">
        <v>1424.23</v>
      </c>
      <c r="I344" s="396">
        <v>2155105.94</v>
      </c>
      <c r="J344" s="396">
        <v>2156530.17</v>
      </c>
      <c r="K344">
        <v>0.9</v>
      </c>
      <c r="L344" s="396">
        <v>5130268.92</v>
      </c>
      <c r="M344" s="396">
        <v>1239122.6299999999</v>
      </c>
      <c r="N344" s="396">
        <v>541571.53</v>
      </c>
      <c r="O344" s="396">
        <v>219424.23</v>
      </c>
      <c r="P344" s="396">
        <v>177568.32</v>
      </c>
      <c r="Q344" s="396">
        <v>372981.02</v>
      </c>
      <c r="R344" s="396">
        <v>119051.45</v>
      </c>
      <c r="S344" s="396">
        <v>206799.02</v>
      </c>
      <c r="T344" s="396">
        <v>242722.29</v>
      </c>
      <c r="U344" s="396">
        <v>149029.25</v>
      </c>
      <c r="V344" s="396">
        <v>357817.82</v>
      </c>
      <c r="W344" s="396">
        <v>311651.49</v>
      </c>
      <c r="X344" s="396">
        <v>248146.82</v>
      </c>
      <c r="Y344" s="396">
        <v>9316154.7899999991</v>
      </c>
      <c r="Z344" s="396">
        <v>143212.5</v>
      </c>
      <c r="AA344" s="396">
        <v>201093.75</v>
      </c>
      <c r="AB344" s="396">
        <v>522843.75</v>
      </c>
      <c r="AC344" s="396">
        <v>54697.5</v>
      </c>
      <c r="AD344" s="396">
        <v>459298.12</v>
      </c>
      <c r="AE344" s="396">
        <v>653717.75</v>
      </c>
      <c r="AF344" s="396">
        <v>2414733.75</v>
      </c>
      <c r="AG344" s="396">
        <v>1621620</v>
      </c>
      <c r="AH344" s="396">
        <v>4444912.3080000002</v>
      </c>
      <c r="AI344" s="396">
        <v>10516129.427999999</v>
      </c>
      <c r="AJ344" s="396">
        <v>1631401.2</v>
      </c>
      <c r="AK344" s="396">
        <v>8884728.2280000001</v>
      </c>
      <c r="AL344" s="396">
        <v>10352989.308</v>
      </c>
      <c r="AM344" s="396">
        <v>346603.63</v>
      </c>
      <c r="AN344" s="396">
        <v>346603.63</v>
      </c>
      <c r="AO344" s="396">
        <v>360847.62</v>
      </c>
      <c r="AP344" s="396">
        <v>360847.62</v>
      </c>
      <c r="AQ344" s="396">
        <v>18991.98</v>
      </c>
      <c r="AR344" s="396">
        <v>18991.98</v>
      </c>
      <c r="AS344" s="396">
        <v>19670.259999999998</v>
      </c>
      <c r="AT344" s="396">
        <v>19670.259999999998</v>
      </c>
      <c r="AU344" s="396">
        <v>23739.97</v>
      </c>
      <c r="AV344" s="396">
        <v>773244.9</v>
      </c>
      <c r="AW344" s="396">
        <v>318152.34000000003</v>
      </c>
      <c r="AX344" s="396">
        <v>120525.12</v>
      </c>
      <c r="AY344" s="396">
        <v>2727889.31</v>
      </c>
      <c r="AZ344" s="396">
        <v>22397033.469999999</v>
      </c>
      <c r="BA344" s="396">
        <v>860631.08</v>
      </c>
      <c r="BB344" s="396">
        <v>42.88</v>
      </c>
      <c r="BC344" s="396">
        <v>612850.07999999996</v>
      </c>
      <c r="BD344" s="396">
        <v>22397033.408</v>
      </c>
    </row>
    <row r="345" spans="1:56" x14ac:dyDescent="0.25">
      <c r="A345" s="390" t="s">
        <v>1575</v>
      </c>
      <c r="B345" s="390" t="s">
        <v>6341</v>
      </c>
      <c r="C345">
        <v>598.79</v>
      </c>
      <c r="D345" s="396">
        <v>8251360.0300000003</v>
      </c>
      <c r="E345" s="396">
        <v>9194587.0600000005</v>
      </c>
      <c r="F345" s="397">
        <v>1.1143117045639299</v>
      </c>
      <c r="G345">
        <v>4</v>
      </c>
      <c r="H345" s="396">
        <v>524.70000000000005</v>
      </c>
      <c r="I345" s="396">
        <v>888549.08</v>
      </c>
      <c r="J345" s="396">
        <v>889073.78</v>
      </c>
      <c r="K345">
        <v>0.9</v>
      </c>
      <c r="L345" s="396">
        <v>1920601.66</v>
      </c>
      <c r="M345" s="396">
        <v>463491.18</v>
      </c>
      <c r="N345" s="396">
        <v>200343.28</v>
      </c>
      <c r="O345" s="396">
        <v>80957.289999999994</v>
      </c>
      <c r="P345" s="396">
        <v>65322.6</v>
      </c>
      <c r="Q345" s="396">
        <v>136180.68</v>
      </c>
      <c r="R345" s="396">
        <v>43596.3</v>
      </c>
      <c r="S345" s="396">
        <v>76468.19</v>
      </c>
      <c r="T345" s="396">
        <v>89540.84</v>
      </c>
      <c r="U345" s="396">
        <v>55258.03</v>
      </c>
      <c r="V345" s="396">
        <v>131999.85999999999</v>
      </c>
      <c r="W345" s="396">
        <v>114968.99</v>
      </c>
      <c r="X345" s="396">
        <v>91757.39</v>
      </c>
      <c r="Y345" s="396">
        <v>3470486.29</v>
      </c>
      <c r="Z345" s="396">
        <v>53606.7</v>
      </c>
      <c r="AA345" s="396">
        <v>74848.75</v>
      </c>
      <c r="AB345" s="396">
        <v>194606.75</v>
      </c>
      <c r="AC345" s="396">
        <v>20358.86</v>
      </c>
      <c r="AD345" s="396">
        <v>170954.53</v>
      </c>
      <c r="AE345" s="396">
        <v>242426.8</v>
      </c>
      <c r="AF345" s="396">
        <v>898783.79</v>
      </c>
      <c r="AG345" s="396">
        <v>603580.31999999995</v>
      </c>
      <c r="AH345" s="396">
        <v>1633522.97496</v>
      </c>
      <c r="AI345" s="396">
        <v>3892689.4749599998</v>
      </c>
      <c r="AJ345" s="396">
        <v>607220.96</v>
      </c>
      <c r="AK345" s="396">
        <v>3285468.5149599998</v>
      </c>
      <c r="AL345" s="396">
        <v>3831967.3749600002</v>
      </c>
      <c r="AM345" s="396">
        <v>121413.01</v>
      </c>
      <c r="AN345" s="396">
        <v>121413.01</v>
      </c>
      <c r="AO345" s="396">
        <v>126161.01</v>
      </c>
      <c r="AP345" s="396">
        <v>126161.01</v>
      </c>
      <c r="AQ345" s="396">
        <v>678.28</v>
      </c>
      <c r="AR345" s="396">
        <v>678.28</v>
      </c>
      <c r="AS345" s="396">
        <v>678.28</v>
      </c>
      <c r="AT345" s="396">
        <v>678.28</v>
      </c>
      <c r="AU345" s="396">
        <v>678.28</v>
      </c>
      <c r="AV345" s="396">
        <v>287592.84000000003</v>
      </c>
      <c r="AW345" s="396">
        <v>118330.34</v>
      </c>
      <c r="AX345" s="396">
        <v>44443.63</v>
      </c>
      <c r="AY345" s="396">
        <v>948906.25</v>
      </c>
      <c r="AZ345" s="396">
        <v>8251360.0300000003</v>
      </c>
      <c r="BA345" s="396">
        <v>275355.21000000002</v>
      </c>
      <c r="BB345" s="396">
        <v>36.78</v>
      </c>
      <c r="BC345" s="396">
        <v>249761.74</v>
      </c>
      <c r="BD345" s="396">
        <v>8251359.9149599997</v>
      </c>
    </row>
    <row r="346" spans="1:56" x14ac:dyDescent="0.25">
      <c r="A346" s="390" t="s">
        <v>3477</v>
      </c>
      <c r="B346" s="390" t="s">
        <v>6342</v>
      </c>
      <c r="C346">
        <v>435</v>
      </c>
      <c r="D346" s="396">
        <v>6070145.7599999998</v>
      </c>
      <c r="E346" s="396">
        <v>5225145.91</v>
      </c>
      <c r="F346" s="397">
        <v>0.86079414178680302</v>
      </c>
      <c r="G346">
        <v>2</v>
      </c>
      <c r="H346" s="396">
        <v>13646.49</v>
      </c>
      <c r="I346" s="396">
        <v>1600787.28</v>
      </c>
      <c r="J346" s="396">
        <v>1614433.77</v>
      </c>
      <c r="K346">
        <v>0.9</v>
      </c>
      <c r="L346" s="396">
        <v>1388477.11</v>
      </c>
      <c r="M346" s="396">
        <v>340797.71</v>
      </c>
      <c r="N346" s="396">
        <v>146250.35999999999</v>
      </c>
      <c r="O346" s="396">
        <v>59082.84</v>
      </c>
      <c r="P346" s="396">
        <v>47938.43</v>
      </c>
      <c r="Q346" s="396">
        <v>101322.17</v>
      </c>
      <c r="R346" s="396">
        <v>31858.83</v>
      </c>
      <c r="S346" s="396">
        <v>56095.28</v>
      </c>
      <c r="T346" s="396">
        <v>65120.61</v>
      </c>
      <c r="U346" s="396">
        <v>40187.660000000003</v>
      </c>
      <c r="V346" s="396">
        <v>95999.9</v>
      </c>
      <c r="W346" s="396">
        <v>83613.81</v>
      </c>
      <c r="X346" s="396">
        <v>67311.08</v>
      </c>
      <c r="Y346" s="396">
        <v>2524055.79</v>
      </c>
      <c r="Z346" s="396">
        <v>38475</v>
      </c>
      <c r="AA346" s="396">
        <v>54375</v>
      </c>
      <c r="AB346" s="396">
        <v>141375</v>
      </c>
      <c r="AC346" s="396">
        <v>14790</v>
      </c>
      <c r="AD346" s="396">
        <v>124192.5</v>
      </c>
      <c r="AE346" s="396">
        <v>185278</v>
      </c>
      <c r="AF346" s="396">
        <v>652935</v>
      </c>
      <c r="AG346" s="396">
        <v>438480</v>
      </c>
      <c r="AH346" s="396">
        <v>1203357.906</v>
      </c>
      <c r="AI346" s="396">
        <v>2853258.406</v>
      </c>
      <c r="AJ346" s="396">
        <v>441124.8</v>
      </c>
      <c r="AK346" s="396">
        <v>2412133.6060000001</v>
      </c>
      <c r="AL346" s="396">
        <v>2809145.926</v>
      </c>
      <c r="AM346" s="396">
        <v>100386.18</v>
      </c>
      <c r="AN346" s="396">
        <v>100386.18</v>
      </c>
      <c r="AO346" s="396">
        <v>104455.89</v>
      </c>
      <c r="AP346" s="396">
        <v>104455.89</v>
      </c>
      <c r="AQ346" s="396">
        <v>0</v>
      </c>
      <c r="AR346" s="396">
        <v>0</v>
      </c>
      <c r="AS346" s="396">
        <v>0</v>
      </c>
      <c r="AT346" s="396">
        <v>0</v>
      </c>
      <c r="AU346" s="396">
        <v>0</v>
      </c>
      <c r="AV346" s="396">
        <v>208911.78</v>
      </c>
      <c r="AW346" s="396">
        <v>85956.94</v>
      </c>
      <c r="AX346" s="396">
        <v>32391.119999999999</v>
      </c>
      <c r="AY346" s="396">
        <v>736943.98</v>
      </c>
      <c r="AZ346" s="396">
        <v>6070145.7599999998</v>
      </c>
      <c r="BA346" s="396">
        <v>214650.76</v>
      </c>
      <c r="BB346" s="396">
        <v>0</v>
      </c>
      <c r="BC346" s="396">
        <v>214710.76</v>
      </c>
      <c r="BD346" s="396">
        <v>6070145.6960000005</v>
      </c>
    </row>
    <row r="347" spans="1:56" x14ac:dyDescent="0.25">
      <c r="A347" s="390" t="s">
        <v>3294</v>
      </c>
      <c r="B347" s="390" t="s">
        <v>6343</v>
      </c>
      <c r="C347">
        <v>353.45</v>
      </c>
      <c r="D347" s="396">
        <v>4939548.6900000004</v>
      </c>
      <c r="E347" s="396">
        <v>6285166.8099999996</v>
      </c>
      <c r="F347" s="397">
        <v>1.2724172195577601</v>
      </c>
      <c r="G347">
        <v>4</v>
      </c>
      <c r="H347" s="396">
        <v>314.10000000000002</v>
      </c>
      <c r="I347" s="396">
        <v>664599.98</v>
      </c>
      <c r="J347" s="396">
        <v>664914.07999999996</v>
      </c>
      <c r="K347">
        <v>0.9</v>
      </c>
      <c r="L347" s="396">
        <v>1125915.8799999999</v>
      </c>
      <c r="M347" s="396">
        <v>277045.38</v>
      </c>
      <c r="N347" s="396">
        <v>118552.45</v>
      </c>
      <c r="O347" s="396">
        <v>46989.18</v>
      </c>
      <c r="P347" s="396">
        <v>39095.15</v>
      </c>
      <c r="Q347" s="396">
        <v>82306.66</v>
      </c>
      <c r="R347" s="396">
        <v>25710.639999999999</v>
      </c>
      <c r="S347" s="396">
        <v>45211.12</v>
      </c>
      <c r="T347" s="396">
        <v>51800.49</v>
      </c>
      <c r="U347" s="396">
        <v>32373.39</v>
      </c>
      <c r="V347" s="396">
        <v>76363.56</v>
      </c>
      <c r="W347" s="396">
        <v>66510.990000000005</v>
      </c>
      <c r="X347" s="396">
        <v>54250.720000000001</v>
      </c>
      <c r="Y347" s="396">
        <v>2042125.61</v>
      </c>
      <c r="Z347" s="396">
        <v>31301.1</v>
      </c>
      <c r="AA347" s="396">
        <v>44181.25</v>
      </c>
      <c r="AB347" s="396">
        <v>114871.25</v>
      </c>
      <c r="AC347" s="396">
        <v>12017.3</v>
      </c>
      <c r="AD347" s="396">
        <v>100909.97</v>
      </c>
      <c r="AE347" s="396">
        <v>151560.65</v>
      </c>
      <c r="AF347" s="396">
        <v>530528.44999999995</v>
      </c>
      <c r="AG347" s="396">
        <v>356277.6</v>
      </c>
      <c r="AH347" s="396">
        <v>979308.13679999998</v>
      </c>
      <c r="AI347" s="396">
        <v>2320955.7067999998</v>
      </c>
      <c r="AJ347" s="396">
        <v>358426.57</v>
      </c>
      <c r="AK347" s="396">
        <v>1962529.1368</v>
      </c>
      <c r="AL347" s="396">
        <v>2285113.0468000001</v>
      </c>
      <c r="AM347" s="396">
        <v>77324.490000000005</v>
      </c>
      <c r="AN347" s="396">
        <v>77324.490000000005</v>
      </c>
      <c r="AO347" s="396">
        <v>80715.91</v>
      </c>
      <c r="AP347" s="396">
        <v>80715.91</v>
      </c>
      <c r="AQ347" s="396">
        <v>5426.28</v>
      </c>
      <c r="AR347" s="396">
        <v>5426.28</v>
      </c>
      <c r="AS347" s="396">
        <v>6104.56</v>
      </c>
      <c r="AT347" s="396">
        <v>6104.56</v>
      </c>
      <c r="AU347" s="396">
        <v>7461.13</v>
      </c>
      <c r="AV347" s="396">
        <v>169571.25</v>
      </c>
      <c r="AW347" s="396">
        <v>69770.25</v>
      </c>
      <c r="AX347" s="396">
        <v>26364.87</v>
      </c>
      <c r="AY347" s="396">
        <v>612309.98</v>
      </c>
      <c r="AZ347" s="396">
        <v>4939548.6900000004</v>
      </c>
      <c r="BA347" s="396">
        <v>246115.68</v>
      </c>
      <c r="BB347" s="396">
        <v>2.6</v>
      </c>
      <c r="BC347" s="396">
        <v>151839.9</v>
      </c>
      <c r="BD347" s="396">
        <v>4939548.6368000004</v>
      </c>
    </row>
    <row r="348" spans="1:56" x14ac:dyDescent="0.25">
      <c r="A348" s="390" t="s">
        <v>2931</v>
      </c>
      <c r="B348" s="390" t="s">
        <v>6344</v>
      </c>
      <c r="C348">
        <v>1601.5</v>
      </c>
      <c r="D348" s="396">
        <v>21800965.57</v>
      </c>
      <c r="E348" s="396">
        <v>22141306.620000001</v>
      </c>
      <c r="F348" s="397">
        <v>1.0156112833125299</v>
      </c>
      <c r="G348">
        <v>4</v>
      </c>
      <c r="H348" s="396">
        <v>1386.33</v>
      </c>
      <c r="I348" s="396">
        <v>6292099.0700000003</v>
      </c>
      <c r="J348" s="396">
        <v>6293485.4000000004</v>
      </c>
      <c r="K348">
        <v>0.9</v>
      </c>
      <c r="L348" s="396">
        <v>5009963.3099999996</v>
      </c>
      <c r="M348" s="396">
        <v>1214864.32</v>
      </c>
      <c r="N348" s="396">
        <v>539363.82999999996</v>
      </c>
      <c r="O348" s="396">
        <v>218966.17</v>
      </c>
      <c r="P348" s="396">
        <v>170864.56</v>
      </c>
      <c r="Q348" s="396">
        <v>371896.56</v>
      </c>
      <c r="R348" s="396">
        <v>118492.52</v>
      </c>
      <c r="S348" s="396">
        <v>205961.77</v>
      </c>
      <c r="T348" s="396">
        <v>241982.28</v>
      </c>
      <c r="U348" s="396">
        <v>148750.17000000001</v>
      </c>
      <c r="V348" s="396">
        <v>356726.91</v>
      </c>
      <c r="W348" s="396">
        <v>310701.33</v>
      </c>
      <c r="X348" s="396">
        <v>247142.17</v>
      </c>
      <c r="Y348" s="396">
        <v>9155675.9000000004</v>
      </c>
      <c r="Z348" s="396">
        <v>142155</v>
      </c>
      <c r="AA348" s="396">
        <v>200187.5</v>
      </c>
      <c r="AB348" s="396">
        <v>520487.5</v>
      </c>
      <c r="AC348" s="396">
        <v>54451</v>
      </c>
      <c r="AD348" s="396">
        <v>457228.25</v>
      </c>
      <c r="AE348" s="396">
        <v>656583.5</v>
      </c>
      <c r="AF348" s="396">
        <v>2403851.5</v>
      </c>
      <c r="AG348" s="396">
        <v>1614312</v>
      </c>
      <c r="AH348" s="396">
        <v>4301223.4680000003</v>
      </c>
      <c r="AI348" s="396">
        <v>10350479.718</v>
      </c>
      <c r="AJ348" s="396">
        <v>1624049.12</v>
      </c>
      <c r="AK348" s="396">
        <v>8726430.5979999993</v>
      </c>
      <c r="AL348" s="396">
        <v>10188074.798</v>
      </c>
      <c r="AM348" s="396">
        <v>279453.42</v>
      </c>
      <c r="AN348" s="396">
        <v>279453.42</v>
      </c>
      <c r="AO348" s="396">
        <v>291662.55</v>
      </c>
      <c r="AP348" s="396">
        <v>291662.55</v>
      </c>
      <c r="AQ348" s="396">
        <v>20348.55</v>
      </c>
      <c r="AR348" s="396">
        <v>20348.55</v>
      </c>
      <c r="AS348" s="396">
        <v>21026.83</v>
      </c>
      <c r="AT348" s="396">
        <v>21026.83</v>
      </c>
      <c r="AU348" s="396">
        <v>25096.54</v>
      </c>
      <c r="AV348" s="396">
        <v>769853.47</v>
      </c>
      <c r="AW348" s="396">
        <v>316756.93</v>
      </c>
      <c r="AX348" s="396">
        <v>120525.12</v>
      </c>
      <c r="AY348" s="396">
        <v>2457214.7599999998</v>
      </c>
      <c r="AZ348" s="396">
        <v>21800965.57</v>
      </c>
      <c r="BA348" s="396">
        <v>667287.89</v>
      </c>
      <c r="BB348" s="396">
        <v>1021.57</v>
      </c>
      <c r="BC348" s="396">
        <v>760450.94</v>
      </c>
      <c r="BD348" s="396">
        <v>21800965.458000001</v>
      </c>
    </row>
    <row r="349" spans="1:56" x14ac:dyDescent="0.25">
      <c r="A349" s="390" t="s">
        <v>2070</v>
      </c>
      <c r="B349" s="390" t="s">
        <v>6345</v>
      </c>
      <c r="C349">
        <v>298.75</v>
      </c>
      <c r="D349" s="396">
        <v>4125688</v>
      </c>
      <c r="E349" s="396">
        <v>3096655.11</v>
      </c>
      <c r="F349" s="397">
        <v>0.750579081598027</v>
      </c>
      <c r="G349">
        <v>1</v>
      </c>
      <c r="H349" s="396">
        <v>64308.22</v>
      </c>
      <c r="I349" s="396">
        <v>817881.69</v>
      </c>
      <c r="J349" s="396">
        <v>882189.91</v>
      </c>
      <c r="K349">
        <v>0.9</v>
      </c>
      <c r="L349" s="396">
        <v>943429.72</v>
      </c>
      <c r="M349" s="396">
        <v>234730.89</v>
      </c>
      <c r="N349" s="396">
        <v>100646.64</v>
      </c>
      <c r="O349" s="396">
        <v>39791.56</v>
      </c>
      <c r="P349" s="396">
        <v>31471.74</v>
      </c>
      <c r="Q349" s="396">
        <v>68742.67</v>
      </c>
      <c r="R349" s="396">
        <v>21239.22</v>
      </c>
      <c r="S349" s="396">
        <v>38234.089999999997</v>
      </c>
      <c r="T349" s="396">
        <v>43660.41</v>
      </c>
      <c r="U349" s="396">
        <v>27629.01</v>
      </c>
      <c r="V349" s="396">
        <v>64363.57</v>
      </c>
      <c r="W349" s="396">
        <v>56059.26</v>
      </c>
      <c r="X349" s="396">
        <v>45878.69</v>
      </c>
      <c r="Y349" s="396">
        <v>1715877.47</v>
      </c>
      <c r="Z349" s="396">
        <v>26505</v>
      </c>
      <c r="AA349" s="396">
        <v>37343.75</v>
      </c>
      <c r="AB349" s="396">
        <v>97093.75</v>
      </c>
      <c r="AC349" s="396">
        <v>10157.5</v>
      </c>
      <c r="AD349" s="396">
        <v>170586.25</v>
      </c>
      <c r="AE349" s="396">
        <v>132147</v>
      </c>
      <c r="AF349" s="396">
        <v>448423.75</v>
      </c>
      <c r="AG349" s="396">
        <v>301140</v>
      </c>
      <c r="AH349" s="396">
        <v>793443.91500000004</v>
      </c>
      <c r="AI349" s="396">
        <v>2016840.915</v>
      </c>
      <c r="AJ349" s="396">
        <v>302956.40000000002</v>
      </c>
      <c r="AK349" s="396">
        <v>1713884.5149999999</v>
      </c>
      <c r="AL349" s="396">
        <v>1986545.2749999999</v>
      </c>
      <c r="AM349" s="396">
        <v>48836.52</v>
      </c>
      <c r="AN349" s="396">
        <v>48836.52</v>
      </c>
      <c r="AO349" s="396">
        <v>50871.37</v>
      </c>
      <c r="AP349" s="396">
        <v>50871.37</v>
      </c>
      <c r="AQ349" s="396">
        <v>0</v>
      </c>
      <c r="AR349" s="396">
        <v>0</v>
      </c>
      <c r="AS349" s="396">
        <v>0</v>
      </c>
      <c r="AT349" s="396">
        <v>0</v>
      </c>
      <c r="AU349" s="396">
        <v>0</v>
      </c>
      <c r="AV349" s="396">
        <v>143118.13</v>
      </c>
      <c r="AW349" s="396">
        <v>58886.09</v>
      </c>
      <c r="AX349" s="396">
        <v>21845.17</v>
      </c>
      <c r="AY349" s="396">
        <v>423265.17</v>
      </c>
      <c r="AZ349" s="396">
        <v>4125688</v>
      </c>
      <c r="BA349" s="396">
        <v>152187.79999999999</v>
      </c>
      <c r="BB349" s="396">
        <v>0</v>
      </c>
      <c r="BC349" s="396">
        <v>154466.87</v>
      </c>
      <c r="BD349" s="396">
        <v>4125687.915</v>
      </c>
    </row>
    <row r="350" spans="1:56" x14ac:dyDescent="0.25">
      <c r="A350" s="390" t="s">
        <v>2918</v>
      </c>
      <c r="B350" s="390" t="s">
        <v>6346</v>
      </c>
      <c r="C350">
        <v>670.15</v>
      </c>
      <c r="D350" s="396">
        <v>10214339.85</v>
      </c>
      <c r="E350" s="396">
        <v>7410198.2400000002</v>
      </c>
      <c r="F350" s="397">
        <v>0.72547010857485805</v>
      </c>
      <c r="G350">
        <v>1</v>
      </c>
      <c r="H350" s="396">
        <v>275428.34000000003</v>
      </c>
      <c r="I350" s="396">
        <v>3212466.23</v>
      </c>
      <c r="J350" s="396">
        <v>3487894.57</v>
      </c>
      <c r="K350">
        <v>0.9</v>
      </c>
      <c r="L350" s="396">
        <v>2176834.09</v>
      </c>
      <c r="M350" s="396">
        <v>725538.79</v>
      </c>
      <c r="N350" s="396">
        <v>247787.77</v>
      </c>
      <c r="O350" s="396">
        <v>82102.81</v>
      </c>
      <c r="P350" s="396">
        <v>73436.61</v>
      </c>
      <c r="Q350" s="396">
        <v>212557.5</v>
      </c>
      <c r="R350" s="396">
        <v>49744.5</v>
      </c>
      <c r="S350" s="396">
        <v>93492.13</v>
      </c>
      <c r="T350" s="396">
        <v>82140.77</v>
      </c>
      <c r="U350" s="396">
        <v>62235.06</v>
      </c>
      <c r="V350" s="396">
        <v>121090.78</v>
      </c>
      <c r="W350" s="396">
        <v>105467.42</v>
      </c>
      <c r="X350" s="396">
        <v>112185.13</v>
      </c>
      <c r="Y350" s="396">
        <v>4144613.36</v>
      </c>
      <c r="Z350" s="396">
        <v>60313.5</v>
      </c>
      <c r="AA350" s="396">
        <v>83768.75</v>
      </c>
      <c r="AB350" s="396">
        <v>217798.75</v>
      </c>
      <c r="AC350" s="396">
        <v>22785.1</v>
      </c>
      <c r="AD350" s="396">
        <v>382655.65</v>
      </c>
      <c r="AE350" s="396">
        <v>620558.9</v>
      </c>
      <c r="AF350" s="396">
        <v>1005895.15</v>
      </c>
      <c r="AG350" s="396">
        <v>675511.2</v>
      </c>
      <c r="AH350" s="396">
        <v>1937800.4886</v>
      </c>
      <c r="AI350" s="396">
        <v>5007087.4885999998</v>
      </c>
      <c r="AJ350" s="396">
        <v>679585.71</v>
      </c>
      <c r="AK350" s="396">
        <v>4327501.7785999998</v>
      </c>
      <c r="AL350" s="396">
        <v>4939128.9085999997</v>
      </c>
      <c r="AM350" s="396">
        <v>142439.85</v>
      </c>
      <c r="AN350" s="396">
        <v>142439.85</v>
      </c>
      <c r="AO350" s="396">
        <v>147866.13</v>
      </c>
      <c r="AP350" s="396">
        <v>147866.13</v>
      </c>
      <c r="AQ350" s="396">
        <v>8139.42</v>
      </c>
      <c r="AR350" s="396">
        <v>8139.42</v>
      </c>
      <c r="AS350" s="396">
        <v>8817.7000000000007</v>
      </c>
      <c r="AT350" s="396">
        <v>8817.7000000000007</v>
      </c>
      <c r="AU350" s="396">
        <v>10852.56</v>
      </c>
      <c r="AV350" s="396">
        <v>322185.37</v>
      </c>
      <c r="AW350" s="396">
        <v>132563.47</v>
      </c>
      <c r="AX350" s="396">
        <v>50469.89</v>
      </c>
      <c r="AY350" s="396">
        <v>1130597.49</v>
      </c>
      <c r="AZ350" s="396">
        <v>10214339.85</v>
      </c>
      <c r="BA350" s="396">
        <v>371293.96</v>
      </c>
      <c r="BB350" s="396">
        <v>2058.2600000000002</v>
      </c>
      <c r="BC350" s="396">
        <v>318530.90999999997</v>
      </c>
      <c r="BD350" s="396">
        <v>10214339.7586</v>
      </c>
    </row>
    <row r="351" spans="1:56" x14ac:dyDescent="0.25">
      <c r="A351" s="390" t="s">
        <v>1951</v>
      </c>
      <c r="B351" s="390" t="s">
        <v>6347</v>
      </c>
      <c r="C351">
        <v>209.99</v>
      </c>
      <c r="D351" s="396">
        <v>3019898.56</v>
      </c>
      <c r="E351" s="396">
        <v>3880799.15</v>
      </c>
      <c r="F351" s="397">
        <v>1.2850759960625999</v>
      </c>
      <c r="G351">
        <v>4</v>
      </c>
      <c r="H351" s="396">
        <v>192.03</v>
      </c>
      <c r="I351" s="396">
        <v>662519.47</v>
      </c>
      <c r="J351" s="396">
        <v>662711.5</v>
      </c>
      <c r="K351">
        <v>0.9</v>
      </c>
      <c r="L351" s="396">
        <v>664958.82999999996</v>
      </c>
      <c r="M351" s="396">
        <v>221630.77</v>
      </c>
      <c r="N351" s="396">
        <v>76925.16</v>
      </c>
      <c r="O351" s="396">
        <v>25148.61</v>
      </c>
      <c r="P351" s="396">
        <v>21720.560000000001</v>
      </c>
      <c r="Q351" s="396">
        <v>65829.37</v>
      </c>
      <c r="R351" s="396">
        <v>15091.02</v>
      </c>
      <c r="S351" s="396">
        <v>29024.42</v>
      </c>
      <c r="T351" s="396">
        <v>25160.23</v>
      </c>
      <c r="U351" s="396">
        <v>19256.580000000002</v>
      </c>
      <c r="V351" s="396">
        <v>37090.870000000003</v>
      </c>
      <c r="W351" s="396">
        <v>32305.33</v>
      </c>
      <c r="X351" s="396">
        <v>34827.620000000003</v>
      </c>
      <c r="Y351" s="396">
        <v>1268969.3700000001</v>
      </c>
      <c r="Z351" s="396">
        <v>18899.099999999999</v>
      </c>
      <c r="AA351" s="396">
        <v>26248.75</v>
      </c>
      <c r="AB351" s="396">
        <v>68246.75</v>
      </c>
      <c r="AC351" s="396">
        <v>7139.66</v>
      </c>
      <c r="AD351" s="396">
        <v>59952.14</v>
      </c>
      <c r="AE351" s="396">
        <v>194450.74</v>
      </c>
      <c r="AF351" s="396">
        <v>315194.99</v>
      </c>
      <c r="AG351" s="396">
        <v>211669.92</v>
      </c>
      <c r="AH351" s="396">
        <v>577330.65275999997</v>
      </c>
      <c r="AI351" s="396">
        <v>1479132.70276</v>
      </c>
      <c r="AJ351" s="396">
        <v>212946.65</v>
      </c>
      <c r="AK351" s="396">
        <v>1266186.0527600001</v>
      </c>
      <c r="AL351" s="396">
        <v>1457838.0327600001</v>
      </c>
      <c r="AM351" s="396">
        <v>32557.68</v>
      </c>
      <c r="AN351" s="396">
        <v>32557.68</v>
      </c>
      <c r="AO351" s="396">
        <v>33914.25</v>
      </c>
      <c r="AP351" s="396">
        <v>33914.25</v>
      </c>
      <c r="AQ351" s="396">
        <v>678.28</v>
      </c>
      <c r="AR351" s="396">
        <v>678.28</v>
      </c>
      <c r="AS351" s="396">
        <v>678.28</v>
      </c>
      <c r="AT351" s="396">
        <v>678.28</v>
      </c>
      <c r="AU351" s="396">
        <v>678.28</v>
      </c>
      <c r="AV351" s="396">
        <v>100386.18</v>
      </c>
      <c r="AW351" s="396">
        <v>41303.980000000003</v>
      </c>
      <c r="AX351" s="396">
        <v>15065.64</v>
      </c>
      <c r="AY351" s="396">
        <v>293091.06</v>
      </c>
      <c r="AZ351" s="396">
        <v>3019898.56</v>
      </c>
      <c r="BA351" s="396">
        <v>61467.37</v>
      </c>
      <c r="BB351" s="396">
        <v>2.38</v>
      </c>
      <c r="BC351" s="396">
        <v>76306.149999999994</v>
      </c>
      <c r="BD351" s="396">
        <v>3019898.46276</v>
      </c>
    </row>
    <row r="352" spans="1:56" x14ac:dyDescent="0.25">
      <c r="A352" s="390" t="s">
        <v>1949</v>
      </c>
      <c r="B352" s="390" t="s">
        <v>6348</v>
      </c>
      <c r="C352">
        <v>478.5</v>
      </c>
      <c r="D352" s="396">
        <v>6340775.6699999999</v>
      </c>
      <c r="E352" s="396">
        <v>5483814.6399999997</v>
      </c>
      <c r="F352" s="397">
        <v>0.864849180195016</v>
      </c>
      <c r="G352">
        <v>2</v>
      </c>
      <c r="H352" s="396">
        <v>11906.03</v>
      </c>
      <c r="I352" s="396">
        <v>853399.47</v>
      </c>
      <c r="J352" s="396">
        <v>865305.5</v>
      </c>
      <c r="K352">
        <v>0.9</v>
      </c>
      <c r="L352" s="396">
        <v>1460788.29</v>
      </c>
      <c r="M352" s="396">
        <v>292157.65000000002</v>
      </c>
      <c r="N352" s="396">
        <v>154345</v>
      </c>
      <c r="O352" s="396">
        <v>68454.27</v>
      </c>
      <c r="P352" s="396">
        <v>50190.69</v>
      </c>
      <c r="Q352" s="396">
        <v>90752.34</v>
      </c>
      <c r="R352" s="396">
        <v>35212.400000000001</v>
      </c>
      <c r="S352" s="396">
        <v>59165.17</v>
      </c>
      <c r="T352" s="396">
        <v>78440.740000000005</v>
      </c>
      <c r="U352" s="396">
        <v>44373.87</v>
      </c>
      <c r="V352" s="396">
        <v>115636.24</v>
      </c>
      <c r="W352" s="396">
        <v>100716.64</v>
      </c>
      <c r="X352" s="396">
        <v>70994.77</v>
      </c>
      <c r="Y352" s="396">
        <v>2621228.0699999998</v>
      </c>
      <c r="Z352" s="396">
        <v>42030</v>
      </c>
      <c r="AA352" s="396">
        <v>59812.5</v>
      </c>
      <c r="AB352" s="396">
        <v>155512.5</v>
      </c>
      <c r="AC352" s="396">
        <v>16269</v>
      </c>
      <c r="AD352" s="396">
        <v>273223.5</v>
      </c>
      <c r="AE352" s="396">
        <v>82341</v>
      </c>
      <c r="AF352" s="396">
        <v>718228.5</v>
      </c>
      <c r="AG352" s="396">
        <v>482328</v>
      </c>
      <c r="AH352" s="396">
        <v>1236519.3149999999</v>
      </c>
      <c r="AI352" s="396">
        <v>3066264.3149999999</v>
      </c>
      <c r="AJ352" s="396">
        <v>485237.28</v>
      </c>
      <c r="AK352" s="396">
        <v>2581027.0350000001</v>
      </c>
      <c r="AL352" s="396">
        <v>3017740.585</v>
      </c>
      <c r="AM352" s="396">
        <v>76646.2</v>
      </c>
      <c r="AN352" s="396">
        <v>76646.2</v>
      </c>
      <c r="AO352" s="396">
        <v>80037.63</v>
      </c>
      <c r="AP352" s="396">
        <v>80037.63</v>
      </c>
      <c r="AQ352" s="396">
        <v>5426.28</v>
      </c>
      <c r="AR352" s="396">
        <v>5426.28</v>
      </c>
      <c r="AS352" s="396">
        <v>5426.28</v>
      </c>
      <c r="AT352" s="396">
        <v>5426.28</v>
      </c>
      <c r="AU352" s="396">
        <v>6782.85</v>
      </c>
      <c r="AV352" s="396">
        <v>229938.61</v>
      </c>
      <c r="AW352" s="396">
        <v>94608.45</v>
      </c>
      <c r="AX352" s="396">
        <v>35404.25</v>
      </c>
      <c r="AY352" s="396">
        <v>701806.94</v>
      </c>
      <c r="AZ352" s="396">
        <v>6340775.6699999999</v>
      </c>
      <c r="BA352" s="396">
        <v>164857.1</v>
      </c>
      <c r="BB352" s="396">
        <v>210.92</v>
      </c>
      <c r="BC352" s="396">
        <v>175244.13</v>
      </c>
      <c r="BD352" s="396">
        <v>6340775.5949999997</v>
      </c>
    </row>
    <row r="353" spans="1:56" x14ac:dyDescent="0.25">
      <c r="A353" s="390" t="s">
        <v>3064</v>
      </c>
      <c r="B353" s="390" t="s">
        <v>6349</v>
      </c>
      <c r="C353">
        <v>62</v>
      </c>
      <c r="D353" s="396">
        <v>766015.12</v>
      </c>
      <c r="E353" s="396">
        <v>774277.61</v>
      </c>
      <c r="F353" s="397">
        <v>1.0107863275597</v>
      </c>
      <c r="G353">
        <v>4</v>
      </c>
      <c r="H353" s="396">
        <v>48.71</v>
      </c>
      <c r="I353" s="396">
        <v>31761.3</v>
      </c>
      <c r="J353" s="396">
        <v>31810.01</v>
      </c>
      <c r="K353">
        <v>0.9</v>
      </c>
      <c r="L353" s="396">
        <v>189217.93</v>
      </c>
      <c r="M353" s="396">
        <v>37843.58</v>
      </c>
      <c r="N353" s="396">
        <v>19373.849999999999</v>
      </c>
      <c r="O353" s="396">
        <v>7749.54</v>
      </c>
      <c r="P353" s="396">
        <v>6182.57</v>
      </c>
      <c r="Q353" s="396">
        <v>10391.49</v>
      </c>
      <c r="R353" s="396">
        <v>3912.48</v>
      </c>
      <c r="S353" s="396">
        <v>7256.1</v>
      </c>
      <c r="T353" s="396">
        <v>8880.08</v>
      </c>
      <c r="U353" s="396">
        <v>5581.62</v>
      </c>
      <c r="V353" s="396">
        <v>13090.89</v>
      </c>
      <c r="W353" s="396">
        <v>11401.88</v>
      </c>
      <c r="X353" s="396">
        <v>8706.9</v>
      </c>
      <c r="Y353" s="396">
        <v>329588.90999999997</v>
      </c>
      <c r="Z353" s="396">
        <v>5580</v>
      </c>
      <c r="AA353" s="396">
        <v>7750</v>
      </c>
      <c r="AB353" s="396">
        <v>20150</v>
      </c>
      <c r="AC353" s="396">
        <v>2108</v>
      </c>
      <c r="AD353" s="396">
        <v>17701</v>
      </c>
      <c r="AE353" s="396">
        <v>10112</v>
      </c>
      <c r="AF353" s="396">
        <v>93062</v>
      </c>
      <c r="AG353" s="396">
        <v>62496</v>
      </c>
      <c r="AH353" s="396">
        <v>150936.62700000001</v>
      </c>
      <c r="AI353" s="396">
        <v>369895.62699999998</v>
      </c>
      <c r="AJ353" s="396">
        <v>62872.959999999999</v>
      </c>
      <c r="AK353" s="396">
        <v>307022.66700000002</v>
      </c>
      <c r="AL353" s="396">
        <v>363608.32699999999</v>
      </c>
      <c r="AM353" s="396">
        <v>6782.85</v>
      </c>
      <c r="AN353" s="396">
        <v>6782.85</v>
      </c>
      <c r="AO353" s="396">
        <v>6782.85</v>
      </c>
      <c r="AP353" s="396">
        <v>6782.85</v>
      </c>
      <c r="AQ353" s="396">
        <v>0</v>
      </c>
      <c r="AR353" s="396">
        <v>0</v>
      </c>
      <c r="AS353" s="396">
        <v>0</v>
      </c>
      <c r="AT353" s="396">
        <v>0</v>
      </c>
      <c r="AU353" s="396">
        <v>0</v>
      </c>
      <c r="AV353" s="396">
        <v>29166.25</v>
      </c>
      <c r="AW353" s="396">
        <v>12000.48</v>
      </c>
      <c r="AX353" s="396">
        <v>4519.6899999999996</v>
      </c>
      <c r="AY353" s="396">
        <v>72817.820000000007</v>
      </c>
      <c r="AZ353" s="396">
        <v>766015.12</v>
      </c>
      <c r="BA353" s="396">
        <v>3496.16</v>
      </c>
      <c r="BB353" s="396">
        <v>0</v>
      </c>
      <c r="BC353" s="396">
        <v>6815.23</v>
      </c>
      <c r="BD353" s="396">
        <v>766015.05700000003</v>
      </c>
    </row>
    <row r="354" spans="1:56" x14ac:dyDescent="0.25">
      <c r="A354" s="390" t="s">
        <v>1837</v>
      </c>
      <c r="B354" s="390" t="s">
        <v>6350</v>
      </c>
      <c r="C354">
        <v>108.75</v>
      </c>
      <c r="D354" s="396">
        <v>1411874.02</v>
      </c>
      <c r="E354" s="396">
        <v>1138924.47</v>
      </c>
      <c r="F354" s="397">
        <v>0.80667570467795702</v>
      </c>
      <c r="G354">
        <v>2</v>
      </c>
      <c r="H354" s="396">
        <v>6126.48</v>
      </c>
      <c r="I354" s="396">
        <v>263312.73</v>
      </c>
      <c r="J354" s="396">
        <v>269439.21000000002</v>
      </c>
      <c r="K354">
        <v>0.9</v>
      </c>
      <c r="L354" s="396">
        <v>335813.4</v>
      </c>
      <c r="M354" s="396">
        <v>67162.679999999993</v>
      </c>
      <c r="N354" s="396">
        <v>34227.129999999997</v>
      </c>
      <c r="O354" s="396">
        <v>14853.28</v>
      </c>
      <c r="P354" s="396">
        <v>11499.51</v>
      </c>
      <c r="Q354" s="396">
        <v>20090.21</v>
      </c>
      <c r="R354" s="396">
        <v>7266.05</v>
      </c>
      <c r="S354" s="396">
        <v>13116.8</v>
      </c>
      <c r="T354" s="396">
        <v>17020.16</v>
      </c>
      <c r="U354" s="396">
        <v>9767.83</v>
      </c>
      <c r="V354" s="396">
        <v>25090.880000000001</v>
      </c>
      <c r="W354" s="396">
        <v>21853.61</v>
      </c>
      <c r="X354" s="396">
        <v>15739.4</v>
      </c>
      <c r="Y354" s="396">
        <v>593500.93999999994</v>
      </c>
      <c r="Z354" s="396">
        <v>9585</v>
      </c>
      <c r="AA354" s="396">
        <v>13593.75</v>
      </c>
      <c r="AB354" s="396">
        <v>35343.75</v>
      </c>
      <c r="AC354" s="396">
        <v>3697.5</v>
      </c>
      <c r="AD354" s="396">
        <v>31048.12</v>
      </c>
      <c r="AE354" s="396">
        <v>19335.5</v>
      </c>
      <c r="AF354" s="396">
        <v>163233.75</v>
      </c>
      <c r="AG354" s="396">
        <v>109620</v>
      </c>
      <c r="AH354" s="396">
        <v>281299.58399999997</v>
      </c>
      <c r="AI354" s="396">
        <v>666756.95400000003</v>
      </c>
      <c r="AJ354" s="396">
        <v>110281.2</v>
      </c>
      <c r="AK354" s="396">
        <v>556475.75399999996</v>
      </c>
      <c r="AL354" s="396">
        <v>655728.83400000003</v>
      </c>
      <c r="AM354" s="396">
        <v>19670.259999999998</v>
      </c>
      <c r="AN354" s="396">
        <v>19670.259999999998</v>
      </c>
      <c r="AO354" s="396">
        <v>21026.83</v>
      </c>
      <c r="AP354" s="396">
        <v>21026.83</v>
      </c>
      <c r="AQ354" s="396">
        <v>0</v>
      </c>
      <c r="AR354" s="396">
        <v>0</v>
      </c>
      <c r="AS354" s="396">
        <v>0</v>
      </c>
      <c r="AT354" s="396">
        <v>0</v>
      </c>
      <c r="AU354" s="396">
        <v>0</v>
      </c>
      <c r="AV354" s="396">
        <v>52227.94</v>
      </c>
      <c r="AW354" s="396">
        <v>21489.23</v>
      </c>
      <c r="AX354" s="396">
        <v>7532.82</v>
      </c>
      <c r="AY354" s="396">
        <v>162644.17000000001</v>
      </c>
      <c r="AZ354" s="396">
        <v>1411874.02</v>
      </c>
      <c r="BA354" s="396">
        <v>33132.230000000003</v>
      </c>
      <c r="BB354" s="396">
        <v>0</v>
      </c>
      <c r="BC354" s="396">
        <v>34218.120000000003</v>
      </c>
      <c r="BD354" s="396">
        <v>1411873.9439999999</v>
      </c>
    </row>
    <row r="355" spans="1:56" x14ac:dyDescent="0.25">
      <c r="A355" s="390" t="s">
        <v>2916</v>
      </c>
      <c r="B355" s="390" t="s">
        <v>6351</v>
      </c>
      <c r="C355">
        <v>1007.46</v>
      </c>
      <c r="D355" s="396">
        <v>14186348.380000001</v>
      </c>
      <c r="E355" s="396">
        <v>11533187.039999999</v>
      </c>
      <c r="F355" s="397">
        <v>0.81297785244436505</v>
      </c>
      <c r="G355">
        <v>2</v>
      </c>
      <c r="H355" s="396">
        <v>68348.87</v>
      </c>
      <c r="I355" s="396">
        <v>4669591.28</v>
      </c>
      <c r="J355" s="396">
        <v>4737940.1500000004</v>
      </c>
      <c r="K355">
        <v>0.9</v>
      </c>
      <c r="L355" s="396">
        <v>3252223.62</v>
      </c>
      <c r="M355" s="396">
        <v>650444.72</v>
      </c>
      <c r="N355" s="396">
        <v>324189.09000000003</v>
      </c>
      <c r="O355" s="396">
        <v>144012.28</v>
      </c>
      <c r="P355" s="396">
        <v>115372.66</v>
      </c>
      <c r="Q355" s="396">
        <v>195360.01</v>
      </c>
      <c r="R355" s="396">
        <v>74337.289999999994</v>
      </c>
      <c r="S355" s="396">
        <v>124749.2</v>
      </c>
      <c r="T355" s="396">
        <v>165021.56</v>
      </c>
      <c r="U355" s="396">
        <v>93492.13</v>
      </c>
      <c r="V355" s="396">
        <v>243272.48</v>
      </c>
      <c r="W355" s="396">
        <v>211885.01</v>
      </c>
      <c r="X355" s="396">
        <v>149691.79999999999</v>
      </c>
      <c r="Y355" s="396">
        <v>5744051.8499999996</v>
      </c>
      <c r="Z355" s="396">
        <v>88947</v>
      </c>
      <c r="AA355" s="396">
        <v>125932.5</v>
      </c>
      <c r="AB355" s="396">
        <v>327424.5</v>
      </c>
      <c r="AC355" s="396">
        <v>34253.64</v>
      </c>
      <c r="AD355" s="396">
        <v>575259.66</v>
      </c>
      <c r="AE355" s="396">
        <v>178129.6</v>
      </c>
      <c r="AF355" s="396">
        <v>1512197.46</v>
      </c>
      <c r="AG355" s="396">
        <v>1015519.68</v>
      </c>
      <c r="AH355" s="396">
        <v>2808739.1780400001</v>
      </c>
      <c r="AI355" s="396">
        <v>6666403.2180399997</v>
      </c>
      <c r="AJ355" s="396">
        <v>1021645.03</v>
      </c>
      <c r="AK355" s="396">
        <v>5644758.1880400004</v>
      </c>
      <c r="AL355" s="396">
        <v>6564238.7080399999</v>
      </c>
      <c r="AM355" s="396">
        <v>268600.86</v>
      </c>
      <c r="AN355" s="396">
        <v>268600.86</v>
      </c>
      <c r="AO355" s="396">
        <v>280131.7</v>
      </c>
      <c r="AP355" s="396">
        <v>280131.7</v>
      </c>
      <c r="AQ355" s="396">
        <v>4069.71</v>
      </c>
      <c r="AR355" s="396">
        <v>4069.71</v>
      </c>
      <c r="AS355" s="396">
        <v>4069.71</v>
      </c>
      <c r="AT355" s="396">
        <v>4069.71</v>
      </c>
      <c r="AU355" s="396">
        <v>5426.28</v>
      </c>
      <c r="AV355" s="396">
        <v>484295.49</v>
      </c>
      <c r="AW355" s="396">
        <v>199263.83</v>
      </c>
      <c r="AX355" s="396">
        <v>75328.2</v>
      </c>
      <c r="AY355" s="396">
        <v>1878057.76</v>
      </c>
      <c r="AZ355" s="396">
        <v>14186348.380000001</v>
      </c>
      <c r="BA355" s="396">
        <v>1075132.82</v>
      </c>
      <c r="BB355" s="396">
        <v>947.42</v>
      </c>
      <c r="BC355" s="396">
        <v>529092.48</v>
      </c>
      <c r="BD355" s="396">
        <v>14186348.31804</v>
      </c>
    </row>
    <row r="356" spans="1:56" x14ac:dyDescent="0.25">
      <c r="A356" s="390" t="s">
        <v>2799</v>
      </c>
      <c r="B356" s="390" t="s">
        <v>6352</v>
      </c>
      <c r="C356">
        <v>169.5</v>
      </c>
      <c r="D356" s="396">
        <v>2339408.67</v>
      </c>
      <c r="E356" s="396">
        <v>1625209.85</v>
      </c>
      <c r="F356" s="397">
        <v>0.69470968063053296</v>
      </c>
      <c r="G356">
        <v>1</v>
      </c>
      <c r="H356" s="396">
        <v>87629.95</v>
      </c>
      <c r="I356" s="396">
        <v>752562.07</v>
      </c>
      <c r="J356" s="396">
        <v>840192.02</v>
      </c>
      <c r="K356">
        <v>0.9</v>
      </c>
      <c r="L356" s="396">
        <v>547634.16</v>
      </c>
      <c r="M356" s="396">
        <v>109526.83</v>
      </c>
      <c r="N356" s="396">
        <v>54246.78</v>
      </c>
      <c r="O356" s="396">
        <v>23248.62</v>
      </c>
      <c r="P356" s="396">
        <v>19030.259999999998</v>
      </c>
      <c r="Q356" s="396">
        <v>30481.7</v>
      </c>
      <c r="R356" s="396">
        <v>11737.46</v>
      </c>
      <c r="S356" s="396">
        <v>20651.990000000002</v>
      </c>
      <c r="T356" s="396">
        <v>26640.25</v>
      </c>
      <c r="U356" s="396">
        <v>15349.45</v>
      </c>
      <c r="V356" s="396">
        <v>39272.68</v>
      </c>
      <c r="W356" s="396">
        <v>34205.65</v>
      </c>
      <c r="X356" s="396">
        <v>24781.19</v>
      </c>
      <c r="Y356" s="396">
        <v>956807.02</v>
      </c>
      <c r="Z356" s="396">
        <v>14985</v>
      </c>
      <c r="AA356" s="396">
        <v>21187.5</v>
      </c>
      <c r="AB356" s="396">
        <v>55087.5</v>
      </c>
      <c r="AC356" s="396">
        <v>5763</v>
      </c>
      <c r="AD356" s="396">
        <v>96784.5</v>
      </c>
      <c r="AE356" s="396">
        <v>28440.5</v>
      </c>
      <c r="AF356" s="396">
        <v>254419.5</v>
      </c>
      <c r="AG356" s="396">
        <v>170856</v>
      </c>
      <c r="AH356" s="396">
        <v>461185.36800000002</v>
      </c>
      <c r="AI356" s="396">
        <v>1108708.868</v>
      </c>
      <c r="AJ356" s="396">
        <v>171886.56</v>
      </c>
      <c r="AK356" s="396">
        <v>936822.30799999996</v>
      </c>
      <c r="AL356" s="396">
        <v>1091520.2080000001</v>
      </c>
      <c r="AM356" s="396">
        <v>40018.81</v>
      </c>
      <c r="AN356" s="396">
        <v>40018.81</v>
      </c>
      <c r="AO356" s="396">
        <v>42053.67</v>
      </c>
      <c r="AP356" s="396">
        <v>42053.67</v>
      </c>
      <c r="AQ356" s="396">
        <v>0</v>
      </c>
      <c r="AR356" s="396">
        <v>0</v>
      </c>
      <c r="AS356" s="396">
        <v>0</v>
      </c>
      <c r="AT356" s="396">
        <v>0</v>
      </c>
      <c r="AU356" s="396">
        <v>0</v>
      </c>
      <c r="AV356" s="396">
        <v>81394.2</v>
      </c>
      <c r="AW356" s="396">
        <v>33489.72</v>
      </c>
      <c r="AX356" s="396">
        <v>12052.51</v>
      </c>
      <c r="AY356" s="396">
        <v>291081.39</v>
      </c>
      <c r="AZ356" s="396">
        <v>2339408.67</v>
      </c>
      <c r="BA356" s="396">
        <v>121158.23</v>
      </c>
      <c r="BB356" s="396">
        <v>0</v>
      </c>
      <c r="BC356" s="396">
        <v>99334.35</v>
      </c>
      <c r="BD356" s="396">
        <v>2339408.6179999998</v>
      </c>
    </row>
    <row r="357" spans="1:56" x14ac:dyDescent="0.25">
      <c r="A357" s="390" t="s">
        <v>3102</v>
      </c>
      <c r="B357" s="390" t="s">
        <v>6353</v>
      </c>
      <c r="C357">
        <v>112.81</v>
      </c>
      <c r="D357" s="396">
        <v>1463604.53</v>
      </c>
      <c r="E357" s="396">
        <v>1198194.92</v>
      </c>
      <c r="F357" s="397">
        <v>0.81866029753269498</v>
      </c>
      <c r="G357">
        <v>2</v>
      </c>
      <c r="H357" s="396">
        <v>9078.5400000000009</v>
      </c>
      <c r="I357" s="396">
        <v>657692.78</v>
      </c>
      <c r="J357" s="396">
        <v>666771.31999999995</v>
      </c>
      <c r="K357">
        <v>0.9</v>
      </c>
      <c r="L357" s="396">
        <v>342271.35</v>
      </c>
      <c r="M357" s="396">
        <v>68454.27</v>
      </c>
      <c r="N357" s="396">
        <v>36164.519999999997</v>
      </c>
      <c r="O357" s="396">
        <v>15499.08</v>
      </c>
      <c r="P357" s="396">
        <v>11515.06</v>
      </c>
      <c r="Q357" s="396">
        <v>21475.74</v>
      </c>
      <c r="R357" s="396">
        <v>7824.97</v>
      </c>
      <c r="S357" s="396">
        <v>13954.05</v>
      </c>
      <c r="T357" s="396">
        <v>17760.16</v>
      </c>
      <c r="U357" s="396">
        <v>10046.91</v>
      </c>
      <c r="V357" s="396">
        <v>26181.79</v>
      </c>
      <c r="W357" s="396">
        <v>22803.759999999998</v>
      </c>
      <c r="X357" s="396">
        <v>16744.05</v>
      </c>
      <c r="Y357" s="396">
        <v>610695.71</v>
      </c>
      <c r="Z357" s="396">
        <v>9972.9</v>
      </c>
      <c r="AA357" s="396">
        <v>14101.25</v>
      </c>
      <c r="AB357" s="396">
        <v>36663.25</v>
      </c>
      <c r="AC357" s="396">
        <v>3835.54</v>
      </c>
      <c r="AD357" s="396">
        <v>64414.51</v>
      </c>
      <c r="AE357" s="396">
        <v>20095.57</v>
      </c>
      <c r="AF357" s="396">
        <v>169327.81</v>
      </c>
      <c r="AG357" s="396">
        <v>113712.48</v>
      </c>
      <c r="AH357" s="396">
        <v>283591.12943999999</v>
      </c>
      <c r="AI357" s="396">
        <v>715714.43943999999</v>
      </c>
      <c r="AJ357" s="396">
        <v>114398.36</v>
      </c>
      <c r="AK357" s="396">
        <v>601316.07944</v>
      </c>
      <c r="AL357" s="396">
        <v>704274.59944000002</v>
      </c>
      <c r="AM357" s="396">
        <v>15600.55</v>
      </c>
      <c r="AN357" s="396">
        <v>15600.55</v>
      </c>
      <c r="AO357" s="396">
        <v>16278.84</v>
      </c>
      <c r="AP357" s="396">
        <v>16278.84</v>
      </c>
      <c r="AQ357" s="396">
        <v>0</v>
      </c>
      <c r="AR357" s="396">
        <v>0</v>
      </c>
      <c r="AS357" s="396">
        <v>0</v>
      </c>
      <c r="AT357" s="396">
        <v>0</v>
      </c>
      <c r="AU357" s="396">
        <v>0</v>
      </c>
      <c r="AV357" s="396">
        <v>54262.8</v>
      </c>
      <c r="AW357" s="396">
        <v>22326.48</v>
      </c>
      <c r="AX357" s="396">
        <v>8286.1</v>
      </c>
      <c r="AY357" s="396">
        <v>148634.16</v>
      </c>
      <c r="AZ357" s="396">
        <v>1463604.53</v>
      </c>
      <c r="BA357" s="396">
        <v>61111.12</v>
      </c>
      <c r="BB357" s="396">
        <v>0</v>
      </c>
      <c r="BC357" s="396">
        <v>40754.019999999997</v>
      </c>
      <c r="BD357" s="396">
        <v>1463604.4694399999</v>
      </c>
    </row>
    <row r="358" spans="1:56" x14ac:dyDescent="0.25">
      <c r="A358" s="390" t="s">
        <v>2228</v>
      </c>
      <c r="B358" s="390" t="s">
        <v>6354</v>
      </c>
      <c r="C358">
        <v>180.04</v>
      </c>
      <c r="D358" s="396">
        <v>2488889.2999999998</v>
      </c>
      <c r="E358" s="396">
        <v>2753898.96</v>
      </c>
      <c r="F358" s="397">
        <v>1.10647707794798</v>
      </c>
      <c r="G358">
        <v>4</v>
      </c>
      <c r="H358" s="396">
        <v>158.26</v>
      </c>
      <c r="I358" s="396">
        <v>332908.62</v>
      </c>
      <c r="J358" s="396">
        <v>333066.88</v>
      </c>
      <c r="K358">
        <v>0.9</v>
      </c>
      <c r="L358" s="396">
        <v>579955.05000000005</v>
      </c>
      <c r="M358" s="396">
        <v>140443.14000000001</v>
      </c>
      <c r="N358" s="396">
        <v>59458.32</v>
      </c>
      <c r="O358" s="396">
        <v>24093.45</v>
      </c>
      <c r="P358" s="396">
        <v>19721.73</v>
      </c>
      <c r="Q358" s="396">
        <v>41002.79</v>
      </c>
      <c r="R358" s="396">
        <v>12855.32</v>
      </c>
      <c r="S358" s="396">
        <v>22884.639999999999</v>
      </c>
      <c r="T358" s="396">
        <v>26640.25</v>
      </c>
      <c r="U358" s="396">
        <v>16186.69</v>
      </c>
      <c r="V358" s="396">
        <v>39272.68</v>
      </c>
      <c r="W358" s="396">
        <v>34205.65</v>
      </c>
      <c r="X358" s="396">
        <v>27460.240000000002</v>
      </c>
      <c r="Y358" s="396">
        <v>1044179.95</v>
      </c>
      <c r="Z358" s="396">
        <v>16121.7</v>
      </c>
      <c r="AA358" s="396">
        <v>22505</v>
      </c>
      <c r="AB358" s="396">
        <v>58513</v>
      </c>
      <c r="AC358" s="396">
        <v>6121.36</v>
      </c>
      <c r="AD358" s="396">
        <v>51401.41</v>
      </c>
      <c r="AE358" s="396">
        <v>73934.02</v>
      </c>
      <c r="AF358" s="396">
        <v>270240.03999999998</v>
      </c>
      <c r="AG358" s="396">
        <v>181480.32000000001</v>
      </c>
      <c r="AH358" s="396">
        <v>492856.41996000003</v>
      </c>
      <c r="AI358" s="396">
        <v>1173173.2699599999</v>
      </c>
      <c r="AJ358" s="396">
        <v>182574.96</v>
      </c>
      <c r="AK358" s="396">
        <v>990598.30995999998</v>
      </c>
      <c r="AL358" s="396">
        <v>1154915.7699599999</v>
      </c>
      <c r="AM358" s="396">
        <v>37983.96</v>
      </c>
      <c r="AN358" s="396">
        <v>37983.96</v>
      </c>
      <c r="AO358" s="396">
        <v>39340.53</v>
      </c>
      <c r="AP358" s="396">
        <v>39340.53</v>
      </c>
      <c r="AQ358" s="396">
        <v>0</v>
      </c>
      <c r="AR358" s="396">
        <v>0</v>
      </c>
      <c r="AS358" s="396">
        <v>0</v>
      </c>
      <c r="AT358" s="396">
        <v>0</v>
      </c>
      <c r="AU358" s="396">
        <v>0</v>
      </c>
      <c r="AV358" s="396">
        <v>86142.19</v>
      </c>
      <c r="AW358" s="396">
        <v>35443.279999999999</v>
      </c>
      <c r="AX358" s="396">
        <v>13559.07</v>
      </c>
      <c r="AY358" s="396">
        <v>289793.52</v>
      </c>
      <c r="AZ358" s="396">
        <v>2488889.2999999998</v>
      </c>
      <c r="BA358" s="396">
        <v>75391.490000000005</v>
      </c>
      <c r="BB358" s="396">
        <v>0</v>
      </c>
      <c r="BC358" s="396">
        <v>52536.800000000003</v>
      </c>
      <c r="BD358" s="396">
        <v>2488889.2399599999</v>
      </c>
    </row>
    <row r="359" spans="1:56" x14ac:dyDescent="0.25">
      <c r="A359" s="390" t="s">
        <v>2669</v>
      </c>
      <c r="B359" s="390" t="s">
        <v>6355</v>
      </c>
      <c r="C359">
        <v>495.05</v>
      </c>
      <c r="D359" s="396">
        <v>6545675.7699999996</v>
      </c>
      <c r="E359" s="396">
        <v>8333732.4000000004</v>
      </c>
      <c r="F359" s="397">
        <v>1.27316608595173</v>
      </c>
      <c r="G359">
        <v>4</v>
      </c>
      <c r="H359" s="396">
        <v>416.24</v>
      </c>
      <c r="I359" s="396">
        <v>549914.18999999994</v>
      </c>
      <c r="J359" s="396">
        <v>550330.43000000005</v>
      </c>
      <c r="K359">
        <v>0.9</v>
      </c>
      <c r="L359" s="396">
        <v>1515623.94</v>
      </c>
      <c r="M359" s="396">
        <v>372931.7</v>
      </c>
      <c r="N359" s="396">
        <v>166656.78</v>
      </c>
      <c r="O359" s="396">
        <v>66468.19</v>
      </c>
      <c r="P359" s="396">
        <v>50378.9</v>
      </c>
      <c r="Q359" s="396">
        <v>118159.02</v>
      </c>
      <c r="R359" s="396">
        <v>36330.25</v>
      </c>
      <c r="S359" s="396">
        <v>63630.46</v>
      </c>
      <c r="T359" s="396">
        <v>73260.69</v>
      </c>
      <c r="U359" s="396">
        <v>45490.2</v>
      </c>
      <c r="V359" s="396">
        <v>107999.89</v>
      </c>
      <c r="W359" s="396">
        <v>94065.54</v>
      </c>
      <c r="X359" s="396">
        <v>76352.86</v>
      </c>
      <c r="Y359" s="396">
        <v>2787348.42</v>
      </c>
      <c r="Z359" s="396">
        <v>44172</v>
      </c>
      <c r="AA359" s="396">
        <v>61881.25</v>
      </c>
      <c r="AB359" s="396">
        <v>160891.25</v>
      </c>
      <c r="AC359" s="396">
        <v>16831.7</v>
      </c>
      <c r="AD359" s="396">
        <v>141336.76999999999</v>
      </c>
      <c r="AE359" s="396">
        <v>214871.03</v>
      </c>
      <c r="AF359" s="396">
        <v>743070.05</v>
      </c>
      <c r="AG359" s="396">
        <v>499010.4</v>
      </c>
      <c r="AH359" s="396">
        <v>1278813.1812</v>
      </c>
      <c r="AI359" s="396">
        <v>3160877.6312000002</v>
      </c>
      <c r="AJ359" s="396">
        <v>502020.3</v>
      </c>
      <c r="AK359" s="396">
        <v>2658857.3311999999</v>
      </c>
      <c r="AL359" s="396">
        <v>3110675.6011999999</v>
      </c>
      <c r="AM359" s="396">
        <v>66471.929999999993</v>
      </c>
      <c r="AN359" s="396">
        <v>66471.929999999993</v>
      </c>
      <c r="AO359" s="396">
        <v>69185.070000000007</v>
      </c>
      <c r="AP359" s="396">
        <v>69185.070000000007</v>
      </c>
      <c r="AQ359" s="396">
        <v>678.28</v>
      </c>
      <c r="AR359" s="396">
        <v>678.28</v>
      </c>
      <c r="AS359" s="396">
        <v>678.28</v>
      </c>
      <c r="AT359" s="396">
        <v>678.28</v>
      </c>
      <c r="AU359" s="396">
        <v>678.28</v>
      </c>
      <c r="AV359" s="396">
        <v>238078.03</v>
      </c>
      <c r="AW359" s="396">
        <v>97957.43</v>
      </c>
      <c r="AX359" s="396">
        <v>36910.81</v>
      </c>
      <c r="AY359" s="396">
        <v>647651.67000000004</v>
      </c>
      <c r="AZ359" s="396">
        <v>6545675.7699999996</v>
      </c>
      <c r="BA359" s="396">
        <v>168582.47</v>
      </c>
      <c r="BB359" s="396">
        <v>11.62</v>
      </c>
      <c r="BC359" s="396">
        <v>145384.91</v>
      </c>
      <c r="BD359" s="396">
        <v>6545675.6912000002</v>
      </c>
    </row>
    <row r="360" spans="1:56" x14ac:dyDescent="0.25">
      <c r="A360" s="390" t="s">
        <v>2478</v>
      </c>
      <c r="B360" s="390" t="s">
        <v>6356</v>
      </c>
      <c r="C360">
        <v>1005.5</v>
      </c>
      <c r="D360" s="396">
        <v>14715493.68</v>
      </c>
      <c r="E360" s="396">
        <v>10941933.76</v>
      </c>
      <c r="F360" s="397">
        <v>0.74356552338242698</v>
      </c>
      <c r="G360">
        <v>1</v>
      </c>
      <c r="H360" s="396">
        <v>311965.14</v>
      </c>
      <c r="I360" s="396">
        <v>7122104.9800000004</v>
      </c>
      <c r="J360" s="396">
        <v>7434070.1200000001</v>
      </c>
      <c r="K360">
        <v>0.9</v>
      </c>
      <c r="L360" s="396">
        <v>3369758.31</v>
      </c>
      <c r="M360" s="396">
        <v>673951.66</v>
      </c>
      <c r="N360" s="396">
        <v>324189.09000000003</v>
      </c>
      <c r="O360" s="396">
        <v>143366.49</v>
      </c>
      <c r="P360" s="396">
        <v>121831.12</v>
      </c>
      <c r="Q360" s="396">
        <v>191896.18</v>
      </c>
      <c r="R360" s="396">
        <v>74337.289999999994</v>
      </c>
      <c r="S360" s="396">
        <v>124470.12</v>
      </c>
      <c r="T360" s="396">
        <v>164281.54999999999</v>
      </c>
      <c r="U360" s="396">
        <v>93492.13</v>
      </c>
      <c r="V360" s="396">
        <v>242181.57</v>
      </c>
      <c r="W360" s="396">
        <v>210934.85</v>
      </c>
      <c r="X360" s="396">
        <v>149356.92000000001</v>
      </c>
      <c r="Y360" s="396">
        <v>5884047.2800000003</v>
      </c>
      <c r="Z360" s="396">
        <v>88695</v>
      </c>
      <c r="AA360" s="396">
        <v>125687.5</v>
      </c>
      <c r="AB360" s="396">
        <v>326787.5</v>
      </c>
      <c r="AC360" s="396">
        <v>34187</v>
      </c>
      <c r="AD360" s="396">
        <v>574140.5</v>
      </c>
      <c r="AE360" s="396">
        <v>174448.5</v>
      </c>
      <c r="AF360" s="396">
        <v>1509255.5</v>
      </c>
      <c r="AG360" s="396">
        <v>1013544</v>
      </c>
      <c r="AH360" s="396">
        <v>2941643.625</v>
      </c>
      <c r="AI360" s="396">
        <v>6788389.125</v>
      </c>
      <c r="AJ360" s="396">
        <v>1019657.44</v>
      </c>
      <c r="AK360" s="396">
        <v>5768731.6849999996</v>
      </c>
      <c r="AL360" s="396">
        <v>6686423.375</v>
      </c>
      <c r="AM360" s="396">
        <v>337785.93</v>
      </c>
      <c r="AN360" s="396">
        <v>337785.93</v>
      </c>
      <c r="AO360" s="396">
        <v>352029.91</v>
      </c>
      <c r="AP360" s="396">
        <v>352029.91</v>
      </c>
      <c r="AQ360" s="396">
        <v>1356.57</v>
      </c>
      <c r="AR360" s="396">
        <v>1356.57</v>
      </c>
      <c r="AS360" s="396">
        <v>1356.57</v>
      </c>
      <c r="AT360" s="396">
        <v>1356.57</v>
      </c>
      <c r="AU360" s="396">
        <v>2034.85</v>
      </c>
      <c r="AV360" s="396">
        <v>483617.2</v>
      </c>
      <c r="AW360" s="396">
        <v>198984.75</v>
      </c>
      <c r="AX360" s="396">
        <v>75328.2</v>
      </c>
      <c r="AY360" s="396">
        <v>2145022.96</v>
      </c>
      <c r="AZ360" s="396">
        <v>14715493.68</v>
      </c>
      <c r="BA360" s="396">
        <v>1680752.8</v>
      </c>
      <c r="BB360" s="396">
        <v>442.05</v>
      </c>
      <c r="BC360" s="396">
        <v>601617.68999999994</v>
      </c>
      <c r="BD360" s="396">
        <v>14715493.615</v>
      </c>
    </row>
    <row r="361" spans="1:56" x14ac:dyDescent="0.25">
      <c r="A361" s="390" t="s">
        <v>1780</v>
      </c>
      <c r="B361" s="390" t="s">
        <v>6357</v>
      </c>
      <c r="C361">
        <v>276.55</v>
      </c>
      <c r="D361" s="396">
        <v>3577508.96</v>
      </c>
      <c r="E361" s="396">
        <v>3682785.57</v>
      </c>
      <c r="F361" s="397">
        <v>1.0294273504768501</v>
      </c>
      <c r="G361">
        <v>4</v>
      </c>
      <c r="H361" s="396">
        <v>227.49</v>
      </c>
      <c r="I361" s="396">
        <v>321856.06</v>
      </c>
      <c r="J361" s="396">
        <v>322083.55</v>
      </c>
      <c r="K361">
        <v>0.9</v>
      </c>
      <c r="L361" s="396">
        <v>853095.19</v>
      </c>
      <c r="M361" s="396">
        <v>170619.03</v>
      </c>
      <c r="N361" s="396">
        <v>88473.91</v>
      </c>
      <c r="O361" s="396">
        <v>39393.49</v>
      </c>
      <c r="P361" s="396">
        <v>28949.64</v>
      </c>
      <c r="Q361" s="396">
        <v>53342.98</v>
      </c>
      <c r="R361" s="396">
        <v>20121.37</v>
      </c>
      <c r="S361" s="396">
        <v>34047.879999999997</v>
      </c>
      <c r="T361" s="396">
        <v>45140.42</v>
      </c>
      <c r="U361" s="396">
        <v>25396.37</v>
      </c>
      <c r="V361" s="396">
        <v>66545.38</v>
      </c>
      <c r="W361" s="396">
        <v>57959.57</v>
      </c>
      <c r="X361" s="396">
        <v>40855.480000000003</v>
      </c>
      <c r="Y361" s="396">
        <v>1523940.71</v>
      </c>
      <c r="Z361" s="396">
        <v>24612.3</v>
      </c>
      <c r="AA361" s="396">
        <v>34568.75</v>
      </c>
      <c r="AB361" s="396">
        <v>89878.75</v>
      </c>
      <c r="AC361" s="396">
        <v>9402.7000000000007</v>
      </c>
      <c r="AD361" s="396">
        <v>78955.02</v>
      </c>
      <c r="AE361" s="396">
        <v>49088.33</v>
      </c>
      <c r="AF361" s="396">
        <v>415101.55</v>
      </c>
      <c r="AG361" s="396">
        <v>278762.40000000002</v>
      </c>
      <c r="AH361" s="396">
        <v>712158.33719999995</v>
      </c>
      <c r="AI361" s="396">
        <v>1692528.1372</v>
      </c>
      <c r="AJ361" s="396">
        <v>280443.82</v>
      </c>
      <c r="AK361" s="396">
        <v>1412084.3171999999</v>
      </c>
      <c r="AL361" s="396">
        <v>1664483.7472000001</v>
      </c>
      <c r="AM361" s="396">
        <v>44088.52</v>
      </c>
      <c r="AN361" s="396">
        <v>44088.52</v>
      </c>
      <c r="AO361" s="396">
        <v>46123.38</v>
      </c>
      <c r="AP361" s="396">
        <v>46123.38</v>
      </c>
      <c r="AQ361" s="396">
        <v>0</v>
      </c>
      <c r="AR361" s="396">
        <v>0</v>
      </c>
      <c r="AS361" s="396">
        <v>0</v>
      </c>
      <c r="AT361" s="396">
        <v>0</v>
      </c>
      <c r="AU361" s="396">
        <v>678.28</v>
      </c>
      <c r="AV361" s="396">
        <v>132943.85999999999</v>
      </c>
      <c r="AW361" s="396">
        <v>54699.87</v>
      </c>
      <c r="AX361" s="396">
        <v>20338.61</v>
      </c>
      <c r="AY361" s="396">
        <v>389084.42</v>
      </c>
      <c r="AZ361" s="396">
        <v>3577508.96</v>
      </c>
      <c r="BA361" s="396">
        <v>96807.33</v>
      </c>
      <c r="BB361" s="396">
        <v>108.9</v>
      </c>
      <c r="BC361" s="396">
        <v>82576.460000000006</v>
      </c>
      <c r="BD361" s="396">
        <v>3577508.8772</v>
      </c>
    </row>
    <row r="362" spans="1:56" x14ac:dyDescent="0.25">
      <c r="A362" s="390" t="s">
        <v>2703</v>
      </c>
      <c r="B362" s="390" t="s">
        <v>6358</v>
      </c>
      <c r="C362">
        <v>76.88</v>
      </c>
      <c r="D362" s="396">
        <v>1075402.29</v>
      </c>
      <c r="E362" s="396">
        <v>2184392.5299999998</v>
      </c>
      <c r="F362" s="397">
        <v>2.0312329165674399</v>
      </c>
      <c r="G362">
        <v>4</v>
      </c>
      <c r="H362" s="396">
        <v>68.38</v>
      </c>
      <c r="I362" s="396">
        <v>160104.68</v>
      </c>
      <c r="J362" s="396">
        <v>160173.06</v>
      </c>
      <c r="K362">
        <v>0.9</v>
      </c>
      <c r="L362" s="396">
        <v>256380.61</v>
      </c>
      <c r="M362" s="396">
        <v>51276.12</v>
      </c>
      <c r="N362" s="396">
        <v>24540.21</v>
      </c>
      <c r="O362" s="396">
        <v>10332.719999999999</v>
      </c>
      <c r="P362" s="396">
        <v>9061.93</v>
      </c>
      <c r="Q362" s="396">
        <v>13855.32</v>
      </c>
      <c r="R362" s="396">
        <v>5030.34</v>
      </c>
      <c r="S362" s="396">
        <v>9209.67</v>
      </c>
      <c r="T362" s="396">
        <v>11840.11</v>
      </c>
      <c r="U362" s="396">
        <v>6977.02</v>
      </c>
      <c r="V362" s="396">
        <v>17454.52</v>
      </c>
      <c r="W362" s="396">
        <v>15202.51</v>
      </c>
      <c r="X362" s="396">
        <v>11051.07</v>
      </c>
      <c r="Y362" s="396">
        <v>442212.15</v>
      </c>
      <c r="Z362" s="396">
        <v>6837.3</v>
      </c>
      <c r="AA362" s="396">
        <v>9610</v>
      </c>
      <c r="AB362" s="396">
        <v>24986</v>
      </c>
      <c r="AC362" s="396">
        <v>2613.92</v>
      </c>
      <c r="AD362" s="396">
        <v>21949.24</v>
      </c>
      <c r="AE362" s="396">
        <v>13560.39</v>
      </c>
      <c r="AF362" s="396">
        <v>115396.88</v>
      </c>
      <c r="AG362" s="396">
        <v>77495.039999999994</v>
      </c>
      <c r="AH362" s="396">
        <v>217963.51512</v>
      </c>
      <c r="AI362" s="396">
        <v>490412.28512000002</v>
      </c>
      <c r="AJ362" s="396">
        <v>77962.47</v>
      </c>
      <c r="AK362" s="396">
        <v>412449.81511999998</v>
      </c>
      <c r="AL362" s="396">
        <v>482616.03512000002</v>
      </c>
      <c r="AM362" s="396">
        <v>23061.69</v>
      </c>
      <c r="AN362" s="396">
        <v>23061.69</v>
      </c>
      <c r="AO362" s="396">
        <v>23739.97</v>
      </c>
      <c r="AP362" s="396">
        <v>23739.97</v>
      </c>
      <c r="AQ362" s="396">
        <v>0</v>
      </c>
      <c r="AR362" s="396">
        <v>0</v>
      </c>
      <c r="AS362" s="396">
        <v>0</v>
      </c>
      <c r="AT362" s="396">
        <v>0</v>
      </c>
      <c r="AU362" s="396">
        <v>0</v>
      </c>
      <c r="AV362" s="396">
        <v>36627.39</v>
      </c>
      <c r="AW362" s="396">
        <v>15070.37</v>
      </c>
      <c r="AX362" s="396">
        <v>5272.97</v>
      </c>
      <c r="AY362" s="396">
        <v>150574.04999999999</v>
      </c>
      <c r="AZ362" s="396">
        <v>1075402.29</v>
      </c>
      <c r="BA362" s="396">
        <v>60088.91</v>
      </c>
      <c r="BB362" s="396">
        <v>0</v>
      </c>
      <c r="BC362" s="396">
        <v>27364.13</v>
      </c>
      <c r="BD362" s="396">
        <v>1075402.2351200001</v>
      </c>
    </row>
    <row r="363" spans="1:56" x14ac:dyDescent="0.25">
      <c r="A363" s="390" t="s">
        <v>3405</v>
      </c>
      <c r="B363" s="390" t="s">
        <v>6359</v>
      </c>
      <c r="C363">
        <v>193.75</v>
      </c>
      <c r="D363" s="396">
        <v>2457842.2599999998</v>
      </c>
      <c r="E363" s="396">
        <v>2824444.23</v>
      </c>
      <c r="F363" s="397">
        <v>1.14915602028911</v>
      </c>
      <c r="G363">
        <v>4</v>
      </c>
      <c r="H363" s="396">
        <v>156.29</v>
      </c>
      <c r="I363" s="396">
        <v>152929.15</v>
      </c>
      <c r="J363" s="396">
        <v>153085.44</v>
      </c>
      <c r="K363">
        <v>0.9</v>
      </c>
      <c r="L363" s="396">
        <v>590902.42000000004</v>
      </c>
      <c r="M363" s="396">
        <v>118180.48</v>
      </c>
      <c r="N363" s="396">
        <v>61996.32</v>
      </c>
      <c r="O363" s="396">
        <v>27123.39</v>
      </c>
      <c r="P363" s="396">
        <v>19748.38</v>
      </c>
      <c r="Q363" s="396">
        <v>37409.360000000001</v>
      </c>
      <c r="R363" s="396">
        <v>13973.17</v>
      </c>
      <c r="S363" s="396">
        <v>23721.88</v>
      </c>
      <c r="T363" s="396">
        <v>31080.29</v>
      </c>
      <c r="U363" s="396">
        <v>17582.099999999999</v>
      </c>
      <c r="V363" s="396">
        <v>45818.13</v>
      </c>
      <c r="W363" s="396">
        <v>39906.589999999997</v>
      </c>
      <c r="X363" s="396">
        <v>28464.880000000001</v>
      </c>
      <c r="Y363" s="396">
        <v>1055907.3899999999</v>
      </c>
      <c r="Z363" s="396">
        <v>17325</v>
      </c>
      <c r="AA363" s="396">
        <v>24218.75</v>
      </c>
      <c r="AB363" s="396">
        <v>62968.75</v>
      </c>
      <c r="AC363" s="396">
        <v>6587.5</v>
      </c>
      <c r="AD363" s="396">
        <v>55315.62</v>
      </c>
      <c r="AE363" s="396">
        <v>35099.5</v>
      </c>
      <c r="AF363" s="396">
        <v>290818.75</v>
      </c>
      <c r="AG363" s="396">
        <v>195300</v>
      </c>
      <c r="AH363" s="396">
        <v>486734.50199999998</v>
      </c>
      <c r="AI363" s="396">
        <v>1174368.372</v>
      </c>
      <c r="AJ363" s="396">
        <v>196478</v>
      </c>
      <c r="AK363" s="396">
        <v>977890.37199999997</v>
      </c>
      <c r="AL363" s="396">
        <v>1154720.5719999999</v>
      </c>
      <c r="AM363" s="396">
        <v>25096.54</v>
      </c>
      <c r="AN363" s="396">
        <v>25096.54</v>
      </c>
      <c r="AO363" s="396">
        <v>25774.83</v>
      </c>
      <c r="AP363" s="396">
        <v>25774.83</v>
      </c>
      <c r="AQ363" s="396">
        <v>0</v>
      </c>
      <c r="AR363" s="396">
        <v>0</v>
      </c>
      <c r="AS363" s="396">
        <v>0</v>
      </c>
      <c r="AT363" s="396">
        <v>0</v>
      </c>
      <c r="AU363" s="396">
        <v>0</v>
      </c>
      <c r="AV363" s="396">
        <v>92925.04</v>
      </c>
      <c r="AW363" s="396">
        <v>38234.089999999997</v>
      </c>
      <c r="AX363" s="396">
        <v>14312.35</v>
      </c>
      <c r="AY363" s="396">
        <v>247214.22</v>
      </c>
      <c r="AZ363" s="396">
        <v>2457842.2599999998</v>
      </c>
      <c r="BA363" s="396">
        <v>21748.080000000002</v>
      </c>
      <c r="BB363" s="396">
        <v>0</v>
      </c>
      <c r="BC363" s="396">
        <v>60663.19</v>
      </c>
      <c r="BD363" s="396">
        <v>2457842.182</v>
      </c>
    </row>
    <row r="364" spans="1:56" x14ac:dyDescent="0.25">
      <c r="A364" s="390" t="s">
        <v>2474</v>
      </c>
      <c r="B364" s="390" t="s">
        <v>6360</v>
      </c>
      <c r="C364">
        <v>783.98</v>
      </c>
      <c r="D364" s="396">
        <v>11905145.66</v>
      </c>
      <c r="E364" s="396">
        <v>9746676.6300000008</v>
      </c>
      <c r="F364" s="397">
        <v>0.81869444594430996</v>
      </c>
      <c r="G364">
        <v>2</v>
      </c>
      <c r="H364" s="396">
        <v>53764.25</v>
      </c>
      <c r="I364" s="396">
        <v>2831200.28</v>
      </c>
      <c r="J364" s="396">
        <v>2884964.53</v>
      </c>
      <c r="K364">
        <v>0.9</v>
      </c>
      <c r="L364" s="396">
        <v>2549625.25</v>
      </c>
      <c r="M364" s="396">
        <v>849790.08</v>
      </c>
      <c r="N364" s="396">
        <v>289209.01</v>
      </c>
      <c r="O364" s="396">
        <v>96156.45</v>
      </c>
      <c r="P364" s="396">
        <v>85423.05</v>
      </c>
      <c r="Q364" s="396">
        <v>248248.12</v>
      </c>
      <c r="R364" s="396">
        <v>58128.4</v>
      </c>
      <c r="S364" s="396">
        <v>109120.67</v>
      </c>
      <c r="T364" s="396">
        <v>96200.91</v>
      </c>
      <c r="U364" s="396">
        <v>72840.14</v>
      </c>
      <c r="V364" s="396">
        <v>141818.04</v>
      </c>
      <c r="W364" s="396">
        <v>123520.41</v>
      </c>
      <c r="X364" s="396">
        <v>130938.47</v>
      </c>
      <c r="Y364" s="396">
        <v>4851019</v>
      </c>
      <c r="Z364" s="396">
        <v>70558.2</v>
      </c>
      <c r="AA364" s="396">
        <v>97997.5</v>
      </c>
      <c r="AB364" s="396">
        <v>254793.5</v>
      </c>
      <c r="AC364" s="396">
        <v>26655.32</v>
      </c>
      <c r="AD364" s="396">
        <v>447652.58</v>
      </c>
      <c r="AE364" s="396">
        <v>725965.48</v>
      </c>
      <c r="AF364" s="396">
        <v>1176753.98</v>
      </c>
      <c r="AG364" s="396">
        <v>790251.84</v>
      </c>
      <c r="AH364" s="396">
        <v>2256028.1605199999</v>
      </c>
      <c r="AI364" s="396">
        <v>5846656.5605199998</v>
      </c>
      <c r="AJ364" s="396">
        <v>795018.43</v>
      </c>
      <c r="AK364" s="396">
        <v>5051638.1305200001</v>
      </c>
      <c r="AL364" s="396">
        <v>5767154.7105200002</v>
      </c>
      <c r="AM364" s="396">
        <v>168892.96</v>
      </c>
      <c r="AN364" s="396">
        <v>168892.96</v>
      </c>
      <c r="AO364" s="396">
        <v>175675.81</v>
      </c>
      <c r="AP364" s="396">
        <v>175675.81</v>
      </c>
      <c r="AQ364" s="396">
        <v>1356.57</v>
      </c>
      <c r="AR364" s="396">
        <v>1356.57</v>
      </c>
      <c r="AS364" s="396">
        <v>1356.57</v>
      </c>
      <c r="AT364" s="396">
        <v>1356.57</v>
      </c>
      <c r="AU364" s="396">
        <v>1356.57</v>
      </c>
      <c r="AV364" s="396">
        <v>377126.46</v>
      </c>
      <c r="AW364" s="396">
        <v>155169.03</v>
      </c>
      <c r="AX364" s="396">
        <v>58755.99</v>
      </c>
      <c r="AY364" s="396">
        <v>1286971.8700000001</v>
      </c>
      <c r="AZ364" s="396">
        <v>11905145.66</v>
      </c>
      <c r="BA364" s="396">
        <v>444219.53</v>
      </c>
      <c r="BB364" s="396">
        <v>161.66999999999999</v>
      </c>
      <c r="BC364" s="396">
        <v>319605.86</v>
      </c>
      <c r="BD364" s="396">
        <v>11905145.58052</v>
      </c>
    </row>
    <row r="365" spans="1:56" x14ac:dyDescent="0.25">
      <c r="A365" s="390" t="s">
        <v>2454</v>
      </c>
      <c r="B365" s="390" t="s">
        <v>6361</v>
      </c>
      <c r="C365">
        <v>723.34</v>
      </c>
      <c r="D365" s="396">
        <v>9561994.5600000005</v>
      </c>
      <c r="E365" s="396">
        <v>7266943.4400000004</v>
      </c>
      <c r="F365" s="397">
        <v>0.75998196761157699</v>
      </c>
      <c r="G365">
        <v>1</v>
      </c>
      <c r="H365" s="396">
        <v>112525.97</v>
      </c>
      <c r="I365" s="396">
        <v>1872503.96</v>
      </c>
      <c r="J365" s="396">
        <v>1985029.93</v>
      </c>
      <c r="K365">
        <v>0.90134000000000003</v>
      </c>
      <c r="L365" s="396">
        <v>2185495.9</v>
      </c>
      <c r="M365" s="396">
        <v>528240.02</v>
      </c>
      <c r="N365" s="396">
        <v>243173.41</v>
      </c>
      <c r="O365" s="396">
        <v>98457.55</v>
      </c>
      <c r="P365" s="396">
        <v>71673.820000000007</v>
      </c>
      <c r="Q365" s="396">
        <v>167724.35</v>
      </c>
      <c r="R365" s="396">
        <v>53177.120000000003</v>
      </c>
      <c r="S365" s="396">
        <v>93072.34</v>
      </c>
      <c r="T365" s="396">
        <v>108942.99</v>
      </c>
      <c r="U365" s="396">
        <v>67079.16</v>
      </c>
      <c r="V365" s="396">
        <v>160602.23000000001</v>
      </c>
      <c r="W365" s="396">
        <v>139881.03</v>
      </c>
      <c r="X365" s="396">
        <v>111681.4</v>
      </c>
      <c r="Y365" s="396">
        <v>4029201.32</v>
      </c>
      <c r="Z365" s="396">
        <v>64366.2</v>
      </c>
      <c r="AA365" s="396">
        <v>90417.5</v>
      </c>
      <c r="AB365" s="396">
        <v>235085.5</v>
      </c>
      <c r="AC365" s="396">
        <v>24593.56</v>
      </c>
      <c r="AD365" s="396">
        <v>413027.14</v>
      </c>
      <c r="AE365" s="396">
        <v>293771.39</v>
      </c>
      <c r="AF365" s="396">
        <v>1085733.3400000001</v>
      </c>
      <c r="AG365" s="396">
        <v>729126.72</v>
      </c>
      <c r="AH365" s="396">
        <v>1819898.7831600001</v>
      </c>
      <c r="AI365" s="396">
        <v>4756020.1331599997</v>
      </c>
      <c r="AJ365" s="396">
        <v>733524.62</v>
      </c>
      <c r="AK365" s="396">
        <v>4022495.5131600001</v>
      </c>
      <c r="AL365" s="396">
        <v>4683650.5931599997</v>
      </c>
      <c r="AM365" s="396">
        <v>74043.14</v>
      </c>
      <c r="AN365" s="396">
        <v>74043.14</v>
      </c>
      <c r="AO365" s="396">
        <v>77439.61</v>
      </c>
      <c r="AP365" s="396">
        <v>77439.61</v>
      </c>
      <c r="AQ365" s="396">
        <v>0</v>
      </c>
      <c r="AR365" s="396">
        <v>0</v>
      </c>
      <c r="AS365" s="396">
        <v>0</v>
      </c>
      <c r="AT365" s="396">
        <v>0</v>
      </c>
      <c r="AU365" s="396">
        <v>0</v>
      </c>
      <c r="AV365" s="396">
        <v>348478.27</v>
      </c>
      <c r="AW365" s="396">
        <v>143381.71</v>
      </c>
      <c r="AX365" s="396">
        <v>54317.05</v>
      </c>
      <c r="AY365" s="396">
        <v>849142.53</v>
      </c>
      <c r="AZ365" s="396">
        <v>9561994.5600000005</v>
      </c>
      <c r="BA365" s="396">
        <v>81313.22</v>
      </c>
      <c r="BB365" s="396">
        <v>0</v>
      </c>
      <c r="BC365" s="396">
        <v>259035.59</v>
      </c>
      <c r="BD365" s="396">
        <v>9561994.4431599993</v>
      </c>
    </row>
    <row r="366" spans="1:56" x14ac:dyDescent="0.25">
      <c r="A366" s="390" t="s">
        <v>3296</v>
      </c>
      <c r="B366" s="390" t="s">
        <v>6362</v>
      </c>
      <c r="C366">
        <v>1079.29</v>
      </c>
      <c r="D366" s="396">
        <v>13649196.85</v>
      </c>
      <c r="E366" s="396">
        <v>10597717.57</v>
      </c>
      <c r="F366" s="397">
        <v>0.77643525010777503</v>
      </c>
      <c r="G366">
        <v>1</v>
      </c>
      <c r="H366" s="396">
        <v>80569.31</v>
      </c>
      <c r="I366" s="396">
        <v>2076018.87</v>
      </c>
      <c r="J366" s="396">
        <v>2156588.1800000002</v>
      </c>
      <c r="K366">
        <v>0.90134000000000003</v>
      </c>
      <c r="L366" s="396">
        <v>3147085.12</v>
      </c>
      <c r="M366" s="396">
        <v>751662.27</v>
      </c>
      <c r="N366" s="396">
        <v>362244.48</v>
      </c>
      <c r="O366" s="396">
        <v>147633.67000000001</v>
      </c>
      <c r="P366" s="396">
        <v>100149.74</v>
      </c>
      <c r="Q366" s="396">
        <v>250134.04</v>
      </c>
      <c r="R366" s="396">
        <v>80045.56</v>
      </c>
      <c r="S366" s="396">
        <v>138350.76999999999</v>
      </c>
      <c r="T366" s="396">
        <v>163785.04</v>
      </c>
      <c r="U366" s="396">
        <v>100059.75</v>
      </c>
      <c r="V366" s="396">
        <v>241449.62</v>
      </c>
      <c r="W366" s="396">
        <v>210297.34</v>
      </c>
      <c r="X366" s="396">
        <v>166012.9</v>
      </c>
      <c r="Y366" s="396">
        <v>5858910.2999999998</v>
      </c>
      <c r="Z366" s="396">
        <v>96716.7</v>
      </c>
      <c r="AA366" s="396">
        <v>134911.25</v>
      </c>
      <c r="AB366" s="396">
        <v>350769.25</v>
      </c>
      <c r="AC366" s="396">
        <v>36695.86</v>
      </c>
      <c r="AD366" s="396">
        <v>616274.59</v>
      </c>
      <c r="AE366" s="396">
        <v>424600.11</v>
      </c>
      <c r="AF366" s="396">
        <v>1620014.29</v>
      </c>
      <c r="AG366" s="396">
        <v>1087924.32</v>
      </c>
      <c r="AH366" s="396">
        <v>2566041.3729599998</v>
      </c>
      <c r="AI366" s="396">
        <v>6933947.7429600004</v>
      </c>
      <c r="AJ366" s="396">
        <v>1094486.3999999999</v>
      </c>
      <c r="AK366" s="396">
        <v>5839461.34296</v>
      </c>
      <c r="AL366" s="396">
        <v>6825965.7129600001</v>
      </c>
      <c r="AM366" s="396">
        <v>36002.620000000003</v>
      </c>
      <c r="AN366" s="396">
        <v>36002.620000000003</v>
      </c>
      <c r="AO366" s="396">
        <v>37361.21</v>
      </c>
      <c r="AP366" s="396">
        <v>37361.21</v>
      </c>
      <c r="AQ366" s="396">
        <v>679.29</v>
      </c>
      <c r="AR366" s="396">
        <v>679.29</v>
      </c>
      <c r="AS366" s="396">
        <v>679.29</v>
      </c>
      <c r="AT366" s="396">
        <v>679.29</v>
      </c>
      <c r="AU366" s="396">
        <v>679.29</v>
      </c>
      <c r="AV366" s="396">
        <v>519660.59</v>
      </c>
      <c r="AW366" s="396">
        <v>213814.83</v>
      </c>
      <c r="AX366" s="396">
        <v>80721.179999999993</v>
      </c>
      <c r="AY366" s="396">
        <v>964320.71</v>
      </c>
      <c r="AZ366" s="396">
        <v>13649196.85</v>
      </c>
      <c r="BA366" s="396">
        <v>36366.199999999997</v>
      </c>
      <c r="BB366" s="396">
        <v>128.72</v>
      </c>
      <c r="BC366" s="396">
        <v>325146.32</v>
      </c>
      <c r="BD366" s="396">
        <v>13649196.722960001</v>
      </c>
    </row>
    <row r="367" spans="1:56" x14ac:dyDescent="0.25">
      <c r="A367" s="390" t="s">
        <v>2258</v>
      </c>
      <c r="B367" s="390" t="s">
        <v>6363</v>
      </c>
      <c r="C367">
        <v>837.13</v>
      </c>
      <c r="D367" s="396">
        <v>11163964.6</v>
      </c>
      <c r="E367" s="396">
        <v>8414563.1199999992</v>
      </c>
      <c r="F367" s="397">
        <v>0.753725349505318</v>
      </c>
      <c r="G367">
        <v>1</v>
      </c>
      <c r="H367" s="396">
        <v>173895.3</v>
      </c>
      <c r="I367" s="396">
        <v>3912547.25</v>
      </c>
      <c r="J367" s="396">
        <v>4086442.55</v>
      </c>
      <c r="K367">
        <v>0.90134000000000003</v>
      </c>
      <c r="L367" s="396">
        <v>2544033.0499999998</v>
      </c>
      <c r="M367" s="396">
        <v>619893.77</v>
      </c>
      <c r="N367" s="396">
        <v>281554</v>
      </c>
      <c r="O367" s="396">
        <v>114085.03</v>
      </c>
      <c r="P367" s="396">
        <v>83799.11</v>
      </c>
      <c r="Q367" s="396">
        <v>195897.81</v>
      </c>
      <c r="R367" s="396">
        <v>61573.5</v>
      </c>
      <c r="S367" s="396">
        <v>107885.65</v>
      </c>
      <c r="T367" s="396">
        <v>125988.49</v>
      </c>
      <c r="U367" s="396">
        <v>77700.03</v>
      </c>
      <c r="V367" s="396">
        <v>185730.48</v>
      </c>
      <c r="W367" s="396">
        <v>161767.18</v>
      </c>
      <c r="X367" s="396">
        <v>129456.52</v>
      </c>
      <c r="Y367" s="396">
        <v>4689364.62</v>
      </c>
      <c r="Z367" s="396">
        <v>74756.7</v>
      </c>
      <c r="AA367" s="396">
        <v>104641.25</v>
      </c>
      <c r="AB367" s="396">
        <v>272067.25</v>
      </c>
      <c r="AC367" s="396">
        <v>28462.42</v>
      </c>
      <c r="AD367" s="396">
        <v>478001.23</v>
      </c>
      <c r="AE367" s="396">
        <v>349721.27</v>
      </c>
      <c r="AF367" s="396">
        <v>1256532.1299999999</v>
      </c>
      <c r="AG367" s="396">
        <v>843827.04</v>
      </c>
      <c r="AH367" s="396">
        <v>2127892.1011199998</v>
      </c>
      <c r="AI367" s="396">
        <v>5535901.3911199998</v>
      </c>
      <c r="AJ367" s="396">
        <v>848916.79</v>
      </c>
      <c r="AK367" s="396">
        <v>4686984.6011199998</v>
      </c>
      <c r="AL367" s="396">
        <v>5452147.2511200001</v>
      </c>
      <c r="AM367" s="396">
        <v>95780.57</v>
      </c>
      <c r="AN367" s="396">
        <v>95780.57</v>
      </c>
      <c r="AO367" s="396">
        <v>99856.34</v>
      </c>
      <c r="AP367" s="396">
        <v>99856.34</v>
      </c>
      <c r="AQ367" s="396">
        <v>0</v>
      </c>
      <c r="AR367" s="396">
        <v>0</v>
      </c>
      <c r="AS367" s="396">
        <v>0</v>
      </c>
      <c r="AT367" s="396">
        <v>0</v>
      </c>
      <c r="AU367" s="396">
        <v>0</v>
      </c>
      <c r="AV367" s="396">
        <v>402821.87</v>
      </c>
      <c r="AW367" s="396">
        <v>165741.43</v>
      </c>
      <c r="AX367" s="396">
        <v>62615.49</v>
      </c>
      <c r="AY367" s="396">
        <v>1022452.61</v>
      </c>
      <c r="AZ367" s="396">
        <v>11163964.6</v>
      </c>
      <c r="BA367" s="396">
        <v>158191.43</v>
      </c>
      <c r="BB367" s="396">
        <v>400.12</v>
      </c>
      <c r="BC367" s="396">
        <v>327507.93</v>
      </c>
      <c r="BD367" s="396">
        <v>11163964.48112</v>
      </c>
    </row>
    <row r="368" spans="1:56" x14ac:dyDescent="0.25">
      <c r="A368" s="390" t="s">
        <v>2590</v>
      </c>
      <c r="B368" s="390" t="s">
        <v>6364</v>
      </c>
      <c r="C368">
        <v>12028.3</v>
      </c>
      <c r="D368" s="396">
        <v>167421801.02000001</v>
      </c>
      <c r="E368" s="396">
        <v>127412912.03</v>
      </c>
      <c r="F368" s="397">
        <v>0.76102939553719995</v>
      </c>
      <c r="G368">
        <v>1</v>
      </c>
      <c r="H368" s="396">
        <v>1732447.91</v>
      </c>
      <c r="I368" s="396">
        <v>23069210.710000001</v>
      </c>
      <c r="J368" s="396">
        <v>24801658.620000001</v>
      </c>
      <c r="K368">
        <v>0.90134000000000003</v>
      </c>
      <c r="L368" s="396">
        <v>37266779.75</v>
      </c>
      <c r="M368" s="396">
        <v>9035533.3699999992</v>
      </c>
      <c r="N368" s="396">
        <v>4064839.2</v>
      </c>
      <c r="O368" s="396">
        <v>1651529.38</v>
      </c>
      <c r="P368" s="396">
        <v>1285401.1000000001</v>
      </c>
      <c r="Q368" s="396">
        <v>2802154.96</v>
      </c>
      <c r="R368" s="396">
        <v>897293.96</v>
      </c>
      <c r="S368" s="396">
        <v>1551764.68</v>
      </c>
      <c r="T368" s="396">
        <v>1825350.94</v>
      </c>
      <c r="U368" s="396">
        <v>1119942.55</v>
      </c>
      <c r="V368" s="396">
        <v>2690906.9</v>
      </c>
      <c r="W368" s="396">
        <v>2343721.04</v>
      </c>
      <c r="X368" s="396">
        <v>1862027.54</v>
      </c>
      <c r="Y368" s="396">
        <v>68397245.370000005</v>
      </c>
      <c r="Z368" s="396">
        <v>1071972</v>
      </c>
      <c r="AA368" s="396">
        <v>1503537.5</v>
      </c>
      <c r="AB368" s="396">
        <v>3909197.5</v>
      </c>
      <c r="AC368" s="396">
        <v>408962.2</v>
      </c>
      <c r="AD368" s="396">
        <v>6868159.2999999998</v>
      </c>
      <c r="AE368" s="396">
        <v>4934519.9400000004</v>
      </c>
      <c r="AF368" s="396">
        <v>18054478.300000001</v>
      </c>
      <c r="AG368" s="396">
        <v>12124526.4</v>
      </c>
      <c r="AH368" s="396">
        <v>32328576.067200001</v>
      </c>
      <c r="AI368" s="396">
        <v>81203929.207200006</v>
      </c>
      <c r="AJ368" s="396">
        <v>12197658.460000001</v>
      </c>
      <c r="AK368" s="396">
        <v>69006270.747199997</v>
      </c>
      <c r="AL368" s="396">
        <v>80000508.217199996</v>
      </c>
      <c r="AM368" s="396">
        <v>1813038.06</v>
      </c>
      <c r="AN368" s="396">
        <v>1813038.06</v>
      </c>
      <c r="AO368" s="396">
        <v>1888439.79</v>
      </c>
      <c r="AP368" s="396">
        <v>1888439.79</v>
      </c>
      <c r="AQ368" s="396">
        <v>475506.42</v>
      </c>
      <c r="AR368" s="396">
        <v>475506.42</v>
      </c>
      <c r="AS368" s="396">
        <v>495205.97</v>
      </c>
      <c r="AT368" s="396">
        <v>495205.97</v>
      </c>
      <c r="AU368" s="396">
        <v>594383.02</v>
      </c>
      <c r="AV368" s="396">
        <v>5794385.4199999999</v>
      </c>
      <c r="AW368" s="396">
        <v>2384105.3199999998</v>
      </c>
      <c r="AX368" s="396">
        <v>906793.07</v>
      </c>
      <c r="AY368" s="396">
        <v>19024047.309999999</v>
      </c>
      <c r="AZ368" s="396">
        <v>167421801.02000001</v>
      </c>
      <c r="BA368" s="396">
        <v>2506972.7000000002</v>
      </c>
      <c r="BB368" s="396">
        <v>295376.68</v>
      </c>
      <c r="BC368" s="396">
        <v>4730500.8</v>
      </c>
      <c r="BD368" s="396">
        <v>167421800.89719999</v>
      </c>
    </row>
    <row r="369" spans="1:56" x14ac:dyDescent="0.25">
      <c r="A369" s="390" t="s">
        <v>2458</v>
      </c>
      <c r="B369" s="390" t="s">
        <v>6365</v>
      </c>
      <c r="C369">
        <v>469.1</v>
      </c>
      <c r="D369" s="396">
        <v>6079525.6299999999</v>
      </c>
      <c r="E369" s="396">
        <v>6155718.0300000003</v>
      </c>
      <c r="F369" s="397">
        <v>1.01253262254937</v>
      </c>
      <c r="G369">
        <v>4</v>
      </c>
      <c r="H369" s="396">
        <v>386.59</v>
      </c>
      <c r="I369" s="396">
        <v>913068.36</v>
      </c>
      <c r="J369" s="396">
        <v>913454.95</v>
      </c>
      <c r="K369">
        <v>0.90134000000000003</v>
      </c>
      <c r="L369" s="396">
        <v>1419295.03</v>
      </c>
      <c r="M369" s="396">
        <v>348042.69</v>
      </c>
      <c r="N369" s="396">
        <v>157933.01999999999</v>
      </c>
      <c r="O369" s="396">
        <v>63145.35</v>
      </c>
      <c r="P369" s="396">
        <v>46418.3</v>
      </c>
      <c r="Q369" s="396">
        <v>110994.93</v>
      </c>
      <c r="R369" s="396">
        <v>34145.300000000003</v>
      </c>
      <c r="S369" s="396">
        <v>60371.24</v>
      </c>
      <c r="T369" s="396">
        <v>69664.22</v>
      </c>
      <c r="U369" s="396">
        <v>43321.96</v>
      </c>
      <c r="V369" s="396">
        <v>102698.03</v>
      </c>
      <c r="W369" s="396">
        <v>89447.73</v>
      </c>
      <c r="X369" s="396">
        <v>72441.990000000005</v>
      </c>
      <c r="Y369" s="396">
        <v>2617919.79</v>
      </c>
      <c r="Z369" s="396">
        <v>41964.3</v>
      </c>
      <c r="AA369" s="396">
        <v>58637.5</v>
      </c>
      <c r="AB369" s="396">
        <v>152457.5</v>
      </c>
      <c r="AC369" s="396">
        <v>15949.4</v>
      </c>
      <c r="AD369" s="396">
        <v>133928.04</v>
      </c>
      <c r="AE369" s="396">
        <v>200564.2</v>
      </c>
      <c r="AF369" s="396">
        <v>704119.1</v>
      </c>
      <c r="AG369" s="396">
        <v>472852.8</v>
      </c>
      <c r="AH369" s="396">
        <v>1180766.3304000001</v>
      </c>
      <c r="AI369" s="396">
        <v>2961239.1704000002</v>
      </c>
      <c r="AJ369" s="396">
        <v>475704.92</v>
      </c>
      <c r="AK369" s="396">
        <v>2485534.2503999998</v>
      </c>
      <c r="AL369" s="396">
        <v>2914306.1203999999</v>
      </c>
      <c r="AM369" s="396">
        <v>47550.64</v>
      </c>
      <c r="AN369" s="396">
        <v>47550.64</v>
      </c>
      <c r="AO369" s="396">
        <v>49588.52</v>
      </c>
      <c r="AP369" s="396">
        <v>49588.52</v>
      </c>
      <c r="AQ369" s="396">
        <v>0</v>
      </c>
      <c r="AR369" s="396">
        <v>0</v>
      </c>
      <c r="AS369" s="396">
        <v>0</v>
      </c>
      <c r="AT369" s="396">
        <v>0</v>
      </c>
      <c r="AU369" s="396">
        <v>0</v>
      </c>
      <c r="AV369" s="396">
        <v>225525.9</v>
      </c>
      <c r="AW369" s="396">
        <v>92792.84</v>
      </c>
      <c r="AX369" s="396">
        <v>34702.559999999998</v>
      </c>
      <c r="AY369" s="396">
        <v>547299.62</v>
      </c>
      <c r="AZ369" s="396">
        <v>6079525.6299999999</v>
      </c>
      <c r="BA369" s="396">
        <v>92135.86</v>
      </c>
      <c r="BB369" s="396">
        <v>3.01</v>
      </c>
      <c r="BC369" s="396">
        <v>164270.75</v>
      </c>
      <c r="BD369" s="396">
        <v>6079525.5303999996</v>
      </c>
    </row>
    <row r="370" spans="1:56" x14ac:dyDescent="0.25">
      <c r="A370" s="390" t="s">
        <v>2820</v>
      </c>
      <c r="B370" s="390" t="s">
        <v>6366</v>
      </c>
      <c r="C370">
        <v>1629.75</v>
      </c>
      <c r="D370" s="396">
        <v>22338249.350000001</v>
      </c>
      <c r="E370" s="396">
        <v>18149720.510000002</v>
      </c>
      <c r="F370" s="397">
        <v>0.81249520612052795</v>
      </c>
      <c r="G370">
        <v>2</v>
      </c>
      <c r="H370" s="396">
        <v>62877.99</v>
      </c>
      <c r="I370" s="396">
        <v>3181255.89</v>
      </c>
      <c r="J370" s="396">
        <v>3244133.88</v>
      </c>
      <c r="K370">
        <v>0.90134000000000003</v>
      </c>
      <c r="L370" s="396">
        <v>5067237.66</v>
      </c>
      <c r="M370" s="396">
        <v>1221896.4099999999</v>
      </c>
      <c r="N370" s="396">
        <v>549586.19999999995</v>
      </c>
      <c r="O370" s="396">
        <v>223725.47</v>
      </c>
      <c r="P370" s="396">
        <v>170654.97</v>
      </c>
      <c r="Q370" s="396">
        <v>375617.74</v>
      </c>
      <c r="R370" s="396">
        <v>120348.22</v>
      </c>
      <c r="S370" s="396">
        <v>209901.88</v>
      </c>
      <c r="T370" s="396">
        <v>247530.33</v>
      </c>
      <c r="U370" s="396">
        <v>151766.60999999999</v>
      </c>
      <c r="V370" s="396">
        <v>364905.76</v>
      </c>
      <c r="W370" s="396">
        <v>317824.94</v>
      </c>
      <c r="X370" s="396">
        <v>251870.07999999999</v>
      </c>
      <c r="Y370" s="396">
        <v>9272866.2699999996</v>
      </c>
      <c r="Z370" s="396">
        <v>145395</v>
      </c>
      <c r="AA370" s="396">
        <v>203718.75</v>
      </c>
      <c r="AB370" s="396">
        <v>529668.75</v>
      </c>
      <c r="AC370" s="396">
        <v>55411.5</v>
      </c>
      <c r="AD370" s="396">
        <v>930587.25</v>
      </c>
      <c r="AE370" s="396">
        <v>656308.5</v>
      </c>
      <c r="AF370" s="396">
        <v>2446254.75</v>
      </c>
      <c r="AG370" s="396">
        <v>1642788</v>
      </c>
      <c r="AH370" s="396">
        <v>4297740.5460000001</v>
      </c>
      <c r="AI370" s="396">
        <v>10907873.046</v>
      </c>
      <c r="AJ370" s="396">
        <v>1652696.88</v>
      </c>
      <c r="AK370" s="396">
        <v>9255176.1659999993</v>
      </c>
      <c r="AL370" s="396">
        <v>10744817.966</v>
      </c>
      <c r="AM370" s="396">
        <v>256094.17</v>
      </c>
      <c r="AN370" s="396">
        <v>256094.17</v>
      </c>
      <c r="AO370" s="396">
        <v>266962.89</v>
      </c>
      <c r="AP370" s="396">
        <v>266962.89</v>
      </c>
      <c r="AQ370" s="396">
        <v>8151.53</v>
      </c>
      <c r="AR370" s="396">
        <v>8151.53</v>
      </c>
      <c r="AS370" s="396">
        <v>8830.83</v>
      </c>
      <c r="AT370" s="396">
        <v>8830.83</v>
      </c>
      <c r="AU370" s="396">
        <v>10868.71</v>
      </c>
      <c r="AV370" s="396">
        <v>784585.59</v>
      </c>
      <c r="AW370" s="396">
        <v>322818.48</v>
      </c>
      <c r="AX370" s="396">
        <v>122213.37</v>
      </c>
      <c r="AY370" s="396">
        <v>2320564.9900000002</v>
      </c>
      <c r="AZ370" s="396">
        <v>22338249.350000001</v>
      </c>
      <c r="BA370" s="396">
        <v>442135.97</v>
      </c>
      <c r="BB370" s="396">
        <v>353.9</v>
      </c>
      <c r="BC370" s="396">
        <v>533030.64</v>
      </c>
      <c r="BD370" s="396">
        <v>22338249.226</v>
      </c>
    </row>
    <row r="371" spans="1:56" x14ac:dyDescent="0.25">
      <c r="A371" s="390" t="s">
        <v>3008</v>
      </c>
      <c r="B371" s="390" t="s">
        <v>6367</v>
      </c>
      <c r="C371">
        <v>503.38</v>
      </c>
      <c r="D371" s="396">
        <v>6820369.04</v>
      </c>
      <c r="E371" s="396">
        <v>7508437.8799999999</v>
      </c>
      <c r="F371" s="397">
        <v>1.1008844002376701</v>
      </c>
      <c r="G371">
        <v>4</v>
      </c>
      <c r="H371" s="396">
        <v>433.71</v>
      </c>
      <c r="I371" s="396">
        <v>565794.44999999995</v>
      </c>
      <c r="J371" s="396">
        <v>566228.16</v>
      </c>
      <c r="K371">
        <v>0.90134000000000003</v>
      </c>
      <c r="L371" s="396">
        <v>1566469.97</v>
      </c>
      <c r="M371" s="396">
        <v>382612.37</v>
      </c>
      <c r="N371" s="396">
        <v>168563.15</v>
      </c>
      <c r="O371" s="396">
        <v>67766.66</v>
      </c>
      <c r="P371" s="396">
        <v>53210.65</v>
      </c>
      <c r="Q371" s="396">
        <v>118827.72</v>
      </c>
      <c r="R371" s="396">
        <v>36384.339999999997</v>
      </c>
      <c r="S371" s="396">
        <v>64563.69</v>
      </c>
      <c r="T371" s="396">
        <v>74851.98</v>
      </c>
      <c r="U371" s="396">
        <v>46116.92</v>
      </c>
      <c r="V371" s="396">
        <v>110345.75</v>
      </c>
      <c r="W371" s="396">
        <v>96108.73</v>
      </c>
      <c r="X371" s="396">
        <v>77472.679999999993</v>
      </c>
      <c r="Y371" s="396">
        <v>2863294.61</v>
      </c>
      <c r="Z371" s="396">
        <v>44847</v>
      </c>
      <c r="AA371" s="396">
        <v>62922.5</v>
      </c>
      <c r="AB371" s="396">
        <v>163598.5</v>
      </c>
      <c r="AC371" s="396">
        <v>17114.919999999998</v>
      </c>
      <c r="AD371" s="396">
        <v>143714.98000000001</v>
      </c>
      <c r="AE371" s="396">
        <v>213024.25</v>
      </c>
      <c r="AF371" s="396">
        <v>755573.38</v>
      </c>
      <c r="AG371" s="396">
        <v>507407.04</v>
      </c>
      <c r="AH371" s="396">
        <v>1340858.5621199999</v>
      </c>
      <c r="AI371" s="396">
        <v>3249061.1321200002</v>
      </c>
      <c r="AJ371" s="396">
        <v>510467.59</v>
      </c>
      <c r="AK371" s="396">
        <v>2738593.5421199999</v>
      </c>
      <c r="AL371" s="396">
        <v>3198698.39212</v>
      </c>
      <c r="AM371" s="396">
        <v>91025.51</v>
      </c>
      <c r="AN371" s="396">
        <v>91025.51</v>
      </c>
      <c r="AO371" s="396">
        <v>94421.98</v>
      </c>
      <c r="AP371" s="396">
        <v>94421.98</v>
      </c>
      <c r="AQ371" s="396">
        <v>1358.58</v>
      </c>
      <c r="AR371" s="396">
        <v>1358.58</v>
      </c>
      <c r="AS371" s="396">
        <v>1358.58</v>
      </c>
      <c r="AT371" s="396">
        <v>1358.58</v>
      </c>
      <c r="AU371" s="396">
        <v>2037.88</v>
      </c>
      <c r="AV371" s="396">
        <v>242508.27</v>
      </c>
      <c r="AW371" s="396">
        <v>99780.25</v>
      </c>
      <c r="AX371" s="396">
        <v>37720.17</v>
      </c>
      <c r="AY371" s="396">
        <v>758375.87</v>
      </c>
      <c r="AZ371" s="396">
        <v>6820369.04</v>
      </c>
      <c r="BA371" s="396">
        <v>146362.51999999999</v>
      </c>
      <c r="BB371" s="396">
        <v>11.51</v>
      </c>
      <c r="BC371" s="396">
        <v>141963.49</v>
      </c>
      <c r="BD371" s="396">
        <v>6820368.8721200004</v>
      </c>
    </row>
    <row r="372" spans="1:56" x14ac:dyDescent="0.25">
      <c r="A372" s="390" t="s">
        <v>1572</v>
      </c>
      <c r="B372" s="390" t="s">
        <v>6368</v>
      </c>
      <c r="C372">
        <v>4672.04</v>
      </c>
      <c r="D372" s="396">
        <v>71121249.849999994</v>
      </c>
      <c r="E372" s="396">
        <v>58450032.130000003</v>
      </c>
      <c r="F372" s="397">
        <v>0.82183640266833702</v>
      </c>
      <c r="G372">
        <v>2</v>
      </c>
      <c r="H372" s="396">
        <v>240634.44</v>
      </c>
      <c r="I372" s="396">
        <v>9687548.2300000004</v>
      </c>
      <c r="J372" s="396">
        <v>9928182.6699999999</v>
      </c>
      <c r="K372">
        <v>0.90134000000000003</v>
      </c>
      <c r="L372" s="396">
        <v>15508900.49</v>
      </c>
      <c r="M372" s="396">
        <v>3742728.33</v>
      </c>
      <c r="N372" s="396">
        <v>1576558.67</v>
      </c>
      <c r="O372" s="396">
        <v>641226.30000000005</v>
      </c>
      <c r="P372" s="396">
        <v>569990.32999999996</v>
      </c>
      <c r="Q372" s="396">
        <v>1077272.56</v>
      </c>
      <c r="R372" s="396">
        <v>348170.21</v>
      </c>
      <c r="S372" s="396">
        <v>602035.5</v>
      </c>
      <c r="T372" s="396">
        <v>709241.11</v>
      </c>
      <c r="U372" s="396">
        <v>434896.58</v>
      </c>
      <c r="V372" s="396">
        <v>1045553.35</v>
      </c>
      <c r="W372" s="396">
        <v>910654.09</v>
      </c>
      <c r="X372" s="396">
        <v>722407.65</v>
      </c>
      <c r="Y372" s="396">
        <v>27889635.170000002</v>
      </c>
      <c r="Z372" s="396">
        <v>416329.2</v>
      </c>
      <c r="AA372" s="396">
        <v>584005</v>
      </c>
      <c r="AB372" s="396">
        <v>1518413</v>
      </c>
      <c r="AC372" s="396">
        <v>158849.35999999999</v>
      </c>
      <c r="AD372" s="396">
        <v>2667734.84</v>
      </c>
      <c r="AE372" s="396">
        <v>1889215.77</v>
      </c>
      <c r="AF372" s="396">
        <v>7012732.04</v>
      </c>
      <c r="AG372" s="396">
        <v>4709416.32</v>
      </c>
      <c r="AH372" s="396">
        <v>14067387.993960001</v>
      </c>
      <c r="AI372" s="396">
        <v>33024083.523960002</v>
      </c>
      <c r="AJ372" s="396">
        <v>4737822.32</v>
      </c>
      <c r="AK372" s="396">
        <v>28286261.203960001</v>
      </c>
      <c r="AL372" s="396">
        <v>32556649.963959999</v>
      </c>
      <c r="AM372" s="396">
        <v>1372854.97</v>
      </c>
      <c r="AN372" s="396">
        <v>1372854.97</v>
      </c>
      <c r="AO372" s="396">
        <v>1429915.74</v>
      </c>
      <c r="AP372" s="396">
        <v>1429915.74</v>
      </c>
      <c r="AQ372" s="396">
        <v>288700.32</v>
      </c>
      <c r="AR372" s="396">
        <v>288700.32</v>
      </c>
      <c r="AS372" s="396">
        <v>300927.63</v>
      </c>
      <c r="AT372" s="396">
        <v>300927.63</v>
      </c>
      <c r="AU372" s="396">
        <v>361384.88</v>
      </c>
      <c r="AV372" s="396">
        <v>2250503.9700000002</v>
      </c>
      <c r="AW372" s="396">
        <v>925971.97</v>
      </c>
      <c r="AX372" s="396">
        <v>352306.45</v>
      </c>
      <c r="AY372" s="396">
        <v>10674964.59</v>
      </c>
      <c r="AZ372" s="396">
        <v>71121249.849999994</v>
      </c>
      <c r="BA372" s="396">
        <v>4408132.1500000004</v>
      </c>
      <c r="BB372" s="396">
        <v>193096.98</v>
      </c>
      <c r="BC372" s="396">
        <v>1822757.28</v>
      </c>
      <c r="BD372" s="396">
        <v>71121249.723959997</v>
      </c>
    </row>
    <row r="373" spans="1:56" x14ac:dyDescent="0.25">
      <c r="A373" s="390"/>
      <c r="B373" s="390" t="s">
        <v>6369</v>
      </c>
      <c r="C373">
        <v>46</v>
      </c>
      <c r="D373" s="396">
        <v>736897.26</v>
      </c>
      <c r="E373" s="396">
        <v>585892.48</v>
      </c>
      <c r="F373" s="397">
        <v>0.79508028025507904</v>
      </c>
      <c r="G373">
        <v>2</v>
      </c>
      <c r="H373" s="396">
        <v>5956.17</v>
      </c>
      <c r="I373" s="396">
        <v>512202.76</v>
      </c>
      <c r="J373" s="396">
        <v>518158.93</v>
      </c>
      <c r="K373">
        <v>1.0576399999999999</v>
      </c>
      <c r="L373" s="396">
        <v>163872.26999999999</v>
      </c>
      <c r="M373" s="396">
        <v>49459.32</v>
      </c>
      <c r="N373" s="396">
        <v>19330.22</v>
      </c>
      <c r="O373" s="396">
        <v>5863.92</v>
      </c>
      <c r="P373" s="396">
        <v>5777.04</v>
      </c>
      <c r="Q373" s="396">
        <v>15373.01</v>
      </c>
      <c r="R373" s="396">
        <v>3284.13</v>
      </c>
      <c r="S373" s="396">
        <v>7215.19</v>
      </c>
      <c r="T373" s="396">
        <v>6087.36</v>
      </c>
      <c r="U373" s="396">
        <v>4919.45</v>
      </c>
      <c r="V373" s="396">
        <v>8973.9</v>
      </c>
      <c r="W373" s="396">
        <v>7816.07</v>
      </c>
      <c r="X373" s="396">
        <v>8657.81</v>
      </c>
      <c r="Y373" s="396">
        <v>306629.69</v>
      </c>
      <c r="Z373" s="396">
        <v>4140</v>
      </c>
      <c r="AA373" s="396">
        <v>5750</v>
      </c>
      <c r="AB373" s="396">
        <v>14950</v>
      </c>
      <c r="AC373" s="396">
        <v>1564</v>
      </c>
      <c r="AD373" s="396">
        <v>26266</v>
      </c>
      <c r="AE373" s="396">
        <v>34712</v>
      </c>
      <c r="AF373" s="396">
        <v>69046</v>
      </c>
      <c r="AG373" s="396">
        <v>46368</v>
      </c>
      <c r="AH373" s="396">
        <v>127052.511</v>
      </c>
      <c r="AI373" s="396">
        <v>329848.511</v>
      </c>
      <c r="AJ373" s="396">
        <v>46647.68</v>
      </c>
      <c r="AK373" s="396">
        <v>283200.83100000001</v>
      </c>
      <c r="AL373" s="396">
        <v>332537.28100000002</v>
      </c>
      <c r="AM373" s="396">
        <v>7173.81</v>
      </c>
      <c r="AN373" s="396">
        <v>7173.81</v>
      </c>
      <c r="AO373" s="396">
        <v>7173.81</v>
      </c>
      <c r="AP373" s="396">
        <v>7173.81</v>
      </c>
      <c r="AQ373" s="396">
        <v>5579.63</v>
      </c>
      <c r="AR373" s="396">
        <v>5579.63</v>
      </c>
      <c r="AS373" s="396">
        <v>5579.63</v>
      </c>
      <c r="AT373" s="396">
        <v>5579.63</v>
      </c>
      <c r="AU373" s="396">
        <v>7173.81</v>
      </c>
      <c r="AV373" s="396">
        <v>25506.89</v>
      </c>
      <c r="AW373" s="396">
        <v>10494.83</v>
      </c>
      <c r="AX373" s="396">
        <v>3540.89</v>
      </c>
      <c r="AY373" s="396">
        <v>97730.18</v>
      </c>
      <c r="AZ373" s="396">
        <v>736897.26</v>
      </c>
      <c r="BA373" s="396">
        <v>21725.82</v>
      </c>
      <c r="BB373" s="396">
        <v>6240.66</v>
      </c>
      <c r="BC373" s="396">
        <v>18903.98</v>
      </c>
      <c r="BD373" s="396">
        <v>736897.15099999995</v>
      </c>
    </row>
    <row r="374" spans="1:56" x14ac:dyDescent="0.25">
      <c r="A374" s="390"/>
      <c r="B374" s="390" t="s">
        <v>6370</v>
      </c>
      <c r="C374">
        <v>187.31</v>
      </c>
      <c r="D374" s="396">
        <v>3003230.3</v>
      </c>
      <c r="E374" s="396">
        <v>5668512.96</v>
      </c>
      <c r="F374" s="397">
        <v>1.88747195311662</v>
      </c>
      <c r="G374">
        <v>4</v>
      </c>
      <c r="H374" s="396">
        <v>190.97</v>
      </c>
      <c r="I374" s="396">
        <v>5368189.93</v>
      </c>
      <c r="J374" s="396">
        <v>5368380.9000000004</v>
      </c>
      <c r="K374">
        <v>1.0576399999999999</v>
      </c>
      <c r="L374" s="396">
        <v>691900.26</v>
      </c>
      <c r="M374" s="396">
        <v>230610.35</v>
      </c>
      <c r="N374" s="396">
        <v>80837.59</v>
      </c>
      <c r="O374" s="396">
        <v>26945.86</v>
      </c>
      <c r="P374" s="396">
        <v>23162.14</v>
      </c>
      <c r="Q374" s="396">
        <v>68971.34</v>
      </c>
      <c r="R374" s="396">
        <v>15763.82</v>
      </c>
      <c r="S374" s="396">
        <v>30500.61</v>
      </c>
      <c r="T374" s="396">
        <v>26958.32</v>
      </c>
      <c r="U374" s="396">
        <v>20333.740000000002</v>
      </c>
      <c r="V374" s="396">
        <v>39741.58</v>
      </c>
      <c r="W374" s="396">
        <v>34614.050000000003</v>
      </c>
      <c r="X374" s="396">
        <v>36598.959999999999</v>
      </c>
      <c r="Y374" s="396">
        <v>1326938.6200000001</v>
      </c>
      <c r="Z374" s="396">
        <v>16857.900000000001</v>
      </c>
      <c r="AA374" s="396">
        <v>23413.75</v>
      </c>
      <c r="AB374" s="396">
        <v>60875.75</v>
      </c>
      <c r="AC374" s="396">
        <v>6368.54</v>
      </c>
      <c r="AD374" s="396">
        <v>53477</v>
      </c>
      <c r="AE374" s="396">
        <v>173449.06</v>
      </c>
      <c r="AF374" s="396">
        <v>281152.31</v>
      </c>
      <c r="AG374" s="396">
        <v>188808.48</v>
      </c>
      <c r="AH374" s="396">
        <v>522733.42644000001</v>
      </c>
      <c r="AI374" s="396">
        <v>1327136.2164400001</v>
      </c>
      <c r="AJ374" s="396">
        <v>189947.32</v>
      </c>
      <c r="AK374" s="396">
        <v>1137188.89644</v>
      </c>
      <c r="AL374" s="396">
        <v>1338084.7764399999</v>
      </c>
      <c r="AM374" s="396">
        <v>29492.34</v>
      </c>
      <c r="AN374" s="396">
        <v>29492.34</v>
      </c>
      <c r="AO374" s="396">
        <v>31086.52</v>
      </c>
      <c r="AP374" s="396">
        <v>31086.52</v>
      </c>
      <c r="AQ374" s="396">
        <v>9565.08</v>
      </c>
      <c r="AR374" s="396">
        <v>9565.08</v>
      </c>
      <c r="AS374" s="396">
        <v>10362.17</v>
      </c>
      <c r="AT374" s="396">
        <v>10362.17</v>
      </c>
      <c r="AU374" s="396">
        <v>12753.44</v>
      </c>
      <c r="AV374" s="396">
        <v>105215.93</v>
      </c>
      <c r="AW374" s="396">
        <v>43291.19</v>
      </c>
      <c r="AX374" s="396">
        <v>15934.02</v>
      </c>
      <c r="AY374" s="396">
        <v>338206.8</v>
      </c>
      <c r="AZ374" s="396">
        <v>3003230.3</v>
      </c>
      <c r="BA374" s="396">
        <v>18275.55</v>
      </c>
      <c r="BB374" s="396">
        <v>15.67</v>
      </c>
      <c r="BC374" s="396">
        <v>14920.87</v>
      </c>
      <c r="BD374" s="396">
        <v>3003230.1964400001</v>
      </c>
    </row>
    <row r="375" spans="1:56" x14ac:dyDescent="0.25">
      <c r="A375" s="390" t="s">
        <v>1533</v>
      </c>
      <c r="B375" s="390" t="s">
        <v>6371</v>
      </c>
      <c r="C375">
        <v>1952.54</v>
      </c>
      <c r="D375" s="396">
        <v>34251680.549999997</v>
      </c>
      <c r="E375" s="396">
        <v>32322656.469999999</v>
      </c>
      <c r="F375" s="397">
        <v>0.94368089246937703</v>
      </c>
      <c r="G375">
        <v>3</v>
      </c>
      <c r="H375" s="396">
        <v>45580.68</v>
      </c>
      <c r="I375" s="396">
        <v>4597458.3899999997</v>
      </c>
      <c r="J375" s="396">
        <v>4643039.07</v>
      </c>
      <c r="K375">
        <v>1.0576399999999999</v>
      </c>
      <c r="L375" s="396">
        <v>7440349.54</v>
      </c>
      <c r="M375" s="396">
        <v>1488069.9</v>
      </c>
      <c r="N375" s="396">
        <v>740695.75</v>
      </c>
      <c r="O375" s="396">
        <v>328607.84000000003</v>
      </c>
      <c r="P375" s="396">
        <v>313951.19</v>
      </c>
      <c r="Q375" s="396">
        <v>448573.4</v>
      </c>
      <c r="R375" s="396">
        <v>170117.97</v>
      </c>
      <c r="S375" s="396">
        <v>284344.43</v>
      </c>
      <c r="T375" s="396">
        <v>376546.9</v>
      </c>
      <c r="U375" s="396">
        <v>213176.33</v>
      </c>
      <c r="V375" s="396">
        <v>555100.18999999994</v>
      </c>
      <c r="W375" s="396">
        <v>483480.12</v>
      </c>
      <c r="X375" s="396">
        <v>341196.81</v>
      </c>
      <c r="Y375" s="396">
        <v>13184210.369999999</v>
      </c>
      <c r="Z375" s="396">
        <v>172991.7</v>
      </c>
      <c r="AA375" s="396">
        <v>244067.5</v>
      </c>
      <c r="AB375" s="396">
        <v>634575.5</v>
      </c>
      <c r="AC375" s="396">
        <v>66386.36</v>
      </c>
      <c r="AD375" s="396">
        <v>557450.16</v>
      </c>
      <c r="AE375" s="396">
        <v>348529.21</v>
      </c>
      <c r="AF375" s="396">
        <v>2930762.54</v>
      </c>
      <c r="AG375" s="396">
        <v>1968160.32</v>
      </c>
      <c r="AH375" s="396">
        <v>6407038.2069600001</v>
      </c>
      <c r="AI375" s="396">
        <v>13329961.496959999</v>
      </c>
      <c r="AJ375" s="396">
        <v>1980031.76</v>
      </c>
      <c r="AK375" s="396">
        <v>11349929.736959999</v>
      </c>
      <c r="AL375" s="396">
        <v>13444090.52696</v>
      </c>
      <c r="AM375" s="396">
        <v>644049.03</v>
      </c>
      <c r="AN375" s="396">
        <v>644049.03</v>
      </c>
      <c r="AO375" s="396">
        <v>670353.01</v>
      </c>
      <c r="AP375" s="396">
        <v>670353.01</v>
      </c>
      <c r="AQ375" s="396">
        <v>612165.41</v>
      </c>
      <c r="AR375" s="396">
        <v>612165.41</v>
      </c>
      <c r="AS375" s="396">
        <v>637672.30000000005</v>
      </c>
      <c r="AT375" s="396">
        <v>637672.30000000005</v>
      </c>
      <c r="AU375" s="396">
        <v>765206.77</v>
      </c>
      <c r="AV375" s="396">
        <v>1103173.0900000001</v>
      </c>
      <c r="AW375" s="396">
        <v>453901.6</v>
      </c>
      <c r="AX375" s="396">
        <v>172618.58</v>
      </c>
      <c r="AY375" s="396">
        <v>7623379.54</v>
      </c>
      <c r="AZ375" s="396">
        <v>34251680.549999997</v>
      </c>
      <c r="BA375" s="396">
        <v>1998386.06</v>
      </c>
      <c r="BB375" s="396">
        <v>427471.71</v>
      </c>
      <c r="BC375" s="396">
        <v>722563.7</v>
      </c>
      <c r="BD375" s="396">
        <v>34251680.436959997</v>
      </c>
    </row>
    <row r="376" spans="1:56" x14ac:dyDescent="0.25">
      <c r="A376" s="390" t="s">
        <v>1391</v>
      </c>
      <c r="B376" s="390" t="s">
        <v>6372</v>
      </c>
      <c r="C376">
        <v>3368.57</v>
      </c>
      <c r="D376" s="396">
        <v>61664993.920000002</v>
      </c>
      <c r="E376" s="396">
        <v>48797610.130000003</v>
      </c>
      <c r="F376" s="397">
        <v>0.79133406213104796</v>
      </c>
      <c r="G376">
        <v>2</v>
      </c>
      <c r="H376" s="396">
        <v>259487.01</v>
      </c>
      <c r="I376" s="396">
        <v>13049748.98</v>
      </c>
      <c r="J376" s="396">
        <v>13309235.99</v>
      </c>
      <c r="K376">
        <v>1.0576399999999999</v>
      </c>
      <c r="L376" s="396">
        <v>13023647.33</v>
      </c>
      <c r="M376" s="396">
        <v>2604729.46</v>
      </c>
      <c r="N376" s="396">
        <v>1278003.73</v>
      </c>
      <c r="O376" s="396">
        <v>567664.36</v>
      </c>
      <c r="P376" s="396">
        <v>560503.56000000006</v>
      </c>
      <c r="Q376" s="396">
        <v>784799.93</v>
      </c>
      <c r="R376" s="396">
        <v>294258.12</v>
      </c>
      <c r="S376" s="396">
        <v>490633.52</v>
      </c>
      <c r="T376" s="396">
        <v>650478.25</v>
      </c>
      <c r="U376" s="396">
        <v>367975.14</v>
      </c>
      <c r="V376" s="396">
        <v>958925.97</v>
      </c>
      <c r="W376" s="396">
        <v>835203.54</v>
      </c>
      <c r="X376" s="396">
        <v>588731.75</v>
      </c>
      <c r="Y376" s="396">
        <v>23005554.66</v>
      </c>
      <c r="Z376" s="396">
        <v>299458.8</v>
      </c>
      <c r="AA376" s="396">
        <v>421071.25</v>
      </c>
      <c r="AB376" s="396">
        <v>1094785.25</v>
      </c>
      <c r="AC376" s="396">
        <v>114531.38</v>
      </c>
      <c r="AD376" s="396">
        <v>1923453.47</v>
      </c>
      <c r="AE376" s="396">
        <v>611663.19999999995</v>
      </c>
      <c r="AF376" s="396">
        <v>5056223.57</v>
      </c>
      <c r="AG376" s="396">
        <v>3395518.56</v>
      </c>
      <c r="AH376" s="396">
        <v>11402975.23968</v>
      </c>
      <c r="AI376" s="396">
        <v>24319680.71968</v>
      </c>
      <c r="AJ376" s="396">
        <v>3415999.46</v>
      </c>
      <c r="AK376" s="396">
        <v>20903681.259679999</v>
      </c>
      <c r="AL376" s="396">
        <v>24516578.919679999</v>
      </c>
      <c r="AM376" s="396">
        <v>1235490.0900000001</v>
      </c>
      <c r="AN376" s="396">
        <v>1235490.0900000001</v>
      </c>
      <c r="AO376" s="396">
        <v>1286503.8799999999</v>
      </c>
      <c r="AP376" s="396">
        <v>1286503.8799999999</v>
      </c>
      <c r="AQ376" s="396">
        <v>1146215.97</v>
      </c>
      <c r="AR376" s="396">
        <v>1146215.97</v>
      </c>
      <c r="AS376" s="396">
        <v>1194041.3899999999</v>
      </c>
      <c r="AT376" s="396">
        <v>1194041.3899999999</v>
      </c>
      <c r="AU376" s="396">
        <v>1433168.51</v>
      </c>
      <c r="AV376" s="396">
        <v>1904248.93</v>
      </c>
      <c r="AW376" s="396">
        <v>783505.01</v>
      </c>
      <c r="AX376" s="396">
        <v>297435.09999999998</v>
      </c>
      <c r="AY376" s="396">
        <v>14142860.210000001</v>
      </c>
      <c r="AZ376" s="396">
        <v>61664993.920000002</v>
      </c>
      <c r="BA376" s="396">
        <v>5967623.8099999996</v>
      </c>
      <c r="BB376" s="396">
        <v>922258.17</v>
      </c>
      <c r="BC376" s="396">
        <v>1785201.03</v>
      </c>
      <c r="BD376" s="396">
        <v>61664993.789679997</v>
      </c>
    </row>
    <row r="377" spans="1:56" x14ac:dyDescent="0.25">
      <c r="A377" s="390" t="s">
        <v>3469</v>
      </c>
      <c r="B377" s="390" t="s">
        <v>6373</v>
      </c>
      <c r="C377">
        <v>844.74</v>
      </c>
      <c r="D377" s="396">
        <v>15049432.43</v>
      </c>
      <c r="E377" s="396">
        <v>16324708.98</v>
      </c>
      <c r="F377" s="397">
        <v>1.0847391790973999</v>
      </c>
      <c r="G377">
        <v>4</v>
      </c>
      <c r="H377" s="396">
        <v>956.99</v>
      </c>
      <c r="I377" s="396">
        <v>1696894.83</v>
      </c>
      <c r="J377" s="396">
        <v>1697851.82</v>
      </c>
      <c r="K377">
        <v>1.0576399999999999</v>
      </c>
      <c r="L377" s="396">
        <v>3265587.93</v>
      </c>
      <c r="M377" s="396">
        <v>653117.57999999996</v>
      </c>
      <c r="N377" s="396">
        <v>319500.93</v>
      </c>
      <c r="O377" s="396">
        <v>141916.09</v>
      </c>
      <c r="P377" s="396">
        <v>138596.65</v>
      </c>
      <c r="Q377" s="396">
        <v>195385.87</v>
      </c>
      <c r="R377" s="396">
        <v>72907.7</v>
      </c>
      <c r="S377" s="396">
        <v>122986.34</v>
      </c>
      <c r="T377" s="396">
        <v>162619.56</v>
      </c>
      <c r="U377" s="396">
        <v>91829.8</v>
      </c>
      <c r="V377" s="396">
        <v>239731.49</v>
      </c>
      <c r="W377" s="396">
        <v>208800.88</v>
      </c>
      <c r="X377" s="396">
        <v>147576.47</v>
      </c>
      <c r="Y377" s="396">
        <v>5760557.29</v>
      </c>
      <c r="Z377" s="396">
        <v>74789.100000000006</v>
      </c>
      <c r="AA377" s="396">
        <v>105592.5</v>
      </c>
      <c r="AB377" s="396">
        <v>274540.5</v>
      </c>
      <c r="AC377" s="396">
        <v>28721.16</v>
      </c>
      <c r="AD377" s="396">
        <v>241173.26</v>
      </c>
      <c r="AE377" s="396">
        <v>152315.31</v>
      </c>
      <c r="AF377" s="396">
        <v>1267954.74</v>
      </c>
      <c r="AG377" s="396">
        <v>851497.92</v>
      </c>
      <c r="AH377" s="396">
        <v>2822004.0417599999</v>
      </c>
      <c r="AI377" s="396">
        <v>5818588.5317599997</v>
      </c>
      <c r="AJ377" s="396">
        <v>856633.93</v>
      </c>
      <c r="AK377" s="396">
        <v>4961954.60176</v>
      </c>
      <c r="AL377" s="396">
        <v>5867964.9017599998</v>
      </c>
      <c r="AM377" s="396">
        <v>310865.25</v>
      </c>
      <c r="AN377" s="396">
        <v>310865.25</v>
      </c>
      <c r="AO377" s="396">
        <v>323618.69</v>
      </c>
      <c r="AP377" s="396">
        <v>323618.69</v>
      </c>
      <c r="AQ377" s="396">
        <v>263039.82</v>
      </c>
      <c r="AR377" s="396">
        <v>263039.82</v>
      </c>
      <c r="AS377" s="396">
        <v>274199.09000000003</v>
      </c>
      <c r="AT377" s="396">
        <v>274199.09000000003</v>
      </c>
      <c r="AU377" s="396">
        <v>329198.32</v>
      </c>
      <c r="AV377" s="396">
        <v>477457.14</v>
      </c>
      <c r="AW377" s="396">
        <v>196450.18</v>
      </c>
      <c r="AX377" s="396">
        <v>74358.77</v>
      </c>
      <c r="AY377" s="396">
        <v>3420910.11</v>
      </c>
      <c r="AZ377" s="396">
        <v>15049432.43</v>
      </c>
      <c r="BA377" s="396">
        <v>908146.68</v>
      </c>
      <c r="BB377" s="396">
        <v>114969.22</v>
      </c>
      <c r="BC377" s="396">
        <v>362393.75</v>
      </c>
      <c r="BD377" s="396">
        <v>15049432.301759999</v>
      </c>
    </row>
    <row r="378" spans="1:56" x14ac:dyDescent="0.25">
      <c r="A378" s="390" t="s">
        <v>2325</v>
      </c>
      <c r="B378" s="390" t="s">
        <v>6374</v>
      </c>
      <c r="C378">
        <v>971.23</v>
      </c>
      <c r="D378" s="396">
        <v>13896520.439999999</v>
      </c>
      <c r="E378" s="396">
        <v>13585673.460000001</v>
      </c>
      <c r="F378" s="397">
        <v>0.97763130840255197</v>
      </c>
      <c r="G378">
        <v>3</v>
      </c>
      <c r="H378" s="396">
        <v>18492.900000000001</v>
      </c>
      <c r="I378" s="396">
        <v>713614.02</v>
      </c>
      <c r="J378" s="396">
        <v>732106.92</v>
      </c>
      <c r="K378">
        <v>1.0576399999999999</v>
      </c>
      <c r="L378" s="396">
        <v>3378665.45</v>
      </c>
      <c r="M378" s="396">
        <v>675733.09</v>
      </c>
      <c r="N378" s="396">
        <v>368071.14</v>
      </c>
      <c r="O378" s="396">
        <v>163165.56</v>
      </c>
      <c r="P378" s="396">
        <v>118927.88</v>
      </c>
      <c r="Q378" s="396">
        <v>223879.64</v>
      </c>
      <c r="R378" s="396">
        <v>84730.57</v>
      </c>
      <c r="S378" s="396">
        <v>141352.29999999999</v>
      </c>
      <c r="T378" s="396">
        <v>186969.01</v>
      </c>
      <c r="U378" s="396">
        <v>105932.23</v>
      </c>
      <c r="V378" s="396">
        <v>275627.11</v>
      </c>
      <c r="W378" s="396">
        <v>240065.18</v>
      </c>
      <c r="X378" s="396">
        <v>169614.56</v>
      </c>
      <c r="Y378" s="396">
        <v>6132733.7199999997</v>
      </c>
      <c r="Z378" s="396">
        <v>86488.2</v>
      </c>
      <c r="AA378" s="396">
        <v>121403.75</v>
      </c>
      <c r="AB378" s="396">
        <v>315649.75</v>
      </c>
      <c r="AC378" s="396">
        <v>33021.82</v>
      </c>
      <c r="AD378" s="396">
        <v>277286.15999999997</v>
      </c>
      <c r="AE378" s="396">
        <v>175045.74</v>
      </c>
      <c r="AF378" s="396">
        <v>1457816.23</v>
      </c>
      <c r="AG378" s="396">
        <v>978999.84</v>
      </c>
      <c r="AH378" s="396">
        <v>2500689.2815200002</v>
      </c>
      <c r="AI378" s="396">
        <v>5946400.77152</v>
      </c>
      <c r="AJ378" s="396">
        <v>984904.91</v>
      </c>
      <c r="AK378" s="396">
        <v>4961495.8615199998</v>
      </c>
      <c r="AL378" s="396">
        <v>6003170.6815200001</v>
      </c>
      <c r="AM378" s="396">
        <v>95650.84</v>
      </c>
      <c r="AN378" s="396">
        <v>95650.84</v>
      </c>
      <c r="AO378" s="396">
        <v>99636.29</v>
      </c>
      <c r="AP378" s="396">
        <v>99636.29</v>
      </c>
      <c r="AQ378" s="396">
        <v>95650.84</v>
      </c>
      <c r="AR378" s="396">
        <v>95650.84</v>
      </c>
      <c r="AS378" s="396">
        <v>99636.29</v>
      </c>
      <c r="AT378" s="396">
        <v>99636.29</v>
      </c>
      <c r="AU378" s="396">
        <v>119563.55</v>
      </c>
      <c r="AV378" s="396">
        <v>548398.18000000005</v>
      </c>
      <c r="AW378" s="396">
        <v>225638.94</v>
      </c>
      <c r="AX378" s="396">
        <v>85866.68</v>
      </c>
      <c r="AY378" s="396">
        <v>1760615.87</v>
      </c>
      <c r="AZ378" s="396">
        <v>13896520.439999999</v>
      </c>
      <c r="BA378" s="396">
        <v>100624.53</v>
      </c>
      <c r="BB378" s="396">
        <v>22444.58</v>
      </c>
      <c r="BC378" s="396">
        <v>302029.78000000003</v>
      </c>
      <c r="BD378" s="396">
        <v>13896520.27152</v>
      </c>
    </row>
    <row r="379" spans="1:56" x14ac:dyDescent="0.25">
      <c r="A379" s="390" t="s">
        <v>2594</v>
      </c>
      <c r="B379" s="390" t="s">
        <v>6375</v>
      </c>
      <c r="C379">
        <v>676.5</v>
      </c>
      <c r="D379" s="396">
        <v>10807385.74</v>
      </c>
      <c r="E379" s="396">
        <v>11008735.039999999</v>
      </c>
      <c r="F379" s="397">
        <v>1.0186307128147301</v>
      </c>
      <c r="G379">
        <v>4</v>
      </c>
      <c r="H379" s="396">
        <v>687.24</v>
      </c>
      <c r="I379" s="396">
        <v>742782.91</v>
      </c>
      <c r="J379" s="396">
        <v>743470.15</v>
      </c>
      <c r="K379">
        <v>1.0576399999999999</v>
      </c>
      <c r="L379" s="396">
        <v>2448242.31</v>
      </c>
      <c r="M379" s="396">
        <v>489648.46</v>
      </c>
      <c r="N379" s="396">
        <v>255752.52</v>
      </c>
      <c r="O379" s="396">
        <v>113077.52</v>
      </c>
      <c r="P379" s="396">
        <v>96140.58</v>
      </c>
      <c r="Q379" s="396">
        <v>156308.70000000001</v>
      </c>
      <c r="R379" s="396">
        <v>59114.35</v>
      </c>
      <c r="S379" s="396">
        <v>98389.07</v>
      </c>
      <c r="T379" s="396">
        <v>129573.87</v>
      </c>
      <c r="U379" s="396">
        <v>73791.8</v>
      </c>
      <c r="V379" s="396">
        <v>191016</v>
      </c>
      <c r="W379" s="396">
        <v>166370.75</v>
      </c>
      <c r="X379" s="396">
        <v>118061.18</v>
      </c>
      <c r="Y379" s="396">
        <v>4395487.1100000003</v>
      </c>
      <c r="Z379" s="396">
        <v>59850</v>
      </c>
      <c r="AA379" s="396">
        <v>84562.5</v>
      </c>
      <c r="AB379" s="396">
        <v>219862.5</v>
      </c>
      <c r="AC379" s="396">
        <v>23001</v>
      </c>
      <c r="AD379" s="396">
        <v>193140.75</v>
      </c>
      <c r="AE379" s="396">
        <v>122069</v>
      </c>
      <c r="AF379" s="396">
        <v>1015426.5</v>
      </c>
      <c r="AG379" s="396">
        <v>681912</v>
      </c>
      <c r="AH379" s="396">
        <v>1988180.82</v>
      </c>
      <c r="AI379" s="396">
        <v>4388005.07</v>
      </c>
      <c r="AJ379" s="396">
        <v>686025.12</v>
      </c>
      <c r="AK379" s="396">
        <v>3701979.95</v>
      </c>
      <c r="AL379" s="396">
        <v>4427547.55</v>
      </c>
      <c r="AM379" s="396">
        <v>147461.72</v>
      </c>
      <c r="AN379" s="396">
        <v>147461.72</v>
      </c>
      <c r="AO379" s="396">
        <v>153838.44</v>
      </c>
      <c r="AP379" s="396">
        <v>153838.44</v>
      </c>
      <c r="AQ379" s="396">
        <v>146664.63</v>
      </c>
      <c r="AR379" s="396">
        <v>146664.63</v>
      </c>
      <c r="AS379" s="396">
        <v>153041.35</v>
      </c>
      <c r="AT379" s="396">
        <v>153041.35</v>
      </c>
      <c r="AU379" s="396">
        <v>184127.87</v>
      </c>
      <c r="AV379" s="396">
        <v>381806.29</v>
      </c>
      <c r="AW379" s="396">
        <v>157094.54999999999</v>
      </c>
      <c r="AX379" s="396">
        <v>59309.97</v>
      </c>
      <c r="AY379" s="396">
        <v>1984350.96</v>
      </c>
      <c r="AZ379" s="396">
        <v>10807385.74</v>
      </c>
      <c r="BA379" s="396">
        <v>301591.81</v>
      </c>
      <c r="BB379" s="396">
        <v>16904.36</v>
      </c>
      <c r="BC379" s="396">
        <v>211831.46</v>
      </c>
      <c r="BD379" s="396">
        <v>10807385.619999999</v>
      </c>
    </row>
    <row r="380" spans="1:56" x14ac:dyDescent="0.25">
      <c r="A380" s="390" t="s">
        <v>3066</v>
      </c>
      <c r="B380" s="390" t="s">
        <v>6376</v>
      </c>
      <c r="C380">
        <v>695</v>
      </c>
      <c r="D380" s="396">
        <v>10331152.77</v>
      </c>
      <c r="E380" s="396">
        <v>10396625.99</v>
      </c>
      <c r="F380" s="397">
        <v>1.0063374554086699</v>
      </c>
      <c r="G380">
        <v>4</v>
      </c>
      <c r="H380" s="396">
        <v>656.96</v>
      </c>
      <c r="I380" s="396">
        <v>592486.47</v>
      </c>
      <c r="J380" s="396">
        <v>593143.43000000005</v>
      </c>
      <c r="K380">
        <v>1.0576399999999999</v>
      </c>
      <c r="L380" s="396">
        <v>2491500.15</v>
      </c>
      <c r="M380" s="396">
        <v>498300.03</v>
      </c>
      <c r="N380" s="396">
        <v>263341.62</v>
      </c>
      <c r="O380" s="396">
        <v>116113.16</v>
      </c>
      <c r="P380" s="396">
        <v>89912.17</v>
      </c>
      <c r="Q380" s="396">
        <v>157122.79999999999</v>
      </c>
      <c r="R380" s="396">
        <v>59771.18</v>
      </c>
      <c r="S380" s="396">
        <v>101012.78</v>
      </c>
      <c r="T380" s="396">
        <v>133052.37</v>
      </c>
      <c r="U380" s="396">
        <v>75759.58</v>
      </c>
      <c r="V380" s="396">
        <v>196143.94</v>
      </c>
      <c r="W380" s="396">
        <v>170837.08</v>
      </c>
      <c r="X380" s="396">
        <v>121209.47</v>
      </c>
      <c r="Y380" s="396">
        <v>4474076.33</v>
      </c>
      <c r="Z380" s="396">
        <v>61920</v>
      </c>
      <c r="AA380" s="396">
        <v>86875</v>
      </c>
      <c r="AB380" s="396">
        <v>225875</v>
      </c>
      <c r="AC380" s="396">
        <v>23630</v>
      </c>
      <c r="AD380" s="396">
        <v>198422.5</v>
      </c>
      <c r="AE380" s="396">
        <v>122896</v>
      </c>
      <c r="AF380" s="396">
        <v>1043195</v>
      </c>
      <c r="AG380" s="396">
        <v>700560</v>
      </c>
      <c r="AH380" s="396">
        <v>1874426.07</v>
      </c>
      <c r="AI380" s="396">
        <v>4337799.57</v>
      </c>
      <c r="AJ380" s="396">
        <v>704785.6</v>
      </c>
      <c r="AK380" s="396">
        <v>3633013.97</v>
      </c>
      <c r="AL380" s="396">
        <v>4378423.41</v>
      </c>
      <c r="AM380" s="396">
        <v>111592.65</v>
      </c>
      <c r="AN380" s="396">
        <v>111592.65</v>
      </c>
      <c r="AO380" s="396">
        <v>116375.19</v>
      </c>
      <c r="AP380" s="396">
        <v>116375.19</v>
      </c>
      <c r="AQ380" s="396">
        <v>76520.67</v>
      </c>
      <c r="AR380" s="396">
        <v>76520.67</v>
      </c>
      <c r="AS380" s="396">
        <v>79709.03</v>
      </c>
      <c r="AT380" s="396">
        <v>79709.03</v>
      </c>
      <c r="AU380" s="396">
        <v>95650.84</v>
      </c>
      <c r="AV380" s="396">
        <v>392168.46</v>
      </c>
      <c r="AW380" s="396">
        <v>161358.07999999999</v>
      </c>
      <c r="AX380" s="396">
        <v>61080.42</v>
      </c>
      <c r="AY380" s="396">
        <v>1478652.88</v>
      </c>
      <c r="AZ380" s="396">
        <v>10331152.77</v>
      </c>
      <c r="BA380" s="396">
        <v>105392.34</v>
      </c>
      <c r="BB380" s="396">
        <v>26738.720000000001</v>
      </c>
      <c r="BC380" s="396">
        <v>190753.72</v>
      </c>
      <c r="BD380" s="396">
        <v>10331152.619999999</v>
      </c>
    </row>
    <row r="381" spans="1:56" x14ac:dyDescent="0.25">
      <c r="A381" s="390" t="s">
        <v>1566</v>
      </c>
      <c r="B381" s="390" t="s">
        <v>6377</v>
      </c>
      <c r="C381">
        <v>1293.3</v>
      </c>
      <c r="D381" s="396">
        <v>17930311.23</v>
      </c>
      <c r="E381" s="396">
        <v>18696449.84</v>
      </c>
      <c r="F381" s="397">
        <v>1.0427286844144801</v>
      </c>
      <c r="G381">
        <v>4</v>
      </c>
      <c r="H381" s="396">
        <v>1140.19</v>
      </c>
      <c r="I381" s="396">
        <v>923079.21</v>
      </c>
      <c r="J381" s="396">
        <v>924219.4</v>
      </c>
      <c r="K381">
        <v>1.0576399999999999</v>
      </c>
      <c r="L381" s="396">
        <v>4454799.24</v>
      </c>
      <c r="M381" s="396">
        <v>890959.84</v>
      </c>
      <c r="N381" s="396">
        <v>489496.68</v>
      </c>
      <c r="O381" s="396">
        <v>217807.05</v>
      </c>
      <c r="P381" s="396">
        <v>151209.60000000001</v>
      </c>
      <c r="Q381" s="396">
        <v>305290.43</v>
      </c>
      <c r="R381" s="396">
        <v>112974.1</v>
      </c>
      <c r="S381" s="396">
        <v>188251.09</v>
      </c>
      <c r="T381" s="396">
        <v>249581.89</v>
      </c>
      <c r="U381" s="396">
        <v>141024.34</v>
      </c>
      <c r="V381" s="396">
        <v>367930.15</v>
      </c>
      <c r="W381" s="396">
        <v>320459.11</v>
      </c>
      <c r="X381" s="396">
        <v>225890.39</v>
      </c>
      <c r="Y381" s="396">
        <v>8115673.9100000001</v>
      </c>
      <c r="Z381" s="396">
        <v>115190.1</v>
      </c>
      <c r="AA381" s="396">
        <v>161662.5</v>
      </c>
      <c r="AB381" s="396">
        <v>420322.5</v>
      </c>
      <c r="AC381" s="396">
        <v>43972.2</v>
      </c>
      <c r="AD381" s="396">
        <v>369237.15</v>
      </c>
      <c r="AE381" s="396">
        <v>239158.03</v>
      </c>
      <c r="AF381" s="396">
        <v>1941243.3</v>
      </c>
      <c r="AG381" s="396">
        <v>1303646.3999999999</v>
      </c>
      <c r="AH381" s="396">
        <v>3203245.1412</v>
      </c>
      <c r="AI381" s="396">
        <v>7797677.3212000001</v>
      </c>
      <c r="AJ381" s="396">
        <v>1311509.6599999999</v>
      </c>
      <c r="AK381" s="396">
        <v>6486167.6612</v>
      </c>
      <c r="AL381" s="396">
        <v>7873272.7312000003</v>
      </c>
      <c r="AM381" s="396">
        <v>140287.9</v>
      </c>
      <c r="AN381" s="396">
        <v>140287.9</v>
      </c>
      <c r="AO381" s="396">
        <v>145867.54</v>
      </c>
      <c r="AP381" s="396">
        <v>145867.54</v>
      </c>
      <c r="AQ381" s="396">
        <v>41448.699999999997</v>
      </c>
      <c r="AR381" s="396">
        <v>41448.699999999997</v>
      </c>
      <c r="AS381" s="396">
        <v>43839.97</v>
      </c>
      <c r="AT381" s="396">
        <v>43839.97</v>
      </c>
      <c r="AU381" s="396">
        <v>52607.96</v>
      </c>
      <c r="AV381" s="396">
        <v>730931.88</v>
      </c>
      <c r="AW381" s="396">
        <v>300742.59999999998</v>
      </c>
      <c r="AX381" s="396">
        <v>114193.83</v>
      </c>
      <c r="AY381" s="396">
        <v>1941364.49</v>
      </c>
      <c r="AZ381" s="396">
        <v>17930311.23</v>
      </c>
      <c r="BA381" s="396">
        <v>149031.51999999999</v>
      </c>
      <c r="BB381" s="396">
        <v>6072.73</v>
      </c>
      <c r="BC381" s="396">
        <v>364939.42</v>
      </c>
      <c r="BD381" s="396">
        <v>17930311.131200001</v>
      </c>
    </row>
    <row r="382" spans="1:56" x14ac:dyDescent="0.25">
      <c r="A382" s="390" t="s">
        <v>2562</v>
      </c>
      <c r="B382" s="390" t="s">
        <v>6378</v>
      </c>
      <c r="C382">
        <v>2332.38</v>
      </c>
      <c r="D382" s="396">
        <v>41321802.75</v>
      </c>
      <c r="E382" s="396">
        <v>38849699.469999999</v>
      </c>
      <c r="F382" s="397">
        <v>0.94017436037443902</v>
      </c>
      <c r="G382">
        <v>3</v>
      </c>
      <c r="H382" s="396">
        <v>54989.3</v>
      </c>
      <c r="I382" s="396">
        <v>14869988.210000001</v>
      </c>
      <c r="J382" s="396">
        <v>14924977.51</v>
      </c>
      <c r="K382">
        <v>1.0576399999999999</v>
      </c>
      <c r="L382" s="396">
        <v>9160797.5600000005</v>
      </c>
      <c r="M382" s="396">
        <v>1832159.51</v>
      </c>
      <c r="N382" s="396">
        <v>884129.66</v>
      </c>
      <c r="O382" s="396">
        <v>393115.16</v>
      </c>
      <c r="P382" s="396">
        <v>372705.17</v>
      </c>
      <c r="Q382" s="396">
        <v>539753.48</v>
      </c>
      <c r="R382" s="396">
        <v>203616.11</v>
      </c>
      <c r="S382" s="396">
        <v>339770.27</v>
      </c>
      <c r="T382" s="396">
        <v>450464.88</v>
      </c>
      <c r="U382" s="396">
        <v>254499.74</v>
      </c>
      <c r="V382" s="396">
        <v>664069.05000000005</v>
      </c>
      <c r="W382" s="396">
        <v>578389.61</v>
      </c>
      <c r="X382" s="396">
        <v>407704.6</v>
      </c>
      <c r="Y382" s="396">
        <v>16081174.800000001</v>
      </c>
      <c r="Z382" s="396">
        <v>207461.7</v>
      </c>
      <c r="AA382" s="396">
        <v>291547.5</v>
      </c>
      <c r="AB382" s="396">
        <v>758023.5</v>
      </c>
      <c r="AC382" s="396">
        <v>79300.92</v>
      </c>
      <c r="AD382" s="396">
        <v>1331788.98</v>
      </c>
      <c r="AE382" s="396">
        <v>420423.99</v>
      </c>
      <c r="AF382" s="396">
        <v>3500902.38</v>
      </c>
      <c r="AG382" s="396">
        <v>2351039.04</v>
      </c>
      <c r="AH382" s="396">
        <v>7595643.0601199996</v>
      </c>
      <c r="AI382" s="396">
        <v>16536131.070119999</v>
      </c>
      <c r="AJ382" s="396">
        <v>2365219.91</v>
      </c>
      <c r="AK382" s="396">
        <v>14170911.160119999</v>
      </c>
      <c r="AL382" s="396">
        <v>16672462.340120001</v>
      </c>
      <c r="AM382" s="396">
        <v>912668.49</v>
      </c>
      <c r="AN382" s="396">
        <v>912668.49</v>
      </c>
      <c r="AO382" s="396">
        <v>950928.83</v>
      </c>
      <c r="AP382" s="396">
        <v>950928.83</v>
      </c>
      <c r="AQ382" s="396">
        <v>519702.93</v>
      </c>
      <c r="AR382" s="396">
        <v>519702.93</v>
      </c>
      <c r="AS382" s="396">
        <v>542021.46</v>
      </c>
      <c r="AT382" s="396">
        <v>542021.46</v>
      </c>
      <c r="AU382" s="396">
        <v>650425.75</v>
      </c>
      <c r="AV382" s="396">
        <v>1318387.49</v>
      </c>
      <c r="AW382" s="396">
        <v>542451.77</v>
      </c>
      <c r="AX382" s="396">
        <v>206257.08</v>
      </c>
      <c r="AY382" s="396">
        <v>8568165.5099999998</v>
      </c>
      <c r="AZ382" s="396">
        <v>41321802.75</v>
      </c>
      <c r="BA382" s="396">
        <v>4789462.62</v>
      </c>
      <c r="BB382" s="396">
        <v>399016.04</v>
      </c>
      <c r="BC382" s="396">
        <v>643462.92000000004</v>
      </c>
      <c r="BD382" s="396">
        <v>41321802.650119998</v>
      </c>
    </row>
    <row r="383" spans="1:56" x14ac:dyDescent="0.25">
      <c r="A383" s="390" t="s">
        <v>2963</v>
      </c>
      <c r="B383" s="390" t="s">
        <v>6379</v>
      </c>
      <c r="C383">
        <v>1623</v>
      </c>
      <c r="D383" s="396">
        <v>28208312.82</v>
      </c>
      <c r="E383" s="396">
        <v>23269224.02</v>
      </c>
      <c r="F383" s="397">
        <v>0.824906621267397</v>
      </c>
      <c r="G383">
        <v>2</v>
      </c>
      <c r="H383" s="396">
        <v>114375.06</v>
      </c>
      <c r="I383" s="396">
        <v>9694059.0700000003</v>
      </c>
      <c r="J383" s="396">
        <v>9808434.1300000008</v>
      </c>
      <c r="K383">
        <v>1.0576399999999999</v>
      </c>
      <c r="L383" s="396">
        <v>6087213.75</v>
      </c>
      <c r="M383" s="396">
        <v>1217442.75</v>
      </c>
      <c r="N383" s="396">
        <v>615475.67000000004</v>
      </c>
      <c r="O383" s="396">
        <v>273207.44</v>
      </c>
      <c r="P383" s="396">
        <v>252135.54</v>
      </c>
      <c r="Q383" s="396">
        <v>377746.02</v>
      </c>
      <c r="R383" s="396">
        <v>141217.62</v>
      </c>
      <c r="S383" s="396">
        <v>236133.78</v>
      </c>
      <c r="T383" s="396">
        <v>313064.40000000002</v>
      </c>
      <c r="U383" s="396">
        <v>177100.33</v>
      </c>
      <c r="V383" s="396">
        <v>461515.17</v>
      </c>
      <c r="W383" s="396">
        <v>401969.61</v>
      </c>
      <c r="X383" s="396">
        <v>283346.83</v>
      </c>
      <c r="Y383" s="396">
        <v>10837568.91</v>
      </c>
      <c r="Z383" s="396">
        <v>143752.5</v>
      </c>
      <c r="AA383" s="396">
        <v>202875</v>
      </c>
      <c r="AB383" s="396">
        <v>527475</v>
      </c>
      <c r="AC383" s="396">
        <v>55182</v>
      </c>
      <c r="AD383" s="396">
        <v>926733</v>
      </c>
      <c r="AE383" s="396">
        <v>293683.75</v>
      </c>
      <c r="AF383" s="396">
        <v>2436123</v>
      </c>
      <c r="AG383" s="396">
        <v>1635984</v>
      </c>
      <c r="AH383" s="396">
        <v>5166366.8279999997</v>
      </c>
      <c r="AI383" s="396">
        <v>11388175.078</v>
      </c>
      <c r="AJ383" s="396">
        <v>1645851.84</v>
      </c>
      <c r="AK383" s="396">
        <v>9742323.2379999999</v>
      </c>
      <c r="AL383" s="396">
        <v>11483041.978</v>
      </c>
      <c r="AM383" s="396">
        <v>483833.86</v>
      </c>
      <c r="AN383" s="396">
        <v>483833.86</v>
      </c>
      <c r="AO383" s="396">
        <v>503761.12</v>
      </c>
      <c r="AP383" s="396">
        <v>503761.12</v>
      </c>
      <c r="AQ383" s="396">
        <v>463906.6</v>
      </c>
      <c r="AR383" s="396">
        <v>463906.6</v>
      </c>
      <c r="AS383" s="396">
        <v>483036.77</v>
      </c>
      <c r="AT383" s="396">
        <v>483036.77</v>
      </c>
      <c r="AU383" s="396">
        <v>580281.80000000005</v>
      </c>
      <c r="AV383" s="396">
        <v>917451.03</v>
      </c>
      <c r="AW383" s="396">
        <v>377486.08000000002</v>
      </c>
      <c r="AX383" s="396">
        <v>143406.21</v>
      </c>
      <c r="AY383" s="396">
        <v>5887701.8200000003</v>
      </c>
      <c r="AZ383" s="396">
        <v>28208312.82</v>
      </c>
      <c r="BA383" s="396">
        <v>1723567.38</v>
      </c>
      <c r="BB383" s="396">
        <v>552288.35</v>
      </c>
      <c r="BC383" s="396">
        <v>644282.43000000005</v>
      </c>
      <c r="BD383" s="396">
        <v>28208312.708000001</v>
      </c>
    </row>
    <row r="384" spans="1:56" x14ac:dyDescent="0.25">
      <c r="A384" s="390" t="s">
        <v>2373</v>
      </c>
      <c r="B384" s="390" t="s">
        <v>6380</v>
      </c>
      <c r="C384">
        <v>1283.81</v>
      </c>
      <c r="D384" s="396">
        <v>21673650.809999999</v>
      </c>
      <c r="E384" s="396">
        <v>16760568.630000001</v>
      </c>
      <c r="F384" s="397">
        <v>0.77331543157772198</v>
      </c>
      <c r="G384">
        <v>1</v>
      </c>
      <c r="H384" s="396">
        <v>149298.04</v>
      </c>
      <c r="I384" s="396">
        <v>3241994.75</v>
      </c>
      <c r="J384" s="396">
        <v>3391292.79</v>
      </c>
      <c r="K384">
        <v>1.0576399999999999</v>
      </c>
      <c r="L384" s="396">
        <v>4920010.82</v>
      </c>
      <c r="M384" s="396">
        <v>984002.16</v>
      </c>
      <c r="N384" s="396">
        <v>486461.04</v>
      </c>
      <c r="O384" s="396">
        <v>216289.23</v>
      </c>
      <c r="P384" s="396">
        <v>192403.31</v>
      </c>
      <c r="Q384" s="396">
        <v>297149.34999999998</v>
      </c>
      <c r="R384" s="396">
        <v>112317.27</v>
      </c>
      <c r="S384" s="396">
        <v>186939.24</v>
      </c>
      <c r="T384" s="396">
        <v>247842.65</v>
      </c>
      <c r="U384" s="396">
        <v>140040.45000000001</v>
      </c>
      <c r="V384" s="396">
        <v>365366.18</v>
      </c>
      <c r="W384" s="396">
        <v>318225.94</v>
      </c>
      <c r="X384" s="396">
        <v>224316.24</v>
      </c>
      <c r="Y384" s="396">
        <v>8691363.8800000008</v>
      </c>
      <c r="Z384" s="396">
        <v>114433.2</v>
      </c>
      <c r="AA384" s="396">
        <v>160476.25</v>
      </c>
      <c r="AB384" s="396">
        <v>417238.25</v>
      </c>
      <c r="AC384" s="396">
        <v>43649.54</v>
      </c>
      <c r="AD384" s="396">
        <v>733055.51</v>
      </c>
      <c r="AE384" s="396">
        <v>231971.24</v>
      </c>
      <c r="AF384" s="396">
        <v>1926998.81</v>
      </c>
      <c r="AG384" s="396">
        <v>1294080.48</v>
      </c>
      <c r="AH384" s="396">
        <v>3946826.16744</v>
      </c>
      <c r="AI384" s="396">
        <v>8868729.4474400003</v>
      </c>
      <c r="AJ384" s="396">
        <v>1301886.04</v>
      </c>
      <c r="AK384" s="396">
        <v>7566843.4074400002</v>
      </c>
      <c r="AL384" s="396">
        <v>8943770.1574399993</v>
      </c>
      <c r="AM384" s="396">
        <v>420863.72</v>
      </c>
      <c r="AN384" s="396">
        <v>420863.72</v>
      </c>
      <c r="AO384" s="396">
        <v>438399.71</v>
      </c>
      <c r="AP384" s="396">
        <v>438399.71</v>
      </c>
      <c r="AQ384" s="396">
        <v>221591.12</v>
      </c>
      <c r="AR384" s="396">
        <v>221591.12</v>
      </c>
      <c r="AS384" s="396">
        <v>231156.21</v>
      </c>
      <c r="AT384" s="396">
        <v>231156.21</v>
      </c>
      <c r="AU384" s="396">
        <v>277387.45</v>
      </c>
      <c r="AV384" s="396">
        <v>725352.25</v>
      </c>
      <c r="AW384" s="396">
        <v>298446.86</v>
      </c>
      <c r="AX384" s="396">
        <v>113308.61</v>
      </c>
      <c r="AY384" s="396">
        <v>4038516.69</v>
      </c>
      <c r="AZ384" s="396">
        <v>21673650.809999999</v>
      </c>
      <c r="BA384" s="396">
        <v>1196123.5</v>
      </c>
      <c r="BB384" s="396">
        <v>170343.6</v>
      </c>
      <c r="BC384" s="396">
        <v>590099.97</v>
      </c>
      <c r="BD384" s="396">
        <v>21673650.72744</v>
      </c>
    </row>
    <row r="385" spans="1:56" x14ac:dyDescent="0.25">
      <c r="A385" s="390" t="s">
        <v>1531</v>
      </c>
      <c r="B385" s="390" t="s">
        <v>6381</v>
      </c>
      <c r="C385">
        <v>596</v>
      </c>
      <c r="D385" s="396">
        <v>8628788.2300000004</v>
      </c>
      <c r="E385" s="396">
        <v>10730842.710000001</v>
      </c>
      <c r="F385" s="397">
        <v>1.2436094645006699</v>
      </c>
      <c r="G385">
        <v>4</v>
      </c>
      <c r="H385" s="396">
        <v>548.70000000000005</v>
      </c>
      <c r="I385" s="396">
        <v>570609.43999999994</v>
      </c>
      <c r="J385" s="396">
        <v>571158.14</v>
      </c>
      <c r="K385">
        <v>1.0576399999999999</v>
      </c>
      <c r="L385" s="396">
        <v>2077894.43</v>
      </c>
      <c r="M385" s="396">
        <v>415578.88</v>
      </c>
      <c r="N385" s="396">
        <v>225396.14</v>
      </c>
      <c r="O385" s="396">
        <v>100176.06</v>
      </c>
      <c r="P385" s="396">
        <v>74264.52</v>
      </c>
      <c r="Q385" s="396">
        <v>134327.78</v>
      </c>
      <c r="R385" s="396">
        <v>51889.26</v>
      </c>
      <c r="S385" s="396">
        <v>86582.38</v>
      </c>
      <c r="T385" s="396">
        <v>114790.28</v>
      </c>
      <c r="U385" s="396">
        <v>64936.79</v>
      </c>
      <c r="V385" s="396">
        <v>169222.23</v>
      </c>
      <c r="W385" s="396">
        <v>147388.85999999999</v>
      </c>
      <c r="X385" s="396">
        <v>103893.83</v>
      </c>
      <c r="Y385" s="396">
        <v>3766341.44</v>
      </c>
      <c r="Z385" s="396">
        <v>52740</v>
      </c>
      <c r="AA385" s="396">
        <v>74500</v>
      </c>
      <c r="AB385" s="396">
        <v>193700</v>
      </c>
      <c r="AC385" s="396">
        <v>20264</v>
      </c>
      <c r="AD385" s="396">
        <v>170158</v>
      </c>
      <c r="AE385" s="396">
        <v>104436</v>
      </c>
      <c r="AF385" s="396">
        <v>894596</v>
      </c>
      <c r="AG385" s="396">
        <v>600768</v>
      </c>
      <c r="AH385" s="396">
        <v>1557353.949</v>
      </c>
      <c r="AI385" s="396">
        <v>3668515.949</v>
      </c>
      <c r="AJ385" s="396">
        <v>604391.68000000005</v>
      </c>
      <c r="AK385" s="396">
        <v>3064124.2689999999</v>
      </c>
      <c r="AL385" s="396">
        <v>3703353.0789999999</v>
      </c>
      <c r="AM385" s="396">
        <v>58984.68</v>
      </c>
      <c r="AN385" s="396">
        <v>58984.68</v>
      </c>
      <c r="AO385" s="396">
        <v>61375.95</v>
      </c>
      <c r="AP385" s="396">
        <v>61375.95</v>
      </c>
      <c r="AQ385" s="396">
        <v>73332.31</v>
      </c>
      <c r="AR385" s="396">
        <v>73332.31</v>
      </c>
      <c r="AS385" s="396">
        <v>76520.67</v>
      </c>
      <c r="AT385" s="396">
        <v>76520.67</v>
      </c>
      <c r="AU385" s="396">
        <v>91665.39</v>
      </c>
      <c r="AV385" s="396">
        <v>336372.14</v>
      </c>
      <c r="AW385" s="396">
        <v>138400.63</v>
      </c>
      <c r="AX385" s="396">
        <v>52228.18</v>
      </c>
      <c r="AY385" s="396">
        <v>1159093.56</v>
      </c>
      <c r="AZ385" s="396">
        <v>8628788.2300000004</v>
      </c>
      <c r="BA385" s="396">
        <v>49622.68</v>
      </c>
      <c r="BB385" s="396">
        <v>10375.57</v>
      </c>
      <c r="BC385" s="396">
        <v>252942.69</v>
      </c>
      <c r="BD385" s="396">
        <v>8628788.0789999999</v>
      </c>
    </row>
    <row r="386" spans="1:56" x14ac:dyDescent="0.25">
      <c r="A386" s="390" t="s">
        <v>3403</v>
      </c>
      <c r="B386" s="390" t="s">
        <v>6382</v>
      </c>
      <c r="C386">
        <v>3145.04</v>
      </c>
      <c r="D386" s="396">
        <v>60388689.770000003</v>
      </c>
      <c r="E386" s="396">
        <v>52551079.75</v>
      </c>
      <c r="F386" s="397">
        <v>0.870213941553447</v>
      </c>
      <c r="G386">
        <v>2</v>
      </c>
      <c r="H386" s="396">
        <v>104867.38</v>
      </c>
      <c r="I386" s="396">
        <v>26419948.16</v>
      </c>
      <c r="J386" s="396">
        <v>26524815.539999999</v>
      </c>
      <c r="K386">
        <v>1.0576399999999999</v>
      </c>
      <c r="L386" s="396">
        <v>12377815.279999999</v>
      </c>
      <c r="M386" s="396">
        <v>2475563.0499999998</v>
      </c>
      <c r="N386" s="396">
        <v>1193005.8600000001</v>
      </c>
      <c r="O386" s="396">
        <v>529718.88</v>
      </c>
      <c r="P386" s="396">
        <v>556603.15</v>
      </c>
      <c r="Q386" s="396">
        <v>731882.92</v>
      </c>
      <c r="R386" s="396">
        <v>274553.33</v>
      </c>
      <c r="S386" s="396">
        <v>458165.13</v>
      </c>
      <c r="T386" s="396">
        <v>606997.07999999996</v>
      </c>
      <c r="U386" s="396">
        <v>343705.83</v>
      </c>
      <c r="V386" s="396">
        <v>894826.64</v>
      </c>
      <c r="W386" s="396">
        <v>779374.42</v>
      </c>
      <c r="X386" s="396">
        <v>549771.56000000006</v>
      </c>
      <c r="Y386" s="396">
        <v>21771983.129999999</v>
      </c>
      <c r="Z386" s="396">
        <v>280151.09999999998</v>
      </c>
      <c r="AA386" s="396">
        <v>393130</v>
      </c>
      <c r="AB386" s="396">
        <v>1022138</v>
      </c>
      <c r="AC386" s="396">
        <v>106931.36</v>
      </c>
      <c r="AD386" s="396">
        <v>1795817.84</v>
      </c>
      <c r="AE386" s="396">
        <v>571444.31000000006</v>
      </c>
      <c r="AF386" s="396">
        <v>4720705.04</v>
      </c>
      <c r="AG386" s="396">
        <v>3170200.32</v>
      </c>
      <c r="AH386" s="396">
        <v>11260913.970960001</v>
      </c>
      <c r="AI386" s="396">
        <v>23321431.940960001</v>
      </c>
      <c r="AJ386" s="396">
        <v>3189322.16</v>
      </c>
      <c r="AK386" s="396">
        <v>20132109.780960001</v>
      </c>
      <c r="AL386" s="396">
        <v>23505264.460960001</v>
      </c>
      <c r="AM386" s="396">
        <v>1288098.06</v>
      </c>
      <c r="AN386" s="396">
        <v>1288098.06</v>
      </c>
      <c r="AO386" s="396">
        <v>1341503.1100000001</v>
      </c>
      <c r="AP386" s="396">
        <v>1341503.1100000001</v>
      </c>
      <c r="AQ386" s="396">
        <v>1324764.22</v>
      </c>
      <c r="AR386" s="396">
        <v>1324764.22</v>
      </c>
      <c r="AS386" s="396">
        <v>1379763.45</v>
      </c>
      <c r="AT386" s="396">
        <v>1379763.45</v>
      </c>
      <c r="AU386" s="396">
        <v>1656353.82</v>
      </c>
      <c r="AV386" s="396">
        <v>1777511.56</v>
      </c>
      <c r="AW386" s="396">
        <v>731358.8</v>
      </c>
      <c r="AX386" s="396">
        <v>277960.18</v>
      </c>
      <c r="AY386" s="396">
        <v>15111442.039999999</v>
      </c>
      <c r="AZ386" s="396">
        <v>60388689.770000003</v>
      </c>
      <c r="BA386" s="396">
        <v>6917195.1299999999</v>
      </c>
      <c r="BB386" s="396">
        <v>2082224.69</v>
      </c>
      <c r="BC386" s="396">
        <v>2062260.44</v>
      </c>
      <c r="BD386" s="396">
        <v>60388689.630960003</v>
      </c>
    </row>
    <row r="387" spans="1:56" x14ac:dyDescent="0.25">
      <c r="A387" s="390" t="s">
        <v>3457</v>
      </c>
      <c r="B387" s="390" t="s">
        <v>6383</v>
      </c>
      <c r="C387">
        <v>286.31</v>
      </c>
      <c r="D387" s="396">
        <v>4280894.8600000003</v>
      </c>
      <c r="E387" s="396">
        <v>5195339.46</v>
      </c>
      <c r="F387" s="397">
        <v>1.2136106187854401</v>
      </c>
      <c r="G387">
        <v>4</v>
      </c>
      <c r="H387" s="396">
        <v>272.22000000000003</v>
      </c>
      <c r="I387" s="396">
        <v>279645.25</v>
      </c>
      <c r="J387" s="396">
        <v>279917.46999999997</v>
      </c>
      <c r="K387">
        <v>1.0576399999999999</v>
      </c>
      <c r="L387" s="396">
        <v>1038188.3</v>
      </c>
      <c r="M387" s="396">
        <v>207637.66</v>
      </c>
      <c r="N387" s="396">
        <v>107765.16</v>
      </c>
      <c r="O387" s="396">
        <v>47811.3</v>
      </c>
      <c r="P387" s="396">
        <v>37409.26</v>
      </c>
      <c r="Q387" s="396">
        <v>64314.51</v>
      </c>
      <c r="R387" s="396">
        <v>24302.560000000001</v>
      </c>
      <c r="S387" s="396">
        <v>41323.410000000003</v>
      </c>
      <c r="T387" s="396">
        <v>54786.27</v>
      </c>
      <c r="U387" s="396">
        <v>31156.54</v>
      </c>
      <c r="V387" s="396">
        <v>80765.149999999994</v>
      </c>
      <c r="W387" s="396">
        <v>70344.679999999993</v>
      </c>
      <c r="X387" s="396">
        <v>49585.69</v>
      </c>
      <c r="Y387" s="396">
        <v>1855390.49</v>
      </c>
      <c r="Z387" s="396">
        <v>25610.400000000001</v>
      </c>
      <c r="AA387" s="396">
        <v>35788.75</v>
      </c>
      <c r="AB387" s="396">
        <v>93050.75</v>
      </c>
      <c r="AC387" s="396">
        <v>9734.5400000000009</v>
      </c>
      <c r="AD387" s="396">
        <v>81741.5</v>
      </c>
      <c r="AE387" s="396">
        <v>50160.7</v>
      </c>
      <c r="AF387" s="396">
        <v>429751.31</v>
      </c>
      <c r="AG387" s="396">
        <v>288600.48</v>
      </c>
      <c r="AH387" s="396">
        <v>777685.19244000001</v>
      </c>
      <c r="AI387" s="396">
        <v>1792123.6224400001</v>
      </c>
      <c r="AJ387" s="396">
        <v>290341.24</v>
      </c>
      <c r="AK387" s="396">
        <v>1501782.3824400001</v>
      </c>
      <c r="AL387" s="396">
        <v>1808858.8824400001</v>
      </c>
      <c r="AM387" s="396">
        <v>46231.24</v>
      </c>
      <c r="AN387" s="396">
        <v>46231.24</v>
      </c>
      <c r="AO387" s="396">
        <v>47825.42</v>
      </c>
      <c r="AP387" s="396">
        <v>47825.42</v>
      </c>
      <c r="AQ387" s="396">
        <v>32680.7</v>
      </c>
      <c r="AR387" s="396">
        <v>32680.7</v>
      </c>
      <c r="AS387" s="396">
        <v>34274.879999999997</v>
      </c>
      <c r="AT387" s="396">
        <v>34274.879999999997</v>
      </c>
      <c r="AU387" s="396">
        <v>41448.699999999997</v>
      </c>
      <c r="AV387" s="396">
        <v>161809.34</v>
      </c>
      <c r="AW387" s="396">
        <v>66576.600000000006</v>
      </c>
      <c r="AX387" s="396">
        <v>24786.25</v>
      </c>
      <c r="AY387" s="396">
        <v>616645.37</v>
      </c>
      <c r="AZ387" s="396">
        <v>4280894.8600000003</v>
      </c>
      <c r="BA387" s="396">
        <v>39083.230000000003</v>
      </c>
      <c r="BB387" s="396">
        <v>5836.8</v>
      </c>
      <c r="BC387" s="396">
        <v>138223.72</v>
      </c>
      <c r="BD387" s="396">
        <v>4280894.7424400002</v>
      </c>
    </row>
    <row r="388" spans="1:56" x14ac:dyDescent="0.25">
      <c r="A388" s="390" t="s">
        <v>2159</v>
      </c>
      <c r="B388" s="390" t="s">
        <v>6384</v>
      </c>
      <c r="C388">
        <v>3252.5</v>
      </c>
      <c r="D388" s="396">
        <v>46794553.630000003</v>
      </c>
      <c r="E388" s="396">
        <v>54689932.850000001</v>
      </c>
      <c r="F388" s="397">
        <v>1.1687243195528301</v>
      </c>
      <c r="G388">
        <v>4</v>
      </c>
      <c r="H388" s="396">
        <v>2975.68</v>
      </c>
      <c r="I388" s="396">
        <v>2636359.4900000002</v>
      </c>
      <c r="J388" s="396">
        <v>2639335.17</v>
      </c>
      <c r="K388">
        <v>1.0576399999999999</v>
      </c>
      <c r="L388" s="396">
        <v>11316100.77</v>
      </c>
      <c r="M388" s="396">
        <v>2263220.15</v>
      </c>
      <c r="N388" s="396">
        <v>1233986.98</v>
      </c>
      <c r="O388" s="396">
        <v>547932.71</v>
      </c>
      <c r="P388" s="396">
        <v>400915.81</v>
      </c>
      <c r="Q388" s="396">
        <v>751421.51</v>
      </c>
      <c r="R388" s="396">
        <v>284405.73</v>
      </c>
      <c r="S388" s="396">
        <v>473907.38</v>
      </c>
      <c r="T388" s="396">
        <v>627868.04</v>
      </c>
      <c r="U388" s="396">
        <v>355512.52</v>
      </c>
      <c r="V388" s="396">
        <v>925594.32</v>
      </c>
      <c r="W388" s="396">
        <v>806172.4</v>
      </c>
      <c r="X388" s="396">
        <v>568661.35</v>
      </c>
      <c r="Y388" s="396">
        <v>20555699.670000002</v>
      </c>
      <c r="Z388" s="396">
        <v>289282.5</v>
      </c>
      <c r="AA388" s="396">
        <v>406562.5</v>
      </c>
      <c r="AB388" s="396">
        <v>1057062.5</v>
      </c>
      <c r="AC388" s="396">
        <v>110585</v>
      </c>
      <c r="AD388" s="396">
        <v>928588.75</v>
      </c>
      <c r="AE388" s="396">
        <v>585142.75</v>
      </c>
      <c r="AF388" s="396">
        <v>4882002.5</v>
      </c>
      <c r="AG388" s="396">
        <v>3278520</v>
      </c>
      <c r="AH388" s="396">
        <v>8430994.9289999995</v>
      </c>
      <c r="AI388" s="396">
        <v>19968741.429000001</v>
      </c>
      <c r="AJ388" s="396">
        <v>3298295.2</v>
      </c>
      <c r="AK388" s="396">
        <v>16670446.229</v>
      </c>
      <c r="AL388" s="396">
        <v>20158855.159000002</v>
      </c>
      <c r="AM388" s="396">
        <v>380212.11</v>
      </c>
      <c r="AN388" s="396">
        <v>380212.11</v>
      </c>
      <c r="AO388" s="396">
        <v>396153.92</v>
      </c>
      <c r="AP388" s="396">
        <v>396153.92</v>
      </c>
      <c r="AQ388" s="396">
        <v>308473.96999999997</v>
      </c>
      <c r="AR388" s="396">
        <v>308473.96999999997</v>
      </c>
      <c r="AS388" s="396">
        <v>321227.42</v>
      </c>
      <c r="AT388" s="396">
        <v>321227.42</v>
      </c>
      <c r="AU388" s="396">
        <v>385791.74</v>
      </c>
      <c r="AV388" s="396">
        <v>1838090.43</v>
      </c>
      <c r="AW388" s="396">
        <v>756284.03</v>
      </c>
      <c r="AX388" s="396">
        <v>287697.64</v>
      </c>
      <c r="AY388" s="396">
        <v>6079998.6799999997</v>
      </c>
      <c r="AZ388" s="396">
        <v>46794553.630000003</v>
      </c>
      <c r="BA388" s="396">
        <v>402396.88</v>
      </c>
      <c r="BB388" s="396">
        <v>138405.42000000001</v>
      </c>
      <c r="BC388" s="396">
        <v>962302.19</v>
      </c>
      <c r="BD388" s="396">
        <v>46794553.509000003</v>
      </c>
    </row>
    <row r="389" spans="1:56" x14ac:dyDescent="0.25">
      <c r="A389" s="390" t="s">
        <v>2512</v>
      </c>
      <c r="B389" s="390" t="s">
        <v>6385</v>
      </c>
      <c r="C389">
        <v>2932</v>
      </c>
      <c r="D389" s="396">
        <v>44171184.619999997</v>
      </c>
      <c r="E389" s="396">
        <v>53303740.460000001</v>
      </c>
      <c r="F389" s="397">
        <v>1.2067536996928301</v>
      </c>
      <c r="G389">
        <v>4</v>
      </c>
      <c r="H389" s="396">
        <v>2808.86</v>
      </c>
      <c r="I389" s="396">
        <v>3368297.49</v>
      </c>
      <c r="J389" s="396">
        <v>3371106.35</v>
      </c>
      <c r="K389">
        <v>1.0576399999999999</v>
      </c>
      <c r="L389" s="396">
        <v>10561744.65</v>
      </c>
      <c r="M389" s="396">
        <v>2112348.9300000002</v>
      </c>
      <c r="N389" s="396">
        <v>1111802.53</v>
      </c>
      <c r="O389" s="396">
        <v>494050.13</v>
      </c>
      <c r="P389" s="396">
        <v>385688.67</v>
      </c>
      <c r="Q389" s="396">
        <v>670824.82999999996</v>
      </c>
      <c r="R389" s="396">
        <v>256162.2</v>
      </c>
      <c r="S389" s="396">
        <v>427008.59</v>
      </c>
      <c r="T389" s="396">
        <v>566124.79</v>
      </c>
      <c r="U389" s="396">
        <v>320420.42</v>
      </c>
      <c r="V389" s="396">
        <v>834573.27</v>
      </c>
      <c r="W389" s="396">
        <v>726895.06</v>
      </c>
      <c r="X389" s="396">
        <v>512385.52</v>
      </c>
      <c r="Y389" s="396">
        <v>18980029.59</v>
      </c>
      <c r="Z389" s="396">
        <v>259222.5</v>
      </c>
      <c r="AA389" s="396">
        <v>366500</v>
      </c>
      <c r="AB389" s="396">
        <v>952900</v>
      </c>
      <c r="AC389" s="396">
        <v>99688</v>
      </c>
      <c r="AD389" s="396">
        <v>837086</v>
      </c>
      <c r="AE389" s="396">
        <v>519148.75</v>
      </c>
      <c r="AF389" s="396">
        <v>4400932</v>
      </c>
      <c r="AG389" s="396">
        <v>2955456</v>
      </c>
      <c r="AH389" s="396">
        <v>8036264.0880000005</v>
      </c>
      <c r="AI389" s="396">
        <v>18427197.338</v>
      </c>
      <c r="AJ389" s="396">
        <v>2973282.56</v>
      </c>
      <c r="AK389" s="396">
        <v>15453914.778000001</v>
      </c>
      <c r="AL389" s="396">
        <v>18598577.338</v>
      </c>
      <c r="AM389" s="396">
        <v>556369.07999999996</v>
      </c>
      <c r="AN389" s="396">
        <v>556369.07999999996</v>
      </c>
      <c r="AO389" s="396">
        <v>579484.71</v>
      </c>
      <c r="AP389" s="396">
        <v>579484.71</v>
      </c>
      <c r="AQ389" s="396">
        <v>322821.59999999998</v>
      </c>
      <c r="AR389" s="396">
        <v>322821.59999999998</v>
      </c>
      <c r="AS389" s="396">
        <v>336372.14</v>
      </c>
      <c r="AT389" s="396">
        <v>336372.14</v>
      </c>
      <c r="AU389" s="396">
        <v>404124.82</v>
      </c>
      <c r="AV389" s="396">
        <v>1657150.91</v>
      </c>
      <c r="AW389" s="396">
        <v>681836.29</v>
      </c>
      <c r="AX389" s="396">
        <v>259370.49</v>
      </c>
      <c r="AY389" s="396">
        <v>6592577.5700000003</v>
      </c>
      <c r="AZ389" s="396">
        <v>44171184.619999997</v>
      </c>
      <c r="BA389" s="396">
        <v>899364.65</v>
      </c>
      <c r="BB389" s="396">
        <v>90792.75</v>
      </c>
      <c r="BC389" s="396">
        <v>1200907.54</v>
      </c>
      <c r="BD389" s="396">
        <v>44171184.498000003</v>
      </c>
    </row>
    <row r="390" spans="1:56" x14ac:dyDescent="0.25">
      <c r="A390" s="390" t="s">
        <v>3118</v>
      </c>
      <c r="B390" s="390" t="s">
        <v>6386</v>
      </c>
      <c r="C390">
        <v>3051</v>
      </c>
      <c r="D390" s="396">
        <v>50948538.340000004</v>
      </c>
      <c r="E390" s="396">
        <v>42411768.109999999</v>
      </c>
      <c r="F390" s="397">
        <v>0.832443274956571</v>
      </c>
      <c r="G390">
        <v>2</v>
      </c>
      <c r="H390" s="396">
        <v>107712.82</v>
      </c>
      <c r="I390" s="396">
        <v>6441534.3799999999</v>
      </c>
      <c r="J390" s="396">
        <v>6549247.2000000002</v>
      </c>
      <c r="K390">
        <v>1.0576399999999999</v>
      </c>
      <c r="L390" s="396">
        <v>11471677.24</v>
      </c>
      <c r="M390" s="396">
        <v>2294335.44</v>
      </c>
      <c r="N390" s="396">
        <v>1157337.1100000001</v>
      </c>
      <c r="O390" s="396">
        <v>513781.78</v>
      </c>
      <c r="P390" s="396">
        <v>450135.31</v>
      </c>
      <c r="Q390" s="396">
        <v>702575.04</v>
      </c>
      <c r="R390" s="396">
        <v>266671.42</v>
      </c>
      <c r="S390" s="396">
        <v>444390.66</v>
      </c>
      <c r="T390" s="396">
        <v>588734.99</v>
      </c>
      <c r="U390" s="396">
        <v>333211</v>
      </c>
      <c r="V390" s="396">
        <v>867904.92</v>
      </c>
      <c r="W390" s="396">
        <v>755926.2</v>
      </c>
      <c r="X390" s="396">
        <v>533242.99</v>
      </c>
      <c r="Y390" s="396">
        <v>20379924.100000001</v>
      </c>
      <c r="Z390" s="396">
        <v>269235</v>
      </c>
      <c r="AA390" s="396">
        <v>381375</v>
      </c>
      <c r="AB390" s="396">
        <v>991575</v>
      </c>
      <c r="AC390" s="396">
        <v>103734</v>
      </c>
      <c r="AD390" s="396">
        <v>1742121</v>
      </c>
      <c r="AE390" s="396">
        <v>543614.5</v>
      </c>
      <c r="AF390" s="396">
        <v>4579551</v>
      </c>
      <c r="AG390" s="396">
        <v>3075408</v>
      </c>
      <c r="AH390" s="396">
        <v>9259983.7080000006</v>
      </c>
      <c r="AI390" s="396">
        <v>20946597.208000001</v>
      </c>
      <c r="AJ390" s="396">
        <v>3093958.08</v>
      </c>
      <c r="AK390" s="396">
        <v>17852639.127999999</v>
      </c>
      <c r="AL390" s="396">
        <v>21124932.947999999</v>
      </c>
      <c r="AM390" s="396">
        <v>915856.85</v>
      </c>
      <c r="AN390" s="396">
        <v>915856.85</v>
      </c>
      <c r="AO390" s="396">
        <v>954117.19</v>
      </c>
      <c r="AP390" s="396">
        <v>954117.19</v>
      </c>
      <c r="AQ390" s="396">
        <v>562745.81000000006</v>
      </c>
      <c r="AR390" s="396">
        <v>562745.81000000006</v>
      </c>
      <c r="AS390" s="396">
        <v>585861.43000000005</v>
      </c>
      <c r="AT390" s="396">
        <v>585861.43000000005</v>
      </c>
      <c r="AU390" s="396">
        <v>703033.72</v>
      </c>
      <c r="AV390" s="396">
        <v>1724106.5</v>
      </c>
      <c r="AW390" s="396">
        <v>709385.23</v>
      </c>
      <c r="AX390" s="396">
        <v>269993.17</v>
      </c>
      <c r="AY390" s="396">
        <v>9443681.1799999997</v>
      </c>
      <c r="AZ390" s="396">
        <v>50948538.340000004</v>
      </c>
      <c r="BA390" s="396">
        <v>2328379.66</v>
      </c>
      <c r="BB390" s="396">
        <v>501725.22</v>
      </c>
      <c r="BC390" s="396">
        <v>1491256.01</v>
      </c>
      <c r="BD390" s="396">
        <v>50948538.228</v>
      </c>
    </row>
    <row r="391" spans="1:56" x14ac:dyDescent="0.25">
      <c r="A391" s="390" t="s">
        <v>3086</v>
      </c>
      <c r="B391" s="390" t="s">
        <v>6387</v>
      </c>
      <c r="C391">
        <v>473.25</v>
      </c>
      <c r="D391" s="396">
        <v>7203318.54</v>
      </c>
      <c r="E391" s="396">
        <v>12106628.59</v>
      </c>
      <c r="F391" s="397">
        <v>1.68070154370821</v>
      </c>
      <c r="G391">
        <v>4</v>
      </c>
      <c r="H391" s="396">
        <v>458.06</v>
      </c>
      <c r="I391" s="396">
        <v>484501.91</v>
      </c>
      <c r="J391" s="396">
        <v>484959.97</v>
      </c>
      <c r="K391">
        <v>1.0576399999999999</v>
      </c>
      <c r="L391" s="396">
        <v>1739420.76</v>
      </c>
      <c r="M391" s="396">
        <v>347884.15</v>
      </c>
      <c r="N391" s="396">
        <v>178343.75</v>
      </c>
      <c r="O391" s="396">
        <v>78926.59</v>
      </c>
      <c r="P391" s="396">
        <v>63295.839999999997</v>
      </c>
      <c r="Q391" s="396">
        <v>106648.12</v>
      </c>
      <c r="R391" s="396">
        <v>40723.22</v>
      </c>
      <c r="S391" s="396">
        <v>68872.350000000006</v>
      </c>
      <c r="T391" s="396">
        <v>90440.82</v>
      </c>
      <c r="U391" s="396">
        <v>51490.28</v>
      </c>
      <c r="V391" s="396">
        <v>133326.6</v>
      </c>
      <c r="W391" s="396">
        <v>116124.55</v>
      </c>
      <c r="X391" s="396">
        <v>82642.820000000007</v>
      </c>
      <c r="Y391" s="396">
        <v>3098139.85</v>
      </c>
      <c r="Z391" s="396">
        <v>41670</v>
      </c>
      <c r="AA391" s="396">
        <v>59156.25</v>
      </c>
      <c r="AB391" s="396">
        <v>153806.25</v>
      </c>
      <c r="AC391" s="396">
        <v>16090.5</v>
      </c>
      <c r="AD391" s="396">
        <v>135112.87</v>
      </c>
      <c r="AE391" s="396">
        <v>82806</v>
      </c>
      <c r="AF391" s="396">
        <v>710348.25</v>
      </c>
      <c r="AG391" s="396">
        <v>477036</v>
      </c>
      <c r="AH391" s="396">
        <v>1313435.8019999999</v>
      </c>
      <c r="AI391" s="396">
        <v>2989461.9219999998</v>
      </c>
      <c r="AJ391" s="396">
        <v>479913.36</v>
      </c>
      <c r="AK391" s="396">
        <v>2509548.5619999999</v>
      </c>
      <c r="AL391" s="396">
        <v>3017124.122</v>
      </c>
      <c r="AM391" s="396">
        <v>107607.2</v>
      </c>
      <c r="AN391" s="396">
        <v>107607.2</v>
      </c>
      <c r="AO391" s="396">
        <v>112389.74</v>
      </c>
      <c r="AP391" s="396">
        <v>112389.74</v>
      </c>
      <c r="AQ391" s="396">
        <v>43042.879999999997</v>
      </c>
      <c r="AR391" s="396">
        <v>43042.879999999997</v>
      </c>
      <c r="AS391" s="396">
        <v>44637.06</v>
      </c>
      <c r="AT391" s="396">
        <v>44637.06</v>
      </c>
      <c r="AU391" s="396">
        <v>54202.14</v>
      </c>
      <c r="AV391" s="396">
        <v>267025.27</v>
      </c>
      <c r="AW391" s="396">
        <v>109867.8</v>
      </c>
      <c r="AX391" s="396">
        <v>41605.5</v>
      </c>
      <c r="AY391" s="396">
        <v>1088054.47</v>
      </c>
      <c r="AZ391" s="396">
        <v>7203318.54</v>
      </c>
      <c r="BA391" s="396">
        <v>175462.95</v>
      </c>
      <c r="BB391" s="396">
        <v>139.4</v>
      </c>
      <c r="BC391" s="396">
        <v>141832.79</v>
      </c>
      <c r="BD391" s="396">
        <v>7203318.4419999998</v>
      </c>
    </row>
    <row r="392" spans="1:56" x14ac:dyDescent="0.25">
      <c r="A392" s="390" t="s">
        <v>1639</v>
      </c>
      <c r="B392" s="390" t="s">
        <v>6388</v>
      </c>
      <c r="C392">
        <v>465.75</v>
      </c>
      <c r="D392" s="396">
        <v>6225672.1799999997</v>
      </c>
      <c r="E392" s="396">
        <v>11965997.699999999</v>
      </c>
      <c r="F392" s="397">
        <v>1.92204108312044</v>
      </c>
      <c r="G392">
        <v>4</v>
      </c>
      <c r="H392" s="396">
        <v>395.89</v>
      </c>
      <c r="I392" s="396">
        <v>294341.65000000002</v>
      </c>
      <c r="J392" s="396">
        <v>294737.53999999998</v>
      </c>
      <c r="K392">
        <v>1.0576399999999999</v>
      </c>
      <c r="L392" s="396">
        <v>1555005.73</v>
      </c>
      <c r="M392" s="396">
        <v>311001.14</v>
      </c>
      <c r="N392" s="396">
        <v>176067.02</v>
      </c>
      <c r="O392" s="396">
        <v>77408.77</v>
      </c>
      <c r="P392" s="396">
        <v>51745.84</v>
      </c>
      <c r="Q392" s="396">
        <v>109904.55</v>
      </c>
      <c r="R392" s="396">
        <v>40066.39</v>
      </c>
      <c r="S392" s="396">
        <v>67560.490000000005</v>
      </c>
      <c r="T392" s="396">
        <v>88701.58</v>
      </c>
      <c r="U392" s="396">
        <v>50506.39</v>
      </c>
      <c r="V392" s="396">
        <v>130762.63</v>
      </c>
      <c r="W392" s="396">
        <v>113891.39</v>
      </c>
      <c r="X392" s="396">
        <v>81068.67</v>
      </c>
      <c r="Y392" s="396">
        <v>2853690.59</v>
      </c>
      <c r="Z392" s="396">
        <v>41580</v>
      </c>
      <c r="AA392" s="396">
        <v>58218.75</v>
      </c>
      <c r="AB392" s="396">
        <v>151368.75</v>
      </c>
      <c r="AC392" s="396">
        <v>15835.5</v>
      </c>
      <c r="AD392" s="396">
        <v>132971.62</v>
      </c>
      <c r="AE392" s="396">
        <v>86825</v>
      </c>
      <c r="AF392" s="396">
        <v>699090.75</v>
      </c>
      <c r="AG392" s="396">
        <v>469476</v>
      </c>
      <c r="AH392" s="396">
        <v>1102840.4580000001</v>
      </c>
      <c r="AI392" s="396">
        <v>2758206.8280000002</v>
      </c>
      <c r="AJ392" s="396">
        <v>472307.76</v>
      </c>
      <c r="AK392" s="396">
        <v>2285899.068</v>
      </c>
      <c r="AL392" s="396">
        <v>2785430.6379999998</v>
      </c>
      <c r="AM392" s="396">
        <v>7173.81</v>
      </c>
      <c r="AN392" s="396">
        <v>7173.81</v>
      </c>
      <c r="AO392" s="396">
        <v>7970.9</v>
      </c>
      <c r="AP392" s="396">
        <v>7970.9</v>
      </c>
      <c r="AQ392" s="396">
        <v>27101.07</v>
      </c>
      <c r="AR392" s="396">
        <v>27101.07</v>
      </c>
      <c r="AS392" s="396">
        <v>27898.16</v>
      </c>
      <c r="AT392" s="396">
        <v>27898.16</v>
      </c>
      <c r="AU392" s="396">
        <v>34274.879999999997</v>
      </c>
      <c r="AV392" s="396">
        <v>263039.82</v>
      </c>
      <c r="AW392" s="396">
        <v>108227.98</v>
      </c>
      <c r="AX392" s="396">
        <v>40720.28</v>
      </c>
      <c r="AY392" s="396">
        <v>586550.84</v>
      </c>
      <c r="AZ392" s="396">
        <v>6225672.1799999997</v>
      </c>
      <c r="BA392" s="396">
        <v>8103.74</v>
      </c>
      <c r="BB392" s="396">
        <v>29.6</v>
      </c>
      <c r="BC392" s="396">
        <v>172114.6</v>
      </c>
      <c r="BD392" s="396">
        <v>6225672.068</v>
      </c>
    </row>
    <row r="393" spans="1:56" x14ac:dyDescent="0.25">
      <c r="A393" s="390" t="s">
        <v>1937</v>
      </c>
      <c r="B393" s="390" t="s">
        <v>6389</v>
      </c>
      <c r="C393">
        <v>4773.6400000000003</v>
      </c>
      <c r="D393" s="396">
        <v>65772772.670000002</v>
      </c>
      <c r="E393" s="396">
        <v>65591828.549999997</v>
      </c>
      <c r="F393" s="397">
        <v>0.99724895100731303</v>
      </c>
      <c r="G393">
        <v>3</v>
      </c>
      <c r="H393" s="396">
        <v>87527.61</v>
      </c>
      <c r="I393" s="396">
        <v>3465019.11</v>
      </c>
      <c r="J393" s="396">
        <v>3552546.72</v>
      </c>
      <c r="K393">
        <v>1.0576399999999999</v>
      </c>
      <c r="L393" s="396">
        <v>16530568.51</v>
      </c>
      <c r="M393" s="396">
        <v>3306113.7</v>
      </c>
      <c r="N393" s="396">
        <v>1810758.26</v>
      </c>
      <c r="O393" s="396">
        <v>804444.15</v>
      </c>
      <c r="P393" s="396">
        <v>555140.89</v>
      </c>
      <c r="Q393" s="396">
        <v>1094160.8999999999</v>
      </c>
      <c r="R393" s="396">
        <v>417084.61</v>
      </c>
      <c r="S393" s="396">
        <v>695610.76</v>
      </c>
      <c r="T393" s="396">
        <v>921800.73</v>
      </c>
      <c r="U393" s="396">
        <v>521790.06</v>
      </c>
      <c r="V393" s="396">
        <v>1358905.79</v>
      </c>
      <c r="W393" s="396">
        <v>1183577.21</v>
      </c>
      <c r="X393" s="396">
        <v>834692.54</v>
      </c>
      <c r="Y393" s="396">
        <v>30034648.109999999</v>
      </c>
      <c r="Z393" s="396">
        <v>425547.9</v>
      </c>
      <c r="AA393" s="396">
        <v>596705</v>
      </c>
      <c r="AB393" s="396">
        <v>1551433</v>
      </c>
      <c r="AC393" s="396">
        <v>162303.76</v>
      </c>
      <c r="AD393" s="396">
        <v>1362874.21</v>
      </c>
      <c r="AE393" s="396">
        <v>853034.07</v>
      </c>
      <c r="AF393" s="396">
        <v>7165233.6399999997</v>
      </c>
      <c r="AG393" s="396">
        <v>4811829.12</v>
      </c>
      <c r="AH393" s="396">
        <v>11740120.488360001</v>
      </c>
      <c r="AI393" s="396">
        <v>28669081.188359998</v>
      </c>
      <c r="AJ393" s="396">
        <v>4840852.8499999996</v>
      </c>
      <c r="AK393" s="396">
        <v>23828228.33836</v>
      </c>
      <c r="AL393" s="396">
        <v>28948107.938359998</v>
      </c>
      <c r="AM393" s="396">
        <v>384994.65</v>
      </c>
      <c r="AN393" s="396">
        <v>384994.65</v>
      </c>
      <c r="AO393" s="396">
        <v>400936.46</v>
      </c>
      <c r="AP393" s="396">
        <v>400936.46</v>
      </c>
      <c r="AQ393" s="396">
        <v>184924.96</v>
      </c>
      <c r="AR393" s="396">
        <v>184924.96</v>
      </c>
      <c r="AS393" s="396">
        <v>192895.87</v>
      </c>
      <c r="AT393" s="396">
        <v>192895.87</v>
      </c>
      <c r="AU393" s="396">
        <v>231953.3</v>
      </c>
      <c r="AV393" s="396">
        <v>2698150.95</v>
      </c>
      <c r="AW393" s="396">
        <v>1110156.74</v>
      </c>
      <c r="AX393" s="396">
        <v>422251.62</v>
      </c>
      <c r="AY393" s="396">
        <v>6790016.4900000002</v>
      </c>
      <c r="AZ393" s="396">
        <v>65772772.670000002</v>
      </c>
      <c r="BA393" s="396">
        <v>430953.43</v>
      </c>
      <c r="BB393" s="396">
        <v>67258.94</v>
      </c>
      <c r="BC393" s="396">
        <v>1565331.87</v>
      </c>
      <c r="BD393" s="396">
        <v>65772772.53836</v>
      </c>
    </row>
    <row r="394" spans="1:56" x14ac:dyDescent="0.25">
      <c r="A394" s="390" t="s">
        <v>2536</v>
      </c>
      <c r="B394" s="390" t="s">
        <v>6390</v>
      </c>
      <c r="C394">
        <v>1362.25</v>
      </c>
      <c r="D394" s="396">
        <v>21218841.289999999</v>
      </c>
      <c r="E394" s="396">
        <v>20822542.870000001</v>
      </c>
      <c r="F394" s="397">
        <v>0.98132327705439903</v>
      </c>
      <c r="G394">
        <v>3</v>
      </c>
      <c r="H394" s="396">
        <v>28237.13</v>
      </c>
      <c r="I394" s="396">
        <v>1492668.18</v>
      </c>
      <c r="J394" s="396">
        <v>1520905.31</v>
      </c>
      <c r="K394">
        <v>1.0576399999999999</v>
      </c>
      <c r="L394" s="396">
        <v>4945054.83</v>
      </c>
      <c r="M394" s="396">
        <v>989010.96</v>
      </c>
      <c r="N394" s="396">
        <v>516817.42</v>
      </c>
      <c r="O394" s="396">
        <v>229190.69</v>
      </c>
      <c r="P394" s="396">
        <v>187428.93</v>
      </c>
      <c r="Q394" s="396">
        <v>311803.28999999998</v>
      </c>
      <c r="R394" s="396">
        <v>118228.71</v>
      </c>
      <c r="S394" s="396">
        <v>198090</v>
      </c>
      <c r="T394" s="396">
        <v>262626.24</v>
      </c>
      <c r="U394" s="396">
        <v>148895.46</v>
      </c>
      <c r="V394" s="396">
        <v>387159.95</v>
      </c>
      <c r="W394" s="396">
        <v>337207.84</v>
      </c>
      <c r="X394" s="396">
        <v>237696.5</v>
      </c>
      <c r="Y394" s="396">
        <v>8869210.8200000003</v>
      </c>
      <c r="Z394" s="396">
        <v>121140</v>
      </c>
      <c r="AA394" s="396">
        <v>170281.25</v>
      </c>
      <c r="AB394" s="396">
        <v>442731.25</v>
      </c>
      <c r="AC394" s="396">
        <v>46316.5</v>
      </c>
      <c r="AD394" s="396">
        <v>388922.37</v>
      </c>
      <c r="AE394" s="396">
        <v>242814</v>
      </c>
      <c r="AF394" s="396">
        <v>2044737.25</v>
      </c>
      <c r="AG394" s="396">
        <v>1373148</v>
      </c>
      <c r="AH394" s="396">
        <v>3885290.406</v>
      </c>
      <c r="AI394" s="396">
        <v>8715381.0260000005</v>
      </c>
      <c r="AJ394" s="396">
        <v>1381430.48</v>
      </c>
      <c r="AK394" s="396">
        <v>7333950.5460000001</v>
      </c>
      <c r="AL394" s="396">
        <v>8795006.6760000009</v>
      </c>
      <c r="AM394" s="396">
        <v>271010.73</v>
      </c>
      <c r="AN394" s="396">
        <v>271010.73</v>
      </c>
      <c r="AO394" s="396">
        <v>282169.99</v>
      </c>
      <c r="AP394" s="396">
        <v>282169.99</v>
      </c>
      <c r="AQ394" s="396">
        <v>232750.39</v>
      </c>
      <c r="AR394" s="396">
        <v>232750.39</v>
      </c>
      <c r="AS394" s="396">
        <v>242315.47</v>
      </c>
      <c r="AT394" s="396">
        <v>242315.47</v>
      </c>
      <c r="AU394" s="396">
        <v>290937.99</v>
      </c>
      <c r="AV394" s="396">
        <v>769989.31</v>
      </c>
      <c r="AW394" s="396">
        <v>316812.82</v>
      </c>
      <c r="AX394" s="396">
        <v>120390.39</v>
      </c>
      <c r="AY394" s="396">
        <v>3554623.67</v>
      </c>
      <c r="AZ394" s="396">
        <v>21218841.289999999</v>
      </c>
      <c r="BA394" s="396">
        <v>446254.92</v>
      </c>
      <c r="BB394" s="396">
        <v>64715.57</v>
      </c>
      <c r="BC394" s="396">
        <v>355577.54</v>
      </c>
      <c r="BD394" s="396">
        <v>21218841.166000001</v>
      </c>
    </row>
    <row r="395" spans="1:56" x14ac:dyDescent="0.25">
      <c r="A395" s="390" t="s">
        <v>1893</v>
      </c>
      <c r="B395" s="390" t="s">
        <v>6391</v>
      </c>
      <c r="C395">
        <v>1214.54</v>
      </c>
      <c r="D395" s="396">
        <v>18186895.280000001</v>
      </c>
      <c r="E395" s="396">
        <v>17415957.66</v>
      </c>
      <c r="F395" s="397">
        <v>0.95761026782576797</v>
      </c>
      <c r="G395">
        <v>3</v>
      </c>
      <c r="H395" s="396">
        <v>24202.34</v>
      </c>
      <c r="I395" s="396">
        <v>2014956.2</v>
      </c>
      <c r="J395" s="396">
        <v>2039158.54</v>
      </c>
      <c r="K395">
        <v>1.0576399999999999</v>
      </c>
      <c r="L395" s="396">
        <v>4403952.3</v>
      </c>
      <c r="M395" s="396">
        <v>880790.46</v>
      </c>
      <c r="N395" s="396">
        <v>459899.2</v>
      </c>
      <c r="O395" s="396">
        <v>204146.67</v>
      </c>
      <c r="P395" s="396">
        <v>158508.63</v>
      </c>
      <c r="Q395" s="396">
        <v>280867.19</v>
      </c>
      <c r="R395" s="396">
        <v>105749.01</v>
      </c>
      <c r="S395" s="396">
        <v>176772.37</v>
      </c>
      <c r="T395" s="396">
        <v>233928.67</v>
      </c>
      <c r="U395" s="396">
        <v>132169.32</v>
      </c>
      <c r="V395" s="396">
        <v>344854.39</v>
      </c>
      <c r="W395" s="396">
        <v>300360.63</v>
      </c>
      <c r="X395" s="396">
        <v>212116.58</v>
      </c>
      <c r="Y395" s="396">
        <v>7894115.4199999999</v>
      </c>
      <c r="Z395" s="396">
        <v>107838.9</v>
      </c>
      <c r="AA395" s="396">
        <v>151817.5</v>
      </c>
      <c r="AB395" s="396">
        <v>394725.5</v>
      </c>
      <c r="AC395" s="396">
        <v>41294.36</v>
      </c>
      <c r="AD395" s="396">
        <v>346751.16</v>
      </c>
      <c r="AE395" s="396">
        <v>218841.01</v>
      </c>
      <c r="AF395" s="396">
        <v>1823024.54</v>
      </c>
      <c r="AG395" s="396">
        <v>1224256.32</v>
      </c>
      <c r="AH395" s="396">
        <v>3303853.3239600002</v>
      </c>
      <c r="AI395" s="396">
        <v>7612402.6139599998</v>
      </c>
      <c r="AJ395" s="396">
        <v>1231640.72</v>
      </c>
      <c r="AK395" s="396">
        <v>6380761.89396</v>
      </c>
      <c r="AL395" s="396">
        <v>7683394.3839600002</v>
      </c>
      <c r="AM395" s="396">
        <v>247098.01</v>
      </c>
      <c r="AN395" s="396">
        <v>247098.01</v>
      </c>
      <c r="AO395" s="396">
        <v>257460.19</v>
      </c>
      <c r="AP395" s="396">
        <v>257460.19</v>
      </c>
      <c r="AQ395" s="396">
        <v>98042.11</v>
      </c>
      <c r="AR395" s="396">
        <v>98042.11</v>
      </c>
      <c r="AS395" s="396">
        <v>102824.65</v>
      </c>
      <c r="AT395" s="396">
        <v>102824.65</v>
      </c>
      <c r="AU395" s="396">
        <v>122751.91</v>
      </c>
      <c r="AV395" s="396">
        <v>686294.82</v>
      </c>
      <c r="AW395" s="396">
        <v>282376.64</v>
      </c>
      <c r="AX395" s="396">
        <v>107112.04</v>
      </c>
      <c r="AY395" s="396">
        <v>2609385.33</v>
      </c>
      <c r="AZ395" s="396">
        <v>18186895.280000001</v>
      </c>
      <c r="BA395" s="396">
        <v>612017.32999999996</v>
      </c>
      <c r="BB395" s="396">
        <v>82661.88</v>
      </c>
      <c r="BC395" s="396">
        <v>516190.83</v>
      </c>
      <c r="BD395" s="396">
        <v>18186895.133960001</v>
      </c>
    </row>
    <row r="396" spans="1:56" x14ac:dyDescent="0.25">
      <c r="A396" s="390" t="s">
        <v>2173</v>
      </c>
      <c r="B396" s="390" t="s">
        <v>6392</v>
      </c>
      <c r="C396">
        <v>882.38</v>
      </c>
      <c r="D396" s="396">
        <v>12607478.35</v>
      </c>
      <c r="E396" s="396">
        <v>14762551.59</v>
      </c>
      <c r="F396" s="397">
        <v>1.1709361047603899</v>
      </c>
      <c r="G396">
        <v>4</v>
      </c>
      <c r="H396" s="396">
        <v>801.71</v>
      </c>
      <c r="I396" s="396">
        <v>600976.75</v>
      </c>
      <c r="J396" s="396">
        <v>601778.46</v>
      </c>
      <c r="K396">
        <v>1.0576399999999999</v>
      </c>
      <c r="L396" s="396">
        <v>3115323.83</v>
      </c>
      <c r="M396" s="396">
        <v>623064.76</v>
      </c>
      <c r="N396" s="396">
        <v>334679.12</v>
      </c>
      <c r="O396" s="396">
        <v>147987.35999999999</v>
      </c>
      <c r="P396" s="396">
        <v>108105.41</v>
      </c>
      <c r="Q396" s="396">
        <v>200270.52</v>
      </c>
      <c r="R396" s="396">
        <v>76848.66</v>
      </c>
      <c r="S396" s="396">
        <v>128233.76</v>
      </c>
      <c r="T396" s="396">
        <v>169576.55</v>
      </c>
      <c r="U396" s="396">
        <v>96093.33</v>
      </c>
      <c r="V396" s="396">
        <v>249987.38</v>
      </c>
      <c r="W396" s="396">
        <v>217733.54</v>
      </c>
      <c r="X396" s="396">
        <v>153873.07</v>
      </c>
      <c r="Y396" s="396">
        <v>5621777.29</v>
      </c>
      <c r="Z396" s="396">
        <v>78747.3</v>
      </c>
      <c r="AA396" s="396">
        <v>110297.5</v>
      </c>
      <c r="AB396" s="396">
        <v>286773.5</v>
      </c>
      <c r="AC396" s="396">
        <v>30000.92</v>
      </c>
      <c r="AD396" s="396">
        <v>251919.48</v>
      </c>
      <c r="AE396" s="396">
        <v>156489.17000000001</v>
      </c>
      <c r="AF396" s="396">
        <v>1324452.3799999999</v>
      </c>
      <c r="AG396" s="396">
        <v>889439.04</v>
      </c>
      <c r="AH396" s="396">
        <v>2268508.0501199998</v>
      </c>
      <c r="AI396" s="396">
        <v>5396627.3401199998</v>
      </c>
      <c r="AJ396" s="396">
        <v>894803.91</v>
      </c>
      <c r="AK396" s="396">
        <v>4501823.4301199997</v>
      </c>
      <c r="AL396" s="396">
        <v>5448203.8301200001</v>
      </c>
      <c r="AM396" s="396">
        <v>106013.02</v>
      </c>
      <c r="AN396" s="396">
        <v>106013.02</v>
      </c>
      <c r="AO396" s="396">
        <v>110795.56</v>
      </c>
      <c r="AP396" s="396">
        <v>110795.56</v>
      </c>
      <c r="AQ396" s="396">
        <v>60578.86</v>
      </c>
      <c r="AR396" s="396">
        <v>60578.86</v>
      </c>
      <c r="AS396" s="396">
        <v>62970.14</v>
      </c>
      <c r="AT396" s="396">
        <v>62970.14</v>
      </c>
      <c r="AU396" s="396">
        <v>75723.58</v>
      </c>
      <c r="AV396" s="396">
        <v>498181.49</v>
      </c>
      <c r="AW396" s="396">
        <v>204977.24</v>
      </c>
      <c r="AX396" s="396">
        <v>77899.67</v>
      </c>
      <c r="AY396" s="396">
        <v>1537497.14</v>
      </c>
      <c r="AZ396" s="396">
        <v>12607478.35</v>
      </c>
      <c r="BA396" s="396">
        <v>107935.89</v>
      </c>
      <c r="BB396" s="396">
        <v>10299.01</v>
      </c>
      <c r="BC396" s="396">
        <v>301071.19</v>
      </c>
      <c r="BD396" s="396">
        <v>12607478.260120001</v>
      </c>
    </row>
    <row r="397" spans="1:56" x14ac:dyDescent="0.25">
      <c r="A397" s="390" t="s">
        <v>1705</v>
      </c>
      <c r="B397" s="390" t="s">
        <v>6393</v>
      </c>
      <c r="C397">
        <v>733.47</v>
      </c>
      <c r="D397" s="396">
        <v>10795452.859999999</v>
      </c>
      <c r="E397" s="396">
        <v>10404644.75</v>
      </c>
      <c r="F397" s="397">
        <v>0.96379882205330702</v>
      </c>
      <c r="G397">
        <v>3</v>
      </c>
      <c r="H397" s="396">
        <v>14366.13</v>
      </c>
      <c r="I397" s="396">
        <v>610751.91</v>
      </c>
      <c r="J397" s="396">
        <v>625118.04</v>
      </c>
      <c r="K397">
        <v>1.0576399999999999</v>
      </c>
      <c r="L397" s="396">
        <v>2637969.7000000002</v>
      </c>
      <c r="M397" s="396">
        <v>527593.93999999994</v>
      </c>
      <c r="N397" s="396">
        <v>277001.99</v>
      </c>
      <c r="O397" s="396">
        <v>122943.35</v>
      </c>
      <c r="P397" s="396">
        <v>93606.73</v>
      </c>
      <c r="Q397" s="396">
        <v>167706.20000000001</v>
      </c>
      <c r="R397" s="396">
        <v>63712.13</v>
      </c>
      <c r="S397" s="396">
        <v>106588.16</v>
      </c>
      <c r="T397" s="396">
        <v>140878.98000000001</v>
      </c>
      <c r="U397" s="396">
        <v>80023.11</v>
      </c>
      <c r="V397" s="396">
        <v>207681.82</v>
      </c>
      <c r="W397" s="396">
        <v>180886.32</v>
      </c>
      <c r="X397" s="396">
        <v>127899.61</v>
      </c>
      <c r="Y397" s="396">
        <v>4734492.04</v>
      </c>
      <c r="Z397" s="396">
        <v>65532.6</v>
      </c>
      <c r="AA397" s="396">
        <v>91683.75</v>
      </c>
      <c r="AB397" s="396">
        <v>238377.75</v>
      </c>
      <c r="AC397" s="396">
        <v>24937.98</v>
      </c>
      <c r="AD397" s="396">
        <v>209405.68</v>
      </c>
      <c r="AE397" s="396">
        <v>131797.56</v>
      </c>
      <c r="AF397" s="396">
        <v>1100938.47</v>
      </c>
      <c r="AG397" s="396">
        <v>739337.76</v>
      </c>
      <c r="AH397" s="396">
        <v>1954192.2382799999</v>
      </c>
      <c r="AI397" s="396">
        <v>4556203.78828</v>
      </c>
      <c r="AJ397" s="396">
        <v>743797.25</v>
      </c>
      <c r="AK397" s="396">
        <v>3812406.53828</v>
      </c>
      <c r="AL397" s="396">
        <v>4599076.2582799997</v>
      </c>
      <c r="AM397" s="396">
        <v>119563.55</v>
      </c>
      <c r="AN397" s="396">
        <v>119563.55</v>
      </c>
      <c r="AO397" s="396">
        <v>125143.19</v>
      </c>
      <c r="AP397" s="396">
        <v>125143.19</v>
      </c>
      <c r="AQ397" s="396">
        <v>60578.86</v>
      </c>
      <c r="AR397" s="396">
        <v>60578.86</v>
      </c>
      <c r="AS397" s="396">
        <v>62970.14</v>
      </c>
      <c r="AT397" s="396">
        <v>62970.14</v>
      </c>
      <c r="AU397" s="396">
        <v>75723.58</v>
      </c>
      <c r="AV397" s="396">
        <v>414487</v>
      </c>
      <c r="AW397" s="396">
        <v>170541.06</v>
      </c>
      <c r="AX397" s="396">
        <v>64621.31</v>
      </c>
      <c r="AY397" s="396">
        <v>1461884.43</v>
      </c>
      <c r="AZ397" s="396">
        <v>10795452.859999999</v>
      </c>
      <c r="BA397" s="396">
        <v>96157.95</v>
      </c>
      <c r="BB397" s="396">
        <v>4124.3</v>
      </c>
      <c r="BC397" s="396">
        <v>224301.99</v>
      </c>
      <c r="BD397" s="396">
        <v>10795452.72828</v>
      </c>
    </row>
    <row r="398" spans="1:56" x14ac:dyDescent="0.25">
      <c r="A398" s="390" t="s">
        <v>1722</v>
      </c>
      <c r="B398" s="390" t="s">
        <v>6394</v>
      </c>
      <c r="C398">
        <v>1118.25</v>
      </c>
      <c r="D398" s="396">
        <v>15597786.15</v>
      </c>
      <c r="E398" s="396">
        <v>15709632.24</v>
      </c>
      <c r="F398" s="397">
        <v>1.00717063876401</v>
      </c>
      <c r="G398">
        <v>4</v>
      </c>
      <c r="H398" s="396">
        <v>991.86</v>
      </c>
      <c r="I398" s="396">
        <v>777909.08</v>
      </c>
      <c r="J398" s="396">
        <v>778900.94</v>
      </c>
      <c r="K398">
        <v>1.0576399999999999</v>
      </c>
      <c r="L398" s="396">
        <v>3921285.81</v>
      </c>
      <c r="M398" s="396">
        <v>784257.16</v>
      </c>
      <c r="N398" s="396">
        <v>423471.54</v>
      </c>
      <c r="O398" s="396">
        <v>188209.57</v>
      </c>
      <c r="P398" s="396">
        <v>132478.93</v>
      </c>
      <c r="Q398" s="396">
        <v>254815.74</v>
      </c>
      <c r="R398" s="396">
        <v>97210.27</v>
      </c>
      <c r="S398" s="396">
        <v>162669.93</v>
      </c>
      <c r="T398" s="396">
        <v>215666.58</v>
      </c>
      <c r="U398" s="396">
        <v>122002.45</v>
      </c>
      <c r="V398" s="396">
        <v>317932.67</v>
      </c>
      <c r="W398" s="396">
        <v>276912.40000000002</v>
      </c>
      <c r="X398" s="396">
        <v>195194.48</v>
      </c>
      <c r="Y398" s="396">
        <v>7092107.5300000003</v>
      </c>
      <c r="Z398" s="396">
        <v>99675</v>
      </c>
      <c r="AA398" s="396">
        <v>139781.25</v>
      </c>
      <c r="AB398" s="396">
        <v>363431.25</v>
      </c>
      <c r="AC398" s="396">
        <v>38020.5</v>
      </c>
      <c r="AD398" s="396">
        <v>319260.37</v>
      </c>
      <c r="AE398" s="396">
        <v>198623.5</v>
      </c>
      <c r="AF398" s="396">
        <v>1678493.25</v>
      </c>
      <c r="AG398" s="396">
        <v>1127196</v>
      </c>
      <c r="AH398" s="396">
        <v>2791937.7119999998</v>
      </c>
      <c r="AI398" s="396">
        <v>6756418.8320000004</v>
      </c>
      <c r="AJ398" s="396">
        <v>1133994.96</v>
      </c>
      <c r="AK398" s="396">
        <v>5622423.8720000004</v>
      </c>
      <c r="AL398" s="396">
        <v>6821782.2920000004</v>
      </c>
      <c r="AM398" s="396">
        <v>111592.65</v>
      </c>
      <c r="AN398" s="396">
        <v>111592.65</v>
      </c>
      <c r="AO398" s="396">
        <v>116375.19</v>
      </c>
      <c r="AP398" s="396">
        <v>116375.19</v>
      </c>
      <c r="AQ398" s="396">
        <v>44637.06</v>
      </c>
      <c r="AR398" s="396">
        <v>44637.06</v>
      </c>
      <c r="AS398" s="396">
        <v>46231.24</v>
      </c>
      <c r="AT398" s="396">
        <v>46231.24</v>
      </c>
      <c r="AU398" s="396">
        <v>55796.32</v>
      </c>
      <c r="AV398" s="396">
        <v>632092.67000000004</v>
      </c>
      <c r="AW398" s="396">
        <v>260075.12</v>
      </c>
      <c r="AX398" s="396">
        <v>98259.81</v>
      </c>
      <c r="AY398" s="396">
        <v>1683896.2</v>
      </c>
      <c r="AZ398" s="396">
        <v>15597786.15</v>
      </c>
      <c r="BA398" s="396">
        <v>94741.43</v>
      </c>
      <c r="BB398" s="396">
        <v>7592.97</v>
      </c>
      <c r="BC398" s="396">
        <v>342033.64</v>
      </c>
      <c r="BD398" s="396">
        <v>15597786.022</v>
      </c>
    </row>
    <row r="399" spans="1:56" x14ac:dyDescent="0.25">
      <c r="A399" s="390" t="s">
        <v>3481</v>
      </c>
      <c r="B399" s="390" t="s">
        <v>6395</v>
      </c>
      <c r="C399">
        <v>2706.5</v>
      </c>
      <c r="D399" s="396">
        <v>41954954.869999997</v>
      </c>
      <c r="E399" s="396">
        <v>39687372.899999999</v>
      </c>
      <c r="F399" s="397">
        <v>0.94595198643339695</v>
      </c>
      <c r="G399">
        <v>3</v>
      </c>
      <c r="H399" s="396">
        <v>55831.87</v>
      </c>
      <c r="I399" s="396">
        <v>4568129.13</v>
      </c>
      <c r="J399" s="396">
        <v>4623961</v>
      </c>
      <c r="K399">
        <v>1.0576399999999999</v>
      </c>
      <c r="L399" s="396">
        <v>9997874.8300000001</v>
      </c>
      <c r="M399" s="396">
        <v>1999574.96</v>
      </c>
      <c r="N399" s="396">
        <v>1026804.66</v>
      </c>
      <c r="O399" s="396">
        <v>456104.65</v>
      </c>
      <c r="P399" s="396">
        <v>370810.49</v>
      </c>
      <c r="Q399" s="396">
        <v>612209.06999999995</v>
      </c>
      <c r="R399" s="396">
        <v>236457.42</v>
      </c>
      <c r="S399" s="396">
        <v>394212.23</v>
      </c>
      <c r="T399" s="396">
        <v>522643.62</v>
      </c>
      <c r="U399" s="396">
        <v>295495.19</v>
      </c>
      <c r="V399" s="396">
        <v>770473.94</v>
      </c>
      <c r="W399" s="396">
        <v>671065.93999999994</v>
      </c>
      <c r="X399" s="396">
        <v>473031.79</v>
      </c>
      <c r="Y399" s="396">
        <v>17826758.789999999</v>
      </c>
      <c r="Z399" s="396">
        <v>240345</v>
      </c>
      <c r="AA399" s="396">
        <v>338312.5</v>
      </c>
      <c r="AB399" s="396">
        <v>879612.5</v>
      </c>
      <c r="AC399" s="396">
        <v>92021</v>
      </c>
      <c r="AD399" s="396">
        <v>772705.75</v>
      </c>
      <c r="AE399" s="396">
        <v>474149.5</v>
      </c>
      <c r="AF399" s="396">
        <v>4062456.5</v>
      </c>
      <c r="AG399" s="396">
        <v>2728152</v>
      </c>
      <c r="AH399" s="396">
        <v>7676776.7189999996</v>
      </c>
      <c r="AI399" s="396">
        <v>17264531.469000001</v>
      </c>
      <c r="AJ399" s="396">
        <v>2744607.52</v>
      </c>
      <c r="AK399" s="396">
        <v>14519923.948999999</v>
      </c>
      <c r="AL399" s="396">
        <v>17422730.638999999</v>
      </c>
      <c r="AM399" s="396">
        <v>604991.6</v>
      </c>
      <c r="AN399" s="396">
        <v>604991.6</v>
      </c>
      <c r="AO399" s="396">
        <v>630498.49</v>
      </c>
      <c r="AP399" s="396">
        <v>630498.49</v>
      </c>
      <c r="AQ399" s="396">
        <v>344343.03999999998</v>
      </c>
      <c r="AR399" s="396">
        <v>344343.03999999998</v>
      </c>
      <c r="AS399" s="396">
        <v>358690.67</v>
      </c>
      <c r="AT399" s="396">
        <v>358690.67</v>
      </c>
      <c r="AU399" s="396">
        <v>430428.8</v>
      </c>
      <c r="AV399" s="396">
        <v>1529616.45</v>
      </c>
      <c r="AW399" s="396">
        <v>629362.12</v>
      </c>
      <c r="AX399" s="396">
        <v>239010.35</v>
      </c>
      <c r="AY399" s="396">
        <v>6705465.3200000003</v>
      </c>
      <c r="AZ399" s="396">
        <v>41954954.869999997</v>
      </c>
      <c r="BA399" s="396">
        <v>1716112.53</v>
      </c>
      <c r="BB399" s="396">
        <v>184267.21</v>
      </c>
      <c r="BC399" s="396">
        <v>1040994</v>
      </c>
      <c r="BD399" s="396">
        <v>41954954.748999998</v>
      </c>
    </row>
    <row r="400" spans="1:56" x14ac:dyDescent="0.25">
      <c r="A400" s="390" t="s">
        <v>2275</v>
      </c>
      <c r="B400" s="390" t="s">
        <v>6396</v>
      </c>
      <c r="C400">
        <v>3828.31</v>
      </c>
      <c r="D400" s="396">
        <v>58952403.789999999</v>
      </c>
      <c r="E400" s="396">
        <v>91639019.829999998</v>
      </c>
      <c r="F400" s="397">
        <v>1.5544577309593</v>
      </c>
      <c r="G400">
        <v>4</v>
      </c>
      <c r="H400" s="396">
        <v>3748.8</v>
      </c>
      <c r="I400" s="396">
        <v>2816155.81</v>
      </c>
      <c r="J400" s="396">
        <v>2819904.61</v>
      </c>
      <c r="K400">
        <v>1.0576399999999999</v>
      </c>
      <c r="L400" s="396">
        <v>13822359.24</v>
      </c>
      <c r="M400" s="396">
        <v>4606992.33</v>
      </c>
      <c r="N400" s="396">
        <v>1663689.82</v>
      </c>
      <c r="O400" s="396">
        <v>554563.27</v>
      </c>
      <c r="P400" s="396">
        <v>444599.56</v>
      </c>
      <c r="Q400" s="396">
        <v>1426961.27</v>
      </c>
      <c r="R400" s="396">
        <v>334981.34000000003</v>
      </c>
      <c r="S400" s="396">
        <v>627722.30000000005</v>
      </c>
      <c r="T400" s="396">
        <v>554819.68000000005</v>
      </c>
      <c r="U400" s="396">
        <v>418481.53</v>
      </c>
      <c r="V400" s="396">
        <v>817907.44</v>
      </c>
      <c r="W400" s="396">
        <v>712379.49</v>
      </c>
      <c r="X400" s="396">
        <v>753230.33</v>
      </c>
      <c r="Y400" s="396">
        <v>26738687.600000001</v>
      </c>
      <c r="Z400" s="396">
        <v>344547.9</v>
      </c>
      <c r="AA400" s="396">
        <v>478538.75</v>
      </c>
      <c r="AB400" s="396">
        <v>1244200.75</v>
      </c>
      <c r="AC400" s="396">
        <v>130162.54</v>
      </c>
      <c r="AD400" s="396">
        <v>1092982.5</v>
      </c>
      <c r="AE400" s="396">
        <v>3545015.06</v>
      </c>
      <c r="AF400" s="396">
        <v>5746293.3099999996</v>
      </c>
      <c r="AG400" s="396">
        <v>3858936.48</v>
      </c>
      <c r="AH400" s="396">
        <v>10153503.03744</v>
      </c>
      <c r="AI400" s="396">
        <v>26594180.327440001</v>
      </c>
      <c r="AJ400" s="396">
        <v>3882212.6</v>
      </c>
      <c r="AK400" s="396">
        <v>22711967.72744</v>
      </c>
      <c r="AL400" s="396">
        <v>26817951.057440002</v>
      </c>
      <c r="AM400" s="396">
        <v>375429.57</v>
      </c>
      <c r="AN400" s="396">
        <v>375429.57</v>
      </c>
      <c r="AO400" s="396">
        <v>390574.28</v>
      </c>
      <c r="AP400" s="396">
        <v>390574.28</v>
      </c>
      <c r="AQ400" s="396">
        <v>88477.03</v>
      </c>
      <c r="AR400" s="396">
        <v>88477.03</v>
      </c>
      <c r="AS400" s="396">
        <v>91665.39</v>
      </c>
      <c r="AT400" s="396">
        <v>91665.39</v>
      </c>
      <c r="AU400" s="396">
        <v>110795.56</v>
      </c>
      <c r="AV400" s="396">
        <v>2164100.39</v>
      </c>
      <c r="AW400" s="396">
        <v>890421.14</v>
      </c>
      <c r="AX400" s="396">
        <v>338155.38</v>
      </c>
      <c r="AY400" s="396">
        <v>5395765.0099999998</v>
      </c>
      <c r="AZ400" s="396">
        <v>58952403.789999999</v>
      </c>
      <c r="BA400" s="396">
        <v>246608.47</v>
      </c>
      <c r="BB400" s="396">
        <v>13032.1</v>
      </c>
      <c r="BC400" s="396">
        <v>1516303.41</v>
      </c>
      <c r="BD400" s="396">
        <v>58952403.667439997</v>
      </c>
    </row>
    <row r="401" spans="1:56" x14ac:dyDescent="0.25">
      <c r="A401" s="390" t="s">
        <v>2161</v>
      </c>
      <c r="B401" s="390" t="s">
        <v>6397</v>
      </c>
      <c r="C401">
        <v>7745.31</v>
      </c>
      <c r="D401" s="396">
        <v>127066669.09</v>
      </c>
      <c r="E401" s="396">
        <v>122535067.90000001</v>
      </c>
      <c r="F401" s="397">
        <v>0.96433682237479401</v>
      </c>
      <c r="G401">
        <v>3</v>
      </c>
      <c r="H401" s="396">
        <v>169094.93</v>
      </c>
      <c r="I401" s="396">
        <v>8352368.79</v>
      </c>
      <c r="J401" s="396">
        <v>8521463.7200000007</v>
      </c>
      <c r="K401">
        <v>1.0576399999999999</v>
      </c>
      <c r="L401" s="396">
        <v>29048511.100000001</v>
      </c>
      <c r="M401" s="396">
        <v>9681868.7400000002</v>
      </c>
      <c r="N401" s="396">
        <v>3365625.39</v>
      </c>
      <c r="O401" s="396">
        <v>1121295.6399999999</v>
      </c>
      <c r="P401" s="396">
        <v>989483.05</v>
      </c>
      <c r="Q401" s="396">
        <v>2887476.18</v>
      </c>
      <c r="R401" s="396">
        <v>677844.6</v>
      </c>
      <c r="S401" s="396">
        <v>1269875.01</v>
      </c>
      <c r="T401" s="396">
        <v>1121814.1000000001</v>
      </c>
      <c r="U401" s="396">
        <v>846474.01</v>
      </c>
      <c r="V401" s="396">
        <v>1653762.7</v>
      </c>
      <c r="W401" s="396">
        <v>1440391.13</v>
      </c>
      <c r="X401" s="396">
        <v>1523776.3</v>
      </c>
      <c r="Y401" s="396">
        <v>55628197.950000003</v>
      </c>
      <c r="Z401" s="396">
        <v>697077.9</v>
      </c>
      <c r="AA401" s="396">
        <v>968163.75</v>
      </c>
      <c r="AB401" s="396">
        <v>2517225.75</v>
      </c>
      <c r="AC401" s="396">
        <v>263340.53999999998</v>
      </c>
      <c r="AD401" s="396">
        <v>2211286</v>
      </c>
      <c r="AE401" s="396">
        <v>7172157.0599999996</v>
      </c>
      <c r="AF401" s="396">
        <v>11625710.310000001</v>
      </c>
      <c r="AG401" s="396">
        <v>7807272.4800000004</v>
      </c>
      <c r="AH401" s="396">
        <v>22245068.548439998</v>
      </c>
      <c r="AI401" s="396">
        <v>55507302.338440001</v>
      </c>
      <c r="AJ401" s="396">
        <v>7854363.96</v>
      </c>
      <c r="AK401" s="396">
        <v>47652938.37844</v>
      </c>
      <c r="AL401" s="396">
        <v>55960027.868440002</v>
      </c>
      <c r="AM401" s="396">
        <v>1554326.25</v>
      </c>
      <c r="AN401" s="396">
        <v>1554326.25</v>
      </c>
      <c r="AO401" s="396">
        <v>1619687.66</v>
      </c>
      <c r="AP401" s="396">
        <v>1619687.66</v>
      </c>
      <c r="AQ401" s="396">
        <v>424849.17</v>
      </c>
      <c r="AR401" s="396">
        <v>424849.17</v>
      </c>
      <c r="AS401" s="396">
        <v>442385.16</v>
      </c>
      <c r="AT401" s="396">
        <v>442385.16</v>
      </c>
      <c r="AU401" s="396">
        <v>530862.18999999994</v>
      </c>
      <c r="AV401" s="396">
        <v>4378417.49</v>
      </c>
      <c r="AW401" s="396">
        <v>1801503.98</v>
      </c>
      <c r="AX401" s="396">
        <v>685163.01</v>
      </c>
      <c r="AY401" s="396">
        <v>15478443.15</v>
      </c>
      <c r="AZ401" s="396">
        <v>127066669.09</v>
      </c>
      <c r="BA401" s="396">
        <v>1818895.1</v>
      </c>
      <c r="BB401" s="396">
        <v>94796.59</v>
      </c>
      <c r="BC401" s="396">
        <v>2290972.7000000002</v>
      </c>
      <c r="BD401" s="396">
        <v>127066668.96844</v>
      </c>
    </row>
    <row r="402" spans="1:56" x14ac:dyDescent="0.25">
      <c r="A402" s="390" t="s">
        <v>1945</v>
      </c>
      <c r="B402" s="390" t="s">
        <v>6398</v>
      </c>
      <c r="C402">
        <v>3826.32</v>
      </c>
      <c r="D402" s="396">
        <v>68272869.140000001</v>
      </c>
      <c r="E402" s="396">
        <v>58521592.469999999</v>
      </c>
      <c r="F402" s="397">
        <v>0.85717201001170595</v>
      </c>
      <c r="G402">
        <v>2</v>
      </c>
      <c r="H402" s="396">
        <v>110826.69</v>
      </c>
      <c r="I402" s="396">
        <v>5729703.4500000002</v>
      </c>
      <c r="J402" s="396">
        <v>5840530.1399999997</v>
      </c>
      <c r="K402">
        <v>1.0576399999999999</v>
      </c>
      <c r="L402" s="396">
        <v>14753295.390000001</v>
      </c>
      <c r="M402" s="396">
        <v>4917273.3499999996</v>
      </c>
      <c r="N402" s="396">
        <v>1662820.6</v>
      </c>
      <c r="O402" s="396">
        <v>553694.05000000005</v>
      </c>
      <c r="P402" s="396">
        <v>539823.4</v>
      </c>
      <c r="Q402" s="396">
        <v>1426029.23</v>
      </c>
      <c r="R402" s="396">
        <v>334981.34000000003</v>
      </c>
      <c r="S402" s="396">
        <v>627394.34</v>
      </c>
      <c r="T402" s="396">
        <v>553950.06000000006</v>
      </c>
      <c r="U402" s="396">
        <v>418153.57</v>
      </c>
      <c r="V402" s="396">
        <v>816625.46</v>
      </c>
      <c r="W402" s="396">
        <v>711262.91</v>
      </c>
      <c r="X402" s="396">
        <v>752836.79</v>
      </c>
      <c r="Y402" s="396">
        <v>28068140.489999998</v>
      </c>
      <c r="Z402" s="396">
        <v>344368.8</v>
      </c>
      <c r="AA402" s="396">
        <v>478290</v>
      </c>
      <c r="AB402" s="396">
        <v>1243554</v>
      </c>
      <c r="AC402" s="396">
        <v>130094.88</v>
      </c>
      <c r="AD402" s="396">
        <v>2184828.7200000002</v>
      </c>
      <c r="AE402" s="396">
        <v>3543172.32</v>
      </c>
      <c r="AF402" s="396">
        <v>5743306.3200000003</v>
      </c>
      <c r="AG402" s="396">
        <v>3856930.56</v>
      </c>
      <c r="AH402" s="396">
        <v>11952070.075680001</v>
      </c>
      <c r="AI402" s="396">
        <v>29476615.67568</v>
      </c>
      <c r="AJ402" s="396">
        <v>3880194.58</v>
      </c>
      <c r="AK402" s="396">
        <v>25596421.095679998</v>
      </c>
      <c r="AL402" s="396">
        <v>29700270.08568</v>
      </c>
      <c r="AM402" s="396">
        <v>1063318.57</v>
      </c>
      <c r="AN402" s="396">
        <v>1063318.57</v>
      </c>
      <c r="AO402" s="396">
        <v>1107955.6299999999</v>
      </c>
      <c r="AP402" s="396">
        <v>1107955.6299999999</v>
      </c>
      <c r="AQ402" s="396">
        <v>519702.93</v>
      </c>
      <c r="AR402" s="396">
        <v>519702.93</v>
      </c>
      <c r="AS402" s="396">
        <v>541224.37</v>
      </c>
      <c r="AT402" s="396">
        <v>541224.37</v>
      </c>
      <c r="AU402" s="396">
        <v>649628.66</v>
      </c>
      <c r="AV402" s="396">
        <v>2162506.21</v>
      </c>
      <c r="AW402" s="396">
        <v>889765.21</v>
      </c>
      <c r="AX402" s="396">
        <v>338155.38</v>
      </c>
      <c r="AY402" s="396">
        <v>10504458.460000001</v>
      </c>
      <c r="AZ402" s="396">
        <v>68272869.140000001</v>
      </c>
      <c r="BA402" s="396">
        <v>2052555.61</v>
      </c>
      <c r="BB402" s="396">
        <v>155740.96</v>
      </c>
      <c r="BC402" s="396">
        <v>1316727.76</v>
      </c>
      <c r="BD402" s="396">
        <v>68272869.035679996</v>
      </c>
    </row>
    <row r="403" spans="1:56" x14ac:dyDescent="0.25">
      <c r="A403" s="390" t="s">
        <v>1718</v>
      </c>
      <c r="B403" s="390" t="s">
        <v>6399</v>
      </c>
      <c r="C403">
        <v>2173.25</v>
      </c>
      <c r="D403" s="396">
        <v>30956423.879999999</v>
      </c>
      <c r="E403" s="396">
        <v>31380430.289999999</v>
      </c>
      <c r="F403" s="397">
        <v>1.0136968795763901</v>
      </c>
      <c r="G403">
        <v>4</v>
      </c>
      <c r="H403" s="396">
        <v>1968.53</v>
      </c>
      <c r="I403" s="396">
        <v>1647076.4</v>
      </c>
      <c r="J403" s="396">
        <v>1649044.93</v>
      </c>
      <c r="K403">
        <v>1.0576399999999999</v>
      </c>
      <c r="L403" s="396">
        <v>7632353.6600000001</v>
      </c>
      <c r="M403" s="396">
        <v>1526470.73</v>
      </c>
      <c r="N403" s="396">
        <v>824175.8</v>
      </c>
      <c r="O403" s="396">
        <v>365794.41</v>
      </c>
      <c r="P403" s="396">
        <v>264861.40000000002</v>
      </c>
      <c r="Q403" s="396">
        <v>494163.44</v>
      </c>
      <c r="R403" s="396">
        <v>189165.93</v>
      </c>
      <c r="S403" s="396">
        <v>316484.86</v>
      </c>
      <c r="T403" s="396">
        <v>419158.44</v>
      </c>
      <c r="U403" s="396">
        <v>237117.67</v>
      </c>
      <c r="V403" s="396">
        <v>617917.53</v>
      </c>
      <c r="W403" s="396">
        <v>538192.65</v>
      </c>
      <c r="X403" s="396">
        <v>379763.46</v>
      </c>
      <c r="Y403" s="396">
        <v>13805619.98</v>
      </c>
      <c r="Z403" s="396">
        <v>192870</v>
      </c>
      <c r="AA403" s="396">
        <v>271656.25</v>
      </c>
      <c r="AB403" s="396">
        <v>706306.25</v>
      </c>
      <c r="AC403" s="396">
        <v>73890.5</v>
      </c>
      <c r="AD403" s="396">
        <v>620462.87</v>
      </c>
      <c r="AE403" s="396">
        <v>383641</v>
      </c>
      <c r="AF403" s="396">
        <v>3262048.25</v>
      </c>
      <c r="AG403" s="396">
        <v>2190636</v>
      </c>
      <c r="AH403" s="396">
        <v>5567138.7240000004</v>
      </c>
      <c r="AI403" s="396">
        <v>13268649.844000001</v>
      </c>
      <c r="AJ403" s="396">
        <v>2203849.36</v>
      </c>
      <c r="AK403" s="396">
        <v>11064800.483999999</v>
      </c>
      <c r="AL403" s="396">
        <v>13395679.714</v>
      </c>
      <c r="AM403" s="396">
        <v>257460.19</v>
      </c>
      <c r="AN403" s="396">
        <v>257460.19</v>
      </c>
      <c r="AO403" s="396">
        <v>268619.46000000002</v>
      </c>
      <c r="AP403" s="396">
        <v>268619.46000000002</v>
      </c>
      <c r="AQ403" s="396">
        <v>145867.54</v>
      </c>
      <c r="AR403" s="396">
        <v>145867.54</v>
      </c>
      <c r="AS403" s="396">
        <v>151447.17000000001</v>
      </c>
      <c r="AT403" s="396">
        <v>151447.17000000001</v>
      </c>
      <c r="AU403" s="396">
        <v>182533.69</v>
      </c>
      <c r="AV403" s="396">
        <v>1228316.28</v>
      </c>
      <c r="AW403" s="396">
        <v>505391.88</v>
      </c>
      <c r="AX403" s="396">
        <v>192093.5</v>
      </c>
      <c r="AY403" s="396">
        <v>3755124.07</v>
      </c>
      <c r="AZ403" s="396">
        <v>30956423.879999999</v>
      </c>
      <c r="BA403" s="396">
        <v>187527.4</v>
      </c>
      <c r="BB403" s="396">
        <v>53760.85</v>
      </c>
      <c r="BC403" s="396">
        <v>575100.23</v>
      </c>
      <c r="BD403" s="396">
        <v>30956423.763999999</v>
      </c>
    </row>
    <row r="404" spans="1:56" x14ac:dyDescent="0.25">
      <c r="A404" s="390" t="s">
        <v>1720</v>
      </c>
      <c r="B404" s="390" t="s">
        <v>6400</v>
      </c>
      <c r="C404">
        <v>3179</v>
      </c>
      <c r="D404" s="396">
        <v>49745608.789999999</v>
      </c>
      <c r="E404" s="396">
        <v>58795384.25</v>
      </c>
      <c r="F404" s="397">
        <v>1.1819210917330101</v>
      </c>
      <c r="G404">
        <v>4</v>
      </c>
      <c r="H404" s="396">
        <v>3163.34</v>
      </c>
      <c r="I404" s="396">
        <v>3920996.62</v>
      </c>
      <c r="J404" s="396">
        <v>3924159.96</v>
      </c>
      <c r="K404">
        <v>1.0576399999999999</v>
      </c>
      <c r="L404" s="396">
        <v>11497480.16</v>
      </c>
      <c r="M404" s="396">
        <v>2299496.0299999998</v>
      </c>
      <c r="N404" s="396">
        <v>1205907.32</v>
      </c>
      <c r="O404" s="396">
        <v>535031.25</v>
      </c>
      <c r="P404" s="396">
        <v>439836.49</v>
      </c>
      <c r="Q404" s="396">
        <v>731068.81</v>
      </c>
      <c r="R404" s="396">
        <v>277837.46000000002</v>
      </c>
      <c r="S404" s="396">
        <v>463084.58</v>
      </c>
      <c r="T404" s="396">
        <v>613084.44999999995</v>
      </c>
      <c r="U404" s="396">
        <v>346985.47</v>
      </c>
      <c r="V404" s="396">
        <v>903800.55</v>
      </c>
      <c r="W404" s="396">
        <v>787190.5</v>
      </c>
      <c r="X404" s="396">
        <v>555674.62</v>
      </c>
      <c r="Y404" s="396">
        <v>20656477.690000001</v>
      </c>
      <c r="Z404" s="396">
        <v>282082.5</v>
      </c>
      <c r="AA404" s="396">
        <v>397375</v>
      </c>
      <c r="AB404" s="396">
        <v>1033175</v>
      </c>
      <c r="AC404" s="396">
        <v>108086</v>
      </c>
      <c r="AD404" s="396">
        <v>907604.5</v>
      </c>
      <c r="AE404" s="396">
        <v>568178.75</v>
      </c>
      <c r="AF404" s="396">
        <v>4771679</v>
      </c>
      <c r="AG404" s="396">
        <v>3204432</v>
      </c>
      <c r="AH404" s="396">
        <v>9116611.1490000002</v>
      </c>
      <c r="AI404" s="396">
        <v>20389223.899</v>
      </c>
      <c r="AJ404" s="396">
        <v>3223760.32</v>
      </c>
      <c r="AK404" s="396">
        <v>17165463.579</v>
      </c>
      <c r="AL404" s="396">
        <v>20575041.438999999</v>
      </c>
      <c r="AM404" s="396">
        <v>614556.68000000005</v>
      </c>
      <c r="AN404" s="396">
        <v>614556.68000000005</v>
      </c>
      <c r="AO404" s="396">
        <v>640063.56999999995</v>
      </c>
      <c r="AP404" s="396">
        <v>640063.56999999995</v>
      </c>
      <c r="AQ404" s="396">
        <v>597817.78</v>
      </c>
      <c r="AR404" s="396">
        <v>597817.78</v>
      </c>
      <c r="AS404" s="396">
        <v>622527.59</v>
      </c>
      <c r="AT404" s="396">
        <v>622527.59</v>
      </c>
      <c r="AU404" s="396">
        <v>747670.78</v>
      </c>
      <c r="AV404" s="396">
        <v>1796641.73</v>
      </c>
      <c r="AW404" s="396">
        <v>739229.92</v>
      </c>
      <c r="AX404" s="396">
        <v>280615.84999999998</v>
      </c>
      <c r="AY404" s="396">
        <v>8514089.5199999996</v>
      </c>
      <c r="AZ404" s="396">
        <v>49745608.789999999</v>
      </c>
      <c r="BA404" s="396">
        <v>865854</v>
      </c>
      <c r="BB404" s="396">
        <v>132372.17000000001</v>
      </c>
      <c r="BC404" s="396">
        <v>1379018.19</v>
      </c>
      <c r="BD404" s="396">
        <v>49745608.648999996</v>
      </c>
    </row>
    <row r="405" spans="1:56" x14ac:dyDescent="0.25">
      <c r="A405" s="390" t="s">
        <v>1799</v>
      </c>
      <c r="B405" s="390" t="s">
        <v>6401</v>
      </c>
      <c r="C405">
        <v>2073.5</v>
      </c>
      <c r="D405" s="396">
        <v>38853649.380000003</v>
      </c>
      <c r="E405" s="396">
        <v>27366044.899999999</v>
      </c>
      <c r="F405" s="397">
        <v>0.70433653818080499</v>
      </c>
      <c r="G405">
        <v>1</v>
      </c>
      <c r="H405" s="396">
        <v>1266595.1599999999</v>
      </c>
      <c r="I405" s="396">
        <v>7484340.4500000002</v>
      </c>
      <c r="J405" s="396">
        <v>8750935.6099999994</v>
      </c>
      <c r="K405">
        <v>1.0576399999999999</v>
      </c>
      <c r="L405" s="396">
        <v>8148950.9400000004</v>
      </c>
      <c r="M405" s="396">
        <v>2716045.34</v>
      </c>
      <c r="N405" s="396">
        <v>900513.4</v>
      </c>
      <c r="O405" s="396">
        <v>299881.39</v>
      </c>
      <c r="P405" s="396">
        <v>314016.12</v>
      </c>
      <c r="Q405" s="396">
        <v>772665.51</v>
      </c>
      <c r="R405" s="396">
        <v>181284.02</v>
      </c>
      <c r="S405" s="396">
        <v>339770.27</v>
      </c>
      <c r="T405" s="396">
        <v>300020.05</v>
      </c>
      <c r="U405" s="396">
        <v>226622.83</v>
      </c>
      <c r="V405" s="396">
        <v>442285.37</v>
      </c>
      <c r="W405" s="396">
        <v>385220.88</v>
      </c>
      <c r="X405" s="396">
        <v>407704.6</v>
      </c>
      <c r="Y405" s="396">
        <v>15434980.720000001</v>
      </c>
      <c r="Z405" s="396">
        <v>186615</v>
      </c>
      <c r="AA405" s="396">
        <v>259187.5</v>
      </c>
      <c r="AB405" s="396">
        <v>673887.5</v>
      </c>
      <c r="AC405" s="396">
        <v>70499</v>
      </c>
      <c r="AD405" s="396">
        <v>1183968.5</v>
      </c>
      <c r="AE405" s="396">
        <v>1920061</v>
      </c>
      <c r="AF405" s="396">
        <v>3112323.5</v>
      </c>
      <c r="AG405" s="396">
        <v>2090088</v>
      </c>
      <c r="AH405" s="396">
        <v>6882317.4330000002</v>
      </c>
      <c r="AI405" s="396">
        <v>16378947.433</v>
      </c>
      <c r="AJ405" s="396">
        <v>2102694.88</v>
      </c>
      <c r="AK405" s="396">
        <v>14276252.552999999</v>
      </c>
      <c r="AL405" s="396">
        <v>16500146.763</v>
      </c>
      <c r="AM405" s="396">
        <v>688686.09</v>
      </c>
      <c r="AN405" s="396">
        <v>688686.09</v>
      </c>
      <c r="AO405" s="396">
        <v>717381.34</v>
      </c>
      <c r="AP405" s="396">
        <v>717381.34</v>
      </c>
      <c r="AQ405" s="396">
        <v>425646.26</v>
      </c>
      <c r="AR405" s="396">
        <v>425646.26</v>
      </c>
      <c r="AS405" s="396">
        <v>443182.25</v>
      </c>
      <c r="AT405" s="396">
        <v>443182.25</v>
      </c>
      <c r="AU405" s="396">
        <v>531659.28</v>
      </c>
      <c r="AV405" s="396">
        <v>1171722.8600000001</v>
      </c>
      <c r="AW405" s="396">
        <v>482106.47</v>
      </c>
      <c r="AX405" s="396">
        <v>183241.27</v>
      </c>
      <c r="AY405" s="396">
        <v>6918521.7599999998</v>
      </c>
      <c r="AZ405" s="396">
        <v>38853649.380000003</v>
      </c>
      <c r="BA405" s="396">
        <v>1840445.77</v>
      </c>
      <c r="BB405" s="396">
        <v>481329.32</v>
      </c>
      <c r="BC405" s="396">
        <v>1018534.95</v>
      </c>
      <c r="BD405" s="396">
        <v>38853649.243000001</v>
      </c>
    </row>
    <row r="406" spans="1:56" x14ac:dyDescent="0.25">
      <c r="A406" s="390" t="s">
        <v>1801</v>
      </c>
      <c r="B406" s="390" t="s">
        <v>6402</v>
      </c>
      <c r="C406">
        <v>4748.6499999999996</v>
      </c>
      <c r="D406" s="396">
        <v>74835875.349999994</v>
      </c>
      <c r="E406" s="396">
        <v>87563116.950000003</v>
      </c>
      <c r="F406" s="397">
        <v>1.17006872092397</v>
      </c>
      <c r="G406">
        <v>4</v>
      </c>
      <c r="H406" s="396">
        <v>4758.84</v>
      </c>
      <c r="I406" s="396">
        <v>4052441.31</v>
      </c>
      <c r="J406" s="396">
        <v>4057200.15</v>
      </c>
      <c r="K406">
        <v>1.0576399999999999</v>
      </c>
      <c r="L406" s="396">
        <v>17417459.09</v>
      </c>
      <c r="M406" s="396">
        <v>5805239.0999999996</v>
      </c>
      <c r="N406" s="396">
        <v>2063531.68</v>
      </c>
      <c r="O406" s="396">
        <v>687554.15</v>
      </c>
      <c r="P406" s="396">
        <v>571229.65</v>
      </c>
      <c r="Q406" s="396">
        <v>1769953.92</v>
      </c>
      <c r="R406" s="396">
        <v>415770.96</v>
      </c>
      <c r="S406" s="396">
        <v>778585.55</v>
      </c>
      <c r="T406" s="396">
        <v>687872.05</v>
      </c>
      <c r="U406" s="396">
        <v>518838.39</v>
      </c>
      <c r="V406" s="396">
        <v>1014051.39</v>
      </c>
      <c r="W406" s="396">
        <v>883216.58</v>
      </c>
      <c r="X406" s="396">
        <v>934257.47</v>
      </c>
      <c r="Y406" s="396">
        <v>33547559.98</v>
      </c>
      <c r="Z406" s="396">
        <v>427378.5</v>
      </c>
      <c r="AA406" s="396">
        <v>593581.25</v>
      </c>
      <c r="AB406" s="396">
        <v>1543311.25</v>
      </c>
      <c r="AC406" s="396">
        <v>161454.1</v>
      </c>
      <c r="AD406" s="396">
        <v>1355739.57</v>
      </c>
      <c r="AE406" s="396">
        <v>4397249.9000000004</v>
      </c>
      <c r="AF406" s="396">
        <v>7127723.6500000004</v>
      </c>
      <c r="AG406" s="396">
        <v>4786639.2</v>
      </c>
      <c r="AH406" s="396">
        <v>12968182.863600001</v>
      </c>
      <c r="AI406" s="396">
        <v>33361260.283599999</v>
      </c>
      <c r="AJ406" s="396">
        <v>4815510.99</v>
      </c>
      <c r="AK406" s="396">
        <v>28545749.2936</v>
      </c>
      <c r="AL406" s="396">
        <v>33638826.3336</v>
      </c>
      <c r="AM406" s="396">
        <v>664773.38</v>
      </c>
      <c r="AN406" s="396">
        <v>664773.38</v>
      </c>
      <c r="AO406" s="396">
        <v>692671.54</v>
      </c>
      <c r="AP406" s="396">
        <v>692671.54</v>
      </c>
      <c r="AQ406" s="396">
        <v>136302.45000000001</v>
      </c>
      <c r="AR406" s="396">
        <v>136302.45000000001</v>
      </c>
      <c r="AS406" s="396">
        <v>141882.07999999999</v>
      </c>
      <c r="AT406" s="396">
        <v>141882.07999999999</v>
      </c>
      <c r="AU406" s="396">
        <v>170577.34</v>
      </c>
      <c r="AV406" s="396">
        <v>2683803.3199999998</v>
      </c>
      <c r="AW406" s="396">
        <v>1104253.3899999999</v>
      </c>
      <c r="AX406" s="396">
        <v>419595.95</v>
      </c>
      <c r="AY406" s="396">
        <v>7649488.9000000004</v>
      </c>
      <c r="AZ406" s="396">
        <v>74835875.349999994</v>
      </c>
      <c r="BA406" s="396">
        <v>561062.41</v>
      </c>
      <c r="BB406" s="396">
        <v>28940.09</v>
      </c>
      <c r="BC406" s="396">
        <v>1670542.34</v>
      </c>
      <c r="BD406" s="396">
        <v>74835875.213599995</v>
      </c>
    </row>
    <row r="407" spans="1:56" x14ac:dyDescent="0.25">
      <c r="A407" s="390" t="s">
        <v>2060</v>
      </c>
      <c r="B407" s="390" t="s">
        <v>6403</v>
      </c>
      <c r="C407">
        <v>1426.15</v>
      </c>
      <c r="D407" s="396">
        <v>25710291.800000001</v>
      </c>
      <c r="E407" s="396">
        <v>28203405.539999999</v>
      </c>
      <c r="F407" s="397">
        <v>1.0969694844147999</v>
      </c>
      <c r="G407">
        <v>4</v>
      </c>
      <c r="H407" s="396">
        <v>1634.92</v>
      </c>
      <c r="I407" s="396">
        <v>1852340.83</v>
      </c>
      <c r="J407" s="396">
        <v>1853975.75</v>
      </c>
      <c r="K407">
        <v>1.0576399999999999</v>
      </c>
      <c r="L407" s="396">
        <v>5571709.3899999997</v>
      </c>
      <c r="M407" s="396">
        <v>1857050.73</v>
      </c>
      <c r="N407" s="396">
        <v>619754.88</v>
      </c>
      <c r="O407" s="396">
        <v>206005.47</v>
      </c>
      <c r="P407" s="396">
        <v>208980.16</v>
      </c>
      <c r="Q407" s="396">
        <v>531265.79</v>
      </c>
      <c r="R407" s="396">
        <v>124796.97</v>
      </c>
      <c r="S407" s="396">
        <v>233838.03</v>
      </c>
      <c r="T407" s="396">
        <v>206100.73</v>
      </c>
      <c r="U407" s="396">
        <v>155782.70000000001</v>
      </c>
      <c r="V407" s="396">
        <v>303830.82</v>
      </c>
      <c r="W407" s="396">
        <v>264629.99</v>
      </c>
      <c r="X407" s="396">
        <v>280592.07</v>
      </c>
      <c r="Y407" s="396">
        <v>10564337.73</v>
      </c>
      <c r="Z407" s="396">
        <v>128353.5</v>
      </c>
      <c r="AA407" s="396">
        <v>178268.75</v>
      </c>
      <c r="AB407" s="396">
        <v>463498.75</v>
      </c>
      <c r="AC407" s="396">
        <v>48489.1</v>
      </c>
      <c r="AD407" s="396">
        <v>407165.82</v>
      </c>
      <c r="AE407" s="396">
        <v>1320614.8999999999</v>
      </c>
      <c r="AF407" s="396">
        <v>2140651.15</v>
      </c>
      <c r="AG407" s="396">
        <v>1437559.2</v>
      </c>
      <c r="AH407" s="396">
        <v>4601280.3096000003</v>
      </c>
      <c r="AI407" s="396">
        <v>10725881.479599999</v>
      </c>
      <c r="AJ407" s="396">
        <v>1446230.19</v>
      </c>
      <c r="AK407" s="396">
        <v>9279651.2895999998</v>
      </c>
      <c r="AL407" s="396">
        <v>10809242.1796</v>
      </c>
      <c r="AM407" s="396">
        <v>449558.97</v>
      </c>
      <c r="AN407" s="396">
        <v>449558.97</v>
      </c>
      <c r="AO407" s="396">
        <v>468689.14</v>
      </c>
      <c r="AP407" s="396">
        <v>468689.14</v>
      </c>
      <c r="AQ407" s="396">
        <v>231953.3</v>
      </c>
      <c r="AR407" s="396">
        <v>231953.3</v>
      </c>
      <c r="AS407" s="396">
        <v>241518.38</v>
      </c>
      <c r="AT407" s="396">
        <v>241518.38</v>
      </c>
      <c r="AU407" s="396">
        <v>290140.90000000002</v>
      </c>
      <c r="AV407" s="396">
        <v>805858.38</v>
      </c>
      <c r="AW407" s="396">
        <v>331571.18</v>
      </c>
      <c r="AX407" s="396">
        <v>125701.74</v>
      </c>
      <c r="AY407" s="396">
        <v>4336711.78</v>
      </c>
      <c r="AZ407" s="396">
        <v>25710291.800000001</v>
      </c>
      <c r="BA407" s="396">
        <v>809769.8</v>
      </c>
      <c r="BB407" s="396">
        <v>32031.37</v>
      </c>
      <c r="BC407" s="396">
        <v>417050.69</v>
      </c>
      <c r="BD407" s="396">
        <v>25710291.689599998</v>
      </c>
    </row>
    <row r="408" spans="1:56" x14ac:dyDescent="0.25">
      <c r="A408" s="390" t="s">
        <v>2427</v>
      </c>
      <c r="B408" s="390" t="s">
        <v>6404</v>
      </c>
      <c r="C408">
        <v>2554.5</v>
      </c>
      <c r="D408" s="396">
        <v>41196079.159999996</v>
      </c>
      <c r="E408" s="396">
        <v>43596652.920000002</v>
      </c>
      <c r="F408" s="397">
        <v>1.05827189890272</v>
      </c>
      <c r="G408">
        <v>4</v>
      </c>
      <c r="H408" s="396">
        <v>2619.67</v>
      </c>
      <c r="I408" s="396">
        <v>2074011.58</v>
      </c>
      <c r="J408" s="396">
        <v>2076631.25</v>
      </c>
      <c r="K408">
        <v>1.0576399999999999</v>
      </c>
      <c r="L408" s="396">
        <v>9477121.2899999991</v>
      </c>
      <c r="M408" s="396">
        <v>3158724.52</v>
      </c>
      <c r="N408" s="396">
        <v>1109995.77</v>
      </c>
      <c r="O408" s="396">
        <v>369419.1</v>
      </c>
      <c r="P408" s="396">
        <v>318151.75</v>
      </c>
      <c r="Q408" s="396">
        <v>951618.2</v>
      </c>
      <c r="R408" s="396">
        <v>223320.89</v>
      </c>
      <c r="S408" s="396">
        <v>418809.5</v>
      </c>
      <c r="T408" s="396">
        <v>369589.91</v>
      </c>
      <c r="U408" s="396">
        <v>279097.01</v>
      </c>
      <c r="V408" s="396">
        <v>544844.30000000005</v>
      </c>
      <c r="W408" s="396">
        <v>474547.46</v>
      </c>
      <c r="X408" s="396">
        <v>502547.09</v>
      </c>
      <c r="Y408" s="396">
        <v>18197786.789999999</v>
      </c>
      <c r="Z408" s="396">
        <v>229905</v>
      </c>
      <c r="AA408" s="396">
        <v>319312.5</v>
      </c>
      <c r="AB408" s="396">
        <v>830212.5</v>
      </c>
      <c r="AC408" s="396">
        <v>86853</v>
      </c>
      <c r="AD408" s="396">
        <v>729309.75</v>
      </c>
      <c r="AE408" s="396">
        <v>2365467</v>
      </c>
      <c r="AF408" s="396">
        <v>3834304.5</v>
      </c>
      <c r="AG408" s="396">
        <v>2574936</v>
      </c>
      <c r="AH408" s="396">
        <v>7181158.7429999998</v>
      </c>
      <c r="AI408" s="396">
        <v>18151458.993000001</v>
      </c>
      <c r="AJ408" s="396">
        <v>2590467.36</v>
      </c>
      <c r="AK408" s="396">
        <v>15560991.632999999</v>
      </c>
      <c r="AL408" s="396">
        <v>18300773.522999998</v>
      </c>
      <c r="AM408" s="396">
        <v>436805.53</v>
      </c>
      <c r="AN408" s="396">
        <v>436805.53</v>
      </c>
      <c r="AO408" s="396">
        <v>454341.52</v>
      </c>
      <c r="AP408" s="396">
        <v>454341.52</v>
      </c>
      <c r="AQ408" s="396">
        <v>121954.82</v>
      </c>
      <c r="AR408" s="396">
        <v>121954.82</v>
      </c>
      <c r="AS408" s="396">
        <v>127534.46</v>
      </c>
      <c r="AT408" s="396">
        <v>127534.46</v>
      </c>
      <c r="AU408" s="396">
        <v>153041.35</v>
      </c>
      <c r="AV408" s="396">
        <v>1443530.68</v>
      </c>
      <c r="AW408" s="396">
        <v>593942.05000000005</v>
      </c>
      <c r="AX408" s="396">
        <v>225731.99</v>
      </c>
      <c r="AY408" s="396">
        <v>4697518.7300000004</v>
      </c>
      <c r="AZ408" s="396">
        <v>41196079.159999996</v>
      </c>
      <c r="BA408" s="396">
        <v>380643.48</v>
      </c>
      <c r="BB408" s="396">
        <v>7628.71</v>
      </c>
      <c r="BC408" s="396">
        <v>673864.55</v>
      </c>
      <c r="BD408" s="396">
        <v>41196079.042999998</v>
      </c>
    </row>
    <row r="409" spans="1:56" x14ac:dyDescent="0.25">
      <c r="A409" s="390" t="s">
        <v>1711</v>
      </c>
      <c r="B409" s="390" t="s">
        <v>6405</v>
      </c>
      <c r="C409">
        <v>472</v>
      </c>
      <c r="D409" s="396">
        <v>7770069.3799999999</v>
      </c>
      <c r="E409" s="396">
        <v>10736514.33</v>
      </c>
      <c r="F409" s="397">
        <v>1.3817784378651199</v>
      </c>
      <c r="G409">
        <v>4</v>
      </c>
      <c r="H409" s="396">
        <v>494.1</v>
      </c>
      <c r="I409" s="396">
        <v>1851995.62</v>
      </c>
      <c r="J409" s="396">
        <v>1852489.72</v>
      </c>
      <c r="K409">
        <v>1.0576399999999999</v>
      </c>
      <c r="L409" s="396">
        <v>1911693.23</v>
      </c>
      <c r="M409" s="396">
        <v>382338.64</v>
      </c>
      <c r="N409" s="396">
        <v>179102.66</v>
      </c>
      <c r="O409" s="396">
        <v>78926.59</v>
      </c>
      <c r="P409" s="396">
        <v>70456.13</v>
      </c>
      <c r="Q409" s="396">
        <v>105834.01</v>
      </c>
      <c r="R409" s="396">
        <v>40723.22</v>
      </c>
      <c r="S409" s="396">
        <v>68216.42</v>
      </c>
      <c r="T409" s="396">
        <v>90440.82</v>
      </c>
      <c r="U409" s="396">
        <v>51162.31</v>
      </c>
      <c r="V409" s="396">
        <v>133326.6</v>
      </c>
      <c r="W409" s="396">
        <v>116124.55</v>
      </c>
      <c r="X409" s="396">
        <v>81855.75</v>
      </c>
      <c r="Y409" s="396">
        <v>3310200.93</v>
      </c>
      <c r="Z409" s="396">
        <v>42255</v>
      </c>
      <c r="AA409" s="396">
        <v>59000</v>
      </c>
      <c r="AB409" s="396">
        <v>153400</v>
      </c>
      <c r="AC409" s="396">
        <v>16048</v>
      </c>
      <c r="AD409" s="396">
        <v>134756</v>
      </c>
      <c r="AE409" s="396">
        <v>82946.5</v>
      </c>
      <c r="AF409" s="396">
        <v>708472</v>
      </c>
      <c r="AG409" s="396">
        <v>475776</v>
      </c>
      <c r="AH409" s="396">
        <v>1437554.6189999999</v>
      </c>
      <c r="AI409" s="396">
        <v>3110208.1189999999</v>
      </c>
      <c r="AJ409" s="396">
        <v>478645.76000000001</v>
      </c>
      <c r="AK409" s="396">
        <v>2631562.3590000002</v>
      </c>
      <c r="AL409" s="396">
        <v>3137797.2590000001</v>
      </c>
      <c r="AM409" s="396">
        <v>200866.77</v>
      </c>
      <c r="AN409" s="396">
        <v>200866.77</v>
      </c>
      <c r="AO409" s="396">
        <v>209634.77</v>
      </c>
      <c r="AP409" s="396">
        <v>209634.77</v>
      </c>
      <c r="AQ409" s="396">
        <v>15941.8</v>
      </c>
      <c r="AR409" s="396">
        <v>15941.8</v>
      </c>
      <c r="AS409" s="396">
        <v>15941.8</v>
      </c>
      <c r="AT409" s="396">
        <v>15941.8</v>
      </c>
      <c r="AU409" s="396">
        <v>19927.25</v>
      </c>
      <c r="AV409" s="396">
        <v>266228.18</v>
      </c>
      <c r="AW409" s="396">
        <v>109539.83</v>
      </c>
      <c r="AX409" s="396">
        <v>41605.5</v>
      </c>
      <c r="AY409" s="396">
        <v>1322071.04</v>
      </c>
      <c r="AZ409" s="396">
        <v>7770069.3799999999</v>
      </c>
      <c r="BA409" s="396">
        <v>1170176.53</v>
      </c>
      <c r="BB409" s="396">
        <v>37.75</v>
      </c>
      <c r="BC409" s="396">
        <v>321911.36</v>
      </c>
      <c r="BD409" s="396">
        <v>7770069.2290000003</v>
      </c>
    </row>
    <row r="410" spans="1:56" x14ac:dyDescent="0.25">
      <c r="A410" s="390" t="s">
        <v>2273</v>
      </c>
      <c r="B410" s="390" t="s">
        <v>6406</v>
      </c>
      <c r="C410">
        <v>3400.8</v>
      </c>
      <c r="D410" s="396">
        <v>44932383.310000002</v>
      </c>
      <c r="E410" s="396">
        <v>68168325.849999994</v>
      </c>
      <c r="F410" s="397">
        <v>1.51713131662056</v>
      </c>
      <c r="G410">
        <v>4</v>
      </c>
      <c r="H410" s="396">
        <v>2857.26</v>
      </c>
      <c r="I410" s="396">
        <v>2259046.2599999998</v>
      </c>
      <c r="J410" s="396">
        <v>2261903.52</v>
      </c>
      <c r="K410">
        <v>1.0576399999999999</v>
      </c>
      <c r="L410" s="396">
        <v>11348733.880000001</v>
      </c>
      <c r="M410" s="396">
        <v>2269746.77</v>
      </c>
      <c r="N410" s="396">
        <v>1289387.3700000001</v>
      </c>
      <c r="O410" s="396">
        <v>572976.73</v>
      </c>
      <c r="P410" s="396">
        <v>371187.19</v>
      </c>
      <c r="Q410" s="396">
        <v>801896.19</v>
      </c>
      <c r="R410" s="396">
        <v>297542.25</v>
      </c>
      <c r="S410" s="396">
        <v>495225.01</v>
      </c>
      <c r="T410" s="396">
        <v>656565.61</v>
      </c>
      <c r="U410" s="396">
        <v>371254.78</v>
      </c>
      <c r="V410" s="396">
        <v>967899.88</v>
      </c>
      <c r="W410" s="396">
        <v>843019.61</v>
      </c>
      <c r="X410" s="396">
        <v>594241.27</v>
      </c>
      <c r="Y410" s="396">
        <v>20879676.539999999</v>
      </c>
      <c r="Z410" s="396">
        <v>304100.09999999998</v>
      </c>
      <c r="AA410" s="396">
        <v>425100</v>
      </c>
      <c r="AB410" s="396">
        <v>1105260</v>
      </c>
      <c r="AC410" s="396">
        <v>115627.2</v>
      </c>
      <c r="AD410" s="396">
        <v>970928.4</v>
      </c>
      <c r="AE410" s="396">
        <v>629388.03</v>
      </c>
      <c r="AF410" s="396">
        <v>5104600.8</v>
      </c>
      <c r="AG410" s="396">
        <v>3428006.4</v>
      </c>
      <c r="AH410" s="396">
        <v>7938820.6991999997</v>
      </c>
      <c r="AI410" s="396">
        <v>20021831.6292</v>
      </c>
      <c r="AJ410" s="396">
        <v>3448683.26</v>
      </c>
      <c r="AK410" s="396">
        <v>16573148.369200001</v>
      </c>
      <c r="AL410" s="396">
        <v>20220613.729200002</v>
      </c>
      <c r="AM410" s="396">
        <v>66158.5</v>
      </c>
      <c r="AN410" s="396">
        <v>66158.5</v>
      </c>
      <c r="AO410" s="396">
        <v>69346.86</v>
      </c>
      <c r="AP410" s="396">
        <v>69346.86</v>
      </c>
      <c r="AQ410" s="396">
        <v>102824.65</v>
      </c>
      <c r="AR410" s="396">
        <v>102824.65</v>
      </c>
      <c r="AS410" s="396">
        <v>106810.11</v>
      </c>
      <c r="AT410" s="396">
        <v>106810.11</v>
      </c>
      <c r="AU410" s="396">
        <v>128331.55</v>
      </c>
      <c r="AV410" s="396">
        <v>1921784.92</v>
      </c>
      <c r="AW410" s="396">
        <v>790720.2</v>
      </c>
      <c r="AX410" s="396">
        <v>300975.99</v>
      </c>
      <c r="AY410" s="396">
        <v>3832092.9</v>
      </c>
      <c r="AZ410" s="396">
        <v>44932383.310000002</v>
      </c>
      <c r="BA410" s="396">
        <v>76233.97</v>
      </c>
      <c r="BB410" s="396">
        <v>9160.41</v>
      </c>
      <c r="BC410" s="396">
        <v>1375400.28</v>
      </c>
      <c r="BD410" s="396">
        <v>44932383.169200003</v>
      </c>
    </row>
    <row r="411" spans="1:56" x14ac:dyDescent="0.25">
      <c r="A411" s="390" t="s">
        <v>1868</v>
      </c>
      <c r="B411" s="390" t="s">
        <v>6407</v>
      </c>
      <c r="C411">
        <v>11080.79</v>
      </c>
      <c r="D411" s="396">
        <v>168395540.53999999</v>
      </c>
      <c r="E411" s="396">
        <v>165943775.25999999</v>
      </c>
      <c r="F411" s="397">
        <v>0.98544043819605998</v>
      </c>
      <c r="G411">
        <v>3</v>
      </c>
      <c r="H411" s="396">
        <v>224093.64</v>
      </c>
      <c r="I411" s="396">
        <v>14031946.65</v>
      </c>
      <c r="J411" s="396">
        <v>14256040.289999999</v>
      </c>
      <c r="K411">
        <v>1.0576399999999999</v>
      </c>
      <c r="L411" s="396">
        <v>39875654.700000003</v>
      </c>
      <c r="M411" s="396">
        <v>9819968.7599999998</v>
      </c>
      <c r="N411" s="396">
        <v>4409773.0199999996</v>
      </c>
      <c r="O411" s="396">
        <v>1779306.48</v>
      </c>
      <c r="P411" s="396">
        <v>1400130.9</v>
      </c>
      <c r="Q411" s="396">
        <v>3101405.84</v>
      </c>
      <c r="R411" s="396">
        <v>969475.42</v>
      </c>
      <c r="S411" s="396">
        <v>1682781.16</v>
      </c>
      <c r="T411" s="396">
        <v>1960131</v>
      </c>
      <c r="U411" s="396">
        <v>1210841.56</v>
      </c>
      <c r="V411" s="396">
        <v>2889597.78</v>
      </c>
      <c r="W411" s="396">
        <v>2516776.4500000002</v>
      </c>
      <c r="X411" s="396">
        <v>2019239.72</v>
      </c>
      <c r="Y411" s="396">
        <v>73635082.790000007</v>
      </c>
      <c r="Z411" s="396">
        <v>988864.2</v>
      </c>
      <c r="AA411" s="396">
        <v>1385098.75</v>
      </c>
      <c r="AB411" s="396">
        <v>3601256.75</v>
      </c>
      <c r="AC411" s="396">
        <v>376746.86</v>
      </c>
      <c r="AD411" s="396">
        <v>3163565.53</v>
      </c>
      <c r="AE411" s="396">
        <v>4793644.1100000003</v>
      </c>
      <c r="AF411" s="396">
        <v>16632265.789999999</v>
      </c>
      <c r="AG411" s="396">
        <v>11169436.32</v>
      </c>
      <c r="AH411" s="396">
        <v>30078961.767960001</v>
      </c>
      <c r="AI411" s="396">
        <v>72189840.077959999</v>
      </c>
      <c r="AJ411" s="396">
        <v>11236807.52</v>
      </c>
      <c r="AK411" s="396">
        <v>60953032.557960004</v>
      </c>
      <c r="AL411" s="396">
        <v>72837529.657959998</v>
      </c>
      <c r="AM411" s="396">
        <v>1806206.81</v>
      </c>
      <c r="AN411" s="396">
        <v>1806206.81</v>
      </c>
      <c r="AO411" s="396">
        <v>1881133.31</v>
      </c>
      <c r="AP411" s="396">
        <v>1881133.31</v>
      </c>
      <c r="AQ411" s="396">
        <v>886364.5</v>
      </c>
      <c r="AR411" s="396">
        <v>886364.5</v>
      </c>
      <c r="AS411" s="396">
        <v>923030.66</v>
      </c>
      <c r="AT411" s="396">
        <v>923030.66</v>
      </c>
      <c r="AU411" s="396">
        <v>1107955.6299999999</v>
      </c>
      <c r="AV411" s="396">
        <v>6263536.25</v>
      </c>
      <c r="AW411" s="396">
        <v>2577137.87</v>
      </c>
      <c r="AX411" s="396">
        <v>980827.66</v>
      </c>
      <c r="AY411" s="396">
        <v>21922927.969999999</v>
      </c>
      <c r="AZ411" s="396">
        <v>168395540.53999999</v>
      </c>
      <c r="BA411" s="396">
        <v>2129820.37</v>
      </c>
      <c r="BB411" s="396">
        <v>383396.48</v>
      </c>
      <c r="BC411" s="396">
        <v>5236792.47</v>
      </c>
      <c r="BD411" s="396">
        <v>168395540.41795999</v>
      </c>
    </row>
    <row r="412" spans="1:56" x14ac:dyDescent="0.25">
      <c r="A412" s="390" t="s">
        <v>1870</v>
      </c>
      <c r="B412" s="390" t="s">
        <v>6408</v>
      </c>
      <c r="C412">
        <v>1296.25</v>
      </c>
      <c r="D412" s="396">
        <v>20195483.41</v>
      </c>
      <c r="E412" s="396">
        <v>25305045.890000001</v>
      </c>
      <c r="F412" s="397">
        <v>1.25300520796001</v>
      </c>
      <c r="G412">
        <v>4</v>
      </c>
      <c r="H412" s="396">
        <v>1284.23</v>
      </c>
      <c r="I412" s="396">
        <v>1330161.53</v>
      </c>
      <c r="J412" s="396">
        <v>1331445.76</v>
      </c>
      <c r="K412">
        <v>1.0576399999999999</v>
      </c>
      <c r="L412" s="396">
        <v>4808914.62</v>
      </c>
      <c r="M412" s="396">
        <v>1162349.06</v>
      </c>
      <c r="N412" s="396">
        <v>512745.93</v>
      </c>
      <c r="O412" s="396">
        <v>208281.3</v>
      </c>
      <c r="P412" s="396">
        <v>170766.49</v>
      </c>
      <c r="Q412" s="396">
        <v>353232.42</v>
      </c>
      <c r="R412" s="396">
        <v>112317.27</v>
      </c>
      <c r="S412" s="396">
        <v>195794.26</v>
      </c>
      <c r="T412" s="396">
        <v>230450.18</v>
      </c>
      <c r="U412" s="396">
        <v>141352.29999999999</v>
      </c>
      <c r="V412" s="396">
        <v>339726.44</v>
      </c>
      <c r="W412" s="396">
        <v>295894.3</v>
      </c>
      <c r="X412" s="396">
        <v>234941.74</v>
      </c>
      <c r="Y412" s="396">
        <v>8766766.3100000005</v>
      </c>
      <c r="Z412" s="396">
        <v>115020</v>
      </c>
      <c r="AA412" s="396">
        <v>162031.25</v>
      </c>
      <c r="AB412" s="396">
        <v>421281.25</v>
      </c>
      <c r="AC412" s="396">
        <v>44072.5</v>
      </c>
      <c r="AD412" s="396">
        <v>370079.37</v>
      </c>
      <c r="AE412" s="396">
        <v>524907</v>
      </c>
      <c r="AF412" s="396">
        <v>1945671.25</v>
      </c>
      <c r="AG412" s="396">
        <v>1306620</v>
      </c>
      <c r="AH412" s="396">
        <v>3634881.5970000001</v>
      </c>
      <c r="AI412" s="396">
        <v>8524564.2170000002</v>
      </c>
      <c r="AJ412" s="396">
        <v>1314501.2</v>
      </c>
      <c r="AK412" s="396">
        <v>7210063.017</v>
      </c>
      <c r="AL412" s="396">
        <v>8600332.057</v>
      </c>
      <c r="AM412" s="396">
        <v>311662.34000000003</v>
      </c>
      <c r="AN412" s="396">
        <v>311662.34000000003</v>
      </c>
      <c r="AO412" s="396">
        <v>324415.78000000003</v>
      </c>
      <c r="AP412" s="396">
        <v>324415.78000000003</v>
      </c>
      <c r="AQ412" s="396">
        <v>76520.67</v>
      </c>
      <c r="AR412" s="396">
        <v>76520.67</v>
      </c>
      <c r="AS412" s="396">
        <v>79709.03</v>
      </c>
      <c r="AT412" s="396">
        <v>79709.03</v>
      </c>
      <c r="AU412" s="396">
        <v>95650.84</v>
      </c>
      <c r="AV412" s="396">
        <v>732526.06</v>
      </c>
      <c r="AW412" s="396">
        <v>301398.53000000003</v>
      </c>
      <c r="AX412" s="396">
        <v>114193.83</v>
      </c>
      <c r="AY412" s="396">
        <v>2828384.9</v>
      </c>
      <c r="AZ412" s="396">
        <v>20195483.41</v>
      </c>
      <c r="BA412" s="396">
        <v>388513.22</v>
      </c>
      <c r="BB412" s="396">
        <v>26342.74</v>
      </c>
      <c r="BC412" s="396">
        <v>517305.04</v>
      </c>
      <c r="BD412" s="396">
        <v>20195483.267000001</v>
      </c>
    </row>
    <row r="413" spans="1:56" x14ac:dyDescent="0.25">
      <c r="A413" s="390" t="s">
        <v>2496</v>
      </c>
      <c r="B413" s="390" t="s">
        <v>6409</v>
      </c>
      <c r="C413">
        <v>1510.5</v>
      </c>
      <c r="D413" s="396">
        <v>22293382.449999999</v>
      </c>
      <c r="E413" s="396">
        <v>31952218.170000002</v>
      </c>
      <c r="F413" s="397">
        <v>1.43326021709191</v>
      </c>
      <c r="G413">
        <v>4</v>
      </c>
      <c r="H413" s="396">
        <v>1417.64</v>
      </c>
      <c r="I413" s="396">
        <v>1258405.3700000001</v>
      </c>
      <c r="J413" s="396">
        <v>1259823.01</v>
      </c>
      <c r="K413">
        <v>1.0576399999999999</v>
      </c>
      <c r="L413" s="396">
        <v>5475312.75</v>
      </c>
      <c r="M413" s="396">
        <v>1306867.82</v>
      </c>
      <c r="N413" s="396">
        <v>596045.18000000005</v>
      </c>
      <c r="O413" s="396">
        <v>243963.33</v>
      </c>
      <c r="P413" s="396">
        <v>185314.6</v>
      </c>
      <c r="Q413" s="396">
        <v>402219.74</v>
      </c>
      <c r="R413" s="396">
        <v>130708.4</v>
      </c>
      <c r="S413" s="396">
        <v>227606.72</v>
      </c>
      <c r="T413" s="396">
        <v>270452.84999999998</v>
      </c>
      <c r="U413" s="396">
        <v>164965.68</v>
      </c>
      <c r="V413" s="396">
        <v>398697.83</v>
      </c>
      <c r="W413" s="396">
        <v>347257.08</v>
      </c>
      <c r="X413" s="396">
        <v>273114.86</v>
      </c>
      <c r="Y413" s="396">
        <v>10022526.84</v>
      </c>
      <c r="Z413" s="396">
        <v>135270</v>
      </c>
      <c r="AA413" s="396">
        <v>188812.5</v>
      </c>
      <c r="AB413" s="396">
        <v>490912.5</v>
      </c>
      <c r="AC413" s="396">
        <v>51357</v>
      </c>
      <c r="AD413" s="396">
        <v>431247.75</v>
      </c>
      <c r="AE413" s="396">
        <v>588093.5</v>
      </c>
      <c r="AF413" s="396">
        <v>2267260.5</v>
      </c>
      <c r="AG413" s="396">
        <v>1522584</v>
      </c>
      <c r="AH413" s="396">
        <v>3969601.2059999998</v>
      </c>
      <c r="AI413" s="396">
        <v>9645138.9560000002</v>
      </c>
      <c r="AJ413" s="396">
        <v>1531767.84</v>
      </c>
      <c r="AK413" s="396">
        <v>8113371.1160000004</v>
      </c>
      <c r="AL413" s="396">
        <v>9733430.0460000001</v>
      </c>
      <c r="AM413" s="396">
        <v>218402.76</v>
      </c>
      <c r="AN413" s="396">
        <v>218402.76</v>
      </c>
      <c r="AO413" s="396">
        <v>227967.85</v>
      </c>
      <c r="AP413" s="396">
        <v>227967.85</v>
      </c>
      <c r="AQ413" s="396">
        <v>57390.5</v>
      </c>
      <c r="AR413" s="396">
        <v>57390.5</v>
      </c>
      <c r="AS413" s="396">
        <v>59781.77</v>
      </c>
      <c r="AT413" s="396">
        <v>59781.77</v>
      </c>
      <c r="AU413" s="396">
        <v>71738.13</v>
      </c>
      <c r="AV413" s="396">
        <v>853683.8</v>
      </c>
      <c r="AW413" s="396">
        <v>351249</v>
      </c>
      <c r="AX413" s="396">
        <v>133668.75</v>
      </c>
      <c r="AY413" s="396">
        <v>2537425.44</v>
      </c>
      <c r="AZ413" s="396">
        <v>22293382.449999999</v>
      </c>
      <c r="BA413" s="396">
        <v>320518.61</v>
      </c>
      <c r="BB413" s="396">
        <v>13463.54</v>
      </c>
      <c r="BC413" s="396">
        <v>568688.31999999995</v>
      </c>
      <c r="BD413" s="396">
        <v>22293382.326000001</v>
      </c>
    </row>
    <row r="414" spans="1:56" x14ac:dyDescent="0.25">
      <c r="A414" s="390" t="s">
        <v>2687</v>
      </c>
      <c r="B414" s="390" t="s">
        <v>6410</v>
      </c>
      <c r="C414">
        <v>15736.8</v>
      </c>
      <c r="D414" s="396">
        <v>225675513.88999999</v>
      </c>
      <c r="E414" s="396">
        <v>272259953.25999999</v>
      </c>
      <c r="F414" s="397">
        <v>1.2064222146524299</v>
      </c>
      <c r="G414">
        <v>4</v>
      </c>
      <c r="H414" s="396">
        <v>14350.8</v>
      </c>
      <c r="I414" s="396">
        <v>12711699.890000001</v>
      </c>
      <c r="J414" s="396">
        <v>12726050.689999999</v>
      </c>
      <c r="K414">
        <v>1.0576399999999999</v>
      </c>
      <c r="L414" s="396">
        <v>54999001.149999999</v>
      </c>
      <c r="M414" s="396">
        <v>13415168.23</v>
      </c>
      <c r="N414" s="396">
        <v>6249430.6600000001</v>
      </c>
      <c r="O414" s="396">
        <v>2532128.2799999998</v>
      </c>
      <c r="P414" s="396">
        <v>1836417.02</v>
      </c>
      <c r="Q414" s="396">
        <v>4342622.8499999996</v>
      </c>
      <c r="R414" s="396">
        <v>1377364.47</v>
      </c>
      <c r="S414" s="396">
        <v>2385607.13</v>
      </c>
      <c r="T414" s="396">
        <v>2794969.4</v>
      </c>
      <c r="U414" s="396">
        <v>1720169.01</v>
      </c>
      <c r="V414" s="396">
        <v>4120304.92</v>
      </c>
      <c r="W414" s="396">
        <v>3588695.43</v>
      </c>
      <c r="X414" s="396">
        <v>2862590.08</v>
      </c>
      <c r="Y414" s="396">
        <v>102224468.63</v>
      </c>
      <c r="Z414" s="396">
        <v>1408947.3</v>
      </c>
      <c r="AA414" s="396">
        <v>1967100</v>
      </c>
      <c r="AB414" s="396">
        <v>5114460</v>
      </c>
      <c r="AC414" s="396">
        <v>535051.19999999995</v>
      </c>
      <c r="AD414" s="396">
        <v>4492856.3899999997</v>
      </c>
      <c r="AE414" s="396">
        <v>6603658.2300000004</v>
      </c>
      <c r="AF414" s="396">
        <v>23620936.800000001</v>
      </c>
      <c r="AG414" s="396">
        <v>15862694.4</v>
      </c>
      <c r="AH414" s="396">
        <v>39817278.520199999</v>
      </c>
      <c r="AI414" s="396">
        <v>99422982.840200007</v>
      </c>
      <c r="AJ414" s="396">
        <v>15958374.140000001</v>
      </c>
      <c r="AK414" s="396">
        <v>83464608.700200006</v>
      </c>
      <c r="AL414" s="396">
        <v>100342823.5202</v>
      </c>
      <c r="AM414" s="396">
        <v>1182085.04</v>
      </c>
      <c r="AN414" s="396">
        <v>1182085.04</v>
      </c>
      <c r="AO414" s="396">
        <v>1231504.6399999999</v>
      </c>
      <c r="AP414" s="396">
        <v>1231504.6399999999</v>
      </c>
      <c r="AQ414" s="396">
        <v>812235.1</v>
      </c>
      <c r="AR414" s="396">
        <v>812235.1</v>
      </c>
      <c r="AS414" s="396">
        <v>846509.98</v>
      </c>
      <c r="AT414" s="396">
        <v>846509.98</v>
      </c>
      <c r="AU414" s="396">
        <v>1015493.15</v>
      </c>
      <c r="AV414" s="396">
        <v>8895528.6999999993</v>
      </c>
      <c r="AW414" s="396">
        <v>3660073.63</v>
      </c>
      <c r="AX414" s="396">
        <v>1392456.6</v>
      </c>
      <c r="AY414" s="396">
        <v>23108221.600000001</v>
      </c>
      <c r="AZ414" s="396">
        <v>225675513.88999999</v>
      </c>
      <c r="BA414" s="396">
        <v>885250.54</v>
      </c>
      <c r="BB414" s="396">
        <v>257308.57</v>
      </c>
      <c r="BC414" s="396">
        <v>5620339.2599999998</v>
      </c>
      <c r="BD414" s="396">
        <v>225675513.7502</v>
      </c>
    </row>
    <row r="415" spans="1:56" x14ac:dyDescent="0.25">
      <c r="A415" s="390" t="s">
        <v>2308</v>
      </c>
      <c r="B415" s="390" t="s">
        <v>6411</v>
      </c>
      <c r="C415">
        <v>25546.5</v>
      </c>
      <c r="D415" s="396">
        <v>382136616.04000002</v>
      </c>
      <c r="E415" s="396">
        <v>324355961.88</v>
      </c>
      <c r="F415" s="397">
        <v>0.84879581873423005</v>
      </c>
      <c r="G415">
        <v>2</v>
      </c>
      <c r="H415" s="396">
        <v>635647.65</v>
      </c>
      <c r="I415" s="396">
        <v>42538471.75</v>
      </c>
      <c r="J415" s="396">
        <v>43174119.399999999</v>
      </c>
      <c r="K415">
        <v>1.0576399999999999</v>
      </c>
      <c r="L415" s="396">
        <v>89175907.819999993</v>
      </c>
      <c r="M415" s="396">
        <v>21923903.91</v>
      </c>
      <c r="N415" s="396">
        <v>10164155.720000001</v>
      </c>
      <c r="O415" s="396">
        <v>4104172.81</v>
      </c>
      <c r="P415" s="396">
        <v>3070901.82</v>
      </c>
      <c r="Q415" s="396">
        <v>7136595.8799999999</v>
      </c>
      <c r="R415" s="396">
        <v>2236493.1</v>
      </c>
      <c r="S415" s="396">
        <v>3879153.31</v>
      </c>
      <c r="T415" s="396">
        <v>4522910.97</v>
      </c>
      <c r="U415" s="396">
        <v>2791954.02</v>
      </c>
      <c r="V415" s="396">
        <v>6667612.2800000003</v>
      </c>
      <c r="W415" s="396">
        <v>5807344.4199999999</v>
      </c>
      <c r="X415" s="396">
        <v>4654758.8</v>
      </c>
      <c r="Y415" s="396">
        <v>166135864.86000001</v>
      </c>
      <c r="Z415" s="396">
        <v>2283817.5</v>
      </c>
      <c r="AA415" s="396">
        <v>3193312.5</v>
      </c>
      <c r="AB415" s="396">
        <v>8302612.5</v>
      </c>
      <c r="AC415" s="396">
        <v>868581</v>
      </c>
      <c r="AD415" s="396">
        <v>14587051.5</v>
      </c>
      <c r="AE415" s="396">
        <v>10997176.75</v>
      </c>
      <c r="AF415" s="396">
        <v>38345296.5</v>
      </c>
      <c r="AG415" s="396">
        <v>25750872</v>
      </c>
      <c r="AH415" s="396">
        <v>66433632.339000002</v>
      </c>
      <c r="AI415" s="396">
        <v>170762352.58899999</v>
      </c>
      <c r="AJ415" s="396">
        <v>25906194.719999999</v>
      </c>
      <c r="AK415" s="396">
        <v>144856157.86899999</v>
      </c>
      <c r="AL415" s="396">
        <v>172255585.64899999</v>
      </c>
      <c r="AM415" s="396">
        <v>2085985.54</v>
      </c>
      <c r="AN415" s="396">
        <v>2085985.54</v>
      </c>
      <c r="AO415" s="396">
        <v>2172868.39</v>
      </c>
      <c r="AP415" s="396">
        <v>2172868.39</v>
      </c>
      <c r="AQ415" s="396">
        <v>2359387.54</v>
      </c>
      <c r="AR415" s="396">
        <v>2359387.54</v>
      </c>
      <c r="AS415" s="396">
        <v>2457429.66</v>
      </c>
      <c r="AT415" s="396">
        <v>2457429.66</v>
      </c>
      <c r="AU415" s="396">
        <v>2949234.42</v>
      </c>
      <c r="AV415" s="396">
        <v>14441683.609999999</v>
      </c>
      <c r="AW415" s="396">
        <v>5942044.2800000003</v>
      </c>
      <c r="AX415" s="396">
        <v>2260860.88</v>
      </c>
      <c r="AY415" s="396">
        <v>43745165.450000003</v>
      </c>
      <c r="AZ415" s="396">
        <v>382136616.04000002</v>
      </c>
      <c r="BA415" s="396">
        <v>1746040.2</v>
      </c>
      <c r="BB415" s="396">
        <v>962618.9</v>
      </c>
      <c r="BC415" s="396">
        <v>9761624.4100000001</v>
      </c>
      <c r="BD415" s="396">
        <v>382136615.95899999</v>
      </c>
    </row>
    <row r="416" spans="1:56" x14ac:dyDescent="0.25">
      <c r="A416" s="390" t="s">
        <v>2009</v>
      </c>
      <c r="B416" s="390" t="s">
        <v>6412</v>
      </c>
      <c r="C416">
        <v>8136.5</v>
      </c>
      <c r="D416" s="396">
        <v>117609206.08</v>
      </c>
      <c r="E416" s="396">
        <v>129456097.84999999</v>
      </c>
      <c r="F416" s="397">
        <v>1.1007309900718301</v>
      </c>
      <c r="G416">
        <v>4</v>
      </c>
      <c r="H416" s="396">
        <v>7478.82</v>
      </c>
      <c r="I416" s="396">
        <v>6529040.7400000002</v>
      </c>
      <c r="J416" s="396">
        <v>6536519.5599999996</v>
      </c>
      <c r="K416">
        <v>1.0576399999999999</v>
      </c>
      <c r="L416" s="396">
        <v>28404896.120000001</v>
      </c>
      <c r="M416" s="396">
        <v>6959226.3499999996</v>
      </c>
      <c r="N416" s="396">
        <v>3234082.52</v>
      </c>
      <c r="O416" s="396">
        <v>1307471.17</v>
      </c>
      <c r="P416" s="396">
        <v>959129.17</v>
      </c>
      <c r="Q416" s="396">
        <v>2246943.91</v>
      </c>
      <c r="R416" s="396">
        <v>711342.74</v>
      </c>
      <c r="S416" s="396">
        <v>1234126.98</v>
      </c>
      <c r="T416" s="396">
        <v>1441835.49</v>
      </c>
      <c r="U416" s="396">
        <v>889109.28</v>
      </c>
      <c r="V416" s="396">
        <v>2125533.77</v>
      </c>
      <c r="W416" s="396">
        <v>1851293.41</v>
      </c>
      <c r="X416" s="396">
        <v>1480880.73</v>
      </c>
      <c r="Y416" s="396">
        <v>52845871.640000001</v>
      </c>
      <c r="Z416" s="396">
        <v>725670</v>
      </c>
      <c r="AA416" s="396">
        <v>1017062.5</v>
      </c>
      <c r="AB416" s="396">
        <v>2644362.5</v>
      </c>
      <c r="AC416" s="396">
        <v>276641</v>
      </c>
      <c r="AD416" s="396">
        <v>2322970.75</v>
      </c>
      <c r="AE416" s="396">
        <v>3449490</v>
      </c>
      <c r="AF416" s="396">
        <v>12212886.5</v>
      </c>
      <c r="AG416" s="396">
        <v>8201592</v>
      </c>
      <c r="AH416" s="396">
        <v>20782489.521000002</v>
      </c>
      <c r="AI416" s="396">
        <v>51633164.770999998</v>
      </c>
      <c r="AJ416" s="396">
        <v>8251061.9199999999</v>
      </c>
      <c r="AK416" s="396">
        <v>43382102.851000004</v>
      </c>
      <c r="AL416" s="396">
        <v>52108755.971000001</v>
      </c>
      <c r="AM416" s="396">
        <v>623324.68000000005</v>
      </c>
      <c r="AN416" s="396">
        <v>623324.68000000005</v>
      </c>
      <c r="AO416" s="396">
        <v>648831.56999999995</v>
      </c>
      <c r="AP416" s="396">
        <v>648831.56999999995</v>
      </c>
      <c r="AQ416" s="396">
        <v>543615.64</v>
      </c>
      <c r="AR416" s="396">
        <v>543615.64</v>
      </c>
      <c r="AS416" s="396">
        <v>565934.17000000004</v>
      </c>
      <c r="AT416" s="396">
        <v>565934.17000000004</v>
      </c>
      <c r="AU416" s="396">
        <v>679918.09</v>
      </c>
      <c r="AV416" s="396">
        <v>4599211.5199999996</v>
      </c>
      <c r="AW416" s="396">
        <v>1892349.9</v>
      </c>
      <c r="AX416" s="396">
        <v>719686.72</v>
      </c>
      <c r="AY416" s="396">
        <v>12654578.35</v>
      </c>
      <c r="AZ416" s="396">
        <v>117609206.08</v>
      </c>
      <c r="BA416" s="396">
        <v>506663.05</v>
      </c>
      <c r="BB416" s="396">
        <v>192858.06</v>
      </c>
      <c r="BC416" s="396">
        <v>2738772.46</v>
      </c>
      <c r="BD416" s="396">
        <v>117609205.961</v>
      </c>
    </row>
    <row r="417" spans="1:56" x14ac:dyDescent="0.25">
      <c r="A417" s="390"/>
      <c r="B417" s="390" t="s">
        <v>6413</v>
      </c>
      <c r="C417">
        <v>24.64</v>
      </c>
      <c r="D417" s="396">
        <v>354854.17</v>
      </c>
      <c r="E417" s="396">
        <v>332826.96999999997</v>
      </c>
      <c r="F417" s="397">
        <v>0.93792605001654605</v>
      </c>
      <c r="G417">
        <v>3</v>
      </c>
      <c r="H417" s="396">
        <v>472.22</v>
      </c>
      <c r="I417" s="396">
        <v>297341.56</v>
      </c>
      <c r="J417" s="396">
        <v>297813.78000000003</v>
      </c>
      <c r="K417">
        <v>0.9</v>
      </c>
      <c r="L417" s="396">
        <v>76609.66</v>
      </c>
      <c r="M417" s="396">
        <v>23209.71</v>
      </c>
      <c r="N417" s="396">
        <v>8594.3700000000008</v>
      </c>
      <c r="O417" s="396">
        <v>2864.79</v>
      </c>
      <c r="P417" s="396">
        <v>2582.86</v>
      </c>
      <c r="Q417" s="396">
        <v>6937.4</v>
      </c>
      <c r="R417" s="396">
        <v>1117.8499999999999</v>
      </c>
      <c r="S417" s="396">
        <v>3069.89</v>
      </c>
      <c r="T417" s="396">
        <v>2960.02</v>
      </c>
      <c r="U417" s="396">
        <v>2232.64</v>
      </c>
      <c r="V417" s="396">
        <v>4363.63</v>
      </c>
      <c r="W417" s="396">
        <v>3800.62</v>
      </c>
      <c r="X417" s="396">
        <v>3683.69</v>
      </c>
      <c r="Y417" s="396">
        <v>142027.13</v>
      </c>
      <c r="Z417" s="396">
        <v>2217.6</v>
      </c>
      <c r="AA417" s="396">
        <v>3080</v>
      </c>
      <c r="AB417" s="396">
        <v>8008</v>
      </c>
      <c r="AC417" s="396">
        <v>837.76</v>
      </c>
      <c r="AD417" s="396">
        <v>14069.44</v>
      </c>
      <c r="AE417" s="396">
        <v>18664.400000000001</v>
      </c>
      <c r="AF417" s="396">
        <v>36984.639999999999</v>
      </c>
      <c r="AG417" s="396">
        <v>24837.119999999999</v>
      </c>
      <c r="AH417" s="396">
        <v>67139.820359999998</v>
      </c>
      <c r="AI417" s="396">
        <v>175838.78036</v>
      </c>
      <c r="AJ417" s="396">
        <v>24986.93</v>
      </c>
      <c r="AK417" s="396">
        <v>150851.85036000001</v>
      </c>
      <c r="AL417" s="396">
        <v>173340.08035999999</v>
      </c>
      <c r="AM417" s="396">
        <v>5426.28</v>
      </c>
      <c r="AN417" s="396">
        <v>5426.28</v>
      </c>
      <c r="AO417" s="396">
        <v>5426.28</v>
      </c>
      <c r="AP417" s="396">
        <v>5426.28</v>
      </c>
      <c r="AQ417" s="396">
        <v>0</v>
      </c>
      <c r="AR417" s="396">
        <v>0</v>
      </c>
      <c r="AS417" s="396">
        <v>0</v>
      </c>
      <c r="AT417" s="396">
        <v>0</v>
      </c>
      <c r="AU417" s="396">
        <v>0</v>
      </c>
      <c r="AV417" s="396">
        <v>11530.84</v>
      </c>
      <c r="AW417" s="396">
        <v>4744.37</v>
      </c>
      <c r="AX417" s="396">
        <v>1506.56</v>
      </c>
      <c r="AY417" s="396">
        <v>39486.89</v>
      </c>
      <c r="AZ417" s="396">
        <v>354854.17</v>
      </c>
      <c r="BA417" s="396">
        <v>14461.41</v>
      </c>
      <c r="BB417" s="396">
        <v>0</v>
      </c>
      <c r="BC417" s="396">
        <v>7092.67</v>
      </c>
      <c r="BD417" s="396">
        <v>354854.10035999998</v>
      </c>
    </row>
    <row r="418" spans="1:56" x14ac:dyDescent="0.25">
      <c r="A418" s="390"/>
      <c r="B418" s="390" t="s">
        <v>6414</v>
      </c>
      <c r="C418">
        <v>20</v>
      </c>
      <c r="D418" s="396">
        <v>283659.33</v>
      </c>
      <c r="E418" s="396">
        <v>183421.48</v>
      </c>
      <c r="F418" s="397">
        <v>0.64662593682358305</v>
      </c>
      <c r="G418">
        <v>1</v>
      </c>
      <c r="H418" s="396">
        <v>16015.96</v>
      </c>
      <c r="I418" s="396">
        <v>155055.54999999999</v>
      </c>
      <c r="J418" s="396">
        <v>171071.51</v>
      </c>
      <c r="K418">
        <v>0.9</v>
      </c>
      <c r="L418" s="396">
        <v>62755.06</v>
      </c>
      <c r="M418" s="396">
        <v>19452.82</v>
      </c>
      <c r="N418" s="396">
        <v>7208.91</v>
      </c>
      <c r="O418" s="396">
        <v>1479.33</v>
      </c>
      <c r="P418" s="396">
        <v>2075.9299999999998</v>
      </c>
      <c r="Q418" s="396">
        <v>5451.51</v>
      </c>
      <c r="R418" s="396">
        <v>1117.8499999999999</v>
      </c>
      <c r="S418" s="396">
        <v>2511.7199999999998</v>
      </c>
      <c r="T418" s="396">
        <v>1480.01</v>
      </c>
      <c r="U418" s="396">
        <v>1674.48</v>
      </c>
      <c r="V418" s="396">
        <v>2181.81</v>
      </c>
      <c r="W418" s="396">
        <v>1900.31</v>
      </c>
      <c r="X418" s="396">
        <v>3013.92</v>
      </c>
      <c r="Y418" s="396">
        <v>112303.66</v>
      </c>
      <c r="Z418" s="396">
        <v>1800</v>
      </c>
      <c r="AA418" s="396">
        <v>2500</v>
      </c>
      <c r="AB418" s="396">
        <v>6500</v>
      </c>
      <c r="AC418" s="396">
        <v>680</v>
      </c>
      <c r="AD418" s="396">
        <v>11420</v>
      </c>
      <c r="AE418" s="396">
        <v>15892</v>
      </c>
      <c r="AF418" s="396">
        <v>30020</v>
      </c>
      <c r="AG418" s="396">
        <v>20160</v>
      </c>
      <c r="AH418" s="396">
        <v>53223.252</v>
      </c>
      <c r="AI418" s="396">
        <v>142195.25200000001</v>
      </c>
      <c r="AJ418" s="396">
        <v>20281.599999999999</v>
      </c>
      <c r="AK418" s="396">
        <v>121913.652</v>
      </c>
      <c r="AL418" s="396">
        <v>140167.092</v>
      </c>
      <c r="AM418" s="396">
        <v>4069.71</v>
      </c>
      <c r="AN418" s="396">
        <v>4069.71</v>
      </c>
      <c r="AO418" s="396">
        <v>4069.71</v>
      </c>
      <c r="AP418" s="396">
        <v>4069.71</v>
      </c>
      <c r="AQ418" s="396">
        <v>0</v>
      </c>
      <c r="AR418" s="396">
        <v>0</v>
      </c>
      <c r="AS418" s="396">
        <v>0</v>
      </c>
      <c r="AT418" s="396">
        <v>0</v>
      </c>
      <c r="AU418" s="396">
        <v>0</v>
      </c>
      <c r="AV418" s="396">
        <v>9495.99</v>
      </c>
      <c r="AW418" s="396">
        <v>3907.13</v>
      </c>
      <c r="AX418" s="396">
        <v>1506.56</v>
      </c>
      <c r="AY418" s="396">
        <v>31188.52</v>
      </c>
      <c r="AZ418" s="396">
        <v>283659.33</v>
      </c>
      <c r="BA418" s="396">
        <v>2455.5500000000002</v>
      </c>
      <c r="BB418" s="396">
        <v>0</v>
      </c>
      <c r="BC418" s="396">
        <v>1486.12</v>
      </c>
      <c r="BD418" s="396">
        <v>283659.272</v>
      </c>
    </row>
    <row r="419" spans="1:56" x14ac:dyDescent="0.25">
      <c r="A419" s="390" t="s">
        <v>1994</v>
      </c>
      <c r="B419" s="390" t="s">
        <v>6415</v>
      </c>
      <c r="C419">
        <v>796.25</v>
      </c>
      <c r="D419" s="396">
        <v>10966711.33</v>
      </c>
      <c r="E419" s="396">
        <v>8388402.46</v>
      </c>
      <c r="F419" s="397">
        <v>0.76489680521206904</v>
      </c>
      <c r="G419">
        <v>1</v>
      </c>
      <c r="H419" s="396">
        <v>138696.70000000001</v>
      </c>
      <c r="I419" s="396">
        <v>4861146.99</v>
      </c>
      <c r="J419" s="396">
        <v>4999843.6900000004</v>
      </c>
      <c r="K419">
        <v>0.9</v>
      </c>
      <c r="L419" s="396">
        <v>2494301.31</v>
      </c>
      <c r="M419" s="396">
        <v>598147.78</v>
      </c>
      <c r="N419" s="396">
        <v>266623.74</v>
      </c>
      <c r="O419" s="396">
        <v>108185.85</v>
      </c>
      <c r="P419" s="396">
        <v>84204.56</v>
      </c>
      <c r="Q419" s="396">
        <v>182524.88</v>
      </c>
      <c r="R419" s="396">
        <v>58687.33</v>
      </c>
      <c r="S419" s="396">
        <v>101864.56</v>
      </c>
      <c r="T419" s="396">
        <v>119881.13</v>
      </c>
      <c r="U419" s="396">
        <v>73398.3</v>
      </c>
      <c r="V419" s="396">
        <v>176727.09</v>
      </c>
      <c r="W419" s="396">
        <v>153925.43</v>
      </c>
      <c r="X419" s="396">
        <v>122231.56</v>
      </c>
      <c r="Y419" s="396">
        <v>4540703.5199999996</v>
      </c>
      <c r="Z419" s="396">
        <v>71235</v>
      </c>
      <c r="AA419" s="396">
        <v>99531.25</v>
      </c>
      <c r="AB419" s="396">
        <v>258781.25</v>
      </c>
      <c r="AC419" s="396">
        <v>27072.5</v>
      </c>
      <c r="AD419" s="396">
        <v>454658.75</v>
      </c>
      <c r="AE419" s="396">
        <v>316408</v>
      </c>
      <c r="AF419" s="396">
        <v>1195171.25</v>
      </c>
      <c r="AG419" s="396">
        <v>802620</v>
      </c>
      <c r="AH419" s="396">
        <v>2116122.4920000001</v>
      </c>
      <c r="AI419" s="396">
        <v>5341600.4919999996</v>
      </c>
      <c r="AJ419" s="396">
        <v>807461.2</v>
      </c>
      <c r="AK419" s="396">
        <v>4534139.2920000004</v>
      </c>
      <c r="AL419" s="396">
        <v>5260854.3720000004</v>
      </c>
      <c r="AM419" s="396">
        <v>134300.43</v>
      </c>
      <c r="AN419" s="396">
        <v>134300.43</v>
      </c>
      <c r="AO419" s="396">
        <v>139726.71</v>
      </c>
      <c r="AP419" s="396">
        <v>139726.71</v>
      </c>
      <c r="AQ419" s="396">
        <v>3391.42</v>
      </c>
      <c r="AR419" s="396">
        <v>3391.42</v>
      </c>
      <c r="AS419" s="396">
        <v>3391.42</v>
      </c>
      <c r="AT419" s="396">
        <v>3391.42</v>
      </c>
      <c r="AU419" s="396">
        <v>4069.71</v>
      </c>
      <c r="AV419" s="396">
        <v>382552.74</v>
      </c>
      <c r="AW419" s="396">
        <v>157401.68</v>
      </c>
      <c r="AX419" s="396">
        <v>59509.27</v>
      </c>
      <c r="AY419" s="396">
        <v>1165153.3600000001</v>
      </c>
      <c r="AZ419" s="396">
        <v>10966711.33</v>
      </c>
      <c r="BA419" s="396">
        <v>327415.49</v>
      </c>
      <c r="BB419" s="396">
        <v>866.1</v>
      </c>
      <c r="BC419" s="396">
        <v>357503.43</v>
      </c>
      <c r="BD419" s="396">
        <v>10966711.252</v>
      </c>
    </row>
    <row r="420" spans="1:56" x14ac:dyDescent="0.25">
      <c r="A420" s="390" t="s">
        <v>2124</v>
      </c>
      <c r="B420" s="390" t="s">
        <v>6416</v>
      </c>
      <c r="C420">
        <v>660.21</v>
      </c>
      <c r="D420" s="396">
        <v>9536742.4000000004</v>
      </c>
      <c r="E420" s="396">
        <v>7497530.1900000004</v>
      </c>
      <c r="F420" s="397">
        <v>0.78617308463737001</v>
      </c>
      <c r="G420">
        <v>2</v>
      </c>
      <c r="H420" s="396">
        <v>67152.77</v>
      </c>
      <c r="I420" s="396">
        <v>3674398.78</v>
      </c>
      <c r="J420" s="396">
        <v>3741551.55</v>
      </c>
      <c r="K420">
        <v>0.9</v>
      </c>
      <c r="L420" s="396">
        <v>2148642.85</v>
      </c>
      <c r="M420" s="396">
        <v>519353.55</v>
      </c>
      <c r="N420" s="396">
        <v>221301.63</v>
      </c>
      <c r="O420" s="396">
        <v>88988.44</v>
      </c>
      <c r="P420" s="396">
        <v>74761.09</v>
      </c>
      <c r="Q420" s="396">
        <v>152917.17000000001</v>
      </c>
      <c r="R420" s="396">
        <v>48067.72</v>
      </c>
      <c r="S420" s="396">
        <v>84282.46</v>
      </c>
      <c r="T420" s="396">
        <v>98420.93</v>
      </c>
      <c r="U420" s="396">
        <v>60839.65</v>
      </c>
      <c r="V420" s="396">
        <v>145090.76</v>
      </c>
      <c r="W420" s="396">
        <v>126370.88</v>
      </c>
      <c r="X420" s="396">
        <v>101134.06</v>
      </c>
      <c r="Y420" s="396">
        <v>3870171.19</v>
      </c>
      <c r="Z420" s="396">
        <v>59126.400000000001</v>
      </c>
      <c r="AA420" s="396">
        <v>82526.25</v>
      </c>
      <c r="AB420" s="396">
        <v>214568.25</v>
      </c>
      <c r="AC420" s="396">
        <v>22447.14</v>
      </c>
      <c r="AD420" s="396">
        <v>376979.91</v>
      </c>
      <c r="AE420" s="396">
        <v>271074.44</v>
      </c>
      <c r="AF420" s="396">
        <v>990975.21</v>
      </c>
      <c r="AG420" s="396">
        <v>665491.68000000005</v>
      </c>
      <c r="AH420" s="396">
        <v>1862074.4480399999</v>
      </c>
      <c r="AI420" s="396">
        <v>4545263.7280400004</v>
      </c>
      <c r="AJ420" s="396">
        <v>669505.75</v>
      </c>
      <c r="AK420" s="396">
        <v>3875757.97804</v>
      </c>
      <c r="AL420" s="396">
        <v>4478313.1480400003</v>
      </c>
      <c r="AM420" s="396">
        <v>163466.68</v>
      </c>
      <c r="AN420" s="396">
        <v>163466.68</v>
      </c>
      <c r="AO420" s="396">
        <v>170249.53</v>
      </c>
      <c r="AP420" s="396">
        <v>170249.53</v>
      </c>
      <c r="AQ420" s="396">
        <v>4069.71</v>
      </c>
      <c r="AR420" s="396">
        <v>4069.71</v>
      </c>
      <c r="AS420" s="396">
        <v>4747.99</v>
      </c>
      <c r="AT420" s="396">
        <v>4747.99</v>
      </c>
      <c r="AU420" s="396">
        <v>5426.28</v>
      </c>
      <c r="AV420" s="396">
        <v>317437.38</v>
      </c>
      <c r="AW420" s="396">
        <v>130609.9</v>
      </c>
      <c r="AX420" s="396">
        <v>49716.61</v>
      </c>
      <c r="AY420" s="396">
        <v>1188257.99</v>
      </c>
      <c r="AZ420" s="396">
        <v>9536742.4000000004</v>
      </c>
      <c r="BA420" s="396">
        <v>708977.72</v>
      </c>
      <c r="BB420" s="396">
        <v>1525.24</v>
      </c>
      <c r="BC420" s="396">
        <v>275328.07</v>
      </c>
      <c r="BD420" s="396">
        <v>9536742.3280400001</v>
      </c>
    </row>
    <row r="421" spans="1:56" x14ac:dyDescent="0.25">
      <c r="A421" s="390" t="s">
        <v>2212</v>
      </c>
      <c r="B421" s="390" t="s">
        <v>6417</v>
      </c>
      <c r="C421">
        <v>1055.6300000000001</v>
      </c>
      <c r="D421" s="396">
        <v>14876464.300000001</v>
      </c>
      <c r="E421" s="396">
        <v>11810582.859999999</v>
      </c>
      <c r="F421" s="397">
        <v>0.79391061087008397</v>
      </c>
      <c r="G421">
        <v>2</v>
      </c>
      <c r="H421" s="396">
        <v>94794.7</v>
      </c>
      <c r="I421" s="396">
        <v>6610782.6100000003</v>
      </c>
      <c r="J421" s="396">
        <v>6705577.3099999996</v>
      </c>
      <c r="K421">
        <v>0.9</v>
      </c>
      <c r="L421" s="396">
        <v>3354862.45</v>
      </c>
      <c r="M421" s="396">
        <v>809304.56</v>
      </c>
      <c r="N421" s="396">
        <v>355259.29</v>
      </c>
      <c r="O421" s="396">
        <v>143821.03</v>
      </c>
      <c r="P421" s="396">
        <v>115170.94</v>
      </c>
      <c r="Q421" s="396">
        <v>244822.2</v>
      </c>
      <c r="R421" s="396">
        <v>78249.78</v>
      </c>
      <c r="S421" s="396">
        <v>135354.28</v>
      </c>
      <c r="T421" s="396">
        <v>159101.5</v>
      </c>
      <c r="U421" s="396">
        <v>97957.43</v>
      </c>
      <c r="V421" s="396">
        <v>234545.22</v>
      </c>
      <c r="W421" s="396">
        <v>204283.75</v>
      </c>
      <c r="X421" s="396">
        <v>162417.28</v>
      </c>
      <c r="Y421" s="396">
        <v>6095149.71</v>
      </c>
      <c r="Z421" s="396">
        <v>93881.7</v>
      </c>
      <c r="AA421" s="396">
        <v>131953.75</v>
      </c>
      <c r="AB421" s="396">
        <v>343079.75</v>
      </c>
      <c r="AC421" s="396">
        <v>35891.42</v>
      </c>
      <c r="AD421" s="396">
        <v>602764.73</v>
      </c>
      <c r="AE421" s="396">
        <v>427513.3</v>
      </c>
      <c r="AF421" s="396">
        <v>1584500.63</v>
      </c>
      <c r="AG421" s="396">
        <v>1064075.04</v>
      </c>
      <c r="AH421" s="396">
        <v>2887031.57712</v>
      </c>
      <c r="AI421" s="396">
        <v>7170691.8971199999</v>
      </c>
      <c r="AJ421" s="396">
        <v>1070493.27</v>
      </c>
      <c r="AK421" s="396">
        <v>6100198.6271200003</v>
      </c>
      <c r="AL421" s="396">
        <v>7063642.5671199998</v>
      </c>
      <c r="AM421" s="396">
        <v>225868.9</v>
      </c>
      <c r="AN421" s="396">
        <v>225868.9</v>
      </c>
      <c r="AO421" s="396">
        <v>235364.89</v>
      </c>
      <c r="AP421" s="396">
        <v>235364.89</v>
      </c>
      <c r="AQ421" s="396">
        <v>0</v>
      </c>
      <c r="AR421" s="396">
        <v>0</v>
      </c>
      <c r="AS421" s="396">
        <v>0</v>
      </c>
      <c r="AT421" s="396">
        <v>0</v>
      </c>
      <c r="AU421" s="396">
        <v>0</v>
      </c>
      <c r="AV421" s="396">
        <v>507357.18</v>
      </c>
      <c r="AW421" s="396">
        <v>208752.58</v>
      </c>
      <c r="AX421" s="396">
        <v>79094.61</v>
      </c>
      <c r="AY421" s="396">
        <v>1717671.95</v>
      </c>
      <c r="AZ421" s="396">
        <v>14876464.300000001</v>
      </c>
      <c r="BA421" s="396">
        <v>742115.23</v>
      </c>
      <c r="BB421" s="396">
        <v>0</v>
      </c>
      <c r="BC421" s="396">
        <v>436640.13</v>
      </c>
      <c r="BD421" s="396">
        <v>14876464.227120001</v>
      </c>
    </row>
    <row r="422" spans="1:56" x14ac:dyDescent="0.25">
      <c r="A422" s="390" t="s">
        <v>2217</v>
      </c>
      <c r="B422" s="390" t="s">
        <v>6418</v>
      </c>
      <c r="C422">
        <v>509.5</v>
      </c>
      <c r="D422" s="396">
        <v>7096193.2800000003</v>
      </c>
      <c r="E422" s="396">
        <v>5589247.4299999997</v>
      </c>
      <c r="F422" s="397">
        <v>0.78764024730735605</v>
      </c>
      <c r="G422">
        <v>2</v>
      </c>
      <c r="H422" s="396">
        <v>57725.11</v>
      </c>
      <c r="I422" s="396">
        <v>3571788.87</v>
      </c>
      <c r="J422" s="396">
        <v>3629513.98</v>
      </c>
      <c r="K422">
        <v>0.9</v>
      </c>
      <c r="L422" s="396">
        <v>1602603.72</v>
      </c>
      <c r="M422" s="396">
        <v>394863.13</v>
      </c>
      <c r="N422" s="396">
        <v>171458.95</v>
      </c>
      <c r="O422" s="396">
        <v>68499.45</v>
      </c>
      <c r="P422" s="396">
        <v>54273.65</v>
      </c>
      <c r="Q422" s="396">
        <v>121923.92</v>
      </c>
      <c r="R422" s="396">
        <v>37448.1</v>
      </c>
      <c r="S422" s="396">
        <v>65304.95</v>
      </c>
      <c r="T422" s="396">
        <v>75480.710000000006</v>
      </c>
      <c r="U422" s="396">
        <v>46885.599999999999</v>
      </c>
      <c r="V422" s="396">
        <v>111272.61</v>
      </c>
      <c r="W422" s="396">
        <v>96916.01</v>
      </c>
      <c r="X422" s="396">
        <v>78362.149999999994</v>
      </c>
      <c r="Y422" s="396">
        <v>2925292.95</v>
      </c>
      <c r="Z422" s="396">
        <v>45540</v>
      </c>
      <c r="AA422" s="396">
        <v>63687.5</v>
      </c>
      <c r="AB422" s="396">
        <v>165587.5</v>
      </c>
      <c r="AC422" s="396">
        <v>17323</v>
      </c>
      <c r="AD422" s="396">
        <v>290924.5</v>
      </c>
      <c r="AE422" s="396">
        <v>222633.5</v>
      </c>
      <c r="AF422" s="396">
        <v>764759.5</v>
      </c>
      <c r="AG422" s="396">
        <v>513576</v>
      </c>
      <c r="AH422" s="396">
        <v>1368640.473</v>
      </c>
      <c r="AI422" s="396">
        <v>3452671.9730000002</v>
      </c>
      <c r="AJ422" s="396">
        <v>516673.76</v>
      </c>
      <c r="AK422" s="396">
        <v>2935998.213</v>
      </c>
      <c r="AL422" s="396">
        <v>3401004.5929999999</v>
      </c>
      <c r="AM422" s="396">
        <v>94959.9</v>
      </c>
      <c r="AN422" s="396">
        <v>94959.9</v>
      </c>
      <c r="AO422" s="396">
        <v>98351.32</v>
      </c>
      <c r="AP422" s="396">
        <v>98351.32</v>
      </c>
      <c r="AQ422" s="396">
        <v>0</v>
      </c>
      <c r="AR422" s="396">
        <v>0</v>
      </c>
      <c r="AS422" s="396">
        <v>0</v>
      </c>
      <c r="AT422" s="396">
        <v>0</v>
      </c>
      <c r="AU422" s="396">
        <v>0</v>
      </c>
      <c r="AV422" s="396">
        <v>244860.88</v>
      </c>
      <c r="AW422" s="396">
        <v>100748.24</v>
      </c>
      <c r="AX422" s="396">
        <v>37664.1</v>
      </c>
      <c r="AY422" s="396">
        <v>769895.66</v>
      </c>
      <c r="AZ422" s="396">
        <v>7096193.2800000003</v>
      </c>
      <c r="BA422" s="396">
        <v>651479.64</v>
      </c>
      <c r="BB422" s="396">
        <v>0</v>
      </c>
      <c r="BC422" s="396">
        <v>217965.87</v>
      </c>
      <c r="BD422" s="396">
        <v>7096193.2029999997</v>
      </c>
    </row>
    <row r="423" spans="1:56" x14ac:dyDescent="0.25">
      <c r="A423" s="390" t="s">
        <v>2922</v>
      </c>
      <c r="B423" s="390" t="s">
        <v>6419</v>
      </c>
      <c r="C423">
        <v>455.37</v>
      </c>
      <c r="D423" s="396">
        <v>6554001.1200000001</v>
      </c>
      <c r="E423" s="396">
        <v>5063571.9800000004</v>
      </c>
      <c r="F423" s="397">
        <v>0.77259248011846504</v>
      </c>
      <c r="G423">
        <v>1</v>
      </c>
      <c r="H423" s="396">
        <v>60187.6</v>
      </c>
      <c r="I423" s="396">
        <v>2606709.87</v>
      </c>
      <c r="J423" s="396">
        <v>2666897.4700000002</v>
      </c>
      <c r="K423">
        <v>0.9</v>
      </c>
      <c r="L423" s="396">
        <v>1461185.91</v>
      </c>
      <c r="M423" s="396">
        <v>367269.75</v>
      </c>
      <c r="N423" s="396">
        <v>153928.62</v>
      </c>
      <c r="O423" s="396">
        <v>60749.91</v>
      </c>
      <c r="P423" s="396">
        <v>50606.55</v>
      </c>
      <c r="Q423" s="396">
        <v>110046.54</v>
      </c>
      <c r="R423" s="396">
        <v>32976.69</v>
      </c>
      <c r="S423" s="396">
        <v>58886.09</v>
      </c>
      <c r="T423" s="396">
        <v>66600.63</v>
      </c>
      <c r="U423" s="396">
        <v>41862.15</v>
      </c>
      <c r="V423" s="396">
        <v>98181.72</v>
      </c>
      <c r="W423" s="396">
        <v>85514.13</v>
      </c>
      <c r="X423" s="396">
        <v>70659.89</v>
      </c>
      <c r="Y423" s="396">
        <v>2658468.58</v>
      </c>
      <c r="Z423" s="396">
        <v>40510.800000000003</v>
      </c>
      <c r="AA423" s="396">
        <v>56921.25</v>
      </c>
      <c r="AB423" s="396">
        <v>147995.25</v>
      </c>
      <c r="AC423" s="396">
        <v>15482.58</v>
      </c>
      <c r="AD423" s="396">
        <v>260016.27</v>
      </c>
      <c r="AE423" s="396">
        <v>210087.48</v>
      </c>
      <c r="AF423" s="396">
        <v>683510.37</v>
      </c>
      <c r="AG423" s="396">
        <v>459012.96</v>
      </c>
      <c r="AH423" s="396">
        <v>1272909.80688</v>
      </c>
      <c r="AI423" s="396">
        <v>3146446.76688</v>
      </c>
      <c r="AJ423" s="396">
        <v>461781.6</v>
      </c>
      <c r="AK423" s="396">
        <v>2684665.1668799999</v>
      </c>
      <c r="AL423" s="396">
        <v>3100268.6068799999</v>
      </c>
      <c r="AM423" s="396">
        <v>111238.74</v>
      </c>
      <c r="AN423" s="396">
        <v>111238.74</v>
      </c>
      <c r="AO423" s="396">
        <v>115308.45</v>
      </c>
      <c r="AP423" s="396">
        <v>115308.45</v>
      </c>
      <c r="AQ423" s="396">
        <v>0</v>
      </c>
      <c r="AR423" s="396">
        <v>0</v>
      </c>
      <c r="AS423" s="396">
        <v>0</v>
      </c>
      <c r="AT423" s="396">
        <v>0</v>
      </c>
      <c r="AU423" s="396">
        <v>0</v>
      </c>
      <c r="AV423" s="396">
        <v>218407.77</v>
      </c>
      <c r="AW423" s="396">
        <v>89864.08</v>
      </c>
      <c r="AX423" s="396">
        <v>33897.69</v>
      </c>
      <c r="AY423" s="396">
        <v>795263.92</v>
      </c>
      <c r="AZ423" s="396">
        <v>6554001.1200000001</v>
      </c>
      <c r="BA423" s="396">
        <v>286888.71999999997</v>
      </c>
      <c r="BB423" s="396">
        <v>0</v>
      </c>
      <c r="BC423" s="396">
        <v>190652.65</v>
      </c>
      <c r="BD423" s="396">
        <v>6554001.1068799999</v>
      </c>
    </row>
    <row r="424" spans="1:56" x14ac:dyDescent="0.25">
      <c r="A424" s="390" t="s">
        <v>2116</v>
      </c>
      <c r="B424" s="390" t="s">
        <v>6420</v>
      </c>
      <c r="C424">
        <v>367.46</v>
      </c>
      <c r="D424" s="396">
        <v>5211029.34</v>
      </c>
      <c r="E424" s="396">
        <v>3897750.43</v>
      </c>
      <c r="F424" s="397">
        <v>0.74798090275193096</v>
      </c>
      <c r="G424">
        <v>1</v>
      </c>
      <c r="H424" s="396">
        <v>94069.49</v>
      </c>
      <c r="I424" s="396">
        <v>2204439.87</v>
      </c>
      <c r="J424" s="396">
        <v>2298509.36</v>
      </c>
      <c r="K424">
        <v>0.9</v>
      </c>
      <c r="L424" s="396">
        <v>1175585.6200000001</v>
      </c>
      <c r="M424" s="396">
        <v>283528.40999999997</v>
      </c>
      <c r="N424" s="396">
        <v>122697.54</v>
      </c>
      <c r="O424" s="396">
        <v>49478.49</v>
      </c>
      <c r="P424" s="396">
        <v>40520.35</v>
      </c>
      <c r="Q424" s="396">
        <v>84083.88</v>
      </c>
      <c r="R424" s="396">
        <v>26269.56</v>
      </c>
      <c r="S424" s="396">
        <v>46885.599999999999</v>
      </c>
      <c r="T424" s="396">
        <v>54760.51</v>
      </c>
      <c r="U424" s="396">
        <v>33768.800000000003</v>
      </c>
      <c r="V424" s="396">
        <v>80727.19</v>
      </c>
      <c r="W424" s="396">
        <v>70311.61</v>
      </c>
      <c r="X424" s="396">
        <v>56260</v>
      </c>
      <c r="Y424" s="396">
        <v>2124877.56</v>
      </c>
      <c r="Z424" s="396">
        <v>32816.699999999997</v>
      </c>
      <c r="AA424" s="396">
        <v>45932.5</v>
      </c>
      <c r="AB424" s="396">
        <v>119424.5</v>
      </c>
      <c r="AC424" s="396">
        <v>12493.64</v>
      </c>
      <c r="AD424" s="396">
        <v>209819.66</v>
      </c>
      <c r="AE424" s="396">
        <v>148734.35999999999</v>
      </c>
      <c r="AF424" s="396">
        <v>551557.46</v>
      </c>
      <c r="AG424" s="396">
        <v>370399.68</v>
      </c>
      <c r="AH424" s="396">
        <v>1012991.08104</v>
      </c>
      <c r="AI424" s="396">
        <v>2504169.5810400001</v>
      </c>
      <c r="AJ424" s="396">
        <v>372633.83</v>
      </c>
      <c r="AK424" s="396">
        <v>2131535.75104</v>
      </c>
      <c r="AL424" s="396">
        <v>2466906.1910399999</v>
      </c>
      <c r="AM424" s="396">
        <v>84107.34</v>
      </c>
      <c r="AN424" s="396">
        <v>84107.34</v>
      </c>
      <c r="AO424" s="396">
        <v>87498.76</v>
      </c>
      <c r="AP424" s="396">
        <v>87498.76</v>
      </c>
      <c r="AQ424" s="396">
        <v>0</v>
      </c>
      <c r="AR424" s="396">
        <v>0</v>
      </c>
      <c r="AS424" s="396">
        <v>0</v>
      </c>
      <c r="AT424" s="396">
        <v>0</v>
      </c>
      <c r="AU424" s="396">
        <v>0</v>
      </c>
      <c r="AV424" s="396">
        <v>176354.1</v>
      </c>
      <c r="AW424" s="396">
        <v>72561.06</v>
      </c>
      <c r="AX424" s="396">
        <v>27118.15</v>
      </c>
      <c r="AY424" s="396">
        <v>619245.51</v>
      </c>
      <c r="AZ424" s="396">
        <v>5211029.34</v>
      </c>
      <c r="BA424" s="396">
        <v>280850.59999999998</v>
      </c>
      <c r="BB424" s="396">
        <v>0</v>
      </c>
      <c r="BC424" s="396">
        <v>185680.35</v>
      </c>
      <c r="BD424" s="396">
        <v>5211029.2610400002</v>
      </c>
    </row>
    <row r="425" spans="1:56" x14ac:dyDescent="0.25">
      <c r="A425" s="390" t="s">
        <v>1688</v>
      </c>
      <c r="B425" s="390" t="s">
        <v>6421</v>
      </c>
      <c r="C425">
        <v>414.46</v>
      </c>
      <c r="D425" s="396">
        <v>5925940.9699999997</v>
      </c>
      <c r="E425" s="396">
        <v>4358216.6399999997</v>
      </c>
      <c r="F425" s="397">
        <v>0.73544719092941002</v>
      </c>
      <c r="G425">
        <v>1</v>
      </c>
      <c r="H425" s="396">
        <v>147626.41</v>
      </c>
      <c r="I425" s="396">
        <v>3537053.64</v>
      </c>
      <c r="J425" s="396">
        <v>3684680.05</v>
      </c>
      <c r="K425">
        <v>0.9</v>
      </c>
      <c r="L425" s="396">
        <v>1345839.07</v>
      </c>
      <c r="M425" s="396">
        <v>320044.03999999998</v>
      </c>
      <c r="N425" s="396">
        <v>138478.23000000001</v>
      </c>
      <c r="O425" s="396">
        <v>56676.1</v>
      </c>
      <c r="P425" s="396">
        <v>46487.3</v>
      </c>
      <c r="Q425" s="396">
        <v>92597.79</v>
      </c>
      <c r="R425" s="396">
        <v>30182.05</v>
      </c>
      <c r="S425" s="396">
        <v>53025.39</v>
      </c>
      <c r="T425" s="396">
        <v>62900.59</v>
      </c>
      <c r="U425" s="396">
        <v>37955.01</v>
      </c>
      <c r="V425" s="396">
        <v>92727.18</v>
      </c>
      <c r="W425" s="396">
        <v>80763.34</v>
      </c>
      <c r="X425" s="396">
        <v>63627.39</v>
      </c>
      <c r="Y425" s="396">
        <v>2421303.48</v>
      </c>
      <c r="Z425" s="396">
        <v>36927</v>
      </c>
      <c r="AA425" s="396">
        <v>51807.5</v>
      </c>
      <c r="AB425" s="396">
        <v>134699.5</v>
      </c>
      <c r="AC425" s="396">
        <v>14091.64</v>
      </c>
      <c r="AD425" s="396">
        <v>236656.66</v>
      </c>
      <c r="AE425" s="396">
        <v>158900.84</v>
      </c>
      <c r="AF425" s="396">
        <v>622104.46</v>
      </c>
      <c r="AG425" s="396">
        <v>417775.68</v>
      </c>
      <c r="AH425" s="396">
        <v>1156696.4960400001</v>
      </c>
      <c r="AI425" s="396">
        <v>2829659.7760399999</v>
      </c>
      <c r="AJ425" s="396">
        <v>420295.59</v>
      </c>
      <c r="AK425" s="396">
        <v>2409364.1860400001</v>
      </c>
      <c r="AL425" s="396">
        <v>2787630.2160399999</v>
      </c>
      <c r="AM425" s="396">
        <v>98351.32</v>
      </c>
      <c r="AN425" s="396">
        <v>98351.32</v>
      </c>
      <c r="AO425" s="396">
        <v>102421.03</v>
      </c>
      <c r="AP425" s="396">
        <v>102421.03</v>
      </c>
      <c r="AQ425" s="396">
        <v>678.28</v>
      </c>
      <c r="AR425" s="396">
        <v>678.28</v>
      </c>
      <c r="AS425" s="396">
        <v>678.28</v>
      </c>
      <c r="AT425" s="396">
        <v>678.28</v>
      </c>
      <c r="AU425" s="396">
        <v>1356.57</v>
      </c>
      <c r="AV425" s="396">
        <v>198737.5</v>
      </c>
      <c r="AW425" s="396">
        <v>81770.73</v>
      </c>
      <c r="AX425" s="396">
        <v>30884.560000000001</v>
      </c>
      <c r="AY425" s="396">
        <v>717007.18</v>
      </c>
      <c r="AZ425" s="396">
        <v>5925940.9699999997</v>
      </c>
      <c r="BA425" s="396">
        <v>657376.85</v>
      </c>
      <c r="BB425" s="396">
        <v>154.21</v>
      </c>
      <c r="BC425" s="396">
        <v>228562.01</v>
      </c>
      <c r="BD425" s="396">
        <v>5925940.8760399995</v>
      </c>
    </row>
    <row r="426" spans="1:56" x14ac:dyDescent="0.25">
      <c r="A426" s="390" t="s">
        <v>2224</v>
      </c>
      <c r="B426" s="390" t="s">
        <v>6422</v>
      </c>
      <c r="C426">
        <v>1670.46</v>
      </c>
      <c r="D426" s="396">
        <v>24407453.960000001</v>
      </c>
      <c r="E426" s="396">
        <v>18273160.010000002</v>
      </c>
      <c r="F426" s="397">
        <v>0.74867128869511901</v>
      </c>
      <c r="G426">
        <v>1</v>
      </c>
      <c r="H426" s="396">
        <v>474342.62</v>
      </c>
      <c r="I426" s="396">
        <v>13352348.039999999</v>
      </c>
      <c r="J426" s="396">
        <v>13826690.66</v>
      </c>
      <c r="K426">
        <v>0.9</v>
      </c>
      <c r="L426" s="396">
        <v>5495373.2699999996</v>
      </c>
      <c r="M426" s="396">
        <v>1337483.02</v>
      </c>
      <c r="N426" s="396">
        <v>563104.39</v>
      </c>
      <c r="O426" s="396">
        <v>227924.73</v>
      </c>
      <c r="P426" s="396">
        <v>191895.48</v>
      </c>
      <c r="Q426" s="396">
        <v>385178.97</v>
      </c>
      <c r="R426" s="396">
        <v>123522.86</v>
      </c>
      <c r="S426" s="396">
        <v>215171.45</v>
      </c>
      <c r="T426" s="396">
        <v>251602.38</v>
      </c>
      <c r="U426" s="396">
        <v>155169.03</v>
      </c>
      <c r="V426" s="396">
        <v>370908.72</v>
      </c>
      <c r="W426" s="396">
        <v>323053.38</v>
      </c>
      <c r="X426" s="396">
        <v>258193.25</v>
      </c>
      <c r="Y426" s="396">
        <v>9898580.9299999997</v>
      </c>
      <c r="Z426" s="396">
        <v>148932</v>
      </c>
      <c r="AA426" s="396">
        <v>208807.5</v>
      </c>
      <c r="AB426" s="396">
        <v>542899.5</v>
      </c>
      <c r="AC426" s="396">
        <v>56795.64</v>
      </c>
      <c r="AD426" s="396">
        <v>953832.66</v>
      </c>
      <c r="AE426" s="396">
        <v>693961.91</v>
      </c>
      <c r="AF426" s="396">
        <v>2507360.46</v>
      </c>
      <c r="AG426" s="396">
        <v>1683823.68</v>
      </c>
      <c r="AH426" s="396">
        <v>4778281.3010400003</v>
      </c>
      <c r="AI426" s="396">
        <v>11574694.651040001</v>
      </c>
      <c r="AJ426" s="396">
        <v>1693980.07</v>
      </c>
      <c r="AK426" s="396">
        <v>9880714.5810400005</v>
      </c>
      <c r="AL426" s="396">
        <v>11405296.641039999</v>
      </c>
      <c r="AM426" s="396">
        <v>449702.95</v>
      </c>
      <c r="AN426" s="396">
        <v>449702.95</v>
      </c>
      <c r="AO426" s="396">
        <v>468694.93</v>
      </c>
      <c r="AP426" s="396">
        <v>468694.93</v>
      </c>
      <c r="AQ426" s="396">
        <v>1356.57</v>
      </c>
      <c r="AR426" s="396">
        <v>1356.57</v>
      </c>
      <c r="AS426" s="396">
        <v>1356.57</v>
      </c>
      <c r="AT426" s="396">
        <v>1356.57</v>
      </c>
      <c r="AU426" s="396">
        <v>2034.85</v>
      </c>
      <c r="AV426" s="396">
        <v>803089.44</v>
      </c>
      <c r="AW426" s="396">
        <v>330431.90000000002</v>
      </c>
      <c r="AX426" s="396">
        <v>125798.09</v>
      </c>
      <c r="AY426" s="396">
        <v>3103576.32</v>
      </c>
      <c r="AZ426" s="396">
        <v>24407453.960000001</v>
      </c>
      <c r="BA426" s="396">
        <v>2349657.04</v>
      </c>
      <c r="BB426" s="396">
        <v>2054.1</v>
      </c>
      <c r="BC426" s="396">
        <v>891220.62</v>
      </c>
      <c r="BD426" s="396">
        <v>24407453.891040001</v>
      </c>
    </row>
    <row r="427" spans="1:56" x14ac:dyDescent="0.25">
      <c r="A427" s="390" t="s">
        <v>2007</v>
      </c>
      <c r="B427" s="390" t="s">
        <v>6423</v>
      </c>
      <c r="C427">
        <v>1012.25</v>
      </c>
      <c r="D427" s="396">
        <v>14547223.57</v>
      </c>
      <c r="E427" s="396">
        <v>10547503.640000001</v>
      </c>
      <c r="F427" s="397">
        <v>0.72505269402414196</v>
      </c>
      <c r="G427">
        <v>1</v>
      </c>
      <c r="H427" s="396">
        <v>411693.41</v>
      </c>
      <c r="I427" s="396">
        <v>8175360.7400000002</v>
      </c>
      <c r="J427" s="396">
        <v>8587054.1500000004</v>
      </c>
      <c r="K427">
        <v>0.9</v>
      </c>
      <c r="L427" s="396">
        <v>3281436.58</v>
      </c>
      <c r="M427" s="396">
        <v>783970.87</v>
      </c>
      <c r="N427" s="396">
        <v>339737.62</v>
      </c>
      <c r="O427" s="396">
        <v>138831.12</v>
      </c>
      <c r="P427" s="396">
        <v>113926.65</v>
      </c>
      <c r="Q427" s="396">
        <v>234712.29</v>
      </c>
      <c r="R427" s="396">
        <v>74337.289999999994</v>
      </c>
      <c r="S427" s="396">
        <v>129772.66</v>
      </c>
      <c r="T427" s="396">
        <v>153921.45000000001</v>
      </c>
      <c r="U427" s="396">
        <v>93771.21</v>
      </c>
      <c r="V427" s="396">
        <v>226908.86</v>
      </c>
      <c r="W427" s="396">
        <v>197632.65</v>
      </c>
      <c r="X427" s="396">
        <v>155719.66</v>
      </c>
      <c r="Y427" s="396">
        <v>5924678.9100000001</v>
      </c>
      <c r="Z427" s="396">
        <v>90405</v>
      </c>
      <c r="AA427" s="396">
        <v>126531.25</v>
      </c>
      <c r="AB427" s="396">
        <v>328981.25</v>
      </c>
      <c r="AC427" s="396">
        <v>34416.5</v>
      </c>
      <c r="AD427" s="396">
        <v>577994.75</v>
      </c>
      <c r="AE427" s="396">
        <v>399965</v>
      </c>
      <c r="AF427" s="396">
        <v>1519387.25</v>
      </c>
      <c r="AG427" s="396">
        <v>1020348</v>
      </c>
      <c r="AH427" s="396">
        <v>2840442.6</v>
      </c>
      <c r="AI427" s="396">
        <v>6938471.5999999996</v>
      </c>
      <c r="AJ427" s="396">
        <v>1026502.48</v>
      </c>
      <c r="AK427" s="396">
        <v>5911969.1200000001</v>
      </c>
      <c r="AL427" s="396">
        <v>6835821.3499999996</v>
      </c>
      <c r="AM427" s="396">
        <v>250965.45</v>
      </c>
      <c r="AN427" s="396">
        <v>250965.45</v>
      </c>
      <c r="AO427" s="396">
        <v>261139.72</v>
      </c>
      <c r="AP427" s="396">
        <v>261139.72</v>
      </c>
      <c r="AQ427" s="396">
        <v>0</v>
      </c>
      <c r="AR427" s="396">
        <v>0</v>
      </c>
      <c r="AS427" s="396">
        <v>0</v>
      </c>
      <c r="AT427" s="396">
        <v>0</v>
      </c>
      <c r="AU427" s="396">
        <v>0</v>
      </c>
      <c r="AV427" s="396">
        <v>486330.34</v>
      </c>
      <c r="AW427" s="396">
        <v>200101.07</v>
      </c>
      <c r="AX427" s="396">
        <v>76081.48</v>
      </c>
      <c r="AY427" s="396">
        <v>1786723.23</v>
      </c>
      <c r="AZ427" s="396">
        <v>14547223.57</v>
      </c>
      <c r="BA427" s="396">
        <v>1492641.08</v>
      </c>
      <c r="BB427" s="396">
        <v>0</v>
      </c>
      <c r="BC427" s="396">
        <v>506126.97</v>
      </c>
      <c r="BD427" s="396">
        <v>14547223.49</v>
      </c>
    </row>
    <row r="428" spans="1:56" x14ac:dyDescent="0.25">
      <c r="A428" s="390" t="s">
        <v>1409</v>
      </c>
      <c r="B428" s="390" t="s">
        <v>6424</v>
      </c>
      <c r="C428">
        <v>167.2</v>
      </c>
      <c r="D428" s="396">
        <v>2246355.63</v>
      </c>
      <c r="E428" s="396">
        <v>1673127.3</v>
      </c>
      <c r="F428" s="397">
        <v>0.74481853080404703</v>
      </c>
      <c r="G428">
        <v>1</v>
      </c>
      <c r="H428" s="396">
        <v>45067.86</v>
      </c>
      <c r="I428" s="396">
        <v>1096776.73</v>
      </c>
      <c r="J428" s="396">
        <v>1141844.5900000001</v>
      </c>
      <c r="K428">
        <v>0.9</v>
      </c>
      <c r="L428" s="396">
        <v>515240.01</v>
      </c>
      <c r="M428" s="396">
        <v>119217.96</v>
      </c>
      <c r="N428" s="396">
        <v>55384.51</v>
      </c>
      <c r="O428" s="396">
        <v>22520.25</v>
      </c>
      <c r="P428" s="396">
        <v>17255.93</v>
      </c>
      <c r="Q428" s="396">
        <v>36143.68</v>
      </c>
      <c r="R428" s="396">
        <v>11737.46</v>
      </c>
      <c r="S428" s="396">
        <v>21210.15</v>
      </c>
      <c r="T428" s="396">
        <v>25160.23</v>
      </c>
      <c r="U428" s="396">
        <v>15070.37</v>
      </c>
      <c r="V428" s="396">
        <v>37090.870000000003</v>
      </c>
      <c r="W428" s="396">
        <v>32305.33</v>
      </c>
      <c r="X428" s="396">
        <v>25450.95</v>
      </c>
      <c r="Y428" s="396">
        <v>933787.7</v>
      </c>
      <c r="Z428" s="396">
        <v>14876.1</v>
      </c>
      <c r="AA428" s="396">
        <v>20900</v>
      </c>
      <c r="AB428" s="396">
        <v>54340</v>
      </c>
      <c r="AC428" s="396">
        <v>5684.8</v>
      </c>
      <c r="AD428" s="396">
        <v>95471.2</v>
      </c>
      <c r="AE428" s="396">
        <v>58208.18</v>
      </c>
      <c r="AF428" s="396">
        <v>250967.2</v>
      </c>
      <c r="AG428" s="396">
        <v>168537.60000000001</v>
      </c>
      <c r="AH428" s="396">
        <v>432417.1998</v>
      </c>
      <c r="AI428" s="396">
        <v>1101402.2797999999</v>
      </c>
      <c r="AJ428" s="396">
        <v>169554.17</v>
      </c>
      <c r="AK428" s="396">
        <v>931848.10979999998</v>
      </c>
      <c r="AL428" s="396">
        <v>1084446.8598</v>
      </c>
      <c r="AM428" s="396">
        <v>25096.54</v>
      </c>
      <c r="AN428" s="396">
        <v>25096.54</v>
      </c>
      <c r="AO428" s="396">
        <v>26453.11</v>
      </c>
      <c r="AP428" s="396">
        <v>26453.11</v>
      </c>
      <c r="AQ428" s="396">
        <v>0</v>
      </c>
      <c r="AR428" s="396">
        <v>0</v>
      </c>
      <c r="AS428" s="396">
        <v>0</v>
      </c>
      <c r="AT428" s="396">
        <v>0</v>
      </c>
      <c r="AU428" s="396">
        <v>0</v>
      </c>
      <c r="AV428" s="396">
        <v>80037.63</v>
      </c>
      <c r="AW428" s="396">
        <v>32931.550000000003</v>
      </c>
      <c r="AX428" s="396">
        <v>12052.51</v>
      </c>
      <c r="AY428" s="396">
        <v>228120.99</v>
      </c>
      <c r="AZ428" s="396">
        <v>2246355.63</v>
      </c>
      <c r="BA428" s="396">
        <v>124547.21</v>
      </c>
      <c r="BB428" s="396">
        <v>0</v>
      </c>
      <c r="BC428" s="396">
        <v>68648.679999999993</v>
      </c>
      <c r="BD428" s="396">
        <v>2246355.5498000002</v>
      </c>
    </row>
    <row r="429" spans="1:56" x14ac:dyDescent="0.25">
      <c r="A429" s="390" t="s">
        <v>3362</v>
      </c>
      <c r="B429" s="390" t="s">
        <v>6425</v>
      </c>
      <c r="C429">
        <v>1303</v>
      </c>
      <c r="D429" s="396">
        <v>18333373.969999999</v>
      </c>
      <c r="E429" s="396">
        <v>14602024.050000001</v>
      </c>
      <c r="F429" s="397">
        <v>0.79647227367391105</v>
      </c>
      <c r="G429">
        <v>2</v>
      </c>
      <c r="H429" s="396">
        <v>113676.8</v>
      </c>
      <c r="I429" s="396">
        <v>6946433.8700000001</v>
      </c>
      <c r="J429" s="396">
        <v>7060110.6699999999</v>
      </c>
      <c r="K429">
        <v>0.9</v>
      </c>
      <c r="L429" s="396">
        <v>4115561.8</v>
      </c>
      <c r="M429" s="396">
        <v>998024.04</v>
      </c>
      <c r="N429" s="396">
        <v>439374.28</v>
      </c>
      <c r="O429" s="396">
        <v>178070.76</v>
      </c>
      <c r="P429" s="396">
        <v>141433.96</v>
      </c>
      <c r="Q429" s="396">
        <v>305041.21999999997</v>
      </c>
      <c r="R429" s="396">
        <v>96135.44</v>
      </c>
      <c r="S429" s="396">
        <v>167727.67999999999</v>
      </c>
      <c r="T429" s="396">
        <v>196841.86</v>
      </c>
      <c r="U429" s="396">
        <v>120842.07</v>
      </c>
      <c r="V429" s="396">
        <v>290181.52</v>
      </c>
      <c r="W429" s="396">
        <v>252741.76000000001</v>
      </c>
      <c r="X429" s="396">
        <v>201263.48</v>
      </c>
      <c r="Y429" s="396">
        <v>7503239.8700000001</v>
      </c>
      <c r="Z429" s="396">
        <v>116010</v>
      </c>
      <c r="AA429" s="396">
        <v>162875</v>
      </c>
      <c r="AB429" s="396">
        <v>423475</v>
      </c>
      <c r="AC429" s="396">
        <v>44302</v>
      </c>
      <c r="AD429" s="396">
        <v>744013</v>
      </c>
      <c r="AE429" s="396">
        <v>536191</v>
      </c>
      <c r="AF429" s="396">
        <v>1955803</v>
      </c>
      <c r="AG429" s="396">
        <v>1313424</v>
      </c>
      <c r="AH429" s="396">
        <v>3554298.3119999999</v>
      </c>
      <c r="AI429" s="396">
        <v>8850391.3120000008</v>
      </c>
      <c r="AJ429" s="396">
        <v>1321346.24</v>
      </c>
      <c r="AK429" s="396">
        <v>7529045.0719999997</v>
      </c>
      <c r="AL429" s="396">
        <v>8718256.682</v>
      </c>
      <c r="AM429" s="396">
        <v>274705.42</v>
      </c>
      <c r="AN429" s="396">
        <v>274705.42</v>
      </c>
      <c r="AO429" s="396">
        <v>286236.27</v>
      </c>
      <c r="AP429" s="396">
        <v>286236.27</v>
      </c>
      <c r="AQ429" s="396">
        <v>1356.57</v>
      </c>
      <c r="AR429" s="396">
        <v>1356.57</v>
      </c>
      <c r="AS429" s="396">
        <v>1356.57</v>
      </c>
      <c r="AT429" s="396">
        <v>1356.57</v>
      </c>
      <c r="AU429" s="396">
        <v>2034.85</v>
      </c>
      <c r="AV429" s="396">
        <v>626735.34</v>
      </c>
      <c r="AW429" s="396">
        <v>257870.84</v>
      </c>
      <c r="AX429" s="396">
        <v>97926.66</v>
      </c>
      <c r="AY429" s="396">
        <v>2111877.35</v>
      </c>
      <c r="AZ429" s="396">
        <v>18333373.969999999</v>
      </c>
      <c r="BA429" s="396">
        <v>812165.8</v>
      </c>
      <c r="BB429" s="396">
        <v>616.51</v>
      </c>
      <c r="BC429" s="396">
        <v>531894.93999999994</v>
      </c>
      <c r="BD429" s="396">
        <v>18333373.901999999</v>
      </c>
    </row>
    <row r="430" spans="1:56" x14ac:dyDescent="0.25">
      <c r="A430" s="390" t="s">
        <v>2705</v>
      </c>
      <c r="B430" s="390" t="s">
        <v>6426</v>
      </c>
      <c r="C430">
        <v>189.39</v>
      </c>
      <c r="D430" s="396">
        <v>2519157</v>
      </c>
      <c r="E430" s="396">
        <v>1827996.13</v>
      </c>
      <c r="F430" s="397">
        <v>0.72563803288163498</v>
      </c>
      <c r="G430">
        <v>1</v>
      </c>
      <c r="H430" s="396">
        <v>66541.53</v>
      </c>
      <c r="I430" s="396">
        <v>1157953.3799999999</v>
      </c>
      <c r="J430" s="396">
        <v>1224494.9099999999</v>
      </c>
      <c r="K430">
        <v>0.9</v>
      </c>
      <c r="L430" s="396">
        <v>590902.42000000004</v>
      </c>
      <c r="M430" s="396">
        <v>118180.48</v>
      </c>
      <c r="N430" s="396">
        <v>60704.73</v>
      </c>
      <c r="O430" s="396">
        <v>26477.59</v>
      </c>
      <c r="P430" s="396">
        <v>20085.62</v>
      </c>
      <c r="Q430" s="396">
        <v>35331.06</v>
      </c>
      <c r="R430" s="396">
        <v>13414.24</v>
      </c>
      <c r="S430" s="396">
        <v>23163.72</v>
      </c>
      <c r="T430" s="396">
        <v>30340.28</v>
      </c>
      <c r="U430" s="396">
        <v>17303.02</v>
      </c>
      <c r="V430" s="396">
        <v>44727.22</v>
      </c>
      <c r="W430" s="396">
        <v>38956.43</v>
      </c>
      <c r="X430" s="396">
        <v>27795.119999999999</v>
      </c>
      <c r="Y430" s="396">
        <v>1047381.93</v>
      </c>
      <c r="Z430" s="396">
        <v>16857.900000000001</v>
      </c>
      <c r="AA430" s="396">
        <v>23673.75</v>
      </c>
      <c r="AB430" s="396">
        <v>61551.75</v>
      </c>
      <c r="AC430" s="396">
        <v>6439.26</v>
      </c>
      <c r="AD430" s="396">
        <v>108141.69</v>
      </c>
      <c r="AE430" s="396">
        <v>32701.07</v>
      </c>
      <c r="AF430" s="396">
        <v>284274.39</v>
      </c>
      <c r="AG430" s="396">
        <v>190905.12</v>
      </c>
      <c r="AH430" s="396">
        <v>491645.76636000001</v>
      </c>
      <c r="AI430" s="396">
        <v>1216190.6963599999</v>
      </c>
      <c r="AJ430" s="396">
        <v>192056.61</v>
      </c>
      <c r="AK430" s="396">
        <v>1024134.08636</v>
      </c>
      <c r="AL430" s="396">
        <v>1196985.02636</v>
      </c>
      <c r="AM430" s="396">
        <v>32557.68</v>
      </c>
      <c r="AN430" s="396">
        <v>32557.68</v>
      </c>
      <c r="AO430" s="396">
        <v>33914.25</v>
      </c>
      <c r="AP430" s="396">
        <v>33914.25</v>
      </c>
      <c r="AQ430" s="396">
        <v>0</v>
      </c>
      <c r="AR430" s="396">
        <v>0</v>
      </c>
      <c r="AS430" s="396">
        <v>0</v>
      </c>
      <c r="AT430" s="396">
        <v>0</v>
      </c>
      <c r="AU430" s="396">
        <v>0</v>
      </c>
      <c r="AV430" s="396">
        <v>90890.19</v>
      </c>
      <c r="AW430" s="396">
        <v>37396.85</v>
      </c>
      <c r="AX430" s="396">
        <v>13559.07</v>
      </c>
      <c r="AY430" s="396">
        <v>274789.96999999997</v>
      </c>
      <c r="AZ430" s="396">
        <v>2519157</v>
      </c>
      <c r="BA430" s="396">
        <v>108343.81</v>
      </c>
      <c r="BB430" s="396">
        <v>0</v>
      </c>
      <c r="BC430" s="396">
        <v>74378.8</v>
      </c>
      <c r="BD430" s="396">
        <v>2519156.9263599999</v>
      </c>
    </row>
    <row r="431" spans="1:56" x14ac:dyDescent="0.25">
      <c r="A431" s="390" t="s">
        <v>2135</v>
      </c>
      <c r="B431" s="390" t="s">
        <v>6427</v>
      </c>
      <c r="C431">
        <v>98</v>
      </c>
      <c r="D431" s="396">
        <v>1353226.34</v>
      </c>
      <c r="E431" s="396">
        <v>942160.17</v>
      </c>
      <c r="F431" s="397">
        <v>0.69623250904205702</v>
      </c>
      <c r="G431">
        <v>1</v>
      </c>
      <c r="H431" s="396">
        <v>51877.42</v>
      </c>
      <c r="I431" s="396">
        <v>748566.65</v>
      </c>
      <c r="J431" s="396">
        <v>800444.07</v>
      </c>
      <c r="K431">
        <v>0.9</v>
      </c>
      <c r="L431" s="396">
        <v>319022.73</v>
      </c>
      <c r="M431" s="396">
        <v>63804.54</v>
      </c>
      <c r="N431" s="396">
        <v>30998.16</v>
      </c>
      <c r="O431" s="396">
        <v>13561.69</v>
      </c>
      <c r="P431" s="396">
        <v>11004.45</v>
      </c>
      <c r="Q431" s="396">
        <v>18011.91</v>
      </c>
      <c r="R431" s="396">
        <v>6707.12</v>
      </c>
      <c r="S431" s="396">
        <v>12000.48</v>
      </c>
      <c r="T431" s="396">
        <v>15540.14</v>
      </c>
      <c r="U431" s="396">
        <v>8930.59</v>
      </c>
      <c r="V431" s="396">
        <v>22909.06</v>
      </c>
      <c r="W431" s="396">
        <v>19953.29</v>
      </c>
      <c r="X431" s="396">
        <v>14399.88</v>
      </c>
      <c r="Y431" s="396">
        <v>556844.04</v>
      </c>
      <c r="Z431" s="396">
        <v>8730</v>
      </c>
      <c r="AA431" s="396">
        <v>12250</v>
      </c>
      <c r="AB431" s="396">
        <v>31850</v>
      </c>
      <c r="AC431" s="396">
        <v>3332</v>
      </c>
      <c r="AD431" s="396">
        <v>55958</v>
      </c>
      <c r="AE431" s="396">
        <v>16445</v>
      </c>
      <c r="AF431" s="396">
        <v>147098</v>
      </c>
      <c r="AG431" s="396">
        <v>98784</v>
      </c>
      <c r="AH431" s="396">
        <v>266788.68300000002</v>
      </c>
      <c r="AI431" s="396">
        <v>641235.68299999996</v>
      </c>
      <c r="AJ431" s="396">
        <v>99379.839999999997</v>
      </c>
      <c r="AK431" s="396">
        <v>541855.84299999999</v>
      </c>
      <c r="AL431" s="396">
        <v>631297.69299999997</v>
      </c>
      <c r="AM431" s="396">
        <v>22383.4</v>
      </c>
      <c r="AN431" s="396">
        <v>22383.4</v>
      </c>
      <c r="AO431" s="396">
        <v>23739.97</v>
      </c>
      <c r="AP431" s="396">
        <v>23739.97</v>
      </c>
      <c r="AQ431" s="396">
        <v>0</v>
      </c>
      <c r="AR431" s="396">
        <v>0</v>
      </c>
      <c r="AS431" s="396">
        <v>0</v>
      </c>
      <c r="AT431" s="396">
        <v>0</v>
      </c>
      <c r="AU431" s="396">
        <v>0</v>
      </c>
      <c r="AV431" s="396">
        <v>46801.66</v>
      </c>
      <c r="AW431" s="396">
        <v>19256.580000000002</v>
      </c>
      <c r="AX431" s="396">
        <v>6779.53</v>
      </c>
      <c r="AY431" s="396">
        <v>165084.51</v>
      </c>
      <c r="AZ431" s="396">
        <v>1353226.34</v>
      </c>
      <c r="BA431" s="396">
        <v>110840.56</v>
      </c>
      <c r="BB431" s="396">
        <v>0</v>
      </c>
      <c r="BC431" s="396">
        <v>42333.3</v>
      </c>
      <c r="BD431" s="396">
        <v>1353226.243</v>
      </c>
    </row>
    <row r="432" spans="1:56" x14ac:dyDescent="0.25">
      <c r="A432" s="390" t="s">
        <v>2337</v>
      </c>
      <c r="B432" s="390" t="s">
        <v>6428</v>
      </c>
      <c r="C432">
        <v>176.38</v>
      </c>
      <c r="D432" s="396">
        <v>2331227.2799999998</v>
      </c>
      <c r="E432" s="396">
        <v>1701186.93</v>
      </c>
      <c r="F432" s="397">
        <v>0.72973877090182304</v>
      </c>
      <c r="G432">
        <v>1</v>
      </c>
      <c r="H432" s="396">
        <v>62100.08</v>
      </c>
      <c r="I432" s="396">
        <v>1382816.65</v>
      </c>
      <c r="J432" s="396">
        <v>1444916.73</v>
      </c>
      <c r="K432">
        <v>0.9</v>
      </c>
      <c r="L432" s="396">
        <v>546988.36</v>
      </c>
      <c r="M432" s="396">
        <v>109397.67</v>
      </c>
      <c r="N432" s="396">
        <v>56184.160000000003</v>
      </c>
      <c r="O432" s="396">
        <v>24540.21</v>
      </c>
      <c r="P432" s="396">
        <v>18514.39</v>
      </c>
      <c r="Q432" s="396">
        <v>33252.76</v>
      </c>
      <c r="R432" s="396">
        <v>12296.39</v>
      </c>
      <c r="S432" s="396">
        <v>21489.23</v>
      </c>
      <c r="T432" s="396">
        <v>28120.26</v>
      </c>
      <c r="U432" s="396">
        <v>16186.69</v>
      </c>
      <c r="V432" s="396">
        <v>41454.5</v>
      </c>
      <c r="W432" s="396">
        <v>36105.96</v>
      </c>
      <c r="X432" s="396">
        <v>25785.83</v>
      </c>
      <c r="Y432" s="396">
        <v>970316.41</v>
      </c>
      <c r="Z432" s="396">
        <v>15761.7</v>
      </c>
      <c r="AA432" s="396">
        <v>22047.5</v>
      </c>
      <c r="AB432" s="396">
        <v>57323.5</v>
      </c>
      <c r="AC432" s="396">
        <v>5996.92</v>
      </c>
      <c r="AD432" s="396">
        <v>100712.98</v>
      </c>
      <c r="AE432" s="396">
        <v>31301.99</v>
      </c>
      <c r="AF432" s="396">
        <v>264746.38</v>
      </c>
      <c r="AG432" s="396">
        <v>177791.04</v>
      </c>
      <c r="AH432" s="396">
        <v>453973.57812000002</v>
      </c>
      <c r="AI432" s="396">
        <v>1129655.58812</v>
      </c>
      <c r="AJ432" s="396">
        <v>178863.43</v>
      </c>
      <c r="AK432" s="396">
        <v>950792.15812000004</v>
      </c>
      <c r="AL432" s="396">
        <v>1111769.2381200001</v>
      </c>
      <c r="AM432" s="396">
        <v>28487.97</v>
      </c>
      <c r="AN432" s="396">
        <v>28487.97</v>
      </c>
      <c r="AO432" s="396">
        <v>29844.54</v>
      </c>
      <c r="AP432" s="396">
        <v>29844.54</v>
      </c>
      <c r="AQ432" s="396">
        <v>0</v>
      </c>
      <c r="AR432" s="396">
        <v>0</v>
      </c>
      <c r="AS432" s="396">
        <v>0</v>
      </c>
      <c r="AT432" s="396">
        <v>0</v>
      </c>
      <c r="AU432" s="396">
        <v>0</v>
      </c>
      <c r="AV432" s="396">
        <v>84785.62</v>
      </c>
      <c r="AW432" s="396">
        <v>34885.120000000003</v>
      </c>
      <c r="AX432" s="396">
        <v>12805.79</v>
      </c>
      <c r="AY432" s="396">
        <v>249141.55</v>
      </c>
      <c r="AZ432" s="396">
        <v>2331227.2799999998</v>
      </c>
      <c r="BA432" s="396">
        <v>156569.53</v>
      </c>
      <c r="BB432" s="396">
        <v>0</v>
      </c>
      <c r="BC432" s="396">
        <v>106412.25</v>
      </c>
      <c r="BD432" s="396">
        <v>2331227.1981199998</v>
      </c>
    </row>
    <row r="433" spans="1:56" x14ac:dyDescent="0.25">
      <c r="A433" s="390" t="s">
        <v>3390</v>
      </c>
      <c r="B433" s="390" t="s">
        <v>6429</v>
      </c>
      <c r="C433">
        <v>461.72</v>
      </c>
      <c r="D433" s="396">
        <v>6389374.4199999999</v>
      </c>
      <c r="E433" s="396">
        <v>5439271.8099999996</v>
      </c>
      <c r="F433" s="397">
        <v>0.851299587792822</v>
      </c>
      <c r="G433">
        <v>2</v>
      </c>
      <c r="H433" s="396">
        <v>16455.07</v>
      </c>
      <c r="I433" s="396">
        <v>2649755.2999999998</v>
      </c>
      <c r="J433" s="396">
        <v>2666210.37</v>
      </c>
      <c r="K433">
        <v>0.9</v>
      </c>
      <c r="L433" s="396">
        <v>1447833.78</v>
      </c>
      <c r="M433" s="396">
        <v>349218.14</v>
      </c>
      <c r="N433" s="396">
        <v>154364.07999999999</v>
      </c>
      <c r="O433" s="396">
        <v>62217.94</v>
      </c>
      <c r="P433" s="396">
        <v>49095.3</v>
      </c>
      <c r="Q433" s="396">
        <v>105970.81</v>
      </c>
      <c r="R433" s="396">
        <v>33535.620000000003</v>
      </c>
      <c r="S433" s="396">
        <v>58886.09</v>
      </c>
      <c r="T433" s="396">
        <v>68820.649999999994</v>
      </c>
      <c r="U433" s="396">
        <v>42420.31</v>
      </c>
      <c r="V433" s="396">
        <v>101454.44</v>
      </c>
      <c r="W433" s="396">
        <v>88364.6</v>
      </c>
      <c r="X433" s="396">
        <v>70659.89</v>
      </c>
      <c r="Y433" s="396">
        <v>2632841.65</v>
      </c>
      <c r="Z433" s="396">
        <v>41187.599999999999</v>
      </c>
      <c r="AA433" s="396">
        <v>57715</v>
      </c>
      <c r="AB433" s="396">
        <v>150059</v>
      </c>
      <c r="AC433" s="396">
        <v>15698.48</v>
      </c>
      <c r="AD433" s="396">
        <v>263642.12</v>
      </c>
      <c r="AE433" s="396">
        <v>186417.87</v>
      </c>
      <c r="AF433" s="396">
        <v>693041.72</v>
      </c>
      <c r="AG433" s="396">
        <v>465413.76</v>
      </c>
      <c r="AH433" s="396">
        <v>1233831.14628</v>
      </c>
      <c r="AI433" s="396">
        <v>3107006.6962799998</v>
      </c>
      <c r="AJ433" s="396">
        <v>468221.01</v>
      </c>
      <c r="AK433" s="396">
        <v>2638785.68628</v>
      </c>
      <c r="AL433" s="396">
        <v>3060184.5862799999</v>
      </c>
      <c r="AM433" s="396">
        <v>85463.91</v>
      </c>
      <c r="AN433" s="396">
        <v>85463.91</v>
      </c>
      <c r="AO433" s="396">
        <v>88855.33</v>
      </c>
      <c r="AP433" s="396">
        <v>88855.33</v>
      </c>
      <c r="AQ433" s="396">
        <v>0</v>
      </c>
      <c r="AR433" s="396">
        <v>0</v>
      </c>
      <c r="AS433" s="396">
        <v>0</v>
      </c>
      <c r="AT433" s="396">
        <v>0</v>
      </c>
      <c r="AU433" s="396">
        <v>0</v>
      </c>
      <c r="AV433" s="396">
        <v>221799.19</v>
      </c>
      <c r="AW433" s="396">
        <v>91259.48</v>
      </c>
      <c r="AX433" s="396">
        <v>34650.97</v>
      </c>
      <c r="AY433" s="396">
        <v>696348.12</v>
      </c>
      <c r="AZ433" s="396">
        <v>6389374.4199999999</v>
      </c>
      <c r="BA433" s="396">
        <v>221383.3</v>
      </c>
      <c r="BB433" s="396">
        <v>34.880000000000003</v>
      </c>
      <c r="BC433" s="396">
        <v>171872.36</v>
      </c>
      <c r="BD433" s="396">
        <v>6389374.3562799999</v>
      </c>
    </row>
    <row r="434" spans="1:56" x14ac:dyDescent="0.25">
      <c r="A434" s="390" t="s">
        <v>2050</v>
      </c>
      <c r="B434" s="390" t="s">
        <v>6430</v>
      </c>
      <c r="C434">
        <v>550.9</v>
      </c>
      <c r="D434" s="396">
        <v>7697089.0499999998</v>
      </c>
      <c r="E434" s="396">
        <v>5674494.0700000003</v>
      </c>
      <c r="F434" s="397">
        <v>0.73722598675144602</v>
      </c>
      <c r="G434">
        <v>1</v>
      </c>
      <c r="H434" s="396">
        <v>180440.38</v>
      </c>
      <c r="I434" s="396">
        <v>4219188.34</v>
      </c>
      <c r="J434" s="396">
        <v>4399628.72</v>
      </c>
      <c r="K434">
        <v>0.9</v>
      </c>
      <c r="L434" s="396">
        <v>1783685.79</v>
      </c>
      <c r="M434" s="396">
        <v>356737.15</v>
      </c>
      <c r="N434" s="396">
        <v>176947.83</v>
      </c>
      <c r="O434" s="396">
        <v>78786.990000000005</v>
      </c>
      <c r="P434" s="396">
        <v>62450</v>
      </c>
      <c r="Q434" s="396">
        <v>107378.73</v>
      </c>
      <c r="R434" s="396">
        <v>40242.74</v>
      </c>
      <c r="S434" s="396">
        <v>68095.759999999995</v>
      </c>
      <c r="T434" s="396">
        <v>90280.85</v>
      </c>
      <c r="U434" s="396">
        <v>50792.74</v>
      </c>
      <c r="V434" s="396">
        <v>133090.76999999999</v>
      </c>
      <c r="W434" s="396">
        <v>115919.15</v>
      </c>
      <c r="X434" s="396">
        <v>81710.960000000006</v>
      </c>
      <c r="Y434" s="396">
        <v>3146119.46</v>
      </c>
      <c r="Z434" s="396">
        <v>49198.5</v>
      </c>
      <c r="AA434" s="396">
        <v>68862.5</v>
      </c>
      <c r="AB434" s="396">
        <v>179042.5</v>
      </c>
      <c r="AC434" s="396">
        <v>18730.599999999999</v>
      </c>
      <c r="AD434" s="396">
        <v>314563.90000000002</v>
      </c>
      <c r="AE434" s="396">
        <v>98653.41</v>
      </c>
      <c r="AF434" s="396">
        <v>826900.9</v>
      </c>
      <c r="AG434" s="396">
        <v>555307.19999999995</v>
      </c>
      <c r="AH434" s="396">
        <v>1520509.0536</v>
      </c>
      <c r="AI434" s="396">
        <v>3631768.5636</v>
      </c>
      <c r="AJ434" s="396">
        <v>558656.67000000004</v>
      </c>
      <c r="AK434" s="396">
        <v>3073111.8936000001</v>
      </c>
      <c r="AL434" s="396">
        <v>3575902.8936000001</v>
      </c>
      <c r="AM434" s="396">
        <v>137013.57</v>
      </c>
      <c r="AN434" s="396">
        <v>137013.57</v>
      </c>
      <c r="AO434" s="396">
        <v>143118.13</v>
      </c>
      <c r="AP434" s="396">
        <v>143118.13</v>
      </c>
      <c r="AQ434" s="396">
        <v>0</v>
      </c>
      <c r="AR434" s="396">
        <v>0</v>
      </c>
      <c r="AS434" s="396">
        <v>0</v>
      </c>
      <c r="AT434" s="396">
        <v>0</v>
      </c>
      <c r="AU434" s="396">
        <v>0</v>
      </c>
      <c r="AV434" s="396">
        <v>264531.15000000002</v>
      </c>
      <c r="AW434" s="396">
        <v>108841.59</v>
      </c>
      <c r="AX434" s="396">
        <v>41430.51</v>
      </c>
      <c r="AY434" s="396">
        <v>975066.65</v>
      </c>
      <c r="AZ434" s="396">
        <v>7697089.0499999998</v>
      </c>
      <c r="BA434" s="396">
        <v>626567.04</v>
      </c>
      <c r="BB434" s="396">
        <v>0</v>
      </c>
      <c r="BC434" s="396">
        <v>319372.11</v>
      </c>
      <c r="BD434" s="396">
        <v>7697089.0036000004</v>
      </c>
    </row>
    <row r="435" spans="1:56" x14ac:dyDescent="0.25">
      <c r="A435" s="390" t="s">
        <v>2751</v>
      </c>
      <c r="B435" s="390" t="s">
        <v>6431</v>
      </c>
      <c r="C435">
        <v>368.75</v>
      </c>
      <c r="D435" s="396">
        <v>4960225.12</v>
      </c>
      <c r="E435" s="396">
        <v>4448175.3899999997</v>
      </c>
      <c r="F435" s="397">
        <v>0.89676885270078199</v>
      </c>
      <c r="G435">
        <v>2</v>
      </c>
      <c r="H435" s="396">
        <v>9175.23</v>
      </c>
      <c r="I435" s="396">
        <v>1953695.07</v>
      </c>
      <c r="J435" s="396">
        <v>1962870.3</v>
      </c>
      <c r="K435">
        <v>0.9</v>
      </c>
      <c r="L435" s="396">
        <v>1152584.73</v>
      </c>
      <c r="M435" s="396">
        <v>277153.48</v>
      </c>
      <c r="N435" s="396">
        <v>122603.67</v>
      </c>
      <c r="O435" s="396">
        <v>50124.28</v>
      </c>
      <c r="P435" s="396">
        <v>38837.18</v>
      </c>
      <c r="Q435" s="396">
        <v>83290.759999999995</v>
      </c>
      <c r="R435" s="396">
        <v>26269.56</v>
      </c>
      <c r="S435" s="396">
        <v>47164.68</v>
      </c>
      <c r="T435" s="396">
        <v>55500.52</v>
      </c>
      <c r="U435" s="396">
        <v>34047.879999999997</v>
      </c>
      <c r="V435" s="396">
        <v>81818.100000000006</v>
      </c>
      <c r="W435" s="396">
        <v>71261.77</v>
      </c>
      <c r="X435" s="396">
        <v>56594.879999999997</v>
      </c>
      <c r="Y435" s="396">
        <v>2097251.4900000002</v>
      </c>
      <c r="Z435" s="396">
        <v>32670</v>
      </c>
      <c r="AA435" s="396">
        <v>46093.75</v>
      </c>
      <c r="AB435" s="396">
        <v>119843.75</v>
      </c>
      <c r="AC435" s="396">
        <v>12537.5</v>
      </c>
      <c r="AD435" s="396">
        <v>105278.12</v>
      </c>
      <c r="AE435" s="396">
        <v>146540.5</v>
      </c>
      <c r="AF435" s="396">
        <v>553493.75</v>
      </c>
      <c r="AG435" s="396">
        <v>371700</v>
      </c>
      <c r="AH435" s="396">
        <v>976793.14199999999</v>
      </c>
      <c r="AI435" s="396">
        <v>2364950.5120000001</v>
      </c>
      <c r="AJ435" s="396">
        <v>373942</v>
      </c>
      <c r="AK435" s="396">
        <v>1991008.5120000001</v>
      </c>
      <c r="AL435" s="396">
        <v>2327556.3119999999</v>
      </c>
      <c r="AM435" s="396">
        <v>63080.5</v>
      </c>
      <c r="AN435" s="396">
        <v>63080.5</v>
      </c>
      <c r="AO435" s="396">
        <v>65793.64</v>
      </c>
      <c r="AP435" s="396">
        <v>65793.64</v>
      </c>
      <c r="AQ435" s="396">
        <v>0</v>
      </c>
      <c r="AR435" s="396">
        <v>0</v>
      </c>
      <c r="AS435" s="396">
        <v>0</v>
      </c>
      <c r="AT435" s="396">
        <v>0</v>
      </c>
      <c r="AU435" s="396">
        <v>678.28</v>
      </c>
      <c r="AV435" s="396">
        <v>177032.38</v>
      </c>
      <c r="AW435" s="396">
        <v>72840.14</v>
      </c>
      <c r="AX435" s="396">
        <v>27118.15</v>
      </c>
      <c r="AY435" s="396">
        <v>535417.23</v>
      </c>
      <c r="AZ435" s="396">
        <v>4960225.12</v>
      </c>
      <c r="BA435" s="396">
        <v>147378.16</v>
      </c>
      <c r="BB435" s="396">
        <v>0.91</v>
      </c>
      <c r="BC435" s="396">
        <v>144016.51999999999</v>
      </c>
      <c r="BD435" s="396">
        <v>4960225.0319999997</v>
      </c>
    </row>
    <row r="436" spans="1:56" x14ac:dyDescent="0.25">
      <c r="A436" s="390" t="s">
        <v>2047</v>
      </c>
      <c r="B436" s="390" t="s">
        <v>6432</v>
      </c>
      <c r="C436">
        <v>447</v>
      </c>
      <c r="D436" s="396">
        <v>6684352.7999999998</v>
      </c>
      <c r="E436" s="396">
        <v>4594639.34</v>
      </c>
      <c r="F436" s="397">
        <v>0.68737235712633205</v>
      </c>
      <c r="G436">
        <v>1</v>
      </c>
      <c r="H436" s="396">
        <v>274775.71999999997</v>
      </c>
      <c r="I436" s="396">
        <v>3131589.9</v>
      </c>
      <c r="J436" s="396">
        <v>3406365.62</v>
      </c>
      <c r="K436">
        <v>0.9</v>
      </c>
      <c r="L436" s="396">
        <v>1437169.09</v>
      </c>
      <c r="M436" s="396">
        <v>479008.45</v>
      </c>
      <c r="N436" s="396">
        <v>164945.29</v>
      </c>
      <c r="O436" s="396">
        <v>54735.21</v>
      </c>
      <c r="P436" s="396">
        <v>47569.3</v>
      </c>
      <c r="Q436" s="396">
        <v>141176.25</v>
      </c>
      <c r="R436" s="396">
        <v>32976.69</v>
      </c>
      <c r="S436" s="396">
        <v>62235.06</v>
      </c>
      <c r="T436" s="396">
        <v>54760.51</v>
      </c>
      <c r="U436" s="396">
        <v>41583.06</v>
      </c>
      <c r="V436" s="396">
        <v>80727.19</v>
      </c>
      <c r="W436" s="396">
        <v>70311.61</v>
      </c>
      <c r="X436" s="396">
        <v>74678.460000000006</v>
      </c>
      <c r="Y436" s="396">
        <v>2741876.17</v>
      </c>
      <c r="Z436" s="396">
        <v>40230</v>
      </c>
      <c r="AA436" s="396">
        <v>55875</v>
      </c>
      <c r="AB436" s="396">
        <v>145275</v>
      </c>
      <c r="AC436" s="396">
        <v>15198</v>
      </c>
      <c r="AD436" s="396">
        <v>255237</v>
      </c>
      <c r="AE436" s="396">
        <v>413922</v>
      </c>
      <c r="AF436" s="396">
        <v>670947</v>
      </c>
      <c r="AG436" s="396">
        <v>450576</v>
      </c>
      <c r="AH436" s="396">
        <v>1260704.3160000001</v>
      </c>
      <c r="AI436" s="396">
        <v>3307964.3160000001</v>
      </c>
      <c r="AJ436" s="396">
        <v>453293.76</v>
      </c>
      <c r="AK436" s="396">
        <v>2854670.5559999999</v>
      </c>
      <c r="AL436" s="396">
        <v>3262634.9360000002</v>
      </c>
      <c r="AM436" s="396">
        <v>84107.34</v>
      </c>
      <c r="AN436" s="396">
        <v>84107.34</v>
      </c>
      <c r="AO436" s="396">
        <v>87498.76</v>
      </c>
      <c r="AP436" s="396">
        <v>87498.76</v>
      </c>
      <c r="AQ436" s="396">
        <v>0</v>
      </c>
      <c r="AR436" s="396">
        <v>0</v>
      </c>
      <c r="AS436" s="396">
        <v>0</v>
      </c>
      <c r="AT436" s="396">
        <v>0</v>
      </c>
      <c r="AU436" s="396">
        <v>0</v>
      </c>
      <c r="AV436" s="396">
        <v>215016.34</v>
      </c>
      <c r="AW436" s="396">
        <v>88468.67</v>
      </c>
      <c r="AX436" s="396">
        <v>33144.400000000001</v>
      </c>
      <c r="AY436" s="396">
        <v>679841.61</v>
      </c>
      <c r="AZ436" s="396">
        <v>6684352.7999999998</v>
      </c>
      <c r="BA436" s="396">
        <v>360154.19</v>
      </c>
      <c r="BB436" s="396">
        <v>0</v>
      </c>
      <c r="BC436" s="396">
        <v>223123.39</v>
      </c>
      <c r="BD436" s="396">
        <v>6684352.716</v>
      </c>
    </row>
    <row r="437" spans="1:56" x14ac:dyDescent="0.25">
      <c r="A437" s="390" t="s">
        <v>2193</v>
      </c>
      <c r="B437" s="390" t="s">
        <v>6433</v>
      </c>
      <c r="C437">
        <v>263</v>
      </c>
      <c r="D437" s="396">
        <v>3701339.13</v>
      </c>
      <c r="E437" s="396">
        <v>2884171.71</v>
      </c>
      <c r="F437" s="397">
        <v>0.77922384539781397</v>
      </c>
      <c r="G437">
        <v>1</v>
      </c>
      <c r="H437" s="396">
        <v>29522.79</v>
      </c>
      <c r="I437" s="396">
        <v>1652158.42</v>
      </c>
      <c r="J437" s="396">
        <v>1681681.21</v>
      </c>
      <c r="K437">
        <v>0.9</v>
      </c>
      <c r="L437" s="396">
        <v>837807.97</v>
      </c>
      <c r="M437" s="396">
        <v>203056.63</v>
      </c>
      <c r="N437" s="396">
        <v>88447.81</v>
      </c>
      <c r="O437" s="396">
        <v>35447.440000000002</v>
      </c>
      <c r="P437" s="396">
        <v>28633.200000000001</v>
      </c>
      <c r="Q437" s="396">
        <v>60018.3</v>
      </c>
      <c r="R437" s="396">
        <v>18444.59</v>
      </c>
      <c r="S437" s="396">
        <v>33768.800000000003</v>
      </c>
      <c r="T437" s="396">
        <v>39220.370000000003</v>
      </c>
      <c r="U437" s="396">
        <v>24280.04</v>
      </c>
      <c r="V437" s="396">
        <v>57818.12</v>
      </c>
      <c r="W437" s="396">
        <v>50358.32</v>
      </c>
      <c r="X437" s="396">
        <v>40520.6</v>
      </c>
      <c r="Y437" s="396">
        <v>1517822.19</v>
      </c>
      <c r="Z437" s="396">
        <v>23445</v>
      </c>
      <c r="AA437" s="396">
        <v>32875</v>
      </c>
      <c r="AB437" s="396">
        <v>85475</v>
      </c>
      <c r="AC437" s="396">
        <v>8942</v>
      </c>
      <c r="AD437" s="396">
        <v>150173</v>
      </c>
      <c r="AE437" s="396">
        <v>107399.5</v>
      </c>
      <c r="AF437" s="396">
        <v>394763</v>
      </c>
      <c r="AG437" s="396">
        <v>265104</v>
      </c>
      <c r="AH437" s="396">
        <v>717808.11899999995</v>
      </c>
      <c r="AI437" s="396">
        <v>1785984.6189999999</v>
      </c>
      <c r="AJ437" s="396">
        <v>266703.03999999998</v>
      </c>
      <c r="AK437" s="396">
        <v>1519281.5789999999</v>
      </c>
      <c r="AL437" s="396">
        <v>1759314.3089999999</v>
      </c>
      <c r="AM437" s="396">
        <v>55619.37</v>
      </c>
      <c r="AN437" s="396">
        <v>55619.37</v>
      </c>
      <c r="AO437" s="396">
        <v>57654.22</v>
      </c>
      <c r="AP437" s="396">
        <v>57654.22</v>
      </c>
      <c r="AQ437" s="396">
        <v>0</v>
      </c>
      <c r="AR437" s="396">
        <v>0</v>
      </c>
      <c r="AS437" s="396">
        <v>0</v>
      </c>
      <c r="AT437" s="396">
        <v>0</v>
      </c>
      <c r="AU437" s="396">
        <v>0</v>
      </c>
      <c r="AV437" s="396">
        <v>126161.01</v>
      </c>
      <c r="AW437" s="396">
        <v>51909.06</v>
      </c>
      <c r="AX437" s="396">
        <v>19585.330000000002</v>
      </c>
      <c r="AY437" s="396">
        <v>424202.58</v>
      </c>
      <c r="AZ437" s="396">
        <v>3701339.13</v>
      </c>
      <c r="BA437" s="396">
        <v>171774.72</v>
      </c>
      <c r="BB437" s="396">
        <v>0</v>
      </c>
      <c r="BC437" s="396">
        <v>107530.92</v>
      </c>
      <c r="BD437" s="396">
        <v>3701339.0789999999</v>
      </c>
    </row>
    <row r="438" spans="1:56" x14ac:dyDescent="0.25">
      <c r="A438" s="390" t="s">
        <v>2729</v>
      </c>
      <c r="B438" s="390" t="s">
        <v>6434</v>
      </c>
      <c r="C438">
        <v>644.37</v>
      </c>
      <c r="D438" s="396">
        <v>9050062.3900000006</v>
      </c>
      <c r="E438" s="396">
        <v>6909756.21</v>
      </c>
      <c r="F438" s="397">
        <v>0.76350370994514205</v>
      </c>
      <c r="G438">
        <v>1</v>
      </c>
      <c r="H438" s="396">
        <v>121670.28</v>
      </c>
      <c r="I438" s="396">
        <v>4410128.74</v>
      </c>
      <c r="J438" s="396">
        <v>4531799.0199999996</v>
      </c>
      <c r="K438">
        <v>0.9</v>
      </c>
      <c r="L438" s="396">
        <v>2045683.35</v>
      </c>
      <c r="M438" s="396">
        <v>493043</v>
      </c>
      <c r="N438" s="396">
        <v>216405.58</v>
      </c>
      <c r="O438" s="396">
        <v>87602.98</v>
      </c>
      <c r="P438" s="396">
        <v>69966.570000000007</v>
      </c>
      <c r="Q438" s="396">
        <v>149744.67000000001</v>
      </c>
      <c r="R438" s="396">
        <v>46949.86</v>
      </c>
      <c r="S438" s="396">
        <v>82607.97</v>
      </c>
      <c r="T438" s="396">
        <v>96940.91</v>
      </c>
      <c r="U438" s="396">
        <v>59444.25</v>
      </c>
      <c r="V438" s="396">
        <v>142908.94</v>
      </c>
      <c r="W438" s="396">
        <v>124470.56</v>
      </c>
      <c r="X438" s="396">
        <v>99124.77</v>
      </c>
      <c r="Y438" s="396">
        <v>3714893.41</v>
      </c>
      <c r="Z438" s="396">
        <v>57700.800000000003</v>
      </c>
      <c r="AA438" s="396">
        <v>80546.25</v>
      </c>
      <c r="AB438" s="396">
        <v>209420.25</v>
      </c>
      <c r="AC438" s="396">
        <v>21908.58</v>
      </c>
      <c r="AD438" s="396">
        <v>367935.27</v>
      </c>
      <c r="AE438" s="396">
        <v>262321.42</v>
      </c>
      <c r="AF438" s="396">
        <v>967199.37</v>
      </c>
      <c r="AG438" s="396">
        <v>649524.96</v>
      </c>
      <c r="AH438" s="396">
        <v>1754245.41288</v>
      </c>
      <c r="AI438" s="396">
        <v>4370802.3128800001</v>
      </c>
      <c r="AJ438" s="396">
        <v>653442.72</v>
      </c>
      <c r="AK438" s="396">
        <v>3717359.5928799999</v>
      </c>
      <c r="AL438" s="396">
        <v>4305458.0328799998</v>
      </c>
      <c r="AM438" s="396">
        <v>132265.57</v>
      </c>
      <c r="AN438" s="396">
        <v>132265.57</v>
      </c>
      <c r="AO438" s="396">
        <v>137691.85</v>
      </c>
      <c r="AP438" s="396">
        <v>137691.85</v>
      </c>
      <c r="AQ438" s="396">
        <v>678.28</v>
      </c>
      <c r="AR438" s="396">
        <v>678.28</v>
      </c>
      <c r="AS438" s="396">
        <v>678.28</v>
      </c>
      <c r="AT438" s="396">
        <v>678.28</v>
      </c>
      <c r="AU438" s="396">
        <v>1356.57</v>
      </c>
      <c r="AV438" s="396">
        <v>309976.24</v>
      </c>
      <c r="AW438" s="396">
        <v>127540.01</v>
      </c>
      <c r="AX438" s="396">
        <v>48210.04</v>
      </c>
      <c r="AY438" s="396">
        <v>1029710.82</v>
      </c>
      <c r="AZ438" s="396">
        <v>9050062.3900000006</v>
      </c>
      <c r="BA438" s="396">
        <v>634748.31999999995</v>
      </c>
      <c r="BB438" s="396">
        <v>713.4</v>
      </c>
      <c r="BC438" s="396">
        <v>324386.44</v>
      </c>
      <c r="BD438" s="396">
        <v>9050062.2628799994</v>
      </c>
    </row>
    <row r="439" spans="1:56" x14ac:dyDescent="0.25">
      <c r="A439" s="390" t="s">
        <v>1685</v>
      </c>
      <c r="B439" s="390" t="s">
        <v>6435</v>
      </c>
      <c r="C439">
        <v>1228.6300000000001</v>
      </c>
      <c r="D439" s="396">
        <v>17353741.07</v>
      </c>
      <c r="E439" s="396">
        <v>13301305.02</v>
      </c>
      <c r="F439" s="397">
        <v>0.76648055115875902</v>
      </c>
      <c r="G439">
        <v>1</v>
      </c>
      <c r="H439" s="396">
        <v>195920.75</v>
      </c>
      <c r="I439" s="396">
        <v>6316888.9699999997</v>
      </c>
      <c r="J439" s="396">
        <v>6512809.7199999997</v>
      </c>
      <c r="K439">
        <v>0.9</v>
      </c>
      <c r="L439" s="396">
        <v>3891016.39</v>
      </c>
      <c r="M439" s="396">
        <v>947889.3</v>
      </c>
      <c r="N439" s="396">
        <v>414176.98</v>
      </c>
      <c r="O439" s="396">
        <v>167550.29999999999</v>
      </c>
      <c r="P439" s="396">
        <v>133964.76999999999</v>
      </c>
      <c r="Q439" s="396">
        <v>289298.57</v>
      </c>
      <c r="R439" s="396">
        <v>90546.17</v>
      </c>
      <c r="S439" s="396">
        <v>157959.84</v>
      </c>
      <c r="T439" s="396">
        <v>185001.75</v>
      </c>
      <c r="U439" s="396">
        <v>113865.04</v>
      </c>
      <c r="V439" s="396">
        <v>272727</v>
      </c>
      <c r="W439" s="396">
        <v>237539.25</v>
      </c>
      <c r="X439" s="396">
        <v>189542.64</v>
      </c>
      <c r="Y439" s="396">
        <v>7091078</v>
      </c>
      <c r="Z439" s="396">
        <v>109316.7</v>
      </c>
      <c r="AA439" s="396">
        <v>153578.75</v>
      </c>
      <c r="AB439" s="396">
        <v>399304.75</v>
      </c>
      <c r="AC439" s="396">
        <v>41773.42</v>
      </c>
      <c r="AD439" s="396">
        <v>701547.73</v>
      </c>
      <c r="AE439" s="396">
        <v>514974.33</v>
      </c>
      <c r="AF439" s="396">
        <v>1844173.63</v>
      </c>
      <c r="AG439" s="396">
        <v>1238459.04</v>
      </c>
      <c r="AH439" s="396">
        <v>3365644.2661199998</v>
      </c>
      <c r="AI439" s="396">
        <v>8368772.6161200004</v>
      </c>
      <c r="AJ439" s="396">
        <v>1245929.1100000001</v>
      </c>
      <c r="AK439" s="396">
        <v>7122843.50612</v>
      </c>
      <c r="AL439" s="396">
        <v>8244179.6961200004</v>
      </c>
      <c r="AM439" s="396">
        <v>259783.15</v>
      </c>
      <c r="AN439" s="396">
        <v>259783.15</v>
      </c>
      <c r="AO439" s="396">
        <v>270635.71000000002</v>
      </c>
      <c r="AP439" s="396">
        <v>270635.71000000002</v>
      </c>
      <c r="AQ439" s="396">
        <v>6104.56</v>
      </c>
      <c r="AR439" s="396">
        <v>6104.56</v>
      </c>
      <c r="AS439" s="396">
        <v>6104.56</v>
      </c>
      <c r="AT439" s="396">
        <v>6104.56</v>
      </c>
      <c r="AU439" s="396">
        <v>7461.13</v>
      </c>
      <c r="AV439" s="396">
        <v>590786.23</v>
      </c>
      <c r="AW439" s="396">
        <v>243079.55</v>
      </c>
      <c r="AX439" s="396">
        <v>91900.4</v>
      </c>
      <c r="AY439" s="396">
        <v>2018483.27</v>
      </c>
      <c r="AZ439" s="396">
        <v>17353741.07</v>
      </c>
      <c r="BA439" s="396">
        <v>945544.96</v>
      </c>
      <c r="BB439" s="396">
        <v>2304.91</v>
      </c>
      <c r="BC439" s="396">
        <v>651036.06999999995</v>
      </c>
      <c r="BD439" s="396">
        <v>17353740.966120001</v>
      </c>
    </row>
    <row r="440" spans="1:56" x14ac:dyDescent="0.25">
      <c r="A440" s="390"/>
      <c r="B440" s="390" t="s">
        <v>6436</v>
      </c>
      <c r="C440">
        <v>83.98</v>
      </c>
      <c r="D440" s="396">
        <v>1257840.79</v>
      </c>
      <c r="E440" s="396">
        <v>932851.41</v>
      </c>
      <c r="F440" s="397">
        <v>0.74162916119137801</v>
      </c>
      <c r="G440">
        <v>1</v>
      </c>
      <c r="H440" s="396">
        <v>28726.32</v>
      </c>
      <c r="I440" s="396">
        <v>807067.34</v>
      </c>
      <c r="J440" s="396">
        <v>835793.66</v>
      </c>
      <c r="K440">
        <v>0.9</v>
      </c>
      <c r="L440" s="396">
        <v>269909.95</v>
      </c>
      <c r="M440" s="396">
        <v>85828.93</v>
      </c>
      <c r="N440" s="396">
        <v>29856.91</v>
      </c>
      <c r="O440" s="396">
        <v>10167.57</v>
      </c>
      <c r="P440" s="396">
        <v>9138.25</v>
      </c>
      <c r="Q440" s="396">
        <v>25771.68</v>
      </c>
      <c r="R440" s="396">
        <v>5589.27</v>
      </c>
      <c r="S440" s="396">
        <v>11163.24</v>
      </c>
      <c r="T440" s="396">
        <v>10360.09</v>
      </c>
      <c r="U440" s="396">
        <v>7535.18</v>
      </c>
      <c r="V440" s="396">
        <v>15272.71</v>
      </c>
      <c r="W440" s="396">
        <v>13302.19</v>
      </c>
      <c r="X440" s="396">
        <v>13395.24</v>
      </c>
      <c r="Y440" s="396">
        <v>507291.21</v>
      </c>
      <c r="Z440" s="396">
        <v>7558.2</v>
      </c>
      <c r="AA440" s="396">
        <v>10497.5</v>
      </c>
      <c r="AB440" s="396">
        <v>27293.5</v>
      </c>
      <c r="AC440" s="396">
        <v>2855.32</v>
      </c>
      <c r="AD440" s="396">
        <v>47952.58</v>
      </c>
      <c r="AE440" s="396">
        <v>70538.48</v>
      </c>
      <c r="AF440" s="396">
        <v>126053.98</v>
      </c>
      <c r="AG440" s="396">
        <v>84651.839999999997</v>
      </c>
      <c r="AH440" s="396">
        <v>239115.89352000001</v>
      </c>
      <c r="AI440" s="396">
        <v>616517.29351999995</v>
      </c>
      <c r="AJ440" s="396">
        <v>85162.43</v>
      </c>
      <c r="AK440" s="396">
        <v>531354.86352000001</v>
      </c>
      <c r="AL440" s="396">
        <v>608001.04351999995</v>
      </c>
      <c r="AM440" s="396">
        <v>19670.259999999998</v>
      </c>
      <c r="AN440" s="396">
        <v>19670.259999999998</v>
      </c>
      <c r="AO440" s="396">
        <v>20348.55</v>
      </c>
      <c r="AP440" s="396">
        <v>20348.55</v>
      </c>
      <c r="AQ440" s="396">
        <v>0</v>
      </c>
      <c r="AR440" s="396">
        <v>0</v>
      </c>
      <c r="AS440" s="396">
        <v>0</v>
      </c>
      <c r="AT440" s="396">
        <v>0</v>
      </c>
      <c r="AU440" s="396">
        <v>0</v>
      </c>
      <c r="AV440" s="396">
        <v>40018.81</v>
      </c>
      <c r="AW440" s="396">
        <v>16465.77</v>
      </c>
      <c r="AX440" s="396">
        <v>6026.25</v>
      </c>
      <c r="AY440" s="396">
        <v>142548.45000000001</v>
      </c>
      <c r="AZ440" s="396">
        <v>1257840.79</v>
      </c>
      <c r="BA440" s="396">
        <v>40429.629999999997</v>
      </c>
      <c r="BB440" s="396">
        <v>60.55</v>
      </c>
      <c r="BC440" s="396">
        <v>19817.23</v>
      </c>
      <c r="BD440" s="396">
        <v>1257840.70352</v>
      </c>
    </row>
    <row r="441" spans="1:56" x14ac:dyDescent="0.25">
      <c r="A441" s="390"/>
      <c r="B441" s="390" t="s">
        <v>6437</v>
      </c>
      <c r="C441">
        <v>24</v>
      </c>
      <c r="D441" s="396">
        <v>321994.71000000002</v>
      </c>
      <c r="E441" s="396">
        <v>212838.88</v>
      </c>
      <c r="F441" s="397">
        <v>0.66100116986393997</v>
      </c>
      <c r="G441">
        <v>1</v>
      </c>
      <c r="H441" s="396">
        <v>16542.21</v>
      </c>
      <c r="I441" s="396">
        <v>180639.41</v>
      </c>
      <c r="J441" s="396">
        <v>197181.62</v>
      </c>
      <c r="K441">
        <v>0.9</v>
      </c>
      <c r="L441" s="396">
        <v>70519.41</v>
      </c>
      <c r="M441" s="396">
        <v>16273.01</v>
      </c>
      <c r="N441" s="396">
        <v>7291.48</v>
      </c>
      <c r="O441" s="396">
        <v>2583.1799999999998</v>
      </c>
      <c r="P441" s="396">
        <v>2456.87</v>
      </c>
      <c r="Q441" s="396">
        <v>6435.61</v>
      </c>
      <c r="R441" s="396">
        <v>1117.8499999999999</v>
      </c>
      <c r="S441" s="396">
        <v>2790.81</v>
      </c>
      <c r="T441" s="396">
        <v>2960.02</v>
      </c>
      <c r="U441" s="396">
        <v>1953.56</v>
      </c>
      <c r="V441" s="396">
        <v>4363.63</v>
      </c>
      <c r="W441" s="396">
        <v>3800.62</v>
      </c>
      <c r="X441" s="396">
        <v>3348.81</v>
      </c>
      <c r="Y441" s="396">
        <v>125894.86</v>
      </c>
      <c r="Z441" s="396">
        <v>2160</v>
      </c>
      <c r="AA441" s="396">
        <v>3000</v>
      </c>
      <c r="AB441" s="396">
        <v>7800</v>
      </c>
      <c r="AC441" s="396">
        <v>816</v>
      </c>
      <c r="AD441" s="396">
        <v>13704</v>
      </c>
      <c r="AE441" s="396">
        <v>9741</v>
      </c>
      <c r="AF441" s="396">
        <v>36024</v>
      </c>
      <c r="AG441" s="396">
        <v>24192</v>
      </c>
      <c r="AH441" s="396">
        <v>61609.688999999998</v>
      </c>
      <c r="AI441" s="396">
        <v>159046.68900000001</v>
      </c>
      <c r="AJ441" s="396">
        <v>24337.919999999998</v>
      </c>
      <c r="AK441" s="396">
        <v>134708.769</v>
      </c>
      <c r="AL441" s="396">
        <v>156612.889</v>
      </c>
      <c r="AM441" s="396">
        <v>5426.28</v>
      </c>
      <c r="AN441" s="396">
        <v>5426.28</v>
      </c>
      <c r="AO441" s="396">
        <v>5426.28</v>
      </c>
      <c r="AP441" s="396">
        <v>5426.28</v>
      </c>
      <c r="AQ441" s="396">
        <v>0</v>
      </c>
      <c r="AR441" s="396">
        <v>0</v>
      </c>
      <c r="AS441" s="396">
        <v>0</v>
      </c>
      <c r="AT441" s="396">
        <v>0</v>
      </c>
      <c r="AU441" s="396">
        <v>0</v>
      </c>
      <c r="AV441" s="396">
        <v>11530.84</v>
      </c>
      <c r="AW441" s="396">
        <v>4744.37</v>
      </c>
      <c r="AX441" s="396">
        <v>1506.56</v>
      </c>
      <c r="AY441" s="396">
        <v>39486.89</v>
      </c>
      <c r="AZ441" s="396">
        <v>321994.71000000002</v>
      </c>
      <c r="BA441" s="396">
        <v>6624.12</v>
      </c>
      <c r="BB441" s="396">
        <v>0</v>
      </c>
      <c r="BC441" s="396">
        <v>3502.61</v>
      </c>
      <c r="BD441" s="396">
        <v>321994.63900000002</v>
      </c>
    </row>
    <row r="442" spans="1:56" x14ac:dyDescent="0.25">
      <c r="A442" s="390" t="s">
        <v>1535</v>
      </c>
      <c r="B442" s="390" t="s">
        <v>6438</v>
      </c>
      <c r="C442">
        <v>1001.37</v>
      </c>
      <c r="D442" s="396">
        <v>13971893.4</v>
      </c>
      <c r="E442" s="396">
        <v>10572352.66</v>
      </c>
      <c r="F442" s="397">
        <v>0.75668718314154904</v>
      </c>
      <c r="G442">
        <v>1</v>
      </c>
      <c r="H442" s="396">
        <v>232284.86</v>
      </c>
      <c r="I442" s="396">
        <v>7659829.9299999997</v>
      </c>
      <c r="J442" s="396">
        <v>7892114.79</v>
      </c>
      <c r="K442">
        <v>0.9</v>
      </c>
      <c r="L442" s="396">
        <v>3224454.43</v>
      </c>
      <c r="M442" s="396">
        <v>644890.88</v>
      </c>
      <c r="N442" s="396">
        <v>322897.5</v>
      </c>
      <c r="O442" s="396">
        <v>142720.69</v>
      </c>
      <c r="P442" s="396">
        <v>113209.98</v>
      </c>
      <c r="Q442" s="396">
        <v>196745.54</v>
      </c>
      <c r="R442" s="396">
        <v>73778.36</v>
      </c>
      <c r="S442" s="396">
        <v>123911.96</v>
      </c>
      <c r="T442" s="396">
        <v>163541.54</v>
      </c>
      <c r="U442" s="396">
        <v>92933.97</v>
      </c>
      <c r="V442" s="396">
        <v>241090.66</v>
      </c>
      <c r="W442" s="396">
        <v>209984.69</v>
      </c>
      <c r="X442" s="396">
        <v>148687.16</v>
      </c>
      <c r="Y442" s="396">
        <v>5698847.3600000003</v>
      </c>
      <c r="Z442" s="396">
        <v>89411.4</v>
      </c>
      <c r="AA442" s="396">
        <v>125171.25</v>
      </c>
      <c r="AB442" s="396">
        <v>325445.25</v>
      </c>
      <c r="AC442" s="396">
        <v>34046.58</v>
      </c>
      <c r="AD442" s="396">
        <v>571782.27</v>
      </c>
      <c r="AE442" s="396">
        <v>181038.54</v>
      </c>
      <c r="AF442" s="396">
        <v>1503056.37</v>
      </c>
      <c r="AG442" s="396">
        <v>1009380.96</v>
      </c>
      <c r="AH442" s="396">
        <v>2758705.0228800001</v>
      </c>
      <c r="AI442" s="396">
        <v>6598037.6428800002</v>
      </c>
      <c r="AJ442" s="396">
        <v>1015469.28</v>
      </c>
      <c r="AK442" s="396">
        <v>5582568.3628799999</v>
      </c>
      <c r="AL442" s="396">
        <v>6496490.7128799995</v>
      </c>
      <c r="AM442" s="396">
        <v>246217.45</v>
      </c>
      <c r="AN442" s="396">
        <v>246217.45</v>
      </c>
      <c r="AO442" s="396">
        <v>256391.73</v>
      </c>
      <c r="AP442" s="396">
        <v>256391.73</v>
      </c>
      <c r="AQ442" s="396">
        <v>2713.14</v>
      </c>
      <c r="AR442" s="396">
        <v>2713.14</v>
      </c>
      <c r="AS442" s="396">
        <v>3391.42</v>
      </c>
      <c r="AT442" s="396">
        <v>3391.42</v>
      </c>
      <c r="AU442" s="396">
        <v>4069.71</v>
      </c>
      <c r="AV442" s="396">
        <v>481582.35</v>
      </c>
      <c r="AW442" s="396">
        <v>198147.51</v>
      </c>
      <c r="AX442" s="396">
        <v>75328.2</v>
      </c>
      <c r="AY442" s="396">
        <v>1776555.25</v>
      </c>
      <c r="AZ442" s="396">
        <v>13971893.4</v>
      </c>
      <c r="BA442" s="396">
        <v>1302408.8999999999</v>
      </c>
      <c r="BB442" s="396">
        <v>4838.25</v>
      </c>
      <c r="BC442" s="396">
        <v>546172.5</v>
      </c>
      <c r="BD442" s="396">
        <v>13971893.32288</v>
      </c>
    </row>
    <row r="443" spans="1:56" x14ac:dyDescent="0.25">
      <c r="A443" s="390" t="s">
        <v>1398</v>
      </c>
      <c r="B443" s="390" t="s">
        <v>6439</v>
      </c>
      <c r="C443">
        <v>102</v>
      </c>
      <c r="D443" s="396">
        <v>1313858.06</v>
      </c>
      <c r="E443" s="396">
        <v>1758779.33</v>
      </c>
      <c r="F443" s="397">
        <v>1.3386372421386199</v>
      </c>
      <c r="G443">
        <v>4</v>
      </c>
      <c r="H443" s="396">
        <v>83.54</v>
      </c>
      <c r="I443" s="396">
        <v>213664.15</v>
      </c>
      <c r="J443" s="396">
        <v>213747.69</v>
      </c>
      <c r="K443">
        <v>0.9</v>
      </c>
      <c r="L443" s="396">
        <v>319022.73</v>
      </c>
      <c r="M443" s="396">
        <v>63804.54</v>
      </c>
      <c r="N443" s="396">
        <v>32289.75</v>
      </c>
      <c r="O443" s="396">
        <v>14207.49</v>
      </c>
      <c r="P443" s="396">
        <v>10692.41</v>
      </c>
      <c r="Q443" s="396">
        <v>18011.91</v>
      </c>
      <c r="R443" s="396">
        <v>6707.12</v>
      </c>
      <c r="S443" s="396">
        <v>12558.64</v>
      </c>
      <c r="T443" s="396">
        <v>16280.15</v>
      </c>
      <c r="U443" s="396">
        <v>9209.67</v>
      </c>
      <c r="V443" s="396">
        <v>23999.97</v>
      </c>
      <c r="W443" s="396">
        <v>20903.45</v>
      </c>
      <c r="X443" s="396">
        <v>15069.64</v>
      </c>
      <c r="Y443" s="396">
        <v>562757.47</v>
      </c>
      <c r="Z443" s="396">
        <v>8910</v>
      </c>
      <c r="AA443" s="396">
        <v>12750</v>
      </c>
      <c r="AB443" s="396">
        <v>33150</v>
      </c>
      <c r="AC443" s="396">
        <v>3468</v>
      </c>
      <c r="AD443" s="396">
        <v>29121</v>
      </c>
      <c r="AE443" s="396">
        <v>16112</v>
      </c>
      <c r="AF443" s="396">
        <v>153102</v>
      </c>
      <c r="AG443" s="396">
        <v>102816</v>
      </c>
      <c r="AH443" s="396">
        <v>261793.20300000001</v>
      </c>
      <c r="AI443" s="396">
        <v>621222.20299999998</v>
      </c>
      <c r="AJ443" s="396">
        <v>103436.16</v>
      </c>
      <c r="AK443" s="396">
        <v>517786.04300000001</v>
      </c>
      <c r="AL443" s="396">
        <v>610878.58299999998</v>
      </c>
      <c r="AM443" s="396">
        <v>15600.55</v>
      </c>
      <c r="AN443" s="396">
        <v>15600.55</v>
      </c>
      <c r="AO443" s="396">
        <v>16278.84</v>
      </c>
      <c r="AP443" s="396">
        <v>16278.84</v>
      </c>
      <c r="AQ443" s="396">
        <v>0</v>
      </c>
      <c r="AR443" s="396">
        <v>0</v>
      </c>
      <c r="AS443" s="396">
        <v>0</v>
      </c>
      <c r="AT443" s="396">
        <v>0</v>
      </c>
      <c r="AU443" s="396">
        <v>0</v>
      </c>
      <c r="AV443" s="396">
        <v>48836.52</v>
      </c>
      <c r="AW443" s="396">
        <v>20093.830000000002</v>
      </c>
      <c r="AX443" s="396">
        <v>7532.82</v>
      </c>
      <c r="AY443" s="396">
        <v>140221.95000000001</v>
      </c>
      <c r="AZ443" s="396">
        <v>1313858.06</v>
      </c>
      <c r="BA443" s="396">
        <v>93651.520000000004</v>
      </c>
      <c r="BB443" s="396">
        <v>0</v>
      </c>
      <c r="BC443" s="396">
        <v>23222.1</v>
      </c>
      <c r="BD443" s="396">
        <v>1313858.003</v>
      </c>
    </row>
    <row r="444" spans="1:56" x14ac:dyDescent="0.25">
      <c r="A444" s="390" t="s">
        <v>1789</v>
      </c>
      <c r="B444" s="390" t="s">
        <v>6440</v>
      </c>
      <c r="C444">
        <v>675.75</v>
      </c>
      <c r="D444" s="396">
        <v>9924115.9399999995</v>
      </c>
      <c r="E444" s="396">
        <v>7259504.46</v>
      </c>
      <c r="F444" s="397">
        <v>0.73150137542629301</v>
      </c>
      <c r="G444">
        <v>1</v>
      </c>
      <c r="H444" s="396">
        <v>262701.74</v>
      </c>
      <c r="I444" s="396">
        <v>6237152.1799999997</v>
      </c>
      <c r="J444" s="396">
        <v>6499853.9199999999</v>
      </c>
      <c r="K444">
        <v>0.9</v>
      </c>
      <c r="L444" s="396">
        <v>2241122.7999999998</v>
      </c>
      <c r="M444" s="396">
        <v>534595.82999999996</v>
      </c>
      <c r="N444" s="396">
        <v>225998.64</v>
      </c>
      <c r="O444" s="396">
        <v>92123.55</v>
      </c>
      <c r="P444" s="396">
        <v>78711.41</v>
      </c>
      <c r="Q444" s="396">
        <v>152515.73000000001</v>
      </c>
      <c r="R444" s="396">
        <v>49185.57</v>
      </c>
      <c r="S444" s="396">
        <v>86515.11</v>
      </c>
      <c r="T444" s="396">
        <v>102120.96000000001</v>
      </c>
      <c r="U444" s="396">
        <v>62514.14</v>
      </c>
      <c r="V444" s="396">
        <v>150545.29999999999</v>
      </c>
      <c r="W444" s="396">
        <v>131121.66</v>
      </c>
      <c r="X444" s="396">
        <v>103813.11</v>
      </c>
      <c r="Y444" s="396">
        <v>4010883.81</v>
      </c>
      <c r="Z444" s="396">
        <v>60435</v>
      </c>
      <c r="AA444" s="396">
        <v>84468.75</v>
      </c>
      <c r="AB444" s="396">
        <v>219618.75</v>
      </c>
      <c r="AC444" s="396">
        <v>22975.5</v>
      </c>
      <c r="AD444" s="396">
        <v>385853.25</v>
      </c>
      <c r="AE444" s="396">
        <v>263409</v>
      </c>
      <c r="AF444" s="396">
        <v>1014300.75</v>
      </c>
      <c r="AG444" s="396">
        <v>681156</v>
      </c>
      <c r="AH444" s="396">
        <v>1949613.0209999999</v>
      </c>
      <c r="AI444" s="396">
        <v>4681830.0209999997</v>
      </c>
      <c r="AJ444" s="396">
        <v>685264.56</v>
      </c>
      <c r="AK444" s="396">
        <v>3996565.4610000001</v>
      </c>
      <c r="AL444" s="396">
        <v>4613303.5609999998</v>
      </c>
      <c r="AM444" s="396">
        <v>191954.65</v>
      </c>
      <c r="AN444" s="396">
        <v>191954.65</v>
      </c>
      <c r="AO444" s="396">
        <v>200094.07</v>
      </c>
      <c r="AP444" s="396">
        <v>200094.07</v>
      </c>
      <c r="AQ444" s="396">
        <v>1356.57</v>
      </c>
      <c r="AR444" s="396">
        <v>1356.57</v>
      </c>
      <c r="AS444" s="396">
        <v>1356.57</v>
      </c>
      <c r="AT444" s="396">
        <v>1356.57</v>
      </c>
      <c r="AU444" s="396">
        <v>1356.57</v>
      </c>
      <c r="AV444" s="396">
        <v>324898.51</v>
      </c>
      <c r="AW444" s="396">
        <v>133679.79</v>
      </c>
      <c r="AX444" s="396">
        <v>50469.89</v>
      </c>
      <c r="AY444" s="396">
        <v>1299928.48</v>
      </c>
      <c r="AZ444" s="396">
        <v>9924115.9399999995</v>
      </c>
      <c r="BA444" s="396">
        <v>1062006.3700000001</v>
      </c>
      <c r="BB444" s="396">
        <v>452.97</v>
      </c>
      <c r="BC444" s="396">
        <v>413468.89</v>
      </c>
      <c r="BD444" s="396">
        <v>9924115.8509999998</v>
      </c>
    </row>
    <row r="445" spans="1:56" x14ac:dyDescent="0.25">
      <c r="A445" s="390" t="s">
        <v>1537</v>
      </c>
      <c r="B445" s="390" t="s">
        <v>6441</v>
      </c>
      <c r="C445">
        <v>584</v>
      </c>
      <c r="D445" s="396">
        <v>8930217.5800000001</v>
      </c>
      <c r="E445" s="396">
        <v>6198971.4100000001</v>
      </c>
      <c r="F445" s="397">
        <v>0.69415681694958198</v>
      </c>
      <c r="G445">
        <v>1</v>
      </c>
      <c r="H445" s="396">
        <v>349336.93</v>
      </c>
      <c r="I445" s="396">
        <v>4060644.98</v>
      </c>
      <c r="J445" s="396">
        <v>4409981.91</v>
      </c>
      <c r="K445">
        <v>0.9</v>
      </c>
      <c r="L445" s="396">
        <v>1909815.03</v>
      </c>
      <c r="M445" s="396">
        <v>636541.34</v>
      </c>
      <c r="N445" s="396">
        <v>215982.18</v>
      </c>
      <c r="O445" s="396">
        <v>71747.5</v>
      </c>
      <c r="P445" s="396">
        <v>64313.18</v>
      </c>
      <c r="Q445" s="396">
        <v>184798.12</v>
      </c>
      <c r="R445" s="396">
        <v>43037.37</v>
      </c>
      <c r="S445" s="396">
        <v>81491.649999999994</v>
      </c>
      <c r="T445" s="396">
        <v>71780.67</v>
      </c>
      <c r="U445" s="396">
        <v>54141.71</v>
      </c>
      <c r="V445" s="396">
        <v>105818.07</v>
      </c>
      <c r="W445" s="396">
        <v>92165.22</v>
      </c>
      <c r="X445" s="396">
        <v>97785.25</v>
      </c>
      <c r="Y445" s="396">
        <v>3629417.29</v>
      </c>
      <c r="Z445" s="396">
        <v>52560</v>
      </c>
      <c r="AA445" s="396">
        <v>73000</v>
      </c>
      <c r="AB445" s="396">
        <v>189800</v>
      </c>
      <c r="AC445" s="396">
        <v>19856</v>
      </c>
      <c r="AD445" s="396">
        <v>333464</v>
      </c>
      <c r="AE445" s="396">
        <v>540784</v>
      </c>
      <c r="AF445" s="396">
        <v>876584</v>
      </c>
      <c r="AG445" s="396">
        <v>588672</v>
      </c>
      <c r="AH445" s="396">
        <v>1695851.781</v>
      </c>
      <c r="AI445" s="396">
        <v>4370571.7810000004</v>
      </c>
      <c r="AJ445" s="396">
        <v>592222.71999999997</v>
      </c>
      <c r="AK445" s="396">
        <v>3778349.0610000002</v>
      </c>
      <c r="AL445" s="396">
        <v>4311349.5010000002</v>
      </c>
      <c r="AM445" s="396">
        <v>133622.14000000001</v>
      </c>
      <c r="AN445" s="396">
        <v>133622.14000000001</v>
      </c>
      <c r="AO445" s="396">
        <v>139048.42000000001</v>
      </c>
      <c r="AP445" s="396">
        <v>139048.42000000001</v>
      </c>
      <c r="AQ445" s="396">
        <v>678.28</v>
      </c>
      <c r="AR445" s="396">
        <v>678.28</v>
      </c>
      <c r="AS445" s="396">
        <v>678.28</v>
      </c>
      <c r="AT445" s="396">
        <v>678.28</v>
      </c>
      <c r="AU445" s="396">
        <v>1356.57</v>
      </c>
      <c r="AV445" s="396">
        <v>280809.99</v>
      </c>
      <c r="AW445" s="396">
        <v>115539.53</v>
      </c>
      <c r="AX445" s="396">
        <v>43690.35</v>
      </c>
      <c r="AY445" s="396">
        <v>989450.68</v>
      </c>
      <c r="AZ445" s="396">
        <v>8930217.5800000001</v>
      </c>
      <c r="BA445" s="396">
        <v>604983.87</v>
      </c>
      <c r="BB445" s="396">
        <v>868.18</v>
      </c>
      <c r="BC445" s="396">
        <v>293720.14</v>
      </c>
      <c r="BD445" s="396">
        <v>8930217.4710000008</v>
      </c>
    </row>
    <row r="446" spans="1:56" x14ac:dyDescent="0.25">
      <c r="A446" s="390" t="s">
        <v>2041</v>
      </c>
      <c r="B446" s="390" t="s">
        <v>6442</v>
      </c>
      <c r="C446">
        <v>217.25</v>
      </c>
      <c r="D446" s="396">
        <v>2876802.47</v>
      </c>
      <c r="E446" s="396">
        <v>1881891.87</v>
      </c>
      <c r="F446" s="397">
        <v>0.65416096156229997</v>
      </c>
      <c r="G446">
        <v>1</v>
      </c>
      <c r="H446" s="396">
        <v>151248.13</v>
      </c>
      <c r="I446" s="396">
        <v>1307210.74</v>
      </c>
      <c r="J446" s="396">
        <v>1458458.87</v>
      </c>
      <c r="K446">
        <v>0.9</v>
      </c>
      <c r="L446" s="396">
        <v>672918.39</v>
      </c>
      <c r="M446" s="396">
        <v>134583.67000000001</v>
      </c>
      <c r="N446" s="396">
        <v>69745.86</v>
      </c>
      <c r="O446" s="396">
        <v>30998.16</v>
      </c>
      <c r="P446" s="396">
        <v>22784.84</v>
      </c>
      <c r="Q446" s="396">
        <v>42258.720000000001</v>
      </c>
      <c r="R446" s="396">
        <v>15649.95</v>
      </c>
      <c r="S446" s="396">
        <v>26791.77</v>
      </c>
      <c r="T446" s="396">
        <v>35520.33</v>
      </c>
      <c r="U446" s="396">
        <v>19814.75</v>
      </c>
      <c r="V446" s="396">
        <v>52363.58</v>
      </c>
      <c r="W446" s="396">
        <v>45607.53</v>
      </c>
      <c r="X446" s="396">
        <v>32148.57</v>
      </c>
      <c r="Y446" s="396">
        <v>1201186.1200000001</v>
      </c>
      <c r="Z446" s="396">
        <v>19350</v>
      </c>
      <c r="AA446" s="396">
        <v>27156.25</v>
      </c>
      <c r="AB446" s="396">
        <v>70606.25</v>
      </c>
      <c r="AC446" s="396">
        <v>7386.5</v>
      </c>
      <c r="AD446" s="396">
        <v>124049.75</v>
      </c>
      <c r="AE446" s="396">
        <v>39343</v>
      </c>
      <c r="AF446" s="396">
        <v>326092.25</v>
      </c>
      <c r="AG446" s="396">
        <v>218988</v>
      </c>
      <c r="AH446" s="396">
        <v>560338.62899999996</v>
      </c>
      <c r="AI446" s="396">
        <v>1393310.629</v>
      </c>
      <c r="AJ446" s="396">
        <v>220308.88</v>
      </c>
      <c r="AK446" s="396">
        <v>1173001.7490000001</v>
      </c>
      <c r="AL446" s="396">
        <v>1371279.7390000001</v>
      </c>
      <c r="AM446" s="396">
        <v>34592.53</v>
      </c>
      <c r="AN446" s="396">
        <v>34592.53</v>
      </c>
      <c r="AO446" s="396">
        <v>35949.1</v>
      </c>
      <c r="AP446" s="396">
        <v>35949.1</v>
      </c>
      <c r="AQ446" s="396">
        <v>0</v>
      </c>
      <c r="AR446" s="396">
        <v>0</v>
      </c>
      <c r="AS446" s="396">
        <v>0</v>
      </c>
      <c r="AT446" s="396">
        <v>0</v>
      </c>
      <c r="AU446" s="396">
        <v>0</v>
      </c>
      <c r="AV446" s="396">
        <v>104455.89</v>
      </c>
      <c r="AW446" s="396">
        <v>42978.47</v>
      </c>
      <c r="AX446" s="396">
        <v>15818.92</v>
      </c>
      <c r="AY446" s="396">
        <v>304336.53999999998</v>
      </c>
      <c r="AZ446" s="396">
        <v>2876802.47</v>
      </c>
      <c r="BA446" s="396">
        <v>126549.45</v>
      </c>
      <c r="BB446" s="396">
        <v>0</v>
      </c>
      <c r="BC446" s="396">
        <v>112071.74</v>
      </c>
      <c r="BD446" s="396">
        <v>2876802.3990000002</v>
      </c>
    </row>
    <row r="447" spans="1:56" x14ac:dyDescent="0.25">
      <c r="A447" s="390" t="s">
        <v>2098</v>
      </c>
      <c r="B447" s="390" t="s">
        <v>6443</v>
      </c>
      <c r="C447">
        <v>1408.03</v>
      </c>
      <c r="D447" s="396">
        <v>20825958.09</v>
      </c>
      <c r="E447" s="396">
        <v>15848338.9</v>
      </c>
      <c r="F447" s="397">
        <v>0.76098966643027599</v>
      </c>
      <c r="G447">
        <v>1</v>
      </c>
      <c r="H447" s="396">
        <v>327165.34999999998</v>
      </c>
      <c r="I447" s="396">
        <v>12722071.27</v>
      </c>
      <c r="J447" s="396">
        <v>13049236.619999999</v>
      </c>
      <c r="K447">
        <v>0.9</v>
      </c>
      <c r="L447" s="396">
        <v>4676915.79</v>
      </c>
      <c r="M447" s="396">
        <v>1119957.3799999999</v>
      </c>
      <c r="N447" s="396">
        <v>473237.23</v>
      </c>
      <c r="O447" s="396">
        <v>193017.91</v>
      </c>
      <c r="P447" s="396">
        <v>165278.23000000001</v>
      </c>
      <c r="Q447" s="396">
        <v>323354.21000000002</v>
      </c>
      <c r="R447" s="396">
        <v>103960.42</v>
      </c>
      <c r="S447" s="396">
        <v>180844.48</v>
      </c>
      <c r="T447" s="396">
        <v>213862.02</v>
      </c>
      <c r="U447" s="396">
        <v>130330.82</v>
      </c>
      <c r="V447" s="396">
        <v>315272.40999999997</v>
      </c>
      <c r="W447" s="396">
        <v>274595.37</v>
      </c>
      <c r="X447" s="396">
        <v>217002.88</v>
      </c>
      <c r="Y447" s="396">
        <v>8387629.1500000004</v>
      </c>
      <c r="Z447" s="396">
        <v>125350.2</v>
      </c>
      <c r="AA447" s="396">
        <v>176003.75</v>
      </c>
      <c r="AB447" s="396">
        <v>457609.75</v>
      </c>
      <c r="AC447" s="396">
        <v>47873.02</v>
      </c>
      <c r="AD447" s="396">
        <v>803985.13</v>
      </c>
      <c r="AE447" s="396">
        <v>556732.24</v>
      </c>
      <c r="AF447" s="396">
        <v>2113453.0299999998</v>
      </c>
      <c r="AG447" s="396">
        <v>1419294.24</v>
      </c>
      <c r="AH447" s="396">
        <v>4097058.39072</v>
      </c>
      <c r="AI447" s="396">
        <v>9797359.7507199999</v>
      </c>
      <c r="AJ447" s="396">
        <v>1427855.06</v>
      </c>
      <c r="AK447" s="396">
        <v>8369504.6907200003</v>
      </c>
      <c r="AL447" s="396">
        <v>9654574.2407200001</v>
      </c>
      <c r="AM447" s="396">
        <v>421893.27</v>
      </c>
      <c r="AN447" s="396">
        <v>421893.27</v>
      </c>
      <c r="AO447" s="396">
        <v>439528.68</v>
      </c>
      <c r="AP447" s="396">
        <v>439528.68</v>
      </c>
      <c r="AQ447" s="396">
        <v>0</v>
      </c>
      <c r="AR447" s="396">
        <v>0</v>
      </c>
      <c r="AS447" s="396">
        <v>0</v>
      </c>
      <c r="AT447" s="396">
        <v>0</v>
      </c>
      <c r="AU447" s="396">
        <v>0</v>
      </c>
      <c r="AV447" s="396">
        <v>676928.43</v>
      </c>
      <c r="AW447" s="396">
        <v>278522.83</v>
      </c>
      <c r="AX447" s="396">
        <v>105459.48</v>
      </c>
      <c r="AY447" s="396">
        <v>2783754.64</v>
      </c>
      <c r="AZ447" s="396">
        <v>20825958.09</v>
      </c>
      <c r="BA447" s="396">
        <v>2483855.31</v>
      </c>
      <c r="BB447" s="396">
        <v>113.74</v>
      </c>
      <c r="BC447" s="396">
        <v>783629.93</v>
      </c>
      <c r="BD447" s="396">
        <v>20825958.030719999</v>
      </c>
    </row>
    <row r="448" spans="1:56" x14ac:dyDescent="0.25">
      <c r="A448" s="390" t="s">
        <v>3272</v>
      </c>
      <c r="B448" s="390" t="s">
        <v>6444</v>
      </c>
      <c r="C448">
        <v>282.05</v>
      </c>
      <c r="D448" s="396">
        <v>3993159.77</v>
      </c>
      <c r="E448" s="396">
        <v>2957123.16</v>
      </c>
      <c r="F448" s="397">
        <v>0.74054716823915101</v>
      </c>
      <c r="G448">
        <v>1</v>
      </c>
      <c r="H448" s="396">
        <v>87981.73</v>
      </c>
      <c r="I448" s="396">
        <v>2069537.5</v>
      </c>
      <c r="J448" s="396">
        <v>2157519.23</v>
      </c>
      <c r="K448">
        <v>0.9</v>
      </c>
      <c r="L448" s="396">
        <v>897228.9</v>
      </c>
      <c r="M448" s="396">
        <v>221053.85</v>
      </c>
      <c r="N448" s="396">
        <v>94177.39</v>
      </c>
      <c r="O448" s="396">
        <v>37572.57</v>
      </c>
      <c r="P448" s="396">
        <v>30822.53</v>
      </c>
      <c r="Q448" s="396">
        <v>66162.58</v>
      </c>
      <c r="R448" s="396">
        <v>20121.37</v>
      </c>
      <c r="S448" s="396">
        <v>36001.440000000002</v>
      </c>
      <c r="T448" s="396">
        <v>41440.39</v>
      </c>
      <c r="U448" s="396">
        <v>25675.45</v>
      </c>
      <c r="V448" s="396">
        <v>61090.84</v>
      </c>
      <c r="W448" s="396">
        <v>53208.79</v>
      </c>
      <c r="X448" s="396">
        <v>43199.64</v>
      </c>
      <c r="Y448" s="396">
        <v>1627755.74</v>
      </c>
      <c r="Z448" s="396">
        <v>25137</v>
      </c>
      <c r="AA448" s="396">
        <v>35256.25</v>
      </c>
      <c r="AB448" s="396">
        <v>91666.25</v>
      </c>
      <c r="AC448" s="396">
        <v>9589.7000000000007</v>
      </c>
      <c r="AD448" s="396">
        <v>161050.54999999999</v>
      </c>
      <c r="AE448" s="396">
        <v>122058.44</v>
      </c>
      <c r="AF448" s="396">
        <v>423357.05</v>
      </c>
      <c r="AG448" s="396">
        <v>284306.40000000002</v>
      </c>
      <c r="AH448" s="396">
        <v>773984.21519999998</v>
      </c>
      <c r="AI448" s="396">
        <v>1926405.8552000001</v>
      </c>
      <c r="AJ448" s="396">
        <v>286021.26</v>
      </c>
      <c r="AK448" s="396">
        <v>1640384.5952000001</v>
      </c>
      <c r="AL448" s="396">
        <v>1897803.7252</v>
      </c>
      <c r="AM448" s="396">
        <v>62402.22</v>
      </c>
      <c r="AN448" s="396">
        <v>62402.22</v>
      </c>
      <c r="AO448" s="396">
        <v>65115.360000000001</v>
      </c>
      <c r="AP448" s="396">
        <v>65115.360000000001</v>
      </c>
      <c r="AQ448" s="396">
        <v>0</v>
      </c>
      <c r="AR448" s="396">
        <v>0</v>
      </c>
      <c r="AS448" s="396">
        <v>0</v>
      </c>
      <c r="AT448" s="396">
        <v>0</v>
      </c>
      <c r="AU448" s="396">
        <v>0</v>
      </c>
      <c r="AV448" s="396">
        <v>135657</v>
      </c>
      <c r="AW448" s="396">
        <v>55816.2</v>
      </c>
      <c r="AX448" s="396">
        <v>21091.89</v>
      </c>
      <c r="AY448" s="396">
        <v>467600.25</v>
      </c>
      <c r="AZ448" s="396">
        <v>3993159.77</v>
      </c>
      <c r="BA448" s="396">
        <v>247428.43</v>
      </c>
      <c r="BB448" s="396">
        <v>0</v>
      </c>
      <c r="BC448" s="396">
        <v>119810.3</v>
      </c>
      <c r="BD448" s="396">
        <v>3993159.7152</v>
      </c>
    </row>
    <row r="449" spans="1:56" x14ac:dyDescent="0.25">
      <c r="A449" s="390" t="s">
        <v>3489</v>
      </c>
      <c r="B449" s="390" t="s">
        <v>6445</v>
      </c>
      <c r="C449">
        <v>464.02</v>
      </c>
      <c r="D449" s="396">
        <v>6764858.0700000003</v>
      </c>
      <c r="E449" s="396">
        <v>5401359.8399999999</v>
      </c>
      <c r="F449" s="397">
        <v>0.79844392655528396</v>
      </c>
      <c r="G449">
        <v>2</v>
      </c>
      <c r="H449" s="396">
        <v>52637.71</v>
      </c>
      <c r="I449" s="396">
        <v>4571749.25</v>
      </c>
      <c r="J449" s="396">
        <v>4624386.96</v>
      </c>
      <c r="K449">
        <v>0.9</v>
      </c>
      <c r="L449" s="396">
        <v>1521548.28</v>
      </c>
      <c r="M449" s="396">
        <v>364059.63</v>
      </c>
      <c r="N449" s="396">
        <v>155467.93</v>
      </c>
      <c r="O449" s="396">
        <v>63415.66</v>
      </c>
      <c r="P449" s="396">
        <v>53364.37</v>
      </c>
      <c r="Q449" s="396">
        <v>105770.09</v>
      </c>
      <c r="R449" s="396">
        <v>33535.620000000003</v>
      </c>
      <c r="S449" s="396">
        <v>59444.25</v>
      </c>
      <c r="T449" s="396">
        <v>70300.66</v>
      </c>
      <c r="U449" s="396">
        <v>42699.39</v>
      </c>
      <c r="V449" s="396">
        <v>103636.26</v>
      </c>
      <c r="W449" s="396">
        <v>90264.91</v>
      </c>
      <c r="X449" s="396">
        <v>71329.649999999994</v>
      </c>
      <c r="Y449" s="396">
        <v>2734836.7</v>
      </c>
      <c r="Z449" s="396">
        <v>41274.9</v>
      </c>
      <c r="AA449" s="396">
        <v>58002.5</v>
      </c>
      <c r="AB449" s="396">
        <v>150806.5</v>
      </c>
      <c r="AC449" s="396">
        <v>15776.68</v>
      </c>
      <c r="AD449" s="396">
        <v>264955.42</v>
      </c>
      <c r="AE449" s="396">
        <v>182697.13</v>
      </c>
      <c r="AF449" s="396">
        <v>696494.02</v>
      </c>
      <c r="AG449" s="396">
        <v>467732.16</v>
      </c>
      <c r="AH449" s="396">
        <v>1326076.9474800001</v>
      </c>
      <c r="AI449" s="396">
        <v>3203816.2574800001</v>
      </c>
      <c r="AJ449" s="396">
        <v>470553.4</v>
      </c>
      <c r="AK449" s="396">
        <v>2733262.8574799998</v>
      </c>
      <c r="AL449" s="396">
        <v>3156760.9174799998</v>
      </c>
      <c r="AM449" s="396">
        <v>128195.86</v>
      </c>
      <c r="AN449" s="396">
        <v>128195.86</v>
      </c>
      <c r="AO449" s="396">
        <v>133622.14000000001</v>
      </c>
      <c r="AP449" s="396">
        <v>133622.14000000001</v>
      </c>
      <c r="AQ449" s="396">
        <v>0</v>
      </c>
      <c r="AR449" s="396">
        <v>0</v>
      </c>
      <c r="AS449" s="396">
        <v>0</v>
      </c>
      <c r="AT449" s="396">
        <v>0</v>
      </c>
      <c r="AU449" s="396">
        <v>0</v>
      </c>
      <c r="AV449" s="396">
        <v>223155.76</v>
      </c>
      <c r="AW449" s="396">
        <v>91817.64</v>
      </c>
      <c r="AX449" s="396">
        <v>34650.97</v>
      </c>
      <c r="AY449" s="396">
        <v>873260.37</v>
      </c>
      <c r="AZ449" s="396">
        <v>6764858.0700000003</v>
      </c>
      <c r="BA449" s="396">
        <v>941048.82</v>
      </c>
      <c r="BB449" s="396">
        <v>22.02</v>
      </c>
      <c r="BC449" s="396">
        <v>272320.34999999998</v>
      </c>
      <c r="BD449" s="396">
        <v>6764857.9874799997</v>
      </c>
    </row>
    <row r="450" spans="1:56" x14ac:dyDescent="0.25">
      <c r="A450" s="390" t="s">
        <v>3130</v>
      </c>
      <c r="B450" s="390" t="s">
        <v>6446</v>
      </c>
      <c r="C450">
        <v>560.54</v>
      </c>
      <c r="D450" s="396">
        <v>7858036.0899999999</v>
      </c>
      <c r="E450" s="396">
        <v>5886842.2699999996</v>
      </c>
      <c r="F450" s="397">
        <v>0.74914930430155302</v>
      </c>
      <c r="G450">
        <v>1</v>
      </c>
      <c r="H450" s="396">
        <v>155793.32</v>
      </c>
      <c r="I450" s="396">
        <v>4244985.0599999996</v>
      </c>
      <c r="J450" s="396">
        <v>4400778.38</v>
      </c>
      <c r="K450">
        <v>0.9</v>
      </c>
      <c r="L450" s="396">
        <v>1772996.22</v>
      </c>
      <c r="M450" s="396">
        <v>434265.89</v>
      </c>
      <c r="N450" s="396">
        <v>188167.05</v>
      </c>
      <c r="O450" s="396">
        <v>75145.14</v>
      </c>
      <c r="P450" s="396">
        <v>60432.54</v>
      </c>
      <c r="Q450" s="396">
        <v>132024.07999999999</v>
      </c>
      <c r="R450" s="396">
        <v>40801.67</v>
      </c>
      <c r="S450" s="396">
        <v>72002.89</v>
      </c>
      <c r="T450" s="396">
        <v>82880.78</v>
      </c>
      <c r="U450" s="396">
        <v>51629.98</v>
      </c>
      <c r="V450" s="396">
        <v>122181.69</v>
      </c>
      <c r="W450" s="396">
        <v>106417.58</v>
      </c>
      <c r="X450" s="396">
        <v>86399.29</v>
      </c>
      <c r="Y450" s="396">
        <v>3225344.8</v>
      </c>
      <c r="Z450" s="396">
        <v>50171.4</v>
      </c>
      <c r="AA450" s="396">
        <v>70067.5</v>
      </c>
      <c r="AB450" s="396">
        <v>182175.5</v>
      </c>
      <c r="AC450" s="396">
        <v>19058.36</v>
      </c>
      <c r="AD450" s="396">
        <v>320068.34000000003</v>
      </c>
      <c r="AE450" s="396">
        <v>239917.6</v>
      </c>
      <c r="AF450" s="396">
        <v>841370.54</v>
      </c>
      <c r="AG450" s="396">
        <v>565024.31999999995</v>
      </c>
      <c r="AH450" s="396">
        <v>1519545.5979599999</v>
      </c>
      <c r="AI450" s="396">
        <v>3807399.15796</v>
      </c>
      <c r="AJ450" s="396">
        <v>568432.4</v>
      </c>
      <c r="AK450" s="396">
        <v>3238966.7579600001</v>
      </c>
      <c r="AL450" s="396">
        <v>3750555.9179600002</v>
      </c>
      <c r="AM450" s="396">
        <v>112595.31</v>
      </c>
      <c r="AN450" s="396">
        <v>112595.31</v>
      </c>
      <c r="AO450" s="396">
        <v>117343.3</v>
      </c>
      <c r="AP450" s="396">
        <v>117343.3</v>
      </c>
      <c r="AQ450" s="396">
        <v>0</v>
      </c>
      <c r="AR450" s="396">
        <v>0</v>
      </c>
      <c r="AS450" s="396">
        <v>0</v>
      </c>
      <c r="AT450" s="396">
        <v>0</v>
      </c>
      <c r="AU450" s="396">
        <v>0</v>
      </c>
      <c r="AV450" s="396">
        <v>269279.14</v>
      </c>
      <c r="AW450" s="396">
        <v>110795.15</v>
      </c>
      <c r="AX450" s="396">
        <v>42183.79</v>
      </c>
      <c r="AY450" s="396">
        <v>882135.3</v>
      </c>
      <c r="AZ450" s="396">
        <v>7858036.0899999999</v>
      </c>
      <c r="BA450" s="396">
        <v>466208.48</v>
      </c>
      <c r="BB450" s="396">
        <v>0</v>
      </c>
      <c r="BC450" s="396">
        <v>241489.79</v>
      </c>
      <c r="BD450" s="396">
        <v>7858036.0179599999</v>
      </c>
    </row>
    <row r="451" spans="1:56" x14ac:dyDescent="0.25">
      <c r="A451" s="390" t="s">
        <v>2171</v>
      </c>
      <c r="B451" s="390" t="s">
        <v>6447</v>
      </c>
      <c r="C451">
        <v>592.5</v>
      </c>
      <c r="D451" s="396">
        <v>8067388.7400000002</v>
      </c>
      <c r="E451" s="396">
        <v>5613119.4500000002</v>
      </c>
      <c r="F451" s="397">
        <v>0.69577897271378997</v>
      </c>
      <c r="G451">
        <v>1</v>
      </c>
      <c r="H451" s="396">
        <v>289737.96000000002</v>
      </c>
      <c r="I451" s="396">
        <v>2614057.7999999998</v>
      </c>
      <c r="J451" s="396">
        <v>2903795.76</v>
      </c>
      <c r="K451">
        <v>0.9</v>
      </c>
      <c r="L451" s="396">
        <v>1841806.89</v>
      </c>
      <c r="M451" s="396">
        <v>441619.20000000001</v>
      </c>
      <c r="N451" s="396">
        <v>197936.55</v>
      </c>
      <c r="O451" s="396">
        <v>80123.759999999995</v>
      </c>
      <c r="P451" s="396">
        <v>61610.15</v>
      </c>
      <c r="Q451" s="396">
        <v>135779.24</v>
      </c>
      <c r="R451" s="396">
        <v>43596.3</v>
      </c>
      <c r="S451" s="396">
        <v>75630.95</v>
      </c>
      <c r="T451" s="396">
        <v>88800.84</v>
      </c>
      <c r="U451" s="396">
        <v>54699.87</v>
      </c>
      <c r="V451" s="396">
        <v>130908.96</v>
      </c>
      <c r="W451" s="396">
        <v>114018.84</v>
      </c>
      <c r="X451" s="396">
        <v>90752.75</v>
      </c>
      <c r="Y451" s="396">
        <v>3357284.3</v>
      </c>
      <c r="Z451" s="396">
        <v>53010</v>
      </c>
      <c r="AA451" s="396">
        <v>74062.5</v>
      </c>
      <c r="AB451" s="396">
        <v>192562.5</v>
      </c>
      <c r="AC451" s="396">
        <v>20145</v>
      </c>
      <c r="AD451" s="396">
        <v>338317.5</v>
      </c>
      <c r="AE451" s="396">
        <v>235714.5</v>
      </c>
      <c r="AF451" s="396">
        <v>889342.5</v>
      </c>
      <c r="AG451" s="396">
        <v>597240</v>
      </c>
      <c r="AH451" s="396">
        <v>1551556.6229999999</v>
      </c>
      <c r="AI451" s="396">
        <v>3951951.1230000001</v>
      </c>
      <c r="AJ451" s="396">
        <v>600842.4</v>
      </c>
      <c r="AK451" s="396">
        <v>3351108.7230000002</v>
      </c>
      <c r="AL451" s="396">
        <v>3891866.8829999999</v>
      </c>
      <c r="AM451" s="396">
        <v>90890.19</v>
      </c>
      <c r="AN451" s="396">
        <v>90890.19</v>
      </c>
      <c r="AO451" s="396">
        <v>94959.9</v>
      </c>
      <c r="AP451" s="396">
        <v>94959.9</v>
      </c>
      <c r="AQ451" s="396">
        <v>0</v>
      </c>
      <c r="AR451" s="396">
        <v>0</v>
      </c>
      <c r="AS451" s="396">
        <v>0</v>
      </c>
      <c r="AT451" s="396">
        <v>0</v>
      </c>
      <c r="AU451" s="396">
        <v>0</v>
      </c>
      <c r="AV451" s="396">
        <v>284879.7</v>
      </c>
      <c r="AW451" s="396">
        <v>117214.02</v>
      </c>
      <c r="AX451" s="396">
        <v>44443.63</v>
      </c>
      <c r="AY451" s="396">
        <v>818237.53</v>
      </c>
      <c r="AZ451" s="396">
        <v>8067388.7400000002</v>
      </c>
      <c r="BA451" s="396">
        <v>293601.09999999998</v>
      </c>
      <c r="BB451" s="396">
        <v>0</v>
      </c>
      <c r="BC451" s="396">
        <v>256873.4</v>
      </c>
      <c r="BD451" s="396">
        <v>8067388.7130000005</v>
      </c>
    </row>
    <row r="452" spans="1:56" x14ac:dyDescent="0.25">
      <c r="A452" s="390" t="s">
        <v>2709</v>
      </c>
      <c r="B452" s="390" t="s">
        <v>6448</v>
      </c>
      <c r="C452">
        <v>203.75</v>
      </c>
      <c r="D452" s="396">
        <v>2719687.26</v>
      </c>
      <c r="E452" s="396">
        <v>2010390.96</v>
      </c>
      <c r="F452" s="397">
        <v>0.73919931514478598</v>
      </c>
      <c r="G452">
        <v>1</v>
      </c>
      <c r="H452" s="396">
        <v>60968.23</v>
      </c>
      <c r="I452" s="396">
        <v>1338463.27</v>
      </c>
      <c r="J452" s="396">
        <v>1399431.5</v>
      </c>
      <c r="K452">
        <v>0.9</v>
      </c>
      <c r="L452" s="396">
        <v>630941.71</v>
      </c>
      <c r="M452" s="396">
        <v>126188.34</v>
      </c>
      <c r="N452" s="396">
        <v>65225.29</v>
      </c>
      <c r="O452" s="396">
        <v>29060.77</v>
      </c>
      <c r="P452" s="396">
        <v>21599.02</v>
      </c>
      <c r="Q452" s="396">
        <v>39487.660000000003</v>
      </c>
      <c r="R452" s="396">
        <v>15091.02</v>
      </c>
      <c r="S452" s="396">
        <v>25117.29</v>
      </c>
      <c r="T452" s="396">
        <v>33300.31</v>
      </c>
      <c r="U452" s="396">
        <v>18698.419999999998</v>
      </c>
      <c r="V452" s="396">
        <v>49090.86</v>
      </c>
      <c r="W452" s="396">
        <v>42757.06</v>
      </c>
      <c r="X452" s="396">
        <v>30139.29</v>
      </c>
      <c r="Y452" s="396">
        <v>1126697.04</v>
      </c>
      <c r="Z452" s="396">
        <v>18090</v>
      </c>
      <c r="AA452" s="396">
        <v>25468.75</v>
      </c>
      <c r="AB452" s="396">
        <v>66218.75</v>
      </c>
      <c r="AC452" s="396">
        <v>6927.5</v>
      </c>
      <c r="AD452" s="396">
        <v>116341.25</v>
      </c>
      <c r="AE452" s="396">
        <v>36180</v>
      </c>
      <c r="AF452" s="396">
        <v>305828.75</v>
      </c>
      <c r="AG452" s="396">
        <v>205380</v>
      </c>
      <c r="AH452" s="396">
        <v>531068.01</v>
      </c>
      <c r="AI452" s="396">
        <v>1311503.01</v>
      </c>
      <c r="AJ452" s="396">
        <v>206618.8</v>
      </c>
      <c r="AK452" s="396">
        <v>1104884.21</v>
      </c>
      <c r="AL452" s="396">
        <v>1290841.1299999999</v>
      </c>
      <c r="AM452" s="396">
        <v>36627.39</v>
      </c>
      <c r="AN452" s="396">
        <v>36627.39</v>
      </c>
      <c r="AO452" s="396">
        <v>37983.96</v>
      </c>
      <c r="AP452" s="396">
        <v>37983.96</v>
      </c>
      <c r="AQ452" s="396">
        <v>0</v>
      </c>
      <c r="AR452" s="396">
        <v>0</v>
      </c>
      <c r="AS452" s="396">
        <v>0</v>
      </c>
      <c r="AT452" s="396">
        <v>0</v>
      </c>
      <c r="AU452" s="396">
        <v>0</v>
      </c>
      <c r="AV452" s="396">
        <v>97673.04</v>
      </c>
      <c r="AW452" s="396">
        <v>40187.660000000003</v>
      </c>
      <c r="AX452" s="396">
        <v>15065.64</v>
      </c>
      <c r="AY452" s="396">
        <v>302149.03999999998</v>
      </c>
      <c r="AZ452" s="396">
        <v>2719687.26</v>
      </c>
      <c r="BA452" s="396">
        <v>191935</v>
      </c>
      <c r="BB452" s="396">
        <v>0</v>
      </c>
      <c r="BC452" s="396">
        <v>88604.85</v>
      </c>
      <c r="BD452" s="396">
        <v>2719687.21</v>
      </c>
    </row>
    <row r="453" spans="1:56" x14ac:dyDescent="0.25">
      <c r="A453" s="390" t="s">
        <v>1624</v>
      </c>
      <c r="B453" s="390" t="s">
        <v>6449</v>
      </c>
      <c r="C453">
        <v>59.8</v>
      </c>
      <c r="D453" s="396">
        <v>861980.79</v>
      </c>
      <c r="E453" s="396">
        <v>732545.29</v>
      </c>
      <c r="F453" s="397">
        <v>0.84983946103949703</v>
      </c>
      <c r="G453">
        <v>2</v>
      </c>
      <c r="H453" s="396">
        <v>2754.29</v>
      </c>
      <c r="I453" s="396">
        <v>348094.84</v>
      </c>
      <c r="J453" s="396">
        <v>350849.13</v>
      </c>
      <c r="K453">
        <v>0.9</v>
      </c>
      <c r="L453" s="396">
        <v>199550.65</v>
      </c>
      <c r="M453" s="396">
        <v>39910.129999999997</v>
      </c>
      <c r="N453" s="396">
        <v>18728.05</v>
      </c>
      <c r="O453" s="396">
        <v>8395.33</v>
      </c>
      <c r="P453" s="396">
        <v>7109.76</v>
      </c>
      <c r="Q453" s="396">
        <v>11084.25</v>
      </c>
      <c r="R453" s="396">
        <v>3912.48</v>
      </c>
      <c r="S453" s="396">
        <v>7256.1</v>
      </c>
      <c r="T453" s="396">
        <v>9620.09</v>
      </c>
      <c r="U453" s="396">
        <v>5302.53</v>
      </c>
      <c r="V453" s="396">
        <v>14181.8</v>
      </c>
      <c r="W453" s="396">
        <v>12352.04</v>
      </c>
      <c r="X453" s="396">
        <v>8706.9</v>
      </c>
      <c r="Y453" s="396">
        <v>346110.11</v>
      </c>
      <c r="Z453" s="396">
        <v>5352.3</v>
      </c>
      <c r="AA453" s="396">
        <v>7475</v>
      </c>
      <c r="AB453" s="396">
        <v>19435</v>
      </c>
      <c r="AC453" s="396">
        <v>2033.2</v>
      </c>
      <c r="AD453" s="396">
        <v>34145.800000000003</v>
      </c>
      <c r="AE453" s="396">
        <v>10528.89</v>
      </c>
      <c r="AF453" s="396">
        <v>89759.8</v>
      </c>
      <c r="AG453" s="396">
        <v>60278.400000000001</v>
      </c>
      <c r="AH453" s="396">
        <v>171626.15520000001</v>
      </c>
      <c r="AI453" s="396">
        <v>400634.54519999999</v>
      </c>
      <c r="AJ453" s="396">
        <v>60641.98</v>
      </c>
      <c r="AK453" s="396">
        <v>339992.56520000001</v>
      </c>
      <c r="AL453" s="396">
        <v>394570.34519999998</v>
      </c>
      <c r="AM453" s="396">
        <v>18991.98</v>
      </c>
      <c r="AN453" s="396">
        <v>18991.98</v>
      </c>
      <c r="AO453" s="396">
        <v>19670.259999999998</v>
      </c>
      <c r="AP453" s="396">
        <v>19670.259999999998</v>
      </c>
      <c r="AQ453" s="396">
        <v>0</v>
      </c>
      <c r="AR453" s="396">
        <v>0</v>
      </c>
      <c r="AS453" s="396">
        <v>0</v>
      </c>
      <c r="AT453" s="396">
        <v>0</v>
      </c>
      <c r="AU453" s="396">
        <v>0</v>
      </c>
      <c r="AV453" s="396">
        <v>28487.97</v>
      </c>
      <c r="AW453" s="396">
        <v>11721.4</v>
      </c>
      <c r="AX453" s="396">
        <v>3766.41</v>
      </c>
      <c r="AY453" s="396">
        <v>121300.26</v>
      </c>
      <c r="AZ453" s="396">
        <v>861980.79</v>
      </c>
      <c r="BA453" s="396">
        <v>51866.25</v>
      </c>
      <c r="BB453" s="396">
        <v>0</v>
      </c>
      <c r="BC453" s="396">
        <v>25896.61</v>
      </c>
      <c r="BD453" s="396">
        <v>861980.71519999998</v>
      </c>
    </row>
    <row r="454" spans="1:56" x14ac:dyDescent="0.25">
      <c r="A454" s="390" t="s">
        <v>3352</v>
      </c>
      <c r="B454" s="390" t="s">
        <v>6450</v>
      </c>
      <c r="C454">
        <v>371.14</v>
      </c>
      <c r="D454" s="396">
        <v>5062266.53</v>
      </c>
      <c r="E454" s="396">
        <v>3727093.23</v>
      </c>
      <c r="F454" s="397">
        <v>0.73624990069418605</v>
      </c>
      <c r="G454">
        <v>1</v>
      </c>
      <c r="H454" s="396">
        <v>120543.49</v>
      </c>
      <c r="I454" s="396">
        <v>2524563.54</v>
      </c>
      <c r="J454" s="396">
        <v>2645107.0299999998</v>
      </c>
      <c r="K454">
        <v>0.9</v>
      </c>
      <c r="L454" s="396">
        <v>1177284.28</v>
      </c>
      <c r="M454" s="396">
        <v>235456.85</v>
      </c>
      <c r="N454" s="396">
        <v>119472.07</v>
      </c>
      <c r="O454" s="396">
        <v>52955.19</v>
      </c>
      <c r="P454" s="396">
        <v>40624.11</v>
      </c>
      <c r="Q454" s="396">
        <v>72740.429999999993</v>
      </c>
      <c r="R454" s="396">
        <v>26828.49</v>
      </c>
      <c r="S454" s="396">
        <v>45769.279999999999</v>
      </c>
      <c r="T454" s="396">
        <v>60680.57</v>
      </c>
      <c r="U454" s="396">
        <v>34326.959999999999</v>
      </c>
      <c r="V454" s="396">
        <v>89454.45</v>
      </c>
      <c r="W454" s="396">
        <v>77912.87</v>
      </c>
      <c r="X454" s="396">
        <v>54920.480000000003</v>
      </c>
      <c r="Y454" s="396">
        <v>2088426.03</v>
      </c>
      <c r="Z454" s="396">
        <v>33192.9</v>
      </c>
      <c r="AA454" s="396">
        <v>46392.5</v>
      </c>
      <c r="AB454" s="396">
        <v>120620.5</v>
      </c>
      <c r="AC454" s="396">
        <v>12618.76</v>
      </c>
      <c r="AD454" s="396">
        <v>211920.94</v>
      </c>
      <c r="AE454" s="396">
        <v>67520.23</v>
      </c>
      <c r="AF454" s="396">
        <v>557081.14</v>
      </c>
      <c r="AG454" s="396">
        <v>374109.12</v>
      </c>
      <c r="AH454" s="396">
        <v>993637.99535999994</v>
      </c>
      <c r="AI454" s="396">
        <v>2417094.0853599999</v>
      </c>
      <c r="AJ454" s="396">
        <v>376365.65</v>
      </c>
      <c r="AK454" s="396">
        <v>2040728.43536</v>
      </c>
      <c r="AL454" s="396">
        <v>2379457.5153600001</v>
      </c>
      <c r="AM454" s="396">
        <v>75967.92</v>
      </c>
      <c r="AN454" s="396">
        <v>75967.92</v>
      </c>
      <c r="AO454" s="396">
        <v>79359.34</v>
      </c>
      <c r="AP454" s="396">
        <v>79359.34</v>
      </c>
      <c r="AQ454" s="396">
        <v>678.28</v>
      </c>
      <c r="AR454" s="396">
        <v>678.28</v>
      </c>
      <c r="AS454" s="396">
        <v>678.28</v>
      </c>
      <c r="AT454" s="396">
        <v>678.28</v>
      </c>
      <c r="AU454" s="396">
        <v>1356.57</v>
      </c>
      <c r="AV454" s="396">
        <v>178388.95</v>
      </c>
      <c r="AW454" s="396">
        <v>73398.3</v>
      </c>
      <c r="AX454" s="396">
        <v>27871.43</v>
      </c>
      <c r="AY454" s="396">
        <v>594382.89</v>
      </c>
      <c r="AZ454" s="396">
        <v>5062266.53</v>
      </c>
      <c r="BA454" s="396">
        <v>348024.07</v>
      </c>
      <c r="BB454" s="396">
        <v>7111.53</v>
      </c>
      <c r="BC454" s="396">
        <v>170885.91</v>
      </c>
      <c r="BD454" s="396">
        <v>5062266.4353599995</v>
      </c>
    </row>
    <row r="455" spans="1:56" x14ac:dyDescent="0.25">
      <c r="A455" s="390" t="s">
        <v>1881</v>
      </c>
      <c r="B455" s="390" t="s">
        <v>6451</v>
      </c>
      <c r="C455">
        <v>94.55</v>
      </c>
      <c r="D455" s="396">
        <v>1323148.98</v>
      </c>
      <c r="E455" s="396">
        <v>1087550.9099999999</v>
      </c>
      <c r="F455" s="397">
        <v>0.82194138864090704</v>
      </c>
      <c r="G455">
        <v>2</v>
      </c>
      <c r="H455" s="396">
        <v>7429.78</v>
      </c>
      <c r="I455" s="396">
        <v>743367.15</v>
      </c>
      <c r="J455" s="396">
        <v>750796.93</v>
      </c>
      <c r="K455">
        <v>0.9</v>
      </c>
      <c r="L455" s="396">
        <v>306752.62</v>
      </c>
      <c r="M455" s="396">
        <v>61350.52</v>
      </c>
      <c r="N455" s="396">
        <v>30352.36</v>
      </c>
      <c r="O455" s="396">
        <v>12915.9</v>
      </c>
      <c r="P455" s="396">
        <v>10792.48</v>
      </c>
      <c r="Q455" s="396">
        <v>18011.91</v>
      </c>
      <c r="R455" s="396">
        <v>6707.12</v>
      </c>
      <c r="S455" s="396">
        <v>11442.32</v>
      </c>
      <c r="T455" s="396">
        <v>14800.14</v>
      </c>
      <c r="U455" s="396">
        <v>8651.51</v>
      </c>
      <c r="V455" s="396">
        <v>21818.16</v>
      </c>
      <c r="W455" s="396">
        <v>19003.14</v>
      </c>
      <c r="X455" s="396">
        <v>13730.12</v>
      </c>
      <c r="Y455" s="396">
        <v>536328.30000000005</v>
      </c>
      <c r="Z455" s="396">
        <v>8472.6</v>
      </c>
      <c r="AA455" s="396">
        <v>11818.75</v>
      </c>
      <c r="AB455" s="396">
        <v>30728.75</v>
      </c>
      <c r="AC455" s="396">
        <v>3214.7</v>
      </c>
      <c r="AD455" s="396">
        <v>53988.05</v>
      </c>
      <c r="AE455" s="396">
        <v>16795.900000000001</v>
      </c>
      <c r="AF455" s="396">
        <v>141919.54999999999</v>
      </c>
      <c r="AG455" s="396">
        <v>95306.4</v>
      </c>
      <c r="AH455" s="396">
        <v>261498.26519999999</v>
      </c>
      <c r="AI455" s="396">
        <v>623742.96519999998</v>
      </c>
      <c r="AJ455" s="396">
        <v>95881.26</v>
      </c>
      <c r="AK455" s="396">
        <v>527861.70519999997</v>
      </c>
      <c r="AL455" s="396">
        <v>614154.83519999997</v>
      </c>
      <c r="AM455" s="396">
        <v>25096.54</v>
      </c>
      <c r="AN455" s="396">
        <v>25096.54</v>
      </c>
      <c r="AO455" s="396">
        <v>25774.83</v>
      </c>
      <c r="AP455" s="396">
        <v>25774.83</v>
      </c>
      <c r="AQ455" s="396">
        <v>0</v>
      </c>
      <c r="AR455" s="396">
        <v>0</v>
      </c>
      <c r="AS455" s="396">
        <v>0</v>
      </c>
      <c r="AT455" s="396">
        <v>0</v>
      </c>
      <c r="AU455" s="396">
        <v>0</v>
      </c>
      <c r="AV455" s="396">
        <v>45445.09</v>
      </c>
      <c r="AW455" s="396">
        <v>18698.419999999998</v>
      </c>
      <c r="AX455" s="396">
        <v>6779.53</v>
      </c>
      <c r="AY455" s="396">
        <v>172665.78</v>
      </c>
      <c r="AZ455" s="396">
        <v>1323148.98</v>
      </c>
      <c r="BA455" s="396">
        <v>70139.360000000001</v>
      </c>
      <c r="BB455" s="396">
        <v>0</v>
      </c>
      <c r="BC455" s="396">
        <v>41933.24</v>
      </c>
      <c r="BD455" s="396">
        <v>1323148.9151999999</v>
      </c>
    </row>
    <row r="456" spans="1:56" x14ac:dyDescent="0.25">
      <c r="A456" s="390" t="s">
        <v>3350</v>
      </c>
      <c r="B456" s="390" t="s">
        <v>6452</v>
      </c>
      <c r="C456">
        <v>315</v>
      </c>
      <c r="D456" s="396">
        <v>4737577.53</v>
      </c>
      <c r="E456" s="396">
        <v>4038596.27</v>
      </c>
      <c r="F456" s="397">
        <v>0.85246019604453804</v>
      </c>
      <c r="G456">
        <v>2</v>
      </c>
      <c r="H456" s="396">
        <v>16010.84</v>
      </c>
      <c r="I456" s="396">
        <v>2303196.17</v>
      </c>
      <c r="J456" s="396">
        <v>2319207.0099999998</v>
      </c>
      <c r="K456">
        <v>0.9</v>
      </c>
      <c r="L456" s="396">
        <v>1017779.04</v>
      </c>
      <c r="M456" s="396">
        <v>339225.75</v>
      </c>
      <c r="N456" s="396">
        <v>116127.4</v>
      </c>
      <c r="O456" s="396">
        <v>38462.58</v>
      </c>
      <c r="P456" s="396">
        <v>33827.1</v>
      </c>
      <c r="Q456" s="396">
        <v>99933.75</v>
      </c>
      <c r="R456" s="396">
        <v>23474.93</v>
      </c>
      <c r="S456" s="396">
        <v>43815.71</v>
      </c>
      <c r="T456" s="396">
        <v>38480.36</v>
      </c>
      <c r="U456" s="396">
        <v>29303.5</v>
      </c>
      <c r="V456" s="396">
        <v>56727.21</v>
      </c>
      <c r="W456" s="396">
        <v>49408.160000000003</v>
      </c>
      <c r="X456" s="396">
        <v>52576.31</v>
      </c>
      <c r="Y456" s="396">
        <v>1939141.8</v>
      </c>
      <c r="Z456" s="396">
        <v>28350</v>
      </c>
      <c r="AA456" s="396">
        <v>39375</v>
      </c>
      <c r="AB456" s="396">
        <v>102375</v>
      </c>
      <c r="AC456" s="396">
        <v>10710</v>
      </c>
      <c r="AD456" s="396">
        <v>179865</v>
      </c>
      <c r="AE456" s="396">
        <v>291690</v>
      </c>
      <c r="AF456" s="396">
        <v>472815</v>
      </c>
      <c r="AG456" s="396">
        <v>317520</v>
      </c>
      <c r="AH456" s="396">
        <v>895121.40899999999</v>
      </c>
      <c r="AI456" s="396">
        <v>2337821.409</v>
      </c>
      <c r="AJ456" s="396">
        <v>319435.2</v>
      </c>
      <c r="AK456" s="396">
        <v>2018386.209</v>
      </c>
      <c r="AL456" s="396">
        <v>2305877.889</v>
      </c>
      <c r="AM456" s="396">
        <v>62402.22</v>
      </c>
      <c r="AN456" s="396">
        <v>62402.22</v>
      </c>
      <c r="AO456" s="396">
        <v>65115.360000000001</v>
      </c>
      <c r="AP456" s="396">
        <v>65115.360000000001</v>
      </c>
      <c r="AQ456" s="396">
        <v>0</v>
      </c>
      <c r="AR456" s="396">
        <v>0</v>
      </c>
      <c r="AS456" s="396">
        <v>0</v>
      </c>
      <c r="AT456" s="396">
        <v>0</v>
      </c>
      <c r="AU456" s="396">
        <v>678.28</v>
      </c>
      <c r="AV456" s="396">
        <v>151257.54999999999</v>
      </c>
      <c r="AW456" s="396">
        <v>62235.06</v>
      </c>
      <c r="AX456" s="396">
        <v>23351.74</v>
      </c>
      <c r="AY456" s="396">
        <v>492557.79</v>
      </c>
      <c r="AZ456" s="396">
        <v>4737577.53</v>
      </c>
      <c r="BA456" s="396">
        <v>248193.17</v>
      </c>
      <c r="BB456" s="396">
        <v>452.17</v>
      </c>
      <c r="BC456" s="396">
        <v>178789.8</v>
      </c>
      <c r="BD456" s="396">
        <v>4737577.4790000003</v>
      </c>
    </row>
    <row r="457" spans="1:56" x14ac:dyDescent="0.25">
      <c r="A457" s="390" t="s">
        <v>2572</v>
      </c>
      <c r="B457" s="390" t="s">
        <v>6453</v>
      </c>
      <c r="C457">
        <v>1780.75</v>
      </c>
      <c r="D457" s="396">
        <v>25622527.620000001</v>
      </c>
      <c r="E457" s="396">
        <v>19852126.280000001</v>
      </c>
      <c r="F457" s="397">
        <v>0.77479187746115097</v>
      </c>
      <c r="G457">
        <v>1</v>
      </c>
      <c r="H457" s="396">
        <v>265174.73</v>
      </c>
      <c r="I457" s="396">
        <v>12944984.460000001</v>
      </c>
      <c r="J457" s="396">
        <v>13210159.189999999</v>
      </c>
      <c r="K457">
        <v>0.9</v>
      </c>
      <c r="L457" s="396">
        <v>5764249.1200000001</v>
      </c>
      <c r="M457" s="396">
        <v>1388103.08</v>
      </c>
      <c r="N457" s="396">
        <v>599175.04</v>
      </c>
      <c r="O457" s="396">
        <v>244069.6</v>
      </c>
      <c r="P457" s="396">
        <v>200351.07</v>
      </c>
      <c r="Q457" s="396">
        <v>412889.61</v>
      </c>
      <c r="R457" s="396">
        <v>131906.76999999999</v>
      </c>
      <c r="S457" s="396">
        <v>228846.42</v>
      </c>
      <c r="T457" s="396">
        <v>270102.55</v>
      </c>
      <c r="U457" s="396">
        <v>165495.03</v>
      </c>
      <c r="V457" s="396">
        <v>398181.42</v>
      </c>
      <c r="W457" s="396">
        <v>346807.3</v>
      </c>
      <c r="X457" s="396">
        <v>274602.42</v>
      </c>
      <c r="Y457" s="396">
        <v>10424779.43</v>
      </c>
      <c r="Z457" s="396">
        <v>158670</v>
      </c>
      <c r="AA457" s="396">
        <v>222593.75</v>
      </c>
      <c r="AB457" s="396">
        <v>578743.75</v>
      </c>
      <c r="AC457" s="396">
        <v>60545.5</v>
      </c>
      <c r="AD457" s="396">
        <v>1016808.25</v>
      </c>
      <c r="AE457" s="396">
        <v>717872</v>
      </c>
      <c r="AF457" s="396">
        <v>2672905.75</v>
      </c>
      <c r="AG457" s="396">
        <v>1794996</v>
      </c>
      <c r="AH457" s="396">
        <v>5001216.1289999997</v>
      </c>
      <c r="AI457" s="396">
        <v>12224351.129000001</v>
      </c>
      <c r="AJ457" s="396">
        <v>1805822.96</v>
      </c>
      <c r="AK457" s="396">
        <v>10418528.169</v>
      </c>
      <c r="AL457" s="396">
        <v>12043768.829</v>
      </c>
      <c r="AM457" s="396">
        <v>440206.96</v>
      </c>
      <c r="AN457" s="396">
        <v>440206.96</v>
      </c>
      <c r="AO457" s="396">
        <v>458520.66</v>
      </c>
      <c r="AP457" s="396">
        <v>458520.66</v>
      </c>
      <c r="AQ457" s="396">
        <v>2713.14</v>
      </c>
      <c r="AR457" s="396">
        <v>2713.14</v>
      </c>
      <c r="AS457" s="396">
        <v>2713.14</v>
      </c>
      <c r="AT457" s="396">
        <v>2713.14</v>
      </c>
      <c r="AU457" s="396">
        <v>3391.42</v>
      </c>
      <c r="AV457" s="396">
        <v>855995.67</v>
      </c>
      <c r="AW457" s="396">
        <v>352200.22</v>
      </c>
      <c r="AX457" s="396">
        <v>134084.19</v>
      </c>
      <c r="AY457" s="396">
        <v>3153979.3</v>
      </c>
      <c r="AZ457" s="396">
        <v>25622527.620000001</v>
      </c>
      <c r="BA457" s="396">
        <v>2145406.4300000002</v>
      </c>
      <c r="BB457" s="396">
        <v>185.62</v>
      </c>
      <c r="BC457" s="396">
        <v>945929.46</v>
      </c>
      <c r="BD457" s="396">
        <v>25622527.559</v>
      </c>
    </row>
    <row r="458" spans="1:56" x14ac:dyDescent="0.25">
      <c r="A458" s="390" t="s">
        <v>2356</v>
      </c>
      <c r="B458" s="390" t="s">
        <v>6454</v>
      </c>
      <c r="C458">
        <v>196.47</v>
      </c>
      <c r="D458" s="396">
        <v>2823618.21</v>
      </c>
      <c r="E458" s="396">
        <v>3340409.17</v>
      </c>
      <c r="F458" s="397">
        <v>1.1830243756644401</v>
      </c>
      <c r="G458">
        <v>4</v>
      </c>
      <c r="H458" s="396">
        <v>179.55</v>
      </c>
      <c r="I458" s="396">
        <v>529233.80000000005</v>
      </c>
      <c r="J458" s="396">
        <v>529413.35</v>
      </c>
      <c r="K458">
        <v>0.9</v>
      </c>
      <c r="L458" s="396">
        <v>647598.37</v>
      </c>
      <c r="M458" s="396">
        <v>155154.97</v>
      </c>
      <c r="N458" s="396">
        <v>65270.47</v>
      </c>
      <c r="O458" s="396">
        <v>26030.83</v>
      </c>
      <c r="P458" s="396">
        <v>22807.87</v>
      </c>
      <c r="Q458" s="396">
        <v>44466.62</v>
      </c>
      <c r="R458" s="396">
        <v>13973.17</v>
      </c>
      <c r="S458" s="396">
        <v>24838.2</v>
      </c>
      <c r="T458" s="396">
        <v>28860.27</v>
      </c>
      <c r="U458" s="396">
        <v>18140.259999999998</v>
      </c>
      <c r="V458" s="396">
        <v>42545.41</v>
      </c>
      <c r="W458" s="396">
        <v>37056.120000000003</v>
      </c>
      <c r="X458" s="396">
        <v>29804.400000000001</v>
      </c>
      <c r="Y458" s="396">
        <v>1156546.96</v>
      </c>
      <c r="Z458" s="396">
        <v>17562.599999999999</v>
      </c>
      <c r="AA458" s="396">
        <v>24558.75</v>
      </c>
      <c r="AB458" s="396">
        <v>63852.75</v>
      </c>
      <c r="AC458" s="396">
        <v>6679.98</v>
      </c>
      <c r="AD458" s="396">
        <v>56092.18</v>
      </c>
      <c r="AE458" s="396">
        <v>78190.929999999993</v>
      </c>
      <c r="AF458" s="396">
        <v>294901.46999999997</v>
      </c>
      <c r="AG458" s="396">
        <v>198041.76</v>
      </c>
      <c r="AH458" s="396">
        <v>565041.55428000004</v>
      </c>
      <c r="AI458" s="396">
        <v>1304921.97428</v>
      </c>
      <c r="AJ458" s="396">
        <v>199236.29</v>
      </c>
      <c r="AK458" s="396">
        <v>1105685.6842799999</v>
      </c>
      <c r="AL458" s="396">
        <v>1284998.3442800001</v>
      </c>
      <c r="AM458" s="396">
        <v>57654.22</v>
      </c>
      <c r="AN458" s="396">
        <v>57654.22</v>
      </c>
      <c r="AO458" s="396">
        <v>59689.08</v>
      </c>
      <c r="AP458" s="396">
        <v>59689.08</v>
      </c>
      <c r="AQ458" s="396">
        <v>0</v>
      </c>
      <c r="AR458" s="396">
        <v>0</v>
      </c>
      <c r="AS458" s="396">
        <v>0</v>
      </c>
      <c r="AT458" s="396">
        <v>0</v>
      </c>
      <c r="AU458" s="396">
        <v>0</v>
      </c>
      <c r="AV458" s="396">
        <v>94281.61</v>
      </c>
      <c r="AW458" s="396">
        <v>38792.25</v>
      </c>
      <c r="AX458" s="396">
        <v>14312.35</v>
      </c>
      <c r="AY458" s="396">
        <v>382072.81</v>
      </c>
      <c r="AZ458" s="396">
        <v>2823618.21</v>
      </c>
      <c r="BA458" s="396">
        <v>220329.05</v>
      </c>
      <c r="BB458" s="396">
        <v>0</v>
      </c>
      <c r="BC458" s="396">
        <v>88851.53</v>
      </c>
      <c r="BD458" s="396">
        <v>2823618.1142799999</v>
      </c>
    </row>
    <row r="459" spans="1:56" x14ac:dyDescent="0.25">
      <c r="A459" s="390" t="s">
        <v>2349</v>
      </c>
      <c r="B459" s="390" t="s">
        <v>6455</v>
      </c>
      <c r="C459">
        <v>1004.5</v>
      </c>
      <c r="D459" s="396">
        <v>14536384.48</v>
      </c>
      <c r="E459" s="396">
        <v>10502589.77</v>
      </c>
      <c r="F459" s="397">
        <v>0.72250357607492199</v>
      </c>
      <c r="G459">
        <v>1</v>
      </c>
      <c r="H459" s="396">
        <v>415563.04</v>
      </c>
      <c r="I459" s="396">
        <v>7446379.5999999996</v>
      </c>
      <c r="J459" s="396">
        <v>7861942.6399999997</v>
      </c>
      <c r="K459">
        <v>0.9</v>
      </c>
      <c r="L459" s="396">
        <v>3282296.98</v>
      </c>
      <c r="M459" s="396">
        <v>797256.39</v>
      </c>
      <c r="N459" s="396">
        <v>338562.49</v>
      </c>
      <c r="O459" s="396">
        <v>136717.29</v>
      </c>
      <c r="P459" s="396">
        <v>113787.34</v>
      </c>
      <c r="Q459" s="396">
        <v>235223.83</v>
      </c>
      <c r="R459" s="396">
        <v>74337.289999999994</v>
      </c>
      <c r="S459" s="396">
        <v>129214.5</v>
      </c>
      <c r="T459" s="396">
        <v>150961.42000000001</v>
      </c>
      <c r="U459" s="396">
        <v>92933.97</v>
      </c>
      <c r="V459" s="396">
        <v>222545.23</v>
      </c>
      <c r="W459" s="396">
        <v>193832.02</v>
      </c>
      <c r="X459" s="396">
        <v>155049.9</v>
      </c>
      <c r="Y459" s="396">
        <v>5922718.6500000004</v>
      </c>
      <c r="Z459" s="396">
        <v>90090</v>
      </c>
      <c r="AA459" s="396">
        <v>125562.5</v>
      </c>
      <c r="AB459" s="396">
        <v>326462.5</v>
      </c>
      <c r="AC459" s="396">
        <v>34153</v>
      </c>
      <c r="AD459" s="396">
        <v>573569.5</v>
      </c>
      <c r="AE459" s="396">
        <v>419544</v>
      </c>
      <c r="AF459" s="396">
        <v>1507754.5</v>
      </c>
      <c r="AG459" s="396">
        <v>1012536</v>
      </c>
      <c r="AH459" s="396">
        <v>2837892.1260000002</v>
      </c>
      <c r="AI459" s="396">
        <v>6927564.1260000002</v>
      </c>
      <c r="AJ459" s="396">
        <v>1018643.36</v>
      </c>
      <c r="AK459" s="396">
        <v>5908920.7659999998</v>
      </c>
      <c r="AL459" s="396">
        <v>6825699.7860000003</v>
      </c>
      <c r="AM459" s="396">
        <v>252322.02</v>
      </c>
      <c r="AN459" s="396">
        <v>252322.02</v>
      </c>
      <c r="AO459" s="396">
        <v>263174.58</v>
      </c>
      <c r="AP459" s="396">
        <v>263174.58</v>
      </c>
      <c r="AQ459" s="396">
        <v>0</v>
      </c>
      <c r="AR459" s="396">
        <v>0</v>
      </c>
      <c r="AS459" s="396">
        <v>0</v>
      </c>
      <c r="AT459" s="396">
        <v>0</v>
      </c>
      <c r="AU459" s="396">
        <v>0</v>
      </c>
      <c r="AV459" s="396">
        <v>482938.92</v>
      </c>
      <c r="AW459" s="396">
        <v>198705.67</v>
      </c>
      <c r="AX459" s="396">
        <v>75328.2</v>
      </c>
      <c r="AY459" s="396">
        <v>1787965.99</v>
      </c>
      <c r="AZ459" s="396">
        <v>14536384.48</v>
      </c>
      <c r="BA459" s="396">
        <v>1524285.06</v>
      </c>
      <c r="BB459" s="396">
        <v>0</v>
      </c>
      <c r="BC459" s="396">
        <v>340736.38</v>
      </c>
      <c r="BD459" s="396">
        <v>14536384.426000001</v>
      </c>
    </row>
    <row r="460" spans="1:56" x14ac:dyDescent="0.25">
      <c r="A460" s="390" t="s">
        <v>2554</v>
      </c>
      <c r="B460" s="390" t="s">
        <v>6456</v>
      </c>
      <c r="C460">
        <v>3521.79</v>
      </c>
      <c r="D460" s="396">
        <v>50714900.409999996</v>
      </c>
      <c r="E460" s="396">
        <v>39055317.859999999</v>
      </c>
      <c r="F460" s="397">
        <v>0.77009552506779699</v>
      </c>
      <c r="G460">
        <v>1</v>
      </c>
      <c r="H460" s="396">
        <v>432884</v>
      </c>
      <c r="I460" s="396">
        <v>12419419.050000001</v>
      </c>
      <c r="J460" s="396">
        <v>12852303.050000001</v>
      </c>
      <c r="K460">
        <v>0.9</v>
      </c>
      <c r="L460" s="396">
        <v>11423857.630000001</v>
      </c>
      <c r="M460" s="396">
        <v>2770856.43</v>
      </c>
      <c r="N460" s="396">
        <v>1188603.18</v>
      </c>
      <c r="O460" s="396">
        <v>481598.68</v>
      </c>
      <c r="P460" s="396">
        <v>396076.67</v>
      </c>
      <c r="Q460" s="396">
        <v>819664.19</v>
      </c>
      <c r="R460" s="396">
        <v>261018.9</v>
      </c>
      <c r="S460" s="396">
        <v>453785.7</v>
      </c>
      <c r="T460" s="396">
        <v>532065.03</v>
      </c>
      <c r="U460" s="396">
        <v>327082.93</v>
      </c>
      <c r="V460" s="396">
        <v>784362.85</v>
      </c>
      <c r="W460" s="396">
        <v>683162.88</v>
      </c>
      <c r="X460" s="396">
        <v>544516.5</v>
      </c>
      <c r="Y460" s="396">
        <v>20666651.57</v>
      </c>
      <c r="Z460" s="396">
        <v>315251.09999999998</v>
      </c>
      <c r="AA460" s="396">
        <v>440223.75</v>
      </c>
      <c r="AB460" s="396">
        <v>1144581.75</v>
      </c>
      <c r="AC460" s="396">
        <v>119740.86</v>
      </c>
      <c r="AD460" s="396">
        <v>2010942.09</v>
      </c>
      <c r="AE460" s="396">
        <v>1456549.4</v>
      </c>
      <c r="AF460" s="396">
        <v>5286206.79</v>
      </c>
      <c r="AG460" s="396">
        <v>3549964.32</v>
      </c>
      <c r="AH460" s="396">
        <v>9891685.1229599994</v>
      </c>
      <c r="AI460" s="396">
        <v>24215145.18296</v>
      </c>
      <c r="AJ460" s="396">
        <v>3571376.8</v>
      </c>
      <c r="AK460" s="396">
        <v>20643768.382959999</v>
      </c>
      <c r="AL460" s="396">
        <v>23858007.50296</v>
      </c>
      <c r="AM460" s="396">
        <v>847856.25</v>
      </c>
      <c r="AN460" s="396">
        <v>847856.25</v>
      </c>
      <c r="AO460" s="396">
        <v>883127.07</v>
      </c>
      <c r="AP460" s="396">
        <v>883127.07</v>
      </c>
      <c r="AQ460" s="396">
        <v>13565.7</v>
      </c>
      <c r="AR460" s="396">
        <v>13565.7</v>
      </c>
      <c r="AS460" s="396">
        <v>14243.98</v>
      </c>
      <c r="AT460" s="396">
        <v>14243.98</v>
      </c>
      <c r="AU460" s="396">
        <v>16957.12</v>
      </c>
      <c r="AV460" s="396">
        <v>1693677.64</v>
      </c>
      <c r="AW460" s="396">
        <v>696865.25</v>
      </c>
      <c r="AX460" s="396">
        <v>265155.26</v>
      </c>
      <c r="AY460" s="396">
        <v>6190241.2699999996</v>
      </c>
      <c r="AZ460" s="396">
        <v>50714900.409999996</v>
      </c>
      <c r="BA460" s="396">
        <v>2577715.4</v>
      </c>
      <c r="BB460" s="396">
        <v>4974.99</v>
      </c>
      <c r="BC460" s="396">
        <v>774207.59</v>
      </c>
      <c r="BD460" s="396">
        <v>50714900.34296</v>
      </c>
    </row>
    <row r="461" spans="1:56" x14ac:dyDescent="0.25">
      <c r="A461" s="390" t="s">
        <v>1853</v>
      </c>
      <c r="B461" s="390" t="s">
        <v>6457</v>
      </c>
      <c r="C461">
        <v>455.53</v>
      </c>
      <c r="D461" s="396">
        <v>6305470.8899999997</v>
      </c>
      <c r="E461" s="396">
        <v>4820995.7</v>
      </c>
      <c r="F461" s="397">
        <v>0.76457346074592702</v>
      </c>
      <c r="G461">
        <v>1</v>
      </c>
      <c r="H461" s="396">
        <v>86248.31</v>
      </c>
      <c r="I461" s="396">
        <v>2790120.74</v>
      </c>
      <c r="J461" s="396">
        <v>2876369.05</v>
      </c>
      <c r="K461">
        <v>0.9</v>
      </c>
      <c r="L461" s="396">
        <v>1434140.82</v>
      </c>
      <c r="M461" s="396">
        <v>349733.26</v>
      </c>
      <c r="N461" s="396">
        <v>152802.18</v>
      </c>
      <c r="O461" s="396">
        <v>61020.22</v>
      </c>
      <c r="P461" s="396">
        <v>48305.98</v>
      </c>
      <c r="Q461" s="396">
        <v>106271.89</v>
      </c>
      <c r="R461" s="396">
        <v>32976.69</v>
      </c>
      <c r="S461" s="396">
        <v>58327.92</v>
      </c>
      <c r="T461" s="396">
        <v>67340.63</v>
      </c>
      <c r="U461" s="396">
        <v>42141.23</v>
      </c>
      <c r="V461" s="396">
        <v>99272.62</v>
      </c>
      <c r="W461" s="396">
        <v>86464.28</v>
      </c>
      <c r="X461" s="396">
        <v>69990.12</v>
      </c>
      <c r="Y461" s="396">
        <v>2608787.84</v>
      </c>
      <c r="Z461" s="396">
        <v>40930.199999999997</v>
      </c>
      <c r="AA461" s="396">
        <v>56941.25</v>
      </c>
      <c r="AB461" s="396">
        <v>148047.25</v>
      </c>
      <c r="AC461" s="396">
        <v>15488.02</v>
      </c>
      <c r="AD461" s="396">
        <v>260107.63</v>
      </c>
      <c r="AE461" s="396">
        <v>192947.42</v>
      </c>
      <c r="AF461" s="396">
        <v>683750.53</v>
      </c>
      <c r="AG461" s="396">
        <v>459174.24</v>
      </c>
      <c r="AH461" s="396">
        <v>1215430.5577199999</v>
      </c>
      <c r="AI461" s="396">
        <v>3072817.09772</v>
      </c>
      <c r="AJ461" s="396">
        <v>461943.86</v>
      </c>
      <c r="AK461" s="396">
        <v>2610873.2377200001</v>
      </c>
      <c r="AL461" s="396">
        <v>3026622.7077199998</v>
      </c>
      <c r="AM461" s="396">
        <v>80037.63</v>
      </c>
      <c r="AN461" s="396">
        <v>80037.63</v>
      </c>
      <c r="AO461" s="396">
        <v>83429.05</v>
      </c>
      <c r="AP461" s="396">
        <v>83429.05</v>
      </c>
      <c r="AQ461" s="396">
        <v>0</v>
      </c>
      <c r="AR461" s="396">
        <v>0</v>
      </c>
      <c r="AS461" s="396">
        <v>0</v>
      </c>
      <c r="AT461" s="396">
        <v>0</v>
      </c>
      <c r="AU461" s="396">
        <v>0</v>
      </c>
      <c r="AV461" s="396">
        <v>219086.05</v>
      </c>
      <c r="AW461" s="396">
        <v>90143.16</v>
      </c>
      <c r="AX461" s="396">
        <v>33897.69</v>
      </c>
      <c r="AY461" s="396">
        <v>670060.26</v>
      </c>
      <c r="AZ461" s="396">
        <v>6305470.8899999997</v>
      </c>
      <c r="BA461" s="396">
        <v>269311.67</v>
      </c>
      <c r="BB461" s="396">
        <v>0</v>
      </c>
      <c r="BC461" s="396">
        <v>136894.88</v>
      </c>
      <c r="BD461" s="396">
        <v>6305470.8077199999</v>
      </c>
    </row>
    <row r="462" spans="1:56" x14ac:dyDescent="0.25">
      <c r="A462" s="390" t="s">
        <v>2254</v>
      </c>
      <c r="B462" s="390" t="s">
        <v>6458</v>
      </c>
      <c r="C462">
        <v>2225.6999999999998</v>
      </c>
      <c r="D462" s="396">
        <v>32307725.289999999</v>
      </c>
      <c r="E462" s="396">
        <v>23159425.579999998</v>
      </c>
      <c r="F462" s="397">
        <v>0.71683863138357196</v>
      </c>
      <c r="G462">
        <v>1</v>
      </c>
      <c r="H462" s="396">
        <v>989883.49</v>
      </c>
      <c r="I462" s="396">
        <v>17286458.100000001</v>
      </c>
      <c r="J462" s="396">
        <v>18276341.59</v>
      </c>
      <c r="K462">
        <v>0.9</v>
      </c>
      <c r="L462" s="396">
        <v>7287152.4900000002</v>
      </c>
      <c r="M462" s="396">
        <v>1745038.94</v>
      </c>
      <c r="N462" s="396">
        <v>748631.79</v>
      </c>
      <c r="O462" s="396">
        <v>305266.27</v>
      </c>
      <c r="P462" s="396">
        <v>254315.83</v>
      </c>
      <c r="Q462" s="396">
        <v>509644</v>
      </c>
      <c r="R462" s="396">
        <v>164883.46</v>
      </c>
      <c r="S462" s="396">
        <v>285778.94</v>
      </c>
      <c r="T462" s="396">
        <v>338183.19</v>
      </c>
      <c r="U462" s="396">
        <v>206519.94</v>
      </c>
      <c r="V462" s="396">
        <v>498544.95</v>
      </c>
      <c r="W462" s="396">
        <v>434221.74</v>
      </c>
      <c r="X462" s="396">
        <v>342918.14</v>
      </c>
      <c r="Y462" s="396">
        <v>13121099.68</v>
      </c>
      <c r="Z462" s="396">
        <v>198865.8</v>
      </c>
      <c r="AA462" s="396">
        <v>278212.5</v>
      </c>
      <c r="AB462" s="396">
        <v>723352.5</v>
      </c>
      <c r="AC462" s="396">
        <v>75673.8</v>
      </c>
      <c r="AD462" s="396">
        <v>1270874.7</v>
      </c>
      <c r="AE462" s="396">
        <v>879872.2</v>
      </c>
      <c r="AF462" s="396">
        <v>3340775.7</v>
      </c>
      <c r="AG462" s="396">
        <v>2243505.6</v>
      </c>
      <c r="AH462" s="396">
        <v>6324828.6288000001</v>
      </c>
      <c r="AI462" s="396">
        <v>15335961.4288</v>
      </c>
      <c r="AJ462" s="396">
        <v>2257037.85</v>
      </c>
      <c r="AK462" s="396">
        <v>13078923.5788</v>
      </c>
      <c r="AL462" s="396">
        <v>15110257.638800001</v>
      </c>
      <c r="AM462" s="396">
        <v>578577.1</v>
      </c>
      <c r="AN462" s="396">
        <v>578577.1</v>
      </c>
      <c r="AO462" s="396">
        <v>602995.36</v>
      </c>
      <c r="AP462" s="396">
        <v>602995.36</v>
      </c>
      <c r="AQ462" s="396">
        <v>6782.85</v>
      </c>
      <c r="AR462" s="396">
        <v>6782.85</v>
      </c>
      <c r="AS462" s="396">
        <v>6782.85</v>
      </c>
      <c r="AT462" s="396">
        <v>6782.85</v>
      </c>
      <c r="AU462" s="396">
        <v>8139.42</v>
      </c>
      <c r="AV462" s="396">
        <v>1070333.73</v>
      </c>
      <c r="AW462" s="396">
        <v>440389.81</v>
      </c>
      <c r="AX462" s="396">
        <v>167228.6</v>
      </c>
      <c r="AY462" s="396">
        <v>4076367.88</v>
      </c>
      <c r="AZ462" s="396">
        <v>32307725.289999999</v>
      </c>
      <c r="BA462" s="396">
        <v>3319601.01</v>
      </c>
      <c r="BB462" s="396">
        <v>10941.79</v>
      </c>
      <c r="BC462" s="396">
        <v>832343.16</v>
      </c>
      <c r="BD462" s="396">
        <v>32307725.198800001</v>
      </c>
    </row>
    <row r="463" spans="1:56" x14ac:dyDescent="0.25">
      <c r="A463" s="390" t="s">
        <v>1694</v>
      </c>
      <c r="B463" s="390" t="s">
        <v>6459</v>
      </c>
      <c r="C463">
        <v>2210.87</v>
      </c>
      <c r="D463" s="396">
        <v>30372955.600000001</v>
      </c>
      <c r="E463" s="396">
        <v>20904425.140000001</v>
      </c>
      <c r="F463" s="397">
        <v>0.68825785067818701</v>
      </c>
      <c r="G463">
        <v>1</v>
      </c>
      <c r="H463" s="396">
        <v>1205555.2</v>
      </c>
      <c r="I463" s="396">
        <v>13310147.84</v>
      </c>
      <c r="J463" s="396">
        <v>14515703.039999999</v>
      </c>
      <c r="K463">
        <v>0.9</v>
      </c>
      <c r="L463" s="396">
        <v>6892525.7999999998</v>
      </c>
      <c r="M463" s="396">
        <v>1646394.13</v>
      </c>
      <c r="N463" s="396">
        <v>743266.39</v>
      </c>
      <c r="O463" s="396">
        <v>303693.07</v>
      </c>
      <c r="P463" s="396">
        <v>232889.73</v>
      </c>
      <c r="Q463" s="396">
        <v>507455.6</v>
      </c>
      <c r="R463" s="396">
        <v>164324.53</v>
      </c>
      <c r="S463" s="396">
        <v>283546.28999999998</v>
      </c>
      <c r="T463" s="396">
        <v>336703.18</v>
      </c>
      <c r="U463" s="396">
        <v>205403.61</v>
      </c>
      <c r="V463" s="396">
        <v>496363.14</v>
      </c>
      <c r="W463" s="396">
        <v>432321.43</v>
      </c>
      <c r="X463" s="396">
        <v>340239.09</v>
      </c>
      <c r="Y463" s="396">
        <v>12585125.99</v>
      </c>
      <c r="Z463" s="396">
        <v>197861.4</v>
      </c>
      <c r="AA463" s="396">
        <v>276358.75</v>
      </c>
      <c r="AB463" s="396">
        <v>718532.75</v>
      </c>
      <c r="AC463" s="396">
        <v>75169.58</v>
      </c>
      <c r="AD463" s="396">
        <v>1262406.77</v>
      </c>
      <c r="AE463" s="396">
        <v>867640.41</v>
      </c>
      <c r="AF463" s="396">
        <v>3318515.87</v>
      </c>
      <c r="AG463" s="396">
        <v>2228556.96</v>
      </c>
      <c r="AH463" s="396">
        <v>5859255.6088800002</v>
      </c>
      <c r="AI463" s="396">
        <v>14804298.09888</v>
      </c>
      <c r="AJ463" s="396">
        <v>2241999.04</v>
      </c>
      <c r="AK463" s="396">
        <v>12562299.058879999</v>
      </c>
      <c r="AL463" s="396">
        <v>14580098.18888</v>
      </c>
      <c r="AM463" s="396">
        <v>356099.62</v>
      </c>
      <c r="AN463" s="396">
        <v>356099.62</v>
      </c>
      <c r="AO463" s="396">
        <v>371021.89</v>
      </c>
      <c r="AP463" s="396">
        <v>371021.89</v>
      </c>
      <c r="AQ463" s="396">
        <v>16278.84</v>
      </c>
      <c r="AR463" s="396">
        <v>16278.84</v>
      </c>
      <c r="AS463" s="396">
        <v>16957.12</v>
      </c>
      <c r="AT463" s="396">
        <v>16957.12</v>
      </c>
      <c r="AU463" s="396">
        <v>20348.55</v>
      </c>
      <c r="AV463" s="396">
        <v>1062872.5900000001</v>
      </c>
      <c r="AW463" s="396">
        <v>437319.92</v>
      </c>
      <c r="AX463" s="396">
        <v>166475.32</v>
      </c>
      <c r="AY463" s="396">
        <v>3207731.32</v>
      </c>
      <c r="AZ463" s="396">
        <v>30372955.600000001</v>
      </c>
      <c r="BA463" s="396">
        <v>1284635.8899999999</v>
      </c>
      <c r="BB463" s="396">
        <v>11772.01</v>
      </c>
      <c r="BC463" s="396">
        <v>768339.53</v>
      </c>
      <c r="BD463" s="396">
        <v>30372955.498879999</v>
      </c>
    </row>
    <row r="464" spans="1:56" x14ac:dyDescent="0.25">
      <c r="A464" s="390"/>
      <c r="B464" s="390" t="s">
        <v>6460</v>
      </c>
      <c r="C464">
        <v>51.64</v>
      </c>
      <c r="D464" s="396">
        <v>823879.19</v>
      </c>
      <c r="E464" s="396">
        <v>711419.41</v>
      </c>
      <c r="F464" s="397">
        <v>0.86349967159626895</v>
      </c>
      <c r="G464">
        <v>2</v>
      </c>
      <c r="H464" s="396">
        <v>2316.66</v>
      </c>
      <c r="I464" s="396">
        <v>629031.5</v>
      </c>
      <c r="J464" s="396">
        <v>631348.16</v>
      </c>
      <c r="K464">
        <v>1.0576399999999999</v>
      </c>
      <c r="L464" s="396">
        <v>187089.95</v>
      </c>
      <c r="M464" s="396">
        <v>61750.09</v>
      </c>
      <c r="N464" s="396">
        <v>20861.310000000001</v>
      </c>
      <c r="O464" s="396">
        <v>6953.77</v>
      </c>
      <c r="P464" s="396">
        <v>6245.6</v>
      </c>
      <c r="Q464" s="396">
        <v>17708.849999999999</v>
      </c>
      <c r="R464" s="396">
        <v>3940.95</v>
      </c>
      <c r="S464" s="396">
        <v>7871.12</v>
      </c>
      <c r="T464" s="396">
        <v>6956.98</v>
      </c>
      <c r="U464" s="396">
        <v>5247.41</v>
      </c>
      <c r="V464" s="396">
        <v>10255.89</v>
      </c>
      <c r="W464" s="396">
        <v>8932.65</v>
      </c>
      <c r="X464" s="396">
        <v>9444.89</v>
      </c>
      <c r="Y464" s="396">
        <v>353259.46</v>
      </c>
      <c r="Z464" s="396">
        <v>4647.6000000000004</v>
      </c>
      <c r="AA464" s="396">
        <v>6455</v>
      </c>
      <c r="AB464" s="396">
        <v>16783</v>
      </c>
      <c r="AC464" s="396">
        <v>1755.76</v>
      </c>
      <c r="AD464" s="396">
        <v>29486.44</v>
      </c>
      <c r="AE464" s="396">
        <v>46728.02</v>
      </c>
      <c r="AF464" s="396">
        <v>77511.64</v>
      </c>
      <c r="AG464" s="396">
        <v>52053.120000000003</v>
      </c>
      <c r="AH464" s="396">
        <v>140224.23336000001</v>
      </c>
      <c r="AI464" s="396">
        <v>375644.81335999997</v>
      </c>
      <c r="AJ464" s="396">
        <v>52367.09</v>
      </c>
      <c r="AK464" s="396">
        <v>323277.72336</v>
      </c>
      <c r="AL464" s="396">
        <v>378663.24336000002</v>
      </c>
      <c r="AM464" s="396">
        <v>6376.72</v>
      </c>
      <c r="AN464" s="396">
        <v>6376.72</v>
      </c>
      <c r="AO464" s="396">
        <v>6376.72</v>
      </c>
      <c r="AP464" s="396">
        <v>6376.72</v>
      </c>
      <c r="AQ464" s="396">
        <v>3985.45</v>
      </c>
      <c r="AR464" s="396">
        <v>3985.45</v>
      </c>
      <c r="AS464" s="396">
        <v>3985.45</v>
      </c>
      <c r="AT464" s="396">
        <v>3985.45</v>
      </c>
      <c r="AU464" s="396">
        <v>5579.63</v>
      </c>
      <c r="AV464" s="396">
        <v>28695.25</v>
      </c>
      <c r="AW464" s="396">
        <v>11806.68</v>
      </c>
      <c r="AX464" s="396">
        <v>4426.1099999999997</v>
      </c>
      <c r="AY464" s="396">
        <v>91956.35</v>
      </c>
      <c r="AZ464" s="396">
        <v>823879.19</v>
      </c>
      <c r="BA464" s="396">
        <v>19865.12</v>
      </c>
      <c r="BB464" s="396">
        <v>1432.95</v>
      </c>
      <c r="BC464" s="396">
        <v>19734.38</v>
      </c>
      <c r="BD464" s="396">
        <v>823879.05336000002</v>
      </c>
    </row>
    <row r="465" spans="1:56" x14ac:dyDescent="0.25">
      <c r="A465" s="390"/>
      <c r="B465" s="390" t="s">
        <v>6461</v>
      </c>
      <c r="C465">
        <v>113</v>
      </c>
      <c r="D465" s="396">
        <v>1786276.51</v>
      </c>
      <c r="E465" s="396">
        <v>1377057.7</v>
      </c>
      <c r="F465" s="397">
        <v>0.77090959450617202</v>
      </c>
      <c r="G465">
        <v>1</v>
      </c>
      <c r="H465" s="396">
        <v>22283.23</v>
      </c>
      <c r="I465" s="396">
        <v>1198430.05</v>
      </c>
      <c r="J465" s="396">
        <v>1220713.28</v>
      </c>
      <c r="K465">
        <v>1.0576399999999999</v>
      </c>
      <c r="L465" s="396">
        <v>410245.97</v>
      </c>
      <c r="M465" s="396">
        <v>135116.37</v>
      </c>
      <c r="N465" s="396">
        <v>48455.77</v>
      </c>
      <c r="O465" s="396">
        <v>15645.98</v>
      </c>
      <c r="P465" s="396">
        <v>13413.54</v>
      </c>
      <c r="Q465" s="396">
        <v>40892.050000000003</v>
      </c>
      <c r="R465" s="396">
        <v>9195.56</v>
      </c>
      <c r="S465" s="396">
        <v>18037.990000000002</v>
      </c>
      <c r="T465" s="396">
        <v>15653.22</v>
      </c>
      <c r="U465" s="396">
        <v>12134.65</v>
      </c>
      <c r="V465" s="396">
        <v>23075.75</v>
      </c>
      <c r="W465" s="396">
        <v>20098.48</v>
      </c>
      <c r="X465" s="396">
        <v>21644.54</v>
      </c>
      <c r="Y465" s="396">
        <v>783609.87</v>
      </c>
      <c r="Z465" s="396">
        <v>10170</v>
      </c>
      <c r="AA465" s="396">
        <v>14125</v>
      </c>
      <c r="AB465" s="396">
        <v>36725</v>
      </c>
      <c r="AC465" s="396">
        <v>3842</v>
      </c>
      <c r="AD465" s="396">
        <v>64523</v>
      </c>
      <c r="AE465" s="396">
        <v>102010</v>
      </c>
      <c r="AF465" s="396">
        <v>169613</v>
      </c>
      <c r="AG465" s="396">
        <v>113904</v>
      </c>
      <c r="AH465" s="396">
        <v>303292.92300000001</v>
      </c>
      <c r="AI465" s="396">
        <v>818204.92299999995</v>
      </c>
      <c r="AJ465" s="396">
        <v>114591.03999999999</v>
      </c>
      <c r="AK465" s="396">
        <v>703613.88300000003</v>
      </c>
      <c r="AL465" s="396">
        <v>824809.94299999997</v>
      </c>
      <c r="AM465" s="396">
        <v>14347.62</v>
      </c>
      <c r="AN465" s="396">
        <v>14347.62</v>
      </c>
      <c r="AO465" s="396">
        <v>15144.71</v>
      </c>
      <c r="AP465" s="396">
        <v>15144.71</v>
      </c>
      <c r="AQ465" s="396">
        <v>3188.36</v>
      </c>
      <c r="AR465" s="396">
        <v>3188.36</v>
      </c>
      <c r="AS465" s="396">
        <v>3985.45</v>
      </c>
      <c r="AT465" s="396">
        <v>3985.45</v>
      </c>
      <c r="AU465" s="396">
        <v>4782.54</v>
      </c>
      <c r="AV465" s="396">
        <v>63767.23</v>
      </c>
      <c r="AW465" s="396">
        <v>26237.08</v>
      </c>
      <c r="AX465" s="396">
        <v>9737.4500000000007</v>
      </c>
      <c r="AY465" s="396">
        <v>177856.58</v>
      </c>
      <c r="AZ465" s="396">
        <v>1786276.51</v>
      </c>
      <c r="BA465" s="396">
        <v>30325.53</v>
      </c>
      <c r="BB465" s="396">
        <v>4531.1400000000003</v>
      </c>
      <c r="BC465" s="396">
        <v>30928.81</v>
      </c>
      <c r="BD465" s="396">
        <v>1786276.3929999999</v>
      </c>
    </row>
    <row r="466" spans="1:56" x14ac:dyDescent="0.25">
      <c r="A466" s="390" t="s">
        <v>1814</v>
      </c>
      <c r="B466" s="390" t="s">
        <v>6462</v>
      </c>
      <c r="C466">
        <v>1989.28</v>
      </c>
      <c r="D466" s="396">
        <v>28671405.469999999</v>
      </c>
      <c r="E466" s="396">
        <v>31558055.149999999</v>
      </c>
      <c r="F466" s="397">
        <v>1.1006804386698199</v>
      </c>
      <c r="G466">
        <v>4</v>
      </c>
      <c r="H466" s="396">
        <v>1823.22</v>
      </c>
      <c r="I466" s="396">
        <v>1353258.69</v>
      </c>
      <c r="J466" s="396">
        <v>1355081.91</v>
      </c>
      <c r="K466">
        <v>1.0576399999999999</v>
      </c>
      <c r="L466" s="396">
        <v>7012708.7699999996</v>
      </c>
      <c r="M466" s="396">
        <v>1704259.98</v>
      </c>
      <c r="N466" s="396">
        <v>788332.17</v>
      </c>
      <c r="O466" s="396">
        <v>319369.09000000003</v>
      </c>
      <c r="P466" s="396">
        <v>233961.48</v>
      </c>
      <c r="Q466" s="396">
        <v>548413.39</v>
      </c>
      <c r="R466" s="396">
        <v>173402.1</v>
      </c>
      <c r="S466" s="396">
        <v>300742.59999999998</v>
      </c>
      <c r="T466" s="396">
        <v>353067.07</v>
      </c>
      <c r="U466" s="396">
        <v>216783.93</v>
      </c>
      <c r="V466" s="396">
        <v>520486.55</v>
      </c>
      <c r="W466" s="396">
        <v>453332.4</v>
      </c>
      <c r="X466" s="396">
        <v>360873.67</v>
      </c>
      <c r="Y466" s="396">
        <v>12985733.199999999</v>
      </c>
      <c r="Z466" s="396">
        <v>175405.5</v>
      </c>
      <c r="AA466" s="396">
        <v>248660</v>
      </c>
      <c r="AB466" s="396">
        <v>646516</v>
      </c>
      <c r="AC466" s="396">
        <v>67635.520000000004</v>
      </c>
      <c r="AD466" s="396">
        <v>567939.43000000005</v>
      </c>
      <c r="AE466" s="396">
        <v>817012.16</v>
      </c>
      <c r="AF466" s="396">
        <v>2985909.28</v>
      </c>
      <c r="AG466" s="396">
        <v>2005194.24</v>
      </c>
      <c r="AH466" s="396">
        <v>5069192.3317200001</v>
      </c>
      <c r="AI466" s="396">
        <v>12583464.461719999</v>
      </c>
      <c r="AJ466" s="396">
        <v>2017289.06</v>
      </c>
      <c r="AK466" s="396">
        <v>10566175.40172</v>
      </c>
      <c r="AL466" s="396">
        <v>12699741.00172</v>
      </c>
      <c r="AM466" s="396">
        <v>278981.63</v>
      </c>
      <c r="AN466" s="396">
        <v>278981.63</v>
      </c>
      <c r="AO466" s="396">
        <v>290140.90000000002</v>
      </c>
      <c r="AP466" s="396">
        <v>290140.90000000002</v>
      </c>
      <c r="AQ466" s="396">
        <v>15941.8</v>
      </c>
      <c r="AR466" s="396">
        <v>15941.8</v>
      </c>
      <c r="AS466" s="396">
        <v>16738.89</v>
      </c>
      <c r="AT466" s="396">
        <v>16738.89</v>
      </c>
      <c r="AU466" s="396">
        <v>20724.349999999999</v>
      </c>
      <c r="AV466" s="396">
        <v>1123897.44</v>
      </c>
      <c r="AW466" s="396">
        <v>462428.65</v>
      </c>
      <c r="AX466" s="396">
        <v>175274.25</v>
      </c>
      <c r="AY466" s="396">
        <v>2985931.13</v>
      </c>
      <c r="AZ466" s="396">
        <v>28671405.469999999</v>
      </c>
      <c r="BA466" s="396">
        <v>293876.86</v>
      </c>
      <c r="BB466" s="396">
        <v>17.53</v>
      </c>
      <c r="BC466" s="396">
        <v>617028.04</v>
      </c>
      <c r="BD466" s="396">
        <v>28671405.331719998</v>
      </c>
    </row>
    <row r="467" spans="1:56" x14ac:dyDescent="0.25">
      <c r="A467" s="390" t="s">
        <v>2580</v>
      </c>
      <c r="B467" s="390" t="s">
        <v>6463</v>
      </c>
      <c r="C467">
        <v>320.75</v>
      </c>
      <c r="D467" s="396">
        <v>4514995.29</v>
      </c>
      <c r="E467" s="396">
        <v>4471956.3099999996</v>
      </c>
      <c r="F467" s="397">
        <v>0.99046754708796203</v>
      </c>
      <c r="G467">
        <v>3</v>
      </c>
      <c r="H467" s="396">
        <v>6008.36</v>
      </c>
      <c r="I467" s="396">
        <v>324317.15999999997</v>
      </c>
      <c r="J467" s="396">
        <v>330325.52</v>
      </c>
      <c r="K467">
        <v>1.0576399999999999</v>
      </c>
      <c r="L467" s="396">
        <v>1131534.18</v>
      </c>
      <c r="M467" s="396">
        <v>226306.83</v>
      </c>
      <c r="N467" s="396">
        <v>121425.53</v>
      </c>
      <c r="O467" s="396">
        <v>53123.67</v>
      </c>
      <c r="P467" s="396">
        <v>38488.300000000003</v>
      </c>
      <c r="Q467" s="396">
        <v>73269.7</v>
      </c>
      <c r="R467" s="396">
        <v>27586.69</v>
      </c>
      <c r="S467" s="396">
        <v>46570.82</v>
      </c>
      <c r="T467" s="396">
        <v>60873.63</v>
      </c>
      <c r="U467" s="396">
        <v>34764.14</v>
      </c>
      <c r="V467" s="396">
        <v>89739.06</v>
      </c>
      <c r="W467" s="396">
        <v>78160.75</v>
      </c>
      <c r="X467" s="396">
        <v>55882.29</v>
      </c>
      <c r="Y467" s="396">
        <v>2037725.59</v>
      </c>
      <c r="Z467" s="396">
        <v>28260</v>
      </c>
      <c r="AA467" s="396">
        <v>40093.75</v>
      </c>
      <c r="AB467" s="396">
        <v>104243.75</v>
      </c>
      <c r="AC467" s="396">
        <v>10905.5</v>
      </c>
      <c r="AD467" s="396">
        <v>91574.12</v>
      </c>
      <c r="AE467" s="396">
        <v>57197</v>
      </c>
      <c r="AF467" s="396">
        <v>481445.75</v>
      </c>
      <c r="AG467" s="396">
        <v>323316</v>
      </c>
      <c r="AH467" s="396">
        <v>809803.17599999998</v>
      </c>
      <c r="AI467" s="396">
        <v>1946839.0460000001</v>
      </c>
      <c r="AJ467" s="396">
        <v>325266.15999999997</v>
      </c>
      <c r="AK467" s="396">
        <v>1621572.8859999999</v>
      </c>
      <c r="AL467" s="396">
        <v>1965587.3859999999</v>
      </c>
      <c r="AM467" s="396">
        <v>51013.78</v>
      </c>
      <c r="AN467" s="396">
        <v>51013.78</v>
      </c>
      <c r="AO467" s="396">
        <v>53405.05</v>
      </c>
      <c r="AP467" s="396">
        <v>53405.05</v>
      </c>
      <c r="AQ467" s="396">
        <v>3188.36</v>
      </c>
      <c r="AR467" s="396">
        <v>3188.36</v>
      </c>
      <c r="AS467" s="396">
        <v>3985.45</v>
      </c>
      <c r="AT467" s="396">
        <v>3985.45</v>
      </c>
      <c r="AU467" s="396">
        <v>4782.54</v>
      </c>
      <c r="AV467" s="396">
        <v>180939.51</v>
      </c>
      <c r="AW467" s="396">
        <v>74447.73</v>
      </c>
      <c r="AX467" s="396">
        <v>28327.15</v>
      </c>
      <c r="AY467" s="396">
        <v>511682.21</v>
      </c>
      <c r="AZ467" s="396">
        <v>4514995.29</v>
      </c>
      <c r="BA467" s="396">
        <v>73129.06</v>
      </c>
      <c r="BB467" s="396">
        <v>60.48</v>
      </c>
      <c r="BC467" s="396">
        <v>91094.01</v>
      </c>
      <c r="BD467" s="396">
        <v>4514995.1859999998</v>
      </c>
    </row>
    <row r="468" spans="1:56" x14ac:dyDescent="0.25">
      <c r="A468" s="390" t="s">
        <v>2697</v>
      </c>
      <c r="B468" s="390" t="s">
        <v>6464</v>
      </c>
      <c r="C468">
        <v>81.22</v>
      </c>
      <c r="D468" s="396">
        <v>1050474.42</v>
      </c>
      <c r="E468" s="396">
        <v>1271053.6399999999</v>
      </c>
      <c r="F468" s="397">
        <v>1.2099805723969901</v>
      </c>
      <c r="G468">
        <v>4</v>
      </c>
      <c r="H468" s="396">
        <v>66.8</v>
      </c>
      <c r="I468" s="396">
        <v>42320.85</v>
      </c>
      <c r="J468" s="396">
        <v>42387.65</v>
      </c>
      <c r="K468">
        <v>1.0576399999999999</v>
      </c>
      <c r="L468" s="396">
        <v>270171.81</v>
      </c>
      <c r="M468" s="396">
        <v>54034.36</v>
      </c>
      <c r="N468" s="396">
        <v>30356.38</v>
      </c>
      <c r="O468" s="396">
        <v>12901.46</v>
      </c>
      <c r="P468" s="396">
        <v>8653.75</v>
      </c>
      <c r="Q468" s="396">
        <v>18724.47</v>
      </c>
      <c r="R468" s="396">
        <v>6568.26</v>
      </c>
      <c r="S468" s="396">
        <v>11478.72</v>
      </c>
      <c r="T468" s="396">
        <v>14783.59</v>
      </c>
      <c r="U468" s="396">
        <v>8855.01</v>
      </c>
      <c r="V468" s="396">
        <v>21793.77</v>
      </c>
      <c r="W468" s="396">
        <v>18981.89</v>
      </c>
      <c r="X468" s="396">
        <v>13773.8</v>
      </c>
      <c r="Y468" s="396">
        <v>491077.27</v>
      </c>
      <c r="Z468" s="396">
        <v>7227.9</v>
      </c>
      <c r="AA468" s="396">
        <v>10152.5</v>
      </c>
      <c r="AB468" s="396">
        <v>26396.5</v>
      </c>
      <c r="AC468" s="396">
        <v>2761.48</v>
      </c>
      <c r="AD468" s="396">
        <v>23188.31</v>
      </c>
      <c r="AE468" s="396">
        <v>14883.29</v>
      </c>
      <c r="AF468" s="396">
        <v>121911.22</v>
      </c>
      <c r="AG468" s="396">
        <v>81869.759999999995</v>
      </c>
      <c r="AH468" s="396">
        <v>184686.65028</v>
      </c>
      <c r="AI468" s="396">
        <v>473077.61028000002</v>
      </c>
      <c r="AJ468" s="396">
        <v>82363.570000000007</v>
      </c>
      <c r="AK468" s="396">
        <v>390714.04028000002</v>
      </c>
      <c r="AL468" s="396">
        <v>477825.04028000002</v>
      </c>
      <c r="AM468" s="396">
        <v>1594.18</v>
      </c>
      <c r="AN468" s="396">
        <v>1594.18</v>
      </c>
      <c r="AO468" s="396">
        <v>1594.18</v>
      </c>
      <c r="AP468" s="396">
        <v>1594.18</v>
      </c>
      <c r="AQ468" s="396">
        <v>797.09</v>
      </c>
      <c r="AR468" s="396">
        <v>797.09</v>
      </c>
      <c r="AS468" s="396">
        <v>797.09</v>
      </c>
      <c r="AT468" s="396">
        <v>797.09</v>
      </c>
      <c r="AU468" s="396">
        <v>797.09</v>
      </c>
      <c r="AV468" s="396">
        <v>45434.15</v>
      </c>
      <c r="AW468" s="396">
        <v>18693.919999999998</v>
      </c>
      <c r="AX468" s="396">
        <v>7081.78</v>
      </c>
      <c r="AY468" s="396">
        <v>81572.02</v>
      </c>
      <c r="AZ468" s="396">
        <v>1050474.42</v>
      </c>
      <c r="BA468" s="396">
        <v>4398.5</v>
      </c>
      <c r="BB468" s="396">
        <v>780.42</v>
      </c>
      <c r="BC468" s="396">
        <v>10883.72</v>
      </c>
      <c r="BD468" s="396">
        <v>1050474.3302800001</v>
      </c>
    </row>
    <row r="469" spans="1:56" x14ac:dyDescent="0.25">
      <c r="A469" s="390" t="s">
        <v>2653</v>
      </c>
      <c r="B469" s="390" t="s">
        <v>6465</v>
      </c>
      <c r="C469">
        <v>1033.5</v>
      </c>
      <c r="D469" s="396">
        <v>16046216.050000001</v>
      </c>
      <c r="E469" s="396">
        <v>12112193.73</v>
      </c>
      <c r="F469" s="397">
        <v>0.75483177418641301</v>
      </c>
      <c r="G469">
        <v>1</v>
      </c>
      <c r="H469" s="396">
        <v>233475.91</v>
      </c>
      <c r="I469" s="396">
        <v>4711968.55</v>
      </c>
      <c r="J469" s="396">
        <v>4945444.46</v>
      </c>
      <c r="K469">
        <v>1.0576399999999999</v>
      </c>
      <c r="L469" s="396">
        <v>3789994.45</v>
      </c>
      <c r="M469" s="396">
        <v>757998.89</v>
      </c>
      <c r="N469" s="396">
        <v>391597.34</v>
      </c>
      <c r="O469" s="396">
        <v>173790.29</v>
      </c>
      <c r="P469" s="396">
        <v>138133.57</v>
      </c>
      <c r="Q469" s="396">
        <v>237719.48</v>
      </c>
      <c r="R469" s="396">
        <v>89985.18</v>
      </c>
      <c r="S469" s="396">
        <v>150535.28</v>
      </c>
      <c r="T469" s="396">
        <v>199143.74</v>
      </c>
      <c r="U469" s="396">
        <v>112491.51</v>
      </c>
      <c r="V469" s="396">
        <v>293574.93</v>
      </c>
      <c r="W469" s="396">
        <v>255697.34</v>
      </c>
      <c r="X469" s="396">
        <v>180633.60000000001</v>
      </c>
      <c r="Y469" s="396">
        <v>6771295.5999999996</v>
      </c>
      <c r="Z469" s="396">
        <v>91170</v>
      </c>
      <c r="AA469" s="396">
        <v>129187.5</v>
      </c>
      <c r="AB469" s="396">
        <v>335887.5</v>
      </c>
      <c r="AC469" s="396">
        <v>35139</v>
      </c>
      <c r="AD469" s="396">
        <v>590128.5</v>
      </c>
      <c r="AE469" s="396">
        <v>184124</v>
      </c>
      <c r="AF469" s="396">
        <v>1551283.5</v>
      </c>
      <c r="AG469" s="396">
        <v>1041768</v>
      </c>
      <c r="AH469" s="396">
        <v>2872067.5920000002</v>
      </c>
      <c r="AI469" s="396">
        <v>6830755.5920000002</v>
      </c>
      <c r="AJ469" s="396">
        <v>1048051.68</v>
      </c>
      <c r="AK469" s="396">
        <v>5782703.9119999995</v>
      </c>
      <c r="AL469" s="396">
        <v>6891165.2819999997</v>
      </c>
      <c r="AM469" s="396">
        <v>255866.01</v>
      </c>
      <c r="AN469" s="396">
        <v>255866.01</v>
      </c>
      <c r="AO469" s="396">
        <v>266228.18</v>
      </c>
      <c r="AP469" s="396">
        <v>266228.18</v>
      </c>
      <c r="AQ469" s="396">
        <v>79709.03</v>
      </c>
      <c r="AR469" s="396">
        <v>79709.03</v>
      </c>
      <c r="AS469" s="396">
        <v>82897.399999999994</v>
      </c>
      <c r="AT469" s="396">
        <v>82897.399999999994</v>
      </c>
      <c r="AU469" s="396">
        <v>99636.29</v>
      </c>
      <c r="AV469" s="396">
        <v>583470.16</v>
      </c>
      <c r="AW469" s="396">
        <v>240069.34</v>
      </c>
      <c r="AX469" s="396">
        <v>91178.02</v>
      </c>
      <c r="AY469" s="396">
        <v>2383755.0499999998</v>
      </c>
      <c r="AZ469" s="396">
        <v>16046216.050000001</v>
      </c>
      <c r="BA469" s="396">
        <v>798520.21</v>
      </c>
      <c r="BB469" s="396">
        <v>81947.56</v>
      </c>
      <c r="BC469" s="396">
        <v>524142.56</v>
      </c>
      <c r="BD469" s="396">
        <v>16046215.932</v>
      </c>
    </row>
    <row r="470" spans="1:56" x14ac:dyDescent="0.25">
      <c r="A470" s="390" t="s">
        <v>3100</v>
      </c>
      <c r="B470" s="390" t="s">
        <v>6466</v>
      </c>
      <c r="C470">
        <v>727.25</v>
      </c>
      <c r="D470" s="396">
        <v>10867583.27</v>
      </c>
      <c r="E470" s="396">
        <v>9711378.4800000004</v>
      </c>
      <c r="F470" s="397">
        <v>0.89360976021304495</v>
      </c>
      <c r="G470">
        <v>2</v>
      </c>
      <c r="H470" s="396">
        <v>18095.419999999998</v>
      </c>
      <c r="I470" s="396">
        <v>1151382.53</v>
      </c>
      <c r="J470" s="396">
        <v>1169477.95</v>
      </c>
      <c r="K470">
        <v>1.0576399999999999</v>
      </c>
      <c r="L470" s="396">
        <v>2633416.2400000002</v>
      </c>
      <c r="M470" s="396">
        <v>526683.24</v>
      </c>
      <c r="N470" s="396">
        <v>275484.17</v>
      </c>
      <c r="O470" s="396">
        <v>121425.53</v>
      </c>
      <c r="P470" s="396">
        <v>92421.35</v>
      </c>
      <c r="Q470" s="396">
        <v>164449.76999999999</v>
      </c>
      <c r="R470" s="396">
        <v>63055.31</v>
      </c>
      <c r="S470" s="396">
        <v>105604.27</v>
      </c>
      <c r="T470" s="396">
        <v>139139.73000000001</v>
      </c>
      <c r="U470" s="396">
        <v>79367.179999999993</v>
      </c>
      <c r="V470" s="396">
        <v>205117.85</v>
      </c>
      <c r="W470" s="396">
        <v>178653.16</v>
      </c>
      <c r="X470" s="396">
        <v>126719</v>
      </c>
      <c r="Y470" s="396">
        <v>4711536.8</v>
      </c>
      <c r="Z470" s="396">
        <v>64732.5</v>
      </c>
      <c r="AA470" s="396">
        <v>90906.25</v>
      </c>
      <c r="AB470" s="396">
        <v>236356.25</v>
      </c>
      <c r="AC470" s="396">
        <v>24726.5</v>
      </c>
      <c r="AD470" s="396">
        <v>415259.75</v>
      </c>
      <c r="AE470" s="396">
        <v>128856.75</v>
      </c>
      <c r="AF470" s="396">
        <v>1091602.25</v>
      </c>
      <c r="AG470" s="396">
        <v>733068</v>
      </c>
      <c r="AH470" s="396">
        <v>1928451.5819999999</v>
      </c>
      <c r="AI470" s="396">
        <v>4713959.8320000004</v>
      </c>
      <c r="AJ470" s="396">
        <v>737489.68</v>
      </c>
      <c r="AK470" s="396">
        <v>3976470.1519999998</v>
      </c>
      <c r="AL470" s="396">
        <v>4756468.7319999998</v>
      </c>
      <c r="AM470" s="396">
        <v>133114.09</v>
      </c>
      <c r="AN470" s="396">
        <v>133114.09</v>
      </c>
      <c r="AO470" s="396">
        <v>138693.72</v>
      </c>
      <c r="AP470" s="396">
        <v>138693.72</v>
      </c>
      <c r="AQ470" s="396">
        <v>39854.51</v>
      </c>
      <c r="AR470" s="396">
        <v>39854.51</v>
      </c>
      <c r="AS470" s="396">
        <v>41448.699999999997</v>
      </c>
      <c r="AT470" s="396">
        <v>41448.699999999997</v>
      </c>
      <c r="AU470" s="396">
        <v>50216.69</v>
      </c>
      <c r="AV470" s="396">
        <v>410501.54</v>
      </c>
      <c r="AW470" s="396">
        <v>168901.24</v>
      </c>
      <c r="AX470" s="396">
        <v>63736.09</v>
      </c>
      <c r="AY470" s="396">
        <v>1399577.6000000001</v>
      </c>
      <c r="AZ470" s="396">
        <v>10867583.27</v>
      </c>
      <c r="BA470" s="396">
        <v>199694.58</v>
      </c>
      <c r="BB470" s="396">
        <v>13723.31</v>
      </c>
      <c r="BC470" s="396">
        <v>227117.09</v>
      </c>
      <c r="BD470" s="396">
        <v>10867583.131999999</v>
      </c>
    </row>
    <row r="471" spans="1:56" x14ac:dyDescent="0.25">
      <c r="A471" s="390" t="s">
        <v>2129</v>
      </c>
      <c r="B471" s="390" t="s">
        <v>6467</v>
      </c>
      <c r="C471">
        <v>139.38999999999999</v>
      </c>
      <c r="D471" s="396">
        <v>1948733.94</v>
      </c>
      <c r="E471" s="396">
        <v>1831229.89</v>
      </c>
      <c r="F471" s="397">
        <v>0.939702363884523</v>
      </c>
      <c r="G471">
        <v>3</v>
      </c>
      <c r="H471" s="396">
        <v>2593.29</v>
      </c>
      <c r="I471" s="396">
        <v>1052053.97</v>
      </c>
      <c r="J471" s="396">
        <v>1054647.26</v>
      </c>
      <c r="K471">
        <v>1.0576399999999999</v>
      </c>
      <c r="L471" s="396">
        <v>494050.13</v>
      </c>
      <c r="M471" s="396">
        <v>98810.02</v>
      </c>
      <c r="N471" s="396">
        <v>52364.76</v>
      </c>
      <c r="O471" s="396">
        <v>22767.279999999999</v>
      </c>
      <c r="P471" s="396">
        <v>16632.59</v>
      </c>
      <c r="Q471" s="396">
        <v>30936.09</v>
      </c>
      <c r="R471" s="396">
        <v>11822.87</v>
      </c>
      <c r="S471" s="396">
        <v>20005.77</v>
      </c>
      <c r="T471" s="396">
        <v>26088.7</v>
      </c>
      <c r="U471" s="396">
        <v>14758.36</v>
      </c>
      <c r="V471" s="396">
        <v>38459.589999999997</v>
      </c>
      <c r="W471" s="396">
        <v>33497.46</v>
      </c>
      <c r="X471" s="396">
        <v>24005.77</v>
      </c>
      <c r="Y471" s="396">
        <v>884199.39</v>
      </c>
      <c r="Z471" s="396">
        <v>12283.2</v>
      </c>
      <c r="AA471" s="396">
        <v>17423.75</v>
      </c>
      <c r="AB471" s="396">
        <v>45301.75</v>
      </c>
      <c r="AC471" s="396">
        <v>4739.26</v>
      </c>
      <c r="AD471" s="396">
        <v>39795.839999999997</v>
      </c>
      <c r="AE471" s="396">
        <v>24654.46</v>
      </c>
      <c r="AF471" s="396">
        <v>209224.39</v>
      </c>
      <c r="AG471" s="396">
        <v>140505.12</v>
      </c>
      <c r="AH471" s="396">
        <v>349030.56636</v>
      </c>
      <c r="AI471" s="396">
        <v>842958.33635999996</v>
      </c>
      <c r="AJ471" s="396">
        <v>141352.60999999999</v>
      </c>
      <c r="AK471" s="396">
        <v>701605.72635999997</v>
      </c>
      <c r="AL471" s="396">
        <v>851105.89636000001</v>
      </c>
      <c r="AM471" s="396">
        <v>22318.53</v>
      </c>
      <c r="AN471" s="396">
        <v>22318.53</v>
      </c>
      <c r="AO471" s="396">
        <v>23115.62</v>
      </c>
      <c r="AP471" s="396">
        <v>23115.62</v>
      </c>
      <c r="AQ471" s="396">
        <v>0</v>
      </c>
      <c r="AR471" s="396">
        <v>0</v>
      </c>
      <c r="AS471" s="396">
        <v>0</v>
      </c>
      <c r="AT471" s="396">
        <v>0</v>
      </c>
      <c r="AU471" s="396">
        <v>797.09</v>
      </c>
      <c r="AV471" s="396">
        <v>78114.850000000006</v>
      </c>
      <c r="AW471" s="396">
        <v>32140.43</v>
      </c>
      <c r="AX471" s="396">
        <v>11507.9</v>
      </c>
      <c r="AY471" s="396">
        <v>213428.57</v>
      </c>
      <c r="AZ471" s="396">
        <v>1948733.94</v>
      </c>
      <c r="BA471" s="396">
        <v>99026.01</v>
      </c>
      <c r="BB471" s="396">
        <v>4.9000000000000004</v>
      </c>
      <c r="BC471" s="396">
        <v>69123.710000000006</v>
      </c>
      <c r="BD471" s="396">
        <v>1948733.8563600001</v>
      </c>
    </row>
    <row r="472" spans="1:56" x14ac:dyDescent="0.25">
      <c r="A472" s="390" t="s">
        <v>2131</v>
      </c>
      <c r="B472" s="390" t="s">
        <v>6468</v>
      </c>
      <c r="C472">
        <v>156.15</v>
      </c>
      <c r="D472" s="396">
        <v>2515941.06</v>
      </c>
      <c r="E472" s="396">
        <v>2152213.2400000002</v>
      </c>
      <c r="F472" s="397">
        <v>0.85543070710885405</v>
      </c>
      <c r="G472">
        <v>2</v>
      </c>
      <c r="H472" s="396">
        <v>6830.19</v>
      </c>
      <c r="I472" s="396">
        <v>1164726.95</v>
      </c>
      <c r="J472" s="396">
        <v>1171557.1399999999</v>
      </c>
      <c r="K472">
        <v>1.0576399999999999</v>
      </c>
      <c r="L472" s="396">
        <v>580639.91</v>
      </c>
      <c r="M472" s="396">
        <v>193527.28</v>
      </c>
      <c r="N472" s="396">
        <v>67799.27</v>
      </c>
      <c r="O472" s="396">
        <v>22599.75</v>
      </c>
      <c r="P472" s="396">
        <v>18897.07</v>
      </c>
      <c r="Q472" s="396">
        <v>57786.8</v>
      </c>
      <c r="R472" s="396">
        <v>13136.52</v>
      </c>
      <c r="S472" s="396">
        <v>25581.15</v>
      </c>
      <c r="T472" s="396">
        <v>22610.2</v>
      </c>
      <c r="U472" s="396">
        <v>17054.099999999999</v>
      </c>
      <c r="V472" s="396">
        <v>33331.65</v>
      </c>
      <c r="W472" s="396">
        <v>29031.13</v>
      </c>
      <c r="X472" s="396">
        <v>30695.9</v>
      </c>
      <c r="Y472" s="396">
        <v>1112690.73</v>
      </c>
      <c r="Z472" s="396">
        <v>14053.5</v>
      </c>
      <c r="AA472" s="396">
        <v>19518.75</v>
      </c>
      <c r="AB472" s="396">
        <v>50748.75</v>
      </c>
      <c r="AC472" s="396">
        <v>5309.1</v>
      </c>
      <c r="AD472" s="396">
        <v>89161.65</v>
      </c>
      <c r="AE472" s="396">
        <v>144594.9</v>
      </c>
      <c r="AF472" s="396">
        <v>234381.15</v>
      </c>
      <c r="AG472" s="396">
        <v>157399.20000000001</v>
      </c>
      <c r="AH472" s="396">
        <v>428734.91759999999</v>
      </c>
      <c r="AI472" s="396">
        <v>1143901.9176</v>
      </c>
      <c r="AJ472" s="396">
        <v>158348.59</v>
      </c>
      <c r="AK472" s="396">
        <v>985553.32759999996</v>
      </c>
      <c r="AL472" s="396">
        <v>1153029.1276</v>
      </c>
      <c r="AM472" s="396">
        <v>27898.16</v>
      </c>
      <c r="AN472" s="396">
        <v>27898.16</v>
      </c>
      <c r="AO472" s="396">
        <v>28695.25</v>
      </c>
      <c r="AP472" s="396">
        <v>28695.25</v>
      </c>
      <c r="AQ472" s="396">
        <v>0</v>
      </c>
      <c r="AR472" s="396">
        <v>0</v>
      </c>
      <c r="AS472" s="396">
        <v>0</v>
      </c>
      <c r="AT472" s="396">
        <v>0</v>
      </c>
      <c r="AU472" s="396">
        <v>0</v>
      </c>
      <c r="AV472" s="396">
        <v>87679.94</v>
      </c>
      <c r="AW472" s="396">
        <v>36075.99</v>
      </c>
      <c r="AX472" s="396">
        <v>13278.35</v>
      </c>
      <c r="AY472" s="396">
        <v>250221.1</v>
      </c>
      <c r="AZ472" s="396">
        <v>2515941.06</v>
      </c>
      <c r="BA472" s="396">
        <v>111499.87</v>
      </c>
      <c r="BB472" s="396">
        <v>4.08</v>
      </c>
      <c r="BC472" s="396">
        <v>96392.75</v>
      </c>
      <c r="BD472" s="396">
        <v>2515940.9575999998</v>
      </c>
    </row>
    <row r="473" spans="1:56" x14ac:dyDescent="0.25">
      <c r="A473" s="390" t="s">
        <v>3174</v>
      </c>
      <c r="B473" s="390" t="s">
        <v>6469</v>
      </c>
      <c r="C473">
        <v>83.38</v>
      </c>
      <c r="D473" s="396">
        <v>1133703.76</v>
      </c>
      <c r="E473" s="396">
        <v>965148.92</v>
      </c>
      <c r="F473" s="397">
        <v>0.85132373557621399</v>
      </c>
      <c r="G473">
        <v>2</v>
      </c>
      <c r="H473" s="396">
        <v>2074.65</v>
      </c>
      <c r="I473" s="396">
        <v>250524.06</v>
      </c>
      <c r="J473" s="396">
        <v>252598.71</v>
      </c>
      <c r="K473">
        <v>1.0576399999999999</v>
      </c>
      <c r="L473" s="396">
        <v>283832.18</v>
      </c>
      <c r="M473" s="396">
        <v>56766.43</v>
      </c>
      <c r="N473" s="396">
        <v>31115.29</v>
      </c>
      <c r="O473" s="396">
        <v>13660.37</v>
      </c>
      <c r="P473" s="396">
        <v>9243.4</v>
      </c>
      <c r="Q473" s="396">
        <v>18724.47</v>
      </c>
      <c r="R473" s="396">
        <v>6568.26</v>
      </c>
      <c r="S473" s="396">
        <v>11806.68</v>
      </c>
      <c r="T473" s="396">
        <v>15653.22</v>
      </c>
      <c r="U473" s="396">
        <v>8855.01</v>
      </c>
      <c r="V473" s="396">
        <v>23075.75</v>
      </c>
      <c r="W473" s="396">
        <v>20098.48</v>
      </c>
      <c r="X473" s="396">
        <v>14167.34</v>
      </c>
      <c r="Y473" s="396">
        <v>513566.88</v>
      </c>
      <c r="Z473" s="396">
        <v>7332.3</v>
      </c>
      <c r="AA473" s="396">
        <v>10422.5</v>
      </c>
      <c r="AB473" s="396">
        <v>27098.5</v>
      </c>
      <c r="AC473" s="396">
        <v>2834.92</v>
      </c>
      <c r="AD473" s="396">
        <v>47609.98</v>
      </c>
      <c r="AE473" s="396">
        <v>15307.89</v>
      </c>
      <c r="AF473" s="396">
        <v>125153.38</v>
      </c>
      <c r="AG473" s="396">
        <v>84047.039999999994</v>
      </c>
      <c r="AH473" s="396">
        <v>196489.75511999999</v>
      </c>
      <c r="AI473" s="396">
        <v>516296.26512</v>
      </c>
      <c r="AJ473" s="396">
        <v>84553.99</v>
      </c>
      <c r="AK473" s="396">
        <v>431742.27512000001</v>
      </c>
      <c r="AL473" s="396">
        <v>521169.95512</v>
      </c>
      <c r="AM473" s="396">
        <v>6376.72</v>
      </c>
      <c r="AN473" s="396">
        <v>6376.72</v>
      </c>
      <c r="AO473" s="396">
        <v>6376.72</v>
      </c>
      <c r="AP473" s="396">
        <v>6376.72</v>
      </c>
      <c r="AQ473" s="396">
        <v>0</v>
      </c>
      <c r="AR473" s="396">
        <v>0</v>
      </c>
      <c r="AS473" s="396">
        <v>0</v>
      </c>
      <c r="AT473" s="396">
        <v>0</v>
      </c>
      <c r="AU473" s="396">
        <v>0</v>
      </c>
      <c r="AV473" s="396">
        <v>47028.33</v>
      </c>
      <c r="AW473" s="396">
        <v>19349.849999999999</v>
      </c>
      <c r="AX473" s="396">
        <v>7081.78</v>
      </c>
      <c r="AY473" s="396">
        <v>98966.84</v>
      </c>
      <c r="AZ473" s="396">
        <v>1133703.76</v>
      </c>
      <c r="BA473" s="396">
        <v>14722.89</v>
      </c>
      <c r="BB473" s="396">
        <v>3.34</v>
      </c>
      <c r="BC473" s="396">
        <v>19022.68</v>
      </c>
      <c r="BD473" s="396">
        <v>1133703.67512</v>
      </c>
    </row>
    <row r="474" spans="1:56" x14ac:dyDescent="0.25">
      <c r="A474" s="390" t="s">
        <v>1594</v>
      </c>
      <c r="B474" s="390" t="s">
        <v>6470</v>
      </c>
      <c r="C474">
        <v>124.75</v>
      </c>
      <c r="D474" s="396">
        <v>1817030.64</v>
      </c>
      <c r="E474" s="396">
        <v>1338899.5900000001</v>
      </c>
      <c r="F474" s="397">
        <v>0.73686131676899003</v>
      </c>
      <c r="G474">
        <v>1</v>
      </c>
      <c r="H474" s="396">
        <v>40454.410000000003</v>
      </c>
      <c r="I474" s="396">
        <v>831305.48</v>
      </c>
      <c r="J474" s="396">
        <v>871759.89</v>
      </c>
      <c r="K474">
        <v>1.0576399999999999</v>
      </c>
      <c r="L474" s="396">
        <v>443962.1</v>
      </c>
      <c r="M474" s="396">
        <v>88792.42</v>
      </c>
      <c r="N474" s="396">
        <v>47052.39</v>
      </c>
      <c r="O474" s="396">
        <v>20490.55</v>
      </c>
      <c r="P474" s="396">
        <v>15298.29</v>
      </c>
      <c r="Q474" s="396">
        <v>27679.66</v>
      </c>
      <c r="R474" s="396">
        <v>10509.21</v>
      </c>
      <c r="S474" s="396">
        <v>18037.990000000002</v>
      </c>
      <c r="T474" s="396">
        <v>23479.83</v>
      </c>
      <c r="U474" s="396">
        <v>13118.54</v>
      </c>
      <c r="V474" s="396">
        <v>34613.629999999997</v>
      </c>
      <c r="W474" s="396">
        <v>30147.72</v>
      </c>
      <c r="X474" s="396">
        <v>21644.54</v>
      </c>
      <c r="Y474" s="396">
        <v>794826.87</v>
      </c>
      <c r="Z474" s="396">
        <v>10890</v>
      </c>
      <c r="AA474" s="396">
        <v>15593.75</v>
      </c>
      <c r="AB474" s="396">
        <v>40543.75</v>
      </c>
      <c r="AC474" s="396">
        <v>4241.5</v>
      </c>
      <c r="AD474" s="396">
        <v>71232.25</v>
      </c>
      <c r="AE474" s="396">
        <v>21494</v>
      </c>
      <c r="AF474" s="396">
        <v>187249.75</v>
      </c>
      <c r="AG474" s="396">
        <v>125748</v>
      </c>
      <c r="AH474" s="396">
        <v>320684.23800000001</v>
      </c>
      <c r="AI474" s="396">
        <v>797677.23800000001</v>
      </c>
      <c r="AJ474" s="396">
        <v>126506.48</v>
      </c>
      <c r="AK474" s="396">
        <v>671170.75800000003</v>
      </c>
      <c r="AL474" s="396">
        <v>804969.06799999997</v>
      </c>
      <c r="AM474" s="396">
        <v>25506.89</v>
      </c>
      <c r="AN474" s="396">
        <v>25506.89</v>
      </c>
      <c r="AO474" s="396">
        <v>26303.98</v>
      </c>
      <c r="AP474" s="396">
        <v>26303.98</v>
      </c>
      <c r="AQ474" s="396">
        <v>797.09</v>
      </c>
      <c r="AR474" s="396">
        <v>797.09</v>
      </c>
      <c r="AS474" s="396">
        <v>797.09</v>
      </c>
      <c r="AT474" s="396">
        <v>797.09</v>
      </c>
      <c r="AU474" s="396">
        <v>797.09</v>
      </c>
      <c r="AV474" s="396">
        <v>70143.95</v>
      </c>
      <c r="AW474" s="396">
        <v>28860.79</v>
      </c>
      <c r="AX474" s="396">
        <v>10622.68</v>
      </c>
      <c r="AY474" s="396">
        <v>217234.61</v>
      </c>
      <c r="AZ474" s="396">
        <v>1817030.64</v>
      </c>
      <c r="BA474" s="396">
        <v>183386.2</v>
      </c>
      <c r="BB474" s="396">
        <v>191.75</v>
      </c>
      <c r="BC474" s="396">
        <v>51974.61</v>
      </c>
      <c r="BD474" s="396">
        <v>1817030.548</v>
      </c>
    </row>
    <row r="475" spans="1:56" x14ac:dyDescent="0.25">
      <c r="A475" s="390" t="s">
        <v>2651</v>
      </c>
      <c r="B475" s="390" t="s">
        <v>6471</v>
      </c>
      <c r="C475">
        <v>923.5</v>
      </c>
      <c r="D475" s="396">
        <v>15118124.689999999</v>
      </c>
      <c r="E475" s="396">
        <v>11102007.550000001</v>
      </c>
      <c r="F475" s="397">
        <v>0.73435083898623399</v>
      </c>
      <c r="G475">
        <v>1</v>
      </c>
      <c r="H475" s="396">
        <v>324199.83</v>
      </c>
      <c r="I475" s="396">
        <v>3129032.34</v>
      </c>
      <c r="J475" s="396">
        <v>3453232.17</v>
      </c>
      <c r="K475">
        <v>1.0576399999999999</v>
      </c>
      <c r="L475" s="396">
        <v>3448201.42</v>
      </c>
      <c r="M475" s="396">
        <v>1149285.53</v>
      </c>
      <c r="N475" s="396">
        <v>400711.08</v>
      </c>
      <c r="O475" s="396">
        <v>132990.87</v>
      </c>
      <c r="P475" s="396">
        <v>114604.5</v>
      </c>
      <c r="Q475" s="396">
        <v>343924.69</v>
      </c>
      <c r="R475" s="396">
        <v>80789.61</v>
      </c>
      <c r="S475" s="396">
        <v>151191.21</v>
      </c>
      <c r="T475" s="396">
        <v>133052.37</v>
      </c>
      <c r="U475" s="396">
        <v>100684.82</v>
      </c>
      <c r="V475" s="396">
        <v>196143.94</v>
      </c>
      <c r="W475" s="396">
        <v>170837.08</v>
      </c>
      <c r="X475" s="396">
        <v>181420.68</v>
      </c>
      <c r="Y475" s="396">
        <v>6603837.7999999998</v>
      </c>
      <c r="Z475" s="396">
        <v>83115</v>
      </c>
      <c r="AA475" s="396">
        <v>115437.5</v>
      </c>
      <c r="AB475" s="396">
        <v>300137.5</v>
      </c>
      <c r="AC475" s="396">
        <v>31399</v>
      </c>
      <c r="AD475" s="396">
        <v>527318.5</v>
      </c>
      <c r="AE475" s="396">
        <v>855161</v>
      </c>
      <c r="AF475" s="396">
        <v>1386173.5</v>
      </c>
      <c r="AG475" s="396">
        <v>930888</v>
      </c>
      <c r="AH475" s="396">
        <v>2587665.3029999998</v>
      </c>
      <c r="AI475" s="396">
        <v>6817295.3030000003</v>
      </c>
      <c r="AJ475" s="396">
        <v>936502.88</v>
      </c>
      <c r="AK475" s="396">
        <v>5880792.4230000004</v>
      </c>
      <c r="AL475" s="396">
        <v>6871275.3229999999</v>
      </c>
      <c r="AM475" s="396">
        <v>173765.7</v>
      </c>
      <c r="AN475" s="396">
        <v>173765.7</v>
      </c>
      <c r="AO475" s="396">
        <v>181736.6</v>
      </c>
      <c r="AP475" s="396">
        <v>181736.6</v>
      </c>
      <c r="AQ475" s="396">
        <v>21521.439999999999</v>
      </c>
      <c r="AR475" s="396">
        <v>21521.439999999999</v>
      </c>
      <c r="AS475" s="396">
        <v>22318.53</v>
      </c>
      <c r="AT475" s="396">
        <v>22318.53</v>
      </c>
      <c r="AU475" s="396">
        <v>27101.07</v>
      </c>
      <c r="AV475" s="396">
        <v>521297.11</v>
      </c>
      <c r="AW475" s="396">
        <v>214488.18</v>
      </c>
      <c r="AX475" s="396">
        <v>81440.56</v>
      </c>
      <c r="AY475" s="396">
        <v>1643011.46</v>
      </c>
      <c r="AZ475" s="396">
        <v>15118124.689999999</v>
      </c>
      <c r="BA475" s="396">
        <v>331362.99</v>
      </c>
      <c r="BB475" s="396">
        <v>12209.21</v>
      </c>
      <c r="BC475" s="396">
        <v>350505.04</v>
      </c>
      <c r="BD475" s="396">
        <v>15118124.583000001</v>
      </c>
    </row>
    <row r="476" spans="1:56" x14ac:dyDescent="0.25">
      <c r="A476" s="390" t="s">
        <v>2633</v>
      </c>
      <c r="B476" s="390" t="s">
        <v>6472</v>
      </c>
      <c r="C476">
        <v>2937</v>
      </c>
      <c r="D476" s="396">
        <v>45658474.409999996</v>
      </c>
      <c r="E476" s="396">
        <v>33105421.399999999</v>
      </c>
      <c r="F476" s="397">
        <v>0.72506630648065096</v>
      </c>
      <c r="G476">
        <v>1</v>
      </c>
      <c r="H476" s="396">
        <v>1106233.26</v>
      </c>
      <c r="I476" s="396">
        <v>7582854.5899999999</v>
      </c>
      <c r="J476" s="396">
        <v>8689087.8499999996</v>
      </c>
      <c r="K476">
        <v>1.0576399999999999</v>
      </c>
      <c r="L476" s="396">
        <v>10576686.4</v>
      </c>
      <c r="M476" s="396">
        <v>3525209.57</v>
      </c>
      <c r="N476" s="396">
        <v>1276017.06</v>
      </c>
      <c r="O476" s="396">
        <v>425049.28</v>
      </c>
      <c r="P476" s="396">
        <v>336400.98</v>
      </c>
      <c r="Q476" s="396">
        <v>1094221.1200000001</v>
      </c>
      <c r="R476" s="396">
        <v>256819.03</v>
      </c>
      <c r="S476" s="396">
        <v>481450.54</v>
      </c>
      <c r="T476" s="396">
        <v>425245.81</v>
      </c>
      <c r="U476" s="396">
        <v>321076.34999999998</v>
      </c>
      <c r="V476" s="396">
        <v>626891.43999999994</v>
      </c>
      <c r="W476" s="396">
        <v>546008.73</v>
      </c>
      <c r="X476" s="396">
        <v>577712.69999999995</v>
      </c>
      <c r="Y476" s="396">
        <v>20468789.010000002</v>
      </c>
      <c r="Z476" s="396">
        <v>264330</v>
      </c>
      <c r="AA476" s="396">
        <v>367125</v>
      </c>
      <c r="AB476" s="396">
        <v>954525</v>
      </c>
      <c r="AC476" s="396">
        <v>99858</v>
      </c>
      <c r="AD476" s="396">
        <v>1677027</v>
      </c>
      <c r="AE476" s="396">
        <v>2719662</v>
      </c>
      <c r="AF476" s="396">
        <v>4408437</v>
      </c>
      <c r="AG476" s="396">
        <v>2960496</v>
      </c>
      <c r="AH476" s="396">
        <v>7700634.8640000001</v>
      </c>
      <c r="AI476" s="396">
        <v>21152094.864</v>
      </c>
      <c r="AJ476" s="396">
        <v>2978352.96</v>
      </c>
      <c r="AK476" s="396">
        <v>18173741.903999999</v>
      </c>
      <c r="AL476" s="396">
        <v>21323767.124000002</v>
      </c>
      <c r="AM476" s="396">
        <v>267822.36</v>
      </c>
      <c r="AN476" s="396">
        <v>267822.36</v>
      </c>
      <c r="AO476" s="396">
        <v>278981.63</v>
      </c>
      <c r="AP476" s="396">
        <v>278981.63</v>
      </c>
      <c r="AQ476" s="396">
        <v>31883.61</v>
      </c>
      <c r="AR476" s="396">
        <v>31883.61</v>
      </c>
      <c r="AS476" s="396">
        <v>33477.79</v>
      </c>
      <c r="AT476" s="396">
        <v>33477.79</v>
      </c>
      <c r="AU476" s="396">
        <v>39854.51</v>
      </c>
      <c r="AV476" s="396">
        <v>1659542.18</v>
      </c>
      <c r="AW476" s="396">
        <v>682820.18</v>
      </c>
      <c r="AX476" s="396">
        <v>259370.49</v>
      </c>
      <c r="AY476" s="396">
        <v>3865918.14</v>
      </c>
      <c r="AZ476" s="396">
        <v>45658474.409999996</v>
      </c>
      <c r="BA476" s="396">
        <v>364995.72</v>
      </c>
      <c r="BB476" s="396">
        <v>13371.04</v>
      </c>
      <c r="BC476" s="396">
        <v>818350.56</v>
      </c>
      <c r="BD476" s="396">
        <v>45658474.273999996</v>
      </c>
    </row>
    <row r="477" spans="1:56" x14ac:dyDescent="0.25">
      <c r="A477" s="390" t="s">
        <v>2631</v>
      </c>
      <c r="B477" s="390" t="s">
        <v>6473</v>
      </c>
      <c r="C477">
        <v>4312.0600000000004</v>
      </c>
      <c r="D477" s="396">
        <v>60949933.630000003</v>
      </c>
      <c r="E477" s="396">
        <v>48539862.829999998</v>
      </c>
      <c r="F477" s="397">
        <v>0.79638910067833601</v>
      </c>
      <c r="G477">
        <v>2</v>
      </c>
      <c r="H477" s="396">
        <v>257412.11</v>
      </c>
      <c r="I477" s="396">
        <v>15626388.57</v>
      </c>
      <c r="J477" s="396">
        <v>15883800.68</v>
      </c>
      <c r="K477">
        <v>1.0576399999999999</v>
      </c>
      <c r="L477" s="396">
        <v>14892082.720000001</v>
      </c>
      <c r="M477" s="396">
        <v>2978416.54</v>
      </c>
      <c r="N477" s="396">
        <v>1635450.14</v>
      </c>
      <c r="O477" s="396">
        <v>726276.46</v>
      </c>
      <c r="P477" s="396">
        <v>503990.77</v>
      </c>
      <c r="Q477" s="396">
        <v>1006237.25</v>
      </c>
      <c r="R477" s="396">
        <v>377018.22</v>
      </c>
      <c r="S477" s="396">
        <v>628050.27</v>
      </c>
      <c r="T477" s="396">
        <v>832229.53</v>
      </c>
      <c r="U477" s="396">
        <v>470955.71</v>
      </c>
      <c r="V477" s="396">
        <v>1226861.17</v>
      </c>
      <c r="W477" s="396">
        <v>1068569.23</v>
      </c>
      <c r="X477" s="396">
        <v>753623.86</v>
      </c>
      <c r="Y477" s="396">
        <v>27099761.870000001</v>
      </c>
      <c r="Z477" s="396">
        <v>382228.2</v>
      </c>
      <c r="AA477" s="396">
        <v>539007.5</v>
      </c>
      <c r="AB477" s="396">
        <v>1401419.5</v>
      </c>
      <c r="AC477" s="396">
        <v>146610.04</v>
      </c>
      <c r="AD477" s="396">
        <v>2462186.2599999998</v>
      </c>
      <c r="AE477" s="396">
        <v>783096.52</v>
      </c>
      <c r="AF477" s="396">
        <v>6472402.0599999996</v>
      </c>
      <c r="AG477" s="396">
        <v>4346556.4800000004</v>
      </c>
      <c r="AH477" s="396">
        <v>10669664.293439999</v>
      </c>
      <c r="AI477" s="396">
        <v>27203170.853440002</v>
      </c>
      <c r="AJ477" s="396">
        <v>4372773.8</v>
      </c>
      <c r="AK477" s="396">
        <v>22830397.053440001</v>
      </c>
      <c r="AL477" s="396">
        <v>27455217.533440001</v>
      </c>
      <c r="AM477" s="396">
        <v>455138.61</v>
      </c>
      <c r="AN477" s="396">
        <v>455138.61</v>
      </c>
      <c r="AO477" s="396">
        <v>474268.77</v>
      </c>
      <c r="AP477" s="396">
        <v>474268.77</v>
      </c>
      <c r="AQ477" s="396">
        <v>133911.18</v>
      </c>
      <c r="AR477" s="396">
        <v>133911.18</v>
      </c>
      <c r="AS477" s="396">
        <v>139490.81</v>
      </c>
      <c r="AT477" s="396">
        <v>139490.81</v>
      </c>
      <c r="AU477" s="396">
        <v>167388.98000000001</v>
      </c>
      <c r="AV477" s="396">
        <v>2437502.4</v>
      </c>
      <c r="AW477" s="396">
        <v>1002912.65</v>
      </c>
      <c r="AX477" s="396">
        <v>381531.34</v>
      </c>
      <c r="AY477" s="396">
        <v>6394954.1100000003</v>
      </c>
      <c r="AZ477" s="396">
        <v>60949933.630000003</v>
      </c>
      <c r="BA477" s="396">
        <v>757252.91</v>
      </c>
      <c r="BB477" s="396">
        <v>79694.27</v>
      </c>
      <c r="BC477" s="396">
        <v>1593019.07</v>
      </c>
      <c r="BD477" s="396">
        <v>60949933.513439998</v>
      </c>
    </row>
    <row r="478" spans="1:56" x14ac:dyDescent="0.25">
      <c r="A478" s="390" t="s">
        <v>2715</v>
      </c>
      <c r="B478" s="390" t="s">
        <v>6474</v>
      </c>
      <c r="C478">
        <v>179.5</v>
      </c>
      <c r="D478" s="396">
        <v>2761912.27</v>
      </c>
      <c r="E478" s="396">
        <v>2784074.39</v>
      </c>
      <c r="F478" s="397">
        <v>1.00802419404871</v>
      </c>
      <c r="G478">
        <v>4</v>
      </c>
      <c r="H478" s="396">
        <v>175.63</v>
      </c>
      <c r="I478" s="396">
        <v>130583.52</v>
      </c>
      <c r="J478" s="396">
        <v>130759.15</v>
      </c>
      <c r="K478">
        <v>1.0576399999999999</v>
      </c>
      <c r="L478" s="396">
        <v>653654.51</v>
      </c>
      <c r="M478" s="396">
        <v>217863.04000000001</v>
      </c>
      <c r="N478" s="396">
        <v>77360.7</v>
      </c>
      <c r="O478" s="396">
        <v>25207.42</v>
      </c>
      <c r="P478" s="396">
        <v>20881.09</v>
      </c>
      <c r="Q478" s="396">
        <v>66175.210000000006</v>
      </c>
      <c r="R478" s="396">
        <v>15107</v>
      </c>
      <c r="S478" s="396">
        <v>29188.75</v>
      </c>
      <c r="T478" s="396">
        <v>25219.07</v>
      </c>
      <c r="U478" s="396">
        <v>19349.849999999999</v>
      </c>
      <c r="V478" s="396">
        <v>37177.61</v>
      </c>
      <c r="W478" s="396">
        <v>32380.880000000001</v>
      </c>
      <c r="X478" s="396">
        <v>35024.81</v>
      </c>
      <c r="Y478" s="396">
        <v>1254589.94</v>
      </c>
      <c r="Z478" s="396">
        <v>16155</v>
      </c>
      <c r="AA478" s="396">
        <v>22437.5</v>
      </c>
      <c r="AB478" s="396">
        <v>58337.5</v>
      </c>
      <c r="AC478" s="396">
        <v>6103</v>
      </c>
      <c r="AD478" s="396">
        <v>51247.25</v>
      </c>
      <c r="AE478" s="396">
        <v>166217</v>
      </c>
      <c r="AF478" s="396">
        <v>269429.5</v>
      </c>
      <c r="AG478" s="396">
        <v>180936</v>
      </c>
      <c r="AH478" s="396">
        <v>475574.33399999997</v>
      </c>
      <c r="AI478" s="396">
        <v>1246437.084</v>
      </c>
      <c r="AJ478" s="396">
        <v>182027.36</v>
      </c>
      <c r="AK478" s="396">
        <v>1064409.7239999999</v>
      </c>
      <c r="AL478" s="396">
        <v>1256929.1340000001</v>
      </c>
      <c r="AM478" s="396">
        <v>21521.439999999999</v>
      </c>
      <c r="AN478" s="396">
        <v>21521.439999999999</v>
      </c>
      <c r="AO478" s="396">
        <v>22318.53</v>
      </c>
      <c r="AP478" s="396">
        <v>22318.53</v>
      </c>
      <c r="AQ478" s="396">
        <v>797.09</v>
      </c>
      <c r="AR478" s="396">
        <v>797.09</v>
      </c>
      <c r="AS478" s="396">
        <v>797.09</v>
      </c>
      <c r="AT478" s="396">
        <v>797.09</v>
      </c>
      <c r="AU478" s="396">
        <v>1594.18</v>
      </c>
      <c r="AV478" s="396">
        <v>101230.47</v>
      </c>
      <c r="AW478" s="396">
        <v>41651.370000000003</v>
      </c>
      <c r="AX478" s="396">
        <v>15048.79</v>
      </c>
      <c r="AY478" s="396">
        <v>250393.11</v>
      </c>
      <c r="AZ478" s="396">
        <v>2761912.27</v>
      </c>
      <c r="BA478" s="396">
        <v>15422.29</v>
      </c>
      <c r="BB478" s="396">
        <v>1.93</v>
      </c>
      <c r="BC478" s="396">
        <v>42274.03</v>
      </c>
      <c r="BD478" s="396">
        <v>2761912.1839999999</v>
      </c>
    </row>
    <row r="479" spans="1:56" x14ac:dyDescent="0.25">
      <c r="A479" s="390" t="s">
        <v>2713</v>
      </c>
      <c r="B479" s="390" t="s">
        <v>6475</v>
      </c>
      <c r="C479">
        <v>225.21</v>
      </c>
      <c r="D479" s="396">
        <v>3112581.01</v>
      </c>
      <c r="E479" s="396">
        <v>3056653.05</v>
      </c>
      <c r="F479" s="397">
        <v>0.98203164517796804</v>
      </c>
      <c r="G479">
        <v>3</v>
      </c>
      <c r="H479" s="396">
        <v>4142.09</v>
      </c>
      <c r="I479" s="396">
        <v>221708.65</v>
      </c>
      <c r="J479" s="396">
        <v>225850.74</v>
      </c>
      <c r="K479">
        <v>1.0576399999999999</v>
      </c>
      <c r="L479" s="396">
        <v>784712.5</v>
      </c>
      <c r="M479" s="396">
        <v>156942.5</v>
      </c>
      <c r="N479" s="396">
        <v>84997.87</v>
      </c>
      <c r="O479" s="396">
        <v>37186.559999999998</v>
      </c>
      <c r="P479" s="396">
        <v>26287.97</v>
      </c>
      <c r="Q479" s="396">
        <v>52917</v>
      </c>
      <c r="R479" s="396">
        <v>19047.95</v>
      </c>
      <c r="S479" s="396">
        <v>32468.39</v>
      </c>
      <c r="T479" s="396">
        <v>42611.54</v>
      </c>
      <c r="U479" s="396">
        <v>24269.3</v>
      </c>
      <c r="V479" s="396">
        <v>62817.34</v>
      </c>
      <c r="W479" s="396">
        <v>54712.53</v>
      </c>
      <c r="X479" s="396">
        <v>38960.18</v>
      </c>
      <c r="Y479" s="396">
        <v>1417931.63</v>
      </c>
      <c r="Z479" s="396">
        <v>20142</v>
      </c>
      <c r="AA479" s="396">
        <v>28151.25</v>
      </c>
      <c r="AB479" s="396">
        <v>73193.25</v>
      </c>
      <c r="AC479" s="396">
        <v>7657.14</v>
      </c>
      <c r="AD479" s="396">
        <v>64297.45</v>
      </c>
      <c r="AE479" s="396">
        <v>42428.44</v>
      </c>
      <c r="AF479" s="396">
        <v>338040.21</v>
      </c>
      <c r="AG479" s="396">
        <v>227011.68</v>
      </c>
      <c r="AH479" s="396">
        <v>555468.14604000002</v>
      </c>
      <c r="AI479" s="396">
        <v>1356389.5660399999</v>
      </c>
      <c r="AJ479" s="396">
        <v>228380.95</v>
      </c>
      <c r="AK479" s="396">
        <v>1128008.61604</v>
      </c>
      <c r="AL479" s="396">
        <v>1369553.4360400001</v>
      </c>
      <c r="AM479" s="396">
        <v>27101.07</v>
      </c>
      <c r="AN479" s="396">
        <v>27101.07</v>
      </c>
      <c r="AO479" s="396">
        <v>27898.16</v>
      </c>
      <c r="AP479" s="396">
        <v>27898.16</v>
      </c>
      <c r="AQ479" s="396">
        <v>3188.36</v>
      </c>
      <c r="AR479" s="396">
        <v>3188.36</v>
      </c>
      <c r="AS479" s="396">
        <v>3188.36</v>
      </c>
      <c r="AT479" s="396">
        <v>3188.36</v>
      </c>
      <c r="AU479" s="396">
        <v>3985.45</v>
      </c>
      <c r="AV479" s="396">
        <v>126737.37</v>
      </c>
      <c r="AW479" s="396">
        <v>52146.21</v>
      </c>
      <c r="AX479" s="396">
        <v>19474.91</v>
      </c>
      <c r="AY479" s="396">
        <v>325095.84000000003</v>
      </c>
      <c r="AZ479" s="396">
        <v>3112581.01</v>
      </c>
      <c r="BA479" s="396">
        <v>26839.24</v>
      </c>
      <c r="BB479" s="396">
        <v>183.28</v>
      </c>
      <c r="BC479" s="396">
        <v>66459.34</v>
      </c>
      <c r="BD479" s="396">
        <v>3112580.9060399998</v>
      </c>
    </row>
    <row r="480" spans="1:56" x14ac:dyDescent="0.25">
      <c r="A480" s="390" t="s">
        <v>2902</v>
      </c>
      <c r="B480" s="390" t="s">
        <v>6476</v>
      </c>
      <c r="C480">
        <v>2319.75</v>
      </c>
      <c r="D480" s="396">
        <v>38851952.350000001</v>
      </c>
      <c r="E480" s="396">
        <v>30670385.43</v>
      </c>
      <c r="F480" s="397">
        <v>0.78941683943458196</v>
      </c>
      <c r="G480">
        <v>2</v>
      </c>
      <c r="H480" s="396">
        <v>278172.55</v>
      </c>
      <c r="I480" s="396">
        <v>16746546.43</v>
      </c>
      <c r="J480" s="396">
        <v>17024718.98</v>
      </c>
      <c r="K480">
        <v>1.0576399999999999</v>
      </c>
      <c r="L480" s="396">
        <v>8760733.3300000001</v>
      </c>
      <c r="M480" s="396">
        <v>2148991.88</v>
      </c>
      <c r="N480" s="396">
        <v>921397.67</v>
      </c>
      <c r="O480" s="396">
        <v>371566.33</v>
      </c>
      <c r="P480" s="396">
        <v>328393.42</v>
      </c>
      <c r="Q480" s="396">
        <v>642952.98</v>
      </c>
      <c r="R480" s="396">
        <v>202302.46</v>
      </c>
      <c r="S480" s="396">
        <v>351904.92</v>
      </c>
      <c r="T480" s="396">
        <v>409592.59</v>
      </c>
      <c r="U480" s="396">
        <v>253187.88</v>
      </c>
      <c r="V480" s="396">
        <v>603815.68000000005</v>
      </c>
      <c r="W480" s="396">
        <v>525910.25</v>
      </c>
      <c r="X480" s="396">
        <v>422265.48</v>
      </c>
      <c r="Y480" s="396">
        <v>15943014.869999999</v>
      </c>
      <c r="Z480" s="396">
        <v>206460</v>
      </c>
      <c r="AA480" s="396">
        <v>289968.75</v>
      </c>
      <c r="AB480" s="396">
        <v>753918.75</v>
      </c>
      <c r="AC480" s="396">
        <v>78871.5</v>
      </c>
      <c r="AD480" s="396">
        <v>1324577.25</v>
      </c>
      <c r="AE480" s="396">
        <v>990886.5</v>
      </c>
      <c r="AF480" s="396">
        <v>3481944.75</v>
      </c>
      <c r="AG480" s="396">
        <v>2338308</v>
      </c>
      <c r="AH480" s="396">
        <v>6940949.4809999997</v>
      </c>
      <c r="AI480" s="396">
        <v>16405884.981000001</v>
      </c>
      <c r="AJ480" s="396">
        <v>2352412.08</v>
      </c>
      <c r="AK480" s="396">
        <v>14053472.901000001</v>
      </c>
      <c r="AL480" s="396">
        <v>16541478.011</v>
      </c>
      <c r="AM480" s="396">
        <v>635281.03</v>
      </c>
      <c r="AN480" s="396">
        <v>635281.03</v>
      </c>
      <c r="AO480" s="396">
        <v>661585.02</v>
      </c>
      <c r="AP480" s="396">
        <v>661585.02</v>
      </c>
      <c r="AQ480" s="396">
        <v>322024.51</v>
      </c>
      <c r="AR480" s="396">
        <v>322024.51</v>
      </c>
      <c r="AS480" s="396">
        <v>335575.05</v>
      </c>
      <c r="AT480" s="396">
        <v>335575.05</v>
      </c>
      <c r="AU480" s="396">
        <v>403327.73</v>
      </c>
      <c r="AV480" s="396">
        <v>1311213.68</v>
      </c>
      <c r="AW480" s="396">
        <v>539500.1</v>
      </c>
      <c r="AX480" s="396">
        <v>204486.63</v>
      </c>
      <c r="AY480" s="396">
        <v>6367459.3600000003</v>
      </c>
      <c r="AZ480" s="396">
        <v>38851952.350000001</v>
      </c>
      <c r="BA480" s="396">
        <v>2178232.62</v>
      </c>
      <c r="BB480" s="396">
        <v>413816.77</v>
      </c>
      <c r="BC480" s="396">
        <v>892851.34</v>
      </c>
      <c r="BD480" s="396">
        <v>38851952.240999997</v>
      </c>
    </row>
    <row r="481" spans="1:56" x14ac:dyDescent="0.25">
      <c r="A481" s="390" t="s">
        <v>2494</v>
      </c>
      <c r="B481" s="390" t="s">
        <v>6477</v>
      </c>
      <c r="C481">
        <v>126.5</v>
      </c>
      <c r="D481" s="396">
        <v>1721087.93</v>
      </c>
      <c r="E481" s="396">
        <v>1356037.92</v>
      </c>
      <c r="F481" s="397">
        <v>0.78789578171058405</v>
      </c>
      <c r="G481">
        <v>2</v>
      </c>
      <c r="H481" s="396">
        <v>5800.16</v>
      </c>
      <c r="I481" s="396">
        <v>111199.53</v>
      </c>
      <c r="J481" s="396">
        <v>116999.69</v>
      </c>
      <c r="K481">
        <v>1.0576399999999999</v>
      </c>
      <c r="L481" s="396">
        <v>436373</v>
      </c>
      <c r="M481" s="396">
        <v>87274.6</v>
      </c>
      <c r="N481" s="396">
        <v>47811.3</v>
      </c>
      <c r="O481" s="396">
        <v>20490.55</v>
      </c>
      <c r="P481" s="396">
        <v>14119.86</v>
      </c>
      <c r="Q481" s="396">
        <v>28493.77</v>
      </c>
      <c r="R481" s="396">
        <v>10509.21</v>
      </c>
      <c r="S481" s="396">
        <v>18037.990000000002</v>
      </c>
      <c r="T481" s="396">
        <v>23479.83</v>
      </c>
      <c r="U481" s="396">
        <v>13446.5</v>
      </c>
      <c r="V481" s="396">
        <v>34613.629999999997</v>
      </c>
      <c r="W481" s="396">
        <v>30147.72</v>
      </c>
      <c r="X481" s="396">
        <v>21644.54</v>
      </c>
      <c r="Y481" s="396">
        <v>786442.5</v>
      </c>
      <c r="Z481" s="396">
        <v>11340</v>
      </c>
      <c r="AA481" s="396">
        <v>15812.5</v>
      </c>
      <c r="AB481" s="396">
        <v>41112.5</v>
      </c>
      <c r="AC481" s="396">
        <v>4301</v>
      </c>
      <c r="AD481" s="396">
        <v>72231.5</v>
      </c>
      <c r="AE481" s="396">
        <v>22370</v>
      </c>
      <c r="AF481" s="396">
        <v>189876.5</v>
      </c>
      <c r="AG481" s="396">
        <v>127512</v>
      </c>
      <c r="AH481" s="396">
        <v>298464.951</v>
      </c>
      <c r="AI481" s="396">
        <v>783020.951</v>
      </c>
      <c r="AJ481" s="396">
        <v>128281.12</v>
      </c>
      <c r="AK481" s="396">
        <v>654739.83100000001</v>
      </c>
      <c r="AL481" s="396">
        <v>790415.071</v>
      </c>
      <c r="AM481" s="396">
        <v>7970.9</v>
      </c>
      <c r="AN481" s="396">
        <v>7970.9</v>
      </c>
      <c r="AO481" s="396">
        <v>8767.99</v>
      </c>
      <c r="AP481" s="396">
        <v>8767.99</v>
      </c>
      <c r="AQ481" s="396">
        <v>0</v>
      </c>
      <c r="AR481" s="396">
        <v>0</v>
      </c>
      <c r="AS481" s="396">
        <v>0</v>
      </c>
      <c r="AT481" s="396">
        <v>0</v>
      </c>
      <c r="AU481" s="396">
        <v>0</v>
      </c>
      <c r="AV481" s="396">
        <v>70941.039999999994</v>
      </c>
      <c r="AW481" s="396">
        <v>29188.75</v>
      </c>
      <c r="AX481" s="396">
        <v>10622.68</v>
      </c>
      <c r="AY481" s="396">
        <v>144230.25</v>
      </c>
      <c r="AZ481" s="396">
        <v>1721087.93</v>
      </c>
      <c r="BA481" s="396">
        <v>20954.98</v>
      </c>
      <c r="BB481" s="396">
        <v>0</v>
      </c>
      <c r="BC481" s="396">
        <v>25360.93</v>
      </c>
      <c r="BD481" s="396">
        <v>1721087.821</v>
      </c>
    </row>
    <row r="482" spans="1:56" x14ac:dyDescent="0.25">
      <c r="A482" s="390" t="s">
        <v>3487</v>
      </c>
      <c r="B482" s="390" t="s">
        <v>6478</v>
      </c>
      <c r="C482">
        <v>6918.25</v>
      </c>
      <c r="D482" s="396">
        <v>102540052.08</v>
      </c>
      <c r="E482" s="396">
        <v>69139230.109999999</v>
      </c>
      <c r="F482" s="397">
        <v>0.67426560361076004</v>
      </c>
      <c r="G482">
        <v>1</v>
      </c>
      <c r="H482" s="396">
        <v>4375984.66</v>
      </c>
      <c r="I482" s="396">
        <v>24986243.539999999</v>
      </c>
      <c r="J482" s="396">
        <v>29362228.199999999</v>
      </c>
      <c r="K482">
        <v>1.0576399999999999</v>
      </c>
      <c r="L482" s="396">
        <v>24273995.370000001</v>
      </c>
      <c r="M482" s="396">
        <v>5904903.6500000004</v>
      </c>
      <c r="N482" s="396">
        <v>2744218.31</v>
      </c>
      <c r="O482" s="396">
        <v>1113789.94</v>
      </c>
      <c r="P482" s="396">
        <v>823271.16</v>
      </c>
      <c r="Q482" s="396">
        <v>1910621.08</v>
      </c>
      <c r="R482" s="396">
        <v>604280.06999999995</v>
      </c>
      <c r="S482" s="396">
        <v>1047515.69</v>
      </c>
      <c r="T482" s="396">
        <v>1230517.02</v>
      </c>
      <c r="U482" s="396">
        <v>755628.1</v>
      </c>
      <c r="V482" s="396">
        <v>1814011.03</v>
      </c>
      <c r="W482" s="396">
        <v>1579963.92</v>
      </c>
      <c r="X482" s="396">
        <v>1256958.03</v>
      </c>
      <c r="Y482" s="396">
        <v>45059673.369999997</v>
      </c>
      <c r="Z482" s="396">
        <v>615600</v>
      </c>
      <c r="AA482" s="396">
        <v>864781.25</v>
      </c>
      <c r="AB482" s="396">
        <v>2248431.25</v>
      </c>
      <c r="AC482" s="396">
        <v>235220.5</v>
      </c>
      <c r="AD482" s="396">
        <v>3950320.75</v>
      </c>
      <c r="AE482" s="396">
        <v>2868757</v>
      </c>
      <c r="AF482" s="396">
        <v>10384293.25</v>
      </c>
      <c r="AG482" s="396">
        <v>6973596</v>
      </c>
      <c r="AH482" s="396">
        <v>17808426.359999999</v>
      </c>
      <c r="AI482" s="396">
        <v>45949426.359999999</v>
      </c>
      <c r="AJ482" s="396">
        <v>7015658.96</v>
      </c>
      <c r="AK482" s="396">
        <v>38933767.399999999</v>
      </c>
      <c r="AL482" s="396">
        <v>46353808.939999998</v>
      </c>
      <c r="AM482" s="396">
        <v>736511.51</v>
      </c>
      <c r="AN482" s="396">
        <v>736511.51</v>
      </c>
      <c r="AO482" s="396">
        <v>766800.95</v>
      </c>
      <c r="AP482" s="396">
        <v>766800.95</v>
      </c>
      <c r="AQ482" s="396">
        <v>373038.3</v>
      </c>
      <c r="AR482" s="396">
        <v>373038.3</v>
      </c>
      <c r="AS482" s="396">
        <v>388183.01</v>
      </c>
      <c r="AT482" s="396">
        <v>388183.01</v>
      </c>
      <c r="AU482" s="396">
        <v>466297.87</v>
      </c>
      <c r="AV482" s="396">
        <v>3910525.43</v>
      </c>
      <c r="AW482" s="396">
        <v>1608989.36</v>
      </c>
      <c r="AX482" s="396">
        <v>611689.44999999995</v>
      </c>
      <c r="AY482" s="396">
        <v>11126569.65</v>
      </c>
      <c r="AZ482" s="396">
        <v>102540052.08</v>
      </c>
      <c r="BA482" s="396">
        <v>1568141.14</v>
      </c>
      <c r="BB482" s="396">
        <v>385364.74</v>
      </c>
      <c r="BC482" s="396">
        <v>3272781.97</v>
      </c>
      <c r="BD482" s="396">
        <v>102540051.95999999</v>
      </c>
    </row>
    <row r="483" spans="1:56" x14ac:dyDescent="0.25">
      <c r="A483" s="390" t="s">
        <v>1876</v>
      </c>
      <c r="B483" s="390" t="s">
        <v>6479</v>
      </c>
      <c r="C483">
        <v>16496.04</v>
      </c>
      <c r="D483" s="396">
        <v>251156988.00999999</v>
      </c>
      <c r="E483" s="396">
        <v>180162791.22999999</v>
      </c>
      <c r="F483" s="397">
        <v>0.71733138965190502</v>
      </c>
      <c r="G483">
        <v>1</v>
      </c>
      <c r="H483" s="396">
        <v>7297591.6900000004</v>
      </c>
      <c r="I483" s="396">
        <v>97761266.579999998</v>
      </c>
      <c r="J483" s="396">
        <v>105058858.27</v>
      </c>
      <c r="K483">
        <v>1.0576399999999999</v>
      </c>
      <c r="L483" s="396">
        <v>58487216.159999996</v>
      </c>
      <c r="M483" s="396">
        <v>14447088.15</v>
      </c>
      <c r="N483" s="396">
        <v>6570799.5499999998</v>
      </c>
      <c r="O483" s="396">
        <v>2646371.17</v>
      </c>
      <c r="P483" s="396">
        <v>2032408.67</v>
      </c>
      <c r="Q483" s="396">
        <v>4629696.1900000004</v>
      </c>
      <c r="R483" s="396">
        <v>1443703.91</v>
      </c>
      <c r="S483" s="396">
        <v>2506953.66</v>
      </c>
      <c r="T483" s="396">
        <v>2913238.17</v>
      </c>
      <c r="U483" s="396">
        <v>1803143.8</v>
      </c>
      <c r="V483" s="396">
        <v>4294655.09</v>
      </c>
      <c r="W483" s="396">
        <v>3740550.62</v>
      </c>
      <c r="X483" s="396">
        <v>3008198.87</v>
      </c>
      <c r="Y483" s="396">
        <v>108524024.01000001</v>
      </c>
      <c r="Z483" s="396">
        <v>1471939.2</v>
      </c>
      <c r="AA483" s="396">
        <v>2062005</v>
      </c>
      <c r="AB483" s="396">
        <v>5361213</v>
      </c>
      <c r="AC483" s="396">
        <v>560865.36</v>
      </c>
      <c r="AD483" s="396">
        <v>9419238.8399999999</v>
      </c>
      <c r="AE483" s="396">
        <v>7202925.3600000003</v>
      </c>
      <c r="AF483" s="396">
        <v>24760556.039999999</v>
      </c>
      <c r="AG483" s="396">
        <v>16628008.32</v>
      </c>
      <c r="AH483" s="396">
        <v>43837718.202959999</v>
      </c>
      <c r="AI483" s="396">
        <v>111304469.32296</v>
      </c>
      <c r="AJ483" s="396">
        <v>16728304.24</v>
      </c>
      <c r="AK483" s="396">
        <v>94576165.082959995</v>
      </c>
      <c r="AL483" s="396">
        <v>112268688.77296001</v>
      </c>
      <c r="AM483" s="396">
        <v>2023015.39</v>
      </c>
      <c r="AN483" s="396">
        <v>2023015.39</v>
      </c>
      <c r="AO483" s="396">
        <v>2107506.98</v>
      </c>
      <c r="AP483" s="396">
        <v>2107506.98</v>
      </c>
      <c r="AQ483" s="396">
        <v>1402879.07</v>
      </c>
      <c r="AR483" s="396">
        <v>1402879.07</v>
      </c>
      <c r="AS483" s="396">
        <v>1461066.67</v>
      </c>
      <c r="AT483" s="396">
        <v>1461066.67</v>
      </c>
      <c r="AU483" s="396">
        <v>1753598.84</v>
      </c>
      <c r="AV483" s="396">
        <v>9325160.4199999999</v>
      </c>
      <c r="AW483" s="396">
        <v>3836846.01</v>
      </c>
      <c r="AX483" s="396">
        <v>1459733.59</v>
      </c>
      <c r="AY483" s="396">
        <v>30364275.079999998</v>
      </c>
      <c r="AZ483" s="396">
        <v>251156988.00999999</v>
      </c>
      <c r="BA483" s="396">
        <v>4380139.5</v>
      </c>
      <c r="BB483" s="396">
        <v>1640955.39</v>
      </c>
      <c r="BC483" s="396">
        <v>9651592.6600000001</v>
      </c>
      <c r="BD483" s="396">
        <v>251156987.86296001</v>
      </c>
    </row>
    <row r="484" spans="1:56" x14ac:dyDescent="0.25">
      <c r="A484" s="390"/>
      <c r="B484" s="390" t="s">
        <v>6480</v>
      </c>
      <c r="C484">
        <v>51.31</v>
      </c>
      <c r="D484" s="396">
        <v>751967.12</v>
      </c>
      <c r="E484" s="396">
        <v>544812.81000000006</v>
      </c>
      <c r="F484" s="397">
        <v>0.72451679802170099</v>
      </c>
      <c r="G484">
        <v>1</v>
      </c>
      <c r="H484" s="396">
        <v>21727.57</v>
      </c>
      <c r="I484" s="396">
        <v>469616.1</v>
      </c>
      <c r="J484" s="396">
        <v>491343.67</v>
      </c>
      <c r="K484">
        <v>0.9</v>
      </c>
      <c r="L484" s="396">
        <v>163537.24</v>
      </c>
      <c r="M484" s="396">
        <v>53215.69</v>
      </c>
      <c r="N484" s="396">
        <v>17658.09</v>
      </c>
      <c r="O484" s="396">
        <v>5177.6499999999996</v>
      </c>
      <c r="P484" s="396">
        <v>5415.5</v>
      </c>
      <c r="Q484" s="396">
        <v>15762.14</v>
      </c>
      <c r="R484" s="396">
        <v>3353.56</v>
      </c>
      <c r="S484" s="396">
        <v>6697.94</v>
      </c>
      <c r="T484" s="396">
        <v>5180.04</v>
      </c>
      <c r="U484" s="396">
        <v>4465.29</v>
      </c>
      <c r="V484" s="396">
        <v>7636.35</v>
      </c>
      <c r="W484" s="396">
        <v>6651.09</v>
      </c>
      <c r="X484" s="396">
        <v>8037.14</v>
      </c>
      <c r="Y484" s="396">
        <v>302787.71999999997</v>
      </c>
      <c r="Z484" s="396">
        <v>4617.8999999999996</v>
      </c>
      <c r="AA484" s="396">
        <v>6413.75</v>
      </c>
      <c r="AB484" s="396">
        <v>16675.75</v>
      </c>
      <c r="AC484" s="396">
        <v>1744.54</v>
      </c>
      <c r="AD484" s="396">
        <v>29298.01</v>
      </c>
      <c r="AE484" s="396">
        <v>45115.01</v>
      </c>
      <c r="AF484" s="396">
        <v>77016.31</v>
      </c>
      <c r="AG484" s="396">
        <v>51720.480000000003</v>
      </c>
      <c r="AH484" s="396">
        <v>141495.57743999999</v>
      </c>
      <c r="AI484" s="396">
        <v>374097.32744000002</v>
      </c>
      <c r="AJ484" s="396">
        <v>52032.44</v>
      </c>
      <c r="AK484" s="396">
        <v>322064.88744000002</v>
      </c>
      <c r="AL484" s="396">
        <v>368894.07744000002</v>
      </c>
      <c r="AM484" s="396">
        <v>10174.27</v>
      </c>
      <c r="AN484" s="396">
        <v>10174.27</v>
      </c>
      <c r="AO484" s="396">
        <v>10852.56</v>
      </c>
      <c r="AP484" s="396">
        <v>10852.56</v>
      </c>
      <c r="AQ484" s="396">
        <v>0</v>
      </c>
      <c r="AR484" s="396">
        <v>0</v>
      </c>
      <c r="AS484" s="396">
        <v>0</v>
      </c>
      <c r="AT484" s="396">
        <v>0</v>
      </c>
      <c r="AU484" s="396">
        <v>0</v>
      </c>
      <c r="AV484" s="396">
        <v>24418.26</v>
      </c>
      <c r="AW484" s="396">
        <v>10046.91</v>
      </c>
      <c r="AX484" s="396">
        <v>3766.41</v>
      </c>
      <c r="AY484" s="396">
        <v>80285.240000000005</v>
      </c>
      <c r="AZ484" s="396">
        <v>751967.12</v>
      </c>
      <c r="BA484" s="396">
        <v>24093.26</v>
      </c>
      <c r="BB484" s="396">
        <v>0</v>
      </c>
      <c r="BC484" s="396">
        <v>13230.62</v>
      </c>
      <c r="BD484" s="396">
        <v>751967.03743999999</v>
      </c>
    </row>
    <row r="485" spans="1:56" x14ac:dyDescent="0.25">
      <c r="A485" s="390"/>
      <c r="B485" s="390" t="s">
        <v>6481</v>
      </c>
      <c r="C485">
        <v>21</v>
      </c>
      <c r="D485" s="396">
        <v>281858.49</v>
      </c>
      <c r="E485" s="396">
        <v>183727.72</v>
      </c>
      <c r="F485" s="397">
        <v>0.651843838374356</v>
      </c>
      <c r="G485">
        <v>1</v>
      </c>
      <c r="H485" s="396">
        <v>15393.75</v>
      </c>
      <c r="I485" s="396">
        <v>155541.88</v>
      </c>
      <c r="J485" s="396">
        <v>170935.63</v>
      </c>
      <c r="K485">
        <v>0.9</v>
      </c>
      <c r="L485" s="396">
        <v>61583.44</v>
      </c>
      <c r="M485" s="396">
        <v>15274.6</v>
      </c>
      <c r="N485" s="396">
        <v>6739.56</v>
      </c>
      <c r="O485" s="396">
        <v>2677.05</v>
      </c>
      <c r="P485" s="396">
        <v>2088.5300000000002</v>
      </c>
      <c r="Q485" s="396">
        <v>5050.08</v>
      </c>
      <c r="R485" s="396">
        <v>558.91999999999996</v>
      </c>
      <c r="S485" s="396">
        <v>2511.7199999999998</v>
      </c>
      <c r="T485" s="396">
        <v>2960.02</v>
      </c>
      <c r="U485" s="396">
        <v>1674.48</v>
      </c>
      <c r="V485" s="396">
        <v>4363.63</v>
      </c>
      <c r="W485" s="396">
        <v>3800.62</v>
      </c>
      <c r="X485" s="396">
        <v>3013.92</v>
      </c>
      <c r="Y485" s="396">
        <v>112296.57</v>
      </c>
      <c r="Z485" s="396">
        <v>1890</v>
      </c>
      <c r="AA485" s="396">
        <v>2625</v>
      </c>
      <c r="AB485" s="396">
        <v>6825</v>
      </c>
      <c r="AC485" s="396">
        <v>714</v>
      </c>
      <c r="AD485" s="396">
        <v>11991</v>
      </c>
      <c r="AE485" s="396">
        <v>10248</v>
      </c>
      <c r="AF485" s="396">
        <v>31521</v>
      </c>
      <c r="AG485" s="396">
        <v>21168</v>
      </c>
      <c r="AH485" s="396">
        <v>53520.911999999997</v>
      </c>
      <c r="AI485" s="396">
        <v>140502.91200000001</v>
      </c>
      <c r="AJ485" s="396">
        <v>21295.68</v>
      </c>
      <c r="AK485" s="396">
        <v>119207.232</v>
      </c>
      <c r="AL485" s="396">
        <v>138373.342</v>
      </c>
      <c r="AM485" s="396">
        <v>4069.71</v>
      </c>
      <c r="AN485" s="396">
        <v>4069.71</v>
      </c>
      <c r="AO485" s="396">
        <v>4069.71</v>
      </c>
      <c r="AP485" s="396">
        <v>4069.71</v>
      </c>
      <c r="AQ485" s="396">
        <v>0</v>
      </c>
      <c r="AR485" s="396">
        <v>0</v>
      </c>
      <c r="AS485" s="396">
        <v>0</v>
      </c>
      <c r="AT485" s="396">
        <v>0</v>
      </c>
      <c r="AU485" s="396">
        <v>0</v>
      </c>
      <c r="AV485" s="396">
        <v>9495.99</v>
      </c>
      <c r="AW485" s="396">
        <v>3907.13</v>
      </c>
      <c r="AX485" s="396">
        <v>1506.56</v>
      </c>
      <c r="AY485" s="396">
        <v>31188.52</v>
      </c>
      <c r="AZ485" s="396">
        <v>281858.49</v>
      </c>
      <c r="BA485" s="396">
        <v>5705</v>
      </c>
      <c r="BB485" s="396">
        <v>0</v>
      </c>
      <c r="BC485" s="396">
        <v>3371.64</v>
      </c>
      <c r="BD485" s="396">
        <v>281858.43199999997</v>
      </c>
    </row>
    <row r="486" spans="1:56" x14ac:dyDescent="0.25">
      <c r="A486" s="390" t="s">
        <v>1467</v>
      </c>
      <c r="B486" s="390" t="s">
        <v>6482</v>
      </c>
      <c r="C486">
        <v>253.27</v>
      </c>
      <c r="D486" s="396">
        <v>3424667.06</v>
      </c>
      <c r="E486" s="396">
        <v>3476185.45</v>
      </c>
      <c r="F486" s="397">
        <v>1.01504332803668</v>
      </c>
      <c r="G486">
        <v>4</v>
      </c>
      <c r="H486" s="396">
        <v>217.77</v>
      </c>
      <c r="I486" s="396">
        <v>1840033.16</v>
      </c>
      <c r="J486" s="396">
        <v>1840250.93</v>
      </c>
      <c r="K486">
        <v>0.9</v>
      </c>
      <c r="L486" s="396">
        <v>794047.77</v>
      </c>
      <c r="M486" s="396">
        <v>192431.24</v>
      </c>
      <c r="N486" s="396">
        <v>84385.3</v>
      </c>
      <c r="O486" s="396">
        <v>34155.85</v>
      </c>
      <c r="P486" s="396">
        <v>26795.16</v>
      </c>
      <c r="Q486" s="396">
        <v>58532.4</v>
      </c>
      <c r="R486" s="396">
        <v>17885.66</v>
      </c>
      <c r="S486" s="396">
        <v>32373.39</v>
      </c>
      <c r="T486" s="396">
        <v>37740.35</v>
      </c>
      <c r="U486" s="396">
        <v>23163.72</v>
      </c>
      <c r="V486" s="396">
        <v>55636.3</v>
      </c>
      <c r="W486" s="396">
        <v>48458</v>
      </c>
      <c r="X486" s="396">
        <v>38846.19</v>
      </c>
      <c r="Y486" s="396">
        <v>1444451.33</v>
      </c>
      <c r="Z486" s="396">
        <v>22554.9</v>
      </c>
      <c r="AA486" s="396">
        <v>31658.75</v>
      </c>
      <c r="AB486" s="396">
        <v>82312.75</v>
      </c>
      <c r="AC486" s="396">
        <v>8611.18</v>
      </c>
      <c r="AD486" s="396">
        <v>72308.58</v>
      </c>
      <c r="AE486" s="396">
        <v>104708.07</v>
      </c>
      <c r="AF486" s="396">
        <v>380158.27</v>
      </c>
      <c r="AG486" s="396">
        <v>255296.16</v>
      </c>
      <c r="AH486" s="396">
        <v>674274.82247999997</v>
      </c>
      <c r="AI486" s="396">
        <v>1631883.48248</v>
      </c>
      <c r="AJ486" s="396">
        <v>256836.04</v>
      </c>
      <c r="AK486" s="396">
        <v>1375047.44248</v>
      </c>
      <c r="AL486" s="396">
        <v>1606199.8724799999</v>
      </c>
      <c r="AM486" s="396">
        <v>44766.81</v>
      </c>
      <c r="AN486" s="396">
        <v>44766.81</v>
      </c>
      <c r="AO486" s="396">
        <v>46801.66</v>
      </c>
      <c r="AP486" s="396">
        <v>46801.66</v>
      </c>
      <c r="AQ486" s="396">
        <v>0</v>
      </c>
      <c r="AR486" s="396">
        <v>0</v>
      </c>
      <c r="AS486" s="396">
        <v>0</v>
      </c>
      <c r="AT486" s="396">
        <v>0</v>
      </c>
      <c r="AU486" s="396">
        <v>678.28</v>
      </c>
      <c r="AV486" s="396">
        <v>121413.01</v>
      </c>
      <c r="AW486" s="396">
        <v>49955.49</v>
      </c>
      <c r="AX486" s="396">
        <v>18832.05</v>
      </c>
      <c r="AY486" s="396">
        <v>374015.77</v>
      </c>
      <c r="AZ486" s="396">
        <v>3424667.06</v>
      </c>
      <c r="BA486" s="396">
        <v>234321.64</v>
      </c>
      <c r="BB486" s="396">
        <v>0.04</v>
      </c>
      <c r="BC486" s="396">
        <v>134381.73000000001</v>
      </c>
      <c r="BD486" s="396">
        <v>3424666.97248</v>
      </c>
    </row>
    <row r="487" spans="1:56" x14ac:dyDescent="0.25">
      <c r="A487" s="390" t="s">
        <v>3334</v>
      </c>
      <c r="B487" s="390" t="s">
        <v>6483</v>
      </c>
      <c r="C487">
        <v>311.29000000000002</v>
      </c>
      <c r="D487" s="396">
        <v>4259394.46</v>
      </c>
      <c r="E487" s="396">
        <v>4819469.9000000004</v>
      </c>
      <c r="F487" s="397">
        <v>1.1314917989539801</v>
      </c>
      <c r="G487">
        <v>4</v>
      </c>
      <c r="H487" s="396">
        <v>270.85000000000002</v>
      </c>
      <c r="I487" s="396">
        <v>769086.93</v>
      </c>
      <c r="J487" s="396">
        <v>769357.78</v>
      </c>
      <c r="K487">
        <v>0.9</v>
      </c>
      <c r="L487" s="396">
        <v>988605</v>
      </c>
      <c r="M487" s="396">
        <v>236272.55</v>
      </c>
      <c r="N487" s="396">
        <v>103582.71</v>
      </c>
      <c r="O487" s="396">
        <v>41353.47</v>
      </c>
      <c r="P487" s="396">
        <v>33723.35</v>
      </c>
      <c r="Q487" s="396">
        <v>70018.100000000006</v>
      </c>
      <c r="R487" s="396">
        <v>22357.08</v>
      </c>
      <c r="S487" s="396">
        <v>39350.42</v>
      </c>
      <c r="T487" s="396">
        <v>45880.43</v>
      </c>
      <c r="U487" s="396">
        <v>28466.26</v>
      </c>
      <c r="V487" s="396">
        <v>67636.289999999994</v>
      </c>
      <c r="W487" s="396">
        <v>58909.73</v>
      </c>
      <c r="X487" s="396">
        <v>47218.22</v>
      </c>
      <c r="Y487" s="396">
        <v>1783373.61</v>
      </c>
      <c r="Z487" s="396">
        <v>27851.4</v>
      </c>
      <c r="AA487" s="396">
        <v>38911.25</v>
      </c>
      <c r="AB487" s="396">
        <v>101169.25</v>
      </c>
      <c r="AC487" s="396">
        <v>10583.86</v>
      </c>
      <c r="AD487" s="396">
        <v>88873.29</v>
      </c>
      <c r="AE487" s="396">
        <v>122008.88</v>
      </c>
      <c r="AF487" s="396">
        <v>467246.29</v>
      </c>
      <c r="AG487" s="396">
        <v>313780.32</v>
      </c>
      <c r="AH487" s="396">
        <v>842729.88396000001</v>
      </c>
      <c r="AI487" s="396">
        <v>2013154.42396</v>
      </c>
      <c r="AJ487" s="396">
        <v>315672.96000000002</v>
      </c>
      <c r="AK487" s="396">
        <v>1697481.4639600001</v>
      </c>
      <c r="AL487" s="396">
        <v>1981587.12396</v>
      </c>
      <c r="AM487" s="396">
        <v>63758.79</v>
      </c>
      <c r="AN487" s="396">
        <v>63758.79</v>
      </c>
      <c r="AO487" s="396">
        <v>66471.929999999993</v>
      </c>
      <c r="AP487" s="396">
        <v>66471.929999999993</v>
      </c>
      <c r="AQ487" s="396">
        <v>0</v>
      </c>
      <c r="AR487" s="396">
        <v>0</v>
      </c>
      <c r="AS487" s="396">
        <v>0</v>
      </c>
      <c r="AT487" s="396">
        <v>0</v>
      </c>
      <c r="AU487" s="396">
        <v>0</v>
      </c>
      <c r="AV487" s="396">
        <v>149222.70000000001</v>
      </c>
      <c r="AW487" s="396">
        <v>61397.82</v>
      </c>
      <c r="AX487" s="396">
        <v>23351.74</v>
      </c>
      <c r="AY487" s="396">
        <v>494433.7</v>
      </c>
      <c r="AZ487" s="396">
        <v>4259394.46</v>
      </c>
      <c r="BA487" s="396">
        <v>99705.08</v>
      </c>
      <c r="BB487" s="396">
        <v>0</v>
      </c>
      <c r="BC487" s="396">
        <v>100276.98</v>
      </c>
      <c r="BD487" s="396">
        <v>4259394.4339600001</v>
      </c>
    </row>
    <row r="488" spans="1:56" x14ac:dyDescent="0.25">
      <c r="A488" s="390" t="s">
        <v>1872</v>
      </c>
      <c r="B488" s="390" t="s">
        <v>6484</v>
      </c>
      <c r="C488">
        <v>366.46</v>
      </c>
      <c r="D488" s="396">
        <v>5075412.0199999996</v>
      </c>
      <c r="E488" s="396">
        <v>4843761.17</v>
      </c>
      <c r="F488" s="397">
        <v>0.95435821779844399</v>
      </c>
      <c r="G488">
        <v>3</v>
      </c>
      <c r="H488" s="396">
        <v>6754.14</v>
      </c>
      <c r="I488" s="396">
        <v>1827903.55</v>
      </c>
      <c r="J488" s="396">
        <v>1834657.69</v>
      </c>
      <c r="K488">
        <v>0.9</v>
      </c>
      <c r="L488" s="396">
        <v>1168759.98</v>
      </c>
      <c r="M488" s="396">
        <v>287881.93</v>
      </c>
      <c r="N488" s="396">
        <v>123354.63</v>
      </c>
      <c r="O488" s="396">
        <v>49020.43</v>
      </c>
      <c r="P488" s="396">
        <v>39973.39</v>
      </c>
      <c r="Q488" s="396">
        <v>86764.33</v>
      </c>
      <c r="R488" s="396">
        <v>26828.49</v>
      </c>
      <c r="S488" s="396">
        <v>46885.599999999999</v>
      </c>
      <c r="T488" s="396">
        <v>54020.51</v>
      </c>
      <c r="U488" s="396">
        <v>33489.72</v>
      </c>
      <c r="V488" s="396">
        <v>79636.28</v>
      </c>
      <c r="W488" s="396">
        <v>69361.460000000006</v>
      </c>
      <c r="X488" s="396">
        <v>56260</v>
      </c>
      <c r="Y488" s="396">
        <v>2122236.75</v>
      </c>
      <c r="Z488" s="396">
        <v>32816.699999999997</v>
      </c>
      <c r="AA488" s="396">
        <v>45807.5</v>
      </c>
      <c r="AB488" s="396">
        <v>119099.5</v>
      </c>
      <c r="AC488" s="396">
        <v>12459.64</v>
      </c>
      <c r="AD488" s="396">
        <v>104624.32000000001</v>
      </c>
      <c r="AE488" s="396">
        <v>159585.51999999999</v>
      </c>
      <c r="AF488" s="396">
        <v>550056.46</v>
      </c>
      <c r="AG488" s="396">
        <v>369391.68</v>
      </c>
      <c r="AH488" s="396">
        <v>1003304.2670399999</v>
      </c>
      <c r="AI488" s="396">
        <v>2397145.5870400001</v>
      </c>
      <c r="AJ488" s="396">
        <v>371619.75</v>
      </c>
      <c r="AK488" s="396">
        <v>2025525.8370399999</v>
      </c>
      <c r="AL488" s="396">
        <v>2359983.6070400001</v>
      </c>
      <c r="AM488" s="396">
        <v>74611.350000000006</v>
      </c>
      <c r="AN488" s="396">
        <v>74611.350000000006</v>
      </c>
      <c r="AO488" s="396">
        <v>77324.490000000005</v>
      </c>
      <c r="AP488" s="396">
        <v>77324.490000000005</v>
      </c>
      <c r="AQ488" s="396">
        <v>2713.14</v>
      </c>
      <c r="AR488" s="396">
        <v>2713.14</v>
      </c>
      <c r="AS488" s="396">
        <v>2713.14</v>
      </c>
      <c r="AT488" s="396">
        <v>2713.14</v>
      </c>
      <c r="AU488" s="396">
        <v>3391.42</v>
      </c>
      <c r="AV488" s="396">
        <v>175675.81</v>
      </c>
      <c r="AW488" s="396">
        <v>72281.97</v>
      </c>
      <c r="AX488" s="396">
        <v>27118.15</v>
      </c>
      <c r="AY488" s="396">
        <v>593191.59</v>
      </c>
      <c r="AZ488" s="396">
        <v>5075412.0199999996</v>
      </c>
      <c r="BA488" s="396">
        <v>280104.03999999998</v>
      </c>
      <c r="BB488" s="396">
        <v>112.67</v>
      </c>
      <c r="BC488" s="396">
        <v>185723.85</v>
      </c>
      <c r="BD488" s="396">
        <v>5075411.94704</v>
      </c>
    </row>
    <row r="489" spans="1:56" x14ac:dyDescent="0.25">
      <c r="A489" s="390" t="s">
        <v>3196</v>
      </c>
      <c r="B489" s="390" t="s">
        <v>6485</v>
      </c>
      <c r="C489">
        <v>227.62</v>
      </c>
      <c r="D489" s="396">
        <v>3154633.66</v>
      </c>
      <c r="E489" s="396">
        <v>4385369.4400000004</v>
      </c>
      <c r="F489" s="397">
        <v>1.39013588031011</v>
      </c>
      <c r="G489">
        <v>4</v>
      </c>
      <c r="H489" s="396">
        <v>200.6</v>
      </c>
      <c r="I489" s="396">
        <v>723692.67</v>
      </c>
      <c r="J489" s="396">
        <v>723893.27</v>
      </c>
      <c r="K489">
        <v>0.9</v>
      </c>
      <c r="L489" s="396">
        <v>735599.43</v>
      </c>
      <c r="M489" s="396">
        <v>177685.05</v>
      </c>
      <c r="N489" s="396">
        <v>76260.28</v>
      </c>
      <c r="O489" s="396">
        <v>30093.34</v>
      </c>
      <c r="P489" s="396">
        <v>25076.47</v>
      </c>
      <c r="Q489" s="396">
        <v>51996.43</v>
      </c>
      <c r="R489" s="396">
        <v>16208.88</v>
      </c>
      <c r="S489" s="396">
        <v>29024.42</v>
      </c>
      <c r="T489" s="396">
        <v>33300.31</v>
      </c>
      <c r="U489" s="396">
        <v>20931.07</v>
      </c>
      <c r="V489" s="396">
        <v>49090.86</v>
      </c>
      <c r="W489" s="396">
        <v>42757.06</v>
      </c>
      <c r="X489" s="396">
        <v>34827.620000000003</v>
      </c>
      <c r="Y489" s="396">
        <v>1322851.22</v>
      </c>
      <c r="Z489" s="396">
        <v>20411.099999999999</v>
      </c>
      <c r="AA489" s="396">
        <v>28452.5</v>
      </c>
      <c r="AB489" s="396">
        <v>73976.5</v>
      </c>
      <c r="AC489" s="396">
        <v>7739.08</v>
      </c>
      <c r="AD489" s="396">
        <v>64985.5</v>
      </c>
      <c r="AE489" s="396">
        <v>92863.99</v>
      </c>
      <c r="AF489" s="396">
        <v>341657.62</v>
      </c>
      <c r="AG489" s="396">
        <v>229440.96</v>
      </c>
      <c r="AH489" s="396">
        <v>625213.70687999995</v>
      </c>
      <c r="AI489" s="396">
        <v>1484740.95688</v>
      </c>
      <c r="AJ489" s="396">
        <v>230824.88</v>
      </c>
      <c r="AK489" s="396">
        <v>1253916.0768800001</v>
      </c>
      <c r="AL489" s="396">
        <v>1461658.46688</v>
      </c>
      <c r="AM489" s="396">
        <v>48836.52</v>
      </c>
      <c r="AN489" s="396">
        <v>48836.52</v>
      </c>
      <c r="AO489" s="396">
        <v>50871.37</v>
      </c>
      <c r="AP489" s="396">
        <v>50871.37</v>
      </c>
      <c r="AQ489" s="396">
        <v>0</v>
      </c>
      <c r="AR489" s="396">
        <v>0</v>
      </c>
      <c r="AS489" s="396">
        <v>0</v>
      </c>
      <c r="AT489" s="396">
        <v>0</v>
      </c>
      <c r="AU489" s="396">
        <v>0</v>
      </c>
      <c r="AV489" s="396">
        <v>109203.88</v>
      </c>
      <c r="AW489" s="396">
        <v>44932.04</v>
      </c>
      <c r="AX489" s="396">
        <v>16572.2</v>
      </c>
      <c r="AY489" s="396">
        <v>370123.9</v>
      </c>
      <c r="AZ489" s="396">
        <v>3154633.66</v>
      </c>
      <c r="BA489" s="396">
        <v>85925.46</v>
      </c>
      <c r="BB489" s="396">
        <v>0</v>
      </c>
      <c r="BC489" s="396">
        <v>122181.73</v>
      </c>
      <c r="BD489" s="396">
        <v>3154633.5868799998</v>
      </c>
    </row>
    <row r="490" spans="1:56" x14ac:dyDescent="0.25">
      <c r="A490" s="390" t="s">
        <v>1657</v>
      </c>
      <c r="B490" s="390" t="s">
        <v>6486</v>
      </c>
      <c r="C490">
        <v>2028.64</v>
      </c>
      <c r="D490" s="396">
        <v>28273440.629999999</v>
      </c>
      <c r="E490" s="396">
        <v>27530641.920000002</v>
      </c>
      <c r="F490" s="397">
        <v>0.973728039692069</v>
      </c>
      <c r="G490">
        <v>3</v>
      </c>
      <c r="H490" s="396">
        <v>37625.089999999997</v>
      </c>
      <c r="I490" s="396">
        <v>9666536.6400000006</v>
      </c>
      <c r="J490" s="396">
        <v>9704161.7300000004</v>
      </c>
      <c r="K490">
        <v>0.9</v>
      </c>
      <c r="L490" s="396">
        <v>6494550.9299999997</v>
      </c>
      <c r="M490" s="396">
        <v>1567982.33</v>
      </c>
      <c r="N490" s="396">
        <v>683102.29</v>
      </c>
      <c r="O490" s="396">
        <v>277579.65999999997</v>
      </c>
      <c r="P490" s="396">
        <v>224232.74</v>
      </c>
      <c r="Q490" s="396">
        <v>470929.97</v>
      </c>
      <c r="R490" s="396">
        <v>150351.35999999999</v>
      </c>
      <c r="S490" s="396">
        <v>260661.65</v>
      </c>
      <c r="T490" s="396">
        <v>307102.90000000002</v>
      </c>
      <c r="U490" s="396">
        <v>188379.67</v>
      </c>
      <c r="V490" s="396">
        <v>452726.82</v>
      </c>
      <c r="W490" s="396">
        <v>394315.15</v>
      </c>
      <c r="X490" s="396">
        <v>312778.84999999998</v>
      </c>
      <c r="Y490" s="396">
        <v>11784694.32</v>
      </c>
      <c r="Z490" s="396">
        <v>181047.6</v>
      </c>
      <c r="AA490" s="396">
        <v>253580</v>
      </c>
      <c r="AB490" s="396">
        <v>659308</v>
      </c>
      <c r="AC490" s="396">
        <v>68973.759999999995</v>
      </c>
      <c r="AD490" s="396">
        <v>579176.72</v>
      </c>
      <c r="AE490" s="396">
        <v>823850.02</v>
      </c>
      <c r="AF490" s="396">
        <v>3044988.64</v>
      </c>
      <c r="AG490" s="396">
        <v>2044869.12</v>
      </c>
      <c r="AH490" s="396">
        <v>5612654.3223599996</v>
      </c>
      <c r="AI490" s="396">
        <v>13268448.182360001</v>
      </c>
      <c r="AJ490" s="396">
        <v>2057203.25</v>
      </c>
      <c r="AK490" s="396">
        <v>11211244.932360001</v>
      </c>
      <c r="AL490" s="396">
        <v>13062727.852360001</v>
      </c>
      <c r="AM490" s="396">
        <v>455807.52</v>
      </c>
      <c r="AN490" s="396">
        <v>455807.52</v>
      </c>
      <c r="AO490" s="396">
        <v>474799.5</v>
      </c>
      <c r="AP490" s="396">
        <v>474799.5</v>
      </c>
      <c r="AQ490" s="396">
        <v>6782.85</v>
      </c>
      <c r="AR490" s="396">
        <v>6782.85</v>
      </c>
      <c r="AS490" s="396">
        <v>6782.85</v>
      </c>
      <c r="AT490" s="396">
        <v>6782.85</v>
      </c>
      <c r="AU490" s="396">
        <v>8817.7000000000007</v>
      </c>
      <c r="AV490" s="396">
        <v>975373.83</v>
      </c>
      <c r="AW490" s="396">
        <v>401318.47</v>
      </c>
      <c r="AX490" s="396">
        <v>152162.96</v>
      </c>
      <c r="AY490" s="396">
        <v>3426018.4</v>
      </c>
      <c r="AZ490" s="396">
        <v>28273440.629999999</v>
      </c>
      <c r="BA490" s="396">
        <v>1641950.36</v>
      </c>
      <c r="BB490" s="396">
        <v>6224.11</v>
      </c>
      <c r="BC490" s="396">
        <v>967856.63</v>
      </c>
      <c r="BD490" s="396">
        <v>28273440.572360002</v>
      </c>
    </row>
    <row r="491" spans="1:56" x14ac:dyDescent="0.25">
      <c r="A491" s="390" t="s">
        <v>2456</v>
      </c>
      <c r="B491" s="390" t="s">
        <v>6487</v>
      </c>
      <c r="C491">
        <v>560.86</v>
      </c>
      <c r="D491" s="396">
        <v>7962894.4400000004</v>
      </c>
      <c r="E491" s="396">
        <v>6751440.0999999996</v>
      </c>
      <c r="F491" s="397">
        <v>0.84786256440691898</v>
      </c>
      <c r="G491">
        <v>2</v>
      </c>
      <c r="H491" s="396">
        <v>24261.15</v>
      </c>
      <c r="I491" s="396">
        <v>2872152.53</v>
      </c>
      <c r="J491" s="396">
        <v>2896413.68</v>
      </c>
      <c r="K491">
        <v>0.9</v>
      </c>
      <c r="L491" s="396">
        <v>1798350.88</v>
      </c>
      <c r="M491" s="396">
        <v>432730.8</v>
      </c>
      <c r="N491" s="396">
        <v>187968.01</v>
      </c>
      <c r="O491" s="396">
        <v>75509.320000000007</v>
      </c>
      <c r="P491" s="396">
        <v>61957.1</v>
      </c>
      <c r="Q491" s="396">
        <v>130729.16</v>
      </c>
      <c r="R491" s="396">
        <v>41360.589999999997</v>
      </c>
      <c r="S491" s="396">
        <v>71723.81</v>
      </c>
      <c r="T491" s="396">
        <v>83620.789999999994</v>
      </c>
      <c r="U491" s="396">
        <v>51629.98</v>
      </c>
      <c r="V491" s="396">
        <v>123272.6</v>
      </c>
      <c r="W491" s="396">
        <v>107367.74</v>
      </c>
      <c r="X491" s="396">
        <v>86064.41</v>
      </c>
      <c r="Y491" s="396">
        <v>3252285.19</v>
      </c>
      <c r="Z491" s="396">
        <v>50080.5</v>
      </c>
      <c r="AA491" s="396">
        <v>70107.5</v>
      </c>
      <c r="AB491" s="396">
        <v>182279.5</v>
      </c>
      <c r="AC491" s="396">
        <v>19069.240000000002</v>
      </c>
      <c r="AD491" s="396">
        <v>320251.06</v>
      </c>
      <c r="AE491" s="396">
        <v>226854.91</v>
      </c>
      <c r="AF491" s="396">
        <v>841850.86</v>
      </c>
      <c r="AG491" s="396">
        <v>565346.88</v>
      </c>
      <c r="AH491" s="396">
        <v>1548463.4486400001</v>
      </c>
      <c r="AI491" s="396">
        <v>3824303.8986399998</v>
      </c>
      <c r="AJ491" s="396">
        <v>568756.9</v>
      </c>
      <c r="AK491" s="396">
        <v>3255546.9986399999</v>
      </c>
      <c r="AL491" s="396">
        <v>3767428.2086399999</v>
      </c>
      <c r="AM491" s="396">
        <v>127517.58</v>
      </c>
      <c r="AN491" s="396">
        <v>127517.58</v>
      </c>
      <c r="AO491" s="396">
        <v>132943.85999999999</v>
      </c>
      <c r="AP491" s="396">
        <v>132943.85999999999</v>
      </c>
      <c r="AQ491" s="396">
        <v>0</v>
      </c>
      <c r="AR491" s="396">
        <v>0</v>
      </c>
      <c r="AS491" s="396">
        <v>0</v>
      </c>
      <c r="AT491" s="396">
        <v>0</v>
      </c>
      <c r="AU491" s="396">
        <v>0</v>
      </c>
      <c r="AV491" s="396">
        <v>269279.14</v>
      </c>
      <c r="AW491" s="396">
        <v>110795.15</v>
      </c>
      <c r="AX491" s="396">
        <v>42183.79</v>
      </c>
      <c r="AY491" s="396">
        <v>943180.96</v>
      </c>
      <c r="AZ491" s="396">
        <v>7962894.4400000004</v>
      </c>
      <c r="BA491" s="396">
        <v>381072.99</v>
      </c>
      <c r="BB491" s="396">
        <v>22.81</v>
      </c>
      <c r="BC491" s="396">
        <v>232836.77</v>
      </c>
      <c r="BD491" s="396">
        <v>7962894.3586400002</v>
      </c>
    </row>
    <row r="492" spans="1:56" x14ac:dyDescent="0.25">
      <c r="A492" s="390" t="s">
        <v>2304</v>
      </c>
      <c r="B492" s="390" t="s">
        <v>6488</v>
      </c>
      <c r="C492">
        <v>333.99</v>
      </c>
      <c r="D492" s="396">
        <v>5047524.97</v>
      </c>
      <c r="E492" s="396">
        <v>3776460.37</v>
      </c>
      <c r="F492" s="397">
        <v>0.74818062168001498</v>
      </c>
      <c r="G492">
        <v>1</v>
      </c>
      <c r="H492" s="396">
        <v>85112.86</v>
      </c>
      <c r="I492" s="396">
        <v>1329573.23</v>
      </c>
      <c r="J492" s="396">
        <v>1414686.09</v>
      </c>
      <c r="K492">
        <v>0.9</v>
      </c>
      <c r="L492" s="396">
        <v>1076952.24</v>
      </c>
      <c r="M492" s="396">
        <v>358948.17</v>
      </c>
      <c r="N492" s="396">
        <v>122784.39</v>
      </c>
      <c r="O492" s="396">
        <v>40681.57</v>
      </c>
      <c r="P492" s="396">
        <v>36149.839999999997</v>
      </c>
      <c r="Q492" s="396">
        <v>105485.62</v>
      </c>
      <c r="R492" s="396">
        <v>24592.78</v>
      </c>
      <c r="S492" s="396">
        <v>46327.44</v>
      </c>
      <c r="T492" s="396">
        <v>40700.379999999997</v>
      </c>
      <c r="U492" s="396">
        <v>30977.99</v>
      </c>
      <c r="V492" s="396">
        <v>59999.94</v>
      </c>
      <c r="W492" s="396">
        <v>52258.63</v>
      </c>
      <c r="X492" s="396">
        <v>55590.239999999998</v>
      </c>
      <c r="Y492" s="396">
        <v>2051449.23</v>
      </c>
      <c r="Z492" s="396">
        <v>30059.1</v>
      </c>
      <c r="AA492" s="396">
        <v>41748.75</v>
      </c>
      <c r="AB492" s="396">
        <v>108546.75</v>
      </c>
      <c r="AC492" s="396">
        <v>11355.66</v>
      </c>
      <c r="AD492" s="396">
        <v>190708.29</v>
      </c>
      <c r="AE492" s="396">
        <v>309274.74</v>
      </c>
      <c r="AF492" s="396">
        <v>501318.99</v>
      </c>
      <c r="AG492" s="396">
        <v>336661.92</v>
      </c>
      <c r="AH492" s="396">
        <v>955098.37775999994</v>
      </c>
      <c r="AI492" s="396">
        <v>2484772.5777599998</v>
      </c>
      <c r="AJ492" s="396">
        <v>338692.57</v>
      </c>
      <c r="AK492" s="396">
        <v>2146080.0077599999</v>
      </c>
      <c r="AL492" s="396">
        <v>2450903.31776</v>
      </c>
      <c r="AM492" s="396">
        <v>65115.360000000001</v>
      </c>
      <c r="AN492" s="396">
        <v>65115.360000000001</v>
      </c>
      <c r="AO492" s="396">
        <v>67828.5</v>
      </c>
      <c r="AP492" s="396">
        <v>67828.5</v>
      </c>
      <c r="AQ492" s="396">
        <v>5426.28</v>
      </c>
      <c r="AR492" s="396">
        <v>5426.28</v>
      </c>
      <c r="AS492" s="396">
        <v>5426.28</v>
      </c>
      <c r="AT492" s="396">
        <v>5426.28</v>
      </c>
      <c r="AU492" s="396">
        <v>6782.85</v>
      </c>
      <c r="AV492" s="396">
        <v>160075.26</v>
      </c>
      <c r="AW492" s="396">
        <v>65863.11</v>
      </c>
      <c r="AX492" s="396">
        <v>24858.3</v>
      </c>
      <c r="AY492" s="396">
        <v>545172.36</v>
      </c>
      <c r="AZ492" s="396">
        <v>5047524.97</v>
      </c>
      <c r="BA492" s="396">
        <v>152648.68</v>
      </c>
      <c r="BB492" s="396">
        <v>1227.3900000000001</v>
      </c>
      <c r="BC492" s="396">
        <v>118647.09</v>
      </c>
      <c r="BD492" s="396">
        <v>5047524.9077599999</v>
      </c>
    </row>
    <row r="493" spans="1:56" x14ac:dyDescent="0.25">
      <c r="A493" s="390" t="s">
        <v>3376</v>
      </c>
      <c r="B493" s="390" t="s">
        <v>6489</v>
      </c>
      <c r="C493">
        <v>361.61</v>
      </c>
      <c r="D493" s="396">
        <v>4935294.07</v>
      </c>
      <c r="E493" s="396">
        <v>3804486.24</v>
      </c>
      <c r="F493" s="397">
        <v>0.77087326226945596</v>
      </c>
      <c r="G493">
        <v>1</v>
      </c>
      <c r="H493" s="396">
        <v>48026.720000000001</v>
      </c>
      <c r="I493" s="396">
        <v>1873860.06</v>
      </c>
      <c r="J493" s="396">
        <v>1921886.78</v>
      </c>
      <c r="K493">
        <v>0.9</v>
      </c>
      <c r="L493" s="396">
        <v>1130237.4099999999</v>
      </c>
      <c r="M493" s="396">
        <v>277022.3</v>
      </c>
      <c r="N493" s="396">
        <v>121229.5</v>
      </c>
      <c r="O493" s="396">
        <v>49020.43</v>
      </c>
      <c r="P493" s="396">
        <v>37513.49</v>
      </c>
      <c r="Q493" s="396">
        <v>83099.789999999994</v>
      </c>
      <c r="R493" s="396">
        <v>26269.56</v>
      </c>
      <c r="S493" s="396">
        <v>46327.44</v>
      </c>
      <c r="T493" s="396">
        <v>54020.51</v>
      </c>
      <c r="U493" s="396">
        <v>33210.629999999997</v>
      </c>
      <c r="V493" s="396">
        <v>79636.28</v>
      </c>
      <c r="W493" s="396">
        <v>69361.460000000006</v>
      </c>
      <c r="X493" s="396">
        <v>55590.239999999998</v>
      </c>
      <c r="Y493" s="396">
        <v>2062539.04</v>
      </c>
      <c r="Z493" s="396">
        <v>32544.9</v>
      </c>
      <c r="AA493" s="396">
        <v>45201.25</v>
      </c>
      <c r="AB493" s="396">
        <v>117523.25</v>
      </c>
      <c r="AC493" s="396">
        <v>12294.74</v>
      </c>
      <c r="AD493" s="396">
        <v>206479.31</v>
      </c>
      <c r="AE493" s="396">
        <v>154360.66</v>
      </c>
      <c r="AF493" s="396">
        <v>542776.61</v>
      </c>
      <c r="AG493" s="396">
        <v>364502.88</v>
      </c>
      <c r="AH493" s="396">
        <v>947199.61164000002</v>
      </c>
      <c r="AI493" s="396">
        <v>2422883.2116399999</v>
      </c>
      <c r="AJ493" s="396">
        <v>366701.46</v>
      </c>
      <c r="AK493" s="396">
        <v>2056181.7516399999</v>
      </c>
      <c r="AL493" s="396">
        <v>2386213.06164</v>
      </c>
      <c r="AM493" s="396">
        <v>52227.94</v>
      </c>
      <c r="AN493" s="396">
        <v>52227.94</v>
      </c>
      <c r="AO493" s="396">
        <v>54941.08</v>
      </c>
      <c r="AP493" s="396">
        <v>54941.08</v>
      </c>
      <c r="AQ493" s="396">
        <v>0</v>
      </c>
      <c r="AR493" s="396">
        <v>0</v>
      </c>
      <c r="AS493" s="396">
        <v>0</v>
      </c>
      <c r="AT493" s="396">
        <v>0</v>
      </c>
      <c r="AU493" s="396">
        <v>0</v>
      </c>
      <c r="AV493" s="396">
        <v>173640.95999999999</v>
      </c>
      <c r="AW493" s="396">
        <v>71444.73</v>
      </c>
      <c r="AX493" s="396">
        <v>27118.15</v>
      </c>
      <c r="AY493" s="396">
        <v>486541.88</v>
      </c>
      <c r="AZ493" s="396">
        <v>4935294.07</v>
      </c>
      <c r="BA493" s="396">
        <v>133228.69</v>
      </c>
      <c r="BB493" s="396">
        <v>0</v>
      </c>
      <c r="BC493" s="396">
        <v>144740.31</v>
      </c>
      <c r="BD493" s="396">
        <v>4935293.9816399999</v>
      </c>
    </row>
    <row r="494" spans="1:56" x14ac:dyDescent="0.25">
      <c r="A494" s="390" t="s">
        <v>1697</v>
      </c>
      <c r="B494" s="390" t="s">
        <v>6490</v>
      </c>
      <c r="C494">
        <v>381</v>
      </c>
      <c r="D494" s="396">
        <v>5121950.32</v>
      </c>
      <c r="E494" s="396">
        <v>4148649.88</v>
      </c>
      <c r="F494" s="397">
        <v>0.80997464262792795</v>
      </c>
      <c r="G494">
        <v>2</v>
      </c>
      <c r="H494" s="396">
        <v>18862.45</v>
      </c>
      <c r="I494" s="396">
        <v>1222129.08</v>
      </c>
      <c r="J494" s="396">
        <v>1240991.53</v>
      </c>
      <c r="K494">
        <v>0.9</v>
      </c>
      <c r="L494" s="396">
        <v>1188262.8</v>
      </c>
      <c r="M494" s="396">
        <v>237652.56</v>
      </c>
      <c r="N494" s="396">
        <v>122701.05</v>
      </c>
      <c r="O494" s="396">
        <v>54246.78</v>
      </c>
      <c r="P494" s="396">
        <v>40786.39</v>
      </c>
      <c r="Q494" s="396">
        <v>75511.490000000005</v>
      </c>
      <c r="R494" s="396">
        <v>27946.35</v>
      </c>
      <c r="S494" s="396">
        <v>47164.68</v>
      </c>
      <c r="T494" s="396">
        <v>62160.58</v>
      </c>
      <c r="U494" s="396">
        <v>35443.279999999999</v>
      </c>
      <c r="V494" s="396">
        <v>91636.27</v>
      </c>
      <c r="W494" s="396">
        <v>79813.179999999993</v>
      </c>
      <c r="X494" s="396">
        <v>56594.879999999997</v>
      </c>
      <c r="Y494" s="396">
        <v>2119920.29</v>
      </c>
      <c r="Z494" s="396">
        <v>34177.5</v>
      </c>
      <c r="AA494" s="396">
        <v>47625</v>
      </c>
      <c r="AB494" s="396">
        <v>123825</v>
      </c>
      <c r="AC494" s="396">
        <v>12954</v>
      </c>
      <c r="AD494" s="396">
        <v>217551</v>
      </c>
      <c r="AE494" s="396">
        <v>69758.25</v>
      </c>
      <c r="AF494" s="396">
        <v>571881</v>
      </c>
      <c r="AG494" s="396">
        <v>384048</v>
      </c>
      <c r="AH494" s="396">
        <v>1001427.165</v>
      </c>
      <c r="AI494" s="396">
        <v>2463246.915</v>
      </c>
      <c r="AJ494" s="396">
        <v>386364.48</v>
      </c>
      <c r="AK494" s="396">
        <v>2076882.4350000001</v>
      </c>
      <c r="AL494" s="396">
        <v>2424610.4649999999</v>
      </c>
      <c r="AM494" s="396">
        <v>68506.78</v>
      </c>
      <c r="AN494" s="396">
        <v>68506.78</v>
      </c>
      <c r="AO494" s="396">
        <v>71219.92</v>
      </c>
      <c r="AP494" s="396">
        <v>71219.92</v>
      </c>
      <c r="AQ494" s="396">
        <v>2034.85</v>
      </c>
      <c r="AR494" s="396">
        <v>2034.85</v>
      </c>
      <c r="AS494" s="396">
        <v>2034.85</v>
      </c>
      <c r="AT494" s="396">
        <v>2034.85</v>
      </c>
      <c r="AU494" s="396">
        <v>2713.14</v>
      </c>
      <c r="AV494" s="396">
        <v>183136.95</v>
      </c>
      <c r="AW494" s="396">
        <v>75351.87</v>
      </c>
      <c r="AX494" s="396">
        <v>28624.71</v>
      </c>
      <c r="AY494" s="396">
        <v>577419.47</v>
      </c>
      <c r="AZ494" s="396">
        <v>5121950.32</v>
      </c>
      <c r="BA494" s="396">
        <v>196134.44</v>
      </c>
      <c r="BB494" s="396">
        <v>1056.76</v>
      </c>
      <c r="BC494" s="396">
        <v>142552.67000000001</v>
      </c>
      <c r="BD494" s="396">
        <v>5121950.2249999996</v>
      </c>
    </row>
    <row r="495" spans="1:56" x14ac:dyDescent="0.25">
      <c r="A495" s="390" t="s">
        <v>2693</v>
      </c>
      <c r="B495" s="390" t="s">
        <v>6491</v>
      </c>
      <c r="C495">
        <v>216.28</v>
      </c>
      <c r="D495" s="396">
        <v>2860966.72</v>
      </c>
      <c r="E495" s="396">
        <v>3171552.03</v>
      </c>
      <c r="F495" s="397">
        <v>1.1085595675855999</v>
      </c>
      <c r="G495">
        <v>4</v>
      </c>
      <c r="H495" s="396">
        <v>181.93</v>
      </c>
      <c r="I495" s="396">
        <v>322761.75</v>
      </c>
      <c r="J495" s="396">
        <v>322943.68</v>
      </c>
      <c r="K495">
        <v>0.9</v>
      </c>
      <c r="L495" s="396">
        <v>667776.15</v>
      </c>
      <c r="M495" s="396">
        <v>168853.07</v>
      </c>
      <c r="N495" s="396">
        <v>73042.600000000006</v>
      </c>
      <c r="O495" s="396">
        <v>28437.57</v>
      </c>
      <c r="P495" s="396">
        <v>21922.880000000001</v>
      </c>
      <c r="Q495" s="396">
        <v>51112.7</v>
      </c>
      <c r="R495" s="396">
        <v>15649.95</v>
      </c>
      <c r="S495" s="396">
        <v>27629.01</v>
      </c>
      <c r="T495" s="396">
        <v>31080.29</v>
      </c>
      <c r="U495" s="396">
        <v>19814.75</v>
      </c>
      <c r="V495" s="396">
        <v>45818.13</v>
      </c>
      <c r="W495" s="396">
        <v>39906.589999999997</v>
      </c>
      <c r="X495" s="396">
        <v>33153.21</v>
      </c>
      <c r="Y495" s="396">
        <v>1224196.8999999999</v>
      </c>
      <c r="Z495" s="396">
        <v>19465.2</v>
      </c>
      <c r="AA495" s="396">
        <v>27035</v>
      </c>
      <c r="AB495" s="396">
        <v>70291</v>
      </c>
      <c r="AC495" s="396">
        <v>7353.52</v>
      </c>
      <c r="AD495" s="396">
        <v>61747.93</v>
      </c>
      <c r="AE495" s="396">
        <v>102512.17</v>
      </c>
      <c r="AF495" s="396">
        <v>324636.28000000003</v>
      </c>
      <c r="AG495" s="396">
        <v>218010.23999999999</v>
      </c>
      <c r="AH495" s="396">
        <v>556829.43071999995</v>
      </c>
      <c r="AI495" s="396">
        <v>1387880.7707199999</v>
      </c>
      <c r="AJ495" s="396">
        <v>219325.22</v>
      </c>
      <c r="AK495" s="396">
        <v>1168555.5507199999</v>
      </c>
      <c r="AL495" s="396">
        <v>1365948.2407199999</v>
      </c>
      <c r="AM495" s="396">
        <v>26453.11</v>
      </c>
      <c r="AN495" s="396">
        <v>26453.11</v>
      </c>
      <c r="AO495" s="396">
        <v>27809.68</v>
      </c>
      <c r="AP495" s="396">
        <v>27809.68</v>
      </c>
      <c r="AQ495" s="396">
        <v>0</v>
      </c>
      <c r="AR495" s="396">
        <v>0</v>
      </c>
      <c r="AS495" s="396">
        <v>0</v>
      </c>
      <c r="AT495" s="396">
        <v>0</v>
      </c>
      <c r="AU495" s="396">
        <v>0</v>
      </c>
      <c r="AV495" s="396">
        <v>103777.60000000001</v>
      </c>
      <c r="AW495" s="396">
        <v>42699.39</v>
      </c>
      <c r="AX495" s="396">
        <v>15818.92</v>
      </c>
      <c r="AY495" s="396">
        <v>270821.49</v>
      </c>
      <c r="AZ495" s="396">
        <v>2860966.72</v>
      </c>
      <c r="BA495" s="396">
        <v>116375.28</v>
      </c>
      <c r="BB495" s="396">
        <v>0</v>
      </c>
      <c r="BC495" s="396">
        <v>80028.12</v>
      </c>
      <c r="BD495" s="396">
        <v>2860966.6307199998</v>
      </c>
    </row>
    <row r="496" spans="1:56" x14ac:dyDescent="0.25">
      <c r="A496" s="390" t="s">
        <v>1885</v>
      </c>
      <c r="B496" s="390" t="s">
        <v>6492</v>
      </c>
      <c r="C496">
        <v>152.05000000000001</v>
      </c>
      <c r="D496" s="396">
        <v>2005183.71</v>
      </c>
      <c r="E496" s="396">
        <v>1938442.3</v>
      </c>
      <c r="F496" s="397">
        <v>0.96671556343333798</v>
      </c>
      <c r="G496">
        <v>3</v>
      </c>
      <c r="H496" s="396">
        <v>2668.41</v>
      </c>
      <c r="I496" s="396">
        <v>940802.91</v>
      </c>
      <c r="J496" s="396">
        <v>943471.32</v>
      </c>
      <c r="K496">
        <v>0.9</v>
      </c>
      <c r="L496" s="396">
        <v>473367.73</v>
      </c>
      <c r="M496" s="396">
        <v>94673.54</v>
      </c>
      <c r="N496" s="396">
        <v>48434.62</v>
      </c>
      <c r="O496" s="396">
        <v>21311.23</v>
      </c>
      <c r="P496" s="396">
        <v>16329.52</v>
      </c>
      <c r="Q496" s="396">
        <v>29788.93</v>
      </c>
      <c r="R496" s="396">
        <v>10619.61</v>
      </c>
      <c r="S496" s="396">
        <v>18698.419999999998</v>
      </c>
      <c r="T496" s="396">
        <v>24420.23</v>
      </c>
      <c r="U496" s="396">
        <v>13674.96</v>
      </c>
      <c r="V496" s="396">
        <v>35999.96</v>
      </c>
      <c r="W496" s="396">
        <v>31355.18</v>
      </c>
      <c r="X496" s="396">
        <v>22437.02</v>
      </c>
      <c r="Y496" s="396">
        <v>841110.95</v>
      </c>
      <c r="Z496" s="396">
        <v>13647.6</v>
      </c>
      <c r="AA496" s="396">
        <v>19006.25</v>
      </c>
      <c r="AB496" s="396">
        <v>49416.25</v>
      </c>
      <c r="AC496" s="396">
        <v>5169.7</v>
      </c>
      <c r="AD496" s="396">
        <v>43410.27</v>
      </c>
      <c r="AE496" s="396">
        <v>28108.06</v>
      </c>
      <c r="AF496" s="396">
        <v>228227.05</v>
      </c>
      <c r="AG496" s="396">
        <v>153266.4</v>
      </c>
      <c r="AH496" s="396">
        <v>400698.36719999998</v>
      </c>
      <c r="AI496" s="396">
        <v>940949.94720000005</v>
      </c>
      <c r="AJ496" s="396">
        <v>154190.85999999999</v>
      </c>
      <c r="AK496" s="396">
        <v>786759.08719999995</v>
      </c>
      <c r="AL496" s="396">
        <v>925530.85719999997</v>
      </c>
      <c r="AM496" s="396">
        <v>30522.82</v>
      </c>
      <c r="AN496" s="396">
        <v>30522.82</v>
      </c>
      <c r="AO496" s="396">
        <v>31879.39</v>
      </c>
      <c r="AP496" s="396">
        <v>31879.39</v>
      </c>
      <c r="AQ496" s="396">
        <v>0</v>
      </c>
      <c r="AR496" s="396">
        <v>0</v>
      </c>
      <c r="AS496" s="396">
        <v>0</v>
      </c>
      <c r="AT496" s="396">
        <v>0</v>
      </c>
      <c r="AU496" s="396">
        <v>0</v>
      </c>
      <c r="AV496" s="396">
        <v>72576.490000000005</v>
      </c>
      <c r="AW496" s="396">
        <v>29861.66</v>
      </c>
      <c r="AX496" s="396">
        <v>11299.23</v>
      </c>
      <c r="AY496" s="396">
        <v>238541.8</v>
      </c>
      <c r="AZ496" s="396">
        <v>2005183.71</v>
      </c>
      <c r="BA496" s="396">
        <v>253841.35</v>
      </c>
      <c r="BB496" s="396">
        <v>0</v>
      </c>
      <c r="BC496" s="396">
        <v>72436.95</v>
      </c>
      <c r="BD496" s="396">
        <v>2005183.6072</v>
      </c>
    </row>
    <row r="497" spans="1:56" x14ac:dyDescent="0.25">
      <c r="A497" s="390" t="s">
        <v>2210</v>
      </c>
      <c r="B497" s="390" t="s">
        <v>6493</v>
      </c>
      <c r="C497">
        <v>541.75</v>
      </c>
      <c r="D497" s="396">
        <v>7525850.79</v>
      </c>
      <c r="E497" s="396">
        <v>5272005.0599999996</v>
      </c>
      <c r="F497" s="397">
        <v>0.70051947708094298</v>
      </c>
      <c r="G497">
        <v>1</v>
      </c>
      <c r="H497" s="396">
        <v>249265.86</v>
      </c>
      <c r="I497" s="396">
        <v>2148502.86</v>
      </c>
      <c r="J497" s="396">
        <v>2397768.7200000002</v>
      </c>
      <c r="K497">
        <v>0.9</v>
      </c>
      <c r="L497" s="396">
        <v>1709899.56</v>
      </c>
      <c r="M497" s="396">
        <v>416420.9</v>
      </c>
      <c r="N497" s="396">
        <v>182531.34</v>
      </c>
      <c r="O497" s="396">
        <v>73759.679999999993</v>
      </c>
      <c r="P497" s="396">
        <v>57706.61</v>
      </c>
      <c r="Q497" s="396">
        <v>126773.28</v>
      </c>
      <c r="R497" s="396">
        <v>39683.81</v>
      </c>
      <c r="S497" s="396">
        <v>69491.16</v>
      </c>
      <c r="T497" s="396">
        <v>81400.77</v>
      </c>
      <c r="U497" s="396">
        <v>50234.58</v>
      </c>
      <c r="V497" s="396">
        <v>119999.88</v>
      </c>
      <c r="W497" s="396">
        <v>104517.27</v>
      </c>
      <c r="X497" s="396">
        <v>83385.36</v>
      </c>
      <c r="Y497" s="396">
        <v>3115804.2</v>
      </c>
      <c r="Z497" s="396">
        <v>48690</v>
      </c>
      <c r="AA497" s="396">
        <v>67718.75</v>
      </c>
      <c r="AB497" s="396">
        <v>176068.75</v>
      </c>
      <c r="AC497" s="396">
        <v>18419.5</v>
      </c>
      <c r="AD497" s="396">
        <v>309339.25</v>
      </c>
      <c r="AE497" s="396">
        <v>228752.5</v>
      </c>
      <c r="AF497" s="396">
        <v>813166.75</v>
      </c>
      <c r="AG497" s="396">
        <v>546084</v>
      </c>
      <c r="AH497" s="396">
        <v>1452320.6310000001</v>
      </c>
      <c r="AI497" s="396">
        <v>3660560.1310000001</v>
      </c>
      <c r="AJ497" s="396">
        <v>549377.84</v>
      </c>
      <c r="AK497" s="396">
        <v>3111182.2910000002</v>
      </c>
      <c r="AL497" s="396">
        <v>3605622.341</v>
      </c>
      <c r="AM497" s="396">
        <v>96994.75</v>
      </c>
      <c r="AN497" s="396">
        <v>96994.75</v>
      </c>
      <c r="AO497" s="396">
        <v>101064.46</v>
      </c>
      <c r="AP497" s="396">
        <v>101064.46</v>
      </c>
      <c r="AQ497" s="396">
        <v>0</v>
      </c>
      <c r="AR497" s="396">
        <v>0</v>
      </c>
      <c r="AS497" s="396">
        <v>0</v>
      </c>
      <c r="AT497" s="396">
        <v>0</v>
      </c>
      <c r="AU497" s="396">
        <v>0</v>
      </c>
      <c r="AV497" s="396">
        <v>260461.44</v>
      </c>
      <c r="AW497" s="396">
        <v>107167.1</v>
      </c>
      <c r="AX497" s="396">
        <v>40677.22</v>
      </c>
      <c r="AY497" s="396">
        <v>804424.18</v>
      </c>
      <c r="AZ497" s="396">
        <v>7525850.79</v>
      </c>
      <c r="BA497" s="396">
        <v>273312.94</v>
      </c>
      <c r="BB497" s="396">
        <v>423.83</v>
      </c>
      <c r="BC497" s="396">
        <v>244992.07</v>
      </c>
      <c r="BD497" s="396">
        <v>7525850.7209999999</v>
      </c>
    </row>
    <row r="498" spans="1:56" x14ac:dyDescent="0.25">
      <c r="A498" s="390" t="s">
        <v>3176</v>
      </c>
      <c r="B498" s="390" t="s">
        <v>6494</v>
      </c>
      <c r="C498">
        <v>414.46</v>
      </c>
      <c r="D498" s="396">
        <v>5904582.46</v>
      </c>
      <c r="E498" s="396">
        <v>5846525.3899999997</v>
      </c>
      <c r="F498" s="397">
        <v>0.99016745546475105</v>
      </c>
      <c r="G498">
        <v>3</v>
      </c>
      <c r="H498" s="396">
        <v>7857.56</v>
      </c>
      <c r="I498" s="396">
        <v>1995976.68</v>
      </c>
      <c r="J498" s="396">
        <v>2003834.24</v>
      </c>
      <c r="K498">
        <v>0.9</v>
      </c>
      <c r="L498" s="396">
        <v>1358939.2</v>
      </c>
      <c r="M498" s="396">
        <v>328284.11</v>
      </c>
      <c r="N498" s="396">
        <v>138301.78</v>
      </c>
      <c r="O498" s="396">
        <v>56218.05</v>
      </c>
      <c r="P498" s="396">
        <v>47344.07</v>
      </c>
      <c r="Q498" s="396">
        <v>95870.65</v>
      </c>
      <c r="R498" s="396">
        <v>30182.05</v>
      </c>
      <c r="S498" s="396">
        <v>52746.3</v>
      </c>
      <c r="T498" s="396">
        <v>62160.58</v>
      </c>
      <c r="U498" s="396">
        <v>37955.01</v>
      </c>
      <c r="V498" s="396">
        <v>91636.27</v>
      </c>
      <c r="W498" s="396">
        <v>79813.179999999993</v>
      </c>
      <c r="X498" s="396">
        <v>63292.5</v>
      </c>
      <c r="Y498" s="396">
        <v>2442743.75</v>
      </c>
      <c r="Z498" s="396">
        <v>37121.4</v>
      </c>
      <c r="AA498" s="396">
        <v>51807.5</v>
      </c>
      <c r="AB498" s="396">
        <v>134699.5</v>
      </c>
      <c r="AC498" s="396">
        <v>14091.64</v>
      </c>
      <c r="AD498" s="396">
        <v>118328.32000000001</v>
      </c>
      <c r="AE498" s="396">
        <v>169494.47</v>
      </c>
      <c r="AF498" s="396">
        <v>622104.46</v>
      </c>
      <c r="AG498" s="396">
        <v>417775.68</v>
      </c>
      <c r="AH498" s="396">
        <v>1178027.7530400001</v>
      </c>
      <c r="AI498" s="396">
        <v>2743450.7230400001</v>
      </c>
      <c r="AJ498" s="396">
        <v>420295.59</v>
      </c>
      <c r="AK498" s="396">
        <v>2323155.1330400002</v>
      </c>
      <c r="AL498" s="396">
        <v>2701421.16304</v>
      </c>
      <c r="AM498" s="396">
        <v>109882.17</v>
      </c>
      <c r="AN498" s="396">
        <v>109882.17</v>
      </c>
      <c r="AO498" s="396">
        <v>114630.16</v>
      </c>
      <c r="AP498" s="396">
        <v>114630.16</v>
      </c>
      <c r="AQ498" s="396">
        <v>0</v>
      </c>
      <c r="AR498" s="396">
        <v>0</v>
      </c>
      <c r="AS498" s="396">
        <v>0</v>
      </c>
      <c r="AT498" s="396">
        <v>0</v>
      </c>
      <c r="AU498" s="396">
        <v>0</v>
      </c>
      <c r="AV498" s="396">
        <v>198737.5</v>
      </c>
      <c r="AW498" s="396">
        <v>81770.73</v>
      </c>
      <c r="AX498" s="396">
        <v>30884.560000000001</v>
      </c>
      <c r="AY498" s="396">
        <v>760417.45</v>
      </c>
      <c r="AZ498" s="396">
        <v>5904582.46</v>
      </c>
      <c r="BA498" s="396">
        <v>457497.63</v>
      </c>
      <c r="BB498" s="396">
        <v>0</v>
      </c>
      <c r="BC498" s="396">
        <v>162692.53</v>
      </c>
      <c r="BD498" s="396">
        <v>5904582.3630400002</v>
      </c>
    </row>
    <row r="499" spans="1:56" x14ac:dyDescent="0.25">
      <c r="A499" s="390" t="s">
        <v>2401</v>
      </c>
      <c r="B499" s="390" t="s">
        <v>6495</v>
      </c>
      <c r="C499">
        <v>175.62</v>
      </c>
      <c r="D499" s="396">
        <v>2403755.1</v>
      </c>
      <c r="E499" s="396">
        <v>2369607.42</v>
      </c>
      <c r="F499" s="397">
        <v>0.98579402702047303</v>
      </c>
      <c r="G499">
        <v>3</v>
      </c>
      <c r="H499" s="396">
        <v>3198.81</v>
      </c>
      <c r="I499" s="396">
        <v>517722.52</v>
      </c>
      <c r="J499" s="396">
        <v>520921.33</v>
      </c>
      <c r="K499">
        <v>0.9</v>
      </c>
      <c r="L499" s="396">
        <v>571528.56999999995</v>
      </c>
      <c r="M499" s="396">
        <v>114305.71</v>
      </c>
      <c r="N499" s="396">
        <v>55538.37</v>
      </c>
      <c r="O499" s="396">
        <v>24540.21</v>
      </c>
      <c r="P499" s="396">
        <v>19958.169999999998</v>
      </c>
      <c r="Q499" s="396">
        <v>33945.53</v>
      </c>
      <c r="R499" s="396">
        <v>12296.39</v>
      </c>
      <c r="S499" s="396">
        <v>21489.23</v>
      </c>
      <c r="T499" s="396">
        <v>28120.26</v>
      </c>
      <c r="U499" s="396">
        <v>16186.69</v>
      </c>
      <c r="V499" s="396">
        <v>41454.5</v>
      </c>
      <c r="W499" s="396">
        <v>36105.96</v>
      </c>
      <c r="X499" s="396">
        <v>25785.83</v>
      </c>
      <c r="Y499" s="396">
        <v>1001255.42</v>
      </c>
      <c r="Z499" s="396">
        <v>15805.8</v>
      </c>
      <c r="AA499" s="396">
        <v>21952.5</v>
      </c>
      <c r="AB499" s="396">
        <v>57076.5</v>
      </c>
      <c r="AC499" s="396">
        <v>5971.08</v>
      </c>
      <c r="AD499" s="396">
        <v>50139.51</v>
      </c>
      <c r="AE499" s="396">
        <v>32282.02</v>
      </c>
      <c r="AF499" s="396">
        <v>263605.62</v>
      </c>
      <c r="AG499" s="396">
        <v>177024.96</v>
      </c>
      <c r="AH499" s="396">
        <v>484507.91687999998</v>
      </c>
      <c r="AI499" s="396">
        <v>1108365.9068799999</v>
      </c>
      <c r="AJ499" s="396">
        <v>178092.72</v>
      </c>
      <c r="AK499" s="396">
        <v>930273.18688000005</v>
      </c>
      <c r="AL499" s="396">
        <v>1090556.6268800001</v>
      </c>
      <c r="AM499" s="396">
        <v>44088.52</v>
      </c>
      <c r="AN499" s="396">
        <v>44088.52</v>
      </c>
      <c r="AO499" s="396">
        <v>46123.38</v>
      </c>
      <c r="AP499" s="396">
        <v>46123.38</v>
      </c>
      <c r="AQ499" s="396">
        <v>0</v>
      </c>
      <c r="AR499" s="396">
        <v>0</v>
      </c>
      <c r="AS499" s="396">
        <v>0</v>
      </c>
      <c r="AT499" s="396">
        <v>0</v>
      </c>
      <c r="AU499" s="396">
        <v>0</v>
      </c>
      <c r="AV499" s="396">
        <v>84107.34</v>
      </c>
      <c r="AW499" s="396">
        <v>34606.04</v>
      </c>
      <c r="AX499" s="396">
        <v>12805.79</v>
      </c>
      <c r="AY499" s="396">
        <v>311942.96999999997</v>
      </c>
      <c r="AZ499" s="396">
        <v>2403755.1</v>
      </c>
      <c r="BA499" s="396">
        <v>79116.91</v>
      </c>
      <c r="BB499" s="396">
        <v>0</v>
      </c>
      <c r="BC499" s="396">
        <v>96899.26</v>
      </c>
      <c r="BD499" s="396">
        <v>2403755.01688</v>
      </c>
    </row>
    <row r="500" spans="1:56" x14ac:dyDescent="0.25">
      <c r="A500" s="390" t="s">
        <v>3409</v>
      </c>
      <c r="B500" s="390" t="s">
        <v>6496</v>
      </c>
      <c r="C500">
        <v>535.54</v>
      </c>
      <c r="D500" s="396">
        <v>7330048.8700000001</v>
      </c>
      <c r="E500" s="396">
        <v>7560452.5300000003</v>
      </c>
      <c r="F500" s="397">
        <v>1.0314327590560799</v>
      </c>
      <c r="G500">
        <v>4</v>
      </c>
      <c r="H500" s="396">
        <v>466.12</v>
      </c>
      <c r="I500" s="396">
        <v>1468410.24</v>
      </c>
      <c r="J500" s="396">
        <v>1468876.36</v>
      </c>
      <c r="K500">
        <v>0.9</v>
      </c>
      <c r="L500" s="396">
        <v>1696247.5</v>
      </c>
      <c r="M500" s="396">
        <v>408169.04</v>
      </c>
      <c r="N500" s="396">
        <v>178551.4</v>
      </c>
      <c r="O500" s="396">
        <v>72186.48</v>
      </c>
      <c r="P500" s="396">
        <v>57794.080000000002</v>
      </c>
      <c r="Q500" s="396">
        <v>123400.07</v>
      </c>
      <c r="R500" s="396">
        <v>39124.89</v>
      </c>
      <c r="S500" s="396">
        <v>68374.84</v>
      </c>
      <c r="T500" s="396">
        <v>79920.75</v>
      </c>
      <c r="U500" s="396">
        <v>49397.33</v>
      </c>
      <c r="V500" s="396">
        <v>117818.06</v>
      </c>
      <c r="W500" s="396">
        <v>102616.95</v>
      </c>
      <c r="X500" s="396">
        <v>82045.84</v>
      </c>
      <c r="Y500" s="396">
        <v>3075647.23</v>
      </c>
      <c r="Z500" s="396">
        <v>48056.4</v>
      </c>
      <c r="AA500" s="396">
        <v>66942.5</v>
      </c>
      <c r="AB500" s="396">
        <v>174050.5</v>
      </c>
      <c r="AC500" s="396">
        <v>18208.36</v>
      </c>
      <c r="AD500" s="396">
        <v>152896.66</v>
      </c>
      <c r="AE500" s="396">
        <v>216568.57</v>
      </c>
      <c r="AF500" s="396">
        <v>803845.54</v>
      </c>
      <c r="AG500" s="396">
        <v>539824.31999999995</v>
      </c>
      <c r="AH500" s="396">
        <v>1448735.58696</v>
      </c>
      <c r="AI500" s="396">
        <v>3469128.4369600001</v>
      </c>
      <c r="AJ500" s="396">
        <v>543080.4</v>
      </c>
      <c r="AK500" s="396">
        <v>2926048.0369600002</v>
      </c>
      <c r="AL500" s="396">
        <v>3414820.39696</v>
      </c>
      <c r="AM500" s="396">
        <v>107169.03</v>
      </c>
      <c r="AN500" s="396">
        <v>107169.03</v>
      </c>
      <c r="AO500" s="396">
        <v>111238.74</v>
      </c>
      <c r="AP500" s="396">
        <v>111238.74</v>
      </c>
      <c r="AQ500" s="396">
        <v>0</v>
      </c>
      <c r="AR500" s="396">
        <v>0</v>
      </c>
      <c r="AS500" s="396">
        <v>0</v>
      </c>
      <c r="AT500" s="396">
        <v>0</v>
      </c>
      <c r="AU500" s="396">
        <v>0</v>
      </c>
      <c r="AV500" s="396">
        <v>257070.01</v>
      </c>
      <c r="AW500" s="396">
        <v>105771.69</v>
      </c>
      <c r="AX500" s="396">
        <v>39923.94</v>
      </c>
      <c r="AY500" s="396">
        <v>839581.18</v>
      </c>
      <c r="AZ500" s="396">
        <v>7330048.8700000001</v>
      </c>
      <c r="BA500" s="396">
        <v>291812.26</v>
      </c>
      <c r="BB500" s="396">
        <v>0</v>
      </c>
      <c r="BC500" s="396">
        <v>233923.05</v>
      </c>
      <c r="BD500" s="396">
        <v>7330048.8069599997</v>
      </c>
    </row>
    <row r="501" spans="1:56" x14ac:dyDescent="0.25">
      <c r="A501" s="390" t="s">
        <v>1636</v>
      </c>
      <c r="B501" s="390" t="s">
        <v>6497</v>
      </c>
      <c r="C501">
        <v>562.95000000000005</v>
      </c>
      <c r="D501" s="396">
        <v>8136354.7599999998</v>
      </c>
      <c r="E501" s="396">
        <v>6685946.4699999997</v>
      </c>
      <c r="F501" s="397">
        <v>0.82173733412774597</v>
      </c>
      <c r="G501">
        <v>2</v>
      </c>
      <c r="H501" s="396">
        <v>36453.699999999997</v>
      </c>
      <c r="I501" s="396">
        <v>3581684.04</v>
      </c>
      <c r="J501" s="396">
        <v>3618137.74</v>
      </c>
      <c r="K501">
        <v>0.9</v>
      </c>
      <c r="L501" s="396">
        <v>1824892.74</v>
      </c>
      <c r="M501" s="396">
        <v>447603.12</v>
      </c>
      <c r="N501" s="396">
        <v>189552.51</v>
      </c>
      <c r="O501" s="396">
        <v>75884.800000000003</v>
      </c>
      <c r="P501" s="396">
        <v>63479.43</v>
      </c>
      <c r="Q501" s="396">
        <v>131431.67999999999</v>
      </c>
      <c r="R501" s="396">
        <v>40801.67</v>
      </c>
      <c r="S501" s="396">
        <v>72281.97</v>
      </c>
      <c r="T501" s="396">
        <v>83620.789999999994</v>
      </c>
      <c r="U501" s="396">
        <v>51909.06</v>
      </c>
      <c r="V501" s="396">
        <v>123272.6</v>
      </c>
      <c r="W501" s="396">
        <v>107367.74</v>
      </c>
      <c r="X501" s="396">
        <v>86734.17</v>
      </c>
      <c r="Y501" s="396">
        <v>3298832.28</v>
      </c>
      <c r="Z501" s="396">
        <v>50246.1</v>
      </c>
      <c r="AA501" s="396">
        <v>70368.75</v>
      </c>
      <c r="AB501" s="396">
        <v>182958.75</v>
      </c>
      <c r="AC501" s="396">
        <v>19140.3</v>
      </c>
      <c r="AD501" s="396">
        <v>321444.45</v>
      </c>
      <c r="AE501" s="396">
        <v>240443.84</v>
      </c>
      <c r="AF501" s="396">
        <v>844987.95</v>
      </c>
      <c r="AG501" s="396">
        <v>567453.6</v>
      </c>
      <c r="AH501" s="396">
        <v>1586676.9798000001</v>
      </c>
      <c r="AI501" s="396">
        <v>3883720.7198000001</v>
      </c>
      <c r="AJ501" s="396">
        <v>570876.32999999996</v>
      </c>
      <c r="AK501" s="396">
        <v>3312844.3898</v>
      </c>
      <c r="AL501" s="396">
        <v>3826633.0797999999</v>
      </c>
      <c r="AM501" s="396">
        <v>143796.42000000001</v>
      </c>
      <c r="AN501" s="396">
        <v>143796.42000000001</v>
      </c>
      <c r="AO501" s="396">
        <v>149222.70000000001</v>
      </c>
      <c r="AP501" s="396">
        <v>149222.70000000001</v>
      </c>
      <c r="AQ501" s="396">
        <v>0</v>
      </c>
      <c r="AR501" s="396">
        <v>0</v>
      </c>
      <c r="AS501" s="396">
        <v>0</v>
      </c>
      <c r="AT501" s="396">
        <v>0</v>
      </c>
      <c r="AU501" s="396">
        <v>678.28</v>
      </c>
      <c r="AV501" s="396">
        <v>270635.71000000002</v>
      </c>
      <c r="AW501" s="396">
        <v>111353.31</v>
      </c>
      <c r="AX501" s="396">
        <v>42183.79</v>
      </c>
      <c r="AY501" s="396">
        <v>1010889.33</v>
      </c>
      <c r="AZ501" s="396">
        <v>8136354.7599999998</v>
      </c>
      <c r="BA501" s="396">
        <v>633663.56000000006</v>
      </c>
      <c r="BB501" s="396">
        <v>106.82</v>
      </c>
      <c r="BC501" s="396">
        <v>322567.27</v>
      </c>
      <c r="BD501" s="396">
        <v>8136354.6897999998</v>
      </c>
    </row>
    <row r="502" spans="1:56" x14ac:dyDescent="0.25">
      <c r="A502" s="390" t="s">
        <v>2524</v>
      </c>
      <c r="B502" s="390" t="s">
        <v>6498</v>
      </c>
      <c r="C502">
        <v>1865</v>
      </c>
      <c r="D502" s="396">
        <v>26158231.850000001</v>
      </c>
      <c r="E502" s="396">
        <v>19093590.809999999</v>
      </c>
      <c r="F502" s="397">
        <v>0.72992666016147401</v>
      </c>
      <c r="G502">
        <v>1</v>
      </c>
      <c r="H502" s="396">
        <v>616176.99</v>
      </c>
      <c r="I502" s="396">
        <v>6545266.7300000004</v>
      </c>
      <c r="J502" s="396">
        <v>7161443.7199999997</v>
      </c>
      <c r="K502">
        <v>0.9</v>
      </c>
      <c r="L502" s="396">
        <v>5864896.5300000003</v>
      </c>
      <c r="M502" s="396">
        <v>1430515.56</v>
      </c>
      <c r="N502" s="396">
        <v>629948.06999999995</v>
      </c>
      <c r="O502" s="396">
        <v>254049.43</v>
      </c>
      <c r="P502" s="396">
        <v>201166.11</v>
      </c>
      <c r="Q502" s="396">
        <v>440338.16</v>
      </c>
      <c r="R502" s="396">
        <v>138054.96</v>
      </c>
      <c r="S502" s="396">
        <v>240288.74</v>
      </c>
      <c r="T502" s="396">
        <v>280462.65000000002</v>
      </c>
      <c r="U502" s="396">
        <v>173030.22</v>
      </c>
      <c r="V502" s="396">
        <v>413454.13</v>
      </c>
      <c r="W502" s="396">
        <v>360109.5</v>
      </c>
      <c r="X502" s="396">
        <v>288332.53999999998</v>
      </c>
      <c r="Y502" s="396">
        <v>10714646.6</v>
      </c>
      <c r="Z502" s="396">
        <v>166140</v>
      </c>
      <c r="AA502" s="396">
        <v>233125</v>
      </c>
      <c r="AB502" s="396">
        <v>606125</v>
      </c>
      <c r="AC502" s="396">
        <v>63410</v>
      </c>
      <c r="AD502" s="396">
        <v>1064915</v>
      </c>
      <c r="AE502" s="396">
        <v>784391</v>
      </c>
      <c r="AF502" s="396">
        <v>2799365</v>
      </c>
      <c r="AG502" s="396">
        <v>1879920</v>
      </c>
      <c r="AH502" s="396">
        <v>5062733.4869999997</v>
      </c>
      <c r="AI502" s="396">
        <v>12660124.487</v>
      </c>
      <c r="AJ502" s="396">
        <v>1891259.2</v>
      </c>
      <c r="AK502" s="396">
        <v>10768865.287</v>
      </c>
      <c r="AL502" s="396">
        <v>12470998.567</v>
      </c>
      <c r="AM502" s="396">
        <v>361525.9</v>
      </c>
      <c r="AN502" s="396">
        <v>361525.9</v>
      </c>
      <c r="AO502" s="396">
        <v>376448.17</v>
      </c>
      <c r="AP502" s="396">
        <v>376448.17</v>
      </c>
      <c r="AQ502" s="396">
        <v>16957.12</v>
      </c>
      <c r="AR502" s="396">
        <v>16957.12</v>
      </c>
      <c r="AS502" s="396">
        <v>17635.41</v>
      </c>
      <c r="AT502" s="396">
        <v>17635.41</v>
      </c>
      <c r="AU502" s="396">
        <v>21705.119999999999</v>
      </c>
      <c r="AV502" s="396">
        <v>896692.77</v>
      </c>
      <c r="AW502" s="396">
        <v>368945.08</v>
      </c>
      <c r="AX502" s="396">
        <v>140110.45000000001</v>
      </c>
      <c r="AY502" s="396">
        <v>2972586.62</v>
      </c>
      <c r="AZ502" s="396">
        <v>26158231.850000001</v>
      </c>
      <c r="BA502" s="396">
        <v>906694.43</v>
      </c>
      <c r="BB502" s="396">
        <v>10903.59</v>
      </c>
      <c r="BC502" s="396">
        <v>794474.64</v>
      </c>
      <c r="BD502" s="396">
        <v>26158231.787</v>
      </c>
    </row>
    <row r="503" spans="1:56" x14ac:dyDescent="0.25">
      <c r="A503" s="390" t="s">
        <v>3112</v>
      </c>
      <c r="B503" s="390" t="s">
        <v>6499</v>
      </c>
      <c r="C503">
        <v>852.75</v>
      </c>
      <c r="D503" s="396">
        <v>12130276.15</v>
      </c>
      <c r="E503" s="396">
        <v>10862989.720000001</v>
      </c>
      <c r="F503" s="397">
        <v>0.89552699259859803</v>
      </c>
      <c r="G503">
        <v>2</v>
      </c>
      <c r="H503" s="396">
        <v>21218.11</v>
      </c>
      <c r="I503" s="396">
        <v>3816371.92</v>
      </c>
      <c r="J503" s="396">
        <v>3837590.03</v>
      </c>
      <c r="K503">
        <v>0.9</v>
      </c>
      <c r="L503" s="396">
        <v>2690357.71</v>
      </c>
      <c r="M503" s="396">
        <v>666248.07999999996</v>
      </c>
      <c r="N503" s="396">
        <v>288449.5</v>
      </c>
      <c r="O503" s="396">
        <v>115676.37</v>
      </c>
      <c r="P503" s="396">
        <v>93458.52</v>
      </c>
      <c r="Q503" s="396">
        <v>204531.66</v>
      </c>
      <c r="R503" s="396">
        <v>62599.82</v>
      </c>
      <c r="S503" s="396">
        <v>110236.99</v>
      </c>
      <c r="T503" s="396">
        <v>127281.2</v>
      </c>
      <c r="U503" s="396">
        <v>78979.92</v>
      </c>
      <c r="V503" s="396">
        <v>187636.17</v>
      </c>
      <c r="W503" s="396">
        <v>163427</v>
      </c>
      <c r="X503" s="396">
        <v>132277.99</v>
      </c>
      <c r="Y503" s="396">
        <v>4921160.93</v>
      </c>
      <c r="Z503" s="396">
        <v>76140</v>
      </c>
      <c r="AA503" s="396">
        <v>106593.75</v>
      </c>
      <c r="AB503" s="396">
        <v>277143.75</v>
      </c>
      <c r="AC503" s="396">
        <v>28993.5</v>
      </c>
      <c r="AD503" s="396">
        <v>486920.25</v>
      </c>
      <c r="AE503" s="396">
        <v>377197</v>
      </c>
      <c r="AF503" s="396">
        <v>1279977.75</v>
      </c>
      <c r="AG503" s="396">
        <v>859572</v>
      </c>
      <c r="AH503" s="396">
        <v>2352259.0890000002</v>
      </c>
      <c r="AI503" s="396">
        <v>5844797.0889999997</v>
      </c>
      <c r="AJ503" s="396">
        <v>864756.72</v>
      </c>
      <c r="AK503" s="396">
        <v>4980040.3689999999</v>
      </c>
      <c r="AL503" s="396">
        <v>5758321.409</v>
      </c>
      <c r="AM503" s="396">
        <v>166858.10999999999</v>
      </c>
      <c r="AN503" s="396">
        <v>166858.10999999999</v>
      </c>
      <c r="AO503" s="396">
        <v>174319.24</v>
      </c>
      <c r="AP503" s="396">
        <v>174319.24</v>
      </c>
      <c r="AQ503" s="396">
        <v>23739.97</v>
      </c>
      <c r="AR503" s="396">
        <v>23739.97</v>
      </c>
      <c r="AS503" s="396">
        <v>24418.26</v>
      </c>
      <c r="AT503" s="396">
        <v>24418.26</v>
      </c>
      <c r="AU503" s="396">
        <v>29844.54</v>
      </c>
      <c r="AV503" s="396">
        <v>409684.14</v>
      </c>
      <c r="AW503" s="396">
        <v>168564.92</v>
      </c>
      <c r="AX503" s="396">
        <v>64028.97</v>
      </c>
      <c r="AY503" s="396">
        <v>1450793.73</v>
      </c>
      <c r="AZ503" s="396">
        <v>12130276.15</v>
      </c>
      <c r="BA503" s="396">
        <v>312143.03999999998</v>
      </c>
      <c r="BB503" s="396">
        <v>2587.8000000000002</v>
      </c>
      <c r="BC503" s="396">
        <v>401487.55</v>
      </c>
      <c r="BD503" s="396">
        <v>12130276.069</v>
      </c>
    </row>
    <row r="504" spans="1:56" x14ac:dyDescent="0.25">
      <c r="A504" s="390"/>
      <c r="B504" s="390" t="s">
        <v>6500</v>
      </c>
      <c r="C504">
        <v>6.99</v>
      </c>
      <c r="D504" s="396">
        <v>82290.38</v>
      </c>
      <c r="E504" s="396">
        <v>80346.34</v>
      </c>
      <c r="F504" s="397">
        <v>0.97637585341081201</v>
      </c>
      <c r="G504">
        <v>3</v>
      </c>
      <c r="H504" s="396">
        <v>109.5</v>
      </c>
      <c r="I504" s="396">
        <v>72117.31</v>
      </c>
      <c r="J504" s="396">
        <v>72226.81</v>
      </c>
      <c r="K504">
        <v>0.9</v>
      </c>
      <c r="L504" s="396">
        <v>20042.23</v>
      </c>
      <c r="M504" s="396">
        <v>5388.8</v>
      </c>
      <c r="N504" s="396">
        <v>1385.46</v>
      </c>
      <c r="O504" s="396">
        <v>0</v>
      </c>
      <c r="P504" s="396">
        <v>612.91</v>
      </c>
      <c r="Q504" s="396">
        <v>1485.89</v>
      </c>
      <c r="R504" s="396">
        <v>0</v>
      </c>
      <c r="S504" s="396">
        <v>558.16</v>
      </c>
      <c r="T504" s="396">
        <v>0</v>
      </c>
      <c r="U504" s="396">
        <v>558.16</v>
      </c>
      <c r="V504" s="396">
        <v>0</v>
      </c>
      <c r="W504" s="396">
        <v>0</v>
      </c>
      <c r="X504" s="396">
        <v>669.76</v>
      </c>
      <c r="Y504" s="396">
        <v>30701.37</v>
      </c>
      <c r="Z504" s="396">
        <v>629.1</v>
      </c>
      <c r="AA504" s="396">
        <v>873.75</v>
      </c>
      <c r="AB504" s="396">
        <v>2271.75</v>
      </c>
      <c r="AC504" s="396">
        <v>237.66</v>
      </c>
      <c r="AD504" s="396">
        <v>3991.29</v>
      </c>
      <c r="AE504" s="396">
        <v>4068.12</v>
      </c>
      <c r="AF504" s="396">
        <v>10491.99</v>
      </c>
      <c r="AG504" s="396">
        <v>7045.92</v>
      </c>
      <c r="AH504" s="396">
        <v>14789.07576</v>
      </c>
      <c r="AI504" s="396">
        <v>44398.655760000001</v>
      </c>
      <c r="AJ504" s="396">
        <v>7088.41</v>
      </c>
      <c r="AK504" s="396">
        <v>37310.245759999998</v>
      </c>
      <c r="AL504" s="396">
        <v>43689.805760000003</v>
      </c>
      <c r="AM504" s="396">
        <v>678.28</v>
      </c>
      <c r="AN504" s="396">
        <v>678.28</v>
      </c>
      <c r="AO504" s="396">
        <v>1356.57</v>
      </c>
      <c r="AP504" s="396">
        <v>1356.57</v>
      </c>
      <c r="AQ504" s="396">
        <v>0</v>
      </c>
      <c r="AR504" s="396">
        <v>0</v>
      </c>
      <c r="AS504" s="396">
        <v>0</v>
      </c>
      <c r="AT504" s="396">
        <v>0</v>
      </c>
      <c r="AU504" s="396">
        <v>0</v>
      </c>
      <c r="AV504" s="396">
        <v>2713.14</v>
      </c>
      <c r="AW504" s="396">
        <v>1116.32</v>
      </c>
      <c r="AX504" s="396">
        <v>0</v>
      </c>
      <c r="AY504" s="396">
        <v>7899.16</v>
      </c>
      <c r="AZ504" s="396">
        <v>82290.38</v>
      </c>
      <c r="BA504" s="396">
        <v>620.1</v>
      </c>
      <c r="BB504" s="396">
        <v>0</v>
      </c>
      <c r="BC504" s="396">
        <v>413.05</v>
      </c>
      <c r="BD504" s="396">
        <v>82290.335760000002</v>
      </c>
    </row>
    <row r="505" spans="1:56" x14ac:dyDescent="0.25">
      <c r="A505" s="390" t="s">
        <v>2809</v>
      </c>
      <c r="B505" s="390" t="s">
        <v>6501</v>
      </c>
      <c r="C505">
        <v>73</v>
      </c>
      <c r="D505" s="396">
        <v>995066.96</v>
      </c>
      <c r="E505" s="396">
        <v>1763983.97</v>
      </c>
      <c r="F505" s="397">
        <v>1.7727289126351899</v>
      </c>
      <c r="G505">
        <v>4</v>
      </c>
      <c r="H505" s="396">
        <v>63.27</v>
      </c>
      <c r="I505" s="396">
        <v>143558.57</v>
      </c>
      <c r="J505" s="396">
        <v>143621.84</v>
      </c>
      <c r="K505">
        <v>0.9</v>
      </c>
      <c r="L505" s="396">
        <v>238944.15</v>
      </c>
      <c r="M505" s="396">
        <v>47788.83</v>
      </c>
      <c r="N505" s="396">
        <v>23248.62</v>
      </c>
      <c r="O505" s="396">
        <v>10332.719999999999</v>
      </c>
      <c r="P505" s="396">
        <v>8277.7999999999993</v>
      </c>
      <c r="Q505" s="396">
        <v>13162.55</v>
      </c>
      <c r="R505" s="396">
        <v>5030.34</v>
      </c>
      <c r="S505" s="396">
        <v>8930.59</v>
      </c>
      <c r="T505" s="396">
        <v>11840.11</v>
      </c>
      <c r="U505" s="396">
        <v>6697.94</v>
      </c>
      <c r="V505" s="396">
        <v>17454.52</v>
      </c>
      <c r="W505" s="396">
        <v>15202.51</v>
      </c>
      <c r="X505" s="396">
        <v>10716.19</v>
      </c>
      <c r="Y505" s="396">
        <v>417626.87</v>
      </c>
      <c r="Z505" s="396">
        <v>6525</v>
      </c>
      <c r="AA505" s="396">
        <v>9125</v>
      </c>
      <c r="AB505" s="396">
        <v>23725</v>
      </c>
      <c r="AC505" s="396">
        <v>2482</v>
      </c>
      <c r="AD505" s="396">
        <v>20841.5</v>
      </c>
      <c r="AE505" s="396">
        <v>12333.5</v>
      </c>
      <c r="AF505" s="396">
        <v>109573</v>
      </c>
      <c r="AG505" s="396">
        <v>73584</v>
      </c>
      <c r="AH505" s="396">
        <v>200657.00099999999</v>
      </c>
      <c r="AI505" s="396">
        <v>458846.00099999999</v>
      </c>
      <c r="AJ505" s="396">
        <v>74027.839999999997</v>
      </c>
      <c r="AK505" s="396">
        <v>384818.16100000002</v>
      </c>
      <c r="AL505" s="396">
        <v>451443.21100000001</v>
      </c>
      <c r="AM505" s="396">
        <v>17635.41</v>
      </c>
      <c r="AN505" s="396">
        <v>17635.41</v>
      </c>
      <c r="AO505" s="396">
        <v>18313.689999999999</v>
      </c>
      <c r="AP505" s="396">
        <v>18313.689999999999</v>
      </c>
      <c r="AQ505" s="396">
        <v>0</v>
      </c>
      <c r="AR505" s="396">
        <v>0</v>
      </c>
      <c r="AS505" s="396">
        <v>0</v>
      </c>
      <c r="AT505" s="396">
        <v>0</v>
      </c>
      <c r="AU505" s="396">
        <v>0</v>
      </c>
      <c r="AV505" s="396">
        <v>34592.53</v>
      </c>
      <c r="AW505" s="396">
        <v>14233.13</v>
      </c>
      <c r="AX505" s="396">
        <v>5272.97</v>
      </c>
      <c r="AY505" s="396">
        <v>125996.83</v>
      </c>
      <c r="AZ505" s="396">
        <v>995066.96</v>
      </c>
      <c r="BA505" s="396">
        <v>60409.37</v>
      </c>
      <c r="BB505" s="396">
        <v>0</v>
      </c>
      <c r="BC505" s="396">
        <v>50584.46</v>
      </c>
      <c r="BD505" s="396">
        <v>995066.91099999996</v>
      </c>
    </row>
    <row r="506" spans="1:56" x14ac:dyDescent="0.25">
      <c r="A506" s="390" t="s">
        <v>2542</v>
      </c>
      <c r="B506" s="390" t="s">
        <v>6502</v>
      </c>
      <c r="C506">
        <v>78.23</v>
      </c>
      <c r="D506" s="396">
        <v>1026284.41</v>
      </c>
      <c r="E506" s="396">
        <v>1021436.86</v>
      </c>
      <c r="F506" s="397">
        <v>0.99527660173654997</v>
      </c>
      <c r="G506">
        <v>3</v>
      </c>
      <c r="H506" s="396">
        <v>1365.73</v>
      </c>
      <c r="I506" s="396">
        <v>164582.84</v>
      </c>
      <c r="J506" s="396">
        <v>165948.57</v>
      </c>
      <c r="K506">
        <v>0.9</v>
      </c>
      <c r="L506" s="396">
        <v>244756.3</v>
      </c>
      <c r="M506" s="396">
        <v>48951.26</v>
      </c>
      <c r="N506" s="396">
        <v>24540.21</v>
      </c>
      <c r="O506" s="396">
        <v>10332.719999999999</v>
      </c>
      <c r="P506" s="396">
        <v>8399.33</v>
      </c>
      <c r="Q506" s="396">
        <v>15240.85</v>
      </c>
      <c r="R506" s="396">
        <v>5589.27</v>
      </c>
      <c r="S506" s="396">
        <v>9209.67</v>
      </c>
      <c r="T506" s="396">
        <v>11840.11</v>
      </c>
      <c r="U506" s="396">
        <v>6977.02</v>
      </c>
      <c r="V506" s="396">
        <v>17454.52</v>
      </c>
      <c r="W506" s="396">
        <v>15202.51</v>
      </c>
      <c r="X506" s="396">
        <v>11051.07</v>
      </c>
      <c r="Y506" s="396">
        <v>429544.84</v>
      </c>
      <c r="Z506" s="396">
        <v>7018.2</v>
      </c>
      <c r="AA506" s="396">
        <v>9778.75</v>
      </c>
      <c r="AB506" s="396">
        <v>25424.75</v>
      </c>
      <c r="AC506" s="396">
        <v>2659.82</v>
      </c>
      <c r="AD506" s="396">
        <v>22334.66</v>
      </c>
      <c r="AE506" s="396">
        <v>14746.96</v>
      </c>
      <c r="AF506" s="396">
        <v>117423.23</v>
      </c>
      <c r="AG506" s="396">
        <v>78855.839999999997</v>
      </c>
      <c r="AH506" s="396">
        <v>204743.58851999999</v>
      </c>
      <c r="AI506" s="396">
        <v>482985.79852000001</v>
      </c>
      <c r="AJ506" s="396">
        <v>79331.47</v>
      </c>
      <c r="AK506" s="396">
        <v>403654.32851999998</v>
      </c>
      <c r="AL506" s="396">
        <v>475052.64851999999</v>
      </c>
      <c r="AM506" s="396">
        <v>15600.55</v>
      </c>
      <c r="AN506" s="396">
        <v>15600.55</v>
      </c>
      <c r="AO506" s="396">
        <v>16278.84</v>
      </c>
      <c r="AP506" s="396">
        <v>16278.84</v>
      </c>
      <c r="AQ506" s="396">
        <v>0</v>
      </c>
      <c r="AR506" s="396">
        <v>0</v>
      </c>
      <c r="AS506" s="396">
        <v>0</v>
      </c>
      <c r="AT506" s="396">
        <v>0</v>
      </c>
      <c r="AU506" s="396">
        <v>0</v>
      </c>
      <c r="AV506" s="396">
        <v>37305.67</v>
      </c>
      <c r="AW506" s="396">
        <v>15349.45</v>
      </c>
      <c r="AX506" s="396">
        <v>5272.97</v>
      </c>
      <c r="AY506" s="396">
        <v>121686.87</v>
      </c>
      <c r="AZ506" s="396">
        <v>1026284.41</v>
      </c>
      <c r="BA506" s="396">
        <v>29917.42</v>
      </c>
      <c r="BB506" s="396">
        <v>0</v>
      </c>
      <c r="BC506" s="396">
        <v>67342.66</v>
      </c>
      <c r="BD506" s="396">
        <v>1026284.35852</v>
      </c>
    </row>
    <row r="507" spans="1:56" x14ac:dyDescent="0.25">
      <c r="A507" s="390" t="s">
        <v>2411</v>
      </c>
      <c r="B507" s="390" t="s">
        <v>6503</v>
      </c>
      <c r="C507">
        <v>171.06</v>
      </c>
      <c r="D507" s="396">
        <v>2375196.81</v>
      </c>
      <c r="E507" s="396">
        <v>1942326.38</v>
      </c>
      <c r="F507" s="397">
        <v>0.81775386857310595</v>
      </c>
      <c r="G507">
        <v>2</v>
      </c>
      <c r="H507" s="396">
        <v>7934.36</v>
      </c>
      <c r="I507" s="396">
        <v>516570.59</v>
      </c>
      <c r="J507" s="396">
        <v>524504.94999999995</v>
      </c>
      <c r="K507">
        <v>0.9</v>
      </c>
      <c r="L507" s="396">
        <v>549571.54</v>
      </c>
      <c r="M507" s="396">
        <v>109914.3</v>
      </c>
      <c r="N507" s="396">
        <v>54892.57</v>
      </c>
      <c r="O507" s="396">
        <v>23894.41</v>
      </c>
      <c r="P507" s="396">
        <v>19262.240000000002</v>
      </c>
      <c r="Q507" s="396">
        <v>32560</v>
      </c>
      <c r="R507" s="396">
        <v>12296.39</v>
      </c>
      <c r="S507" s="396">
        <v>20931.07</v>
      </c>
      <c r="T507" s="396">
        <v>27380.25</v>
      </c>
      <c r="U507" s="396">
        <v>15628.53</v>
      </c>
      <c r="V507" s="396">
        <v>40363.589999999997</v>
      </c>
      <c r="W507" s="396">
        <v>35155.800000000003</v>
      </c>
      <c r="X507" s="396">
        <v>25116.07</v>
      </c>
      <c r="Y507" s="396">
        <v>966966.76</v>
      </c>
      <c r="Z507" s="396">
        <v>15147.9</v>
      </c>
      <c r="AA507" s="396">
        <v>21382.5</v>
      </c>
      <c r="AB507" s="396">
        <v>55594.5</v>
      </c>
      <c r="AC507" s="396">
        <v>5816.04</v>
      </c>
      <c r="AD507" s="396">
        <v>97675.26</v>
      </c>
      <c r="AE507" s="396">
        <v>29778.29</v>
      </c>
      <c r="AF507" s="396">
        <v>256761.06</v>
      </c>
      <c r="AG507" s="396">
        <v>172428.48</v>
      </c>
      <c r="AH507" s="396">
        <v>468704.76744000003</v>
      </c>
      <c r="AI507" s="396">
        <v>1123288.7974400001</v>
      </c>
      <c r="AJ507" s="396">
        <v>173468.52</v>
      </c>
      <c r="AK507" s="396">
        <v>949820.27743999998</v>
      </c>
      <c r="AL507" s="396">
        <v>1105941.93744</v>
      </c>
      <c r="AM507" s="396">
        <v>42731.95</v>
      </c>
      <c r="AN507" s="396">
        <v>42731.95</v>
      </c>
      <c r="AO507" s="396">
        <v>44088.52</v>
      </c>
      <c r="AP507" s="396">
        <v>44088.52</v>
      </c>
      <c r="AQ507" s="396">
        <v>0</v>
      </c>
      <c r="AR507" s="396">
        <v>0</v>
      </c>
      <c r="AS507" s="396">
        <v>0</v>
      </c>
      <c r="AT507" s="396">
        <v>0</v>
      </c>
      <c r="AU507" s="396">
        <v>0</v>
      </c>
      <c r="AV507" s="396">
        <v>82072.479999999996</v>
      </c>
      <c r="AW507" s="396">
        <v>33768.800000000003</v>
      </c>
      <c r="AX507" s="396">
        <v>12805.79</v>
      </c>
      <c r="AY507" s="396">
        <v>302288.01</v>
      </c>
      <c r="AZ507" s="396">
        <v>2375196.81</v>
      </c>
      <c r="BA507" s="396">
        <v>46212.29</v>
      </c>
      <c r="BB507" s="396">
        <v>2.73</v>
      </c>
      <c r="BC507" s="396">
        <v>61901.52</v>
      </c>
      <c r="BD507" s="396">
        <v>2375196.70744</v>
      </c>
    </row>
    <row r="508" spans="1:56" x14ac:dyDescent="0.25">
      <c r="A508" s="390" t="s">
        <v>1887</v>
      </c>
      <c r="B508" s="390" t="s">
        <v>6504</v>
      </c>
      <c r="C508">
        <v>55.29</v>
      </c>
      <c r="D508" s="396">
        <v>754275.39</v>
      </c>
      <c r="E508" s="396">
        <v>604379.26</v>
      </c>
      <c r="F508" s="397">
        <v>0.80127134997736005</v>
      </c>
      <c r="G508">
        <v>2</v>
      </c>
      <c r="H508" s="396">
        <v>4548.07</v>
      </c>
      <c r="I508" s="396">
        <v>378058.33</v>
      </c>
      <c r="J508" s="396">
        <v>382606.4</v>
      </c>
      <c r="K508">
        <v>0.9</v>
      </c>
      <c r="L508" s="396">
        <v>174364.65</v>
      </c>
      <c r="M508" s="396">
        <v>34872.93</v>
      </c>
      <c r="N508" s="396">
        <v>17436.46</v>
      </c>
      <c r="O508" s="396">
        <v>7103.74</v>
      </c>
      <c r="P508" s="396">
        <v>6098.84</v>
      </c>
      <c r="Q508" s="396">
        <v>10391.49</v>
      </c>
      <c r="R508" s="396">
        <v>3912.48</v>
      </c>
      <c r="S508" s="396">
        <v>6418.86</v>
      </c>
      <c r="T508" s="396">
        <v>8140.07</v>
      </c>
      <c r="U508" s="396">
        <v>5023.45</v>
      </c>
      <c r="V508" s="396">
        <v>11999.98</v>
      </c>
      <c r="W508" s="396">
        <v>10451.719999999999</v>
      </c>
      <c r="X508" s="396">
        <v>7702.26</v>
      </c>
      <c r="Y508" s="396">
        <v>303916.93</v>
      </c>
      <c r="Z508" s="396">
        <v>4961.7</v>
      </c>
      <c r="AA508" s="396">
        <v>6911.25</v>
      </c>
      <c r="AB508" s="396">
        <v>17969.25</v>
      </c>
      <c r="AC508" s="396">
        <v>1879.86</v>
      </c>
      <c r="AD508" s="396">
        <v>31570.59</v>
      </c>
      <c r="AE508" s="396">
        <v>10701.43</v>
      </c>
      <c r="AF508" s="396">
        <v>82990.289999999994</v>
      </c>
      <c r="AG508" s="396">
        <v>55732.32</v>
      </c>
      <c r="AH508" s="396">
        <v>147882.08796</v>
      </c>
      <c r="AI508" s="396">
        <v>360598.77795999998</v>
      </c>
      <c r="AJ508" s="396">
        <v>56068.480000000003</v>
      </c>
      <c r="AK508" s="396">
        <v>304530.29796</v>
      </c>
      <c r="AL508" s="396">
        <v>354991.92796</v>
      </c>
      <c r="AM508" s="396">
        <v>13565.7</v>
      </c>
      <c r="AN508" s="396">
        <v>13565.7</v>
      </c>
      <c r="AO508" s="396">
        <v>13565.7</v>
      </c>
      <c r="AP508" s="396">
        <v>13565.7</v>
      </c>
      <c r="AQ508" s="396">
        <v>0</v>
      </c>
      <c r="AR508" s="396">
        <v>0</v>
      </c>
      <c r="AS508" s="396">
        <v>0</v>
      </c>
      <c r="AT508" s="396">
        <v>0</v>
      </c>
      <c r="AU508" s="396">
        <v>0</v>
      </c>
      <c r="AV508" s="396">
        <v>26453.11</v>
      </c>
      <c r="AW508" s="396">
        <v>10884.15</v>
      </c>
      <c r="AX508" s="396">
        <v>3766.41</v>
      </c>
      <c r="AY508" s="396">
        <v>95366.47</v>
      </c>
      <c r="AZ508" s="396">
        <v>754275.39</v>
      </c>
      <c r="BA508" s="396">
        <v>29184.48</v>
      </c>
      <c r="BB508" s="396">
        <v>0</v>
      </c>
      <c r="BC508" s="396">
        <v>37497.980000000003</v>
      </c>
      <c r="BD508" s="396">
        <v>754275.32796000002</v>
      </c>
    </row>
    <row r="509" spans="1:56" x14ac:dyDescent="0.25">
      <c r="A509" s="390" t="s">
        <v>3202</v>
      </c>
      <c r="B509" s="390" t="s">
        <v>6505</v>
      </c>
      <c r="C509">
        <v>567.5</v>
      </c>
      <c r="D509" s="396">
        <v>8381594.3799999999</v>
      </c>
      <c r="E509" s="396">
        <v>6000662.7800000003</v>
      </c>
      <c r="F509" s="397">
        <v>0.71593333057474895</v>
      </c>
      <c r="G509">
        <v>1</v>
      </c>
      <c r="H509" s="396">
        <v>256621.39</v>
      </c>
      <c r="I509" s="396">
        <v>4293050.41</v>
      </c>
      <c r="J509" s="396">
        <v>4549671.8</v>
      </c>
      <c r="K509">
        <v>0.9</v>
      </c>
      <c r="L509" s="396">
        <v>1861181.19</v>
      </c>
      <c r="M509" s="396">
        <v>372236.23</v>
      </c>
      <c r="N509" s="396">
        <v>182759.98</v>
      </c>
      <c r="O509" s="396">
        <v>81370.17</v>
      </c>
      <c r="P509" s="396">
        <v>69479.839999999997</v>
      </c>
      <c r="Q509" s="396">
        <v>109457.02</v>
      </c>
      <c r="R509" s="396">
        <v>41919.519999999997</v>
      </c>
      <c r="S509" s="396">
        <v>70328.41</v>
      </c>
      <c r="T509" s="396">
        <v>93240.88</v>
      </c>
      <c r="U509" s="396">
        <v>52746.3</v>
      </c>
      <c r="V509" s="396">
        <v>137454.39999999999</v>
      </c>
      <c r="W509" s="396">
        <v>119719.78</v>
      </c>
      <c r="X509" s="396">
        <v>84390.01</v>
      </c>
      <c r="Y509" s="396">
        <v>3276283.73</v>
      </c>
      <c r="Z509" s="396">
        <v>50715</v>
      </c>
      <c r="AA509" s="396">
        <v>70937.5</v>
      </c>
      <c r="AB509" s="396">
        <v>184437.5</v>
      </c>
      <c r="AC509" s="396">
        <v>19295</v>
      </c>
      <c r="AD509" s="396">
        <v>324042.5</v>
      </c>
      <c r="AE509" s="396">
        <v>100192.5</v>
      </c>
      <c r="AF509" s="396">
        <v>851817.5</v>
      </c>
      <c r="AG509" s="396">
        <v>572040</v>
      </c>
      <c r="AH509" s="396">
        <v>1678531.86</v>
      </c>
      <c r="AI509" s="396">
        <v>3852009.36</v>
      </c>
      <c r="AJ509" s="396">
        <v>575490.4</v>
      </c>
      <c r="AK509" s="396">
        <v>3276518.96</v>
      </c>
      <c r="AL509" s="396">
        <v>3794460.32</v>
      </c>
      <c r="AM509" s="396">
        <v>154648.98000000001</v>
      </c>
      <c r="AN509" s="396">
        <v>154648.98000000001</v>
      </c>
      <c r="AO509" s="396">
        <v>161431.82999999999</v>
      </c>
      <c r="AP509" s="396">
        <v>161431.82999999999</v>
      </c>
      <c r="AQ509" s="396">
        <v>47479.95</v>
      </c>
      <c r="AR509" s="396">
        <v>47479.95</v>
      </c>
      <c r="AS509" s="396">
        <v>48836.52</v>
      </c>
      <c r="AT509" s="396">
        <v>48836.52</v>
      </c>
      <c r="AU509" s="396">
        <v>59010.79</v>
      </c>
      <c r="AV509" s="396">
        <v>272670.57</v>
      </c>
      <c r="AW509" s="396">
        <v>112190.56</v>
      </c>
      <c r="AX509" s="396">
        <v>42183.79</v>
      </c>
      <c r="AY509" s="396">
        <v>1310850.27</v>
      </c>
      <c r="AZ509" s="396">
        <v>8381594.3799999999</v>
      </c>
      <c r="BA509" s="396">
        <v>779916.80000000005</v>
      </c>
      <c r="BB509" s="396">
        <v>63261.69</v>
      </c>
      <c r="BC509" s="396">
        <v>285233.45</v>
      </c>
      <c r="BD509" s="396">
        <v>8381594.3200000003</v>
      </c>
    </row>
    <row r="510" spans="1:56" x14ac:dyDescent="0.25">
      <c r="A510" s="390" t="s">
        <v>1913</v>
      </c>
      <c r="B510" s="390" t="s">
        <v>6506</v>
      </c>
      <c r="C510">
        <v>296.70999999999998</v>
      </c>
      <c r="D510" s="396">
        <v>4903434.99</v>
      </c>
      <c r="E510" s="396">
        <v>3873866.34</v>
      </c>
      <c r="F510" s="397">
        <v>0.79003114100631699</v>
      </c>
      <c r="G510">
        <v>2</v>
      </c>
      <c r="H510" s="396">
        <v>42948.44</v>
      </c>
      <c r="I510" s="396">
        <v>3331849.77</v>
      </c>
      <c r="J510" s="396">
        <v>3374798.21</v>
      </c>
      <c r="K510">
        <v>0.9</v>
      </c>
      <c r="L510" s="396">
        <v>972621.76</v>
      </c>
      <c r="M510" s="396">
        <v>237315.6</v>
      </c>
      <c r="N510" s="396">
        <v>99437.62</v>
      </c>
      <c r="O510" s="396">
        <v>40249.620000000003</v>
      </c>
      <c r="P510" s="396">
        <v>40387.14</v>
      </c>
      <c r="Q510" s="396">
        <v>69626.41</v>
      </c>
      <c r="R510" s="396">
        <v>21239.22</v>
      </c>
      <c r="S510" s="396">
        <v>37955.01</v>
      </c>
      <c r="T510" s="396">
        <v>44400.42</v>
      </c>
      <c r="U510" s="396">
        <v>27349.93</v>
      </c>
      <c r="V510" s="396">
        <v>65454.48</v>
      </c>
      <c r="W510" s="396">
        <v>57009.42</v>
      </c>
      <c r="X510" s="396">
        <v>45543.81</v>
      </c>
      <c r="Y510" s="396">
        <v>1758590.44</v>
      </c>
      <c r="Z510" s="396">
        <v>26577</v>
      </c>
      <c r="AA510" s="396">
        <v>37088.75</v>
      </c>
      <c r="AB510" s="396">
        <v>96430.75</v>
      </c>
      <c r="AC510" s="396">
        <v>10088.14</v>
      </c>
      <c r="AD510" s="396">
        <v>169421.41</v>
      </c>
      <c r="AE510" s="396">
        <v>125925.53</v>
      </c>
      <c r="AF510" s="396">
        <v>445361.71</v>
      </c>
      <c r="AG510" s="396">
        <v>299083.68</v>
      </c>
      <c r="AH510" s="396">
        <v>988489.64003999997</v>
      </c>
      <c r="AI510" s="396">
        <v>2198466.6100400002</v>
      </c>
      <c r="AJ510" s="396">
        <v>300887.67</v>
      </c>
      <c r="AK510" s="396">
        <v>1897578.94004</v>
      </c>
      <c r="AL510" s="396">
        <v>2168377.8400400002</v>
      </c>
      <c r="AM510" s="396">
        <v>80715.91</v>
      </c>
      <c r="AN510" s="396">
        <v>80715.91</v>
      </c>
      <c r="AO510" s="396">
        <v>84107.34</v>
      </c>
      <c r="AP510" s="396">
        <v>84107.34</v>
      </c>
      <c r="AQ510" s="396">
        <v>79359.34</v>
      </c>
      <c r="AR510" s="396">
        <v>79359.34</v>
      </c>
      <c r="AS510" s="396">
        <v>82750.77</v>
      </c>
      <c r="AT510" s="396">
        <v>82750.77</v>
      </c>
      <c r="AU510" s="396">
        <v>99707.89</v>
      </c>
      <c r="AV510" s="396">
        <v>142439.85</v>
      </c>
      <c r="AW510" s="396">
        <v>58607.01</v>
      </c>
      <c r="AX510" s="396">
        <v>21845.17</v>
      </c>
      <c r="AY510" s="396">
        <v>976466.64</v>
      </c>
      <c r="AZ510" s="396">
        <v>4903434.99</v>
      </c>
      <c r="BA510" s="396">
        <v>422817.13</v>
      </c>
      <c r="BB510" s="396">
        <v>110417.74</v>
      </c>
      <c r="BC510" s="396">
        <v>201669.91</v>
      </c>
      <c r="BD510" s="396">
        <v>4903434.9200400002</v>
      </c>
    </row>
    <row r="511" spans="1:56" x14ac:dyDescent="0.25">
      <c r="A511" s="390" t="s">
        <v>2943</v>
      </c>
      <c r="B511" s="390" t="s">
        <v>6507</v>
      </c>
      <c r="C511">
        <v>960.63</v>
      </c>
      <c r="D511" s="396">
        <v>13087734.09</v>
      </c>
      <c r="E511" s="396">
        <v>11102398.970000001</v>
      </c>
      <c r="F511" s="397">
        <v>0.84830566495716497</v>
      </c>
      <c r="G511">
        <v>2</v>
      </c>
      <c r="H511" s="396">
        <v>23902.38</v>
      </c>
      <c r="I511" s="396">
        <v>1955013.16</v>
      </c>
      <c r="J511" s="396">
        <v>1978915.54</v>
      </c>
      <c r="K511">
        <v>0.9</v>
      </c>
      <c r="L511" s="396">
        <v>3037819.68</v>
      </c>
      <c r="M511" s="396">
        <v>607563.93000000005</v>
      </c>
      <c r="N511" s="396">
        <v>309335.8</v>
      </c>
      <c r="O511" s="396">
        <v>137554.32999999999</v>
      </c>
      <c r="P511" s="396">
        <v>104945.43</v>
      </c>
      <c r="Q511" s="396">
        <v>187046.82</v>
      </c>
      <c r="R511" s="396">
        <v>70983.72</v>
      </c>
      <c r="S511" s="396">
        <v>118888.5</v>
      </c>
      <c r="T511" s="396">
        <v>157621.49</v>
      </c>
      <c r="U511" s="396">
        <v>89305.919999999998</v>
      </c>
      <c r="V511" s="396">
        <v>232363.4</v>
      </c>
      <c r="W511" s="396">
        <v>202383.44</v>
      </c>
      <c r="X511" s="396">
        <v>142659.29999999999</v>
      </c>
      <c r="Y511" s="396">
        <v>5398471.7599999998</v>
      </c>
      <c r="Z511" s="396">
        <v>85609.8</v>
      </c>
      <c r="AA511" s="396">
        <v>120078.75</v>
      </c>
      <c r="AB511" s="396">
        <v>312204.75</v>
      </c>
      <c r="AC511" s="396">
        <v>32661.42</v>
      </c>
      <c r="AD511" s="396">
        <v>548519.73</v>
      </c>
      <c r="AE511" s="396">
        <v>171471.58</v>
      </c>
      <c r="AF511" s="396">
        <v>1441905.63</v>
      </c>
      <c r="AG511" s="396">
        <v>968315.04</v>
      </c>
      <c r="AH511" s="396">
        <v>2569044.4081199998</v>
      </c>
      <c r="AI511" s="396">
        <v>6249811.10812</v>
      </c>
      <c r="AJ511" s="396">
        <v>974155.67</v>
      </c>
      <c r="AK511" s="396">
        <v>5275655.4381200001</v>
      </c>
      <c r="AL511" s="396">
        <v>6152395.5381199997</v>
      </c>
      <c r="AM511" s="396">
        <v>198737.5</v>
      </c>
      <c r="AN511" s="396">
        <v>198737.5</v>
      </c>
      <c r="AO511" s="396">
        <v>207555.21</v>
      </c>
      <c r="AP511" s="396">
        <v>207555.21</v>
      </c>
      <c r="AQ511" s="396">
        <v>0</v>
      </c>
      <c r="AR511" s="396">
        <v>0</v>
      </c>
      <c r="AS511" s="396">
        <v>0</v>
      </c>
      <c r="AT511" s="396">
        <v>0</v>
      </c>
      <c r="AU511" s="396">
        <v>0</v>
      </c>
      <c r="AV511" s="396">
        <v>461912.08</v>
      </c>
      <c r="AW511" s="396">
        <v>190054.16</v>
      </c>
      <c r="AX511" s="396">
        <v>72315.070000000007</v>
      </c>
      <c r="AY511" s="396">
        <v>1536866.73</v>
      </c>
      <c r="AZ511" s="396">
        <v>13087734.09</v>
      </c>
      <c r="BA511" s="396">
        <v>555127.51</v>
      </c>
      <c r="BB511" s="396">
        <v>0</v>
      </c>
      <c r="BC511" s="396">
        <v>521687.49</v>
      </c>
      <c r="BD511" s="396">
        <v>13087734.02812</v>
      </c>
    </row>
    <row r="512" spans="1:56" x14ac:dyDescent="0.25">
      <c r="A512" s="390" t="s">
        <v>2403</v>
      </c>
      <c r="B512" s="390" t="s">
        <v>6508</v>
      </c>
      <c r="C512">
        <v>177</v>
      </c>
      <c r="D512" s="396">
        <v>2480074.58</v>
      </c>
      <c r="E512" s="396">
        <v>3459279.29</v>
      </c>
      <c r="F512" s="397">
        <v>1.3948287353519799</v>
      </c>
      <c r="G512">
        <v>4</v>
      </c>
      <c r="H512" s="396">
        <v>157.69999999999999</v>
      </c>
      <c r="I512" s="396">
        <v>569345.4</v>
      </c>
      <c r="J512" s="396">
        <v>569503.1</v>
      </c>
      <c r="K512">
        <v>0.9</v>
      </c>
      <c r="L512" s="396">
        <v>574574.85</v>
      </c>
      <c r="M512" s="396">
        <v>143212.4</v>
      </c>
      <c r="N512" s="396">
        <v>59833.8</v>
      </c>
      <c r="O512" s="396">
        <v>22895.73</v>
      </c>
      <c r="P512" s="396">
        <v>19648.36</v>
      </c>
      <c r="Q512" s="396">
        <v>40711.46</v>
      </c>
      <c r="R512" s="396">
        <v>12296.39</v>
      </c>
      <c r="S512" s="396">
        <v>22605.56</v>
      </c>
      <c r="T512" s="396">
        <v>25160.23</v>
      </c>
      <c r="U512" s="396">
        <v>15907.61</v>
      </c>
      <c r="V512" s="396">
        <v>37090.870000000003</v>
      </c>
      <c r="W512" s="396">
        <v>32305.33</v>
      </c>
      <c r="X512" s="396">
        <v>27125.360000000001</v>
      </c>
      <c r="Y512" s="396">
        <v>1033367.95</v>
      </c>
      <c r="Z512" s="396">
        <v>15840</v>
      </c>
      <c r="AA512" s="396">
        <v>22125</v>
      </c>
      <c r="AB512" s="396">
        <v>57525</v>
      </c>
      <c r="AC512" s="396">
        <v>6018</v>
      </c>
      <c r="AD512" s="396">
        <v>50533.5</v>
      </c>
      <c r="AE512" s="396">
        <v>79463</v>
      </c>
      <c r="AF512" s="396">
        <v>265677</v>
      </c>
      <c r="AG512" s="396">
        <v>178416</v>
      </c>
      <c r="AH512" s="396">
        <v>491080.21799999999</v>
      </c>
      <c r="AI512" s="396">
        <v>1166677.7180000001</v>
      </c>
      <c r="AJ512" s="396">
        <v>179492.16</v>
      </c>
      <c r="AK512" s="396">
        <v>987185.55799999996</v>
      </c>
      <c r="AL512" s="396">
        <v>1148728.4979999999</v>
      </c>
      <c r="AM512" s="396">
        <v>40697.1</v>
      </c>
      <c r="AN512" s="396">
        <v>40697.1</v>
      </c>
      <c r="AO512" s="396">
        <v>42053.67</v>
      </c>
      <c r="AP512" s="396">
        <v>42053.67</v>
      </c>
      <c r="AQ512" s="396">
        <v>0</v>
      </c>
      <c r="AR512" s="396">
        <v>0</v>
      </c>
      <c r="AS512" s="396">
        <v>0</v>
      </c>
      <c r="AT512" s="396">
        <v>0</v>
      </c>
      <c r="AU512" s="396">
        <v>0</v>
      </c>
      <c r="AV512" s="396">
        <v>84785.62</v>
      </c>
      <c r="AW512" s="396">
        <v>34885.120000000003</v>
      </c>
      <c r="AX512" s="396">
        <v>12805.79</v>
      </c>
      <c r="AY512" s="396">
        <v>297978.07</v>
      </c>
      <c r="AZ512" s="396">
        <v>2480074.58</v>
      </c>
      <c r="BA512" s="396">
        <v>110511.97</v>
      </c>
      <c r="BB512" s="396">
        <v>0</v>
      </c>
      <c r="BC512" s="396">
        <v>138408.9</v>
      </c>
      <c r="BD512" s="396">
        <v>2480074.5180000002</v>
      </c>
    </row>
    <row r="513" spans="1:56" x14ac:dyDescent="0.25">
      <c r="A513" s="390" t="s">
        <v>1632</v>
      </c>
      <c r="B513" s="390" t="s">
        <v>6509</v>
      </c>
      <c r="C513">
        <v>871.22</v>
      </c>
      <c r="D513" s="396">
        <v>12006824.33</v>
      </c>
      <c r="E513" s="396">
        <v>14391312.17</v>
      </c>
      <c r="F513" s="397">
        <v>1.19859438053426</v>
      </c>
      <c r="G513">
        <v>4</v>
      </c>
      <c r="H513" s="396">
        <v>763.51</v>
      </c>
      <c r="I513" s="396">
        <v>3029952.37</v>
      </c>
      <c r="J513" s="396">
        <v>3030715.88</v>
      </c>
      <c r="K513">
        <v>0.9</v>
      </c>
      <c r="L513" s="396">
        <v>2758977.13</v>
      </c>
      <c r="M513" s="396">
        <v>678788.8</v>
      </c>
      <c r="N513" s="396">
        <v>294073.92</v>
      </c>
      <c r="O513" s="396">
        <v>118259.55</v>
      </c>
      <c r="P513" s="396">
        <v>94231.49</v>
      </c>
      <c r="Q513" s="396">
        <v>205023.71</v>
      </c>
      <c r="R513" s="396">
        <v>64276.6</v>
      </c>
      <c r="S513" s="396">
        <v>112190.56</v>
      </c>
      <c r="T513" s="396">
        <v>130241.23</v>
      </c>
      <c r="U513" s="396">
        <v>80654.399999999994</v>
      </c>
      <c r="V513" s="396">
        <v>191999.8</v>
      </c>
      <c r="W513" s="396">
        <v>167227.63</v>
      </c>
      <c r="X513" s="396">
        <v>134622.16</v>
      </c>
      <c r="Y513" s="396">
        <v>5030566.9800000004</v>
      </c>
      <c r="Z513" s="396">
        <v>77742.899999999994</v>
      </c>
      <c r="AA513" s="396">
        <v>108902.5</v>
      </c>
      <c r="AB513" s="396">
        <v>283146.5</v>
      </c>
      <c r="AC513" s="396">
        <v>29621.48</v>
      </c>
      <c r="AD513" s="396">
        <v>248733.3</v>
      </c>
      <c r="AE513" s="396">
        <v>376512.32</v>
      </c>
      <c r="AF513" s="396">
        <v>1307701.22</v>
      </c>
      <c r="AG513" s="396">
        <v>878189.76</v>
      </c>
      <c r="AH513" s="396">
        <v>2371382.4082800001</v>
      </c>
      <c r="AI513" s="396">
        <v>5681932.3882799996</v>
      </c>
      <c r="AJ513" s="396">
        <v>883486.77</v>
      </c>
      <c r="AK513" s="396">
        <v>4798445.6182800001</v>
      </c>
      <c r="AL513" s="396">
        <v>5593583.7082799999</v>
      </c>
      <c r="AM513" s="396">
        <v>173640.95999999999</v>
      </c>
      <c r="AN513" s="396">
        <v>173640.95999999999</v>
      </c>
      <c r="AO513" s="396">
        <v>180423.81</v>
      </c>
      <c r="AP513" s="396">
        <v>180423.81</v>
      </c>
      <c r="AQ513" s="396">
        <v>3391.42</v>
      </c>
      <c r="AR513" s="396">
        <v>3391.42</v>
      </c>
      <c r="AS513" s="396">
        <v>3391.42</v>
      </c>
      <c r="AT513" s="396">
        <v>3391.42</v>
      </c>
      <c r="AU513" s="396">
        <v>4747.99</v>
      </c>
      <c r="AV513" s="396">
        <v>418501.84</v>
      </c>
      <c r="AW513" s="396">
        <v>172192.97</v>
      </c>
      <c r="AX513" s="396">
        <v>65535.53</v>
      </c>
      <c r="AY513" s="396">
        <v>1382673.55</v>
      </c>
      <c r="AZ513" s="396">
        <v>12006824.33</v>
      </c>
      <c r="BA513" s="396">
        <v>433196.08</v>
      </c>
      <c r="BB513" s="396">
        <v>75.23</v>
      </c>
      <c r="BC513" s="396">
        <v>397668.97</v>
      </c>
      <c r="BD513" s="396">
        <v>12006824.23828</v>
      </c>
    </row>
    <row r="514" spans="1:56" x14ac:dyDescent="0.25">
      <c r="A514" s="390" t="s">
        <v>2945</v>
      </c>
      <c r="B514" s="390" t="s">
        <v>6510</v>
      </c>
      <c r="C514">
        <v>474.99</v>
      </c>
      <c r="D514" s="396">
        <v>7097309.6699999999</v>
      </c>
      <c r="E514" s="396">
        <v>5994562.0199999996</v>
      </c>
      <c r="F514" s="397">
        <v>0.84462455475752096</v>
      </c>
      <c r="G514">
        <v>2</v>
      </c>
      <c r="H514" s="396">
        <v>15693.63</v>
      </c>
      <c r="I514" s="396">
        <v>875408.59</v>
      </c>
      <c r="J514" s="396">
        <v>891102.22</v>
      </c>
      <c r="K514">
        <v>0.9</v>
      </c>
      <c r="L514" s="396">
        <v>1525928.89</v>
      </c>
      <c r="M514" s="396">
        <v>508592.09</v>
      </c>
      <c r="N514" s="396">
        <v>175300.6</v>
      </c>
      <c r="O514" s="396">
        <v>58433.53</v>
      </c>
      <c r="P514" s="396">
        <v>50477.53</v>
      </c>
      <c r="Q514" s="396">
        <v>149900.62</v>
      </c>
      <c r="R514" s="396">
        <v>35212.400000000001</v>
      </c>
      <c r="S514" s="396">
        <v>66142.19</v>
      </c>
      <c r="T514" s="396">
        <v>58460.55</v>
      </c>
      <c r="U514" s="396">
        <v>44094.79</v>
      </c>
      <c r="V514" s="396">
        <v>86181.73</v>
      </c>
      <c r="W514" s="396">
        <v>75062.399999999994</v>
      </c>
      <c r="X514" s="396">
        <v>79366.789999999994</v>
      </c>
      <c r="Y514" s="396">
        <v>2913154.11</v>
      </c>
      <c r="Z514" s="396">
        <v>42749.1</v>
      </c>
      <c r="AA514" s="396">
        <v>59373.75</v>
      </c>
      <c r="AB514" s="396">
        <v>154371.75</v>
      </c>
      <c r="AC514" s="396">
        <v>16149.66</v>
      </c>
      <c r="AD514" s="396">
        <v>271219.28999999998</v>
      </c>
      <c r="AE514" s="396">
        <v>439840.74</v>
      </c>
      <c r="AF514" s="396">
        <v>712959.99</v>
      </c>
      <c r="AG514" s="396">
        <v>478789.92</v>
      </c>
      <c r="AH514" s="396">
        <v>1338263.9487600001</v>
      </c>
      <c r="AI514" s="396">
        <v>3513718.1487599998</v>
      </c>
      <c r="AJ514" s="396">
        <v>481677.85</v>
      </c>
      <c r="AK514" s="396">
        <v>3032040.2987600002</v>
      </c>
      <c r="AL514" s="396">
        <v>3465550.3587600002</v>
      </c>
      <c r="AM514" s="396">
        <v>88177.05</v>
      </c>
      <c r="AN514" s="396">
        <v>88177.05</v>
      </c>
      <c r="AO514" s="396">
        <v>92246.76</v>
      </c>
      <c r="AP514" s="396">
        <v>92246.76</v>
      </c>
      <c r="AQ514" s="396">
        <v>0</v>
      </c>
      <c r="AR514" s="396">
        <v>0</v>
      </c>
      <c r="AS514" s="396">
        <v>0</v>
      </c>
      <c r="AT514" s="396">
        <v>0</v>
      </c>
      <c r="AU514" s="396">
        <v>678.28</v>
      </c>
      <c r="AV514" s="396">
        <v>227903.76</v>
      </c>
      <c r="AW514" s="396">
        <v>93771.21</v>
      </c>
      <c r="AX514" s="396">
        <v>35404.25</v>
      </c>
      <c r="AY514" s="396">
        <v>718605.12</v>
      </c>
      <c r="AZ514" s="396">
        <v>7097309.6699999999</v>
      </c>
      <c r="BA514" s="396">
        <v>144360.49</v>
      </c>
      <c r="BB514" s="396">
        <v>1.56</v>
      </c>
      <c r="BC514" s="396">
        <v>205118.56</v>
      </c>
      <c r="BD514" s="396">
        <v>7097309.5887599997</v>
      </c>
    </row>
    <row r="515" spans="1:56" x14ac:dyDescent="0.25">
      <c r="A515" s="390" t="s">
        <v>2208</v>
      </c>
      <c r="B515" s="390" t="s">
        <v>6511</v>
      </c>
      <c r="C515">
        <v>403.5</v>
      </c>
      <c r="D515" s="396">
        <v>6337931.0499999998</v>
      </c>
      <c r="E515" s="396">
        <v>4509230.49</v>
      </c>
      <c r="F515" s="397">
        <v>0.71146726817105399</v>
      </c>
      <c r="G515">
        <v>1</v>
      </c>
      <c r="H515" s="396">
        <v>201805.2</v>
      </c>
      <c r="I515" s="396">
        <v>2360701.4300000002</v>
      </c>
      <c r="J515" s="396">
        <v>2562506.63</v>
      </c>
      <c r="K515">
        <v>0.9</v>
      </c>
      <c r="L515" s="396">
        <v>1319562.3600000001</v>
      </c>
      <c r="M515" s="396">
        <v>439810.12</v>
      </c>
      <c r="N515" s="396">
        <v>148672.66</v>
      </c>
      <c r="O515" s="396">
        <v>49557.55</v>
      </c>
      <c r="P515" s="396">
        <v>46312.41</v>
      </c>
      <c r="Q515" s="396">
        <v>127693.12</v>
      </c>
      <c r="R515" s="396">
        <v>29623.13</v>
      </c>
      <c r="S515" s="396">
        <v>56095.28</v>
      </c>
      <c r="T515" s="396">
        <v>49580.46</v>
      </c>
      <c r="U515" s="396">
        <v>37396.85</v>
      </c>
      <c r="V515" s="396">
        <v>73090.83</v>
      </c>
      <c r="W515" s="396">
        <v>63660.51</v>
      </c>
      <c r="X515" s="396">
        <v>67311.08</v>
      </c>
      <c r="Y515" s="396">
        <v>2508366.36</v>
      </c>
      <c r="Z515" s="396">
        <v>36315</v>
      </c>
      <c r="AA515" s="396">
        <v>50437.5</v>
      </c>
      <c r="AB515" s="396">
        <v>131137.5</v>
      </c>
      <c r="AC515" s="396">
        <v>13719</v>
      </c>
      <c r="AD515" s="396">
        <v>230398.5</v>
      </c>
      <c r="AE515" s="396">
        <v>373641</v>
      </c>
      <c r="AF515" s="396">
        <v>605653.5</v>
      </c>
      <c r="AG515" s="396">
        <v>406728</v>
      </c>
      <c r="AH515" s="396">
        <v>1213192.4790000001</v>
      </c>
      <c r="AI515" s="396">
        <v>3061222.4789999998</v>
      </c>
      <c r="AJ515" s="396">
        <v>409181.28</v>
      </c>
      <c r="AK515" s="396">
        <v>2652041.199</v>
      </c>
      <c r="AL515" s="396">
        <v>3020304.3489999999</v>
      </c>
      <c r="AM515" s="396">
        <v>92246.76</v>
      </c>
      <c r="AN515" s="396">
        <v>92246.76</v>
      </c>
      <c r="AO515" s="396">
        <v>95638.18</v>
      </c>
      <c r="AP515" s="396">
        <v>95638.18</v>
      </c>
      <c r="AQ515" s="396">
        <v>24418.26</v>
      </c>
      <c r="AR515" s="396">
        <v>24418.26</v>
      </c>
      <c r="AS515" s="396">
        <v>25096.54</v>
      </c>
      <c r="AT515" s="396">
        <v>25096.54</v>
      </c>
      <c r="AU515" s="396">
        <v>30522.82</v>
      </c>
      <c r="AV515" s="396">
        <v>193989.51</v>
      </c>
      <c r="AW515" s="396">
        <v>79817.16</v>
      </c>
      <c r="AX515" s="396">
        <v>30131.279999999999</v>
      </c>
      <c r="AY515" s="396">
        <v>809260.25</v>
      </c>
      <c r="AZ515" s="396">
        <v>6337931.0499999998</v>
      </c>
      <c r="BA515" s="396">
        <v>369734.46</v>
      </c>
      <c r="BB515" s="396">
        <v>10540.51</v>
      </c>
      <c r="BC515" s="396">
        <v>219125.16</v>
      </c>
      <c r="BD515" s="396">
        <v>6337930.9589999998</v>
      </c>
    </row>
    <row r="516" spans="1:56" x14ac:dyDescent="0.25">
      <c r="A516" s="390" t="s">
        <v>2811</v>
      </c>
      <c r="B516" s="390" t="s">
        <v>6512</v>
      </c>
      <c r="C516">
        <v>26.82</v>
      </c>
      <c r="D516" s="396">
        <v>398696.52</v>
      </c>
      <c r="E516" s="396">
        <v>1423583.02</v>
      </c>
      <c r="F516" s="397">
        <v>3.57059304154448</v>
      </c>
      <c r="G516">
        <v>4</v>
      </c>
      <c r="H516" s="396">
        <v>25.35</v>
      </c>
      <c r="I516" s="396">
        <v>53343.48</v>
      </c>
      <c r="J516" s="396">
        <v>53368.83</v>
      </c>
      <c r="K516">
        <v>0.9</v>
      </c>
      <c r="L516" s="396">
        <v>88020.13</v>
      </c>
      <c r="M516" s="396">
        <v>29337.1</v>
      </c>
      <c r="N516" s="396">
        <v>9615.64</v>
      </c>
      <c r="O516" s="396">
        <v>2958.66</v>
      </c>
      <c r="P516" s="396">
        <v>2946.02</v>
      </c>
      <c r="Q516" s="396">
        <v>7931.25</v>
      </c>
      <c r="R516" s="396">
        <v>1676.78</v>
      </c>
      <c r="S516" s="396">
        <v>3628.05</v>
      </c>
      <c r="T516" s="396">
        <v>2960.02</v>
      </c>
      <c r="U516" s="396">
        <v>2232.64</v>
      </c>
      <c r="V516" s="396">
        <v>4363.63</v>
      </c>
      <c r="W516" s="396">
        <v>3800.62</v>
      </c>
      <c r="X516" s="396">
        <v>4353.45</v>
      </c>
      <c r="Y516" s="396">
        <v>163823.99</v>
      </c>
      <c r="Z516" s="396">
        <v>2413.8000000000002</v>
      </c>
      <c r="AA516" s="396">
        <v>3352.5</v>
      </c>
      <c r="AB516" s="396">
        <v>8716.5</v>
      </c>
      <c r="AC516" s="396">
        <v>911.88</v>
      </c>
      <c r="AD516" s="396">
        <v>7657.11</v>
      </c>
      <c r="AE516" s="396">
        <v>24835.32</v>
      </c>
      <c r="AF516" s="396">
        <v>40256.82</v>
      </c>
      <c r="AG516" s="396">
        <v>27034.560000000001</v>
      </c>
      <c r="AH516" s="396">
        <v>76942.408679999993</v>
      </c>
      <c r="AI516" s="396">
        <v>192120.89868000001</v>
      </c>
      <c r="AJ516" s="396">
        <v>27197.62</v>
      </c>
      <c r="AK516" s="396">
        <v>164923.27867999999</v>
      </c>
      <c r="AL516" s="396">
        <v>189401.12867999999</v>
      </c>
      <c r="AM516" s="396">
        <v>6104.56</v>
      </c>
      <c r="AN516" s="396">
        <v>6104.56</v>
      </c>
      <c r="AO516" s="396">
        <v>6782.85</v>
      </c>
      <c r="AP516" s="396">
        <v>6782.85</v>
      </c>
      <c r="AQ516" s="396">
        <v>0</v>
      </c>
      <c r="AR516" s="396">
        <v>0</v>
      </c>
      <c r="AS516" s="396">
        <v>0</v>
      </c>
      <c r="AT516" s="396">
        <v>0</v>
      </c>
      <c r="AU516" s="396">
        <v>0</v>
      </c>
      <c r="AV516" s="396">
        <v>12887.41</v>
      </c>
      <c r="AW516" s="396">
        <v>5302.53</v>
      </c>
      <c r="AX516" s="396">
        <v>1506.56</v>
      </c>
      <c r="AY516" s="396">
        <v>45471.32</v>
      </c>
      <c r="AZ516" s="396">
        <v>398696.52</v>
      </c>
      <c r="BA516" s="396">
        <v>13499.98</v>
      </c>
      <c r="BB516" s="396">
        <v>0</v>
      </c>
      <c r="BC516" s="396">
        <v>8197.16</v>
      </c>
      <c r="BD516" s="396">
        <v>398696.43868000002</v>
      </c>
    </row>
    <row r="517" spans="1:56" x14ac:dyDescent="0.25">
      <c r="A517" s="390" t="s">
        <v>1822</v>
      </c>
      <c r="B517" s="390" t="s">
        <v>6513</v>
      </c>
      <c r="C517">
        <v>340.8</v>
      </c>
      <c r="D517" s="396">
        <v>4670970.09</v>
      </c>
      <c r="E517" s="396">
        <v>3598236.04</v>
      </c>
      <c r="F517" s="397">
        <v>0.77034020142912096</v>
      </c>
      <c r="G517">
        <v>1</v>
      </c>
      <c r="H517" s="396">
        <v>54446.57</v>
      </c>
      <c r="I517" s="396">
        <v>2409735.04</v>
      </c>
      <c r="J517" s="396">
        <v>2464181.61</v>
      </c>
      <c r="K517">
        <v>0.9</v>
      </c>
      <c r="L517" s="396">
        <v>1081060.83</v>
      </c>
      <c r="M517" s="396">
        <v>216212.16</v>
      </c>
      <c r="N517" s="396">
        <v>109785.15</v>
      </c>
      <c r="O517" s="396">
        <v>47788.83</v>
      </c>
      <c r="P517" s="396">
        <v>37612.120000000003</v>
      </c>
      <c r="Q517" s="396">
        <v>65812.77</v>
      </c>
      <c r="R517" s="396">
        <v>24592.78</v>
      </c>
      <c r="S517" s="396">
        <v>41862.15</v>
      </c>
      <c r="T517" s="396">
        <v>54760.51</v>
      </c>
      <c r="U517" s="396">
        <v>31257.07</v>
      </c>
      <c r="V517" s="396">
        <v>80727.19</v>
      </c>
      <c r="W517" s="396">
        <v>70311.61</v>
      </c>
      <c r="X517" s="396">
        <v>50232.15</v>
      </c>
      <c r="Y517" s="396">
        <v>1912015.32</v>
      </c>
      <c r="Z517" s="396">
        <v>30462.3</v>
      </c>
      <c r="AA517" s="396">
        <v>42600</v>
      </c>
      <c r="AB517" s="396">
        <v>110760</v>
      </c>
      <c r="AC517" s="396">
        <v>11587.2</v>
      </c>
      <c r="AD517" s="396">
        <v>194596.8</v>
      </c>
      <c r="AE517" s="396">
        <v>61258.89</v>
      </c>
      <c r="AF517" s="396">
        <v>511540.8</v>
      </c>
      <c r="AG517" s="396">
        <v>343526.40000000002</v>
      </c>
      <c r="AH517" s="396">
        <v>918156.01020000002</v>
      </c>
      <c r="AI517" s="396">
        <v>2224488.4002</v>
      </c>
      <c r="AJ517" s="396">
        <v>345598.46</v>
      </c>
      <c r="AK517" s="396">
        <v>1878889.9402000001</v>
      </c>
      <c r="AL517" s="396">
        <v>2189928.5501999999</v>
      </c>
      <c r="AM517" s="396">
        <v>73254.78</v>
      </c>
      <c r="AN517" s="396">
        <v>73254.78</v>
      </c>
      <c r="AO517" s="396">
        <v>75967.92</v>
      </c>
      <c r="AP517" s="396">
        <v>75967.92</v>
      </c>
      <c r="AQ517" s="396">
        <v>2713.14</v>
      </c>
      <c r="AR517" s="396">
        <v>2713.14</v>
      </c>
      <c r="AS517" s="396">
        <v>2713.14</v>
      </c>
      <c r="AT517" s="396">
        <v>2713.14</v>
      </c>
      <c r="AU517" s="396">
        <v>3391.42</v>
      </c>
      <c r="AV517" s="396">
        <v>163466.68</v>
      </c>
      <c r="AW517" s="396">
        <v>67258.52</v>
      </c>
      <c r="AX517" s="396">
        <v>25611.58</v>
      </c>
      <c r="AY517" s="396">
        <v>569026.16</v>
      </c>
      <c r="AZ517" s="396">
        <v>4670970.09</v>
      </c>
      <c r="BA517" s="396">
        <v>254709.25</v>
      </c>
      <c r="BB517" s="396">
        <v>1039.51</v>
      </c>
      <c r="BC517" s="396">
        <v>164959.13</v>
      </c>
      <c r="BD517" s="396">
        <v>4670970.0301999999</v>
      </c>
    </row>
    <row r="518" spans="1:56" x14ac:dyDescent="0.25">
      <c r="A518" s="390" t="s">
        <v>2828</v>
      </c>
      <c r="B518" s="390" t="s">
        <v>6514</v>
      </c>
      <c r="C518">
        <v>959.62</v>
      </c>
      <c r="D518" s="396">
        <v>12458571.640000001</v>
      </c>
      <c r="E518" s="396">
        <v>10163693.550000001</v>
      </c>
      <c r="F518" s="397">
        <v>0.81579926204124598</v>
      </c>
      <c r="G518">
        <v>2</v>
      </c>
      <c r="H518" s="396">
        <v>39149.980000000003</v>
      </c>
      <c r="I518" s="396">
        <v>2337677.9</v>
      </c>
      <c r="J518" s="396">
        <v>2376827.88</v>
      </c>
      <c r="K518">
        <v>0.9</v>
      </c>
      <c r="L518" s="396">
        <v>2862390.42</v>
      </c>
      <c r="M518" s="396">
        <v>693457.02</v>
      </c>
      <c r="N518" s="396">
        <v>322582.77</v>
      </c>
      <c r="O518" s="396">
        <v>131175.45000000001</v>
      </c>
      <c r="P518" s="396">
        <v>92365.75</v>
      </c>
      <c r="Q518" s="396">
        <v>223135.99</v>
      </c>
      <c r="R518" s="396">
        <v>70983.72</v>
      </c>
      <c r="S518" s="396">
        <v>123353.8</v>
      </c>
      <c r="T518" s="396">
        <v>145041.37</v>
      </c>
      <c r="U518" s="396">
        <v>89026.83</v>
      </c>
      <c r="V518" s="396">
        <v>213817.96</v>
      </c>
      <c r="W518" s="396">
        <v>186230.77</v>
      </c>
      <c r="X518" s="396">
        <v>148017.4</v>
      </c>
      <c r="Y518" s="396">
        <v>5301579.25</v>
      </c>
      <c r="Z518" s="396">
        <v>86111.1</v>
      </c>
      <c r="AA518" s="396">
        <v>119952.5</v>
      </c>
      <c r="AB518" s="396">
        <v>311876.5</v>
      </c>
      <c r="AC518" s="396">
        <v>32627.08</v>
      </c>
      <c r="AD518" s="396">
        <v>547943.02</v>
      </c>
      <c r="AE518" s="396">
        <v>394585.21</v>
      </c>
      <c r="AF518" s="396">
        <v>1440389.62</v>
      </c>
      <c r="AG518" s="396">
        <v>967296.96</v>
      </c>
      <c r="AH518" s="396">
        <v>2359638.8368799998</v>
      </c>
      <c r="AI518" s="396">
        <v>6260420.8268799996</v>
      </c>
      <c r="AJ518" s="396">
        <v>973131.44</v>
      </c>
      <c r="AK518" s="396">
        <v>5287289.3868800001</v>
      </c>
      <c r="AL518" s="396">
        <v>6163107.6768800002</v>
      </c>
      <c r="AM518" s="396">
        <v>66471.929999999993</v>
      </c>
      <c r="AN518" s="396">
        <v>66471.929999999993</v>
      </c>
      <c r="AO518" s="396">
        <v>69185.070000000007</v>
      </c>
      <c r="AP518" s="396">
        <v>69185.070000000007</v>
      </c>
      <c r="AQ518" s="396">
        <v>0</v>
      </c>
      <c r="AR518" s="396">
        <v>0</v>
      </c>
      <c r="AS518" s="396">
        <v>0</v>
      </c>
      <c r="AT518" s="396">
        <v>0</v>
      </c>
      <c r="AU518" s="396">
        <v>0</v>
      </c>
      <c r="AV518" s="396">
        <v>461233.8</v>
      </c>
      <c r="AW518" s="396">
        <v>189775.08</v>
      </c>
      <c r="AX518" s="396">
        <v>71561.789999999994</v>
      </c>
      <c r="AY518" s="396">
        <v>993884.67</v>
      </c>
      <c r="AZ518" s="396">
        <v>12458571.640000001</v>
      </c>
      <c r="BA518" s="396">
        <v>82974.710000000006</v>
      </c>
      <c r="BB518" s="396">
        <v>0</v>
      </c>
      <c r="BC518" s="396">
        <v>269500.3</v>
      </c>
      <c r="BD518" s="396">
        <v>12458571.59688</v>
      </c>
    </row>
    <row r="519" spans="1:56" x14ac:dyDescent="0.25">
      <c r="A519" s="390" t="s">
        <v>2127</v>
      </c>
      <c r="B519" s="390" t="s">
        <v>6515</v>
      </c>
      <c r="C519">
        <v>429.71</v>
      </c>
      <c r="D519" s="396">
        <v>6017747.5800000001</v>
      </c>
      <c r="E519" s="396">
        <v>5512793.7699999996</v>
      </c>
      <c r="F519" s="397">
        <v>0.91608923383921703</v>
      </c>
      <c r="G519">
        <v>3</v>
      </c>
      <c r="H519" s="396">
        <v>8008.16</v>
      </c>
      <c r="I519" s="396">
        <v>1206439.28</v>
      </c>
      <c r="J519" s="396">
        <v>1214447.44</v>
      </c>
      <c r="K519">
        <v>0.9</v>
      </c>
      <c r="L519" s="396">
        <v>1383066.54</v>
      </c>
      <c r="M519" s="396">
        <v>336067.5</v>
      </c>
      <c r="N519" s="396">
        <v>143843.62</v>
      </c>
      <c r="O519" s="396">
        <v>58249.3</v>
      </c>
      <c r="P519" s="396">
        <v>47779.1</v>
      </c>
      <c r="Q519" s="396">
        <v>100328.32000000001</v>
      </c>
      <c r="R519" s="396">
        <v>31299.91</v>
      </c>
      <c r="S519" s="396">
        <v>54978.95</v>
      </c>
      <c r="T519" s="396">
        <v>64380.6</v>
      </c>
      <c r="U519" s="396">
        <v>39629.5</v>
      </c>
      <c r="V519" s="396">
        <v>94908.99</v>
      </c>
      <c r="W519" s="396">
        <v>82663.649999999994</v>
      </c>
      <c r="X519" s="396">
        <v>65971.55</v>
      </c>
      <c r="Y519" s="396">
        <v>2503167.5299999998</v>
      </c>
      <c r="Z519" s="396">
        <v>38223.9</v>
      </c>
      <c r="AA519" s="396">
        <v>53713.75</v>
      </c>
      <c r="AB519" s="396">
        <v>139655.75</v>
      </c>
      <c r="AC519" s="396">
        <v>14610.14</v>
      </c>
      <c r="AD519" s="396">
        <v>122682.2</v>
      </c>
      <c r="AE519" s="396">
        <v>178220.26</v>
      </c>
      <c r="AF519" s="396">
        <v>644994.71</v>
      </c>
      <c r="AG519" s="396">
        <v>433147.68</v>
      </c>
      <c r="AH519" s="396">
        <v>1195120.10304</v>
      </c>
      <c r="AI519" s="396">
        <v>2820368.4930400001</v>
      </c>
      <c r="AJ519" s="396">
        <v>435760.31</v>
      </c>
      <c r="AK519" s="396">
        <v>2384608.18304</v>
      </c>
      <c r="AL519" s="396">
        <v>2776792.4530400001</v>
      </c>
      <c r="AM519" s="396">
        <v>101742.75</v>
      </c>
      <c r="AN519" s="396">
        <v>101742.75</v>
      </c>
      <c r="AO519" s="396">
        <v>105812.46</v>
      </c>
      <c r="AP519" s="396">
        <v>105812.46</v>
      </c>
      <c r="AQ519" s="396">
        <v>0</v>
      </c>
      <c r="AR519" s="396">
        <v>0</v>
      </c>
      <c r="AS519" s="396">
        <v>0</v>
      </c>
      <c r="AT519" s="396">
        <v>0</v>
      </c>
      <c r="AU519" s="396">
        <v>0</v>
      </c>
      <c r="AV519" s="396">
        <v>206198.64</v>
      </c>
      <c r="AW519" s="396">
        <v>84840.62</v>
      </c>
      <c r="AX519" s="396">
        <v>31637.84</v>
      </c>
      <c r="AY519" s="396">
        <v>737787.52</v>
      </c>
      <c r="AZ519" s="396">
        <v>6017747.5800000001</v>
      </c>
      <c r="BA519" s="396">
        <v>231217.7</v>
      </c>
      <c r="BB519" s="396">
        <v>0</v>
      </c>
      <c r="BC519" s="396">
        <v>102857.82</v>
      </c>
      <c r="BD519" s="396">
        <v>6017747.5030399999</v>
      </c>
    </row>
    <row r="520" spans="1:56" x14ac:dyDescent="0.25">
      <c r="A520" s="390" t="s">
        <v>1423</v>
      </c>
      <c r="B520" s="390" t="s">
        <v>6516</v>
      </c>
      <c r="C520">
        <v>347.5</v>
      </c>
      <c r="D520" s="396">
        <v>4601608</v>
      </c>
      <c r="E520" s="396">
        <v>5322312.5999999996</v>
      </c>
      <c r="F520" s="397">
        <v>1.1566201640817699</v>
      </c>
      <c r="G520">
        <v>4</v>
      </c>
      <c r="H520" s="396">
        <v>292.61</v>
      </c>
      <c r="I520" s="396">
        <v>511630.11</v>
      </c>
      <c r="J520" s="396">
        <v>511922.72</v>
      </c>
      <c r="K520">
        <v>0.9</v>
      </c>
      <c r="L520" s="396">
        <v>1071507.46</v>
      </c>
      <c r="M520" s="396">
        <v>261924</v>
      </c>
      <c r="N520" s="396">
        <v>116333.46</v>
      </c>
      <c r="O520" s="396">
        <v>46249.51</v>
      </c>
      <c r="P520" s="396">
        <v>35609.49</v>
      </c>
      <c r="Q520" s="396">
        <v>80720.41</v>
      </c>
      <c r="R520" s="396">
        <v>25151.71</v>
      </c>
      <c r="S520" s="396">
        <v>44373.87</v>
      </c>
      <c r="T520" s="396">
        <v>51060.480000000003</v>
      </c>
      <c r="U520" s="396">
        <v>31815.23</v>
      </c>
      <c r="V520" s="396">
        <v>75272.649999999994</v>
      </c>
      <c r="W520" s="396">
        <v>65560.83</v>
      </c>
      <c r="X520" s="396">
        <v>53246.07</v>
      </c>
      <c r="Y520" s="396">
        <v>1958825.17</v>
      </c>
      <c r="Z520" s="396">
        <v>31095</v>
      </c>
      <c r="AA520" s="396">
        <v>43437.5</v>
      </c>
      <c r="AB520" s="396">
        <v>112937.5</v>
      </c>
      <c r="AC520" s="396">
        <v>11815</v>
      </c>
      <c r="AD520" s="396">
        <v>99211.25</v>
      </c>
      <c r="AE520" s="396">
        <v>146806</v>
      </c>
      <c r="AF520" s="396">
        <v>521597.5</v>
      </c>
      <c r="AG520" s="396">
        <v>350280</v>
      </c>
      <c r="AH520" s="396">
        <v>900302.88899999997</v>
      </c>
      <c r="AI520" s="396">
        <v>2217482.639</v>
      </c>
      <c r="AJ520" s="396">
        <v>352392.8</v>
      </c>
      <c r="AK520" s="396">
        <v>1865089.8389999999</v>
      </c>
      <c r="AL520" s="396">
        <v>2182243.3590000002</v>
      </c>
      <c r="AM520" s="396">
        <v>48836.52</v>
      </c>
      <c r="AN520" s="396">
        <v>48836.52</v>
      </c>
      <c r="AO520" s="396">
        <v>50871.37</v>
      </c>
      <c r="AP520" s="396">
        <v>50871.37</v>
      </c>
      <c r="AQ520" s="396">
        <v>0</v>
      </c>
      <c r="AR520" s="396">
        <v>0</v>
      </c>
      <c r="AS520" s="396">
        <v>0</v>
      </c>
      <c r="AT520" s="396">
        <v>0</v>
      </c>
      <c r="AU520" s="396">
        <v>0</v>
      </c>
      <c r="AV520" s="396">
        <v>166858.10999999999</v>
      </c>
      <c r="AW520" s="396">
        <v>68653.919999999998</v>
      </c>
      <c r="AX520" s="396">
        <v>25611.58</v>
      </c>
      <c r="AY520" s="396">
        <v>460539.39</v>
      </c>
      <c r="AZ520" s="396">
        <v>4601608</v>
      </c>
      <c r="BA520" s="396">
        <v>65107.15</v>
      </c>
      <c r="BB520" s="396">
        <v>11</v>
      </c>
      <c r="BC520" s="396">
        <v>110423.89</v>
      </c>
      <c r="BD520" s="396">
        <v>4601607.9189999998</v>
      </c>
    </row>
    <row r="521" spans="1:56" x14ac:dyDescent="0.25">
      <c r="A521" s="390" t="s">
        <v>1435</v>
      </c>
      <c r="B521" s="390" t="s">
        <v>6517</v>
      </c>
      <c r="C521">
        <v>305.79000000000002</v>
      </c>
      <c r="D521" s="396">
        <v>4036878.36</v>
      </c>
      <c r="E521" s="396">
        <v>4214984.17</v>
      </c>
      <c r="F521" s="397">
        <v>1.04411968707425</v>
      </c>
      <c r="G521">
        <v>4</v>
      </c>
      <c r="H521" s="396">
        <v>256.7</v>
      </c>
      <c r="I521" s="396">
        <v>866477.26</v>
      </c>
      <c r="J521" s="396">
        <v>866733.96</v>
      </c>
      <c r="K521">
        <v>0.9</v>
      </c>
      <c r="L521" s="396">
        <v>935507.25</v>
      </c>
      <c r="M521" s="396">
        <v>228216.53</v>
      </c>
      <c r="N521" s="396">
        <v>102020.8</v>
      </c>
      <c r="O521" s="396">
        <v>40895.410000000003</v>
      </c>
      <c r="P521" s="396">
        <v>31170.07</v>
      </c>
      <c r="Q521" s="396">
        <v>71805.06</v>
      </c>
      <c r="R521" s="396">
        <v>22357.08</v>
      </c>
      <c r="S521" s="396">
        <v>38792.25</v>
      </c>
      <c r="T521" s="396">
        <v>45140.42</v>
      </c>
      <c r="U521" s="396">
        <v>28187.18</v>
      </c>
      <c r="V521" s="396">
        <v>66545.38</v>
      </c>
      <c r="W521" s="396">
        <v>57959.57</v>
      </c>
      <c r="X521" s="396">
        <v>46548.45</v>
      </c>
      <c r="Y521" s="396">
        <v>1715145.45</v>
      </c>
      <c r="Z521" s="396">
        <v>27266.400000000001</v>
      </c>
      <c r="AA521" s="396">
        <v>38223.75</v>
      </c>
      <c r="AB521" s="396">
        <v>99381.75</v>
      </c>
      <c r="AC521" s="396">
        <v>10396.86</v>
      </c>
      <c r="AD521" s="396">
        <v>87303.039999999994</v>
      </c>
      <c r="AE521" s="396">
        <v>128502.57</v>
      </c>
      <c r="AF521" s="396">
        <v>458990.79</v>
      </c>
      <c r="AG521" s="396">
        <v>308236.32</v>
      </c>
      <c r="AH521" s="396">
        <v>789375.58296000003</v>
      </c>
      <c r="AI521" s="396">
        <v>1947677.06296</v>
      </c>
      <c r="AJ521" s="396">
        <v>310095.52</v>
      </c>
      <c r="AK521" s="396">
        <v>1637581.54296</v>
      </c>
      <c r="AL521" s="396">
        <v>1916667.50296</v>
      </c>
      <c r="AM521" s="396">
        <v>42053.67</v>
      </c>
      <c r="AN521" s="396">
        <v>42053.67</v>
      </c>
      <c r="AO521" s="396">
        <v>44088.52</v>
      </c>
      <c r="AP521" s="396">
        <v>44088.52</v>
      </c>
      <c r="AQ521" s="396">
        <v>678.28</v>
      </c>
      <c r="AR521" s="396">
        <v>678.28</v>
      </c>
      <c r="AS521" s="396">
        <v>678.28</v>
      </c>
      <c r="AT521" s="396">
        <v>678.28</v>
      </c>
      <c r="AU521" s="396">
        <v>678.28</v>
      </c>
      <c r="AV521" s="396">
        <v>146509.56</v>
      </c>
      <c r="AW521" s="396">
        <v>60281.49</v>
      </c>
      <c r="AX521" s="396">
        <v>22598.46</v>
      </c>
      <c r="AY521" s="396">
        <v>405065.29</v>
      </c>
      <c r="AZ521" s="396">
        <v>4036878.36</v>
      </c>
      <c r="BA521" s="396">
        <v>60807.46</v>
      </c>
      <c r="BB521" s="396">
        <v>4.37</v>
      </c>
      <c r="BC521" s="396">
        <v>83981.6</v>
      </c>
      <c r="BD521" s="396">
        <v>4036878.2429599999</v>
      </c>
    </row>
    <row r="522" spans="1:56" x14ac:dyDescent="0.25">
      <c r="A522" s="390" t="s">
        <v>1655</v>
      </c>
      <c r="B522" s="390" t="s">
        <v>6518</v>
      </c>
      <c r="C522">
        <v>428.75</v>
      </c>
      <c r="D522" s="396">
        <v>5835172.3799999999</v>
      </c>
      <c r="E522" s="396">
        <v>4349243.0999999996</v>
      </c>
      <c r="F522" s="397">
        <v>0.74534954869662295</v>
      </c>
      <c r="G522">
        <v>1</v>
      </c>
      <c r="H522" s="396">
        <v>100809.98</v>
      </c>
      <c r="I522" s="396">
        <v>1345585.81</v>
      </c>
      <c r="J522" s="396">
        <v>1446395.79</v>
      </c>
      <c r="K522">
        <v>0.9</v>
      </c>
      <c r="L522" s="396">
        <v>1330385.17</v>
      </c>
      <c r="M522" s="396">
        <v>319713.98</v>
      </c>
      <c r="N522" s="396">
        <v>143468.14000000001</v>
      </c>
      <c r="O522" s="396">
        <v>58155.43</v>
      </c>
      <c r="P522" s="396">
        <v>44515.78</v>
      </c>
      <c r="Q522" s="396">
        <v>97848.59</v>
      </c>
      <c r="R522" s="396">
        <v>30740.98</v>
      </c>
      <c r="S522" s="396">
        <v>54699.87</v>
      </c>
      <c r="T522" s="396">
        <v>64380.6</v>
      </c>
      <c r="U522" s="396">
        <v>39350.42</v>
      </c>
      <c r="V522" s="396">
        <v>94908.99</v>
      </c>
      <c r="W522" s="396">
        <v>82663.649999999994</v>
      </c>
      <c r="X522" s="396">
        <v>65636.67</v>
      </c>
      <c r="Y522" s="396">
        <v>2426468.27</v>
      </c>
      <c r="Z522" s="396">
        <v>38385</v>
      </c>
      <c r="AA522" s="396">
        <v>53593.75</v>
      </c>
      <c r="AB522" s="396">
        <v>139343.75</v>
      </c>
      <c r="AC522" s="396">
        <v>14577.5</v>
      </c>
      <c r="AD522" s="396">
        <v>244816.25</v>
      </c>
      <c r="AE522" s="396">
        <v>172037.5</v>
      </c>
      <c r="AF522" s="396">
        <v>643553.75</v>
      </c>
      <c r="AG522" s="396">
        <v>432180</v>
      </c>
      <c r="AH522" s="396">
        <v>1121738.976</v>
      </c>
      <c r="AI522" s="396">
        <v>2860226.4759999998</v>
      </c>
      <c r="AJ522" s="396">
        <v>434786.8</v>
      </c>
      <c r="AK522" s="396">
        <v>2425439.676</v>
      </c>
      <c r="AL522" s="396">
        <v>2816747.7960000001</v>
      </c>
      <c r="AM522" s="396">
        <v>65793.64</v>
      </c>
      <c r="AN522" s="396">
        <v>65793.64</v>
      </c>
      <c r="AO522" s="396">
        <v>68506.78</v>
      </c>
      <c r="AP522" s="396">
        <v>68506.78</v>
      </c>
      <c r="AQ522" s="396">
        <v>0</v>
      </c>
      <c r="AR522" s="396">
        <v>0</v>
      </c>
      <c r="AS522" s="396">
        <v>0</v>
      </c>
      <c r="AT522" s="396">
        <v>0</v>
      </c>
      <c r="AU522" s="396">
        <v>678.28</v>
      </c>
      <c r="AV522" s="396">
        <v>206198.64</v>
      </c>
      <c r="AW522" s="396">
        <v>84840.62</v>
      </c>
      <c r="AX522" s="396">
        <v>31637.84</v>
      </c>
      <c r="AY522" s="396">
        <v>591956.22</v>
      </c>
      <c r="AZ522" s="396">
        <v>5835172.3799999999</v>
      </c>
      <c r="BA522" s="396">
        <v>137321.47</v>
      </c>
      <c r="BB522" s="396">
        <v>10.08</v>
      </c>
      <c r="BC522" s="396">
        <v>122017.2</v>
      </c>
      <c r="BD522" s="396">
        <v>5835172.2860000003</v>
      </c>
    </row>
    <row r="523" spans="1:56" x14ac:dyDescent="0.25">
      <c r="A523" s="390" t="s">
        <v>2139</v>
      </c>
      <c r="B523" s="390" t="s">
        <v>6519</v>
      </c>
      <c r="C523">
        <v>2393.29</v>
      </c>
      <c r="D523" s="396">
        <v>31600758.18</v>
      </c>
      <c r="E523" s="396">
        <v>24192412.120000001</v>
      </c>
      <c r="F523" s="397">
        <v>0.76556429381214297</v>
      </c>
      <c r="G523">
        <v>1</v>
      </c>
      <c r="H523" s="396">
        <v>297859.94</v>
      </c>
      <c r="I523" s="396">
        <v>5624753.5599999996</v>
      </c>
      <c r="J523" s="396">
        <v>5922613.5</v>
      </c>
      <c r="K523">
        <v>0.9</v>
      </c>
      <c r="L523" s="396">
        <v>7186875.8399999999</v>
      </c>
      <c r="M523" s="396">
        <v>1764816.94</v>
      </c>
      <c r="N523" s="396">
        <v>809731.08</v>
      </c>
      <c r="O523" s="396">
        <v>326247.21000000002</v>
      </c>
      <c r="P523" s="396">
        <v>235075.65</v>
      </c>
      <c r="Q523" s="396">
        <v>570193.34</v>
      </c>
      <c r="R523" s="396">
        <v>177738.78</v>
      </c>
      <c r="S523" s="396">
        <v>308942.65999999997</v>
      </c>
      <c r="T523" s="396">
        <v>359643.4</v>
      </c>
      <c r="U523" s="396">
        <v>222148.47</v>
      </c>
      <c r="V523" s="396">
        <v>530181.28</v>
      </c>
      <c r="W523" s="396">
        <v>461776.3</v>
      </c>
      <c r="X523" s="396">
        <v>370713.26</v>
      </c>
      <c r="Y523" s="396">
        <v>13324084.210000001</v>
      </c>
      <c r="Z523" s="396">
        <v>214121.7</v>
      </c>
      <c r="AA523" s="396">
        <v>299161.25</v>
      </c>
      <c r="AB523" s="396">
        <v>777819.25</v>
      </c>
      <c r="AC523" s="396">
        <v>81371.86</v>
      </c>
      <c r="AD523" s="396">
        <v>1366568.59</v>
      </c>
      <c r="AE523" s="396">
        <v>1030175.89</v>
      </c>
      <c r="AF523" s="396">
        <v>3592328.29</v>
      </c>
      <c r="AG523" s="396">
        <v>2412436.3199999998</v>
      </c>
      <c r="AH523" s="396">
        <v>6004671.7269599997</v>
      </c>
      <c r="AI523" s="396">
        <v>15778654.87696</v>
      </c>
      <c r="AJ523" s="396">
        <v>2426987.52</v>
      </c>
      <c r="AK523" s="396">
        <v>13351667.35696</v>
      </c>
      <c r="AL523" s="396">
        <v>15535956.11696</v>
      </c>
      <c r="AM523" s="396">
        <v>221120.91</v>
      </c>
      <c r="AN523" s="396">
        <v>221120.91</v>
      </c>
      <c r="AO523" s="396">
        <v>229938.61</v>
      </c>
      <c r="AP523" s="396">
        <v>229938.61</v>
      </c>
      <c r="AQ523" s="396">
        <v>6104.56</v>
      </c>
      <c r="AR523" s="396">
        <v>6104.56</v>
      </c>
      <c r="AS523" s="396">
        <v>6782.85</v>
      </c>
      <c r="AT523" s="396">
        <v>6782.85</v>
      </c>
      <c r="AU523" s="396">
        <v>8139.42</v>
      </c>
      <c r="AV523" s="396">
        <v>1151049.6399999999</v>
      </c>
      <c r="AW523" s="396">
        <v>473600.45</v>
      </c>
      <c r="AX523" s="396">
        <v>180034.39</v>
      </c>
      <c r="AY523" s="396">
        <v>2740717.76</v>
      </c>
      <c r="AZ523" s="396">
        <v>31600758.18</v>
      </c>
      <c r="BA523" s="396">
        <v>277175.59000000003</v>
      </c>
      <c r="BB523" s="396">
        <v>1059.3900000000001</v>
      </c>
      <c r="BC523" s="396">
        <v>558658.68999999994</v>
      </c>
      <c r="BD523" s="396">
        <v>31600758.086959999</v>
      </c>
    </row>
    <row r="524" spans="1:56" x14ac:dyDescent="0.25">
      <c r="A524" s="390" t="s">
        <v>2379</v>
      </c>
      <c r="B524" s="390" t="s">
        <v>6520</v>
      </c>
      <c r="C524">
        <v>1785.25</v>
      </c>
      <c r="D524" s="396">
        <v>27384674.02</v>
      </c>
      <c r="E524" s="396">
        <v>19310380.649999999</v>
      </c>
      <c r="F524" s="397">
        <v>0.70515283971965304</v>
      </c>
      <c r="G524">
        <v>1</v>
      </c>
      <c r="H524" s="396">
        <v>981404.94</v>
      </c>
      <c r="I524" s="396">
        <v>15868614.07</v>
      </c>
      <c r="J524" s="396">
        <v>16850019.010000002</v>
      </c>
      <c r="K524">
        <v>0.9</v>
      </c>
      <c r="L524" s="396">
        <v>5989914.7199999997</v>
      </c>
      <c r="M524" s="396">
        <v>1467449.47</v>
      </c>
      <c r="N524" s="396">
        <v>603282.73</v>
      </c>
      <c r="O524" s="396">
        <v>243716.71</v>
      </c>
      <c r="P524" s="396">
        <v>219271.33</v>
      </c>
      <c r="Q524" s="396">
        <v>418069.29</v>
      </c>
      <c r="R524" s="396">
        <v>132465.69</v>
      </c>
      <c r="S524" s="396">
        <v>230241.82</v>
      </c>
      <c r="T524" s="396">
        <v>268622.53999999998</v>
      </c>
      <c r="U524" s="396">
        <v>165774.10999999999</v>
      </c>
      <c r="V524" s="396">
        <v>395999.6</v>
      </c>
      <c r="W524" s="396">
        <v>344906.99</v>
      </c>
      <c r="X524" s="396">
        <v>276276.82</v>
      </c>
      <c r="Y524" s="396">
        <v>10755991.82</v>
      </c>
      <c r="Z524" s="396">
        <v>159165</v>
      </c>
      <c r="AA524" s="396">
        <v>223156.25</v>
      </c>
      <c r="AB524" s="396">
        <v>580206.25</v>
      </c>
      <c r="AC524" s="396">
        <v>60698.5</v>
      </c>
      <c r="AD524" s="396">
        <v>1019377.75</v>
      </c>
      <c r="AE524" s="396">
        <v>759642.5</v>
      </c>
      <c r="AF524" s="396">
        <v>2679660.25</v>
      </c>
      <c r="AG524" s="396">
        <v>1799532</v>
      </c>
      <c r="AH524" s="396">
        <v>5423587.6260000002</v>
      </c>
      <c r="AI524" s="396">
        <v>12705026.126</v>
      </c>
      <c r="AJ524" s="396">
        <v>1810386.32</v>
      </c>
      <c r="AK524" s="396">
        <v>10894639.806</v>
      </c>
      <c r="AL524" s="396">
        <v>12523987.486</v>
      </c>
      <c r="AM524" s="396">
        <v>569081.11</v>
      </c>
      <c r="AN524" s="396">
        <v>569081.11</v>
      </c>
      <c r="AO524" s="396">
        <v>592821.09</v>
      </c>
      <c r="AP524" s="396">
        <v>592821.09</v>
      </c>
      <c r="AQ524" s="396">
        <v>81394.2</v>
      </c>
      <c r="AR524" s="396">
        <v>81394.2</v>
      </c>
      <c r="AS524" s="396">
        <v>84785.62</v>
      </c>
      <c r="AT524" s="396">
        <v>84785.62</v>
      </c>
      <c r="AU524" s="396">
        <v>102421.03</v>
      </c>
      <c r="AV524" s="396">
        <v>858708.81</v>
      </c>
      <c r="AW524" s="396">
        <v>353316.54</v>
      </c>
      <c r="AX524" s="396">
        <v>134084.19</v>
      </c>
      <c r="AY524" s="396">
        <v>4104694.61</v>
      </c>
      <c r="AZ524" s="396">
        <v>27384674.02</v>
      </c>
      <c r="BA524" s="396">
        <v>3459188.07</v>
      </c>
      <c r="BB524" s="396">
        <v>193002.69</v>
      </c>
      <c r="BC524" s="396">
        <v>770703.72</v>
      </c>
      <c r="BD524" s="396">
        <v>27384673.916000001</v>
      </c>
    </row>
    <row r="525" spans="1:56" x14ac:dyDescent="0.25">
      <c r="A525" s="390" t="s">
        <v>3423</v>
      </c>
      <c r="B525" s="390" t="s">
        <v>6521</v>
      </c>
      <c r="C525">
        <v>499.5</v>
      </c>
      <c r="D525" s="396">
        <v>7061732.6200000001</v>
      </c>
      <c r="E525" s="396">
        <v>5116929.67</v>
      </c>
      <c r="F525" s="397">
        <v>0.72459974702355701</v>
      </c>
      <c r="G525">
        <v>1</v>
      </c>
      <c r="H525" s="396">
        <v>183759.96</v>
      </c>
      <c r="I525" s="396">
        <v>2455745.2599999998</v>
      </c>
      <c r="J525" s="396">
        <v>2639505.2200000002</v>
      </c>
      <c r="K525">
        <v>0.9</v>
      </c>
      <c r="L525" s="396">
        <v>1587877.42</v>
      </c>
      <c r="M525" s="396">
        <v>377128.27</v>
      </c>
      <c r="N525" s="396">
        <v>167186.10999999999</v>
      </c>
      <c r="O525" s="396">
        <v>67936.23</v>
      </c>
      <c r="P525" s="396">
        <v>55005.94</v>
      </c>
      <c r="Q525" s="396">
        <v>114183.64</v>
      </c>
      <c r="R525" s="396">
        <v>36330.25</v>
      </c>
      <c r="S525" s="396">
        <v>63909.54</v>
      </c>
      <c r="T525" s="396">
        <v>75480.710000000006</v>
      </c>
      <c r="U525" s="396">
        <v>46048.36</v>
      </c>
      <c r="V525" s="396">
        <v>111272.61</v>
      </c>
      <c r="W525" s="396">
        <v>96916.01</v>
      </c>
      <c r="X525" s="396">
        <v>76687.740000000005</v>
      </c>
      <c r="Y525" s="396">
        <v>2875962.83</v>
      </c>
      <c r="Z525" s="396">
        <v>44460</v>
      </c>
      <c r="AA525" s="396">
        <v>62437.5</v>
      </c>
      <c r="AB525" s="396">
        <v>162337.5</v>
      </c>
      <c r="AC525" s="396">
        <v>16983</v>
      </c>
      <c r="AD525" s="396">
        <v>285214.5</v>
      </c>
      <c r="AE525" s="396">
        <v>192544</v>
      </c>
      <c r="AF525" s="396">
        <v>749749.5</v>
      </c>
      <c r="AG525" s="396">
        <v>503496</v>
      </c>
      <c r="AH525" s="396">
        <v>1374009.4080000001</v>
      </c>
      <c r="AI525" s="396">
        <v>3391231.4079999998</v>
      </c>
      <c r="AJ525" s="396">
        <v>506532.96</v>
      </c>
      <c r="AK525" s="396">
        <v>2884698.4479999999</v>
      </c>
      <c r="AL525" s="396">
        <v>3340578.108</v>
      </c>
      <c r="AM525" s="396">
        <v>109203.88</v>
      </c>
      <c r="AN525" s="396">
        <v>109203.88</v>
      </c>
      <c r="AO525" s="396">
        <v>113951.88</v>
      </c>
      <c r="AP525" s="396">
        <v>113951.88</v>
      </c>
      <c r="AQ525" s="396">
        <v>4069.71</v>
      </c>
      <c r="AR525" s="396">
        <v>4069.71</v>
      </c>
      <c r="AS525" s="396">
        <v>4747.99</v>
      </c>
      <c r="AT525" s="396">
        <v>4747.99</v>
      </c>
      <c r="AU525" s="396">
        <v>5426.28</v>
      </c>
      <c r="AV525" s="396">
        <v>240112.89</v>
      </c>
      <c r="AW525" s="396">
        <v>98794.67</v>
      </c>
      <c r="AX525" s="396">
        <v>36910.81</v>
      </c>
      <c r="AY525" s="396">
        <v>845191.57</v>
      </c>
      <c r="AZ525" s="396">
        <v>7061732.6200000001</v>
      </c>
      <c r="BA525" s="396">
        <v>297508.56</v>
      </c>
      <c r="BB525" s="396">
        <v>1606.84</v>
      </c>
      <c r="BC525" s="396">
        <v>139536.94</v>
      </c>
      <c r="BD525" s="396">
        <v>7061732.5080000004</v>
      </c>
    </row>
    <row r="526" spans="1:56" x14ac:dyDescent="0.25">
      <c r="A526" s="390" t="s">
        <v>1597</v>
      </c>
      <c r="B526" s="390" t="s">
        <v>6522</v>
      </c>
      <c r="C526">
        <v>200.45</v>
      </c>
      <c r="D526" s="396">
        <v>2714040.02</v>
      </c>
      <c r="E526" s="396">
        <v>3524667.61</v>
      </c>
      <c r="F526" s="397">
        <v>1.2986793061363899</v>
      </c>
      <c r="G526">
        <v>4</v>
      </c>
      <c r="H526" s="396">
        <v>172.58</v>
      </c>
      <c r="I526" s="396">
        <v>262882.23</v>
      </c>
      <c r="J526" s="396">
        <v>263054.81</v>
      </c>
      <c r="K526">
        <v>0.9</v>
      </c>
      <c r="L526" s="396">
        <v>633450.87</v>
      </c>
      <c r="M526" s="396">
        <v>150353.53</v>
      </c>
      <c r="N526" s="396">
        <v>65822.399999999994</v>
      </c>
      <c r="O526" s="396">
        <v>27322.42</v>
      </c>
      <c r="P526" s="396">
        <v>21399.66</v>
      </c>
      <c r="Q526" s="396">
        <v>45159.39</v>
      </c>
      <c r="R526" s="396">
        <v>14532.1</v>
      </c>
      <c r="S526" s="396">
        <v>25396.37</v>
      </c>
      <c r="T526" s="396">
        <v>30340.28</v>
      </c>
      <c r="U526" s="396">
        <v>18419.34</v>
      </c>
      <c r="V526" s="396">
        <v>44727.22</v>
      </c>
      <c r="W526" s="396">
        <v>38956.43</v>
      </c>
      <c r="X526" s="396">
        <v>30474.17</v>
      </c>
      <c r="Y526" s="396">
        <v>1146354.18</v>
      </c>
      <c r="Z526" s="396">
        <v>17891.099999999999</v>
      </c>
      <c r="AA526" s="396">
        <v>25056.25</v>
      </c>
      <c r="AB526" s="396">
        <v>65146.25</v>
      </c>
      <c r="AC526" s="396">
        <v>6815.3</v>
      </c>
      <c r="AD526" s="396">
        <v>57228.47</v>
      </c>
      <c r="AE526" s="396">
        <v>76667.649999999994</v>
      </c>
      <c r="AF526" s="396">
        <v>300875.45</v>
      </c>
      <c r="AG526" s="396">
        <v>202053.6</v>
      </c>
      <c r="AH526" s="396">
        <v>536044.65780000004</v>
      </c>
      <c r="AI526" s="396">
        <v>1287778.7278</v>
      </c>
      <c r="AJ526" s="396">
        <v>203272.33</v>
      </c>
      <c r="AK526" s="396">
        <v>1084506.3977999999</v>
      </c>
      <c r="AL526" s="396">
        <v>1267451.4878</v>
      </c>
      <c r="AM526" s="396">
        <v>36627.39</v>
      </c>
      <c r="AN526" s="396">
        <v>36627.39</v>
      </c>
      <c r="AO526" s="396">
        <v>37983.96</v>
      </c>
      <c r="AP526" s="396">
        <v>37983.96</v>
      </c>
      <c r="AQ526" s="396">
        <v>0</v>
      </c>
      <c r="AR526" s="396">
        <v>0</v>
      </c>
      <c r="AS526" s="396">
        <v>0</v>
      </c>
      <c r="AT526" s="396">
        <v>0</v>
      </c>
      <c r="AU526" s="396">
        <v>0</v>
      </c>
      <c r="AV526" s="396">
        <v>96316.47</v>
      </c>
      <c r="AW526" s="396">
        <v>39629.5</v>
      </c>
      <c r="AX526" s="396">
        <v>15065.64</v>
      </c>
      <c r="AY526" s="396">
        <v>300234.31</v>
      </c>
      <c r="AZ526" s="396">
        <v>2714040.02</v>
      </c>
      <c r="BA526" s="396">
        <v>96131.87</v>
      </c>
      <c r="BB526" s="396">
        <v>0</v>
      </c>
      <c r="BC526" s="396">
        <v>61508.74</v>
      </c>
      <c r="BD526" s="396">
        <v>2714039.9778</v>
      </c>
    </row>
    <row r="527" spans="1:56" x14ac:dyDescent="0.25">
      <c r="A527" s="390" t="s">
        <v>3222</v>
      </c>
      <c r="B527" s="390" t="s">
        <v>6523</v>
      </c>
      <c r="C527">
        <v>603.05999999999995</v>
      </c>
      <c r="D527" s="396">
        <v>8319649.79</v>
      </c>
      <c r="E527" s="396">
        <v>7964782.3600000003</v>
      </c>
      <c r="F527" s="397">
        <v>0.95734586924241205</v>
      </c>
      <c r="G527">
        <v>3</v>
      </c>
      <c r="H527" s="396">
        <v>11071.43</v>
      </c>
      <c r="I527" s="396">
        <v>1516261.61</v>
      </c>
      <c r="J527" s="396">
        <v>1527333.04</v>
      </c>
      <c r="K527">
        <v>0.9</v>
      </c>
      <c r="L527" s="396">
        <v>1913178.91</v>
      </c>
      <c r="M527" s="396">
        <v>465063.15</v>
      </c>
      <c r="N527" s="396">
        <v>202656.15</v>
      </c>
      <c r="O527" s="396">
        <v>81696.960000000006</v>
      </c>
      <c r="P527" s="396">
        <v>65552.350000000006</v>
      </c>
      <c r="Q527" s="396">
        <v>141331.12</v>
      </c>
      <c r="R527" s="396">
        <v>44155.23</v>
      </c>
      <c r="S527" s="396">
        <v>77584.509999999995</v>
      </c>
      <c r="T527" s="396">
        <v>90280.85</v>
      </c>
      <c r="U527" s="396">
        <v>55537.11</v>
      </c>
      <c r="V527" s="396">
        <v>133090.76999999999</v>
      </c>
      <c r="W527" s="396">
        <v>115919.15</v>
      </c>
      <c r="X527" s="396">
        <v>93096.91</v>
      </c>
      <c r="Y527" s="396">
        <v>3479143.17</v>
      </c>
      <c r="Z527" s="396">
        <v>53863.199999999997</v>
      </c>
      <c r="AA527" s="396">
        <v>75382.5</v>
      </c>
      <c r="AB527" s="396">
        <v>195994.5</v>
      </c>
      <c r="AC527" s="396">
        <v>20504.04</v>
      </c>
      <c r="AD527" s="396">
        <v>172173.63</v>
      </c>
      <c r="AE527" s="396">
        <v>251259.3</v>
      </c>
      <c r="AF527" s="396">
        <v>905193.06</v>
      </c>
      <c r="AG527" s="396">
        <v>607884.48</v>
      </c>
      <c r="AH527" s="396">
        <v>1645848.45444</v>
      </c>
      <c r="AI527" s="396">
        <v>3928103.16444</v>
      </c>
      <c r="AJ527" s="396">
        <v>611551.07999999996</v>
      </c>
      <c r="AK527" s="396">
        <v>3316552.0844399999</v>
      </c>
      <c r="AL527" s="396">
        <v>3866948.0544400001</v>
      </c>
      <c r="AM527" s="396">
        <v>125482.72</v>
      </c>
      <c r="AN527" s="396">
        <v>125482.72</v>
      </c>
      <c r="AO527" s="396">
        <v>130909</v>
      </c>
      <c r="AP527" s="396">
        <v>130909</v>
      </c>
      <c r="AQ527" s="396">
        <v>1356.57</v>
      </c>
      <c r="AR527" s="396">
        <v>1356.57</v>
      </c>
      <c r="AS527" s="396">
        <v>1356.57</v>
      </c>
      <c r="AT527" s="396">
        <v>1356.57</v>
      </c>
      <c r="AU527" s="396">
        <v>1356.57</v>
      </c>
      <c r="AV527" s="396">
        <v>289627.69</v>
      </c>
      <c r="AW527" s="396">
        <v>119167.58</v>
      </c>
      <c r="AX527" s="396">
        <v>45196.92</v>
      </c>
      <c r="AY527" s="396">
        <v>973558.48</v>
      </c>
      <c r="AZ527" s="396">
        <v>8319649.79</v>
      </c>
      <c r="BA527" s="396">
        <v>213059.22</v>
      </c>
      <c r="BB527" s="396">
        <v>3676.33</v>
      </c>
      <c r="BC527" s="396">
        <v>185232.69</v>
      </c>
      <c r="BD527" s="396">
        <v>8319649.7044399995</v>
      </c>
    </row>
    <row r="528" spans="1:56" x14ac:dyDescent="0.25">
      <c r="A528" s="390"/>
      <c r="B528" s="390" t="s">
        <v>6524</v>
      </c>
      <c r="C528">
        <v>18</v>
      </c>
      <c r="D528" s="396">
        <v>230465.34</v>
      </c>
      <c r="E528" s="396">
        <v>85386.66</v>
      </c>
      <c r="F528" s="397">
        <v>0.37049675235330398</v>
      </c>
      <c r="G528">
        <v>1</v>
      </c>
      <c r="H528" s="396">
        <v>35535.760000000002</v>
      </c>
      <c r="I528" s="396">
        <v>62340.13</v>
      </c>
      <c r="J528" s="396">
        <v>97875.89</v>
      </c>
      <c r="K528">
        <v>0.9</v>
      </c>
      <c r="L528" s="396">
        <v>52039.08</v>
      </c>
      <c r="M528" s="396">
        <v>10802.2</v>
      </c>
      <c r="N528" s="396">
        <v>5166.3599999999997</v>
      </c>
      <c r="O528" s="396">
        <v>1937.38</v>
      </c>
      <c r="P528" s="396">
        <v>1838.76</v>
      </c>
      <c r="Q528" s="396">
        <v>4156.59</v>
      </c>
      <c r="R528" s="396">
        <v>1117.8499999999999</v>
      </c>
      <c r="S528" s="396">
        <v>1953.56</v>
      </c>
      <c r="T528" s="396">
        <v>2220.02</v>
      </c>
      <c r="U528" s="396">
        <v>1395.4</v>
      </c>
      <c r="V528" s="396">
        <v>3272.72</v>
      </c>
      <c r="W528" s="396">
        <v>2850.47</v>
      </c>
      <c r="X528" s="396">
        <v>2344.16</v>
      </c>
      <c r="Y528" s="396">
        <v>91094.55</v>
      </c>
      <c r="Z528" s="396">
        <v>1620</v>
      </c>
      <c r="AA528" s="396">
        <v>2250</v>
      </c>
      <c r="AB528" s="396">
        <v>5850</v>
      </c>
      <c r="AC528" s="396">
        <v>612</v>
      </c>
      <c r="AD528" s="396">
        <v>5139</v>
      </c>
      <c r="AE528" s="396">
        <v>5499</v>
      </c>
      <c r="AF528" s="396">
        <v>27018</v>
      </c>
      <c r="AG528" s="396">
        <v>18144</v>
      </c>
      <c r="AH528" s="396">
        <v>45187.004999999997</v>
      </c>
      <c r="AI528" s="396">
        <v>111319.005</v>
      </c>
      <c r="AJ528" s="396">
        <v>18253.439999999999</v>
      </c>
      <c r="AK528" s="396">
        <v>93065.565000000002</v>
      </c>
      <c r="AL528" s="396">
        <v>109493.655</v>
      </c>
      <c r="AM528" s="396">
        <v>4069.71</v>
      </c>
      <c r="AN528" s="396">
        <v>4069.71</v>
      </c>
      <c r="AO528" s="396">
        <v>4747.99</v>
      </c>
      <c r="AP528" s="396">
        <v>4747.99</v>
      </c>
      <c r="AQ528" s="396">
        <v>0</v>
      </c>
      <c r="AR528" s="396">
        <v>0</v>
      </c>
      <c r="AS528" s="396">
        <v>0</v>
      </c>
      <c r="AT528" s="396">
        <v>0</v>
      </c>
      <c r="AU528" s="396">
        <v>0</v>
      </c>
      <c r="AV528" s="396">
        <v>8139.42</v>
      </c>
      <c r="AW528" s="396">
        <v>3348.97</v>
      </c>
      <c r="AX528" s="396">
        <v>753.28</v>
      </c>
      <c r="AY528" s="396">
        <v>29877.07</v>
      </c>
      <c r="AZ528" s="396">
        <v>230465.34</v>
      </c>
      <c r="BA528" s="396">
        <v>5010.34</v>
      </c>
      <c r="BB528" s="396">
        <v>0</v>
      </c>
      <c r="BC528" s="396">
        <v>2570.85</v>
      </c>
      <c r="BD528" s="396">
        <v>230465.27499999999</v>
      </c>
    </row>
    <row r="529" spans="1:56" x14ac:dyDescent="0.25">
      <c r="A529" s="390"/>
      <c r="B529" s="390" t="s">
        <v>6525</v>
      </c>
      <c r="C529">
        <v>24</v>
      </c>
      <c r="D529" s="396">
        <v>346158.6</v>
      </c>
      <c r="E529" s="396">
        <v>169367.82</v>
      </c>
      <c r="F529" s="397">
        <v>0.48927809391417698</v>
      </c>
      <c r="G529">
        <v>1</v>
      </c>
      <c r="H529" s="396">
        <v>38822.199999999997</v>
      </c>
      <c r="I529" s="396">
        <v>134751.96</v>
      </c>
      <c r="J529" s="396">
        <v>173574.16</v>
      </c>
      <c r="K529">
        <v>0.9</v>
      </c>
      <c r="L529" s="396">
        <v>75119.039999999994</v>
      </c>
      <c r="M529" s="396">
        <v>22024.21</v>
      </c>
      <c r="N529" s="396">
        <v>8500.5</v>
      </c>
      <c r="O529" s="396">
        <v>2125.12</v>
      </c>
      <c r="P529" s="396">
        <v>2582.86</v>
      </c>
      <c r="Q529" s="396">
        <v>6837.04</v>
      </c>
      <c r="R529" s="396">
        <v>1676.78</v>
      </c>
      <c r="S529" s="396">
        <v>3069.89</v>
      </c>
      <c r="T529" s="396">
        <v>2220.02</v>
      </c>
      <c r="U529" s="396">
        <v>1953.56</v>
      </c>
      <c r="V529" s="396">
        <v>3272.72</v>
      </c>
      <c r="W529" s="396">
        <v>2850.47</v>
      </c>
      <c r="X529" s="396">
        <v>3683.69</v>
      </c>
      <c r="Y529" s="396">
        <v>135915.9</v>
      </c>
      <c r="Z529" s="396">
        <v>2160</v>
      </c>
      <c r="AA529" s="396">
        <v>3000</v>
      </c>
      <c r="AB529" s="396">
        <v>7800</v>
      </c>
      <c r="AC529" s="396">
        <v>816</v>
      </c>
      <c r="AD529" s="396">
        <v>13704</v>
      </c>
      <c r="AE529" s="396">
        <v>16968</v>
      </c>
      <c r="AF529" s="396">
        <v>36024</v>
      </c>
      <c r="AG529" s="396">
        <v>24192</v>
      </c>
      <c r="AH529" s="396">
        <v>65812.415999999997</v>
      </c>
      <c r="AI529" s="396">
        <v>170476.416</v>
      </c>
      <c r="AJ529" s="396">
        <v>24337.919999999998</v>
      </c>
      <c r="AK529" s="396">
        <v>146138.49600000001</v>
      </c>
      <c r="AL529" s="396">
        <v>168042.61600000001</v>
      </c>
      <c r="AM529" s="396">
        <v>6104.56</v>
      </c>
      <c r="AN529" s="396">
        <v>6104.56</v>
      </c>
      <c r="AO529" s="396">
        <v>6104.56</v>
      </c>
      <c r="AP529" s="396">
        <v>6104.56</v>
      </c>
      <c r="AQ529" s="396">
        <v>0</v>
      </c>
      <c r="AR529" s="396">
        <v>0</v>
      </c>
      <c r="AS529" s="396">
        <v>0</v>
      </c>
      <c r="AT529" s="396">
        <v>0</v>
      </c>
      <c r="AU529" s="396">
        <v>0</v>
      </c>
      <c r="AV529" s="396">
        <v>11530.84</v>
      </c>
      <c r="AW529" s="396">
        <v>4744.37</v>
      </c>
      <c r="AX529" s="396">
        <v>1506.56</v>
      </c>
      <c r="AY529" s="396">
        <v>42200.01</v>
      </c>
      <c r="AZ529" s="396">
        <v>346158.6</v>
      </c>
      <c r="BA529" s="396">
        <v>10655.95</v>
      </c>
      <c r="BB529" s="396">
        <v>0</v>
      </c>
      <c r="BC529" s="396">
        <v>5361.5</v>
      </c>
      <c r="BD529" s="396">
        <v>346158.52600000001</v>
      </c>
    </row>
    <row r="530" spans="1:56" x14ac:dyDescent="0.25">
      <c r="A530" s="390"/>
      <c r="B530" s="390" t="s">
        <v>6526</v>
      </c>
      <c r="C530">
        <v>9</v>
      </c>
      <c r="D530" s="396">
        <v>121444.42</v>
      </c>
      <c r="E530" s="396">
        <v>84479.21</v>
      </c>
      <c r="F530" s="397">
        <v>0.69562035044508397</v>
      </c>
      <c r="G530">
        <v>1</v>
      </c>
      <c r="H530" s="396">
        <v>4751.09</v>
      </c>
      <c r="I530" s="396">
        <v>72334.77</v>
      </c>
      <c r="J530" s="396">
        <v>77085.86</v>
      </c>
      <c r="K530">
        <v>0.9</v>
      </c>
      <c r="L530" s="396">
        <v>28095.97</v>
      </c>
      <c r="M530" s="396">
        <v>8675.7099999999991</v>
      </c>
      <c r="N530" s="396">
        <v>2864.79</v>
      </c>
      <c r="O530" s="396">
        <v>739.66</v>
      </c>
      <c r="P530" s="396">
        <v>913.07</v>
      </c>
      <c r="Q530" s="396">
        <v>1586.25</v>
      </c>
      <c r="R530" s="396">
        <v>0</v>
      </c>
      <c r="S530" s="396">
        <v>837.24</v>
      </c>
      <c r="T530" s="396">
        <v>740</v>
      </c>
      <c r="U530" s="396">
        <v>558.16</v>
      </c>
      <c r="V530" s="396">
        <v>1090.9000000000001</v>
      </c>
      <c r="W530" s="396">
        <v>950.15</v>
      </c>
      <c r="X530" s="396">
        <v>1004.64</v>
      </c>
      <c r="Y530" s="396">
        <v>48056.54</v>
      </c>
      <c r="Z530" s="396">
        <v>810</v>
      </c>
      <c r="AA530" s="396">
        <v>1125</v>
      </c>
      <c r="AB530" s="396">
        <v>2925</v>
      </c>
      <c r="AC530" s="396">
        <v>306</v>
      </c>
      <c r="AD530" s="396">
        <v>2569.5</v>
      </c>
      <c r="AE530" s="396">
        <v>7020</v>
      </c>
      <c r="AF530" s="396">
        <v>13509</v>
      </c>
      <c r="AG530" s="396">
        <v>9072</v>
      </c>
      <c r="AH530" s="396">
        <v>23080.392</v>
      </c>
      <c r="AI530" s="396">
        <v>60416.892</v>
      </c>
      <c r="AJ530" s="396">
        <v>9126.7199999999993</v>
      </c>
      <c r="AK530" s="396">
        <v>51290.171999999999</v>
      </c>
      <c r="AL530" s="396">
        <v>59504.212</v>
      </c>
      <c r="AM530" s="396">
        <v>2034.85</v>
      </c>
      <c r="AN530" s="396">
        <v>2034.85</v>
      </c>
      <c r="AO530" s="396">
        <v>2034.85</v>
      </c>
      <c r="AP530" s="396">
        <v>2034.85</v>
      </c>
      <c r="AQ530" s="396">
        <v>0</v>
      </c>
      <c r="AR530" s="396">
        <v>0</v>
      </c>
      <c r="AS530" s="396">
        <v>0</v>
      </c>
      <c r="AT530" s="396">
        <v>0</v>
      </c>
      <c r="AU530" s="396">
        <v>0</v>
      </c>
      <c r="AV530" s="396">
        <v>4069.71</v>
      </c>
      <c r="AW530" s="396">
        <v>1674.48</v>
      </c>
      <c r="AX530" s="396">
        <v>0</v>
      </c>
      <c r="AY530" s="396">
        <v>13883.59</v>
      </c>
      <c r="AZ530" s="396">
        <v>121444.42</v>
      </c>
      <c r="BA530" s="396">
        <v>1588.2</v>
      </c>
      <c r="BB530" s="396">
        <v>0</v>
      </c>
      <c r="BC530" s="396">
        <v>762.38</v>
      </c>
      <c r="BD530" s="396">
        <v>121444.342</v>
      </c>
    </row>
    <row r="531" spans="1:56" x14ac:dyDescent="0.25">
      <c r="A531" s="390" t="s">
        <v>1646</v>
      </c>
      <c r="B531" s="390" t="s">
        <v>6527</v>
      </c>
      <c r="C531">
        <v>267.75</v>
      </c>
      <c r="D531" s="396">
        <v>4099179.45</v>
      </c>
      <c r="E531" s="396">
        <v>4896582.2699999996</v>
      </c>
      <c r="F531" s="397">
        <v>1.19452742426292</v>
      </c>
      <c r="G531">
        <v>4</v>
      </c>
      <c r="H531" s="396">
        <v>260.66000000000003</v>
      </c>
      <c r="I531" s="396">
        <v>3570683.08</v>
      </c>
      <c r="J531" s="396">
        <v>3570943.74</v>
      </c>
      <c r="K531">
        <v>0.9</v>
      </c>
      <c r="L531" s="396">
        <v>924588.72</v>
      </c>
      <c r="M531" s="396">
        <v>224060.88</v>
      </c>
      <c r="N531" s="396">
        <v>89093.61</v>
      </c>
      <c r="O531" s="396">
        <v>35447.440000000002</v>
      </c>
      <c r="P531" s="396">
        <v>33827.22</v>
      </c>
      <c r="Q531" s="396">
        <v>62196.95</v>
      </c>
      <c r="R531" s="396">
        <v>19562.439999999999</v>
      </c>
      <c r="S531" s="396">
        <v>34047.879999999997</v>
      </c>
      <c r="T531" s="396">
        <v>39220.370000000003</v>
      </c>
      <c r="U531" s="396">
        <v>24559.119999999999</v>
      </c>
      <c r="V531" s="396">
        <v>57818.12</v>
      </c>
      <c r="W531" s="396">
        <v>50358.32</v>
      </c>
      <c r="X531" s="396">
        <v>40855.480000000003</v>
      </c>
      <c r="Y531" s="396">
        <v>1635636.55</v>
      </c>
      <c r="Z531" s="396">
        <v>23895</v>
      </c>
      <c r="AA531" s="396">
        <v>33468.75</v>
      </c>
      <c r="AB531" s="396">
        <v>87018.75</v>
      </c>
      <c r="AC531" s="396">
        <v>9103.5</v>
      </c>
      <c r="AD531" s="396">
        <v>76442.62</v>
      </c>
      <c r="AE531" s="396">
        <v>111137</v>
      </c>
      <c r="AF531" s="396">
        <v>401892.75</v>
      </c>
      <c r="AG531" s="396">
        <v>269892</v>
      </c>
      <c r="AH531" s="396">
        <v>831005.44499999995</v>
      </c>
      <c r="AI531" s="396">
        <v>1843855.8149999999</v>
      </c>
      <c r="AJ531" s="396">
        <v>271519.92</v>
      </c>
      <c r="AK531" s="396">
        <v>1572335.895</v>
      </c>
      <c r="AL531" s="396">
        <v>1816703.8149999999</v>
      </c>
      <c r="AM531" s="396">
        <v>109203.88</v>
      </c>
      <c r="AN531" s="396">
        <v>109203.88</v>
      </c>
      <c r="AO531" s="396">
        <v>113951.88</v>
      </c>
      <c r="AP531" s="396">
        <v>113951.88</v>
      </c>
      <c r="AQ531" s="396">
        <v>0</v>
      </c>
      <c r="AR531" s="396">
        <v>0</v>
      </c>
      <c r="AS531" s="396">
        <v>0</v>
      </c>
      <c r="AT531" s="396">
        <v>0</v>
      </c>
      <c r="AU531" s="396">
        <v>0</v>
      </c>
      <c r="AV531" s="396">
        <v>128195.86</v>
      </c>
      <c r="AW531" s="396">
        <v>52746.3</v>
      </c>
      <c r="AX531" s="396">
        <v>19585.330000000002</v>
      </c>
      <c r="AY531" s="396">
        <v>646839.01</v>
      </c>
      <c r="AZ531" s="396">
        <v>4099179.45</v>
      </c>
      <c r="BA531" s="396">
        <v>1399778.69</v>
      </c>
      <c r="BB531" s="396">
        <v>0</v>
      </c>
      <c r="BC531" s="396">
        <v>179389.02</v>
      </c>
      <c r="BD531" s="396">
        <v>4099179.375</v>
      </c>
    </row>
    <row r="532" spans="1:56" x14ac:dyDescent="0.25">
      <c r="A532" s="390" t="s">
        <v>2001</v>
      </c>
      <c r="B532" s="390" t="s">
        <v>6528</v>
      </c>
      <c r="C532">
        <v>323.38</v>
      </c>
      <c r="D532" s="396">
        <v>4652086.8499999996</v>
      </c>
      <c r="E532" s="396">
        <v>4151442.16</v>
      </c>
      <c r="F532" s="397">
        <v>0.89238277226058205</v>
      </c>
      <c r="G532">
        <v>2</v>
      </c>
      <c r="H532" s="396">
        <v>8046.33</v>
      </c>
      <c r="I532" s="396">
        <v>3053593.93</v>
      </c>
      <c r="J532" s="396">
        <v>3061640.26</v>
      </c>
      <c r="K532">
        <v>0.9</v>
      </c>
      <c r="L532" s="396">
        <v>1050443.95</v>
      </c>
      <c r="M532" s="396">
        <v>255936.55</v>
      </c>
      <c r="N532" s="396">
        <v>108208.44</v>
      </c>
      <c r="O532" s="396">
        <v>43572.46</v>
      </c>
      <c r="P532" s="396">
        <v>36327.74</v>
      </c>
      <c r="Q532" s="396">
        <v>74084.08</v>
      </c>
      <c r="R532" s="396">
        <v>23474.93</v>
      </c>
      <c r="S532" s="396">
        <v>41583.06</v>
      </c>
      <c r="T532" s="396">
        <v>48100.45</v>
      </c>
      <c r="U532" s="396">
        <v>29582.58</v>
      </c>
      <c r="V532" s="396">
        <v>70909.02</v>
      </c>
      <c r="W532" s="396">
        <v>61760.2</v>
      </c>
      <c r="X532" s="396">
        <v>49897.26</v>
      </c>
      <c r="Y532" s="396">
        <v>1893880.72</v>
      </c>
      <c r="Z532" s="396">
        <v>28962</v>
      </c>
      <c r="AA532" s="396">
        <v>40422.5</v>
      </c>
      <c r="AB532" s="396">
        <v>105098.5</v>
      </c>
      <c r="AC532" s="396">
        <v>10994.92</v>
      </c>
      <c r="AD532" s="396">
        <v>184649.98</v>
      </c>
      <c r="AE532" s="396">
        <v>135197.34</v>
      </c>
      <c r="AF532" s="396">
        <v>485393.38</v>
      </c>
      <c r="AG532" s="396">
        <v>325967.03999999998</v>
      </c>
      <c r="AH532" s="396">
        <v>906751.65911999997</v>
      </c>
      <c r="AI532" s="396">
        <v>2223437.3191200001</v>
      </c>
      <c r="AJ532" s="396">
        <v>327933.19</v>
      </c>
      <c r="AK532" s="396">
        <v>1895504.1291199999</v>
      </c>
      <c r="AL532" s="396">
        <v>2190643.9991199998</v>
      </c>
      <c r="AM532" s="396">
        <v>79359.34</v>
      </c>
      <c r="AN532" s="396">
        <v>79359.34</v>
      </c>
      <c r="AO532" s="396">
        <v>82750.77</v>
      </c>
      <c r="AP532" s="396">
        <v>82750.77</v>
      </c>
      <c r="AQ532" s="396">
        <v>0</v>
      </c>
      <c r="AR532" s="396">
        <v>0</v>
      </c>
      <c r="AS532" s="396">
        <v>0</v>
      </c>
      <c r="AT532" s="396">
        <v>0</v>
      </c>
      <c r="AU532" s="396">
        <v>0</v>
      </c>
      <c r="AV532" s="396">
        <v>155327.26</v>
      </c>
      <c r="AW532" s="396">
        <v>63909.54</v>
      </c>
      <c r="AX532" s="396">
        <v>24105.02</v>
      </c>
      <c r="AY532" s="396">
        <v>567562.04</v>
      </c>
      <c r="AZ532" s="396">
        <v>4652086.8499999996</v>
      </c>
      <c r="BA532" s="396">
        <v>627285.61</v>
      </c>
      <c r="BB532" s="396">
        <v>0</v>
      </c>
      <c r="BC532" s="396">
        <v>150617.73000000001</v>
      </c>
      <c r="BD532" s="396">
        <v>4652086.7591199996</v>
      </c>
    </row>
    <row r="533" spans="1:56" x14ac:dyDescent="0.25">
      <c r="A533" s="390" t="s">
        <v>1917</v>
      </c>
      <c r="B533" s="390" t="s">
        <v>6529</v>
      </c>
      <c r="C533">
        <v>170.25</v>
      </c>
      <c r="D533" s="396">
        <v>2326639.67</v>
      </c>
      <c r="E533" s="396">
        <v>2141437.23</v>
      </c>
      <c r="F533" s="397">
        <v>0.920399173800729</v>
      </c>
      <c r="G533">
        <v>3</v>
      </c>
      <c r="H533" s="396">
        <v>3096.19</v>
      </c>
      <c r="I533" s="396">
        <v>1011732.56</v>
      </c>
      <c r="J533" s="396">
        <v>1014828.75</v>
      </c>
      <c r="K533">
        <v>0.9</v>
      </c>
      <c r="L533" s="396">
        <v>557966.88</v>
      </c>
      <c r="M533" s="396">
        <v>111593.37</v>
      </c>
      <c r="N533" s="396">
        <v>54246.78</v>
      </c>
      <c r="O533" s="396">
        <v>23894.41</v>
      </c>
      <c r="P533" s="396">
        <v>19370.45</v>
      </c>
      <c r="Q533" s="396">
        <v>31174.47</v>
      </c>
      <c r="R533" s="396">
        <v>12296.39</v>
      </c>
      <c r="S533" s="396">
        <v>20931.07</v>
      </c>
      <c r="T533" s="396">
        <v>27380.25</v>
      </c>
      <c r="U533" s="396">
        <v>15628.53</v>
      </c>
      <c r="V533" s="396">
        <v>40363.589999999997</v>
      </c>
      <c r="W533" s="396">
        <v>35155.800000000003</v>
      </c>
      <c r="X533" s="396">
        <v>25116.07</v>
      </c>
      <c r="Y533" s="396">
        <v>975118.06</v>
      </c>
      <c r="Z533" s="396">
        <v>15120</v>
      </c>
      <c r="AA533" s="396">
        <v>21281.25</v>
      </c>
      <c r="AB533" s="396">
        <v>55331.25</v>
      </c>
      <c r="AC533" s="396">
        <v>5788.5</v>
      </c>
      <c r="AD533" s="396">
        <v>48606.37</v>
      </c>
      <c r="AE533" s="396">
        <v>28777</v>
      </c>
      <c r="AF533" s="396">
        <v>255545.25</v>
      </c>
      <c r="AG533" s="396">
        <v>171612</v>
      </c>
      <c r="AH533" s="396">
        <v>469463.679</v>
      </c>
      <c r="AI533" s="396">
        <v>1071525.2990000001</v>
      </c>
      <c r="AJ533" s="396">
        <v>172647.12</v>
      </c>
      <c r="AK533" s="396">
        <v>898878.179</v>
      </c>
      <c r="AL533" s="396">
        <v>1054260.5789999999</v>
      </c>
      <c r="AM533" s="396">
        <v>41375.379999999997</v>
      </c>
      <c r="AN533" s="396">
        <v>41375.379999999997</v>
      </c>
      <c r="AO533" s="396">
        <v>43410.239999999998</v>
      </c>
      <c r="AP533" s="396">
        <v>43410.239999999998</v>
      </c>
      <c r="AQ533" s="396">
        <v>0</v>
      </c>
      <c r="AR533" s="396">
        <v>0</v>
      </c>
      <c r="AS533" s="396">
        <v>0</v>
      </c>
      <c r="AT533" s="396">
        <v>0</v>
      </c>
      <c r="AU533" s="396">
        <v>0</v>
      </c>
      <c r="AV533" s="396">
        <v>81394.2</v>
      </c>
      <c r="AW533" s="396">
        <v>33489.72</v>
      </c>
      <c r="AX533" s="396">
        <v>12805.79</v>
      </c>
      <c r="AY533" s="396">
        <v>297260.95</v>
      </c>
      <c r="AZ533" s="396">
        <v>2326639.67</v>
      </c>
      <c r="BA533" s="396">
        <v>166485.51999999999</v>
      </c>
      <c r="BB533" s="396">
        <v>0</v>
      </c>
      <c r="BC533" s="396">
        <v>80817.58</v>
      </c>
      <c r="BD533" s="396">
        <v>2326639.5890000002</v>
      </c>
    </row>
    <row r="534" spans="1:56" x14ac:dyDescent="0.25">
      <c r="A534" s="390" t="s">
        <v>1667</v>
      </c>
      <c r="B534" s="390" t="s">
        <v>6530</v>
      </c>
      <c r="C534">
        <v>1519.25</v>
      </c>
      <c r="D534" s="396">
        <v>22816944.57</v>
      </c>
      <c r="E534" s="396">
        <v>14893318.67</v>
      </c>
      <c r="F534" s="397">
        <v>0.65273063289911004</v>
      </c>
      <c r="G534">
        <v>1</v>
      </c>
      <c r="H534" s="396">
        <v>1143521.25</v>
      </c>
      <c r="I534" s="396">
        <v>4824076.37</v>
      </c>
      <c r="J534" s="396">
        <v>5967597.6200000001</v>
      </c>
      <c r="K534">
        <v>0.9</v>
      </c>
      <c r="L534" s="396">
        <v>5163776.82</v>
      </c>
      <c r="M534" s="396">
        <v>1032755.36</v>
      </c>
      <c r="N534" s="396">
        <v>489512.61</v>
      </c>
      <c r="O534" s="396">
        <v>217632.91</v>
      </c>
      <c r="P534" s="396">
        <v>190849.37</v>
      </c>
      <c r="Q534" s="396">
        <v>290961.71999999997</v>
      </c>
      <c r="R534" s="396">
        <v>112344.32000000001</v>
      </c>
      <c r="S534" s="396">
        <v>188100.59</v>
      </c>
      <c r="T534" s="396">
        <v>249382.35</v>
      </c>
      <c r="U534" s="396">
        <v>140935.9</v>
      </c>
      <c r="V534" s="396">
        <v>367635.99</v>
      </c>
      <c r="W534" s="396">
        <v>320202.90000000002</v>
      </c>
      <c r="X534" s="396">
        <v>225709.79</v>
      </c>
      <c r="Y534" s="396">
        <v>8989800.6300000008</v>
      </c>
      <c r="Z534" s="396">
        <v>135225</v>
      </c>
      <c r="AA534" s="396">
        <v>189906.25</v>
      </c>
      <c r="AB534" s="396">
        <v>493756.25</v>
      </c>
      <c r="AC534" s="396">
        <v>51654.5</v>
      </c>
      <c r="AD534" s="396">
        <v>867491.75</v>
      </c>
      <c r="AE534" s="396">
        <v>265750.5</v>
      </c>
      <c r="AF534" s="396">
        <v>2280394.25</v>
      </c>
      <c r="AG534" s="396">
        <v>1531404</v>
      </c>
      <c r="AH534" s="396">
        <v>4587788.4359999998</v>
      </c>
      <c r="AI534" s="396">
        <v>10403370.936000001</v>
      </c>
      <c r="AJ534" s="396">
        <v>1540641.04</v>
      </c>
      <c r="AK534" s="396">
        <v>8862729.8959999997</v>
      </c>
      <c r="AL534" s="396">
        <v>10249306.825999999</v>
      </c>
      <c r="AM534" s="396">
        <v>517531.45</v>
      </c>
      <c r="AN534" s="396">
        <v>517531.45</v>
      </c>
      <c r="AO534" s="396">
        <v>539236.56999999995</v>
      </c>
      <c r="AP534" s="396">
        <v>539236.56999999995</v>
      </c>
      <c r="AQ534" s="396">
        <v>59689.08</v>
      </c>
      <c r="AR534" s="396">
        <v>59689.08</v>
      </c>
      <c r="AS534" s="396">
        <v>62402.22</v>
      </c>
      <c r="AT534" s="396">
        <v>62402.22</v>
      </c>
      <c r="AU534" s="396">
        <v>75289.63</v>
      </c>
      <c r="AV534" s="396">
        <v>730512.94</v>
      </c>
      <c r="AW534" s="396">
        <v>300570.23</v>
      </c>
      <c r="AX534" s="396">
        <v>113745.58</v>
      </c>
      <c r="AY534" s="396">
        <v>3577837.02</v>
      </c>
      <c r="AZ534" s="396">
        <v>22816944.57</v>
      </c>
      <c r="BA534" s="396">
        <v>2500540.85</v>
      </c>
      <c r="BB534" s="396">
        <v>128442.28</v>
      </c>
      <c r="BC534" s="396">
        <v>650896.55000000005</v>
      </c>
      <c r="BD534" s="396">
        <v>22816944.476</v>
      </c>
    </row>
    <row r="535" spans="1:56" x14ac:dyDescent="0.25">
      <c r="A535" s="390" t="s">
        <v>2151</v>
      </c>
      <c r="B535" s="390" t="s">
        <v>6531</v>
      </c>
      <c r="C535">
        <v>216</v>
      </c>
      <c r="D535" s="396">
        <v>2830527.41</v>
      </c>
      <c r="E535" s="396">
        <v>1962194.9</v>
      </c>
      <c r="F535" s="397">
        <v>0.69322589601773199</v>
      </c>
      <c r="G535">
        <v>1</v>
      </c>
      <c r="H535" s="396">
        <v>100224.68</v>
      </c>
      <c r="I535" s="396">
        <v>810149.5</v>
      </c>
      <c r="J535" s="396">
        <v>910374.18</v>
      </c>
      <c r="K535">
        <v>0.9</v>
      </c>
      <c r="L535" s="396">
        <v>667752.03</v>
      </c>
      <c r="M535" s="396">
        <v>133550.39999999999</v>
      </c>
      <c r="N535" s="396">
        <v>69100.06</v>
      </c>
      <c r="O535" s="396">
        <v>30352.36</v>
      </c>
      <c r="P535" s="396">
        <v>22363.86</v>
      </c>
      <c r="Q535" s="396">
        <v>41565.96</v>
      </c>
      <c r="R535" s="396">
        <v>15649.95</v>
      </c>
      <c r="S535" s="396">
        <v>26512.69</v>
      </c>
      <c r="T535" s="396">
        <v>34780.32</v>
      </c>
      <c r="U535" s="396">
        <v>19814.75</v>
      </c>
      <c r="V535" s="396">
        <v>51272.67</v>
      </c>
      <c r="W535" s="396">
        <v>44657.37</v>
      </c>
      <c r="X535" s="396">
        <v>31813.69</v>
      </c>
      <c r="Y535" s="396">
        <v>1189186.1100000001</v>
      </c>
      <c r="Z535" s="396">
        <v>19305</v>
      </c>
      <c r="AA535" s="396">
        <v>27000</v>
      </c>
      <c r="AB535" s="396">
        <v>70200</v>
      </c>
      <c r="AC535" s="396">
        <v>7344</v>
      </c>
      <c r="AD535" s="396">
        <v>123336</v>
      </c>
      <c r="AE535" s="396">
        <v>38471.5</v>
      </c>
      <c r="AF535" s="396">
        <v>324216</v>
      </c>
      <c r="AG535" s="396">
        <v>217728</v>
      </c>
      <c r="AH535" s="396">
        <v>549901.08299999998</v>
      </c>
      <c r="AI535" s="396">
        <v>1377501.5830000001</v>
      </c>
      <c r="AJ535" s="396">
        <v>219041.28</v>
      </c>
      <c r="AK535" s="396">
        <v>1158460.3030000001</v>
      </c>
      <c r="AL535" s="396">
        <v>1355597.453</v>
      </c>
      <c r="AM535" s="396">
        <v>30522.82</v>
      </c>
      <c r="AN535" s="396">
        <v>30522.82</v>
      </c>
      <c r="AO535" s="396">
        <v>31201.11</v>
      </c>
      <c r="AP535" s="396">
        <v>31201.11</v>
      </c>
      <c r="AQ535" s="396">
        <v>0</v>
      </c>
      <c r="AR535" s="396">
        <v>0</v>
      </c>
      <c r="AS535" s="396">
        <v>0</v>
      </c>
      <c r="AT535" s="396">
        <v>0</v>
      </c>
      <c r="AU535" s="396">
        <v>0</v>
      </c>
      <c r="AV535" s="396">
        <v>103777.60000000001</v>
      </c>
      <c r="AW535" s="396">
        <v>42699.39</v>
      </c>
      <c r="AX535" s="396">
        <v>15818.92</v>
      </c>
      <c r="AY535" s="396">
        <v>285743.77</v>
      </c>
      <c r="AZ535" s="396">
        <v>2830527.41</v>
      </c>
      <c r="BA535" s="396">
        <v>98784.34</v>
      </c>
      <c r="BB535" s="396">
        <v>139.69</v>
      </c>
      <c r="BC535" s="396">
        <v>91817.27</v>
      </c>
      <c r="BD535" s="396">
        <v>2830527.3330000001</v>
      </c>
    </row>
    <row r="536" spans="1:56" x14ac:dyDescent="0.25">
      <c r="A536" s="390" t="s">
        <v>3330</v>
      </c>
      <c r="B536" s="390" t="s">
        <v>6532</v>
      </c>
      <c r="C536">
        <v>585.5</v>
      </c>
      <c r="D536" s="396">
        <v>8133458.5599999996</v>
      </c>
      <c r="E536" s="396">
        <v>5424097.4199999999</v>
      </c>
      <c r="F536" s="397">
        <v>0.66688695589788605</v>
      </c>
      <c r="G536">
        <v>1</v>
      </c>
      <c r="H536" s="396">
        <v>387110.04</v>
      </c>
      <c r="I536" s="396">
        <v>3765750</v>
      </c>
      <c r="J536" s="396">
        <v>4152860.04</v>
      </c>
      <c r="K536">
        <v>0.9</v>
      </c>
      <c r="L536" s="396">
        <v>1845036.31</v>
      </c>
      <c r="M536" s="396">
        <v>369007.26</v>
      </c>
      <c r="N536" s="396">
        <v>188572.14</v>
      </c>
      <c r="O536" s="396">
        <v>83953.35</v>
      </c>
      <c r="P536" s="396">
        <v>65767.320000000007</v>
      </c>
      <c r="Q536" s="396">
        <v>112920.85</v>
      </c>
      <c r="R536" s="396">
        <v>43037.37</v>
      </c>
      <c r="S536" s="396">
        <v>72561.06</v>
      </c>
      <c r="T536" s="396">
        <v>96200.91</v>
      </c>
      <c r="U536" s="396">
        <v>54420.79</v>
      </c>
      <c r="V536" s="396">
        <v>141818.04</v>
      </c>
      <c r="W536" s="396">
        <v>123520.41</v>
      </c>
      <c r="X536" s="396">
        <v>87069.06</v>
      </c>
      <c r="Y536" s="396">
        <v>3283884.87</v>
      </c>
      <c r="Z536" s="396">
        <v>52200</v>
      </c>
      <c r="AA536" s="396">
        <v>73187.5</v>
      </c>
      <c r="AB536" s="396">
        <v>190287.5</v>
      </c>
      <c r="AC536" s="396">
        <v>19907</v>
      </c>
      <c r="AD536" s="396">
        <v>334320.5</v>
      </c>
      <c r="AE536" s="396">
        <v>103693</v>
      </c>
      <c r="AF536" s="396">
        <v>878835.5</v>
      </c>
      <c r="AG536" s="396">
        <v>590184</v>
      </c>
      <c r="AH536" s="396">
        <v>1604705.0190000001</v>
      </c>
      <c r="AI536" s="396">
        <v>3847320.0189999999</v>
      </c>
      <c r="AJ536" s="396">
        <v>593743.84</v>
      </c>
      <c r="AK536" s="396">
        <v>3253576.179</v>
      </c>
      <c r="AL536" s="396">
        <v>3787945.6290000002</v>
      </c>
      <c r="AM536" s="396">
        <v>107169.03</v>
      </c>
      <c r="AN536" s="396">
        <v>107169.03</v>
      </c>
      <c r="AO536" s="396">
        <v>111917.02</v>
      </c>
      <c r="AP536" s="396">
        <v>111917.02</v>
      </c>
      <c r="AQ536" s="396">
        <v>33914.25</v>
      </c>
      <c r="AR536" s="396">
        <v>33914.25</v>
      </c>
      <c r="AS536" s="396">
        <v>35949.1</v>
      </c>
      <c r="AT536" s="396">
        <v>35949.1</v>
      </c>
      <c r="AU536" s="396">
        <v>42731.95</v>
      </c>
      <c r="AV536" s="396">
        <v>281488.27</v>
      </c>
      <c r="AW536" s="396">
        <v>115818.61</v>
      </c>
      <c r="AX536" s="396">
        <v>43690.35</v>
      </c>
      <c r="AY536" s="396">
        <v>1061627.98</v>
      </c>
      <c r="AZ536" s="396">
        <v>8133458.5599999996</v>
      </c>
      <c r="BA536" s="396">
        <v>524210.91</v>
      </c>
      <c r="BB536" s="396">
        <v>96152.61</v>
      </c>
      <c r="BC536" s="396">
        <v>286869.48</v>
      </c>
      <c r="BD536" s="396">
        <v>8133458.4790000003</v>
      </c>
    </row>
    <row r="537" spans="1:56" x14ac:dyDescent="0.25">
      <c r="A537" s="390" t="s">
        <v>1664</v>
      </c>
      <c r="B537" s="390" t="s">
        <v>6533</v>
      </c>
      <c r="C537">
        <v>971</v>
      </c>
      <c r="D537" s="396">
        <v>15268395.77</v>
      </c>
      <c r="E537" s="396">
        <v>10869072.4</v>
      </c>
      <c r="F537" s="397">
        <v>0.71186734767224302</v>
      </c>
      <c r="G537">
        <v>1</v>
      </c>
      <c r="H537" s="396">
        <v>463111.09</v>
      </c>
      <c r="I537" s="396">
        <v>1987563.59</v>
      </c>
      <c r="J537" s="396">
        <v>2450674.6800000002</v>
      </c>
      <c r="K537">
        <v>0.9</v>
      </c>
      <c r="L537" s="396">
        <v>3222720.4</v>
      </c>
      <c r="M537" s="396">
        <v>1074132.7</v>
      </c>
      <c r="N537" s="396">
        <v>358737.52</v>
      </c>
      <c r="O537" s="396">
        <v>119086.06</v>
      </c>
      <c r="P537" s="396">
        <v>111621.75999999999</v>
      </c>
      <c r="Q537" s="396">
        <v>307732.5</v>
      </c>
      <c r="R537" s="396">
        <v>72101.58</v>
      </c>
      <c r="S537" s="396">
        <v>135354.28</v>
      </c>
      <c r="T537" s="396">
        <v>119141.12</v>
      </c>
      <c r="U537" s="396">
        <v>90143.16</v>
      </c>
      <c r="V537" s="396">
        <v>175636.18</v>
      </c>
      <c r="W537" s="396">
        <v>152975.26999999999</v>
      </c>
      <c r="X537" s="396">
        <v>162417.28</v>
      </c>
      <c r="Y537" s="396">
        <v>6101799.8099999996</v>
      </c>
      <c r="Z537" s="396">
        <v>87390</v>
      </c>
      <c r="AA537" s="396">
        <v>121375</v>
      </c>
      <c r="AB537" s="396">
        <v>315575</v>
      </c>
      <c r="AC537" s="396">
        <v>33014</v>
      </c>
      <c r="AD537" s="396">
        <v>554441</v>
      </c>
      <c r="AE537" s="396">
        <v>899146</v>
      </c>
      <c r="AF537" s="396">
        <v>1457471</v>
      </c>
      <c r="AG537" s="396">
        <v>978768</v>
      </c>
      <c r="AH537" s="396">
        <v>2923566.423</v>
      </c>
      <c r="AI537" s="396">
        <v>7370746.4230000004</v>
      </c>
      <c r="AJ537" s="396">
        <v>984671.68</v>
      </c>
      <c r="AK537" s="396">
        <v>6386074.7429999998</v>
      </c>
      <c r="AL537" s="396">
        <v>7272279.2529999996</v>
      </c>
      <c r="AM537" s="396">
        <v>256391.73</v>
      </c>
      <c r="AN537" s="396">
        <v>256391.73</v>
      </c>
      <c r="AO537" s="396">
        <v>267244.28999999998</v>
      </c>
      <c r="AP537" s="396">
        <v>267244.28999999998</v>
      </c>
      <c r="AQ537" s="396">
        <v>21705.119999999999</v>
      </c>
      <c r="AR537" s="396">
        <v>21705.119999999999</v>
      </c>
      <c r="AS537" s="396">
        <v>22383.4</v>
      </c>
      <c r="AT537" s="396">
        <v>22383.4</v>
      </c>
      <c r="AU537" s="396">
        <v>27131.4</v>
      </c>
      <c r="AV537" s="396">
        <v>466660.08</v>
      </c>
      <c r="AW537" s="396">
        <v>192007.72</v>
      </c>
      <c r="AX537" s="396">
        <v>73068.350000000006</v>
      </c>
      <c r="AY537" s="396">
        <v>1894316.63</v>
      </c>
      <c r="AZ537" s="396">
        <v>15268395.77</v>
      </c>
      <c r="BA537" s="396">
        <v>827850.06</v>
      </c>
      <c r="BB537" s="396">
        <v>9709.43</v>
      </c>
      <c r="BC537" s="396">
        <v>326641.76</v>
      </c>
      <c r="BD537" s="396">
        <v>15268395.693</v>
      </c>
    </row>
    <row r="538" spans="1:56" x14ac:dyDescent="0.25">
      <c r="A538" s="390" t="s">
        <v>3300</v>
      </c>
      <c r="B538" s="390" t="s">
        <v>6534</v>
      </c>
      <c r="C538">
        <v>818.5</v>
      </c>
      <c r="D538" s="396">
        <v>11801581.49</v>
      </c>
      <c r="E538" s="396">
        <v>10949977.85</v>
      </c>
      <c r="F538" s="397">
        <v>0.92783987123068201</v>
      </c>
      <c r="G538">
        <v>3</v>
      </c>
      <c r="H538" s="396">
        <v>15705.04</v>
      </c>
      <c r="I538" s="396">
        <v>4036608.03</v>
      </c>
      <c r="J538" s="396">
        <v>4052313.07</v>
      </c>
      <c r="K538">
        <v>0.9</v>
      </c>
      <c r="L538" s="396">
        <v>2652228.1800000002</v>
      </c>
      <c r="M538" s="396">
        <v>628747.18000000005</v>
      </c>
      <c r="N538" s="396">
        <v>273997.8</v>
      </c>
      <c r="O538" s="396">
        <v>111966.75</v>
      </c>
      <c r="P538" s="396">
        <v>95564.24</v>
      </c>
      <c r="Q538" s="396">
        <v>184302.1</v>
      </c>
      <c r="R538" s="396">
        <v>60364.11</v>
      </c>
      <c r="S538" s="396">
        <v>104655.37</v>
      </c>
      <c r="T538" s="396">
        <v>124321.17</v>
      </c>
      <c r="U538" s="396">
        <v>75910.03</v>
      </c>
      <c r="V538" s="396">
        <v>183272.54</v>
      </c>
      <c r="W538" s="396">
        <v>159626.37</v>
      </c>
      <c r="X538" s="396">
        <v>125580.37</v>
      </c>
      <c r="Y538" s="396">
        <v>4780536.21</v>
      </c>
      <c r="Z538" s="396">
        <v>73035</v>
      </c>
      <c r="AA538" s="396">
        <v>102312.5</v>
      </c>
      <c r="AB538" s="396">
        <v>266012.5</v>
      </c>
      <c r="AC538" s="396">
        <v>27829</v>
      </c>
      <c r="AD538" s="396">
        <v>233681.75</v>
      </c>
      <c r="AE538" s="396">
        <v>311580.5</v>
      </c>
      <c r="AF538" s="396">
        <v>1228568.5</v>
      </c>
      <c r="AG538" s="396">
        <v>825048</v>
      </c>
      <c r="AH538" s="396">
        <v>2366993.4959999998</v>
      </c>
      <c r="AI538" s="396">
        <v>5435061.2460000003</v>
      </c>
      <c r="AJ538" s="396">
        <v>830024.48</v>
      </c>
      <c r="AK538" s="396">
        <v>4605036.7659999998</v>
      </c>
      <c r="AL538" s="396">
        <v>5352058.7960000001</v>
      </c>
      <c r="AM538" s="396">
        <v>189919.8</v>
      </c>
      <c r="AN538" s="396">
        <v>189919.8</v>
      </c>
      <c r="AO538" s="396">
        <v>197380.93</v>
      </c>
      <c r="AP538" s="396">
        <v>197380.93</v>
      </c>
      <c r="AQ538" s="396">
        <v>52227.94</v>
      </c>
      <c r="AR538" s="396">
        <v>52227.94</v>
      </c>
      <c r="AS538" s="396">
        <v>54262.8</v>
      </c>
      <c r="AT538" s="396">
        <v>54262.8</v>
      </c>
      <c r="AU538" s="396">
        <v>65115.360000000001</v>
      </c>
      <c r="AV538" s="396">
        <v>393405.3</v>
      </c>
      <c r="AW538" s="396">
        <v>161866.98000000001</v>
      </c>
      <c r="AX538" s="396">
        <v>61015.839999999997</v>
      </c>
      <c r="AY538" s="396">
        <v>1668986.42</v>
      </c>
      <c r="AZ538" s="396">
        <v>11801581.49</v>
      </c>
      <c r="BA538" s="396">
        <v>678821.09</v>
      </c>
      <c r="BB538" s="396">
        <v>13654.08</v>
      </c>
      <c r="BC538" s="396">
        <v>355607.19</v>
      </c>
      <c r="BD538" s="396">
        <v>11801581.426000001</v>
      </c>
    </row>
    <row r="539" spans="1:56" x14ac:dyDescent="0.25">
      <c r="A539" s="390" t="s">
        <v>2683</v>
      </c>
      <c r="B539" s="390" t="s">
        <v>6535</v>
      </c>
      <c r="C539">
        <v>1839.5</v>
      </c>
      <c r="D539" s="396">
        <v>27572787.02</v>
      </c>
      <c r="E539" s="396">
        <v>19651821.030000001</v>
      </c>
      <c r="F539" s="397">
        <v>0.71272523215536698</v>
      </c>
      <c r="G539">
        <v>1</v>
      </c>
      <c r="H539" s="396">
        <v>879117.07</v>
      </c>
      <c r="I539" s="396">
        <v>13844281.640000001</v>
      </c>
      <c r="J539" s="396">
        <v>14723398.710000001</v>
      </c>
      <c r="K539">
        <v>0.9</v>
      </c>
      <c r="L539" s="396">
        <v>6097435.6900000004</v>
      </c>
      <c r="M539" s="396">
        <v>1485897.15</v>
      </c>
      <c r="N539" s="396">
        <v>621271.12</v>
      </c>
      <c r="O539" s="396">
        <v>250726.59</v>
      </c>
      <c r="P539" s="396">
        <v>218825.75</v>
      </c>
      <c r="Q539" s="396">
        <v>431824.25</v>
      </c>
      <c r="R539" s="396">
        <v>136378.18</v>
      </c>
      <c r="S539" s="396">
        <v>236939.76</v>
      </c>
      <c r="T539" s="396">
        <v>276762.61</v>
      </c>
      <c r="U539" s="396">
        <v>170797.57</v>
      </c>
      <c r="V539" s="396">
        <v>407999.59</v>
      </c>
      <c r="W539" s="396">
        <v>355358.71</v>
      </c>
      <c r="X539" s="396">
        <v>284313.96000000002</v>
      </c>
      <c r="Y539" s="396">
        <v>10974530.93</v>
      </c>
      <c r="Z539" s="396">
        <v>164250</v>
      </c>
      <c r="AA539" s="396">
        <v>229937.5</v>
      </c>
      <c r="AB539" s="396">
        <v>597837.5</v>
      </c>
      <c r="AC539" s="396">
        <v>62543</v>
      </c>
      <c r="AD539" s="396">
        <v>1050354.5</v>
      </c>
      <c r="AE539" s="396">
        <v>772193.5</v>
      </c>
      <c r="AF539" s="396">
        <v>2761089.5</v>
      </c>
      <c r="AG539" s="396">
        <v>1854216</v>
      </c>
      <c r="AH539" s="396">
        <v>5431734.9809999997</v>
      </c>
      <c r="AI539" s="396">
        <v>12924156.481000001</v>
      </c>
      <c r="AJ539" s="396">
        <v>1865400.16</v>
      </c>
      <c r="AK539" s="396">
        <v>11058756.321</v>
      </c>
      <c r="AL539" s="396">
        <v>12737616.460999999</v>
      </c>
      <c r="AM539" s="396">
        <v>554837.13</v>
      </c>
      <c r="AN539" s="396">
        <v>554837.13</v>
      </c>
      <c r="AO539" s="396">
        <v>577898.81999999995</v>
      </c>
      <c r="AP539" s="396">
        <v>577898.81999999995</v>
      </c>
      <c r="AQ539" s="396">
        <v>39340.53</v>
      </c>
      <c r="AR539" s="396">
        <v>39340.53</v>
      </c>
      <c r="AS539" s="396">
        <v>40697.1</v>
      </c>
      <c r="AT539" s="396">
        <v>40697.1</v>
      </c>
      <c r="AU539" s="396">
        <v>48836.52</v>
      </c>
      <c r="AV539" s="396">
        <v>884483.64</v>
      </c>
      <c r="AW539" s="396">
        <v>363921.62</v>
      </c>
      <c r="AX539" s="396">
        <v>137850.6</v>
      </c>
      <c r="AY539" s="396">
        <v>3860639.54</v>
      </c>
      <c r="AZ539" s="396">
        <v>27572787.02</v>
      </c>
      <c r="BA539" s="396">
        <v>3081745.07</v>
      </c>
      <c r="BB539" s="396">
        <v>52639.43</v>
      </c>
      <c r="BC539" s="396">
        <v>1077083.3899999999</v>
      </c>
      <c r="BD539" s="396">
        <v>27572786.931000002</v>
      </c>
    </row>
    <row r="540" spans="1:56" x14ac:dyDescent="0.25">
      <c r="A540" s="390" t="s">
        <v>2015</v>
      </c>
      <c r="B540" s="390" t="s">
        <v>6536</v>
      </c>
      <c r="C540">
        <v>351.88</v>
      </c>
      <c r="D540" s="396">
        <v>5141466.2699999996</v>
      </c>
      <c r="E540" s="396">
        <v>3932881.19</v>
      </c>
      <c r="F540" s="397">
        <v>0.76493377248198902</v>
      </c>
      <c r="G540">
        <v>1</v>
      </c>
      <c r="H540" s="396">
        <v>70703.86</v>
      </c>
      <c r="I540" s="396">
        <v>2888911.67</v>
      </c>
      <c r="J540" s="396">
        <v>2959615.53</v>
      </c>
      <c r="K540">
        <v>0.9</v>
      </c>
      <c r="L540" s="396">
        <v>1157995.3</v>
      </c>
      <c r="M540" s="396">
        <v>281883.69</v>
      </c>
      <c r="N540" s="396">
        <v>117625.05</v>
      </c>
      <c r="O540" s="396">
        <v>46895.31</v>
      </c>
      <c r="P540" s="396">
        <v>40488.53</v>
      </c>
      <c r="Q540" s="396">
        <v>80720.41</v>
      </c>
      <c r="R540" s="396">
        <v>25151.71</v>
      </c>
      <c r="S540" s="396">
        <v>44932.04</v>
      </c>
      <c r="T540" s="396">
        <v>51800.49</v>
      </c>
      <c r="U540" s="396">
        <v>32094.31</v>
      </c>
      <c r="V540" s="396">
        <v>76363.56</v>
      </c>
      <c r="W540" s="396">
        <v>66510.990000000005</v>
      </c>
      <c r="X540" s="396">
        <v>53915.839999999997</v>
      </c>
      <c r="Y540" s="396">
        <v>2076377.23</v>
      </c>
      <c r="Z540" s="396">
        <v>31399.200000000001</v>
      </c>
      <c r="AA540" s="396">
        <v>43985</v>
      </c>
      <c r="AB540" s="396">
        <v>114361</v>
      </c>
      <c r="AC540" s="396">
        <v>11963.92</v>
      </c>
      <c r="AD540" s="396">
        <v>200923.48</v>
      </c>
      <c r="AE540" s="396">
        <v>146627.67000000001</v>
      </c>
      <c r="AF540" s="396">
        <v>528171.88</v>
      </c>
      <c r="AG540" s="396">
        <v>354695.04</v>
      </c>
      <c r="AH540" s="396">
        <v>1006421.25612</v>
      </c>
      <c r="AI540" s="396">
        <v>2438548.44612</v>
      </c>
      <c r="AJ540" s="396">
        <v>356834.47</v>
      </c>
      <c r="AK540" s="396">
        <v>2081713.97612</v>
      </c>
      <c r="AL540" s="396">
        <v>2402864.9961199998</v>
      </c>
      <c r="AM540" s="396">
        <v>96316.47</v>
      </c>
      <c r="AN540" s="396">
        <v>96316.47</v>
      </c>
      <c r="AO540" s="396">
        <v>100386.18</v>
      </c>
      <c r="AP540" s="396">
        <v>100386.18</v>
      </c>
      <c r="AQ540" s="396">
        <v>678.28</v>
      </c>
      <c r="AR540" s="396">
        <v>678.28</v>
      </c>
      <c r="AS540" s="396">
        <v>678.28</v>
      </c>
      <c r="AT540" s="396">
        <v>678.28</v>
      </c>
      <c r="AU540" s="396">
        <v>1356.57</v>
      </c>
      <c r="AV540" s="396">
        <v>168892.96</v>
      </c>
      <c r="AW540" s="396">
        <v>69491.16</v>
      </c>
      <c r="AX540" s="396">
        <v>26364.87</v>
      </c>
      <c r="AY540" s="396">
        <v>662223.98</v>
      </c>
      <c r="AZ540" s="396">
        <v>5141466.2699999996</v>
      </c>
      <c r="BA540" s="396">
        <v>447494.37</v>
      </c>
      <c r="BB540" s="396">
        <v>331.72</v>
      </c>
      <c r="BC540" s="396">
        <v>159704.64000000001</v>
      </c>
      <c r="BD540" s="396">
        <v>5141466.2061200002</v>
      </c>
    </row>
    <row r="541" spans="1:56" x14ac:dyDescent="0.25">
      <c r="A541" s="390" t="s">
        <v>3260</v>
      </c>
      <c r="B541" s="390" t="s">
        <v>6537</v>
      </c>
      <c r="C541">
        <v>94.25</v>
      </c>
      <c r="D541" s="396">
        <v>1223511.68</v>
      </c>
      <c r="E541" s="396">
        <v>986194.02</v>
      </c>
      <c r="F541" s="397">
        <v>0.80603563997035199</v>
      </c>
      <c r="G541">
        <v>2</v>
      </c>
      <c r="H541" s="396">
        <v>8122.62</v>
      </c>
      <c r="I541" s="396">
        <v>720752.57</v>
      </c>
      <c r="J541" s="396">
        <v>728875.19</v>
      </c>
      <c r="K541">
        <v>0.9</v>
      </c>
      <c r="L541" s="396">
        <v>285441.39</v>
      </c>
      <c r="M541" s="396">
        <v>57088.27</v>
      </c>
      <c r="N541" s="396">
        <v>29706.57</v>
      </c>
      <c r="O541" s="396">
        <v>12915.9</v>
      </c>
      <c r="P541" s="396">
        <v>9628.1299999999992</v>
      </c>
      <c r="Q541" s="396">
        <v>17319.150000000001</v>
      </c>
      <c r="R541" s="396">
        <v>6707.12</v>
      </c>
      <c r="S541" s="396">
        <v>11442.32</v>
      </c>
      <c r="T541" s="396">
        <v>14800.14</v>
      </c>
      <c r="U541" s="396">
        <v>8372.43</v>
      </c>
      <c r="V541" s="396">
        <v>21818.16</v>
      </c>
      <c r="W541" s="396">
        <v>19003.14</v>
      </c>
      <c r="X541" s="396">
        <v>13730.12</v>
      </c>
      <c r="Y541" s="396">
        <v>507972.84</v>
      </c>
      <c r="Z541" s="396">
        <v>8370</v>
      </c>
      <c r="AA541" s="396">
        <v>11781.25</v>
      </c>
      <c r="AB541" s="396">
        <v>30631.25</v>
      </c>
      <c r="AC541" s="396">
        <v>3204.5</v>
      </c>
      <c r="AD541" s="396">
        <v>53816.75</v>
      </c>
      <c r="AE541" s="396">
        <v>16776</v>
      </c>
      <c r="AF541" s="396">
        <v>141469.25</v>
      </c>
      <c r="AG541" s="396">
        <v>95004</v>
      </c>
      <c r="AH541" s="396">
        <v>237101.89799999999</v>
      </c>
      <c r="AI541" s="396">
        <v>598154.89800000004</v>
      </c>
      <c r="AJ541" s="396">
        <v>95577.04</v>
      </c>
      <c r="AK541" s="396">
        <v>502577.85800000001</v>
      </c>
      <c r="AL541" s="396">
        <v>588597.18799999997</v>
      </c>
      <c r="AM541" s="396">
        <v>14243.98</v>
      </c>
      <c r="AN541" s="396">
        <v>14243.98</v>
      </c>
      <c r="AO541" s="396">
        <v>14243.98</v>
      </c>
      <c r="AP541" s="396">
        <v>14243.98</v>
      </c>
      <c r="AQ541" s="396">
        <v>0</v>
      </c>
      <c r="AR541" s="396">
        <v>0</v>
      </c>
      <c r="AS541" s="396">
        <v>0</v>
      </c>
      <c r="AT541" s="396">
        <v>0</v>
      </c>
      <c r="AU541" s="396">
        <v>0</v>
      </c>
      <c r="AV541" s="396">
        <v>44766.81</v>
      </c>
      <c r="AW541" s="396">
        <v>18419.34</v>
      </c>
      <c r="AX541" s="396">
        <v>6779.53</v>
      </c>
      <c r="AY541" s="396">
        <v>126941.6</v>
      </c>
      <c r="AZ541" s="396">
        <v>1223511.68</v>
      </c>
      <c r="BA541" s="396">
        <v>105836.46</v>
      </c>
      <c r="BB541" s="396">
        <v>0</v>
      </c>
      <c r="BC541" s="396">
        <v>43106.93</v>
      </c>
      <c r="BD541" s="396">
        <v>1223511.628</v>
      </c>
    </row>
    <row r="542" spans="1:56" x14ac:dyDescent="0.25">
      <c r="A542" s="390" t="s">
        <v>2896</v>
      </c>
      <c r="B542" s="390" t="s">
        <v>6538</v>
      </c>
      <c r="C542">
        <v>494.5</v>
      </c>
      <c r="D542" s="396">
        <v>6657295.0899999999</v>
      </c>
      <c r="E542" s="396">
        <v>5520749.0899999999</v>
      </c>
      <c r="F542" s="397">
        <v>0.82927811000788898</v>
      </c>
      <c r="G542">
        <v>2</v>
      </c>
      <c r="H542" s="396">
        <v>24917.919999999998</v>
      </c>
      <c r="I542" s="396">
        <v>2579978.86</v>
      </c>
      <c r="J542" s="396">
        <v>2604896.7799999998</v>
      </c>
      <c r="K542">
        <v>0.9</v>
      </c>
      <c r="L542" s="396">
        <v>1543450.05</v>
      </c>
      <c r="M542" s="396">
        <v>308690.01</v>
      </c>
      <c r="N542" s="396">
        <v>158865.57</v>
      </c>
      <c r="O542" s="396">
        <v>70391.649999999994</v>
      </c>
      <c r="P542" s="396">
        <v>53095.25</v>
      </c>
      <c r="Q542" s="396">
        <v>95601.7</v>
      </c>
      <c r="R542" s="396">
        <v>36330.25</v>
      </c>
      <c r="S542" s="396">
        <v>61118.73</v>
      </c>
      <c r="T542" s="396">
        <v>80660.759999999995</v>
      </c>
      <c r="U542" s="396">
        <v>45769.279999999999</v>
      </c>
      <c r="V542" s="396">
        <v>118908.97</v>
      </c>
      <c r="W542" s="396">
        <v>103567.11</v>
      </c>
      <c r="X542" s="396">
        <v>73338.929999999993</v>
      </c>
      <c r="Y542" s="396">
        <v>2749788.26</v>
      </c>
      <c r="Z542" s="396">
        <v>44100</v>
      </c>
      <c r="AA542" s="396">
        <v>61812.5</v>
      </c>
      <c r="AB542" s="396">
        <v>160712.5</v>
      </c>
      <c r="AC542" s="396">
        <v>16813</v>
      </c>
      <c r="AD542" s="396">
        <v>282359.5</v>
      </c>
      <c r="AE542" s="396">
        <v>88528</v>
      </c>
      <c r="AF542" s="396">
        <v>742244.5</v>
      </c>
      <c r="AG542" s="396">
        <v>498456</v>
      </c>
      <c r="AH542" s="396">
        <v>1302659.1000000001</v>
      </c>
      <c r="AI542" s="396">
        <v>3197685.1</v>
      </c>
      <c r="AJ542" s="396">
        <v>501462.56</v>
      </c>
      <c r="AK542" s="396">
        <v>2696222.54</v>
      </c>
      <c r="AL542" s="396">
        <v>3147538.84</v>
      </c>
      <c r="AM542" s="396">
        <v>94959.9</v>
      </c>
      <c r="AN542" s="396">
        <v>94959.9</v>
      </c>
      <c r="AO542" s="396">
        <v>99029.61</v>
      </c>
      <c r="AP542" s="396">
        <v>99029.61</v>
      </c>
      <c r="AQ542" s="396">
        <v>0</v>
      </c>
      <c r="AR542" s="396">
        <v>0</v>
      </c>
      <c r="AS542" s="396">
        <v>0</v>
      </c>
      <c r="AT542" s="396">
        <v>0</v>
      </c>
      <c r="AU542" s="396">
        <v>0</v>
      </c>
      <c r="AV542" s="396">
        <v>237399.75</v>
      </c>
      <c r="AW542" s="396">
        <v>97678.35</v>
      </c>
      <c r="AX542" s="396">
        <v>36910.81</v>
      </c>
      <c r="AY542" s="396">
        <v>759967.93</v>
      </c>
      <c r="AZ542" s="396">
        <v>6657295.0899999999</v>
      </c>
      <c r="BA542" s="396">
        <v>314021.03999999998</v>
      </c>
      <c r="BB542" s="396">
        <v>43.99</v>
      </c>
      <c r="BC542" s="396">
        <v>153376.56</v>
      </c>
      <c r="BD542" s="396">
        <v>6657295.0300000003</v>
      </c>
    </row>
    <row r="543" spans="1:56" x14ac:dyDescent="0.25">
      <c r="A543" s="390" t="s">
        <v>2894</v>
      </c>
      <c r="B543" s="390" t="s">
        <v>6539</v>
      </c>
      <c r="C543">
        <v>397.49</v>
      </c>
      <c r="D543" s="396">
        <v>5834338.7800000003</v>
      </c>
      <c r="E543" s="396">
        <v>4877949.2699999996</v>
      </c>
      <c r="F543" s="397">
        <v>0.83607576692692498</v>
      </c>
      <c r="G543">
        <v>2</v>
      </c>
      <c r="H543" s="396">
        <v>23639.759999999998</v>
      </c>
      <c r="I543" s="396">
        <v>2278321.9500000002</v>
      </c>
      <c r="J543" s="396">
        <v>2301961.71</v>
      </c>
      <c r="K543">
        <v>0.9</v>
      </c>
      <c r="L543" s="396">
        <v>1259649.49</v>
      </c>
      <c r="M543" s="396">
        <v>419841.17</v>
      </c>
      <c r="N543" s="396">
        <v>146453.67000000001</v>
      </c>
      <c r="O543" s="396">
        <v>48817.89</v>
      </c>
      <c r="P543" s="396">
        <v>41082.82</v>
      </c>
      <c r="Q543" s="396">
        <v>125313.75</v>
      </c>
      <c r="R543" s="396">
        <v>29064.2</v>
      </c>
      <c r="S543" s="396">
        <v>55258.03</v>
      </c>
      <c r="T543" s="396">
        <v>48840.46</v>
      </c>
      <c r="U543" s="396">
        <v>36838.69</v>
      </c>
      <c r="V543" s="396">
        <v>71999.92</v>
      </c>
      <c r="W543" s="396">
        <v>62710.36</v>
      </c>
      <c r="X543" s="396">
        <v>66306.429999999993</v>
      </c>
      <c r="Y543" s="396">
        <v>2412176.88</v>
      </c>
      <c r="Z543" s="396">
        <v>35774.1</v>
      </c>
      <c r="AA543" s="396">
        <v>49686.25</v>
      </c>
      <c r="AB543" s="396">
        <v>129184.25</v>
      </c>
      <c r="AC543" s="396">
        <v>13514.66</v>
      </c>
      <c r="AD543" s="396">
        <v>226966.79</v>
      </c>
      <c r="AE543" s="396">
        <v>368075.74</v>
      </c>
      <c r="AF543" s="396">
        <v>596632.49</v>
      </c>
      <c r="AG543" s="396">
        <v>400669.92</v>
      </c>
      <c r="AH543" s="396">
        <v>1093959.6057599999</v>
      </c>
      <c r="AI543" s="396">
        <v>2914463.8057599999</v>
      </c>
      <c r="AJ543" s="396">
        <v>403086.65</v>
      </c>
      <c r="AK543" s="396">
        <v>2511377.15576</v>
      </c>
      <c r="AL543" s="396">
        <v>2874155.13576</v>
      </c>
      <c r="AM543" s="396">
        <v>61045.65</v>
      </c>
      <c r="AN543" s="396">
        <v>61045.65</v>
      </c>
      <c r="AO543" s="396">
        <v>63758.79</v>
      </c>
      <c r="AP543" s="396">
        <v>63758.79</v>
      </c>
      <c r="AQ543" s="396">
        <v>0</v>
      </c>
      <c r="AR543" s="396">
        <v>0</v>
      </c>
      <c r="AS543" s="396">
        <v>0</v>
      </c>
      <c r="AT543" s="396">
        <v>0</v>
      </c>
      <c r="AU543" s="396">
        <v>0</v>
      </c>
      <c r="AV543" s="396">
        <v>190598.08</v>
      </c>
      <c r="AW543" s="396">
        <v>78421.759999999995</v>
      </c>
      <c r="AX543" s="396">
        <v>29377.99</v>
      </c>
      <c r="AY543" s="396">
        <v>548006.71</v>
      </c>
      <c r="AZ543" s="396">
        <v>5834338.7800000003</v>
      </c>
      <c r="BA543" s="396">
        <v>194366.93</v>
      </c>
      <c r="BB543" s="396">
        <v>0</v>
      </c>
      <c r="BC543" s="396">
        <v>170433.31</v>
      </c>
      <c r="BD543" s="396">
        <v>5834338.7257599998</v>
      </c>
    </row>
    <row r="544" spans="1:56" x14ac:dyDescent="0.25">
      <c r="A544" s="390" t="s">
        <v>1713</v>
      </c>
      <c r="B544" s="390" t="s">
        <v>6540</v>
      </c>
      <c r="C544">
        <v>179.05</v>
      </c>
      <c r="D544" s="396">
        <v>2259637.5299999998</v>
      </c>
      <c r="E544" s="396">
        <v>1989090.28</v>
      </c>
      <c r="F544" s="397">
        <v>0.880269624482649</v>
      </c>
      <c r="G544">
        <v>2</v>
      </c>
      <c r="H544" s="396">
        <v>4455.1099999999997</v>
      </c>
      <c r="I544" s="396">
        <v>220711.43</v>
      </c>
      <c r="J544" s="396">
        <v>225166.54</v>
      </c>
      <c r="K544">
        <v>0.9</v>
      </c>
      <c r="L544" s="396">
        <v>546988.36</v>
      </c>
      <c r="M544" s="396">
        <v>109397.67</v>
      </c>
      <c r="N544" s="396">
        <v>57475.75</v>
      </c>
      <c r="O544" s="396">
        <v>25186</v>
      </c>
      <c r="P544" s="396">
        <v>18141.580000000002</v>
      </c>
      <c r="Q544" s="396">
        <v>33945.53</v>
      </c>
      <c r="R544" s="396">
        <v>12855.32</v>
      </c>
      <c r="S544" s="396">
        <v>22047.39</v>
      </c>
      <c r="T544" s="396">
        <v>28860.27</v>
      </c>
      <c r="U544" s="396">
        <v>16186.69</v>
      </c>
      <c r="V544" s="396">
        <v>42545.41</v>
      </c>
      <c r="W544" s="396">
        <v>37056.120000000003</v>
      </c>
      <c r="X544" s="396">
        <v>26455.59</v>
      </c>
      <c r="Y544" s="396">
        <v>977141.68</v>
      </c>
      <c r="Z544" s="396">
        <v>16017.3</v>
      </c>
      <c r="AA544" s="396">
        <v>22381.25</v>
      </c>
      <c r="AB544" s="396">
        <v>58191.25</v>
      </c>
      <c r="AC544" s="396">
        <v>6087.7</v>
      </c>
      <c r="AD544" s="396">
        <v>51118.77</v>
      </c>
      <c r="AE544" s="396">
        <v>31618.39</v>
      </c>
      <c r="AF544" s="396">
        <v>268754.05</v>
      </c>
      <c r="AG544" s="396">
        <v>180482.4</v>
      </c>
      <c r="AH544" s="396">
        <v>447103.96620000002</v>
      </c>
      <c r="AI544" s="396">
        <v>1081755.0762</v>
      </c>
      <c r="AJ544" s="396">
        <v>181571.02</v>
      </c>
      <c r="AK544" s="396">
        <v>900184.05619999999</v>
      </c>
      <c r="AL544" s="396">
        <v>1063597.9661999999</v>
      </c>
      <c r="AM544" s="396">
        <v>21026.83</v>
      </c>
      <c r="AN544" s="396">
        <v>21026.83</v>
      </c>
      <c r="AO544" s="396">
        <v>21705.119999999999</v>
      </c>
      <c r="AP544" s="396">
        <v>21705.119999999999</v>
      </c>
      <c r="AQ544" s="396">
        <v>0</v>
      </c>
      <c r="AR544" s="396">
        <v>0</v>
      </c>
      <c r="AS544" s="396">
        <v>0</v>
      </c>
      <c r="AT544" s="396">
        <v>0</v>
      </c>
      <c r="AU544" s="396">
        <v>0</v>
      </c>
      <c r="AV544" s="396">
        <v>85463.91</v>
      </c>
      <c r="AW544" s="396">
        <v>35164.199999999997</v>
      </c>
      <c r="AX544" s="396">
        <v>12805.79</v>
      </c>
      <c r="AY544" s="396">
        <v>218897.8</v>
      </c>
      <c r="AZ544" s="396">
        <v>2259637.5299999998</v>
      </c>
      <c r="BA544" s="396">
        <v>27103.98</v>
      </c>
      <c r="BB544" s="396">
        <v>0</v>
      </c>
      <c r="BC544" s="396">
        <v>38728.89</v>
      </c>
      <c r="BD544" s="396">
        <v>2259637.4462000001</v>
      </c>
    </row>
    <row r="545" spans="1:56" x14ac:dyDescent="0.25">
      <c r="A545" s="390" t="s">
        <v>1939</v>
      </c>
      <c r="B545" s="390" t="s">
        <v>6541</v>
      </c>
      <c r="C545">
        <v>1319.14</v>
      </c>
      <c r="D545" s="396">
        <v>18915995.690000001</v>
      </c>
      <c r="E545" s="396">
        <v>14089492.07</v>
      </c>
      <c r="F545" s="397">
        <v>0.744845383817065</v>
      </c>
      <c r="G545">
        <v>1</v>
      </c>
      <c r="H545" s="396">
        <v>397473.86</v>
      </c>
      <c r="I545" s="396">
        <v>10178915.77</v>
      </c>
      <c r="J545" s="396">
        <v>10576389.630000001</v>
      </c>
      <c r="K545">
        <v>0.9</v>
      </c>
      <c r="L545" s="396">
        <v>4264530.88</v>
      </c>
      <c r="M545" s="396">
        <v>1043199.04</v>
      </c>
      <c r="N545" s="396">
        <v>445948.69</v>
      </c>
      <c r="O545" s="396">
        <v>179185.9</v>
      </c>
      <c r="P545" s="396">
        <v>147135.65</v>
      </c>
      <c r="Q545" s="396">
        <v>308323.82</v>
      </c>
      <c r="R545" s="396">
        <v>96694.37</v>
      </c>
      <c r="S545" s="396">
        <v>169960.32000000001</v>
      </c>
      <c r="T545" s="396">
        <v>197581.86</v>
      </c>
      <c r="U545" s="396">
        <v>122237.47</v>
      </c>
      <c r="V545" s="396">
        <v>291272.43</v>
      </c>
      <c r="W545" s="396">
        <v>253691.91</v>
      </c>
      <c r="X545" s="396">
        <v>203942.52</v>
      </c>
      <c r="Y545" s="396">
        <v>7723704.8600000003</v>
      </c>
      <c r="Z545" s="396">
        <v>117882.9</v>
      </c>
      <c r="AA545" s="396">
        <v>164892.5</v>
      </c>
      <c r="AB545" s="396">
        <v>428720.5</v>
      </c>
      <c r="AC545" s="396">
        <v>44850.76</v>
      </c>
      <c r="AD545" s="396">
        <v>753228.94</v>
      </c>
      <c r="AE545" s="396">
        <v>560029.43999999994</v>
      </c>
      <c r="AF545" s="396">
        <v>1980029.14</v>
      </c>
      <c r="AG545" s="396">
        <v>1329693.1200000001</v>
      </c>
      <c r="AH545" s="396">
        <v>3681811.55736</v>
      </c>
      <c r="AI545" s="396">
        <v>9061138.8573599998</v>
      </c>
      <c r="AJ545" s="396">
        <v>1337713.49</v>
      </c>
      <c r="AK545" s="396">
        <v>7723425.3673599996</v>
      </c>
      <c r="AL545" s="396">
        <v>8927367.5073600002</v>
      </c>
      <c r="AM545" s="396">
        <v>311332.81</v>
      </c>
      <c r="AN545" s="396">
        <v>311332.81</v>
      </c>
      <c r="AO545" s="396">
        <v>324220.23</v>
      </c>
      <c r="AP545" s="396">
        <v>324220.23</v>
      </c>
      <c r="AQ545" s="396">
        <v>0</v>
      </c>
      <c r="AR545" s="396">
        <v>0</v>
      </c>
      <c r="AS545" s="396">
        <v>0</v>
      </c>
      <c r="AT545" s="396">
        <v>0</v>
      </c>
      <c r="AU545" s="396">
        <v>0</v>
      </c>
      <c r="AV545" s="396">
        <v>634196.47</v>
      </c>
      <c r="AW545" s="396">
        <v>260940.73</v>
      </c>
      <c r="AX545" s="396">
        <v>98679.94</v>
      </c>
      <c r="AY545" s="396">
        <v>2264923.2200000002</v>
      </c>
      <c r="AZ545" s="396">
        <v>18915995.690000001</v>
      </c>
      <c r="BA545" s="396">
        <v>1497682.04</v>
      </c>
      <c r="BB545" s="396">
        <v>0</v>
      </c>
      <c r="BC545" s="396">
        <v>651142.24</v>
      </c>
      <c r="BD545" s="396">
        <v>18915995.587359998</v>
      </c>
    </row>
    <row r="546" spans="1:56" x14ac:dyDescent="0.25">
      <c r="A546" s="390" t="s">
        <v>1756</v>
      </c>
      <c r="B546" s="390" t="s">
        <v>6542</v>
      </c>
      <c r="C546">
        <v>306.45</v>
      </c>
      <c r="D546" s="396">
        <v>4321220.93</v>
      </c>
      <c r="E546" s="396">
        <v>3503486.71</v>
      </c>
      <c r="F546" s="397">
        <v>0.81076315392187104</v>
      </c>
      <c r="G546">
        <v>2</v>
      </c>
      <c r="H546" s="396">
        <v>27851.66</v>
      </c>
      <c r="I546" s="396">
        <v>2501368.9900000002</v>
      </c>
      <c r="J546" s="396">
        <v>2529220.65</v>
      </c>
      <c r="K546">
        <v>0.9</v>
      </c>
      <c r="L546" s="396">
        <v>975238.83</v>
      </c>
      <c r="M546" s="396">
        <v>239909.55</v>
      </c>
      <c r="N546" s="396">
        <v>102302.41</v>
      </c>
      <c r="O546" s="396">
        <v>40989.279999999999</v>
      </c>
      <c r="P546" s="396">
        <v>33342.400000000001</v>
      </c>
      <c r="Q546" s="396">
        <v>71313.02</v>
      </c>
      <c r="R546" s="396">
        <v>21798.15</v>
      </c>
      <c r="S546" s="396">
        <v>39071.339999999997</v>
      </c>
      <c r="T546" s="396">
        <v>45140.42</v>
      </c>
      <c r="U546" s="396">
        <v>27908.1</v>
      </c>
      <c r="V546" s="396">
        <v>66545.38</v>
      </c>
      <c r="W546" s="396">
        <v>57959.57</v>
      </c>
      <c r="X546" s="396">
        <v>46883.34</v>
      </c>
      <c r="Y546" s="396">
        <v>1768401.79</v>
      </c>
      <c r="Z546" s="396">
        <v>27220.5</v>
      </c>
      <c r="AA546" s="396">
        <v>38306.25</v>
      </c>
      <c r="AB546" s="396">
        <v>99596.25</v>
      </c>
      <c r="AC546" s="396">
        <v>10419.299999999999</v>
      </c>
      <c r="AD546" s="396">
        <v>174982.95</v>
      </c>
      <c r="AE546" s="396">
        <v>131258.56</v>
      </c>
      <c r="AF546" s="396">
        <v>459981.45</v>
      </c>
      <c r="AG546" s="396">
        <v>308901.59999999998</v>
      </c>
      <c r="AH546" s="396">
        <v>836994.12179999996</v>
      </c>
      <c r="AI546" s="396">
        <v>2087660.9818</v>
      </c>
      <c r="AJ546" s="396">
        <v>310764.81</v>
      </c>
      <c r="AK546" s="396">
        <v>1776896.1717999999</v>
      </c>
      <c r="AL546" s="396">
        <v>2056584.4918</v>
      </c>
      <c r="AM546" s="396">
        <v>65115.360000000001</v>
      </c>
      <c r="AN546" s="396">
        <v>65115.360000000001</v>
      </c>
      <c r="AO546" s="396">
        <v>67828.5</v>
      </c>
      <c r="AP546" s="396">
        <v>67828.5</v>
      </c>
      <c r="AQ546" s="396">
        <v>0</v>
      </c>
      <c r="AR546" s="396">
        <v>0</v>
      </c>
      <c r="AS546" s="396">
        <v>0</v>
      </c>
      <c r="AT546" s="396">
        <v>0</v>
      </c>
      <c r="AU546" s="396">
        <v>0</v>
      </c>
      <c r="AV546" s="396">
        <v>147187.84</v>
      </c>
      <c r="AW546" s="396">
        <v>60560.57</v>
      </c>
      <c r="AX546" s="396">
        <v>22598.46</v>
      </c>
      <c r="AY546" s="396">
        <v>496234.59</v>
      </c>
      <c r="AZ546" s="396">
        <v>4321220.93</v>
      </c>
      <c r="BA546" s="396">
        <v>331129.28999999998</v>
      </c>
      <c r="BB546" s="396">
        <v>0</v>
      </c>
      <c r="BC546" s="396">
        <v>127604.77</v>
      </c>
      <c r="BD546" s="396">
        <v>4321220.8717999998</v>
      </c>
    </row>
    <row r="547" spans="1:56" x14ac:dyDescent="0.25">
      <c r="A547" s="390" t="s">
        <v>2605</v>
      </c>
      <c r="B547" s="390" t="s">
        <v>6543</v>
      </c>
      <c r="C547">
        <v>411.14</v>
      </c>
      <c r="D547" s="396">
        <v>6315245.96</v>
      </c>
      <c r="E547" s="396">
        <v>4977067.9400000004</v>
      </c>
      <c r="F547" s="397">
        <v>0.78810357847091705</v>
      </c>
      <c r="G547">
        <v>2</v>
      </c>
      <c r="H547" s="396">
        <v>52690.87</v>
      </c>
      <c r="I547" s="396">
        <v>4041888.71</v>
      </c>
      <c r="J547" s="396">
        <v>4094579.58</v>
      </c>
      <c r="K547">
        <v>0.9</v>
      </c>
      <c r="L547" s="396">
        <v>1413205.06</v>
      </c>
      <c r="M547" s="396">
        <v>345940.5</v>
      </c>
      <c r="N547" s="396">
        <v>138125.34</v>
      </c>
      <c r="O547" s="396">
        <v>55020.33</v>
      </c>
      <c r="P547" s="396">
        <v>50735.62</v>
      </c>
      <c r="Q547" s="396">
        <v>95579.32</v>
      </c>
      <c r="R547" s="396">
        <v>29623.13</v>
      </c>
      <c r="S547" s="396">
        <v>52746.3</v>
      </c>
      <c r="T547" s="396">
        <v>60680.57</v>
      </c>
      <c r="U547" s="396">
        <v>37675.93</v>
      </c>
      <c r="V547" s="396">
        <v>89454.45</v>
      </c>
      <c r="W547" s="396">
        <v>77912.87</v>
      </c>
      <c r="X547" s="396">
        <v>63292.5</v>
      </c>
      <c r="Y547" s="396">
        <v>2509991.92</v>
      </c>
      <c r="Z547" s="396">
        <v>36657.9</v>
      </c>
      <c r="AA547" s="396">
        <v>51392.5</v>
      </c>
      <c r="AB547" s="396">
        <v>133620.5</v>
      </c>
      <c r="AC547" s="396">
        <v>13978.76</v>
      </c>
      <c r="AD547" s="396">
        <v>234760.94</v>
      </c>
      <c r="AE547" s="396">
        <v>175384.57</v>
      </c>
      <c r="AF547" s="396">
        <v>617121.14</v>
      </c>
      <c r="AG547" s="396">
        <v>414429.12</v>
      </c>
      <c r="AH547" s="396">
        <v>1251023.43936</v>
      </c>
      <c r="AI547" s="396">
        <v>2928368.8693599999</v>
      </c>
      <c r="AJ547" s="396">
        <v>416928.85</v>
      </c>
      <c r="AK547" s="396">
        <v>2511440.0193599998</v>
      </c>
      <c r="AL547" s="396">
        <v>2886675.9793600002</v>
      </c>
      <c r="AM547" s="396">
        <v>149222.70000000001</v>
      </c>
      <c r="AN547" s="396">
        <v>149222.70000000001</v>
      </c>
      <c r="AO547" s="396">
        <v>155327.26</v>
      </c>
      <c r="AP547" s="396">
        <v>155327.26</v>
      </c>
      <c r="AQ547" s="396">
        <v>0</v>
      </c>
      <c r="AR547" s="396">
        <v>0</v>
      </c>
      <c r="AS547" s="396">
        <v>0</v>
      </c>
      <c r="AT547" s="396">
        <v>0</v>
      </c>
      <c r="AU547" s="396">
        <v>0</v>
      </c>
      <c r="AV547" s="396">
        <v>197380.93</v>
      </c>
      <c r="AW547" s="396">
        <v>81212.570000000007</v>
      </c>
      <c r="AX547" s="396">
        <v>30884.560000000001</v>
      </c>
      <c r="AY547" s="396">
        <v>918577.98</v>
      </c>
      <c r="AZ547" s="396">
        <v>6315245.96</v>
      </c>
      <c r="BA547" s="396">
        <v>1345449.59</v>
      </c>
      <c r="BB547" s="396">
        <v>0</v>
      </c>
      <c r="BC547" s="396">
        <v>185318.82</v>
      </c>
      <c r="BD547" s="396">
        <v>6315245.8793599997</v>
      </c>
    </row>
    <row r="548" spans="1:56" x14ac:dyDescent="0.25">
      <c r="A548" s="390" t="s">
        <v>2468</v>
      </c>
      <c r="B548" s="390" t="s">
        <v>6544</v>
      </c>
      <c r="C548">
        <v>119.13</v>
      </c>
      <c r="D548" s="396">
        <v>1549647.1</v>
      </c>
      <c r="E548" s="396">
        <v>1208815.69</v>
      </c>
      <c r="F548" s="397">
        <v>0.78005869207253697</v>
      </c>
      <c r="G548">
        <v>2</v>
      </c>
      <c r="H548" s="396">
        <v>10467</v>
      </c>
      <c r="I548" s="396">
        <v>645058.5</v>
      </c>
      <c r="J548" s="396">
        <v>655525.5</v>
      </c>
      <c r="K548">
        <v>0.9</v>
      </c>
      <c r="L548" s="396">
        <v>364874.17</v>
      </c>
      <c r="M548" s="396">
        <v>72974.83</v>
      </c>
      <c r="N548" s="396">
        <v>38101.9</v>
      </c>
      <c r="O548" s="396">
        <v>16144.87</v>
      </c>
      <c r="P548" s="396">
        <v>12253.98</v>
      </c>
      <c r="Q548" s="396">
        <v>22168.51</v>
      </c>
      <c r="R548" s="396">
        <v>8383.9</v>
      </c>
      <c r="S548" s="396">
        <v>14512.21</v>
      </c>
      <c r="T548" s="396">
        <v>18500.169999999998</v>
      </c>
      <c r="U548" s="396">
        <v>10605.07</v>
      </c>
      <c r="V548" s="396">
        <v>27272.7</v>
      </c>
      <c r="W548" s="396">
        <v>23753.919999999998</v>
      </c>
      <c r="X548" s="396">
        <v>17413.810000000001</v>
      </c>
      <c r="Y548" s="396">
        <v>646960.04</v>
      </c>
      <c r="Z548" s="396">
        <v>10662.3</v>
      </c>
      <c r="AA548" s="396">
        <v>14891.25</v>
      </c>
      <c r="AB548" s="396">
        <v>38717.25</v>
      </c>
      <c r="AC548" s="396">
        <v>4050.42</v>
      </c>
      <c r="AD548" s="396">
        <v>68023.23</v>
      </c>
      <c r="AE548" s="396">
        <v>21195.33</v>
      </c>
      <c r="AF548" s="396">
        <v>178814.13</v>
      </c>
      <c r="AG548" s="396">
        <v>120083.04</v>
      </c>
      <c r="AH548" s="396">
        <v>300440.88011999999</v>
      </c>
      <c r="AI548" s="396">
        <v>756877.83012000006</v>
      </c>
      <c r="AJ548" s="396">
        <v>120807.35</v>
      </c>
      <c r="AK548" s="396">
        <v>636070.48011999996</v>
      </c>
      <c r="AL548" s="396">
        <v>744797.09011999995</v>
      </c>
      <c r="AM548" s="396">
        <v>16957.12</v>
      </c>
      <c r="AN548" s="396">
        <v>16957.12</v>
      </c>
      <c r="AO548" s="396">
        <v>17635.41</v>
      </c>
      <c r="AP548" s="396">
        <v>17635.41</v>
      </c>
      <c r="AQ548" s="396">
        <v>0</v>
      </c>
      <c r="AR548" s="396">
        <v>0</v>
      </c>
      <c r="AS548" s="396">
        <v>0</v>
      </c>
      <c r="AT548" s="396">
        <v>0</v>
      </c>
      <c r="AU548" s="396">
        <v>0</v>
      </c>
      <c r="AV548" s="396">
        <v>56975.94</v>
      </c>
      <c r="AW548" s="396">
        <v>23442.799999999999</v>
      </c>
      <c r="AX548" s="396">
        <v>8286.1</v>
      </c>
      <c r="AY548" s="396">
        <v>157889.9</v>
      </c>
      <c r="AZ548" s="396">
        <v>1549647.1</v>
      </c>
      <c r="BA548" s="396">
        <v>55525.22</v>
      </c>
      <c r="BB548" s="396">
        <v>0</v>
      </c>
      <c r="BC548" s="396">
        <v>44986.53</v>
      </c>
      <c r="BD548" s="396">
        <v>1549647.03012</v>
      </c>
    </row>
    <row r="549" spans="1:56" x14ac:dyDescent="0.25">
      <c r="A549" s="390" t="s">
        <v>1816</v>
      </c>
      <c r="B549" s="390" t="s">
        <v>6545</v>
      </c>
      <c r="C549">
        <v>434.8</v>
      </c>
      <c r="D549" s="396">
        <v>6527426.8200000003</v>
      </c>
      <c r="E549" s="396">
        <v>5076523.37</v>
      </c>
      <c r="F549" s="397">
        <v>0.77772198907624002</v>
      </c>
      <c r="G549">
        <v>1</v>
      </c>
      <c r="H549" s="396">
        <v>59956.03</v>
      </c>
      <c r="I549" s="396">
        <v>3768751.67</v>
      </c>
      <c r="J549" s="396">
        <v>3828707.7</v>
      </c>
      <c r="K549">
        <v>0.9</v>
      </c>
      <c r="L549" s="396">
        <v>1410712.24</v>
      </c>
      <c r="M549" s="396">
        <v>350963.38</v>
      </c>
      <c r="N549" s="396">
        <v>146813.57999999999</v>
      </c>
      <c r="O549" s="396">
        <v>58624.78</v>
      </c>
      <c r="P549" s="396">
        <v>51541.94</v>
      </c>
      <c r="Q549" s="396">
        <v>103209.49</v>
      </c>
      <c r="R549" s="396">
        <v>31299.91</v>
      </c>
      <c r="S549" s="396">
        <v>56095.28</v>
      </c>
      <c r="T549" s="396">
        <v>64380.6</v>
      </c>
      <c r="U549" s="396">
        <v>39908.58</v>
      </c>
      <c r="V549" s="396">
        <v>94908.99</v>
      </c>
      <c r="W549" s="396">
        <v>82663.649999999994</v>
      </c>
      <c r="X549" s="396">
        <v>67311.08</v>
      </c>
      <c r="Y549" s="396">
        <v>2558433.5</v>
      </c>
      <c r="Z549" s="396">
        <v>39012.300000000003</v>
      </c>
      <c r="AA549" s="396">
        <v>54350</v>
      </c>
      <c r="AB549" s="396">
        <v>141310</v>
      </c>
      <c r="AC549" s="396">
        <v>14783.2</v>
      </c>
      <c r="AD549" s="396">
        <v>248270.8</v>
      </c>
      <c r="AE549" s="396">
        <v>195397.79</v>
      </c>
      <c r="AF549" s="396">
        <v>652634.80000000005</v>
      </c>
      <c r="AG549" s="396">
        <v>438278.40000000002</v>
      </c>
      <c r="AH549" s="396">
        <v>1283192.3921999999</v>
      </c>
      <c r="AI549" s="396">
        <v>3067229.6822000002</v>
      </c>
      <c r="AJ549" s="396">
        <v>440921.98</v>
      </c>
      <c r="AK549" s="396">
        <v>2626307.7022000002</v>
      </c>
      <c r="AL549" s="396">
        <v>3023137.4822</v>
      </c>
      <c r="AM549" s="396">
        <v>103777.60000000001</v>
      </c>
      <c r="AN549" s="396">
        <v>103777.60000000001</v>
      </c>
      <c r="AO549" s="396">
        <v>107847.31</v>
      </c>
      <c r="AP549" s="396">
        <v>107847.31</v>
      </c>
      <c r="AQ549" s="396">
        <v>36627.39</v>
      </c>
      <c r="AR549" s="396">
        <v>36627.39</v>
      </c>
      <c r="AS549" s="396">
        <v>37983.96</v>
      </c>
      <c r="AT549" s="396">
        <v>37983.96</v>
      </c>
      <c r="AU549" s="396">
        <v>46123.38</v>
      </c>
      <c r="AV549" s="396">
        <v>208911.78</v>
      </c>
      <c r="AW549" s="396">
        <v>85956.94</v>
      </c>
      <c r="AX549" s="396">
        <v>32391.119999999999</v>
      </c>
      <c r="AY549" s="396">
        <v>945855.74</v>
      </c>
      <c r="AZ549" s="396">
        <v>6527426.8200000003</v>
      </c>
      <c r="BA549" s="396">
        <v>642866.28</v>
      </c>
      <c r="BB549" s="396">
        <v>37142.68</v>
      </c>
      <c r="BC549" s="396">
        <v>208689.27</v>
      </c>
      <c r="BD549" s="396">
        <v>6527426.7221999997</v>
      </c>
    </row>
    <row r="550" spans="1:56" x14ac:dyDescent="0.25">
      <c r="A550" s="390" t="s">
        <v>1429</v>
      </c>
      <c r="B550" s="390" t="s">
        <v>6546</v>
      </c>
      <c r="C550">
        <v>557.25</v>
      </c>
      <c r="D550" s="396">
        <v>7857670.3099999996</v>
      </c>
      <c r="E550" s="396">
        <v>6111411.2699999996</v>
      </c>
      <c r="F550" s="397">
        <v>0.77776376825359606</v>
      </c>
      <c r="G550">
        <v>1</v>
      </c>
      <c r="H550" s="396">
        <v>65388.9</v>
      </c>
      <c r="I550" s="396">
        <v>3743975.77</v>
      </c>
      <c r="J550" s="396">
        <v>3809364.67</v>
      </c>
      <c r="K550">
        <v>0.9</v>
      </c>
      <c r="L550" s="396">
        <v>1809517.59</v>
      </c>
      <c r="M550" s="396">
        <v>361903.51</v>
      </c>
      <c r="N550" s="396">
        <v>178885.21</v>
      </c>
      <c r="O550" s="396">
        <v>79432.78</v>
      </c>
      <c r="P550" s="396">
        <v>64013.08</v>
      </c>
      <c r="Q550" s="396">
        <v>108071.49</v>
      </c>
      <c r="R550" s="396">
        <v>40801.67</v>
      </c>
      <c r="S550" s="396">
        <v>68933</v>
      </c>
      <c r="T550" s="396">
        <v>91020.86</v>
      </c>
      <c r="U550" s="396">
        <v>51350.9</v>
      </c>
      <c r="V550" s="396">
        <v>134181.68</v>
      </c>
      <c r="W550" s="396">
        <v>116869.31</v>
      </c>
      <c r="X550" s="396">
        <v>82715.600000000006</v>
      </c>
      <c r="Y550" s="396">
        <v>3187696.68</v>
      </c>
      <c r="Z550" s="396">
        <v>49680</v>
      </c>
      <c r="AA550" s="396">
        <v>69656.25</v>
      </c>
      <c r="AB550" s="396">
        <v>181106.25</v>
      </c>
      <c r="AC550" s="396">
        <v>18946.5</v>
      </c>
      <c r="AD550" s="396">
        <v>318189.75</v>
      </c>
      <c r="AE550" s="396">
        <v>99377</v>
      </c>
      <c r="AF550" s="396">
        <v>836432.25</v>
      </c>
      <c r="AG550" s="396">
        <v>561708</v>
      </c>
      <c r="AH550" s="396">
        <v>1555914.327</v>
      </c>
      <c r="AI550" s="396">
        <v>3691010.327</v>
      </c>
      <c r="AJ550" s="396">
        <v>565096.07999999996</v>
      </c>
      <c r="AK550" s="396">
        <v>3125914.247</v>
      </c>
      <c r="AL550" s="396">
        <v>3634500.7170000002</v>
      </c>
      <c r="AM550" s="396">
        <v>143796.42000000001</v>
      </c>
      <c r="AN550" s="396">
        <v>143796.42000000001</v>
      </c>
      <c r="AO550" s="396">
        <v>149900.98000000001</v>
      </c>
      <c r="AP550" s="396">
        <v>149900.98000000001</v>
      </c>
      <c r="AQ550" s="396">
        <v>5426.28</v>
      </c>
      <c r="AR550" s="396">
        <v>5426.28</v>
      </c>
      <c r="AS550" s="396">
        <v>5426.28</v>
      </c>
      <c r="AT550" s="396">
        <v>5426.28</v>
      </c>
      <c r="AU550" s="396">
        <v>6782.85</v>
      </c>
      <c r="AV550" s="396">
        <v>267922.57</v>
      </c>
      <c r="AW550" s="396">
        <v>110236.99</v>
      </c>
      <c r="AX550" s="396">
        <v>41430.51</v>
      </c>
      <c r="AY550" s="396">
        <v>1035472.84</v>
      </c>
      <c r="AZ550" s="396">
        <v>7857670.3099999996</v>
      </c>
      <c r="BA550" s="396">
        <v>525014.28</v>
      </c>
      <c r="BB550" s="396">
        <v>2596.56</v>
      </c>
      <c r="BC550" s="396">
        <v>260157.72</v>
      </c>
      <c r="BD550" s="396">
        <v>7857670.2369999997</v>
      </c>
    </row>
    <row r="551" spans="1:56" x14ac:dyDescent="0.25">
      <c r="A551" s="390" t="s">
        <v>1844</v>
      </c>
      <c r="B551" s="390" t="s">
        <v>6547</v>
      </c>
      <c r="C551">
        <v>310.81</v>
      </c>
      <c r="D551" s="396">
        <v>4207588.68</v>
      </c>
      <c r="E551" s="396">
        <v>3326203.27</v>
      </c>
      <c r="F551" s="397">
        <v>0.79052481669857499</v>
      </c>
      <c r="G551">
        <v>2</v>
      </c>
      <c r="H551" s="396">
        <v>33533.9</v>
      </c>
      <c r="I551" s="396">
        <v>2591240.5</v>
      </c>
      <c r="J551" s="396">
        <v>2624774.4</v>
      </c>
      <c r="K551">
        <v>0.9</v>
      </c>
      <c r="L551" s="396">
        <v>973213.06</v>
      </c>
      <c r="M551" s="396">
        <v>194642.61</v>
      </c>
      <c r="N551" s="396">
        <v>99452.43</v>
      </c>
      <c r="O551" s="396">
        <v>43914.06</v>
      </c>
      <c r="P551" s="396">
        <v>33635.15</v>
      </c>
      <c r="Q551" s="396">
        <v>60963.4</v>
      </c>
      <c r="R551" s="396">
        <v>22357.08</v>
      </c>
      <c r="S551" s="396">
        <v>38234.089999999997</v>
      </c>
      <c r="T551" s="396">
        <v>50320.47</v>
      </c>
      <c r="U551" s="396">
        <v>28466.26</v>
      </c>
      <c r="V551" s="396">
        <v>74181.740000000005</v>
      </c>
      <c r="W551" s="396">
        <v>64610.67</v>
      </c>
      <c r="X551" s="396">
        <v>45878.69</v>
      </c>
      <c r="Y551" s="396">
        <v>1729869.71</v>
      </c>
      <c r="Z551" s="396">
        <v>27702.9</v>
      </c>
      <c r="AA551" s="396">
        <v>38851.25</v>
      </c>
      <c r="AB551" s="396">
        <v>101013.25</v>
      </c>
      <c r="AC551" s="396">
        <v>10567.54</v>
      </c>
      <c r="AD551" s="396">
        <v>177472.51</v>
      </c>
      <c r="AE551" s="396">
        <v>56404.23</v>
      </c>
      <c r="AF551" s="396">
        <v>466525.81</v>
      </c>
      <c r="AG551" s="396">
        <v>313296.48</v>
      </c>
      <c r="AH551" s="396">
        <v>824326.44143999997</v>
      </c>
      <c r="AI551" s="396">
        <v>2016160.4114399999</v>
      </c>
      <c r="AJ551" s="396">
        <v>315186.2</v>
      </c>
      <c r="AK551" s="396">
        <v>1700974.21144</v>
      </c>
      <c r="AL551" s="396">
        <v>1984641.7914400001</v>
      </c>
      <c r="AM551" s="396">
        <v>61723.93</v>
      </c>
      <c r="AN551" s="396">
        <v>61723.93</v>
      </c>
      <c r="AO551" s="396">
        <v>64437.07</v>
      </c>
      <c r="AP551" s="396">
        <v>64437.07</v>
      </c>
      <c r="AQ551" s="396">
        <v>1356.57</v>
      </c>
      <c r="AR551" s="396">
        <v>1356.57</v>
      </c>
      <c r="AS551" s="396">
        <v>1356.57</v>
      </c>
      <c r="AT551" s="396">
        <v>1356.57</v>
      </c>
      <c r="AU551" s="396">
        <v>1356.57</v>
      </c>
      <c r="AV551" s="396">
        <v>149222.70000000001</v>
      </c>
      <c r="AW551" s="396">
        <v>61397.82</v>
      </c>
      <c r="AX551" s="396">
        <v>23351.74</v>
      </c>
      <c r="AY551" s="396">
        <v>493077.11</v>
      </c>
      <c r="AZ551" s="396">
        <v>4207588.68</v>
      </c>
      <c r="BA551" s="396">
        <v>383407.96</v>
      </c>
      <c r="BB551" s="396">
        <v>629.54</v>
      </c>
      <c r="BC551" s="396">
        <v>125680.24</v>
      </c>
      <c r="BD551" s="396">
        <v>4207588.6114400001</v>
      </c>
    </row>
    <row r="552" spans="1:56" x14ac:dyDescent="0.25">
      <c r="A552" s="390" t="s">
        <v>1933</v>
      </c>
      <c r="B552" s="390" t="s">
        <v>6548</v>
      </c>
      <c r="C552">
        <v>216.27</v>
      </c>
      <c r="D552" s="396">
        <v>3145494.71</v>
      </c>
      <c r="E552" s="396">
        <v>2581786.5099999998</v>
      </c>
      <c r="F552" s="397">
        <v>0.82078869876719596</v>
      </c>
      <c r="G552">
        <v>2</v>
      </c>
      <c r="H552" s="396">
        <v>17475.63</v>
      </c>
      <c r="I552" s="396">
        <v>1889145.59</v>
      </c>
      <c r="J552" s="396">
        <v>1906621.22</v>
      </c>
      <c r="K552">
        <v>0.9</v>
      </c>
      <c r="L552" s="396">
        <v>711824.98</v>
      </c>
      <c r="M552" s="396">
        <v>168986.27</v>
      </c>
      <c r="N552" s="396">
        <v>71176.5</v>
      </c>
      <c r="O552" s="396">
        <v>27968.22</v>
      </c>
      <c r="P552" s="396">
        <v>24984.6</v>
      </c>
      <c r="Q552" s="396">
        <v>47338.04</v>
      </c>
      <c r="R552" s="396">
        <v>15091.02</v>
      </c>
      <c r="S552" s="396">
        <v>27070.85</v>
      </c>
      <c r="T552" s="396">
        <v>31080.29</v>
      </c>
      <c r="U552" s="396">
        <v>19535.669999999998</v>
      </c>
      <c r="V552" s="396">
        <v>45818.13</v>
      </c>
      <c r="W552" s="396">
        <v>39906.589999999997</v>
      </c>
      <c r="X552" s="396">
        <v>32483.45</v>
      </c>
      <c r="Y552" s="396">
        <v>1263264.6100000001</v>
      </c>
      <c r="Z552" s="396">
        <v>19299.599999999999</v>
      </c>
      <c r="AA552" s="396">
        <v>27033.75</v>
      </c>
      <c r="AB552" s="396">
        <v>70287.75</v>
      </c>
      <c r="AC552" s="396">
        <v>7353.18</v>
      </c>
      <c r="AD552" s="396">
        <v>123490.17</v>
      </c>
      <c r="AE552" s="396">
        <v>82697.210000000006</v>
      </c>
      <c r="AF552" s="396">
        <v>324621.27</v>
      </c>
      <c r="AG552" s="396">
        <v>218000.16</v>
      </c>
      <c r="AH552" s="396">
        <v>616760.52648</v>
      </c>
      <c r="AI552" s="396">
        <v>1489543.6164800001</v>
      </c>
      <c r="AJ552" s="396">
        <v>219315.08</v>
      </c>
      <c r="AK552" s="396">
        <v>1270228.53648</v>
      </c>
      <c r="AL552" s="396">
        <v>1467612.1064800001</v>
      </c>
      <c r="AM552" s="396">
        <v>61723.93</v>
      </c>
      <c r="AN552" s="396">
        <v>61723.93</v>
      </c>
      <c r="AO552" s="396">
        <v>64437.07</v>
      </c>
      <c r="AP552" s="396">
        <v>64437.07</v>
      </c>
      <c r="AQ552" s="396">
        <v>0</v>
      </c>
      <c r="AR552" s="396">
        <v>0</v>
      </c>
      <c r="AS552" s="396">
        <v>0</v>
      </c>
      <c r="AT552" s="396">
        <v>0</v>
      </c>
      <c r="AU552" s="396">
        <v>0</v>
      </c>
      <c r="AV552" s="396">
        <v>103777.60000000001</v>
      </c>
      <c r="AW552" s="396">
        <v>42699.39</v>
      </c>
      <c r="AX552" s="396">
        <v>15818.92</v>
      </c>
      <c r="AY552" s="396">
        <v>414617.91</v>
      </c>
      <c r="AZ552" s="396">
        <v>3145494.71</v>
      </c>
      <c r="BA552" s="396">
        <v>283999.7</v>
      </c>
      <c r="BB552" s="396">
        <v>0</v>
      </c>
      <c r="BC552" s="396">
        <v>100314.04</v>
      </c>
      <c r="BD552" s="396">
        <v>3145494.6264800001</v>
      </c>
    </row>
    <row r="553" spans="1:56" x14ac:dyDescent="0.25">
      <c r="A553" s="390" t="s">
        <v>1432</v>
      </c>
      <c r="B553" s="390" t="s">
        <v>6549</v>
      </c>
      <c r="C553">
        <v>491.16</v>
      </c>
      <c r="D553" s="396">
        <v>7445314.8899999997</v>
      </c>
      <c r="E553" s="396">
        <v>5320137.3899999997</v>
      </c>
      <c r="F553" s="397">
        <v>0.71456177053647796</v>
      </c>
      <c r="G553">
        <v>1</v>
      </c>
      <c r="H553" s="396">
        <v>233160.54</v>
      </c>
      <c r="I553" s="396">
        <v>3406459.18</v>
      </c>
      <c r="J553" s="396">
        <v>3639619.72</v>
      </c>
      <c r="K553">
        <v>0.9</v>
      </c>
      <c r="L553" s="396">
        <v>1595457.4</v>
      </c>
      <c r="M553" s="396">
        <v>531765.93999999994</v>
      </c>
      <c r="N553" s="396">
        <v>181217.92000000001</v>
      </c>
      <c r="O553" s="396">
        <v>59912.86</v>
      </c>
      <c r="P553" s="396">
        <v>53387.28</v>
      </c>
      <c r="Q553" s="396">
        <v>155452.5</v>
      </c>
      <c r="R553" s="396">
        <v>36330.25</v>
      </c>
      <c r="S553" s="396">
        <v>68374.84</v>
      </c>
      <c r="T553" s="396">
        <v>59940.56</v>
      </c>
      <c r="U553" s="396">
        <v>45490.2</v>
      </c>
      <c r="V553" s="396">
        <v>88363.54</v>
      </c>
      <c r="W553" s="396">
        <v>76962.710000000006</v>
      </c>
      <c r="X553" s="396">
        <v>82045.84</v>
      </c>
      <c r="Y553" s="396">
        <v>3034701.84</v>
      </c>
      <c r="Z553" s="396">
        <v>44204.4</v>
      </c>
      <c r="AA553" s="396">
        <v>61395</v>
      </c>
      <c r="AB553" s="396">
        <v>159627</v>
      </c>
      <c r="AC553" s="396">
        <v>16699.439999999999</v>
      </c>
      <c r="AD553" s="396">
        <v>280452.36</v>
      </c>
      <c r="AE553" s="396">
        <v>454814.16</v>
      </c>
      <c r="AF553" s="396">
        <v>737231.16</v>
      </c>
      <c r="AG553" s="396">
        <v>495089.28</v>
      </c>
      <c r="AH553" s="396">
        <v>1410122.58684</v>
      </c>
      <c r="AI553" s="396">
        <v>3659635.3868399998</v>
      </c>
      <c r="AJ553" s="396">
        <v>498075.53</v>
      </c>
      <c r="AK553" s="396">
        <v>3161559.85684</v>
      </c>
      <c r="AL553" s="396">
        <v>3609827.8268400002</v>
      </c>
      <c r="AM553" s="396">
        <v>104455.89</v>
      </c>
      <c r="AN553" s="396">
        <v>104455.89</v>
      </c>
      <c r="AO553" s="396">
        <v>109203.88</v>
      </c>
      <c r="AP553" s="396">
        <v>109203.88</v>
      </c>
      <c r="AQ553" s="396">
        <v>678.28</v>
      </c>
      <c r="AR553" s="396">
        <v>678.28</v>
      </c>
      <c r="AS553" s="396">
        <v>678.28</v>
      </c>
      <c r="AT553" s="396">
        <v>678.28</v>
      </c>
      <c r="AU553" s="396">
        <v>678.28</v>
      </c>
      <c r="AV553" s="396">
        <v>236043.18</v>
      </c>
      <c r="AW553" s="396">
        <v>97120.18</v>
      </c>
      <c r="AX553" s="396">
        <v>36910.81</v>
      </c>
      <c r="AY553" s="396">
        <v>800785.11</v>
      </c>
      <c r="AZ553" s="396">
        <v>7445314.8899999997</v>
      </c>
      <c r="BA553" s="396">
        <v>386551.89</v>
      </c>
      <c r="BB553" s="396">
        <v>1244.22</v>
      </c>
      <c r="BC553" s="396">
        <v>224666.71</v>
      </c>
      <c r="BD553" s="396">
        <v>7445314.7768400004</v>
      </c>
    </row>
    <row r="554" spans="1:56" x14ac:dyDescent="0.25">
      <c r="A554" s="390" t="s">
        <v>3132</v>
      </c>
      <c r="B554" s="390" t="s">
        <v>6550</v>
      </c>
      <c r="C554">
        <v>267.75</v>
      </c>
      <c r="D554" s="396">
        <v>3860378.07</v>
      </c>
      <c r="E554" s="396">
        <v>4532683.9000000004</v>
      </c>
      <c r="F554" s="397">
        <v>1.1741554370606</v>
      </c>
      <c r="G554">
        <v>4</v>
      </c>
      <c r="H554" s="396">
        <v>245.48</v>
      </c>
      <c r="I554" s="396">
        <v>883019.26</v>
      </c>
      <c r="J554" s="396">
        <v>883264.74</v>
      </c>
      <c r="K554">
        <v>0.9</v>
      </c>
      <c r="L554" s="396">
        <v>877531.77</v>
      </c>
      <c r="M554" s="396">
        <v>208635.05</v>
      </c>
      <c r="N554" s="396">
        <v>88624.26</v>
      </c>
      <c r="O554" s="396">
        <v>36645.160000000003</v>
      </c>
      <c r="P554" s="396">
        <v>31168.69</v>
      </c>
      <c r="Q554" s="396">
        <v>61795.519999999997</v>
      </c>
      <c r="R554" s="396">
        <v>19003.509999999998</v>
      </c>
      <c r="S554" s="396">
        <v>34047.879999999997</v>
      </c>
      <c r="T554" s="396">
        <v>40700.379999999997</v>
      </c>
      <c r="U554" s="396">
        <v>24559.119999999999</v>
      </c>
      <c r="V554" s="396">
        <v>59999.94</v>
      </c>
      <c r="W554" s="396">
        <v>52258.63</v>
      </c>
      <c r="X554" s="396">
        <v>40855.480000000003</v>
      </c>
      <c r="Y554" s="396">
        <v>1575825.39</v>
      </c>
      <c r="Z554" s="396">
        <v>23670</v>
      </c>
      <c r="AA554" s="396">
        <v>33468.75</v>
      </c>
      <c r="AB554" s="396">
        <v>87018.75</v>
      </c>
      <c r="AC554" s="396">
        <v>9103.5</v>
      </c>
      <c r="AD554" s="396">
        <v>76442.62</v>
      </c>
      <c r="AE554" s="396">
        <v>103358.5</v>
      </c>
      <c r="AF554" s="396">
        <v>401892.75</v>
      </c>
      <c r="AG554" s="396">
        <v>269892</v>
      </c>
      <c r="AH554" s="396">
        <v>773970.60900000005</v>
      </c>
      <c r="AI554" s="396">
        <v>1778817.4790000001</v>
      </c>
      <c r="AJ554" s="396">
        <v>271519.92</v>
      </c>
      <c r="AK554" s="396">
        <v>1507297.5589999999</v>
      </c>
      <c r="AL554" s="396">
        <v>1751665.4790000001</v>
      </c>
      <c r="AM554" s="396">
        <v>81394.2</v>
      </c>
      <c r="AN554" s="396">
        <v>81394.2</v>
      </c>
      <c r="AO554" s="396">
        <v>84785.62</v>
      </c>
      <c r="AP554" s="396">
        <v>84785.62</v>
      </c>
      <c r="AQ554" s="396">
        <v>0</v>
      </c>
      <c r="AR554" s="396">
        <v>0</v>
      </c>
      <c r="AS554" s="396">
        <v>0</v>
      </c>
      <c r="AT554" s="396">
        <v>0</v>
      </c>
      <c r="AU554" s="396">
        <v>0</v>
      </c>
      <c r="AV554" s="396">
        <v>128195.86</v>
      </c>
      <c r="AW554" s="396">
        <v>52746.3</v>
      </c>
      <c r="AX554" s="396">
        <v>19585.330000000002</v>
      </c>
      <c r="AY554" s="396">
        <v>532887.13</v>
      </c>
      <c r="AZ554" s="396">
        <v>3860378.07</v>
      </c>
      <c r="BA554" s="396">
        <v>502952.13</v>
      </c>
      <c r="BB554" s="396">
        <v>0</v>
      </c>
      <c r="BC554" s="396">
        <v>132244.87</v>
      </c>
      <c r="BD554" s="396">
        <v>3860377.9989999998</v>
      </c>
    </row>
    <row r="555" spans="1:56" x14ac:dyDescent="0.25">
      <c r="A555" s="390"/>
      <c r="B555" s="390" t="s">
        <v>6551</v>
      </c>
      <c r="C555">
        <v>90</v>
      </c>
      <c r="D555" s="396">
        <v>1531941.98</v>
      </c>
      <c r="E555" s="396">
        <v>1342053.8899999999</v>
      </c>
      <c r="F555" s="397">
        <v>0.87604746623628604</v>
      </c>
      <c r="G555">
        <v>2</v>
      </c>
      <c r="H555" s="396">
        <v>2826.81</v>
      </c>
      <c r="I555" s="396">
        <v>1188859.7</v>
      </c>
      <c r="J555" s="396">
        <v>1191686.51</v>
      </c>
      <c r="K555">
        <v>1.0576399999999999</v>
      </c>
      <c r="L555" s="396">
        <v>335620.63</v>
      </c>
      <c r="M555" s="396">
        <v>104780.96</v>
      </c>
      <c r="N555" s="396">
        <v>38232.46</v>
      </c>
      <c r="O555" s="396">
        <v>12707.38</v>
      </c>
      <c r="P555" s="396">
        <v>12436.38</v>
      </c>
      <c r="Q555" s="396">
        <v>31913.95</v>
      </c>
      <c r="R555" s="396">
        <v>7225.08</v>
      </c>
      <c r="S555" s="396">
        <v>14430.39</v>
      </c>
      <c r="T555" s="396">
        <v>13044.35</v>
      </c>
      <c r="U555" s="396">
        <v>9510.94</v>
      </c>
      <c r="V555" s="396">
        <v>19229.79</v>
      </c>
      <c r="W555" s="396">
        <v>16748.73</v>
      </c>
      <c r="X555" s="396">
        <v>17315.63</v>
      </c>
      <c r="Y555" s="396">
        <v>633196.67000000004</v>
      </c>
      <c r="Z555" s="396">
        <v>8100</v>
      </c>
      <c r="AA555" s="396">
        <v>11250</v>
      </c>
      <c r="AB555" s="396">
        <v>29250</v>
      </c>
      <c r="AC555" s="396">
        <v>3060</v>
      </c>
      <c r="AD555" s="396">
        <v>25695</v>
      </c>
      <c r="AE555" s="396">
        <v>72828</v>
      </c>
      <c r="AF555" s="396">
        <v>135090</v>
      </c>
      <c r="AG555" s="396">
        <v>90720</v>
      </c>
      <c r="AH555" s="396">
        <v>272851.37400000001</v>
      </c>
      <c r="AI555" s="396">
        <v>648844.37399999995</v>
      </c>
      <c r="AJ555" s="396">
        <v>91267.199999999997</v>
      </c>
      <c r="AK555" s="396">
        <v>557577.174</v>
      </c>
      <c r="AL555" s="396">
        <v>654105.01399999997</v>
      </c>
      <c r="AM555" s="396">
        <v>22318.53</v>
      </c>
      <c r="AN555" s="396">
        <v>22318.53</v>
      </c>
      <c r="AO555" s="396">
        <v>23912.71</v>
      </c>
      <c r="AP555" s="396">
        <v>23912.71</v>
      </c>
      <c r="AQ555" s="396">
        <v>13550.53</v>
      </c>
      <c r="AR555" s="396">
        <v>13550.53</v>
      </c>
      <c r="AS555" s="396">
        <v>14347.62</v>
      </c>
      <c r="AT555" s="396">
        <v>14347.62</v>
      </c>
      <c r="AU555" s="396">
        <v>17535.98</v>
      </c>
      <c r="AV555" s="396">
        <v>50216.69</v>
      </c>
      <c r="AW555" s="396">
        <v>20661.7</v>
      </c>
      <c r="AX555" s="396">
        <v>7967.01</v>
      </c>
      <c r="AY555" s="396">
        <v>244640.16</v>
      </c>
      <c r="AZ555" s="396">
        <v>1531941.98</v>
      </c>
      <c r="BA555" s="396">
        <v>3041.34</v>
      </c>
      <c r="BB555" s="396">
        <v>821.74</v>
      </c>
      <c r="BC555" s="396">
        <v>1659.23</v>
      </c>
      <c r="BD555" s="396">
        <v>1531941.844</v>
      </c>
    </row>
    <row r="556" spans="1:56" x14ac:dyDescent="0.25">
      <c r="A556" s="390"/>
      <c r="B556" s="390" t="s">
        <v>6552</v>
      </c>
      <c r="C556">
        <v>1138</v>
      </c>
      <c r="D556" s="396">
        <v>19741674.969999999</v>
      </c>
      <c r="E556" s="396">
        <v>11190490.07</v>
      </c>
      <c r="F556" s="397">
        <v>0.56684602937721296</v>
      </c>
      <c r="G556">
        <v>1</v>
      </c>
      <c r="H556" s="396">
        <v>1672083.73</v>
      </c>
      <c r="I556" s="396">
        <v>9216322.5800000001</v>
      </c>
      <c r="J556" s="396">
        <v>10888406.310000001</v>
      </c>
      <c r="K556">
        <v>1.0576399999999999</v>
      </c>
      <c r="L556" s="396">
        <v>4295381.1100000003</v>
      </c>
      <c r="M556" s="396">
        <v>1379551.76</v>
      </c>
      <c r="N556" s="396">
        <v>487319.68</v>
      </c>
      <c r="O556" s="396">
        <v>166740.38</v>
      </c>
      <c r="P556" s="396">
        <v>155899.42000000001</v>
      </c>
      <c r="Q556" s="396">
        <v>416909.31</v>
      </c>
      <c r="R556" s="396">
        <v>98523.92</v>
      </c>
      <c r="S556" s="396">
        <v>183987.57</v>
      </c>
      <c r="T556" s="396">
        <v>169576.55</v>
      </c>
      <c r="U556" s="396">
        <v>124298.19</v>
      </c>
      <c r="V556" s="396">
        <v>249987.38</v>
      </c>
      <c r="W556" s="396">
        <v>217733.54</v>
      </c>
      <c r="X556" s="396">
        <v>220774.39999999999</v>
      </c>
      <c r="Y556" s="396">
        <v>8166683.21</v>
      </c>
      <c r="Z556" s="396">
        <v>102420</v>
      </c>
      <c r="AA556" s="396">
        <v>142250</v>
      </c>
      <c r="AB556" s="396">
        <v>369850</v>
      </c>
      <c r="AC556" s="396">
        <v>38692</v>
      </c>
      <c r="AD556" s="396">
        <v>649798</v>
      </c>
      <c r="AE556" s="396">
        <v>976115</v>
      </c>
      <c r="AF556" s="396">
        <v>1708138</v>
      </c>
      <c r="AG556" s="396">
        <v>1147104</v>
      </c>
      <c r="AH556" s="396">
        <v>3448358.5320000001</v>
      </c>
      <c r="AI556" s="396">
        <v>8582725.5319999997</v>
      </c>
      <c r="AJ556" s="396">
        <v>1154023.04</v>
      </c>
      <c r="AK556" s="396">
        <v>7428702.4919999996</v>
      </c>
      <c r="AL556" s="396">
        <v>8649243.4120000005</v>
      </c>
      <c r="AM556" s="396">
        <v>290140.90000000002</v>
      </c>
      <c r="AN556" s="396">
        <v>290140.90000000002</v>
      </c>
      <c r="AO556" s="396">
        <v>302097.25</v>
      </c>
      <c r="AP556" s="396">
        <v>302097.25</v>
      </c>
      <c r="AQ556" s="396">
        <v>137099.54</v>
      </c>
      <c r="AR556" s="396">
        <v>137099.54</v>
      </c>
      <c r="AS556" s="396">
        <v>143476.26</v>
      </c>
      <c r="AT556" s="396">
        <v>143476.26</v>
      </c>
      <c r="AU556" s="396">
        <v>172171.51999999999</v>
      </c>
      <c r="AV556" s="396">
        <v>643251.93999999994</v>
      </c>
      <c r="AW556" s="396">
        <v>264666.61</v>
      </c>
      <c r="AX556" s="396">
        <v>100030.25</v>
      </c>
      <c r="AY556" s="396">
        <v>2925748.22</v>
      </c>
      <c r="AZ556" s="396">
        <v>19741674.969999999</v>
      </c>
      <c r="BA556" s="396">
        <v>786097.63</v>
      </c>
      <c r="BB556" s="396">
        <v>198771.39</v>
      </c>
      <c r="BC556" s="396">
        <v>441772.25</v>
      </c>
      <c r="BD556" s="396">
        <v>19741674.842</v>
      </c>
    </row>
    <row r="557" spans="1:56" x14ac:dyDescent="0.25">
      <c r="A557" s="390" t="s">
        <v>3120</v>
      </c>
      <c r="B557" s="390" t="s">
        <v>6553</v>
      </c>
      <c r="C557">
        <v>34504.120000000003</v>
      </c>
      <c r="D557" s="396">
        <v>604846934.95000005</v>
      </c>
      <c r="E557" s="396">
        <v>431843721.06</v>
      </c>
      <c r="F557" s="397">
        <v>0.71397190943143096</v>
      </c>
      <c r="G557">
        <v>1</v>
      </c>
      <c r="H557" s="396">
        <v>18981919.960000001</v>
      </c>
      <c r="I557" s="396">
        <v>282469469.42000002</v>
      </c>
      <c r="J557" s="396">
        <v>301451389.38</v>
      </c>
      <c r="K557">
        <v>1.0576399999999999</v>
      </c>
      <c r="L557" s="396">
        <v>132682079.61</v>
      </c>
      <c r="M557" s="396">
        <v>32655595.390000001</v>
      </c>
      <c r="N557" s="396">
        <v>13738817.890000001</v>
      </c>
      <c r="O557" s="396">
        <v>5538541.1600000001</v>
      </c>
      <c r="P557" s="396">
        <v>5195204.76</v>
      </c>
      <c r="Q557" s="396">
        <v>9616706.8000000007</v>
      </c>
      <c r="R557" s="396">
        <v>3020743.55</v>
      </c>
      <c r="S557" s="396">
        <v>5242825.91</v>
      </c>
      <c r="T557" s="396">
        <v>6099538.0800000001</v>
      </c>
      <c r="U557" s="396">
        <v>3771581.25</v>
      </c>
      <c r="V557" s="396">
        <v>8991853.9800000004</v>
      </c>
      <c r="W557" s="396">
        <v>7831708.0899999999</v>
      </c>
      <c r="X557" s="396">
        <v>6291086.75</v>
      </c>
      <c r="Y557" s="396">
        <v>240676283.22</v>
      </c>
      <c r="Z557" s="396">
        <v>3081018.6</v>
      </c>
      <c r="AA557" s="396">
        <v>4313015</v>
      </c>
      <c r="AB557" s="396">
        <v>11213839</v>
      </c>
      <c r="AC557" s="396">
        <v>1173140.08</v>
      </c>
      <c r="AD557" s="396">
        <v>19701852.52</v>
      </c>
      <c r="AE557" s="396">
        <v>14939694.65</v>
      </c>
      <c r="AF557" s="396">
        <v>51790684.119999997</v>
      </c>
      <c r="AG557" s="396">
        <v>34780152.960000001</v>
      </c>
      <c r="AH557" s="396">
        <v>109082290.87488</v>
      </c>
      <c r="AI557" s="396">
        <v>250075687.80487999</v>
      </c>
      <c r="AJ557" s="396">
        <v>34989938</v>
      </c>
      <c r="AK557" s="396">
        <v>215085749.80487999</v>
      </c>
      <c r="AL557" s="396">
        <v>252092507.82488</v>
      </c>
      <c r="AM557" s="396">
        <v>10980717.15</v>
      </c>
      <c r="AN557" s="396">
        <v>10980717.15</v>
      </c>
      <c r="AO557" s="396">
        <v>11438247.029999999</v>
      </c>
      <c r="AP557" s="396">
        <v>11438247.029999999</v>
      </c>
      <c r="AQ557" s="396">
        <v>6872513.2999999998</v>
      </c>
      <c r="AR557" s="396">
        <v>6872513.2999999998</v>
      </c>
      <c r="AS557" s="396">
        <v>7159465.8399999999</v>
      </c>
      <c r="AT557" s="396">
        <v>7159465.8399999999</v>
      </c>
      <c r="AU557" s="396">
        <v>8591040.1799999997</v>
      </c>
      <c r="AV557" s="396">
        <v>19505598.829999998</v>
      </c>
      <c r="AW557" s="396">
        <v>8025596.9500000002</v>
      </c>
      <c r="AX557" s="396">
        <v>3054021.16</v>
      </c>
      <c r="AY557" s="396">
        <v>112078143.76000001</v>
      </c>
      <c r="AZ557" s="396">
        <v>604846934.95000005</v>
      </c>
      <c r="BA557" s="396">
        <v>53599264.399999999</v>
      </c>
      <c r="BB557" s="396">
        <v>16657804.43</v>
      </c>
      <c r="BC557" s="396">
        <v>22414686.219999999</v>
      </c>
      <c r="BD557" s="396">
        <v>604846934.80488002</v>
      </c>
    </row>
    <row r="558" spans="1:56" x14ac:dyDescent="0.25">
      <c r="A558" s="390" t="s">
        <v>1499</v>
      </c>
      <c r="B558" s="390" t="s">
        <v>6554</v>
      </c>
      <c r="C558">
        <v>4970.45</v>
      </c>
      <c r="D558" s="396">
        <v>72305824.900000006</v>
      </c>
      <c r="E558" s="396">
        <v>76933572.159999996</v>
      </c>
      <c r="F558" s="397">
        <v>1.0640024128955099</v>
      </c>
      <c r="G558">
        <v>4</v>
      </c>
      <c r="H558" s="396">
        <v>4597.95</v>
      </c>
      <c r="I558" s="396">
        <v>5256436.63</v>
      </c>
      <c r="J558" s="396">
        <v>5261034.58</v>
      </c>
      <c r="K558">
        <v>1.0576399999999999</v>
      </c>
      <c r="L558" s="396">
        <v>17540941.469999999</v>
      </c>
      <c r="M558" s="396">
        <v>4378930.42</v>
      </c>
      <c r="N558" s="396">
        <v>1984412.06</v>
      </c>
      <c r="O558" s="396">
        <v>794279.86</v>
      </c>
      <c r="P558" s="396">
        <v>587739.17000000004</v>
      </c>
      <c r="Q558" s="396">
        <v>1410282.47</v>
      </c>
      <c r="R558" s="396">
        <v>434162.09</v>
      </c>
      <c r="S558" s="396">
        <v>756611.99</v>
      </c>
      <c r="T558" s="396">
        <v>872232.2</v>
      </c>
      <c r="U558" s="396">
        <v>542779.73</v>
      </c>
      <c r="V558" s="396">
        <v>1285832.55</v>
      </c>
      <c r="W558" s="396">
        <v>1119932.02</v>
      </c>
      <c r="X558" s="396">
        <v>907890.47</v>
      </c>
      <c r="Y558" s="396">
        <v>32616026.5</v>
      </c>
      <c r="Z558" s="396">
        <v>444273.3</v>
      </c>
      <c r="AA558" s="396">
        <v>621306.25</v>
      </c>
      <c r="AB558" s="396">
        <v>1615396.25</v>
      </c>
      <c r="AC558" s="396">
        <v>168995.3</v>
      </c>
      <c r="AD558" s="396">
        <v>1419063.47</v>
      </c>
      <c r="AE558" s="396">
        <v>2245642.5699999998</v>
      </c>
      <c r="AF558" s="396">
        <v>7460645.4500000002</v>
      </c>
      <c r="AG558" s="396">
        <v>5010213.5999999996</v>
      </c>
      <c r="AH558" s="396">
        <v>12766193.572799999</v>
      </c>
      <c r="AI558" s="396">
        <v>31751729.762800001</v>
      </c>
      <c r="AJ558" s="396">
        <v>5040433.93</v>
      </c>
      <c r="AK558" s="396">
        <v>26711295.832800001</v>
      </c>
      <c r="AL558" s="396">
        <v>32042260.3728</v>
      </c>
      <c r="AM558" s="396">
        <v>543615.64</v>
      </c>
      <c r="AN558" s="396">
        <v>543615.64</v>
      </c>
      <c r="AO558" s="396">
        <v>566731.26</v>
      </c>
      <c r="AP558" s="396">
        <v>566731.26</v>
      </c>
      <c r="AQ558" s="396">
        <v>191301.69</v>
      </c>
      <c r="AR558" s="396">
        <v>191301.69</v>
      </c>
      <c r="AS558" s="396">
        <v>199272.59</v>
      </c>
      <c r="AT558" s="396">
        <v>199272.59</v>
      </c>
      <c r="AU558" s="396">
        <v>239924.2</v>
      </c>
      <c r="AV558" s="396">
        <v>2809743.61</v>
      </c>
      <c r="AW558" s="396">
        <v>1156071.6399999999</v>
      </c>
      <c r="AX558" s="396">
        <v>439956.09</v>
      </c>
      <c r="AY558" s="396">
        <v>7647537.9000000004</v>
      </c>
      <c r="AZ558" s="396">
        <v>72305824.900000006</v>
      </c>
      <c r="BA558" s="396">
        <v>574272.56000000006</v>
      </c>
      <c r="BB558" s="396">
        <v>32073.7</v>
      </c>
      <c r="BC558" s="396">
        <v>1808329.23</v>
      </c>
      <c r="BD558" s="396">
        <v>72305824.772799999</v>
      </c>
    </row>
    <row r="559" spans="1:56" x14ac:dyDescent="0.25">
      <c r="A559" s="390" t="s">
        <v>1482</v>
      </c>
      <c r="B559" s="390" t="s">
        <v>6555</v>
      </c>
      <c r="C559">
        <v>10564.45</v>
      </c>
      <c r="D559" s="396">
        <v>186281522.13</v>
      </c>
      <c r="E559" s="396">
        <v>138956678.06999999</v>
      </c>
      <c r="F559" s="397">
        <v>0.74594987458297901</v>
      </c>
      <c r="G559">
        <v>1</v>
      </c>
      <c r="H559" s="396">
        <v>3524962.44</v>
      </c>
      <c r="I559" s="396">
        <v>72504899.319999993</v>
      </c>
      <c r="J559" s="396">
        <v>76029861.760000005</v>
      </c>
      <c r="K559">
        <v>1.0576399999999999</v>
      </c>
      <c r="L559" s="396">
        <v>40982429.530000001</v>
      </c>
      <c r="M559" s="396">
        <v>10091841.84</v>
      </c>
      <c r="N559" s="396">
        <v>4205493.6100000003</v>
      </c>
      <c r="O559" s="396">
        <v>1694696.76</v>
      </c>
      <c r="P559" s="396">
        <v>1603431.45</v>
      </c>
      <c r="Q559" s="396">
        <v>2950704.26</v>
      </c>
      <c r="R559" s="396">
        <v>924154.42</v>
      </c>
      <c r="S559" s="396">
        <v>1605053.79</v>
      </c>
      <c r="T559" s="396">
        <v>1866211.68</v>
      </c>
      <c r="U559" s="396">
        <v>1154431.82</v>
      </c>
      <c r="V559" s="396">
        <v>2751143.23</v>
      </c>
      <c r="W559" s="396">
        <v>2396185.56</v>
      </c>
      <c r="X559" s="396">
        <v>1925971.38</v>
      </c>
      <c r="Y559" s="396">
        <v>74151749.329999998</v>
      </c>
      <c r="Z559" s="396">
        <v>942768</v>
      </c>
      <c r="AA559" s="396">
        <v>1320556.25</v>
      </c>
      <c r="AB559" s="396">
        <v>3433446.25</v>
      </c>
      <c r="AC559" s="396">
        <v>359191.3</v>
      </c>
      <c r="AD559" s="396">
        <v>6032300.9500000002</v>
      </c>
      <c r="AE559" s="396">
        <v>4585859.4000000004</v>
      </c>
      <c r="AF559" s="396">
        <v>15857239.449999999</v>
      </c>
      <c r="AG559" s="396">
        <v>10648965.6</v>
      </c>
      <c r="AH559" s="396">
        <v>33634312.690800004</v>
      </c>
      <c r="AI559" s="396">
        <v>76814639.890799999</v>
      </c>
      <c r="AJ559" s="396">
        <v>10713197.449999999</v>
      </c>
      <c r="AK559" s="396">
        <v>66101442.440800004</v>
      </c>
      <c r="AL559" s="396">
        <v>77432148.590800002</v>
      </c>
      <c r="AM559" s="396">
        <v>3633137.97</v>
      </c>
      <c r="AN559" s="396">
        <v>3633137.97</v>
      </c>
      <c r="AO559" s="396">
        <v>3784585.15</v>
      </c>
      <c r="AP559" s="396">
        <v>3784585.15</v>
      </c>
      <c r="AQ559" s="396">
        <v>1968813.25</v>
      </c>
      <c r="AR559" s="396">
        <v>1968813.25</v>
      </c>
      <c r="AS559" s="396">
        <v>2050116.47</v>
      </c>
      <c r="AT559" s="396">
        <v>2050116.47</v>
      </c>
      <c r="AU559" s="396">
        <v>2460618.02</v>
      </c>
      <c r="AV559" s="396">
        <v>5971801.1699999999</v>
      </c>
      <c r="AW559" s="396">
        <v>2457103.19</v>
      </c>
      <c r="AX559" s="396">
        <v>934796.04</v>
      </c>
      <c r="AY559" s="396">
        <v>34697624.100000001</v>
      </c>
      <c r="AZ559" s="396">
        <v>186281522.13</v>
      </c>
      <c r="BA559" s="396">
        <v>15309305.93</v>
      </c>
      <c r="BB559" s="396">
        <v>2681268.66</v>
      </c>
      <c r="BC559" s="396">
        <v>6284469.4500000002</v>
      </c>
      <c r="BD559" s="396">
        <v>186281522.02079999</v>
      </c>
    </row>
    <row r="560" spans="1:56" x14ac:dyDescent="0.25">
      <c r="A560" s="390" t="s">
        <v>1478</v>
      </c>
      <c r="B560" s="390" t="s">
        <v>6556</v>
      </c>
      <c r="C560">
        <v>12027.29</v>
      </c>
      <c r="D560" s="396">
        <v>238908104.34999999</v>
      </c>
      <c r="E560" s="396">
        <v>177112809.56</v>
      </c>
      <c r="F560" s="397">
        <v>0.74134282736817503</v>
      </c>
      <c r="G560">
        <v>1</v>
      </c>
      <c r="H560" s="396">
        <v>5532971.6799999997</v>
      </c>
      <c r="I560" s="396">
        <v>154773816.19999999</v>
      </c>
      <c r="J560" s="396">
        <v>160306787.88</v>
      </c>
      <c r="K560">
        <v>1.0576399999999999</v>
      </c>
      <c r="L560" s="396">
        <v>49541194.979999997</v>
      </c>
      <c r="M560" s="396">
        <v>12181206.189999999</v>
      </c>
      <c r="N560" s="396">
        <v>4787172.6100000003</v>
      </c>
      <c r="O560" s="396">
        <v>1929897.38</v>
      </c>
      <c r="P560" s="396">
        <v>2141528.17</v>
      </c>
      <c r="Q560" s="396">
        <v>3365287.92</v>
      </c>
      <c r="R560" s="396">
        <v>1052235.52</v>
      </c>
      <c r="S560" s="396">
        <v>1826757.18</v>
      </c>
      <c r="T560" s="396">
        <v>2125359.4300000002</v>
      </c>
      <c r="U560" s="396">
        <v>1314150.0900000001</v>
      </c>
      <c r="V560" s="396">
        <v>3133175.24</v>
      </c>
      <c r="W560" s="396">
        <v>2728927.08</v>
      </c>
      <c r="X560" s="396">
        <v>2192002.58</v>
      </c>
      <c r="Y560" s="396">
        <v>88318894.370000005</v>
      </c>
      <c r="Z560" s="396">
        <v>1075406.3999999999</v>
      </c>
      <c r="AA560" s="396">
        <v>1503411.25</v>
      </c>
      <c r="AB560" s="396">
        <v>3908869.25</v>
      </c>
      <c r="AC560" s="396">
        <v>408927.86</v>
      </c>
      <c r="AD560" s="396">
        <v>6867582.5899999999</v>
      </c>
      <c r="AE560" s="396">
        <v>5222562.07</v>
      </c>
      <c r="AF560" s="396">
        <v>18052962.289999999</v>
      </c>
      <c r="AG560" s="396">
        <v>12123508.32</v>
      </c>
      <c r="AH560" s="396">
        <v>44150138.562959999</v>
      </c>
      <c r="AI560" s="396">
        <v>93313368.59296</v>
      </c>
      <c r="AJ560" s="396">
        <v>12196634.24</v>
      </c>
      <c r="AK560" s="396">
        <v>81116734.352960005</v>
      </c>
      <c r="AL560" s="396">
        <v>94016382.582959995</v>
      </c>
      <c r="AM560" s="396">
        <v>6089770.54</v>
      </c>
      <c r="AN560" s="396">
        <v>6089770.54</v>
      </c>
      <c r="AO560" s="396">
        <v>6343245.29</v>
      </c>
      <c r="AP560" s="396">
        <v>6343245.29</v>
      </c>
      <c r="AQ560" s="396">
        <v>3946394.5</v>
      </c>
      <c r="AR560" s="396">
        <v>3946394.5</v>
      </c>
      <c r="AS560" s="396">
        <v>4110595.12</v>
      </c>
      <c r="AT560" s="396">
        <v>4110595.12</v>
      </c>
      <c r="AU560" s="396">
        <v>4933192.3899999997</v>
      </c>
      <c r="AV560" s="396">
        <v>6798383.9000000004</v>
      </c>
      <c r="AW560" s="396">
        <v>2797201.43</v>
      </c>
      <c r="AX560" s="396">
        <v>1064038.67</v>
      </c>
      <c r="AY560" s="396">
        <v>56572827.289999999</v>
      </c>
      <c r="AZ560" s="396">
        <v>238908104.34999999</v>
      </c>
      <c r="BA560" s="396">
        <v>50270561.420000002</v>
      </c>
      <c r="BB560" s="396">
        <v>7333889.75</v>
      </c>
      <c r="BC560" s="396">
        <v>7762840.2999999998</v>
      </c>
      <c r="BD560" s="396">
        <v>238908104.24296001</v>
      </c>
    </row>
    <row r="561" spans="1:56" x14ac:dyDescent="0.25">
      <c r="A561" s="390" t="s">
        <v>1874</v>
      </c>
      <c r="B561" s="390" t="s">
        <v>6557</v>
      </c>
      <c r="C561">
        <v>19871</v>
      </c>
      <c r="D561" s="396">
        <v>322590854.06</v>
      </c>
      <c r="E561" s="396">
        <v>237998733.41</v>
      </c>
      <c r="F561" s="397">
        <v>0.73777272484524203</v>
      </c>
      <c r="G561">
        <v>1</v>
      </c>
      <c r="H561" s="396">
        <v>6401926.46</v>
      </c>
      <c r="I561" s="396">
        <v>73723688.420000002</v>
      </c>
      <c r="J561" s="396">
        <v>80125614.879999995</v>
      </c>
      <c r="K561">
        <v>1.0576399999999999</v>
      </c>
      <c r="L561" s="396">
        <v>73148493.390000001</v>
      </c>
      <c r="M561" s="396">
        <v>17870273</v>
      </c>
      <c r="N561" s="396">
        <v>7895963.6600000001</v>
      </c>
      <c r="O561" s="396">
        <v>3196073.9</v>
      </c>
      <c r="P561" s="396">
        <v>2693458.58</v>
      </c>
      <c r="Q561" s="396">
        <v>5505967.21</v>
      </c>
      <c r="R561" s="396">
        <v>1739275.69</v>
      </c>
      <c r="S561" s="396">
        <v>3013657.4</v>
      </c>
      <c r="T561" s="396">
        <v>3526322.63</v>
      </c>
      <c r="U561" s="396">
        <v>2172102.84</v>
      </c>
      <c r="V561" s="396">
        <v>5198455.6500000004</v>
      </c>
      <c r="W561" s="396">
        <v>4527741.13</v>
      </c>
      <c r="X561" s="396">
        <v>3616213.95</v>
      </c>
      <c r="Y561" s="396">
        <v>134103999.03</v>
      </c>
      <c r="Z561" s="396">
        <v>1774192.5</v>
      </c>
      <c r="AA561" s="396">
        <v>2483875</v>
      </c>
      <c r="AB561" s="396">
        <v>6458075</v>
      </c>
      <c r="AC561" s="396">
        <v>675614</v>
      </c>
      <c r="AD561" s="396">
        <v>11346341</v>
      </c>
      <c r="AE561" s="396">
        <v>8393189.75</v>
      </c>
      <c r="AF561" s="396">
        <v>29826371</v>
      </c>
      <c r="AG561" s="396">
        <v>20029968</v>
      </c>
      <c r="AH561" s="396">
        <v>57245047.193999998</v>
      </c>
      <c r="AI561" s="396">
        <v>138232673.44400001</v>
      </c>
      <c r="AJ561" s="396">
        <v>20150783.68</v>
      </c>
      <c r="AK561" s="396">
        <v>118081889.764</v>
      </c>
      <c r="AL561" s="396">
        <v>139394164.61399999</v>
      </c>
      <c r="AM561" s="396">
        <v>4148855.45</v>
      </c>
      <c r="AN561" s="396">
        <v>4148855.45</v>
      </c>
      <c r="AO561" s="396">
        <v>4321824.07</v>
      </c>
      <c r="AP561" s="396">
        <v>4321824.07</v>
      </c>
      <c r="AQ561" s="396">
        <v>2726049.12</v>
      </c>
      <c r="AR561" s="396">
        <v>2726049.12</v>
      </c>
      <c r="AS561" s="396">
        <v>2839235.95</v>
      </c>
      <c r="AT561" s="396">
        <v>2839235.95</v>
      </c>
      <c r="AU561" s="396">
        <v>3407561.4</v>
      </c>
      <c r="AV561" s="396">
        <v>11232597.710000001</v>
      </c>
      <c r="AW561" s="396">
        <v>4621662.87</v>
      </c>
      <c r="AX561" s="396">
        <v>1758939.14</v>
      </c>
      <c r="AY561" s="396">
        <v>49092690.299999997</v>
      </c>
      <c r="AZ561" s="396">
        <v>322590854.06</v>
      </c>
      <c r="BA561" s="396">
        <v>9153237.6600000001</v>
      </c>
      <c r="BB561" s="396">
        <v>2933282.91</v>
      </c>
      <c r="BC561" s="396">
        <v>8645733.0600000005</v>
      </c>
      <c r="BD561" s="396">
        <v>322590853.94400001</v>
      </c>
    </row>
    <row r="562" spans="1:56" x14ac:dyDescent="0.25">
      <c r="A562" s="390" t="s">
        <v>1735</v>
      </c>
      <c r="B562" s="390" t="s">
        <v>6558</v>
      </c>
      <c r="C562">
        <v>4825.25</v>
      </c>
      <c r="D562" s="396">
        <v>70135717.650000006</v>
      </c>
      <c r="E562" s="396">
        <v>47901441.950000003</v>
      </c>
      <c r="F562" s="397">
        <v>0.68298213171559397</v>
      </c>
      <c r="G562">
        <v>1</v>
      </c>
      <c r="H562" s="396">
        <v>2706939.89</v>
      </c>
      <c r="I562" s="396">
        <v>12058747.970000001</v>
      </c>
      <c r="J562" s="396">
        <v>14765687.859999999</v>
      </c>
      <c r="K562">
        <v>1.0576399999999999</v>
      </c>
      <c r="L562" s="396">
        <v>16702395.51</v>
      </c>
      <c r="M562" s="396">
        <v>4028730.36</v>
      </c>
      <c r="N562" s="396">
        <v>1910355.69</v>
      </c>
      <c r="O562" s="396">
        <v>777905.64</v>
      </c>
      <c r="P562" s="396">
        <v>559467.74</v>
      </c>
      <c r="Q562" s="396">
        <v>1319569.48</v>
      </c>
      <c r="R562" s="396">
        <v>421682.4</v>
      </c>
      <c r="S562" s="396">
        <v>729063.05</v>
      </c>
      <c r="T562" s="396">
        <v>860927.1</v>
      </c>
      <c r="U562" s="396">
        <v>527365.43999999994</v>
      </c>
      <c r="V562" s="396">
        <v>1269166.73</v>
      </c>
      <c r="W562" s="396">
        <v>1105416.45</v>
      </c>
      <c r="X562" s="396">
        <v>874833.34</v>
      </c>
      <c r="Y562" s="396">
        <v>31086878.93</v>
      </c>
      <c r="Z562" s="396">
        <v>431280</v>
      </c>
      <c r="AA562" s="396">
        <v>603156.25</v>
      </c>
      <c r="AB562" s="396">
        <v>1568206.25</v>
      </c>
      <c r="AC562" s="396">
        <v>164058.5</v>
      </c>
      <c r="AD562" s="396">
        <v>2755217.75</v>
      </c>
      <c r="AE562" s="396">
        <v>1950663</v>
      </c>
      <c r="AF562" s="396">
        <v>7242700.25</v>
      </c>
      <c r="AG562" s="396">
        <v>4863852</v>
      </c>
      <c r="AH562" s="396">
        <v>12129203.346000001</v>
      </c>
      <c r="AI562" s="396">
        <v>31708337.346000001</v>
      </c>
      <c r="AJ562" s="396">
        <v>4893189.5199999996</v>
      </c>
      <c r="AK562" s="396">
        <v>26815147.826000001</v>
      </c>
      <c r="AL562" s="396">
        <v>31990380.785999998</v>
      </c>
      <c r="AM562" s="396">
        <v>304488.52</v>
      </c>
      <c r="AN562" s="396">
        <v>304488.52</v>
      </c>
      <c r="AO562" s="396">
        <v>317241.96999999997</v>
      </c>
      <c r="AP562" s="396">
        <v>317241.96999999997</v>
      </c>
      <c r="AQ562" s="396">
        <v>288546.71000000002</v>
      </c>
      <c r="AR562" s="396">
        <v>288546.71000000002</v>
      </c>
      <c r="AS562" s="396">
        <v>300503.07</v>
      </c>
      <c r="AT562" s="396">
        <v>300503.07</v>
      </c>
      <c r="AU562" s="396">
        <v>360284.85</v>
      </c>
      <c r="AV562" s="396">
        <v>2727643.3</v>
      </c>
      <c r="AW562" s="396">
        <v>1122291.3899999999</v>
      </c>
      <c r="AX562" s="396">
        <v>426677.74</v>
      </c>
      <c r="AY562" s="396">
        <v>7058457.8200000003</v>
      </c>
      <c r="AZ562" s="396">
        <v>70135717.650000006</v>
      </c>
      <c r="BA562" s="396">
        <v>461735.18</v>
      </c>
      <c r="BB562" s="396">
        <v>292539.33</v>
      </c>
      <c r="BC562" s="396">
        <v>1666415.75</v>
      </c>
      <c r="BD562" s="396">
        <v>70135717.535999998</v>
      </c>
    </row>
    <row r="563" spans="1:56" x14ac:dyDescent="0.25">
      <c r="A563" s="390" t="s">
        <v>2359</v>
      </c>
      <c r="B563" s="390" t="s">
        <v>6559</v>
      </c>
      <c r="C563">
        <v>3786.87</v>
      </c>
      <c r="D563" s="396">
        <v>53504747.670000002</v>
      </c>
      <c r="E563" s="396">
        <v>53745538.530000001</v>
      </c>
      <c r="F563" s="397">
        <v>1.0045003643692501</v>
      </c>
      <c r="G563">
        <v>4</v>
      </c>
      <c r="H563" s="396">
        <v>3402.39</v>
      </c>
      <c r="I563" s="396">
        <v>7342916.9400000004</v>
      </c>
      <c r="J563" s="396">
        <v>7346319.3300000001</v>
      </c>
      <c r="K563">
        <v>1.0576399999999999</v>
      </c>
      <c r="L563" s="396">
        <v>13173193.66</v>
      </c>
      <c r="M563" s="396">
        <v>3253253.79</v>
      </c>
      <c r="N563" s="396">
        <v>1507118.38</v>
      </c>
      <c r="O563" s="396">
        <v>606559.6</v>
      </c>
      <c r="P563" s="396">
        <v>430587.43</v>
      </c>
      <c r="Q563" s="396">
        <v>1062326.26</v>
      </c>
      <c r="R563" s="396">
        <v>331040.38</v>
      </c>
      <c r="S563" s="396">
        <v>574920.16</v>
      </c>
      <c r="T563" s="396">
        <v>667870.71999999997</v>
      </c>
      <c r="U563" s="396">
        <v>413234.12</v>
      </c>
      <c r="V563" s="396">
        <v>984565.7</v>
      </c>
      <c r="W563" s="396">
        <v>857535.18</v>
      </c>
      <c r="X563" s="396">
        <v>689870.83</v>
      </c>
      <c r="Y563" s="396">
        <v>24552076.210000001</v>
      </c>
      <c r="Z563" s="396">
        <v>338163.3</v>
      </c>
      <c r="AA563" s="396">
        <v>473358.75</v>
      </c>
      <c r="AB563" s="396">
        <v>1230732.75</v>
      </c>
      <c r="AC563" s="396">
        <v>128753.58</v>
      </c>
      <c r="AD563" s="396">
        <v>1081151.3799999999</v>
      </c>
      <c r="AE563" s="396">
        <v>1650732.23</v>
      </c>
      <c r="AF563" s="396">
        <v>5684091.8700000001</v>
      </c>
      <c r="AG563" s="396">
        <v>3817164.96</v>
      </c>
      <c r="AH563" s="396">
        <v>9393550.6948799994</v>
      </c>
      <c r="AI563" s="396">
        <v>23797699.514880002</v>
      </c>
      <c r="AJ563" s="396">
        <v>3840189.12</v>
      </c>
      <c r="AK563" s="396">
        <v>19957510.394880001</v>
      </c>
      <c r="AL563" s="396">
        <v>24019048.014880002</v>
      </c>
      <c r="AM563" s="396">
        <v>311662.34000000003</v>
      </c>
      <c r="AN563" s="396">
        <v>311662.34000000003</v>
      </c>
      <c r="AO563" s="396">
        <v>324415.78000000003</v>
      </c>
      <c r="AP563" s="396">
        <v>324415.78000000003</v>
      </c>
      <c r="AQ563" s="396">
        <v>57390.5</v>
      </c>
      <c r="AR563" s="396">
        <v>57390.5</v>
      </c>
      <c r="AS563" s="396">
        <v>59781.77</v>
      </c>
      <c r="AT563" s="396">
        <v>59781.77</v>
      </c>
      <c r="AU563" s="396">
        <v>71738.13</v>
      </c>
      <c r="AV563" s="396">
        <v>2140187.6800000002</v>
      </c>
      <c r="AW563" s="396">
        <v>880582.23</v>
      </c>
      <c r="AX563" s="396">
        <v>334614.49</v>
      </c>
      <c r="AY563" s="396">
        <v>4933623.3099999996</v>
      </c>
      <c r="AZ563" s="396">
        <v>53504747.670000002</v>
      </c>
      <c r="BA563" s="396">
        <v>295338.36</v>
      </c>
      <c r="BB563" s="396">
        <v>19665.28</v>
      </c>
      <c r="BC563" s="396">
        <v>1388482.83</v>
      </c>
      <c r="BD563" s="396">
        <v>53504747.534879997</v>
      </c>
    </row>
    <row r="564" spans="1:56" x14ac:dyDescent="0.25">
      <c r="A564" s="390" t="s">
        <v>3206</v>
      </c>
      <c r="B564" s="390" t="s">
        <v>6560</v>
      </c>
      <c r="C564">
        <v>11519.28</v>
      </c>
      <c r="D564" s="396">
        <v>165333271.84999999</v>
      </c>
      <c r="E564" s="396">
        <v>174331324.84</v>
      </c>
      <c r="F564" s="397">
        <v>1.05442372783963</v>
      </c>
      <c r="G564">
        <v>4</v>
      </c>
      <c r="H564" s="396">
        <v>10513.61</v>
      </c>
      <c r="I564" s="396">
        <v>9665616.8599999994</v>
      </c>
      <c r="J564" s="396">
        <v>9676130.4700000007</v>
      </c>
      <c r="K564">
        <v>1.0576399999999999</v>
      </c>
      <c r="L564" s="396">
        <v>40222124.82</v>
      </c>
      <c r="M564" s="396">
        <v>9920778.6699999999</v>
      </c>
      <c r="N564" s="396">
        <v>4586343.53</v>
      </c>
      <c r="O564" s="396">
        <v>1847992.37</v>
      </c>
      <c r="P564" s="396">
        <v>1340992.8500000001</v>
      </c>
      <c r="Q564" s="396">
        <v>3217713.38</v>
      </c>
      <c r="R564" s="396">
        <v>1007571.34</v>
      </c>
      <c r="S564" s="396">
        <v>1750013.7</v>
      </c>
      <c r="T564" s="396">
        <v>2034918.6</v>
      </c>
      <c r="U564" s="396">
        <v>1258724.24</v>
      </c>
      <c r="V564" s="396">
        <v>2999848.63</v>
      </c>
      <c r="W564" s="396">
        <v>2612802.52</v>
      </c>
      <c r="X564" s="396">
        <v>2099914.85</v>
      </c>
      <c r="Y564" s="396">
        <v>74899739.5</v>
      </c>
      <c r="Z564" s="396">
        <v>1029850.2</v>
      </c>
      <c r="AA564" s="396">
        <v>1439910</v>
      </c>
      <c r="AB564" s="396">
        <v>3743766</v>
      </c>
      <c r="AC564" s="396">
        <v>391655.52</v>
      </c>
      <c r="AD564" s="396">
        <v>3288754.43</v>
      </c>
      <c r="AE564" s="396">
        <v>5004342.46</v>
      </c>
      <c r="AF564" s="396">
        <v>17290439.280000001</v>
      </c>
      <c r="AG564" s="396">
        <v>11611434.24</v>
      </c>
      <c r="AH564" s="396">
        <v>29140331.38572</v>
      </c>
      <c r="AI564" s="396">
        <v>72940483.515719995</v>
      </c>
      <c r="AJ564" s="396">
        <v>11681471.460000001</v>
      </c>
      <c r="AK564" s="396">
        <v>61259012.055720001</v>
      </c>
      <c r="AL564" s="396">
        <v>73613803.52572</v>
      </c>
      <c r="AM564" s="396">
        <v>905494.67</v>
      </c>
      <c r="AN564" s="396">
        <v>905494.67</v>
      </c>
      <c r="AO564" s="396">
        <v>942957.92</v>
      </c>
      <c r="AP564" s="396">
        <v>942957.92</v>
      </c>
      <c r="AQ564" s="396">
        <v>546006.91</v>
      </c>
      <c r="AR564" s="396">
        <v>546006.91</v>
      </c>
      <c r="AS564" s="396">
        <v>569122.53</v>
      </c>
      <c r="AT564" s="396">
        <v>569122.53</v>
      </c>
      <c r="AU564" s="396">
        <v>683106.46</v>
      </c>
      <c r="AV564" s="396">
        <v>6511431.3600000003</v>
      </c>
      <c r="AW564" s="396">
        <v>2679134.54</v>
      </c>
      <c r="AX564" s="396">
        <v>1018892.27</v>
      </c>
      <c r="AY564" s="396">
        <v>16819728.690000001</v>
      </c>
      <c r="AZ564" s="396">
        <v>165333271.84999999</v>
      </c>
      <c r="BA564" s="396">
        <v>698179.07</v>
      </c>
      <c r="BB564" s="396">
        <v>167011.91</v>
      </c>
      <c r="BC564" s="396">
        <v>3874254.94</v>
      </c>
      <c r="BD564" s="396">
        <v>165333271.71572</v>
      </c>
    </row>
    <row r="565" spans="1:56" x14ac:dyDescent="0.25">
      <c r="A565" s="390" t="s">
        <v>2141</v>
      </c>
      <c r="B565" s="390" t="s">
        <v>6561</v>
      </c>
      <c r="C565">
        <v>4995.29</v>
      </c>
      <c r="D565" s="396">
        <v>69102682.5</v>
      </c>
      <c r="E565" s="396">
        <v>82159522.620000005</v>
      </c>
      <c r="F565" s="397">
        <v>1.1889483830095899</v>
      </c>
      <c r="G565">
        <v>4</v>
      </c>
      <c r="H565" s="396">
        <v>4394.26</v>
      </c>
      <c r="I565" s="396">
        <v>4283651.12</v>
      </c>
      <c r="J565" s="396">
        <v>4288045.38</v>
      </c>
      <c r="K565">
        <v>1.0576399999999999</v>
      </c>
      <c r="L565" s="396">
        <v>17150703.190000001</v>
      </c>
      <c r="M565" s="396">
        <v>4205060.58</v>
      </c>
      <c r="N565" s="396">
        <v>1984804.34</v>
      </c>
      <c r="O565" s="396">
        <v>801926.18</v>
      </c>
      <c r="P565" s="396">
        <v>551907.13</v>
      </c>
      <c r="Q565" s="396">
        <v>1390640.79</v>
      </c>
      <c r="R565" s="396">
        <v>436789.4</v>
      </c>
      <c r="S565" s="396">
        <v>757595.88</v>
      </c>
      <c r="T565" s="396">
        <v>884406.93</v>
      </c>
      <c r="U565" s="396">
        <v>545403.43999999994</v>
      </c>
      <c r="V565" s="396">
        <v>1303780.3600000001</v>
      </c>
      <c r="W565" s="396">
        <v>1135564.17</v>
      </c>
      <c r="X565" s="396">
        <v>909071.08</v>
      </c>
      <c r="Y565" s="396">
        <v>32057653.469999999</v>
      </c>
      <c r="Z565" s="396">
        <v>447019.2</v>
      </c>
      <c r="AA565" s="396">
        <v>624411.25</v>
      </c>
      <c r="AB565" s="396">
        <v>1623469.25</v>
      </c>
      <c r="AC565" s="396">
        <v>169839.86</v>
      </c>
      <c r="AD565" s="396">
        <v>1426155.28</v>
      </c>
      <c r="AE565" s="396">
        <v>2130764.11</v>
      </c>
      <c r="AF565" s="396">
        <v>7497930.29</v>
      </c>
      <c r="AG565" s="396">
        <v>5035252.32</v>
      </c>
      <c r="AH565" s="396">
        <v>12078656.52696</v>
      </c>
      <c r="AI565" s="396">
        <v>31033498.086959999</v>
      </c>
      <c r="AJ565" s="396">
        <v>5065623.68</v>
      </c>
      <c r="AK565" s="396">
        <v>25967874.406959999</v>
      </c>
      <c r="AL565" s="396">
        <v>31325480.626959998</v>
      </c>
      <c r="AM565" s="396">
        <v>216808.58</v>
      </c>
      <c r="AN565" s="396">
        <v>216808.58</v>
      </c>
      <c r="AO565" s="396">
        <v>225576.57</v>
      </c>
      <c r="AP565" s="396">
        <v>225576.57</v>
      </c>
      <c r="AQ565" s="396">
        <v>76520.67</v>
      </c>
      <c r="AR565" s="396">
        <v>76520.67</v>
      </c>
      <c r="AS565" s="396">
        <v>79709.03</v>
      </c>
      <c r="AT565" s="396">
        <v>79709.03</v>
      </c>
      <c r="AU565" s="396">
        <v>95650.84</v>
      </c>
      <c r="AV565" s="396">
        <v>2823294.14</v>
      </c>
      <c r="AW565" s="396">
        <v>1161647.02</v>
      </c>
      <c r="AX565" s="396">
        <v>441726.54</v>
      </c>
      <c r="AY565" s="396">
        <v>5719548.2400000002</v>
      </c>
      <c r="AZ565" s="396">
        <v>69102682.5</v>
      </c>
      <c r="BA565" s="396">
        <v>195183.62</v>
      </c>
      <c r="BB565" s="396">
        <v>19415.509999999998</v>
      </c>
      <c r="BC565" s="396">
        <v>1824159.94</v>
      </c>
      <c r="BD565" s="396">
        <v>69102682.336960003</v>
      </c>
    </row>
    <row r="566" spans="1:56" x14ac:dyDescent="0.25">
      <c r="A566" s="390"/>
      <c r="B566" s="390" t="s">
        <v>6562</v>
      </c>
      <c r="C566">
        <v>104.99</v>
      </c>
      <c r="D566" s="396">
        <v>1685704.45</v>
      </c>
      <c r="E566" s="396">
        <v>1313743.32</v>
      </c>
      <c r="F566" s="397">
        <v>0.77934380490008204</v>
      </c>
      <c r="G566">
        <v>1</v>
      </c>
      <c r="H566" s="396">
        <v>15996.65</v>
      </c>
      <c r="I566" s="396">
        <v>1145172.8799999999</v>
      </c>
      <c r="J566" s="396">
        <v>1161169.53</v>
      </c>
      <c r="K566">
        <v>0.96708000000000005</v>
      </c>
      <c r="L566" s="396">
        <v>370374.32</v>
      </c>
      <c r="M566" s="396">
        <v>123445.75999999999</v>
      </c>
      <c r="N566" s="396">
        <v>41329.32</v>
      </c>
      <c r="O566" s="396">
        <v>13511.5</v>
      </c>
      <c r="P566" s="396">
        <v>12583.59</v>
      </c>
      <c r="Q566" s="396">
        <v>34941.800000000003</v>
      </c>
      <c r="R566" s="396">
        <v>7807.61</v>
      </c>
      <c r="S566" s="396">
        <v>15593.85</v>
      </c>
      <c r="T566" s="396">
        <v>13517.75</v>
      </c>
      <c r="U566" s="396">
        <v>10195.98</v>
      </c>
      <c r="V566" s="396">
        <v>19927.68</v>
      </c>
      <c r="W566" s="396">
        <v>17356.580000000002</v>
      </c>
      <c r="X566" s="396">
        <v>18711.72</v>
      </c>
      <c r="Y566" s="396">
        <v>699297.46</v>
      </c>
      <c r="Z566" s="396">
        <v>9449.1</v>
      </c>
      <c r="AA566" s="396">
        <v>13123.75</v>
      </c>
      <c r="AB566" s="396">
        <v>34121.75</v>
      </c>
      <c r="AC566" s="396">
        <v>3569.66</v>
      </c>
      <c r="AD566" s="396">
        <v>59949.29</v>
      </c>
      <c r="AE566" s="396">
        <v>97220.74</v>
      </c>
      <c r="AF566" s="396">
        <v>157589.99</v>
      </c>
      <c r="AG566" s="396">
        <v>105829.92</v>
      </c>
      <c r="AH566" s="396">
        <v>307494.77075999998</v>
      </c>
      <c r="AI566" s="396">
        <v>788348.97076000005</v>
      </c>
      <c r="AJ566" s="396">
        <v>106468.25</v>
      </c>
      <c r="AK566" s="396">
        <v>681880.72076000005</v>
      </c>
      <c r="AL566" s="396">
        <v>784844.03075999999</v>
      </c>
      <c r="AM566" s="396">
        <v>26967.07</v>
      </c>
      <c r="AN566" s="396">
        <v>26967.07</v>
      </c>
      <c r="AO566" s="396">
        <v>27695.91</v>
      </c>
      <c r="AP566" s="396">
        <v>27695.91</v>
      </c>
      <c r="AQ566" s="396">
        <v>1457.67</v>
      </c>
      <c r="AR566" s="396">
        <v>1457.67</v>
      </c>
      <c r="AS566" s="396">
        <v>1457.67</v>
      </c>
      <c r="AT566" s="396">
        <v>1457.67</v>
      </c>
      <c r="AU566" s="396">
        <v>2186.5100000000002</v>
      </c>
      <c r="AV566" s="396">
        <v>53934.14</v>
      </c>
      <c r="AW566" s="396">
        <v>22191.25</v>
      </c>
      <c r="AX566" s="396">
        <v>8094.26</v>
      </c>
      <c r="AY566" s="396">
        <v>201562.8</v>
      </c>
      <c r="AZ566" s="396">
        <v>1685704.45</v>
      </c>
      <c r="BA566" s="396">
        <v>75185.820000000007</v>
      </c>
      <c r="BB566" s="396">
        <v>2517.11</v>
      </c>
      <c r="BC566" s="396">
        <v>36096.19</v>
      </c>
      <c r="BD566" s="396">
        <v>1685704.29076</v>
      </c>
    </row>
    <row r="567" spans="1:56" x14ac:dyDescent="0.25">
      <c r="A567" s="390"/>
      <c r="B567" s="390" t="s">
        <v>6563</v>
      </c>
      <c r="C567">
        <v>35</v>
      </c>
      <c r="D567" s="396">
        <v>535483.31000000006</v>
      </c>
      <c r="E567" s="396">
        <v>327606.55</v>
      </c>
      <c r="F567" s="397">
        <v>0.61179600536943002</v>
      </c>
      <c r="G567">
        <v>1</v>
      </c>
      <c r="H567" s="396">
        <v>36835.46</v>
      </c>
      <c r="I567" s="396">
        <v>274058.21999999997</v>
      </c>
      <c r="J567" s="396">
        <v>310893.68</v>
      </c>
      <c r="K567">
        <v>0.96708000000000005</v>
      </c>
      <c r="L567" s="396">
        <v>119158.52</v>
      </c>
      <c r="M567" s="396">
        <v>36015.5</v>
      </c>
      <c r="N567" s="396">
        <v>13108.04</v>
      </c>
      <c r="O567" s="396">
        <v>4567.03</v>
      </c>
      <c r="P567" s="396">
        <v>4032.85</v>
      </c>
      <c r="Q567" s="396">
        <v>10755.59</v>
      </c>
      <c r="R567" s="396">
        <v>2402.34</v>
      </c>
      <c r="S567" s="396">
        <v>5097.99</v>
      </c>
      <c r="T567" s="396">
        <v>4770.97</v>
      </c>
      <c r="U567" s="396">
        <v>3298.7</v>
      </c>
      <c r="V567" s="396">
        <v>7033.3</v>
      </c>
      <c r="W567" s="396">
        <v>6125.85</v>
      </c>
      <c r="X567" s="396">
        <v>6117.29</v>
      </c>
      <c r="Y567" s="396">
        <v>222483.97</v>
      </c>
      <c r="Z567" s="396">
        <v>3150</v>
      </c>
      <c r="AA567" s="396">
        <v>4375</v>
      </c>
      <c r="AB567" s="396">
        <v>11375</v>
      </c>
      <c r="AC567" s="396">
        <v>1190</v>
      </c>
      <c r="AD567" s="396">
        <v>19985</v>
      </c>
      <c r="AE567" s="396">
        <v>26497</v>
      </c>
      <c r="AF567" s="396">
        <v>52535</v>
      </c>
      <c r="AG567" s="396">
        <v>35280</v>
      </c>
      <c r="AH567" s="396">
        <v>97678.817999999999</v>
      </c>
      <c r="AI567" s="396">
        <v>252065.818</v>
      </c>
      <c r="AJ567" s="396">
        <v>35492.800000000003</v>
      </c>
      <c r="AK567" s="396">
        <v>216573.01800000001</v>
      </c>
      <c r="AL567" s="396">
        <v>250897.38800000001</v>
      </c>
      <c r="AM567" s="396">
        <v>8746.07</v>
      </c>
      <c r="AN567" s="396">
        <v>8746.07</v>
      </c>
      <c r="AO567" s="396">
        <v>8746.07</v>
      </c>
      <c r="AP567" s="396">
        <v>8746.07</v>
      </c>
      <c r="AQ567" s="396">
        <v>0</v>
      </c>
      <c r="AR567" s="396">
        <v>0</v>
      </c>
      <c r="AS567" s="396">
        <v>0</v>
      </c>
      <c r="AT567" s="396">
        <v>0</v>
      </c>
      <c r="AU567" s="396">
        <v>0</v>
      </c>
      <c r="AV567" s="396">
        <v>17492.150000000001</v>
      </c>
      <c r="AW567" s="396">
        <v>7197.16</v>
      </c>
      <c r="AX567" s="396">
        <v>2428.27</v>
      </c>
      <c r="AY567" s="396">
        <v>62101.86</v>
      </c>
      <c r="AZ567" s="396">
        <v>535483.31000000006</v>
      </c>
      <c r="BA567" s="396">
        <v>11732.2</v>
      </c>
      <c r="BB567" s="396">
        <v>0</v>
      </c>
      <c r="BC567" s="396">
        <v>6044.86</v>
      </c>
      <c r="BD567" s="396">
        <v>535483.21799999999</v>
      </c>
    </row>
    <row r="568" spans="1:56" x14ac:dyDescent="0.25">
      <c r="A568" s="390" t="s">
        <v>1935</v>
      </c>
      <c r="B568" s="390" t="s">
        <v>6564</v>
      </c>
      <c r="C568">
        <v>273.25</v>
      </c>
      <c r="D568" s="396">
        <v>3718623.42</v>
      </c>
      <c r="E568" s="396">
        <v>3952233.81</v>
      </c>
      <c r="F568" s="397">
        <v>1.06282173901868</v>
      </c>
      <c r="G568">
        <v>4</v>
      </c>
      <c r="H568" s="396">
        <v>236.46</v>
      </c>
      <c r="I568" s="396">
        <v>1193401.06</v>
      </c>
      <c r="J568" s="396">
        <v>1193637.52</v>
      </c>
      <c r="K568">
        <v>0.9</v>
      </c>
      <c r="L568" s="396">
        <v>868584.51</v>
      </c>
      <c r="M568" s="396">
        <v>206944.2</v>
      </c>
      <c r="N568" s="396">
        <v>91489.05</v>
      </c>
      <c r="O568" s="396">
        <v>36739.03</v>
      </c>
      <c r="P568" s="396">
        <v>29438.07</v>
      </c>
      <c r="Q568" s="396">
        <v>60610.7</v>
      </c>
      <c r="R568" s="396">
        <v>19562.439999999999</v>
      </c>
      <c r="S568" s="396">
        <v>34606.04</v>
      </c>
      <c r="T568" s="396">
        <v>40700.379999999997</v>
      </c>
      <c r="U568" s="396">
        <v>25117.29</v>
      </c>
      <c r="V568" s="396">
        <v>59999.94</v>
      </c>
      <c r="W568" s="396">
        <v>52258.63</v>
      </c>
      <c r="X568" s="396">
        <v>41525.24</v>
      </c>
      <c r="Y568" s="396">
        <v>1567575.52</v>
      </c>
      <c r="Z568" s="396">
        <v>24525</v>
      </c>
      <c r="AA568" s="396">
        <v>34156.25</v>
      </c>
      <c r="AB568" s="396">
        <v>88806.25</v>
      </c>
      <c r="AC568" s="396">
        <v>9290.5</v>
      </c>
      <c r="AD568" s="396">
        <v>78012.87</v>
      </c>
      <c r="AE568" s="396">
        <v>105989.5</v>
      </c>
      <c r="AF568" s="396">
        <v>410148.25</v>
      </c>
      <c r="AG568" s="396">
        <v>275436</v>
      </c>
      <c r="AH568" s="396">
        <v>734979.522</v>
      </c>
      <c r="AI568" s="396">
        <v>1761344.142</v>
      </c>
      <c r="AJ568" s="396">
        <v>277097.36</v>
      </c>
      <c r="AK568" s="396">
        <v>1484246.7819999999</v>
      </c>
      <c r="AL568" s="396">
        <v>1733634.402</v>
      </c>
      <c r="AM568" s="396">
        <v>47479.95</v>
      </c>
      <c r="AN568" s="396">
        <v>47479.95</v>
      </c>
      <c r="AO568" s="396">
        <v>49514.8</v>
      </c>
      <c r="AP568" s="396">
        <v>49514.8</v>
      </c>
      <c r="AQ568" s="396">
        <v>3391.42</v>
      </c>
      <c r="AR568" s="396">
        <v>3391.42</v>
      </c>
      <c r="AS568" s="396">
        <v>3391.42</v>
      </c>
      <c r="AT568" s="396">
        <v>3391.42</v>
      </c>
      <c r="AU568" s="396">
        <v>4747.99</v>
      </c>
      <c r="AV568" s="396">
        <v>130909</v>
      </c>
      <c r="AW568" s="396">
        <v>53862.63</v>
      </c>
      <c r="AX568" s="396">
        <v>20338.61</v>
      </c>
      <c r="AY568" s="396">
        <v>417413.41</v>
      </c>
      <c r="AZ568" s="396">
        <v>3718623.42</v>
      </c>
      <c r="BA568" s="396">
        <v>155980.92000000001</v>
      </c>
      <c r="BB568" s="396">
        <v>26.28</v>
      </c>
      <c r="BC568" s="396">
        <v>48980.38</v>
      </c>
      <c r="BD568" s="396">
        <v>3718623.3319999999</v>
      </c>
    </row>
    <row r="569" spans="1:56" x14ac:dyDescent="0.25">
      <c r="A569" s="390" t="s">
        <v>1737</v>
      </c>
      <c r="B569" s="390" t="s">
        <v>6565</v>
      </c>
      <c r="C569">
        <v>926.75</v>
      </c>
      <c r="D569" s="396">
        <v>12703800.449999999</v>
      </c>
      <c r="E569" s="396">
        <v>10308017.039999999</v>
      </c>
      <c r="F569" s="397">
        <v>0.81141207157421902</v>
      </c>
      <c r="G569">
        <v>2</v>
      </c>
      <c r="H569" s="396">
        <v>51075.05</v>
      </c>
      <c r="I569" s="396">
        <v>3713500.4</v>
      </c>
      <c r="J569" s="396">
        <v>3764575.45</v>
      </c>
      <c r="K569">
        <v>0.9</v>
      </c>
      <c r="L569" s="396">
        <v>2879646.93</v>
      </c>
      <c r="M569" s="396">
        <v>702824.16</v>
      </c>
      <c r="N569" s="396">
        <v>312343.92</v>
      </c>
      <c r="O569" s="396">
        <v>125363.29</v>
      </c>
      <c r="P569" s="396">
        <v>96744.6</v>
      </c>
      <c r="Q569" s="396">
        <v>216308.69</v>
      </c>
      <c r="R569" s="396">
        <v>68189.09</v>
      </c>
      <c r="S569" s="396">
        <v>119167.58</v>
      </c>
      <c r="T569" s="396">
        <v>138381.29999999999</v>
      </c>
      <c r="U569" s="396">
        <v>85677.86</v>
      </c>
      <c r="V569" s="396">
        <v>203999.79</v>
      </c>
      <c r="W569" s="396">
        <v>177679.35</v>
      </c>
      <c r="X569" s="396">
        <v>142994.18</v>
      </c>
      <c r="Y569" s="396">
        <v>5269320.74</v>
      </c>
      <c r="Z569" s="396">
        <v>82440</v>
      </c>
      <c r="AA569" s="396">
        <v>115843.75</v>
      </c>
      <c r="AB569" s="396">
        <v>301193.75</v>
      </c>
      <c r="AC569" s="396">
        <v>31509.5</v>
      </c>
      <c r="AD569" s="396">
        <v>529174.25</v>
      </c>
      <c r="AE569" s="396">
        <v>389240.5</v>
      </c>
      <c r="AF569" s="396">
        <v>1391051.75</v>
      </c>
      <c r="AG569" s="396">
        <v>934164</v>
      </c>
      <c r="AH569" s="396">
        <v>2443059.2459999998</v>
      </c>
      <c r="AI569" s="396">
        <v>6217676.7460000003</v>
      </c>
      <c r="AJ569" s="396">
        <v>939798.64</v>
      </c>
      <c r="AK569" s="396">
        <v>5277878.1059999997</v>
      </c>
      <c r="AL569" s="396">
        <v>6123696.8760000002</v>
      </c>
      <c r="AM569" s="396">
        <v>147866.13</v>
      </c>
      <c r="AN569" s="396">
        <v>147866.13</v>
      </c>
      <c r="AO569" s="396">
        <v>154648.98000000001</v>
      </c>
      <c r="AP569" s="396">
        <v>154648.98000000001</v>
      </c>
      <c r="AQ569" s="396">
        <v>1356.57</v>
      </c>
      <c r="AR569" s="396">
        <v>1356.57</v>
      </c>
      <c r="AS569" s="396">
        <v>1356.57</v>
      </c>
      <c r="AT569" s="396">
        <v>1356.57</v>
      </c>
      <c r="AU569" s="396">
        <v>2034.85</v>
      </c>
      <c r="AV569" s="396">
        <v>445633.24</v>
      </c>
      <c r="AW569" s="396">
        <v>183356.21</v>
      </c>
      <c r="AX569" s="396">
        <v>69301.94</v>
      </c>
      <c r="AY569" s="396">
        <v>1310782.74</v>
      </c>
      <c r="AZ569" s="396">
        <v>12703800.449999999</v>
      </c>
      <c r="BA569" s="396">
        <v>327002.53999999998</v>
      </c>
      <c r="BB569" s="396">
        <v>197.53</v>
      </c>
      <c r="BC569" s="396">
        <v>372373.13</v>
      </c>
      <c r="BD569" s="396">
        <v>12703800.356000001</v>
      </c>
    </row>
    <row r="570" spans="1:56" x14ac:dyDescent="0.25">
      <c r="A570" s="390" t="s">
        <v>1805</v>
      </c>
      <c r="B570" s="390" t="s">
        <v>6566</v>
      </c>
      <c r="C570">
        <v>279.75</v>
      </c>
      <c r="D570" s="396">
        <v>3813143.34</v>
      </c>
      <c r="E570" s="396">
        <v>2899512.63</v>
      </c>
      <c r="F570" s="397">
        <v>0.76039958938443697</v>
      </c>
      <c r="G570">
        <v>1</v>
      </c>
      <c r="H570" s="396">
        <v>46328.99</v>
      </c>
      <c r="I570" s="396">
        <v>821202.1</v>
      </c>
      <c r="J570" s="396">
        <v>867531.09</v>
      </c>
      <c r="K570">
        <v>0.9</v>
      </c>
      <c r="L570" s="396">
        <v>869298.07</v>
      </c>
      <c r="M570" s="396">
        <v>211228</v>
      </c>
      <c r="N570" s="396">
        <v>93895.78</v>
      </c>
      <c r="O570" s="396">
        <v>37478.699999999997</v>
      </c>
      <c r="P570" s="396">
        <v>29035.599999999999</v>
      </c>
      <c r="Q570" s="396">
        <v>64475.97</v>
      </c>
      <c r="R570" s="396">
        <v>20121.37</v>
      </c>
      <c r="S570" s="396">
        <v>36001.440000000002</v>
      </c>
      <c r="T570" s="396">
        <v>41440.39</v>
      </c>
      <c r="U570" s="396">
        <v>25675.45</v>
      </c>
      <c r="V570" s="396">
        <v>61090.84</v>
      </c>
      <c r="W570" s="396">
        <v>53208.79</v>
      </c>
      <c r="X570" s="396">
        <v>43199.64</v>
      </c>
      <c r="Y570" s="396">
        <v>1586150.04</v>
      </c>
      <c r="Z570" s="396">
        <v>25020</v>
      </c>
      <c r="AA570" s="396">
        <v>34968.75</v>
      </c>
      <c r="AB570" s="396">
        <v>90918.75</v>
      </c>
      <c r="AC570" s="396">
        <v>9511.5</v>
      </c>
      <c r="AD570" s="396">
        <v>159737.25</v>
      </c>
      <c r="AE570" s="396">
        <v>115975.5</v>
      </c>
      <c r="AF570" s="396">
        <v>419904.75</v>
      </c>
      <c r="AG570" s="396">
        <v>281988</v>
      </c>
      <c r="AH570" s="396">
        <v>732443.03099999996</v>
      </c>
      <c r="AI570" s="396">
        <v>1870467.531</v>
      </c>
      <c r="AJ570" s="396">
        <v>283688.88</v>
      </c>
      <c r="AK570" s="396">
        <v>1586778.6510000001</v>
      </c>
      <c r="AL570" s="396">
        <v>1842098.6410000001</v>
      </c>
      <c r="AM570" s="396">
        <v>42731.95</v>
      </c>
      <c r="AN570" s="396">
        <v>42731.95</v>
      </c>
      <c r="AO570" s="396">
        <v>44766.81</v>
      </c>
      <c r="AP570" s="396">
        <v>44766.81</v>
      </c>
      <c r="AQ570" s="396">
        <v>0</v>
      </c>
      <c r="AR570" s="396">
        <v>0</v>
      </c>
      <c r="AS570" s="396">
        <v>0</v>
      </c>
      <c r="AT570" s="396">
        <v>0</v>
      </c>
      <c r="AU570" s="396">
        <v>0</v>
      </c>
      <c r="AV570" s="396">
        <v>134300.43</v>
      </c>
      <c r="AW570" s="396">
        <v>55258.03</v>
      </c>
      <c r="AX570" s="396">
        <v>20338.61</v>
      </c>
      <c r="AY570" s="396">
        <v>384894.59</v>
      </c>
      <c r="AZ570" s="396">
        <v>3813143.34</v>
      </c>
      <c r="BA570" s="396">
        <v>59025.599999999999</v>
      </c>
      <c r="BB570" s="396">
        <v>0</v>
      </c>
      <c r="BC570" s="396">
        <v>51237.84</v>
      </c>
      <c r="BD570" s="396">
        <v>3813143.2710000002</v>
      </c>
    </row>
    <row r="571" spans="1:56" x14ac:dyDescent="0.25">
      <c r="A571" s="390" t="s">
        <v>2317</v>
      </c>
      <c r="B571" s="390" t="s">
        <v>6567</v>
      </c>
      <c r="C571">
        <v>831.77</v>
      </c>
      <c r="D571" s="396">
        <v>12258646.140000001</v>
      </c>
      <c r="E571" s="396">
        <v>9393436.4199999999</v>
      </c>
      <c r="F571" s="397">
        <v>0.76627029712108197</v>
      </c>
      <c r="G571">
        <v>1</v>
      </c>
      <c r="H571" s="396">
        <v>155739.91</v>
      </c>
      <c r="I571" s="396">
        <v>5395313.9100000001</v>
      </c>
      <c r="J571" s="396">
        <v>5551053.8200000003</v>
      </c>
      <c r="K571">
        <v>0.9</v>
      </c>
      <c r="L571" s="396">
        <v>2716406.86</v>
      </c>
      <c r="M571" s="396">
        <v>662189.76</v>
      </c>
      <c r="N571" s="396">
        <v>279843.84000000003</v>
      </c>
      <c r="O571" s="396">
        <v>112623.84</v>
      </c>
      <c r="P571" s="396">
        <v>96555.87</v>
      </c>
      <c r="Q571" s="396">
        <v>195706.93</v>
      </c>
      <c r="R571" s="396">
        <v>60923.040000000001</v>
      </c>
      <c r="S571" s="396">
        <v>106888.02</v>
      </c>
      <c r="T571" s="396">
        <v>124321.17</v>
      </c>
      <c r="U571" s="396">
        <v>77026.350000000006</v>
      </c>
      <c r="V571" s="396">
        <v>183272.54</v>
      </c>
      <c r="W571" s="396">
        <v>159626.37</v>
      </c>
      <c r="X571" s="396">
        <v>128259.42</v>
      </c>
      <c r="Y571" s="396">
        <v>4903644.01</v>
      </c>
      <c r="Z571" s="396">
        <v>74154.600000000006</v>
      </c>
      <c r="AA571" s="396">
        <v>103971.25</v>
      </c>
      <c r="AB571" s="396">
        <v>270325.25</v>
      </c>
      <c r="AC571" s="396">
        <v>28280.18</v>
      </c>
      <c r="AD571" s="396">
        <v>474940.67</v>
      </c>
      <c r="AE571" s="396">
        <v>349958.05</v>
      </c>
      <c r="AF571" s="396">
        <v>1248486.77</v>
      </c>
      <c r="AG571" s="396">
        <v>838424.16</v>
      </c>
      <c r="AH571" s="396">
        <v>2404257.6664800001</v>
      </c>
      <c r="AI571" s="396">
        <v>5792798.5964799998</v>
      </c>
      <c r="AJ571" s="396">
        <v>843481.32</v>
      </c>
      <c r="AK571" s="396">
        <v>4949317.2764799995</v>
      </c>
      <c r="AL571" s="396">
        <v>5708450.4564800002</v>
      </c>
      <c r="AM571" s="396">
        <v>225868.9</v>
      </c>
      <c r="AN571" s="396">
        <v>225868.9</v>
      </c>
      <c r="AO571" s="396">
        <v>235364.89</v>
      </c>
      <c r="AP571" s="396">
        <v>235364.89</v>
      </c>
      <c r="AQ571" s="396">
        <v>18313.689999999999</v>
      </c>
      <c r="AR571" s="396">
        <v>18313.689999999999</v>
      </c>
      <c r="AS571" s="396">
        <v>18991.98</v>
      </c>
      <c r="AT571" s="396">
        <v>18991.98</v>
      </c>
      <c r="AU571" s="396">
        <v>23061.69</v>
      </c>
      <c r="AV571" s="396">
        <v>399509.86</v>
      </c>
      <c r="AW571" s="396">
        <v>164378.70000000001</v>
      </c>
      <c r="AX571" s="396">
        <v>62522.400000000001</v>
      </c>
      <c r="AY571" s="396">
        <v>1646551.57</v>
      </c>
      <c r="AZ571" s="396">
        <v>12258646.140000001</v>
      </c>
      <c r="BA571" s="396">
        <v>1086855.57</v>
      </c>
      <c r="BB571" s="396">
        <v>6197.62</v>
      </c>
      <c r="BC571" s="396">
        <v>244965.47</v>
      </c>
      <c r="BD571" s="396">
        <v>12258646.03648</v>
      </c>
    </row>
    <row r="572" spans="1:56" x14ac:dyDescent="0.25">
      <c r="A572" s="390" t="s">
        <v>2321</v>
      </c>
      <c r="B572" s="390" t="s">
        <v>6568</v>
      </c>
      <c r="C572">
        <v>789.71</v>
      </c>
      <c r="D572" s="396">
        <v>11694708.34</v>
      </c>
      <c r="E572" s="396">
        <v>9194099.5700000003</v>
      </c>
      <c r="F572" s="397">
        <v>0.78617604669566299</v>
      </c>
      <c r="G572">
        <v>2</v>
      </c>
      <c r="H572" s="396">
        <v>78300.960000000006</v>
      </c>
      <c r="I572" s="396">
        <v>4811794.6100000003</v>
      </c>
      <c r="J572" s="396">
        <v>4890095.57</v>
      </c>
      <c r="K572">
        <v>0.9</v>
      </c>
      <c r="L572" s="396">
        <v>2581120.21</v>
      </c>
      <c r="M572" s="396">
        <v>632766.09</v>
      </c>
      <c r="N572" s="396">
        <v>266000.53000000003</v>
      </c>
      <c r="O572" s="396">
        <v>106717.81</v>
      </c>
      <c r="P572" s="396">
        <v>92134.23</v>
      </c>
      <c r="Q572" s="396">
        <v>187092.66</v>
      </c>
      <c r="R572" s="396">
        <v>57569.48</v>
      </c>
      <c r="S572" s="396">
        <v>101585.48</v>
      </c>
      <c r="T572" s="396">
        <v>117661.11</v>
      </c>
      <c r="U572" s="396">
        <v>73119.22</v>
      </c>
      <c r="V572" s="396">
        <v>173454.37</v>
      </c>
      <c r="W572" s="396">
        <v>151074.96</v>
      </c>
      <c r="X572" s="396">
        <v>121896.68</v>
      </c>
      <c r="Y572" s="396">
        <v>4662192.83</v>
      </c>
      <c r="Z572" s="396">
        <v>70587</v>
      </c>
      <c r="AA572" s="396">
        <v>98713.75</v>
      </c>
      <c r="AB572" s="396">
        <v>256655.75</v>
      </c>
      <c r="AC572" s="396">
        <v>26850.14</v>
      </c>
      <c r="AD572" s="396">
        <v>450924.41</v>
      </c>
      <c r="AE572" s="396">
        <v>338556.97</v>
      </c>
      <c r="AF572" s="396">
        <v>1185354.71</v>
      </c>
      <c r="AG572" s="396">
        <v>796027.68</v>
      </c>
      <c r="AH572" s="396">
        <v>2294933.2040400002</v>
      </c>
      <c r="AI572" s="396">
        <v>5518603.6140400004</v>
      </c>
      <c r="AJ572" s="396">
        <v>800829.11</v>
      </c>
      <c r="AK572" s="396">
        <v>4717774.50404</v>
      </c>
      <c r="AL572" s="396">
        <v>5438520.6940400004</v>
      </c>
      <c r="AM572" s="396">
        <v>221799.19</v>
      </c>
      <c r="AN572" s="396">
        <v>221799.19</v>
      </c>
      <c r="AO572" s="396">
        <v>230616.9</v>
      </c>
      <c r="AP572" s="396">
        <v>230616.9</v>
      </c>
      <c r="AQ572" s="396">
        <v>17635.41</v>
      </c>
      <c r="AR572" s="396">
        <v>17635.41</v>
      </c>
      <c r="AS572" s="396">
        <v>18313.689999999999</v>
      </c>
      <c r="AT572" s="396">
        <v>18313.689999999999</v>
      </c>
      <c r="AU572" s="396">
        <v>22383.4</v>
      </c>
      <c r="AV572" s="396">
        <v>379839.6</v>
      </c>
      <c r="AW572" s="396">
        <v>156285.35999999999</v>
      </c>
      <c r="AX572" s="396">
        <v>58755.99</v>
      </c>
      <c r="AY572" s="396">
        <v>1593994.73</v>
      </c>
      <c r="AZ572" s="396">
        <v>11694708.34</v>
      </c>
      <c r="BA572" s="396">
        <v>791969.51</v>
      </c>
      <c r="BB572" s="396">
        <v>35803.39</v>
      </c>
      <c r="BC572" s="396">
        <v>244501.88</v>
      </c>
      <c r="BD572" s="396">
        <v>11694708.254039999</v>
      </c>
    </row>
    <row r="573" spans="1:56" x14ac:dyDescent="0.25">
      <c r="A573" s="390" t="s">
        <v>2623</v>
      </c>
      <c r="B573" s="390" t="s">
        <v>6569</v>
      </c>
      <c r="C573">
        <v>472.45</v>
      </c>
      <c r="D573" s="396">
        <v>6697696.5899999999</v>
      </c>
      <c r="E573" s="396">
        <v>6942687.29</v>
      </c>
      <c r="F573" s="397">
        <v>1.0365783514836699</v>
      </c>
      <c r="G573">
        <v>4</v>
      </c>
      <c r="H573" s="396">
        <v>425.9</v>
      </c>
      <c r="I573" s="396">
        <v>1715264.55</v>
      </c>
      <c r="J573" s="396">
        <v>1715690.45</v>
      </c>
      <c r="K573">
        <v>0.9</v>
      </c>
      <c r="L573" s="396">
        <v>1524852.81</v>
      </c>
      <c r="M573" s="396">
        <v>374974.66</v>
      </c>
      <c r="N573" s="396">
        <v>158531.76</v>
      </c>
      <c r="O573" s="396">
        <v>63791.14</v>
      </c>
      <c r="P573" s="396">
        <v>53256.87</v>
      </c>
      <c r="Q573" s="396">
        <v>110930.28</v>
      </c>
      <c r="R573" s="396">
        <v>34653.47</v>
      </c>
      <c r="S573" s="396">
        <v>60839.65</v>
      </c>
      <c r="T573" s="396">
        <v>70300.66</v>
      </c>
      <c r="U573" s="396">
        <v>43815.71</v>
      </c>
      <c r="V573" s="396">
        <v>103636.26</v>
      </c>
      <c r="W573" s="396">
        <v>90264.91</v>
      </c>
      <c r="X573" s="396">
        <v>73004.05</v>
      </c>
      <c r="Y573" s="396">
        <v>2762852.23</v>
      </c>
      <c r="Z573" s="396">
        <v>42078.6</v>
      </c>
      <c r="AA573" s="396">
        <v>59056.25</v>
      </c>
      <c r="AB573" s="396">
        <v>153546.25</v>
      </c>
      <c r="AC573" s="396">
        <v>16063.3</v>
      </c>
      <c r="AD573" s="396">
        <v>134884.47</v>
      </c>
      <c r="AE573" s="396">
        <v>203462.28</v>
      </c>
      <c r="AF573" s="396">
        <v>709147.45</v>
      </c>
      <c r="AG573" s="396">
        <v>476229.6</v>
      </c>
      <c r="AH573" s="396">
        <v>1332268.4028</v>
      </c>
      <c r="AI573" s="396">
        <v>3126736.6028</v>
      </c>
      <c r="AJ573" s="396">
        <v>479102.09</v>
      </c>
      <c r="AK573" s="396">
        <v>2647634.5128000001</v>
      </c>
      <c r="AL573" s="396">
        <v>3078826.3928</v>
      </c>
      <c r="AM573" s="396">
        <v>114630.16</v>
      </c>
      <c r="AN573" s="396">
        <v>114630.16</v>
      </c>
      <c r="AO573" s="396">
        <v>119378.16</v>
      </c>
      <c r="AP573" s="396">
        <v>119378.16</v>
      </c>
      <c r="AQ573" s="396">
        <v>6104.56</v>
      </c>
      <c r="AR573" s="396">
        <v>6104.56</v>
      </c>
      <c r="AS573" s="396">
        <v>6104.56</v>
      </c>
      <c r="AT573" s="396">
        <v>6104.56</v>
      </c>
      <c r="AU573" s="396">
        <v>7461.13</v>
      </c>
      <c r="AV573" s="396">
        <v>227225.47</v>
      </c>
      <c r="AW573" s="396">
        <v>93492.13</v>
      </c>
      <c r="AX573" s="396">
        <v>35404.25</v>
      </c>
      <c r="AY573" s="396">
        <v>856017.86</v>
      </c>
      <c r="AZ573" s="396">
        <v>6697696.5899999999</v>
      </c>
      <c r="BA573" s="396">
        <v>467949.83</v>
      </c>
      <c r="BB573" s="396">
        <v>77.81</v>
      </c>
      <c r="BC573" s="396">
        <v>93716.59</v>
      </c>
      <c r="BD573" s="396">
        <v>6697696.4828000003</v>
      </c>
    </row>
    <row r="574" spans="1:56" x14ac:dyDescent="0.25">
      <c r="A574" s="390" t="s">
        <v>1855</v>
      </c>
      <c r="B574" s="390" t="s">
        <v>6570</v>
      </c>
      <c r="C574">
        <v>105.5</v>
      </c>
      <c r="D574" s="396">
        <v>1367799.56</v>
      </c>
      <c r="E574" s="396">
        <v>1816120.44</v>
      </c>
      <c r="F574" s="397">
        <v>1.3277679662362201</v>
      </c>
      <c r="G574">
        <v>4</v>
      </c>
      <c r="H574" s="396">
        <v>86.97</v>
      </c>
      <c r="I574" s="396">
        <v>235668.14</v>
      </c>
      <c r="J574" s="396">
        <v>235755.11</v>
      </c>
      <c r="K574">
        <v>0.9</v>
      </c>
      <c r="L574" s="396">
        <v>323217.27</v>
      </c>
      <c r="M574" s="396">
        <v>78545.67</v>
      </c>
      <c r="N574" s="396">
        <v>35083.26</v>
      </c>
      <c r="O574" s="396">
        <v>13385.25</v>
      </c>
      <c r="P574" s="396">
        <v>10564.18</v>
      </c>
      <c r="Q574" s="396">
        <v>23473.17</v>
      </c>
      <c r="R574" s="396">
        <v>6707.12</v>
      </c>
      <c r="S574" s="396">
        <v>13116.8</v>
      </c>
      <c r="T574" s="396">
        <v>14800.14</v>
      </c>
      <c r="U574" s="396">
        <v>9488.75</v>
      </c>
      <c r="V574" s="396">
        <v>21818.16</v>
      </c>
      <c r="W574" s="396">
        <v>19003.14</v>
      </c>
      <c r="X574" s="396">
        <v>15739.4</v>
      </c>
      <c r="Y574" s="396">
        <v>584942.31000000006</v>
      </c>
      <c r="Z574" s="396">
        <v>9405</v>
      </c>
      <c r="AA574" s="396">
        <v>13187.5</v>
      </c>
      <c r="AB574" s="396">
        <v>34287.5</v>
      </c>
      <c r="AC574" s="396">
        <v>3587</v>
      </c>
      <c r="AD574" s="396">
        <v>30120.25</v>
      </c>
      <c r="AE574" s="396">
        <v>43286</v>
      </c>
      <c r="AF574" s="396">
        <v>158355.5</v>
      </c>
      <c r="AG574" s="396">
        <v>106344</v>
      </c>
      <c r="AH574" s="396">
        <v>266412.01799999998</v>
      </c>
      <c r="AI574" s="396">
        <v>664984.76800000004</v>
      </c>
      <c r="AJ574" s="396">
        <v>106985.44</v>
      </c>
      <c r="AK574" s="396">
        <v>557999.32799999998</v>
      </c>
      <c r="AL574" s="396">
        <v>654286.21799999999</v>
      </c>
      <c r="AM574" s="396">
        <v>12209.13</v>
      </c>
      <c r="AN574" s="396">
        <v>12209.13</v>
      </c>
      <c r="AO574" s="396">
        <v>12887.41</v>
      </c>
      <c r="AP574" s="396">
        <v>12887.41</v>
      </c>
      <c r="AQ574" s="396">
        <v>0</v>
      </c>
      <c r="AR574" s="396">
        <v>0</v>
      </c>
      <c r="AS574" s="396">
        <v>0</v>
      </c>
      <c r="AT574" s="396">
        <v>0</v>
      </c>
      <c r="AU574" s="396">
        <v>0</v>
      </c>
      <c r="AV574" s="396">
        <v>50193.09</v>
      </c>
      <c r="AW574" s="396">
        <v>20651.990000000002</v>
      </c>
      <c r="AX574" s="396">
        <v>7532.82</v>
      </c>
      <c r="AY574" s="396">
        <v>128570.98</v>
      </c>
      <c r="AZ574" s="396">
        <v>1367799.56</v>
      </c>
      <c r="BA574" s="396">
        <v>28960.13</v>
      </c>
      <c r="BB574" s="396">
        <v>0</v>
      </c>
      <c r="BC574" s="396">
        <v>17817.55</v>
      </c>
      <c r="BD574" s="396">
        <v>1367799.5079999999</v>
      </c>
    </row>
    <row r="575" spans="1:56" x14ac:dyDescent="0.25">
      <c r="A575" s="390" t="s">
        <v>2639</v>
      </c>
      <c r="B575" s="390" t="s">
        <v>6571</v>
      </c>
      <c r="C575">
        <v>934.25</v>
      </c>
      <c r="D575" s="396">
        <v>14584348.58</v>
      </c>
      <c r="E575" s="396">
        <v>10814169.310000001</v>
      </c>
      <c r="F575" s="397">
        <v>0.741491418055506</v>
      </c>
      <c r="G575">
        <v>1</v>
      </c>
      <c r="H575" s="396">
        <v>292511.48</v>
      </c>
      <c r="I575" s="396">
        <v>5561676.7300000004</v>
      </c>
      <c r="J575" s="396">
        <v>5854188.21</v>
      </c>
      <c r="K575">
        <v>0.96708000000000005</v>
      </c>
      <c r="L575" s="396">
        <v>3261679.46</v>
      </c>
      <c r="M575" s="396">
        <v>804898.32</v>
      </c>
      <c r="N575" s="396">
        <v>339509.19</v>
      </c>
      <c r="O575" s="396">
        <v>135804.43</v>
      </c>
      <c r="P575" s="396">
        <v>118537.35</v>
      </c>
      <c r="Q575" s="396">
        <v>235634.65</v>
      </c>
      <c r="R575" s="396">
        <v>73872.039999999994</v>
      </c>
      <c r="S575" s="396">
        <v>129249.07</v>
      </c>
      <c r="T575" s="396">
        <v>149490.49</v>
      </c>
      <c r="U575" s="396">
        <v>93263.25</v>
      </c>
      <c r="V575" s="396">
        <v>220376.79</v>
      </c>
      <c r="W575" s="396">
        <v>191943.36</v>
      </c>
      <c r="X575" s="396">
        <v>155091.38</v>
      </c>
      <c r="Y575" s="396">
        <v>5909349.7800000003</v>
      </c>
      <c r="Z575" s="396">
        <v>83070</v>
      </c>
      <c r="AA575" s="396">
        <v>116781.25</v>
      </c>
      <c r="AB575" s="396">
        <v>303631.25</v>
      </c>
      <c r="AC575" s="396">
        <v>31764.5</v>
      </c>
      <c r="AD575" s="396">
        <v>533456.75</v>
      </c>
      <c r="AE575" s="396">
        <v>404706.5</v>
      </c>
      <c r="AF575" s="396">
        <v>1402309.25</v>
      </c>
      <c r="AG575" s="396">
        <v>941724</v>
      </c>
      <c r="AH575" s="396">
        <v>2745471.156</v>
      </c>
      <c r="AI575" s="396">
        <v>6562914.6560000004</v>
      </c>
      <c r="AJ575" s="396">
        <v>947404.24</v>
      </c>
      <c r="AK575" s="396">
        <v>5615510.4160000002</v>
      </c>
      <c r="AL575" s="396">
        <v>6531726.1059999997</v>
      </c>
      <c r="AM575" s="396">
        <v>258009.3</v>
      </c>
      <c r="AN575" s="396">
        <v>258009.3</v>
      </c>
      <c r="AO575" s="396">
        <v>268941.90000000002</v>
      </c>
      <c r="AP575" s="396">
        <v>268941.90000000002</v>
      </c>
      <c r="AQ575" s="396">
        <v>62680.22</v>
      </c>
      <c r="AR575" s="396">
        <v>62680.22</v>
      </c>
      <c r="AS575" s="396">
        <v>64866.74</v>
      </c>
      <c r="AT575" s="396">
        <v>64866.74</v>
      </c>
      <c r="AU575" s="396">
        <v>77985.86</v>
      </c>
      <c r="AV575" s="396">
        <v>482491.97</v>
      </c>
      <c r="AW575" s="396">
        <v>198521.77</v>
      </c>
      <c r="AX575" s="396">
        <v>75276.67</v>
      </c>
      <c r="AY575" s="396">
        <v>2143272.59</v>
      </c>
      <c r="AZ575" s="396">
        <v>14584348.58</v>
      </c>
      <c r="BA575" s="396">
        <v>988799.81</v>
      </c>
      <c r="BB575" s="396">
        <v>79420.86</v>
      </c>
      <c r="BC575" s="396">
        <v>508532.04</v>
      </c>
      <c r="BD575" s="396">
        <v>14584348.476</v>
      </c>
    </row>
    <row r="576" spans="1:56" x14ac:dyDescent="0.25">
      <c r="A576" s="390" t="s">
        <v>2256</v>
      </c>
      <c r="B576" s="390" t="s">
        <v>6572</v>
      </c>
      <c r="C576">
        <v>1620.63</v>
      </c>
      <c r="D576" s="396">
        <v>22163024.899999999</v>
      </c>
      <c r="E576" s="396">
        <v>22567840.809999999</v>
      </c>
      <c r="F576" s="397">
        <v>1.0182653727019</v>
      </c>
      <c r="G576">
        <v>4</v>
      </c>
      <c r="H576" s="396">
        <v>1409.35</v>
      </c>
      <c r="I576" s="396">
        <v>2852059.43</v>
      </c>
      <c r="J576" s="396">
        <v>2853468.78</v>
      </c>
      <c r="K576">
        <v>0.96708000000000005</v>
      </c>
      <c r="L576" s="396">
        <v>5295610.74</v>
      </c>
      <c r="M576" s="396">
        <v>1286058.75</v>
      </c>
      <c r="N576" s="396">
        <v>586213.23</v>
      </c>
      <c r="O576" s="396">
        <v>237469.1</v>
      </c>
      <c r="P576" s="396">
        <v>175391.92</v>
      </c>
      <c r="Q576" s="396">
        <v>406746.21</v>
      </c>
      <c r="R576" s="396">
        <v>128525.33</v>
      </c>
      <c r="S576" s="396">
        <v>223711.85</v>
      </c>
      <c r="T576" s="396">
        <v>262403.52</v>
      </c>
      <c r="U576" s="396">
        <v>161636.31</v>
      </c>
      <c r="V576" s="396">
        <v>386831.61</v>
      </c>
      <c r="W576" s="396">
        <v>336921.87</v>
      </c>
      <c r="X576" s="396">
        <v>268441.23</v>
      </c>
      <c r="Y576" s="396">
        <v>9755961.6699999999</v>
      </c>
      <c r="Z576" s="396">
        <v>144297</v>
      </c>
      <c r="AA576" s="396">
        <v>202578.75</v>
      </c>
      <c r="AB576" s="396">
        <v>526704.75</v>
      </c>
      <c r="AC576" s="396">
        <v>55101.42</v>
      </c>
      <c r="AD576" s="396">
        <v>462689.85</v>
      </c>
      <c r="AE576" s="396">
        <v>669325.68999999994</v>
      </c>
      <c r="AF576" s="396">
        <v>2432565.63</v>
      </c>
      <c r="AG576" s="396">
        <v>1633595.04</v>
      </c>
      <c r="AH576" s="396">
        <v>4144384.7251200001</v>
      </c>
      <c r="AI576" s="396">
        <v>10271242.855119999</v>
      </c>
      <c r="AJ576" s="396">
        <v>1643448.47</v>
      </c>
      <c r="AK576" s="396">
        <v>8627794.3851200007</v>
      </c>
      <c r="AL576" s="396">
        <v>10217140.525119999</v>
      </c>
      <c r="AM576" s="396">
        <v>204803.99</v>
      </c>
      <c r="AN576" s="396">
        <v>204803.99</v>
      </c>
      <c r="AO576" s="396">
        <v>213550.07</v>
      </c>
      <c r="AP576" s="396">
        <v>213550.07</v>
      </c>
      <c r="AQ576" s="396">
        <v>7288.39</v>
      </c>
      <c r="AR576" s="396">
        <v>7288.39</v>
      </c>
      <c r="AS576" s="396">
        <v>8017.23</v>
      </c>
      <c r="AT576" s="396">
        <v>8017.23</v>
      </c>
      <c r="AU576" s="396">
        <v>9474.91</v>
      </c>
      <c r="AV576" s="396">
        <v>837436.97</v>
      </c>
      <c r="AW576" s="396">
        <v>344564.23</v>
      </c>
      <c r="AX576" s="396">
        <v>131127.10999999999</v>
      </c>
      <c r="AY576" s="396">
        <v>2189922.58</v>
      </c>
      <c r="AZ576" s="396">
        <v>22163024.899999999</v>
      </c>
      <c r="BA576" s="396">
        <v>255745.29</v>
      </c>
      <c r="BB576" s="396">
        <v>217.49</v>
      </c>
      <c r="BC576" s="396">
        <v>534199.09</v>
      </c>
      <c r="BD576" s="396">
        <v>22163024.775120001</v>
      </c>
    </row>
    <row r="577" spans="1:56" x14ac:dyDescent="0.25">
      <c r="A577" s="390" t="s">
        <v>2548</v>
      </c>
      <c r="B577" s="390" t="s">
        <v>6573</v>
      </c>
      <c r="C577">
        <v>1727.79</v>
      </c>
      <c r="D577" s="396">
        <v>24473005.129999999</v>
      </c>
      <c r="E577" s="396">
        <v>19773315.41</v>
      </c>
      <c r="F577" s="397">
        <v>0.80796433886907804</v>
      </c>
      <c r="G577">
        <v>2</v>
      </c>
      <c r="H577" s="396">
        <v>92794.06</v>
      </c>
      <c r="I577" s="396">
        <v>5786128.9900000002</v>
      </c>
      <c r="J577" s="396">
        <v>5878923.0499999998</v>
      </c>
      <c r="K577">
        <v>0.96708000000000005</v>
      </c>
      <c r="L577" s="396">
        <v>5676494.0300000003</v>
      </c>
      <c r="M577" s="396">
        <v>1393489.52</v>
      </c>
      <c r="N577" s="396">
        <v>627808.75</v>
      </c>
      <c r="O577" s="396">
        <v>252457.2</v>
      </c>
      <c r="P577" s="396">
        <v>190369.49</v>
      </c>
      <c r="Q577" s="396">
        <v>438581.64</v>
      </c>
      <c r="R577" s="396">
        <v>136933.53</v>
      </c>
      <c r="S577" s="396">
        <v>239305.7</v>
      </c>
      <c r="T577" s="396">
        <v>278306.76</v>
      </c>
      <c r="U577" s="396">
        <v>172132.17</v>
      </c>
      <c r="V577" s="396">
        <v>410275.95</v>
      </c>
      <c r="W577" s="396">
        <v>357341.37</v>
      </c>
      <c r="X577" s="396">
        <v>287152.95</v>
      </c>
      <c r="Y577" s="396">
        <v>10460649.060000001</v>
      </c>
      <c r="Z577" s="396">
        <v>154376.1</v>
      </c>
      <c r="AA577" s="396">
        <v>215973.75</v>
      </c>
      <c r="AB577" s="396">
        <v>561531.75</v>
      </c>
      <c r="AC577" s="396">
        <v>58744.86</v>
      </c>
      <c r="AD577" s="396">
        <v>986568.09</v>
      </c>
      <c r="AE577" s="396">
        <v>740187.4</v>
      </c>
      <c r="AF577" s="396">
        <v>2593412.79</v>
      </c>
      <c r="AG577" s="396">
        <v>1741612.32</v>
      </c>
      <c r="AH577" s="396">
        <v>4494352.1799600003</v>
      </c>
      <c r="AI577" s="396">
        <v>11546759.23996</v>
      </c>
      <c r="AJ577" s="396">
        <v>1752117.28</v>
      </c>
      <c r="AK577" s="396">
        <v>9794641.9599600006</v>
      </c>
      <c r="AL577" s="396">
        <v>11489079.529960001</v>
      </c>
      <c r="AM577" s="396">
        <v>243432.5</v>
      </c>
      <c r="AN577" s="396">
        <v>243432.5</v>
      </c>
      <c r="AO577" s="396">
        <v>253636.26</v>
      </c>
      <c r="AP577" s="396">
        <v>253636.26</v>
      </c>
      <c r="AQ577" s="396">
        <v>24051.71</v>
      </c>
      <c r="AR577" s="396">
        <v>24051.71</v>
      </c>
      <c r="AS577" s="396">
        <v>25509.39</v>
      </c>
      <c r="AT577" s="396">
        <v>25509.39</v>
      </c>
      <c r="AU577" s="396">
        <v>30611.27</v>
      </c>
      <c r="AV577" s="396">
        <v>892828.8</v>
      </c>
      <c r="AW577" s="396">
        <v>367355.25</v>
      </c>
      <c r="AX577" s="396">
        <v>139221.37</v>
      </c>
      <c r="AY577" s="396">
        <v>2523276.41</v>
      </c>
      <c r="AZ577" s="396">
        <v>24473005.129999999</v>
      </c>
      <c r="BA577" s="396">
        <v>458652.35</v>
      </c>
      <c r="BB577" s="396">
        <v>5644.75</v>
      </c>
      <c r="BC577" s="396">
        <v>758475.92</v>
      </c>
      <c r="BD577" s="396">
        <v>24473004.999960002</v>
      </c>
    </row>
    <row r="578" spans="1:56" x14ac:dyDescent="0.25">
      <c r="A578" s="390" t="s">
        <v>2185</v>
      </c>
      <c r="B578" s="390" t="s">
        <v>6574</v>
      </c>
      <c r="C578">
        <v>417.37</v>
      </c>
      <c r="D578" s="396">
        <v>5792081.2400000002</v>
      </c>
      <c r="E578" s="396">
        <v>5642151.3200000003</v>
      </c>
      <c r="F578" s="397">
        <v>0.97411467246616201</v>
      </c>
      <c r="G578">
        <v>3</v>
      </c>
      <c r="H578" s="396">
        <v>7707.85</v>
      </c>
      <c r="I578" s="396">
        <v>839837.86</v>
      </c>
      <c r="J578" s="396">
        <v>847545.71</v>
      </c>
      <c r="K578">
        <v>0.96708000000000005</v>
      </c>
      <c r="L578" s="396">
        <v>1376966.22</v>
      </c>
      <c r="M578" s="396">
        <v>336842</v>
      </c>
      <c r="N578" s="396">
        <v>151195.99</v>
      </c>
      <c r="O578" s="396">
        <v>59815.1</v>
      </c>
      <c r="P578" s="396">
        <v>46178</v>
      </c>
      <c r="Q578" s="396">
        <v>103339.73</v>
      </c>
      <c r="R578" s="396">
        <v>33032.21</v>
      </c>
      <c r="S578" s="396">
        <v>57577.31</v>
      </c>
      <c r="T578" s="396">
        <v>65998.460000000006</v>
      </c>
      <c r="U578" s="396">
        <v>41083.81</v>
      </c>
      <c r="V578" s="396">
        <v>97294.01</v>
      </c>
      <c r="W578" s="396">
        <v>84740.95</v>
      </c>
      <c r="X578" s="396">
        <v>69089.429999999993</v>
      </c>
      <c r="Y578" s="396">
        <v>2523153.2200000002</v>
      </c>
      <c r="Z578" s="396">
        <v>37286.1</v>
      </c>
      <c r="AA578" s="396">
        <v>52171.25</v>
      </c>
      <c r="AB578" s="396">
        <v>135645.25</v>
      </c>
      <c r="AC578" s="396">
        <v>14190.58</v>
      </c>
      <c r="AD578" s="396">
        <v>119159.13</v>
      </c>
      <c r="AE578" s="396">
        <v>176547.43</v>
      </c>
      <c r="AF578" s="396">
        <v>626472.37</v>
      </c>
      <c r="AG578" s="396">
        <v>420708.96</v>
      </c>
      <c r="AH578" s="396">
        <v>1086032.94288</v>
      </c>
      <c r="AI578" s="396">
        <v>2668214.0128799998</v>
      </c>
      <c r="AJ578" s="396">
        <v>423246.56</v>
      </c>
      <c r="AK578" s="396">
        <v>2244967.4528800002</v>
      </c>
      <c r="AL578" s="396">
        <v>2654280.73288</v>
      </c>
      <c r="AM578" s="396">
        <v>59036.02</v>
      </c>
      <c r="AN578" s="396">
        <v>59036.02</v>
      </c>
      <c r="AO578" s="396">
        <v>61222.54</v>
      </c>
      <c r="AP578" s="396">
        <v>61222.54</v>
      </c>
      <c r="AQ578" s="396">
        <v>6559.55</v>
      </c>
      <c r="AR578" s="396">
        <v>6559.55</v>
      </c>
      <c r="AS578" s="396">
        <v>7288.39</v>
      </c>
      <c r="AT578" s="396">
        <v>7288.39</v>
      </c>
      <c r="AU578" s="396">
        <v>8746.07</v>
      </c>
      <c r="AV578" s="396">
        <v>215736.59</v>
      </c>
      <c r="AW578" s="396">
        <v>88765.02</v>
      </c>
      <c r="AX578" s="396">
        <v>33186.49</v>
      </c>
      <c r="AY578" s="396">
        <v>614647.17000000004</v>
      </c>
      <c r="AZ578" s="396">
        <v>5792081.2400000002</v>
      </c>
      <c r="BA578" s="396">
        <v>90981.04</v>
      </c>
      <c r="BB578" s="396">
        <v>206.87</v>
      </c>
      <c r="BC578" s="396">
        <v>163112.9</v>
      </c>
      <c r="BD578" s="396">
        <v>5792081.1228799997</v>
      </c>
    </row>
    <row r="579" spans="1:56" x14ac:dyDescent="0.25">
      <c r="A579" s="390" t="s">
        <v>1591</v>
      </c>
      <c r="B579" s="390" t="s">
        <v>6575</v>
      </c>
      <c r="C579">
        <v>2250.25</v>
      </c>
      <c r="D579" s="396">
        <v>32125028.949999999</v>
      </c>
      <c r="E579" s="396">
        <v>23479236.920000002</v>
      </c>
      <c r="F579" s="397">
        <v>0.73087052953457299</v>
      </c>
      <c r="G579">
        <v>1</v>
      </c>
      <c r="H579" s="396">
        <v>733179.36</v>
      </c>
      <c r="I579" s="396">
        <v>9451501.7300000004</v>
      </c>
      <c r="J579" s="396">
        <v>10184681.09</v>
      </c>
      <c r="K579">
        <v>0.96708000000000005</v>
      </c>
      <c r="L579" s="396">
        <v>7588105.4500000002</v>
      </c>
      <c r="M579" s="396">
        <v>1517621.09</v>
      </c>
      <c r="N579" s="396">
        <v>779975.35</v>
      </c>
      <c r="O579" s="396">
        <v>346964.12</v>
      </c>
      <c r="P579" s="396">
        <v>265147.49</v>
      </c>
      <c r="Q579" s="396">
        <v>470460.9</v>
      </c>
      <c r="R579" s="396">
        <v>179575.12</v>
      </c>
      <c r="S579" s="396">
        <v>299881.83</v>
      </c>
      <c r="T579" s="396">
        <v>397581.09</v>
      </c>
      <c r="U579" s="396">
        <v>224911.37</v>
      </c>
      <c r="V579" s="396">
        <v>586108.5</v>
      </c>
      <c r="W579" s="396">
        <v>510487.68</v>
      </c>
      <c r="X579" s="396">
        <v>359840.79</v>
      </c>
      <c r="Y579" s="396">
        <v>13526660.779999999</v>
      </c>
      <c r="Z579" s="396">
        <v>200340</v>
      </c>
      <c r="AA579" s="396">
        <v>281281.25</v>
      </c>
      <c r="AB579" s="396">
        <v>731331.25</v>
      </c>
      <c r="AC579" s="396">
        <v>76508.5</v>
      </c>
      <c r="AD579" s="396">
        <v>1284892.75</v>
      </c>
      <c r="AE579" s="396">
        <v>400608</v>
      </c>
      <c r="AF579" s="396">
        <v>3377625.25</v>
      </c>
      <c r="AG579" s="396">
        <v>2268252</v>
      </c>
      <c r="AH579" s="396">
        <v>6042469.926</v>
      </c>
      <c r="AI579" s="396">
        <v>14663308.926000001</v>
      </c>
      <c r="AJ579" s="396">
        <v>2281933.52</v>
      </c>
      <c r="AK579" s="396">
        <v>12381375.405999999</v>
      </c>
      <c r="AL579" s="396">
        <v>14588187.665999999</v>
      </c>
      <c r="AM579" s="396">
        <v>467915.17</v>
      </c>
      <c r="AN579" s="396">
        <v>467915.17</v>
      </c>
      <c r="AO579" s="396">
        <v>487593.85</v>
      </c>
      <c r="AP579" s="396">
        <v>487593.85</v>
      </c>
      <c r="AQ579" s="396">
        <v>51747.62</v>
      </c>
      <c r="AR579" s="396">
        <v>51747.62</v>
      </c>
      <c r="AS579" s="396">
        <v>53934.14</v>
      </c>
      <c r="AT579" s="396">
        <v>53934.14</v>
      </c>
      <c r="AU579" s="396">
        <v>64866.74</v>
      </c>
      <c r="AV579" s="396">
        <v>1162499.54</v>
      </c>
      <c r="AW579" s="396">
        <v>478311.53</v>
      </c>
      <c r="AX579" s="396">
        <v>182120.98</v>
      </c>
      <c r="AY579" s="396">
        <v>4010180.35</v>
      </c>
      <c r="AZ579" s="396">
        <v>32125028.949999999</v>
      </c>
      <c r="BA579" s="396">
        <v>1339988.98</v>
      </c>
      <c r="BB579" s="396">
        <v>64950.68</v>
      </c>
      <c r="BC579" s="396">
        <v>1126500.29</v>
      </c>
      <c r="BD579" s="396">
        <v>32125028.796</v>
      </c>
    </row>
    <row r="580" spans="1:56" x14ac:dyDescent="0.25">
      <c r="A580" s="390" t="s">
        <v>1602</v>
      </c>
      <c r="B580" s="390" t="s">
        <v>6576</v>
      </c>
      <c r="C580">
        <v>1190.47</v>
      </c>
      <c r="D580" s="396">
        <v>18190985.68</v>
      </c>
      <c r="E580" s="396">
        <v>14687173.550000001</v>
      </c>
      <c r="F580" s="397">
        <v>0.80738745048586102</v>
      </c>
      <c r="G580">
        <v>2</v>
      </c>
      <c r="H580" s="396">
        <v>95176.76</v>
      </c>
      <c r="I580" s="396">
        <v>6238499.8300000001</v>
      </c>
      <c r="J580" s="396">
        <v>6333676.5899999999</v>
      </c>
      <c r="K580">
        <v>0.96708000000000005</v>
      </c>
      <c r="L580" s="396">
        <v>4199653.79</v>
      </c>
      <c r="M580" s="396">
        <v>839930.75</v>
      </c>
      <c r="N580" s="396">
        <v>412193.38</v>
      </c>
      <c r="O580" s="396">
        <v>183197.05</v>
      </c>
      <c r="P580" s="396">
        <v>154291.76</v>
      </c>
      <c r="Q580" s="396">
        <v>250118.45</v>
      </c>
      <c r="R580" s="396">
        <v>94892.53</v>
      </c>
      <c r="S580" s="396">
        <v>158337.60999999999</v>
      </c>
      <c r="T580" s="396">
        <v>209922.81</v>
      </c>
      <c r="U580" s="396">
        <v>118753.2</v>
      </c>
      <c r="V580" s="396">
        <v>309465.28999999998</v>
      </c>
      <c r="W580" s="396">
        <v>269537.49</v>
      </c>
      <c r="X580" s="396">
        <v>189995.94</v>
      </c>
      <c r="Y580" s="396">
        <v>7390290.0499999998</v>
      </c>
      <c r="Z580" s="396">
        <v>105477.3</v>
      </c>
      <c r="AA580" s="396">
        <v>148808.75</v>
      </c>
      <c r="AB580" s="396">
        <v>386902.75</v>
      </c>
      <c r="AC580" s="396">
        <v>40475.980000000003</v>
      </c>
      <c r="AD580" s="396">
        <v>679758.37</v>
      </c>
      <c r="AE580" s="396">
        <v>213133.17</v>
      </c>
      <c r="AF580" s="396">
        <v>1786895.47</v>
      </c>
      <c r="AG580" s="396">
        <v>1199993.76</v>
      </c>
      <c r="AH580" s="396">
        <v>3476295.14928</v>
      </c>
      <c r="AI580" s="396">
        <v>8037740.6992800003</v>
      </c>
      <c r="AJ580" s="396">
        <v>1207231.81</v>
      </c>
      <c r="AK580" s="396">
        <v>6830508.8892799998</v>
      </c>
      <c r="AL580" s="396">
        <v>7997998.6192800002</v>
      </c>
      <c r="AM580" s="396">
        <v>378996.71</v>
      </c>
      <c r="AN580" s="396">
        <v>378996.71</v>
      </c>
      <c r="AO580" s="396">
        <v>394302.35</v>
      </c>
      <c r="AP580" s="396">
        <v>394302.35</v>
      </c>
      <c r="AQ580" s="396">
        <v>54662.98</v>
      </c>
      <c r="AR580" s="396">
        <v>54662.98</v>
      </c>
      <c r="AS580" s="396">
        <v>56849.5</v>
      </c>
      <c r="AT580" s="396">
        <v>56849.5</v>
      </c>
      <c r="AU580" s="396">
        <v>68510.94</v>
      </c>
      <c r="AV580" s="396">
        <v>615140.81999999995</v>
      </c>
      <c r="AW580" s="396">
        <v>253100.27</v>
      </c>
      <c r="AX580" s="396">
        <v>96321.76</v>
      </c>
      <c r="AY580" s="396">
        <v>2802696.87</v>
      </c>
      <c r="AZ580" s="396">
        <v>18190985.68</v>
      </c>
      <c r="BA580" s="396">
        <v>1286113.56</v>
      </c>
      <c r="BB580" s="396">
        <v>50794.7</v>
      </c>
      <c r="BC580" s="396">
        <v>680647.62</v>
      </c>
      <c r="BD580" s="396">
        <v>18190985.539280001</v>
      </c>
    </row>
    <row r="581" spans="1:56" x14ac:dyDescent="0.25">
      <c r="A581" s="390" t="s">
        <v>2367</v>
      </c>
      <c r="B581" s="390" t="s">
        <v>6577</v>
      </c>
      <c r="C581">
        <v>4372.8900000000003</v>
      </c>
      <c r="D581" s="396">
        <v>74748147.340000004</v>
      </c>
      <c r="E581" s="396">
        <v>55372772.479999997</v>
      </c>
      <c r="F581" s="397">
        <v>0.74079123631159705</v>
      </c>
      <c r="G581">
        <v>1</v>
      </c>
      <c r="H581" s="396">
        <v>1703404.49</v>
      </c>
      <c r="I581" s="396">
        <v>42037982.659999996</v>
      </c>
      <c r="J581" s="396">
        <v>43741387.149999999</v>
      </c>
      <c r="K581">
        <v>0.96708000000000005</v>
      </c>
      <c r="L581" s="396">
        <v>16213683.26</v>
      </c>
      <c r="M581" s="396">
        <v>3984783.3599999999</v>
      </c>
      <c r="N581" s="396">
        <v>1591076.13</v>
      </c>
      <c r="O581" s="396">
        <v>641122.30000000005</v>
      </c>
      <c r="P581" s="396">
        <v>630067.46</v>
      </c>
      <c r="Q581" s="396">
        <v>1108342</v>
      </c>
      <c r="R581" s="396">
        <v>348940.28</v>
      </c>
      <c r="S581" s="396">
        <v>607260.72</v>
      </c>
      <c r="T581" s="396">
        <v>706104.02</v>
      </c>
      <c r="U581" s="396">
        <v>436627.95</v>
      </c>
      <c r="V581" s="396">
        <v>1040928.7</v>
      </c>
      <c r="W581" s="396">
        <v>906626.12</v>
      </c>
      <c r="X581" s="396">
        <v>728677.61</v>
      </c>
      <c r="Y581" s="396">
        <v>28944239.91</v>
      </c>
      <c r="Z581" s="396">
        <v>390342.6</v>
      </c>
      <c r="AA581" s="396">
        <v>546611.25</v>
      </c>
      <c r="AB581" s="396">
        <v>1421189.25</v>
      </c>
      <c r="AC581" s="396">
        <v>148678.26</v>
      </c>
      <c r="AD581" s="396">
        <v>2496920.19</v>
      </c>
      <c r="AE581" s="396">
        <v>1887781.62</v>
      </c>
      <c r="AF581" s="396">
        <v>6563707.8899999997</v>
      </c>
      <c r="AG581" s="396">
        <v>4407873.12</v>
      </c>
      <c r="AH581" s="396">
        <v>14369124.91536</v>
      </c>
      <c r="AI581" s="396">
        <v>32232229.09536</v>
      </c>
      <c r="AJ581" s="396">
        <v>4434460.29</v>
      </c>
      <c r="AK581" s="396">
        <v>27797768.805360001</v>
      </c>
      <c r="AL581" s="396">
        <v>32086246.655359998</v>
      </c>
      <c r="AM581" s="396">
        <v>1816268.88</v>
      </c>
      <c r="AN581" s="396">
        <v>1816268.88</v>
      </c>
      <c r="AO581" s="396">
        <v>1891339.38</v>
      </c>
      <c r="AP581" s="396">
        <v>1891339.38</v>
      </c>
      <c r="AQ581" s="396">
        <v>517476.28</v>
      </c>
      <c r="AR581" s="396">
        <v>517476.28</v>
      </c>
      <c r="AS581" s="396">
        <v>538612.64</v>
      </c>
      <c r="AT581" s="396">
        <v>538612.64</v>
      </c>
      <c r="AU581" s="396">
        <v>646480.93000000005</v>
      </c>
      <c r="AV581" s="396">
        <v>2260132.35</v>
      </c>
      <c r="AW581" s="396">
        <v>929933.57</v>
      </c>
      <c r="AX581" s="396">
        <v>353719.43</v>
      </c>
      <c r="AY581" s="396">
        <v>13717660.640000001</v>
      </c>
      <c r="AZ581" s="396">
        <v>74748147.340000004</v>
      </c>
      <c r="BA581" s="396">
        <v>13448441.140000001</v>
      </c>
      <c r="BB581" s="396">
        <v>701797.93</v>
      </c>
      <c r="BC581" s="396">
        <v>2722654.99</v>
      </c>
      <c r="BD581" s="396">
        <v>74748147.205359995</v>
      </c>
    </row>
    <row r="582" spans="1:56" x14ac:dyDescent="0.25">
      <c r="A582" s="390" t="s">
        <v>3210</v>
      </c>
      <c r="B582" s="390" t="s">
        <v>6578</v>
      </c>
      <c r="C582">
        <v>362.88</v>
      </c>
      <c r="D582" s="396">
        <v>4827161.6500000004</v>
      </c>
      <c r="E582" s="396">
        <v>4094732.35</v>
      </c>
      <c r="F582" s="397">
        <v>0.84826915833655603</v>
      </c>
      <c r="G582">
        <v>2</v>
      </c>
      <c r="H582" s="396">
        <v>9753.32</v>
      </c>
      <c r="I582" s="396">
        <v>1453540.71</v>
      </c>
      <c r="J582" s="396">
        <v>1463294.03</v>
      </c>
      <c r="K582">
        <v>0.96708000000000005</v>
      </c>
      <c r="L582" s="396">
        <v>1149839.1100000001</v>
      </c>
      <c r="M582" s="396">
        <v>229967.82</v>
      </c>
      <c r="N582" s="396">
        <v>125601.01</v>
      </c>
      <c r="O582" s="396">
        <v>55514.26</v>
      </c>
      <c r="P582" s="396">
        <v>38500.870000000003</v>
      </c>
      <c r="Q582" s="396">
        <v>77417.61</v>
      </c>
      <c r="R582" s="396">
        <v>28227.52</v>
      </c>
      <c r="S582" s="396">
        <v>48280.97</v>
      </c>
      <c r="T582" s="396">
        <v>63612.97</v>
      </c>
      <c r="U582" s="396">
        <v>35985.82</v>
      </c>
      <c r="V582" s="396">
        <v>93777.36</v>
      </c>
      <c r="W582" s="396">
        <v>81678.02</v>
      </c>
      <c r="X582" s="396">
        <v>57934.36</v>
      </c>
      <c r="Y582" s="396">
        <v>2086337.7</v>
      </c>
      <c r="Z582" s="396">
        <v>32202</v>
      </c>
      <c r="AA582" s="396">
        <v>45360</v>
      </c>
      <c r="AB582" s="396">
        <v>117936</v>
      </c>
      <c r="AC582" s="396">
        <v>12337.92</v>
      </c>
      <c r="AD582" s="396">
        <v>207204.48000000001</v>
      </c>
      <c r="AE582" s="396">
        <v>66102.22</v>
      </c>
      <c r="AF582" s="396">
        <v>544682.88</v>
      </c>
      <c r="AG582" s="396">
        <v>365783.03999999998</v>
      </c>
      <c r="AH582" s="396">
        <v>891429.48912000004</v>
      </c>
      <c r="AI582" s="396">
        <v>2283038.0291200001</v>
      </c>
      <c r="AJ582" s="396">
        <v>367989.35</v>
      </c>
      <c r="AK582" s="396">
        <v>1915048.67912</v>
      </c>
      <c r="AL582" s="396">
        <v>2270923.8191200001</v>
      </c>
      <c r="AM582" s="396">
        <v>35713.15</v>
      </c>
      <c r="AN582" s="396">
        <v>35713.15</v>
      </c>
      <c r="AO582" s="396">
        <v>37170.83</v>
      </c>
      <c r="AP582" s="396">
        <v>37170.83</v>
      </c>
      <c r="AQ582" s="396">
        <v>5830.71</v>
      </c>
      <c r="AR582" s="396">
        <v>5830.71</v>
      </c>
      <c r="AS582" s="396">
        <v>5830.71</v>
      </c>
      <c r="AT582" s="396">
        <v>5830.71</v>
      </c>
      <c r="AU582" s="396">
        <v>7288.39</v>
      </c>
      <c r="AV582" s="396">
        <v>187311.83</v>
      </c>
      <c r="AW582" s="396">
        <v>77069.63</v>
      </c>
      <c r="AX582" s="396">
        <v>29139.35</v>
      </c>
      <c r="AY582" s="396">
        <v>469900</v>
      </c>
      <c r="AZ582" s="396">
        <v>4827161.6500000004</v>
      </c>
      <c r="BA582" s="396">
        <v>72009.37</v>
      </c>
      <c r="BB582" s="396">
        <v>6778.14</v>
      </c>
      <c r="BC582" s="396">
        <v>144802.39000000001</v>
      </c>
      <c r="BD582" s="396">
        <v>4827161.5191200003</v>
      </c>
    </row>
    <row r="583" spans="1:56" x14ac:dyDescent="0.25">
      <c r="A583" s="390" t="s">
        <v>2876</v>
      </c>
      <c r="B583" s="390" t="s">
        <v>6579</v>
      </c>
      <c r="C583">
        <v>178.75</v>
      </c>
      <c r="D583" s="396">
        <v>2915655.98</v>
      </c>
      <c r="E583" s="396">
        <v>2569829.37</v>
      </c>
      <c r="F583" s="397">
        <v>0.88138977562092202</v>
      </c>
      <c r="G583">
        <v>2</v>
      </c>
      <c r="H583" s="396">
        <v>4447.6499999999996</v>
      </c>
      <c r="I583" s="396">
        <v>2148180.9500000002</v>
      </c>
      <c r="J583" s="396">
        <v>2152628.6</v>
      </c>
      <c r="K583">
        <v>0.96708000000000005</v>
      </c>
      <c r="L583" s="396">
        <v>661313.62</v>
      </c>
      <c r="M583" s="396">
        <v>132262.72</v>
      </c>
      <c r="N583" s="396">
        <v>61759.61</v>
      </c>
      <c r="O583" s="396">
        <v>27063.200000000001</v>
      </c>
      <c r="P583" s="396">
        <v>25992.36</v>
      </c>
      <c r="Q583" s="396">
        <v>37220</v>
      </c>
      <c r="R583" s="396">
        <v>13813.47</v>
      </c>
      <c r="S583" s="396">
        <v>23390.78</v>
      </c>
      <c r="T583" s="396">
        <v>31011.32</v>
      </c>
      <c r="U583" s="396">
        <v>17693.02</v>
      </c>
      <c r="V583" s="396">
        <v>45716.46</v>
      </c>
      <c r="W583" s="396">
        <v>39818.03</v>
      </c>
      <c r="X583" s="396">
        <v>28067.58</v>
      </c>
      <c r="Y583" s="396">
        <v>1145122.17</v>
      </c>
      <c r="Z583" s="396">
        <v>16020</v>
      </c>
      <c r="AA583" s="396">
        <v>22343.75</v>
      </c>
      <c r="AB583" s="396">
        <v>58093.75</v>
      </c>
      <c r="AC583" s="396">
        <v>6077.5</v>
      </c>
      <c r="AD583" s="396">
        <v>51033.120000000003</v>
      </c>
      <c r="AE583" s="396">
        <v>32137</v>
      </c>
      <c r="AF583" s="396">
        <v>268303.75</v>
      </c>
      <c r="AG583" s="396">
        <v>180180</v>
      </c>
      <c r="AH583" s="396">
        <v>576934.73699999996</v>
      </c>
      <c r="AI583" s="396">
        <v>1211123.6070000001</v>
      </c>
      <c r="AJ583" s="396">
        <v>181266.8</v>
      </c>
      <c r="AK583" s="396">
        <v>1029856.807</v>
      </c>
      <c r="AL583" s="396">
        <v>1205156.297</v>
      </c>
      <c r="AM583" s="396">
        <v>70697.460000000006</v>
      </c>
      <c r="AN583" s="396">
        <v>70697.460000000006</v>
      </c>
      <c r="AO583" s="396">
        <v>73612.820000000007</v>
      </c>
      <c r="AP583" s="396">
        <v>73612.820000000007</v>
      </c>
      <c r="AQ583" s="396">
        <v>24780.55</v>
      </c>
      <c r="AR583" s="396">
        <v>24780.55</v>
      </c>
      <c r="AS583" s="396">
        <v>26238.23</v>
      </c>
      <c r="AT583" s="396">
        <v>26238.23</v>
      </c>
      <c r="AU583" s="396">
        <v>31340.11</v>
      </c>
      <c r="AV583" s="396">
        <v>91833.82</v>
      </c>
      <c r="AW583" s="396">
        <v>37785.11</v>
      </c>
      <c r="AX583" s="396">
        <v>13760.25</v>
      </c>
      <c r="AY583" s="396">
        <v>565377.41</v>
      </c>
      <c r="AZ583" s="396">
        <v>2915655.98</v>
      </c>
      <c r="BA583" s="396">
        <v>744302.8</v>
      </c>
      <c r="BB583" s="396">
        <v>789.46</v>
      </c>
      <c r="BC583" s="396">
        <v>111771.96</v>
      </c>
      <c r="BD583" s="396">
        <v>2915655.8769999999</v>
      </c>
    </row>
    <row r="584" spans="1:56" x14ac:dyDescent="0.25">
      <c r="A584" s="993" t="s">
        <v>3220</v>
      </c>
      <c r="B584" s="994" t="s">
        <v>6580</v>
      </c>
      <c r="C584">
        <v>445.37</v>
      </c>
      <c r="D584" s="396">
        <v>6924157.2800000003</v>
      </c>
      <c r="E584" s="396">
        <v>5884876.8600000003</v>
      </c>
      <c r="F584" s="397">
        <v>0.84990513964754999</v>
      </c>
      <c r="G584">
        <v>2</v>
      </c>
      <c r="H584" s="396">
        <v>20629.12</v>
      </c>
      <c r="I584" s="396">
        <v>2922861.23</v>
      </c>
      <c r="J584" s="396">
        <v>2943490.35</v>
      </c>
      <c r="K584">
        <v>0.96708000000000005</v>
      </c>
      <c r="L584" s="396">
        <v>1568975.89</v>
      </c>
      <c r="M584" s="396">
        <v>404908.85</v>
      </c>
      <c r="N584" s="396">
        <v>162940.45000000001</v>
      </c>
      <c r="O584" s="396">
        <v>63498.61</v>
      </c>
      <c r="P584" s="396">
        <v>55517.3</v>
      </c>
      <c r="Q584" s="396">
        <v>116878.19</v>
      </c>
      <c r="R584" s="396">
        <v>34833.97</v>
      </c>
      <c r="S584" s="396">
        <v>62075.54</v>
      </c>
      <c r="T584" s="396">
        <v>69179.11</v>
      </c>
      <c r="U584" s="396">
        <v>44082.63</v>
      </c>
      <c r="V584" s="396">
        <v>101982.87</v>
      </c>
      <c r="W584" s="396">
        <v>88824.85</v>
      </c>
      <c r="X584" s="396">
        <v>74487.039999999994</v>
      </c>
      <c r="Y584" s="396">
        <v>2848185.3</v>
      </c>
      <c r="Z584" s="396">
        <v>39828.6</v>
      </c>
      <c r="AA584" s="396">
        <v>55671.25</v>
      </c>
      <c r="AB584" s="396">
        <v>144745.25</v>
      </c>
      <c r="AC584" s="396">
        <v>15142.58</v>
      </c>
      <c r="AD584" s="396">
        <v>254306.27</v>
      </c>
      <c r="AE584" s="396">
        <v>221944.55</v>
      </c>
      <c r="AF584" s="396">
        <v>668500.37</v>
      </c>
      <c r="AG584" s="396">
        <v>448932.96</v>
      </c>
      <c r="AH584" s="396">
        <v>1295389.9408799999</v>
      </c>
      <c r="AI584" s="396">
        <v>3144461.7708800002</v>
      </c>
      <c r="AJ584" s="396">
        <v>451640.8</v>
      </c>
      <c r="AK584" s="396">
        <v>2692820.9708799999</v>
      </c>
      <c r="AL584" s="396">
        <v>3129593.7508800002</v>
      </c>
      <c r="AM584" s="396">
        <v>127546.97</v>
      </c>
      <c r="AN584" s="396">
        <v>127546.97</v>
      </c>
      <c r="AO584" s="396">
        <v>133377.69</v>
      </c>
      <c r="AP584" s="396">
        <v>133377.69</v>
      </c>
      <c r="AQ584" s="396">
        <v>12390.27</v>
      </c>
      <c r="AR584" s="396">
        <v>12390.27</v>
      </c>
      <c r="AS584" s="396">
        <v>12390.27</v>
      </c>
      <c r="AT584" s="396">
        <v>12390.27</v>
      </c>
      <c r="AU584" s="396">
        <v>15305.63</v>
      </c>
      <c r="AV584" s="396">
        <v>229584.55</v>
      </c>
      <c r="AW584" s="396">
        <v>94462.77</v>
      </c>
      <c r="AX584" s="396">
        <v>35614.769999999997</v>
      </c>
      <c r="AY584" s="396">
        <v>946378.12</v>
      </c>
      <c r="AZ584" s="396">
        <v>6924157.2800000003</v>
      </c>
      <c r="BA584" s="396">
        <v>616617.22</v>
      </c>
      <c r="BB584" s="396">
        <v>1050.98</v>
      </c>
      <c r="BC584" s="396">
        <v>229707.9</v>
      </c>
      <c r="BD584" s="396">
        <v>6924157.1708800001</v>
      </c>
    </row>
    <row r="585" spans="1:56" x14ac:dyDescent="0.25">
      <c r="A585" s="390" t="s">
        <v>1600</v>
      </c>
      <c r="B585" s="390" t="s">
        <v>6581</v>
      </c>
      <c r="C585">
        <v>1886.66</v>
      </c>
      <c r="D585" s="396">
        <v>29524968.760000002</v>
      </c>
      <c r="E585" s="396">
        <v>21706004.699999999</v>
      </c>
      <c r="F585" s="397">
        <v>0.73517451877568096</v>
      </c>
      <c r="G585">
        <v>1</v>
      </c>
      <c r="H585" s="396">
        <v>667024.94999999995</v>
      </c>
      <c r="I585" s="396">
        <v>9334583.6999999993</v>
      </c>
      <c r="J585" s="396">
        <v>10001608.65</v>
      </c>
      <c r="K585">
        <v>0.96708000000000005</v>
      </c>
      <c r="L585" s="396">
        <v>6491088.29</v>
      </c>
      <c r="M585" s="396">
        <v>2163479.7200000002</v>
      </c>
      <c r="N585" s="396">
        <v>749491.4</v>
      </c>
      <c r="O585" s="396">
        <v>249565.53</v>
      </c>
      <c r="P585" s="396">
        <v>216885.14</v>
      </c>
      <c r="Q585" s="396">
        <v>642588.39</v>
      </c>
      <c r="R585" s="396">
        <v>150747</v>
      </c>
      <c r="S585" s="396">
        <v>282788.57</v>
      </c>
      <c r="T585" s="396">
        <v>249680.92</v>
      </c>
      <c r="U585" s="396">
        <v>188325.79</v>
      </c>
      <c r="V585" s="396">
        <v>368076.14</v>
      </c>
      <c r="W585" s="396">
        <v>320586.26</v>
      </c>
      <c r="X585" s="396">
        <v>339329.87</v>
      </c>
      <c r="Y585" s="396">
        <v>12412633.02</v>
      </c>
      <c r="Z585" s="396">
        <v>169799.4</v>
      </c>
      <c r="AA585" s="396">
        <v>235832.5</v>
      </c>
      <c r="AB585" s="396">
        <v>613164.5</v>
      </c>
      <c r="AC585" s="396">
        <v>64146.44</v>
      </c>
      <c r="AD585" s="396">
        <v>1077282.8600000001</v>
      </c>
      <c r="AE585" s="396">
        <v>1747047.16</v>
      </c>
      <c r="AF585" s="396">
        <v>2831876.66</v>
      </c>
      <c r="AG585" s="396">
        <v>1901753.28</v>
      </c>
      <c r="AH585" s="396">
        <v>5346246.0908399997</v>
      </c>
      <c r="AI585" s="396">
        <v>13987148.89084</v>
      </c>
      <c r="AJ585" s="396">
        <v>1913224.17</v>
      </c>
      <c r="AK585" s="396">
        <v>12073924.72084</v>
      </c>
      <c r="AL585" s="396">
        <v>13924165.55084</v>
      </c>
      <c r="AM585" s="396">
        <v>361504.56</v>
      </c>
      <c r="AN585" s="396">
        <v>361504.56</v>
      </c>
      <c r="AO585" s="396">
        <v>376810.19</v>
      </c>
      <c r="AP585" s="396">
        <v>376810.19</v>
      </c>
      <c r="AQ585" s="396">
        <v>34255.47</v>
      </c>
      <c r="AR585" s="396">
        <v>34255.47</v>
      </c>
      <c r="AS585" s="396">
        <v>35713.15</v>
      </c>
      <c r="AT585" s="396">
        <v>35713.15</v>
      </c>
      <c r="AU585" s="396">
        <v>43001.55</v>
      </c>
      <c r="AV585" s="396">
        <v>975187.7</v>
      </c>
      <c r="AW585" s="396">
        <v>401241.89</v>
      </c>
      <c r="AX585" s="396">
        <v>152172.20000000001</v>
      </c>
      <c r="AY585" s="396">
        <v>3188170.08</v>
      </c>
      <c r="AZ585" s="396">
        <v>29524968.760000002</v>
      </c>
      <c r="BA585" s="396">
        <v>977068.38</v>
      </c>
      <c r="BB585" s="396">
        <v>35168.980000000003</v>
      </c>
      <c r="BC585" s="396">
        <v>934820.51</v>
      </c>
      <c r="BD585" s="396">
        <v>29524968.650839999</v>
      </c>
    </row>
    <row r="586" spans="1:56" x14ac:dyDescent="0.25">
      <c r="A586" s="390"/>
      <c r="B586" s="390" t="s">
        <v>6582</v>
      </c>
      <c r="C586">
        <v>57.64</v>
      </c>
      <c r="D586" s="396">
        <v>854867.41</v>
      </c>
      <c r="E586" s="396">
        <v>655175.21</v>
      </c>
      <c r="F586" s="397">
        <v>0.76640564646159604</v>
      </c>
      <c r="G586">
        <v>1</v>
      </c>
      <c r="H586" s="396">
        <v>12026.91</v>
      </c>
      <c r="I586" s="396">
        <v>569688.47</v>
      </c>
      <c r="J586" s="396">
        <v>581715.38</v>
      </c>
      <c r="K586">
        <v>0.9</v>
      </c>
      <c r="L586" s="396">
        <v>183722.04</v>
      </c>
      <c r="M586" s="396">
        <v>56069.48</v>
      </c>
      <c r="N586" s="396">
        <v>19407.73</v>
      </c>
      <c r="O586" s="396">
        <v>7115.04</v>
      </c>
      <c r="P586" s="396">
        <v>6267.81</v>
      </c>
      <c r="Q586" s="396">
        <v>16946.95</v>
      </c>
      <c r="R586" s="396">
        <v>3353.56</v>
      </c>
      <c r="S586" s="396">
        <v>7535.18</v>
      </c>
      <c r="T586" s="396">
        <v>7400.07</v>
      </c>
      <c r="U586" s="396">
        <v>5023.45</v>
      </c>
      <c r="V586" s="396">
        <v>10909.08</v>
      </c>
      <c r="W586" s="396">
        <v>9501.57</v>
      </c>
      <c r="X586" s="396">
        <v>9041.7800000000007</v>
      </c>
      <c r="Y586" s="396">
        <v>342293.74</v>
      </c>
      <c r="Z586" s="396">
        <v>5187.6000000000004</v>
      </c>
      <c r="AA586" s="396">
        <v>7205</v>
      </c>
      <c r="AB586" s="396">
        <v>18733</v>
      </c>
      <c r="AC586" s="396">
        <v>1959.76</v>
      </c>
      <c r="AD586" s="396">
        <v>32912.44</v>
      </c>
      <c r="AE586" s="396">
        <v>44400.02</v>
      </c>
      <c r="AF586" s="396">
        <v>86517.64</v>
      </c>
      <c r="AG586" s="396">
        <v>58101.120000000003</v>
      </c>
      <c r="AH586" s="396">
        <v>163008.64835999999</v>
      </c>
      <c r="AI586" s="396">
        <v>418025.22836000001</v>
      </c>
      <c r="AJ586" s="396">
        <v>58451.57</v>
      </c>
      <c r="AK586" s="396">
        <v>359573.65836</v>
      </c>
      <c r="AL586" s="396">
        <v>412180.06835999998</v>
      </c>
      <c r="AM586" s="396">
        <v>14243.98</v>
      </c>
      <c r="AN586" s="396">
        <v>14243.98</v>
      </c>
      <c r="AO586" s="396">
        <v>14922.27</v>
      </c>
      <c r="AP586" s="396">
        <v>14922.27</v>
      </c>
      <c r="AQ586" s="396">
        <v>0</v>
      </c>
      <c r="AR586" s="396">
        <v>0</v>
      </c>
      <c r="AS586" s="396">
        <v>0</v>
      </c>
      <c r="AT586" s="396">
        <v>0</v>
      </c>
      <c r="AU586" s="396">
        <v>0</v>
      </c>
      <c r="AV586" s="396">
        <v>27131.4</v>
      </c>
      <c r="AW586" s="396">
        <v>11163.24</v>
      </c>
      <c r="AX586" s="396">
        <v>3766.41</v>
      </c>
      <c r="AY586" s="396">
        <v>100393.55</v>
      </c>
      <c r="AZ586" s="396">
        <v>854867.41</v>
      </c>
      <c r="BA586" s="396">
        <v>38493.910000000003</v>
      </c>
      <c r="BB586" s="396">
        <v>0</v>
      </c>
      <c r="BC586" s="396">
        <v>18391.28</v>
      </c>
      <c r="BD586" s="396">
        <v>854867.35835999995</v>
      </c>
    </row>
    <row r="587" spans="1:56" x14ac:dyDescent="0.25">
      <c r="A587" s="390"/>
      <c r="B587" s="390" t="s">
        <v>6583</v>
      </c>
      <c r="C587">
        <v>16</v>
      </c>
      <c r="D587" s="396">
        <v>223334.97</v>
      </c>
      <c r="E587" s="396">
        <v>353628.57</v>
      </c>
      <c r="F587" s="397">
        <v>1.583399903741</v>
      </c>
      <c r="G587">
        <v>4</v>
      </c>
      <c r="H587" s="396">
        <v>14.2</v>
      </c>
      <c r="I587" s="396">
        <v>331295.08</v>
      </c>
      <c r="J587" s="396">
        <v>331309.28000000003</v>
      </c>
      <c r="K587">
        <v>0.9</v>
      </c>
      <c r="L587" s="396">
        <v>50451.07</v>
      </c>
      <c r="M587" s="396">
        <v>14921.47</v>
      </c>
      <c r="N587" s="396">
        <v>4989.91</v>
      </c>
      <c r="O587" s="396">
        <v>1385.46</v>
      </c>
      <c r="P587" s="396">
        <v>1694.97</v>
      </c>
      <c r="Q587" s="396">
        <v>4558.03</v>
      </c>
      <c r="R587" s="396">
        <v>558.91999999999996</v>
      </c>
      <c r="S587" s="396">
        <v>1953.56</v>
      </c>
      <c r="T587" s="396">
        <v>1480.01</v>
      </c>
      <c r="U587" s="396">
        <v>1116.32</v>
      </c>
      <c r="V587" s="396">
        <v>2181.81</v>
      </c>
      <c r="W587" s="396">
        <v>1900.31</v>
      </c>
      <c r="X587" s="396">
        <v>2344.16</v>
      </c>
      <c r="Y587" s="396">
        <v>89536</v>
      </c>
      <c r="Z587" s="396">
        <v>1440</v>
      </c>
      <c r="AA587" s="396">
        <v>2000</v>
      </c>
      <c r="AB587" s="396">
        <v>5200</v>
      </c>
      <c r="AC587" s="396">
        <v>544</v>
      </c>
      <c r="AD587" s="396">
        <v>4568</v>
      </c>
      <c r="AE587" s="396">
        <v>11531</v>
      </c>
      <c r="AF587" s="396">
        <v>24016</v>
      </c>
      <c r="AG587" s="396">
        <v>16128</v>
      </c>
      <c r="AH587" s="396">
        <v>43109.567999999999</v>
      </c>
      <c r="AI587" s="396">
        <v>108536.568</v>
      </c>
      <c r="AJ587" s="396">
        <v>16225.28</v>
      </c>
      <c r="AK587" s="396">
        <v>92311.288</v>
      </c>
      <c r="AL587" s="396">
        <v>106914.038</v>
      </c>
      <c r="AM587" s="396">
        <v>3391.42</v>
      </c>
      <c r="AN587" s="396">
        <v>3391.42</v>
      </c>
      <c r="AO587" s="396">
        <v>4069.71</v>
      </c>
      <c r="AP587" s="396">
        <v>4069.71</v>
      </c>
      <c r="AQ587" s="396">
        <v>0</v>
      </c>
      <c r="AR587" s="396">
        <v>0</v>
      </c>
      <c r="AS587" s="396">
        <v>0</v>
      </c>
      <c r="AT587" s="396">
        <v>0</v>
      </c>
      <c r="AU587" s="396">
        <v>678.28</v>
      </c>
      <c r="AV587" s="396">
        <v>7461.13</v>
      </c>
      <c r="AW587" s="396">
        <v>3069.89</v>
      </c>
      <c r="AX587" s="396">
        <v>753.28</v>
      </c>
      <c r="AY587" s="396">
        <v>26884.84</v>
      </c>
      <c r="AZ587" s="396">
        <v>223334.97</v>
      </c>
      <c r="BA587" s="396">
        <v>11.66</v>
      </c>
      <c r="BB587" s="396">
        <v>0.05</v>
      </c>
      <c r="BC587" s="396">
        <v>5.61</v>
      </c>
      <c r="BD587" s="396">
        <v>223334.878</v>
      </c>
    </row>
    <row r="588" spans="1:56" x14ac:dyDescent="0.25">
      <c r="A588" s="390" t="s">
        <v>3396</v>
      </c>
      <c r="B588" s="390" t="s">
        <v>6584</v>
      </c>
      <c r="C588">
        <v>702.75</v>
      </c>
      <c r="D588" s="396">
        <v>9459028.5800000001</v>
      </c>
      <c r="E588" s="396">
        <v>10128461.699999999</v>
      </c>
      <c r="F588" s="397">
        <v>1.0707718677809499</v>
      </c>
      <c r="G588">
        <v>4</v>
      </c>
      <c r="H588" s="396">
        <v>601.5</v>
      </c>
      <c r="I588" s="396">
        <v>1962802.93</v>
      </c>
      <c r="J588" s="396">
        <v>1963404.43</v>
      </c>
      <c r="K588">
        <v>0.9</v>
      </c>
      <c r="L588" s="396">
        <v>2187615.69</v>
      </c>
      <c r="M588" s="396">
        <v>523993</v>
      </c>
      <c r="N588" s="396">
        <v>235509.12</v>
      </c>
      <c r="O588" s="396">
        <v>95446.39</v>
      </c>
      <c r="P588" s="396">
        <v>74009.429999999993</v>
      </c>
      <c r="Q588" s="396">
        <v>162615.89000000001</v>
      </c>
      <c r="R588" s="396">
        <v>51421.279999999999</v>
      </c>
      <c r="S588" s="396">
        <v>90143.16</v>
      </c>
      <c r="T588" s="396">
        <v>105821</v>
      </c>
      <c r="U588" s="396">
        <v>65025.87</v>
      </c>
      <c r="V588" s="396">
        <v>155999.84</v>
      </c>
      <c r="W588" s="396">
        <v>135872.45000000001</v>
      </c>
      <c r="X588" s="396">
        <v>108166.56</v>
      </c>
      <c r="Y588" s="396">
        <v>3991639.68</v>
      </c>
      <c r="Z588" s="396">
        <v>62865</v>
      </c>
      <c r="AA588" s="396">
        <v>87843.75</v>
      </c>
      <c r="AB588" s="396">
        <v>228393.75</v>
      </c>
      <c r="AC588" s="396">
        <v>23893.5</v>
      </c>
      <c r="AD588" s="396">
        <v>200635.12</v>
      </c>
      <c r="AE588" s="396">
        <v>278722.5</v>
      </c>
      <c r="AF588" s="396">
        <v>1054827.75</v>
      </c>
      <c r="AG588" s="396">
        <v>708372</v>
      </c>
      <c r="AH588" s="396">
        <v>1863027.6240000001</v>
      </c>
      <c r="AI588" s="396">
        <v>4508580.9939999999</v>
      </c>
      <c r="AJ588" s="396">
        <v>712644.72</v>
      </c>
      <c r="AK588" s="396">
        <v>3795936.2740000002</v>
      </c>
      <c r="AL588" s="396">
        <v>4437316.5140000004</v>
      </c>
      <c r="AM588" s="396">
        <v>121413.01</v>
      </c>
      <c r="AN588" s="396">
        <v>121413.01</v>
      </c>
      <c r="AO588" s="396">
        <v>126839.29</v>
      </c>
      <c r="AP588" s="396">
        <v>126839.29</v>
      </c>
      <c r="AQ588" s="396">
        <v>678.28</v>
      </c>
      <c r="AR588" s="396">
        <v>678.28</v>
      </c>
      <c r="AS588" s="396">
        <v>678.28</v>
      </c>
      <c r="AT588" s="396">
        <v>678.28</v>
      </c>
      <c r="AU588" s="396">
        <v>1356.57</v>
      </c>
      <c r="AV588" s="396">
        <v>337785.93</v>
      </c>
      <c r="AW588" s="396">
        <v>138982.32999999999</v>
      </c>
      <c r="AX588" s="396">
        <v>52729.74</v>
      </c>
      <c r="AY588" s="396">
        <v>1030072.29</v>
      </c>
      <c r="AZ588" s="396">
        <v>9459028.5800000001</v>
      </c>
      <c r="BA588" s="396">
        <v>374108.17</v>
      </c>
      <c r="BB588" s="396">
        <v>0.3</v>
      </c>
      <c r="BC588" s="396">
        <v>251035.44</v>
      </c>
      <c r="BD588" s="396">
        <v>9459028.4839999992</v>
      </c>
    </row>
    <row r="589" spans="1:56" x14ac:dyDescent="0.25">
      <c r="A589" s="390" t="s">
        <v>2393</v>
      </c>
      <c r="B589" s="390" t="s">
        <v>6585</v>
      </c>
      <c r="C589">
        <v>902.52</v>
      </c>
      <c r="D589" s="396">
        <v>12569054.560000001</v>
      </c>
      <c r="E589" s="396">
        <v>9918860.2799999993</v>
      </c>
      <c r="F589" s="397">
        <v>0.78914927392916001</v>
      </c>
      <c r="G589">
        <v>2</v>
      </c>
      <c r="H589" s="396">
        <v>75230.460000000006</v>
      </c>
      <c r="I589" s="396">
        <v>4716559.7</v>
      </c>
      <c r="J589" s="396">
        <v>4791790.16</v>
      </c>
      <c r="K589">
        <v>0.9</v>
      </c>
      <c r="L589" s="396">
        <v>2856278.34</v>
      </c>
      <c r="M589" s="396">
        <v>702094.33</v>
      </c>
      <c r="N589" s="396">
        <v>304969.86</v>
      </c>
      <c r="O589" s="396">
        <v>122967.85</v>
      </c>
      <c r="P589" s="396">
        <v>96278.49</v>
      </c>
      <c r="Q589" s="396">
        <v>211067.64</v>
      </c>
      <c r="R589" s="396">
        <v>66512.31</v>
      </c>
      <c r="S589" s="396">
        <v>116376.77</v>
      </c>
      <c r="T589" s="396">
        <v>135421.28</v>
      </c>
      <c r="U589" s="396">
        <v>83724.3</v>
      </c>
      <c r="V589" s="396">
        <v>199636.16</v>
      </c>
      <c r="W589" s="396">
        <v>173878.73</v>
      </c>
      <c r="X589" s="396">
        <v>139645.37</v>
      </c>
      <c r="Y589" s="396">
        <v>5208851.43</v>
      </c>
      <c r="Z589" s="396">
        <v>80874.899999999994</v>
      </c>
      <c r="AA589" s="396">
        <v>112815</v>
      </c>
      <c r="AB589" s="396">
        <v>293319</v>
      </c>
      <c r="AC589" s="396">
        <v>30685.68</v>
      </c>
      <c r="AD589" s="396">
        <v>515338.92</v>
      </c>
      <c r="AE589" s="396">
        <v>389106.91</v>
      </c>
      <c r="AF589" s="396">
        <v>1354682.52</v>
      </c>
      <c r="AG589" s="396">
        <v>909740.16</v>
      </c>
      <c r="AH589" s="396">
        <v>2425360.1164799999</v>
      </c>
      <c r="AI589" s="396">
        <v>6111923.2064800002</v>
      </c>
      <c r="AJ589" s="396">
        <v>915227.48</v>
      </c>
      <c r="AK589" s="396">
        <v>5196695.7264799997</v>
      </c>
      <c r="AL589" s="396">
        <v>6020400.4564800002</v>
      </c>
      <c r="AM589" s="396">
        <v>161431.82999999999</v>
      </c>
      <c r="AN589" s="396">
        <v>161431.82999999999</v>
      </c>
      <c r="AO589" s="396">
        <v>168214.68</v>
      </c>
      <c r="AP589" s="396">
        <v>168214.68</v>
      </c>
      <c r="AQ589" s="396">
        <v>0</v>
      </c>
      <c r="AR589" s="396">
        <v>0</v>
      </c>
      <c r="AS589" s="396">
        <v>0</v>
      </c>
      <c r="AT589" s="396">
        <v>0</v>
      </c>
      <c r="AU589" s="396">
        <v>0</v>
      </c>
      <c r="AV589" s="396">
        <v>434102.4</v>
      </c>
      <c r="AW589" s="396">
        <v>178611.84</v>
      </c>
      <c r="AX589" s="396">
        <v>67795.38</v>
      </c>
      <c r="AY589" s="396">
        <v>1339802.6399999999</v>
      </c>
      <c r="AZ589" s="396">
        <v>12569054.560000001</v>
      </c>
      <c r="BA589" s="396">
        <v>425378.99</v>
      </c>
      <c r="BB589" s="396">
        <v>43.11</v>
      </c>
      <c r="BC589" s="396">
        <v>277777.8</v>
      </c>
      <c r="BD589" s="396">
        <v>12569054.52648</v>
      </c>
    </row>
    <row r="590" spans="1:56" x14ac:dyDescent="0.25">
      <c r="A590" s="390" t="s">
        <v>2122</v>
      </c>
      <c r="B590" s="390" t="s">
        <v>6586</v>
      </c>
      <c r="C590">
        <v>3681.37</v>
      </c>
      <c r="D590" s="396">
        <v>56556716.960000001</v>
      </c>
      <c r="E590" s="396">
        <v>43113142.049999997</v>
      </c>
      <c r="F590" s="397">
        <v>0.76229923459828797</v>
      </c>
      <c r="G590">
        <v>1</v>
      </c>
      <c r="H590" s="396">
        <v>758361.57</v>
      </c>
      <c r="I590" s="396">
        <v>23080265.460000001</v>
      </c>
      <c r="J590" s="396">
        <v>23838627.030000001</v>
      </c>
      <c r="K590">
        <v>0.9</v>
      </c>
      <c r="L590" s="396">
        <v>12460123.710000001</v>
      </c>
      <c r="M590" s="396">
        <v>3014492.06</v>
      </c>
      <c r="N590" s="396">
        <v>1241498.3799999999</v>
      </c>
      <c r="O590" s="396">
        <v>503567.01</v>
      </c>
      <c r="P590" s="396">
        <v>454860.46</v>
      </c>
      <c r="Q590" s="396">
        <v>854522.7</v>
      </c>
      <c r="R590" s="396">
        <v>273315.3</v>
      </c>
      <c r="S590" s="396">
        <v>473879.53</v>
      </c>
      <c r="T590" s="396">
        <v>556485.26</v>
      </c>
      <c r="U590" s="396">
        <v>342153.3</v>
      </c>
      <c r="V590" s="396">
        <v>820362.81</v>
      </c>
      <c r="W590" s="396">
        <v>714518.06</v>
      </c>
      <c r="X590" s="396">
        <v>568627.93000000005</v>
      </c>
      <c r="Y590" s="396">
        <v>22278406.510000002</v>
      </c>
      <c r="Z590" s="396">
        <v>329786.09999999998</v>
      </c>
      <c r="AA590" s="396">
        <v>460171.25</v>
      </c>
      <c r="AB590" s="396">
        <v>1196445.25</v>
      </c>
      <c r="AC590" s="396">
        <v>125166.58</v>
      </c>
      <c r="AD590" s="396">
        <v>2102062.27</v>
      </c>
      <c r="AE590" s="396">
        <v>1514355.74</v>
      </c>
      <c r="AF590" s="396">
        <v>5525736.3700000001</v>
      </c>
      <c r="AG590" s="396">
        <v>3710820.96</v>
      </c>
      <c r="AH590" s="396">
        <v>11217628.91688</v>
      </c>
      <c r="AI590" s="396">
        <v>26182173.43688</v>
      </c>
      <c r="AJ590" s="396">
        <v>3733203.68</v>
      </c>
      <c r="AK590" s="396">
        <v>22448969.75688</v>
      </c>
      <c r="AL590" s="396">
        <v>25808853.066879999</v>
      </c>
      <c r="AM590" s="396">
        <v>1211417.01</v>
      </c>
      <c r="AN590" s="396">
        <v>1211417.01</v>
      </c>
      <c r="AO590" s="396">
        <v>1262288.3799999999</v>
      </c>
      <c r="AP590" s="396">
        <v>1262288.3799999999</v>
      </c>
      <c r="AQ590" s="396">
        <v>139726.71</v>
      </c>
      <c r="AR590" s="396">
        <v>139726.71</v>
      </c>
      <c r="AS590" s="396">
        <v>145831.26999999999</v>
      </c>
      <c r="AT590" s="396">
        <v>145831.26999999999</v>
      </c>
      <c r="AU590" s="396">
        <v>174997.53</v>
      </c>
      <c r="AV590" s="396">
        <v>1770323.85</v>
      </c>
      <c r="AW590" s="396">
        <v>728401.41</v>
      </c>
      <c r="AX590" s="396">
        <v>277207.77</v>
      </c>
      <c r="AY590" s="396">
        <v>8469457.3000000007</v>
      </c>
      <c r="AZ590" s="396">
        <v>56556716.960000001</v>
      </c>
      <c r="BA590" s="396">
        <v>5628307.4199999999</v>
      </c>
      <c r="BB590" s="396">
        <v>157444.51999999999</v>
      </c>
      <c r="BC590" s="396">
        <v>1991107.68</v>
      </c>
      <c r="BD590" s="396">
        <v>56556716.876879998</v>
      </c>
    </row>
    <row r="591" spans="1:56" x14ac:dyDescent="0.25">
      <c r="A591" s="390" t="s">
        <v>2969</v>
      </c>
      <c r="B591" s="390" t="s">
        <v>6587</v>
      </c>
      <c r="C591">
        <v>562.46</v>
      </c>
      <c r="D591" s="396">
        <v>7429855.0599999996</v>
      </c>
      <c r="E591" s="396">
        <v>7354268.5999999996</v>
      </c>
      <c r="F591" s="397">
        <v>0.98982665753374799</v>
      </c>
      <c r="G591">
        <v>3</v>
      </c>
      <c r="H591" s="396">
        <v>9887.33</v>
      </c>
      <c r="I591" s="396">
        <v>1535692.49</v>
      </c>
      <c r="J591" s="396">
        <v>1545579.82</v>
      </c>
      <c r="K591">
        <v>0.9</v>
      </c>
      <c r="L591" s="396">
        <v>1744505.68</v>
      </c>
      <c r="M591" s="396">
        <v>418313.66</v>
      </c>
      <c r="N591" s="396">
        <v>187874.14</v>
      </c>
      <c r="O591" s="396">
        <v>76155.12</v>
      </c>
      <c r="P591" s="396">
        <v>57791.79</v>
      </c>
      <c r="Q591" s="396">
        <v>127164.97</v>
      </c>
      <c r="R591" s="396">
        <v>41360.589999999997</v>
      </c>
      <c r="S591" s="396">
        <v>71723.81</v>
      </c>
      <c r="T591" s="396">
        <v>84360.79</v>
      </c>
      <c r="U591" s="396">
        <v>51909.06</v>
      </c>
      <c r="V591" s="396">
        <v>124363.51</v>
      </c>
      <c r="W591" s="396">
        <v>108317.89</v>
      </c>
      <c r="X591" s="396">
        <v>86064.41</v>
      </c>
      <c r="Y591" s="396">
        <v>3179905.42</v>
      </c>
      <c r="Z591" s="396">
        <v>50276.7</v>
      </c>
      <c r="AA591" s="396">
        <v>70307.5</v>
      </c>
      <c r="AB591" s="396">
        <v>182799.5</v>
      </c>
      <c r="AC591" s="396">
        <v>19123.64</v>
      </c>
      <c r="AD591" s="396">
        <v>160582.32999999999</v>
      </c>
      <c r="AE591" s="396">
        <v>222373.99</v>
      </c>
      <c r="AF591" s="396">
        <v>844252.46</v>
      </c>
      <c r="AG591" s="396">
        <v>566959.68000000005</v>
      </c>
      <c r="AH591" s="396">
        <v>1456441.72704</v>
      </c>
      <c r="AI591" s="396">
        <v>3573117.5270400001</v>
      </c>
      <c r="AJ591" s="396">
        <v>570379.43000000005</v>
      </c>
      <c r="AK591" s="396">
        <v>3002738.0970399999</v>
      </c>
      <c r="AL591" s="396">
        <v>3516079.5770399999</v>
      </c>
      <c r="AM591" s="396">
        <v>75967.92</v>
      </c>
      <c r="AN591" s="396">
        <v>75967.92</v>
      </c>
      <c r="AO591" s="396">
        <v>79359.34</v>
      </c>
      <c r="AP591" s="396">
        <v>79359.34</v>
      </c>
      <c r="AQ591" s="396">
        <v>0</v>
      </c>
      <c r="AR591" s="396">
        <v>0</v>
      </c>
      <c r="AS591" s="396">
        <v>0</v>
      </c>
      <c r="AT591" s="396">
        <v>0</v>
      </c>
      <c r="AU591" s="396">
        <v>0</v>
      </c>
      <c r="AV591" s="396">
        <v>269957.43</v>
      </c>
      <c r="AW591" s="396">
        <v>111074.23</v>
      </c>
      <c r="AX591" s="396">
        <v>42183.79</v>
      </c>
      <c r="AY591" s="396">
        <v>733869.97</v>
      </c>
      <c r="AZ591" s="396">
        <v>7429855.0599999996</v>
      </c>
      <c r="BA591" s="396">
        <v>183836.44</v>
      </c>
      <c r="BB591" s="396">
        <v>1.62</v>
      </c>
      <c r="BC591" s="396">
        <v>137160.29</v>
      </c>
      <c r="BD591" s="396">
        <v>7429854.9670399996</v>
      </c>
    </row>
    <row r="592" spans="1:56" x14ac:dyDescent="0.25">
      <c r="A592" s="390" t="s">
        <v>3435</v>
      </c>
      <c r="B592" s="390" t="s">
        <v>6588</v>
      </c>
      <c r="C592">
        <v>268</v>
      </c>
      <c r="D592" s="396">
        <v>3548431.59</v>
      </c>
      <c r="E592" s="396">
        <v>4060099.59</v>
      </c>
      <c r="F592" s="397">
        <v>1.1441955373867001</v>
      </c>
      <c r="G592">
        <v>4</v>
      </c>
      <c r="H592" s="396">
        <v>225.64</v>
      </c>
      <c r="I592" s="396">
        <v>205159.99</v>
      </c>
      <c r="J592" s="396">
        <v>205385.63</v>
      </c>
      <c r="K592">
        <v>0.9</v>
      </c>
      <c r="L592" s="396">
        <v>821118.96</v>
      </c>
      <c r="M592" s="396">
        <v>205930.46</v>
      </c>
      <c r="N592" s="396">
        <v>90490.36</v>
      </c>
      <c r="O592" s="396">
        <v>35729.050000000003</v>
      </c>
      <c r="P592" s="396">
        <v>27217.57</v>
      </c>
      <c r="Q592" s="396">
        <v>63491.87</v>
      </c>
      <c r="R592" s="396">
        <v>19562.439999999999</v>
      </c>
      <c r="S592" s="396">
        <v>34326.959999999999</v>
      </c>
      <c r="T592" s="396">
        <v>39220.370000000003</v>
      </c>
      <c r="U592" s="396">
        <v>24559.119999999999</v>
      </c>
      <c r="V592" s="396">
        <v>57818.12</v>
      </c>
      <c r="W592" s="396">
        <v>50358.32</v>
      </c>
      <c r="X592" s="396">
        <v>41190.36</v>
      </c>
      <c r="Y592" s="396">
        <v>1511013.96</v>
      </c>
      <c r="Z592" s="396">
        <v>23850</v>
      </c>
      <c r="AA592" s="396">
        <v>33500</v>
      </c>
      <c r="AB592" s="396">
        <v>87100</v>
      </c>
      <c r="AC592" s="396">
        <v>9112</v>
      </c>
      <c r="AD592" s="396">
        <v>76514</v>
      </c>
      <c r="AE592" s="396">
        <v>121983.5</v>
      </c>
      <c r="AF592" s="396">
        <v>402268</v>
      </c>
      <c r="AG592" s="396">
        <v>270144</v>
      </c>
      <c r="AH592" s="396">
        <v>692128.98899999994</v>
      </c>
      <c r="AI592" s="396">
        <v>1716600.4890000001</v>
      </c>
      <c r="AJ592" s="396">
        <v>271773.44</v>
      </c>
      <c r="AK592" s="396">
        <v>1444827.0490000001</v>
      </c>
      <c r="AL592" s="396">
        <v>1689423.139</v>
      </c>
      <c r="AM592" s="396">
        <v>35949.1</v>
      </c>
      <c r="AN592" s="396">
        <v>35949.1</v>
      </c>
      <c r="AO592" s="396">
        <v>37305.67</v>
      </c>
      <c r="AP592" s="396">
        <v>37305.67</v>
      </c>
      <c r="AQ592" s="396">
        <v>0</v>
      </c>
      <c r="AR592" s="396">
        <v>0</v>
      </c>
      <c r="AS592" s="396">
        <v>0</v>
      </c>
      <c r="AT592" s="396">
        <v>0</v>
      </c>
      <c r="AU592" s="396">
        <v>0</v>
      </c>
      <c r="AV592" s="396">
        <v>128874.15</v>
      </c>
      <c r="AW592" s="396">
        <v>53025.39</v>
      </c>
      <c r="AX592" s="396">
        <v>19585.330000000002</v>
      </c>
      <c r="AY592" s="396">
        <v>347994.41</v>
      </c>
      <c r="AZ592" s="396">
        <v>3548431.59</v>
      </c>
      <c r="BA592" s="396">
        <v>55485.279999999999</v>
      </c>
      <c r="BB592" s="396">
        <v>0</v>
      </c>
      <c r="BC592" s="396">
        <v>57072.79</v>
      </c>
      <c r="BD592" s="396">
        <v>3548431.5090000001</v>
      </c>
    </row>
    <row r="593" spans="1:56" x14ac:dyDescent="0.25">
      <c r="A593" s="390" t="s">
        <v>1383</v>
      </c>
      <c r="B593" s="390" t="s">
        <v>6589</v>
      </c>
      <c r="C593">
        <v>840.75</v>
      </c>
      <c r="D593" s="396">
        <v>12025036.970000001</v>
      </c>
      <c r="E593" s="396">
        <v>8931825.8300000001</v>
      </c>
      <c r="F593" s="397">
        <v>0.74276909520387102</v>
      </c>
      <c r="G593">
        <v>1</v>
      </c>
      <c r="H593" s="396">
        <v>234085.85</v>
      </c>
      <c r="I593" s="396">
        <v>4424912.37</v>
      </c>
      <c r="J593" s="396">
        <v>4658998.22</v>
      </c>
      <c r="K593">
        <v>0.9</v>
      </c>
      <c r="L593" s="396">
        <v>2708867.65</v>
      </c>
      <c r="M593" s="396">
        <v>662259.48</v>
      </c>
      <c r="N593" s="396">
        <v>284187.96000000002</v>
      </c>
      <c r="O593" s="396">
        <v>114748.96</v>
      </c>
      <c r="P593" s="396">
        <v>93366.63</v>
      </c>
      <c r="Q593" s="396">
        <v>197393.54</v>
      </c>
      <c r="R593" s="396">
        <v>61481.97</v>
      </c>
      <c r="S593" s="396">
        <v>108283.42</v>
      </c>
      <c r="T593" s="396">
        <v>126541.19</v>
      </c>
      <c r="U593" s="396">
        <v>77863.59</v>
      </c>
      <c r="V593" s="396">
        <v>186545.26</v>
      </c>
      <c r="W593" s="396">
        <v>162476.84</v>
      </c>
      <c r="X593" s="396">
        <v>129933.82</v>
      </c>
      <c r="Y593" s="396">
        <v>4913950.3099999996</v>
      </c>
      <c r="Z593" s="396">
        <v>75150</v>
      </c>
      <c r="AA593" s="396">
        <v>105093.75</v>
      </c>
      <c r="AB593" s="396">
        <v>273243.75</v>
      </c>
      <c r="AC593" s="396">
        <v>28585.5</v>
      </c>
      <c r="AD593" s="396">
        <v>480068.25</v>
      </c>
      <c r="AE593" s="396">
        <v>357037</v>
      </c>
      <c r="AF593" s="396">
        <v>1261965.75</v>
      </c>
      <c r="AG593" s="396">
        <v>847476</v>
      </c>
      <c r="AH593" s="396">
        <v>2338909.5240000002</v>
      </c>
      <c r="AI593" s="396">
        <v>5767529.5240000002</v>
      </c>
      <c r="AJ593" s="396">
        <v>852587.76</v>
      </c>
      <c r="AK593" s="396">
        <v>4914941.7640000004</v>
      </c>
      <c r="AL593" s="396">
        <v>5682270.7439999999</v>
      </c>
      <c r="AM593" s="396">
        <v>194667.79</v>
      </c>
      <c r="AN593" s="396">
        <v>194667.79</v>
      </c>
      <c r="AO593" s="396">
        <v>202807.21</v>
      </c>
      <c r="AP593" s="396">
        <v>202807.21</v>
      </c>
      <c r="AQ593" s="396">
        <v>0</v>
      </c>
      <c r="AR593" s="396">
        <v>0</v>
      </c>
      <c r="AS593" s="396">
        <v>0</v>
      </c>
      <c r="AT593" s="396">
        <v>0</v>
      </c>
      <c r="AU593" s="396">
        <v>0</v>
      </c>
      <c r="AV593" s="396">
        <v>404257.86</v>
      </c>
      <c r="AW593" s="396">
        <v>166332.26999999999</v>
      </c>
      <c r="AX593" s="396">
        <v>63275.68</v>
      </c>
      <c r="AY593" s="396">
        <v>1428815.81</v>
      </c>
      <c r="AZ593" s="396">
        <v>12025036.970000001</v>
      </c>
      <c r="BA593" s="396">
        <v>637283.63</v>
      </c>
      <c r="BB593" s="396">
        <v>47.72</v>
      </c>
      <c r="BC593" s="396">
        <v>304815.65000000002</v>
      </c>
      <c r="BD593" s="396">
        <v>12025036.864</v>
      </c>
    </row>
    <row r="594" spans="1:56" x14ac:dyDescent="0.25">
      <c r="A594" s="390" t="s">
        <v>2600</v>
      </c>
      <c r="B594" s="390" t="s">
        <v>6590</v>
      </c>
      <c r="C594">
        <v>1199.71</v>
      </c>
      <c r="D594" s="396">
        <v>16678414.15</v>
      </c>
      <c r="E594" s="396">
        <v>14106067.119999999</v>
      </c>
      <c r="F594" s="397">
        <v>0.84576788854952401</v>
      </c>
      <c r="G594">
        <v>2</v>
      </c>
      <c r="H594" s="396">
        <v>43109.34</v>
      </c>
      <c r="I594" s="396">
        <v>4045448.08</v>
      </c>
      <c r="J594" s="396">
        <v>4088557.42</v>
      </c>
      <c r="K594">
        <v>0.9</v>
      </c>
      <c r="L594" s="396">
        <v>3757667.13</v>
      </c>
      <c r="M594" s="396">
        <v>918853.11</v>
      </c>
      <c r="N594" s="396">
        <v>404490.06</v>
      </c>
      <c r="O594" s="396">
        <v>163029.73000000001</v>
      </c>
      <c r="P594" s="396">
        <v>127656.85</v>
      </c>
      <c r="Q594" s="396">
        <v>283063.67999999999</v>
      </c>
      <c r="R594" s="396">
        <v>88310.46</v>
      </c>
      <c r="S594" s="396">
        <v>154331.79</v>
      </c>
      <c r="T594" s="396">
        <v>179821.7</v>
      </c>
      <c r="U594" s="396">
        <v>111353.31</v>
      </c>
      <c r="V594" s="396">
        <v>265090.64</v>
      </c>
      <c r="W594" s="396">
        <v>230888.15</v>
      </c>
      <c r="X594" s="396">
        <v>185189.19</v>
      </c>
      <c r="Y594" s="396">
        <v>6869745.7999999998</v>
      </c>
      <c r="Z594" s="396">
        <v>107021.7</v>
      </c>
      <c r="AA594" s="396">
        <v>149963.75</v>
      </c>
      <c r="AB594" s="396">
        <v>389905.75</v>
      </c>
      <c r="AC594" s="396">
        <v>40790.14</v>
      </c>
      <c r="AD594" s="396">
        <v>685034.41</v>
      </c>
      <c r="AE594" s="396">
        <v>508843.86</v>
      </c>
      <c r="AF594" s="396">
        <v>1800764.71</v>
      </c>
      <c r="AG594" s="396">
        <v>1209307.68</v>
      </c>
      <c r="AH594" s="396">
        <v>3218931.8030400001</v>
      </c>
      <c r="AI594" s="396">
        <v>8110563.8030399997</v>
      </c>
      <c r="AJ594" s="396">
        <v>1216601.9099999999</v>
      </c>
      <c r="AK594" s="396">
        <v>6893961.8930400005</v>
      </c>
      <c r="AL594" s="396">
        <v>7988903.6030400004</v>
      </c>
      <c r="AM594" s="396">
        <v>221120.91</v>
      </c>
      <c r="AN594" s="396">
        <v>221120.91</v>
      </c>
      <c r="AO594" s="396">
        <v>229938.61</v>
      </c>
      <c r="AP594" s="396">
        <v>229938.61</v>
      </c>
      <c r="AQ594" s="396">
        <v>2713.14</v>
      </c>
      <c r="AR594" s="396">
        <v>2713.14</v>
      </c>
      <c r="AS594" s="396">
        <v>2713.14</v>
      </c>
      <c r="AT594" s="396">
        <v>2713.14</v>
      </c>
      <c r="AU594" s="396">
        <v>3391.42</v>
      </c>
      <c r="AV594" s="396">
        <v>576542.25</v>
      </c>
      <c r="AW594" s="396">
        <v>237218.85</v>
      </c>
      <c r="AX594" s="396">
        <v>89640.55</v>
      </c>
      <c r="AY594" s="396">
        <v>1819764.67</v>
      </c>
      <c r="AZ594" s="396">
        <v>16678414.15</v>
      </c>
      <c r="BA594" s="396">
        <v>440837.13</v>
      </c>
      <c r="BB594" s="396">
        <v>74.42</v>
      </c>
      <c r="BC594" s="396">
        <v>447269.96</v>
      </c>
      <c r="BD594" s="396">
        <v>16678414.073039999</v>
      </c>
    </row>
    <row r="595" spans="1:56" x14ac:dyDescent="0.25">
      <c r="A595" s="390" t="s">
        <v>2641</v>
      </c>
      <c r="B595" s="390" t="s">
        <v>6591</v>
      </c>
      <c r="C595">
        <v>1467.2</v>
      </c>
      <c r="D595" s="396">
        <v>23200701.690000001</v>
      </c>
      <c r="E595" s="396">
        <v>16919898.609999999</v>
      </c>
      <c r="F595" s="397">
        <v>0.729283917188282</v>
      </c>
      <c r="G595">
        <v>1</v>
      </c>
      <c r="H595" s="396">
        <v>599233.89</v>
      </c>
      <c r="I595" s="396">
        <v>11293225.699999999</v>
      </c>
      <c r="J595" s="396">
        <v>11892459.59</v>
      </c>
      <c r="K595">
        <v>0.9</v>
      </c>
      <c r="L595" s="396">
        <v>4895932.18</v>
      </c>
      <c r="M595" s="396">
        <v>1203199.5900000001</v>
      </c>
      <c r="N595" s="396">
        <v>496095.57</v>
      </c>
      <c r="O595" s="396">
        <v>199592.32000000001</v>
      </c>
      <c r="P595" s="396">
        <v>187847.82</v>
      </c>
      <c r="Q595" s="396">
        <v>344878.69</v>
      </c>
      <c r="R595" s="396">
        <v>108431.83</v>
      </c>
      <c r="S595" s="396">
        <v>189216.91</v>
      </c>
      <c r="T595" s="396">
        <v>219782.07</v>
      </c>
      <c r="U595" s="396">
        <v>136191.51999999999</v>
      </c>
      <c r="V595" s="396">
        <v>323999.67</v>
      </c>
      <c r="W595" s="396">
        <v>282196.62</v>
      </c>
      <c r="X595" s="396">
        <v>227049.31</v>
      </c>
      <c r="Y595" s="396">
        <v>8814414.0999999996</v>
      </c>
      <c r="Z595" s="396">
        <v>131275.79999999999</v>
      </c>
      <c r="AA595" s="396">
        <v>183400</v>
      </c>
      <c r="AB595" s="396">
        <v>476840</v>
      </c>
      <c r="AC595" s="396">
        <v>49884.800000000003</v>
      </c>
      <c r="AD595" s="396">
        <v>837771.2</v>
      </c>
      <c r="AE595" s="396">
        <v>633593.17000000004</v>
      </c>
      <c r="AF595" s="396">
        <v>2202267.2000000002</v>
      </c>
      <c r="AG595" s="396">
        <v>1478937.6000000001</v>
      </c>
      <c r="AH595" s="396">
        <v>4626685.5707999999</v>
      </c>
      <c r="AI595" s="396">
        <v>10620655.3408</v>
      </c>
      <c r="AJ595" s="396">
        <v>1487858.17</v>
      </c>
      <c r="AK595" s="396">
        <v>9132797.1708000004</v>
      </c>
      <c r="AL595" s="396">
        <v>10471869.5208</v>
      </c>
      <c r="AM595" s="396">
        <v>435458.97</v>
      </c>
      <c r="AN595" s="396">
        <v>435458.97</v>
      </c>
      <c r="AO595" s="396">
        <v>453094.38</v>
      </c>
      <c r="AP595" s="396">
        <v>453094.38</v>
      </c>
      <c r="AQ595" s="396">
        <v>193311.22</v>
      </c>
      <c r="AR595" s="396">
        <v>193311.22</v>
      </c>
      <c r="AS595" s="396">
        <v>201450.64</v>
      </c>
      <c r="AT595" s="396">
        <v>201450.64</v>
      </c>
      <c r="AU595" s="396">
        <v>242147.74</v>
      </c>
      <c r="AV595" s="396">
        <v>705416.4</v>
      </c>
      <c r="AW595" s="396">
        <v>290244.24</v>
      </c>
      <c r="AX595" s="396">
        <v>109979.17</v>
      </c>
      <c r="AY595" s="396">
        <v>3914417.97</v>
      </c>
      <c r="AZ595" s="396">
        <v>23200701.690000001</v>
      </c>
      <c r="BA595" s="396">
        <v>2221943.29</v>
      </c>
      <c r="BB595" s="396">
        <v>381449.91</v>
      </c>
      <c r="BC595" s="396">
        <v>601076.47</v>
      </c>
      <c r="BD595" s="396">
        <v>23200701.590799998</v>
      </c>
    </row>
    <row r="596" spans="1:56" x14ac:dyDescent="0.25">
      <c r="A596" s="390" t="s">
        <v>3324</v>
      </c>
      <c r="B596" s="390" t="s">
        <v>6592</v>
      </c>
      <c r="C596">
        <v>898.25</v>
      </c>
      <c r="D596" s="396">
        <v>12067824.470000001</v>
      </c>
      <c r="E596" s="396">
        <v>12323320.619999999</v>
      </c>
      <c r="F596" s="397">
        <v>1.02117168265375</v>
      </c>
      <c r="G596">
        <v>4</v>
      </c>
      <c r="H596" s="396">
        <v>767.39</v>
      </c>
      <c r="I596" s="396">
        <v>1485854.7</v>
      </c>
      <c r="J596" s="396">
        <v>1486622.09</v>
      </c>
      <c r="K596">
        <v>0.9</v>
      </c>
      <c r="L596" s="396">
        <v>2803438.84</v>
      </c>
      <c r="M596" s="396">
        <v>676046.65</v>
      </c>
      <c r="N596" s="396">
        <v>302082.48</v>
      </c>
      <c r="O596" s="396">
        <v>123050.43</v>
      </c>
      <c r="P596" s="396">
        <v>94221.78</v>
      </c>
      <c r="Q596" s="396">
        <v>206891.55</v>
      </c>
      <c r="R596" s="396">
        <v>66512.31</v>
      </c>
      <c r="S596" s="396">
        <v>115539.53</v>
      </c>
      <c r="T596" s="396">
        <v>136161.28</v>
      </c>
      <c r="U596" s="396">
        <v>83166.13</v>
      </c>
      <c r="V596" s="396">
        <v>200727.07</v>
      </c>
      <c r="W596" s="396">
        <v>174828.88</v>
      </c>
      <c r="X596" s="396">
        <v>138640.73000000001</v>
      </c>
      <c r="Y596" s="396">
        <v>5121307.66</v>
      </c>
      <c r="Z596" s="396">
        <v>80145</v>
      </c>
      <c r="AA596" s="396">
        <v>112281.25</v>
      </c>
      <c r="AB596" s="396">
        <v>291931.25</v>
      </c>
      <c r="AC596" s="396">
        <v>30540.5</v>
      </c>
      <c r="AD596" s="396">
        <v>256450.37</v>
      </c>
      <c r="AE596" s="396">
        <v>362504.5</v>
      </c>
      <c r="AF596" s="396">
        <v>1348273.25</v>
      </c>
      <c r="AG596" s="396">
        <v>905436</v>
      </c>
      <c r="AH596" s="396">
        <v>2374234.4819999998</v>
      </c>
      <c r="AI596" s="396">
        <v>5761796.602</v>
      </c>
      <c r="AJ596" s="396">
        <v>910897.36</v>
      </c>
      <c r="AK596" s="396">
        <v>4850899.2419999996</v>
      </c>
      <c r="AL596" s="396">
        <v>5670706.8619999997</v>
      </c>
      <c r="AM596" s="396">
        <v>146509.56</v>
      </c>
      <c r="AN596" s="396">
        <v>146509.56</v>
      </c>
      <c r="AO596" s="396">
        <v>152614.12</v>
      </c>
      <c r="AP596" s="396">
        <v>152614.12</v>
      </c>
      <c r="AQ596" s="396">
        <v>0</v>
      </c>
      <c r="AR596" s="396">
        <v>0</v>
      </c>
      <c r="AS596" s="396">
        <v>0</v>
      </c>
      <c r="AT596" s="396">
        <v>0</v>
      </c>
      <c r="AU596" s="396">
        <v>678.28</v>
      </c>
      <c r="AV596" s="396">
        <v>432067.54</v>
      </c>
      <c r="AW596" s="396">
        <v>177774.59</v>
      </c>
      <c r="AX596" s="396">
        <v>67042.09</v>
      </c>
      <c r="AY596" s="396">
        <v>1275809.8600000001</v>
      </c>
      <c r="AZ596" s="396">
        <v>12067824.470000001</v>
      </c>
      <c r="BA596" s="396">
        <v>379911.61</v>
      </c>
      <c r="BB596" s="396">
        <v>0</v>
      </c>
      <c r="BC596" s="396">
        <v>223932.84</v>
      </c>
      <c r="BD596" s="396">
        <v>12067824.381999999</v>
      </c>
    </row>
    <row r="597" spans="1:56" x14ac:dyDescent="0.25">
      <c r="A597" s="390"/>
      <c r="B597" s="390" t="s">
        <v>6593</v>
      </c>
      <c r="C597">
        <v>41.3</v>
      </c>
      <c r="D597" s="396">
        <v>686577.46</v>
      </c>
      <c r="E597" s="396">
        <v>566607.81999999995</v>
      </c>
      <c r="F597" s="397">
        <v>0.82526423165712404</v>
      </c>
      <c r="G597">
        <v>2</v>
      </c>
      <c r="H597" s="396">
        <v>3952.95</v>
      </c>
      <c r="I597" s="396">
        <v>497950.08</v>
      </c>
      <c r="J597" s="396">
        <v>501903.03</v>
      </c>
      <c r="K597">
        <v>1.04541</v>
      </c>
      <c r="L597" s="396">
        <v>146621.31</v>
      </c>
      <c r="M597" s="396">
        <v>43869.24</v>
      </c>
      <c r="N597" s="396">
        <v>15779.05</v>
      </c>
      <c r="O597" s="396">
        <v>4936.9399999999996</v>
      </c>
      <c r="P597" s="396">
        <v>5501.9</v>
      </c>
      <c r="Q597" s="396">
        <v>13352.71</v>
      </c>
      <c r="R597" s="396">
        <v>2596.92</v>
      </c>
      <c r="S597" s="396">
        <v>6159.25</v>
      </c>
      <c r="T597" s="396">
        <v>5157.3999999999996</v>
      </c>
      <c r="U597" s="396">
        <v>3890.05</v>
      </c>
      <c r="V597" s="396">
        <v>7602.97</v>
      </c>
      <c r="W597" s="396">
        <v>6622.02</v>
      </c>
      <c r="X597" s="396">
        <v>7390.74</v>
      </c>
      <c r="Y597" s="396">
        <v>269480.5</v>
      </c>
      <c r="Z597" s="396">
        <v>3717</v>
      </c>
      <c r="AA597" s="396">
        <v>5162.5</v>
      </c>
      <c r="AB597" s="396">
        <v>13422.5</v>
      </c>
      <c r="AC597" s="396">
        <v>1404.2</v>
      </c>
      <c r="AD597" s="396">
        <v>23582.3</v>
      </c>
      <c r="AE597" s="396">
        <v>30589.75</v>
      </c>
      <c r="AF597" s="396">
        <v>61991.3</v>
      </c>
      <c r="AG597" s="396">
        <v>41630.400000000001</v>
      </c>
      <c r="AH597" s="396">
        <v>120734.29919999999</v>
      </c>
      <c r="AI597" s="396">
        <v>302234.24920000002</v>
      </c>
      <c r="AJ597" s="396">
        <v>41881.5</v>
      </c>
      <c r="AK597" s="396">
        <v>260352.74919999999</v>
      </c>
      <c r="AL597" s="396">
        <v>304136.07919999998</v>
      </c>
      <c r="AM597" s="396">
        <v>7878.73</v>
      </c>
      <c r="AN597" s="396">
        <v>7878.73</v>
      </c>
      <c r="AO597" s="396">
        <v>7878.73</v>
      </c>
      <c r="AP597" s="396">
        <v>7878.73</v>
      </c>
      <c r="AQ597" s="396">
        <v>8666.6</v>
      </c>
      <c r="AR597" s="396">
        <v>8666.6</v>
      </c>
      <c r="AS597" s="396">
        <v>8666.6</v>
      </c>
      <c r="AT597" s="396">
        <v>8666.6</v>
      </c>
      <c r="AU597" s="396">
        <v>11030.22</v>
      </c>
      <c r="AV597" s="396">
        <v>22848.32</v>
      </c>
      <c r="AW597" s="396">
        <v>9400.9599999999991</v>
      </c>
      <c r="AX597" s="396">
        <v>3499.94</v>
      </c>
      <c r="AY597" s="396">
        <v>112960.76</v>
      </c>
      <c r="AZ597" s="396">
        <v>686577.46</v>
      </c>
      <c r="BA597" s="396">
        <v>5787.2</v>
      </c>
      <c r="BB597" s="396">
        <v>3891.61</v>
      </c>
      <c r="BC597" s="396">
        <v>4317.8900000000003</v>
      </c>
      <c r="BD597" s="396">
        <v>686577.33920000005</v>
      </c>
    </row>
    <row r="598" spans="1:56" x14ac:dyDescent="0.25">
      <c r="A598" s="390"/>
      <c r="B598" s="390" t="s">
        <v>6594</v>
      </c>
      <c r="C598">
        <v>94.66</v>
      </c>
      <c r="D598" s="396">
        <v>1527672.18</v>
      </c>
      <c r="E598" s="396">
        <v>4455022.18</v>
      </c>
      <c r="F598" s="397">
        <v>2.91621608243203</v>
      </c>
      <c r="G598">
        <v>4</v>
      </c>
      <c r="H598" s="396">
        <v>97.14</v>
      </c>
      <c r="I598" s="396">
        <v>4302254.97</v>
      </c>
      <c r="J598" s="396">
        <v>4302352.1100000003</v>
      </c>
      <c r="K598">
        <v>1.04541</v>
      </c>
      <c r="L598" s="396">
        <v>350541.44</v>
      </c>
      <c r="M598" s="396">
        <v>116835.46</v>
      </c>
      <c r="N598" s="396">
        <v>40380.99</v>
      </c>
      <c r="O598" s="396">
        <v>12887.55</v>
      </c>
      <c r="P598" s="396">
        <v>11833.69</v>
      </c>
      <c r="Q598" s="396">
        <v>34086.89</v>
      </c>
      <c r="R598" s="396">
        <v>7790.77</v>
      </c>
      <c r="S598" s="396">
        <v>15236.04</v>
      </c>
      <c r="T598" s="396">
        <v>12893.51</v>
      </c>
      <c r="U598" s="396">
        <v>10049.299999999999</v>
      </c>
      <c r="V598" s="396">
        <v>19007.43</v>
      </c>
      <c r="W598" s="396">
        <v>16555.060000000001</v>
      </c>
      <c r="X598" s="396">
        <v>18282.37</v>
      </c>
      <c r="Y598" s="396">
        <v>666380.5</v>
      </c>
      <c r="Z598" s="396">
        <v>8519.4</v>
      </c>
      <c r="AA598" s="396">
        <v>11832.5</v>
      </c>
      <c r="AB598" s="396">
        <v>30764.5</v>
      </c>
      <c r="AC598" s="396">
        <v>3218.44</v>
      </c>
      <c r="AD598" s="396">
        <v>27025.43</v>
      </c>
      <c r="AE598" s="396">
        <v>87655.16</v>
      </c>
      <c r="AF598" s="396">
        <v>142084.66</v>
      </c>
      <c r="AG598" s="396">
        <v>95417.279999999999</v>
      </c>
      <c r="AH598" s="396">
        <v>268761.32783999998</v>
      </c>
      <c r="AI598" s="396">
        <v>675278.69784000004</v>
      </c>
      <c r="AJ598" s="396">
        <v>95992.81</v>
      </c>
      <c r="AK598" s="396">
        <v>579285.88783999998</v>
      </c>
      <c r="AL598" s="396">
        <v>679637.72783999995</v>
      </c>
      <c r="AM598" s="396">
        <v>18121.080000000002</v>
      </c>
      <c r="AN598" s="396">
        <v>18121.080000000002</v>
      </c>
      <c r="AO598" s="396">
        <v>18908.95</v>
      </c>
      <c r="AP598" s="396">
        <v>18908.95</v>
      </c>
      <c r="AQ598" s="396">
        <v>4727.2299999999996</v>
      </c>
      <c r="AR598" s="396">
        <v>4727.2299999999996</v>
      </c>
      <c r="AS598" s="396">
        <v>4727.2299999999996</v>
      </c>
      <c r="AT598" s="396">
        <v>4727.2299999999996</v>
      </c>
      <c r="AU598" s="396">
        <v>6302.98</v>
      </c>
      <c r="AV598" s="396">
        <v>52787.5</v>
      </c>
      <c r="AW598" s="396">
        <v>21719.46</v>
      </c>
      <c r="AX598" s="396">
        <v>7874.88</v>
      </c>
      <c r="AY598" s="396">
        <v>181653.8</v>
      </c>
      <c r="AZ598" s="396">
        <v>1527672.18</v>
      </c>
      <c r="BA598" s="396">
        <v>126216.82</v>
      </c>
      <c r="BB598" s="396">
        <v>10568.82</v>
      </c>
      <c r="BC598" s="396">
        <v>85524.51</v>
      </c>
      <c r="BD598" s="396">
        <v>1527672.0278400001</v>
      </c>
    </row>
    <row r="599" spans="1:56" x14ac:dyDescent="0.25">
      <c r="A599" s="390" t="s">
        <v>3465</v>
      </c>
      <c r="B599" s="390" t="s">
        <v>6595</v>
      </c>
      <c r="C599">
        <v>578</v>
      </c>
      <c r="D599" s="396">
        <v>8800126.6500000004</v>
      </c>
      <c r="E599" s="396">
        <v>5723795.8300000001</v>
      </c>
      <c r="F599" s="397">
        <v>0.650421983415432</v>
      </c>
      <c r="G599">
        <v>1</v>
      </c>
      <c r="H599" s="396">
        <v>448022.91</v>
      </c>
      <c r="I599" s="396">
        <v>2128282.48</v>
      </c>
      <c r="J599" s="396">
        <v>2576305.39</v>
      </c>
      <c r="K599">
        <v>1.04541</v>
      </c>
      <c r="L599" s="396">
        <v>2089123.03</v>
      </c>
      <c r="M599" s="396">
        <v>417824.6</v>
      </c>
      <c r="N599" s="396">
        <v>216038.57</v>
      </c>
      <c r="O599" s="396">
        <v>96017.14</v>
      </c>
      <c r="P599" s="396">
        <v>75200.81</v>
      </c>
      <c r="Q599" s="396">
        <v>131165.1</v>
      </c>
      <c r="R599" s="396">
        <v>49341.55</v>
      </c>
      <c r="S599" s="396">
        <v>82987.820000000007</v>
      </c>
      <c r="T599" s="396">
        <v>110024.63</v>
      </c>
      <c r="U599" s="396">
        <v>62240.86</v>
      </c>
      <c r="V599" s="396">
        <v>162196.78</v>
      </c>
      <c r="W599" s="396">
        <v>141269.84</v>
      </c>
      <c r="X599" s="396">
        <v>99580.57</v>
      </c>
      <c r="Y599" s="396">
        <v>3733011.3</v>
      </c>
      <c r="Z599" s="396">
        <v>51480</v>
      </c>
      <c r="AA599" s="396">
        <v>72250</v>
      </c>
      <c r="AB599" s="396">
        <v>187850</v>
      </c>
      <c r="AC599" s="396">
        <v>19652</v>
      </c>
      <c r="AD599" s="396">
        <v>330038</v>
      </c>
      <c r="AE599" s="396">
        <v>103886</v>
      </c>
      <c r="AF599" s="396">
        <v>867578</v>
      </c>
      <c r="AG599" s="396">
        <v>582624</v>
      </c>
      <c r="AH599" s="396">
        <v>1582203.0630000001</v>
      </c>
      <c r="AI599" s="396">
        <v>3797561.0630000001</v>
      </c>
      <c r="AJ599" s="396">
        <v>586138.24</v>
      </c>
      <c r="AK599" s="396">
        <v>3211422.8229999999</v>
      </c>
      <c r="AL599" s="396">
        <v>3824177.5929999999</v>
      </c>
      <c r="AM599" s="396">
        <v>117393.11</v>
      </c>
      <c r="AN599" s="396">
        <v>117393.11</v>
      </c>
      <c r="AO599" s="396">
        <v>122908.22</v>
      </c>
      <c r="AP599" s="396">
        <v>122908.22</v>
      </c>
      <c r="AQ599" s="396">
        <v>48060.26</v>
      </c>
      <c r="AR599" s="396">
        <v>48060.26</v>
      </c>
      <c r="AS599" s="396">
        <v>50423.88</v>
      </c>
      <c r="AT599" s="396">
        <v>50423.88</v>
      </c>
      <c r="AU599" s="396">
        <v>60666.23</v>
      </c>
      <c r="AV599" s="396">
        <v>322240.15000000002</v>
      </c>
      <c r="AW599" s="396">
        <v>132586.01</v>
      </c>
      <c r="AX599" s="396">
        <v>49874.27</v>
      </c>
      <c r="AY599" s="396">
        <v>1242937.6000000001</v>
      </c>
      <c r="AZ599" s="396">
        <v>8800126.6500000004</v>
      </c>
      <c r="BA599" s="396">
        <v>268244.25</v>
      </c>
      <c r="BB599" s="396">
        <v>34731.089999999997</v>
      </c>
      <c r="BC599" s="396">
        <v>294164.5</v>
      </c>
      <c r="BD599" s="396">
        <v>8800126.4930000007</v>
      </c>
    </row>
    <row r="600" spans="1:56" x14ac:dyDescent="0.25">
      <c r="A600" s="390" t="s">
        <v>1501</v>
      </c>
      <c r="B600" s="390" t="s">
        <v>6596</v>
      </c>
      <c r="C600">
        <v>1965.63</v>
      </c>
      <c r="D600" s="396">
        <v>33160193.41</v>
      </c>
      <c r="E600" s="396">
        <v>23946145.489999998</v>
      </c>
      <c r="F600" s="397">
        <v>0.72213527810059897</v>
      </c>
      <c r="G600">
        <v>1</v>
      </c>
      <c r="H600" s="396">
        <v>925731.94</v>
      </c>
      <c r="I600" s="396">
        <v>14658935.9</v>
      </c>
      <c r="J600" s="396">
        <v>15584667.84</v>
      </c>
      <c r="K600">
        <v>1.04541</v>
      </c>
      <c r="L600" s="396">
        <v>7397820.9699999997</v>
      </c>
      <c r="M600" s="396">
        <v>1479564.19</v>
      </c>
      <c r="N600" s="396">
        <v>736631.53</v>
      </c>
      <c r="O600" s="396">
        <v>327058.40000000002</v>
      </c>
      <c r="P600" s="396">
        <v>293506.44</v>
      </c>
      <c r="Q600" s="396">
        <v>452237.96</v>
      </c>
      <c r="R600" s="396">
        <v>169449.28</v>
      </c>
      <c r="S600" s="396">
        <v>282677.27</v>
      </c>
      <c r="T600" s="396">
        <v>374771.41</v>
      </c>
      <c r="U600" s="396">
        <v>212332.12</v>
      </c>
      <c r="V600" s="396">
        <v>552482.79</v>
      </c>
      <c r="W600" s="396">
        <v>481200.42</v>
      </c>
      <c r="X600" s="396">
        <v>339196.32</v>
      </c>
      <c r="Y600" s="396">
        <v>13098929.1</v>
      </c>
      <c r="Z600" s="396">
        <v>175167</v>
      </c>
      <c r="AA600" s="396">
        <v>245703.75</v>
      </c>
      <c r="AB600" s="396">
        <v>638829.75</v>
      </c>
      <c r="AC600" s="396">
        <v>66831.42</v>
      </c>
      <c r="AD600" s="396">
        <v>1122374.73</v>
      </c>
      <c r="AE600" s="396">
        <v>357688.16</v>
      </c>
      <c r="AF600" s="396">
        <v>2950410.63</v>
      </c>
      <c r="AG600" s="396">
        <v>1981355.04</v>
      </c>
      <c r="AH600" s="396">
        <v>6092187.3391199997</v>
      </c>
      <c r="AI600" s="396">
        <v>13630547.819119999</v>
      </c>
      <c r="AJ600" s="396">
        <v>1993306.07</v>
      </c>
      <c r="AK600" s="396">
        <v>11637241.749120001</v>
      </c>
      <c r="AL600" s="396">
        <v>13721063.839120001</v>
      </c>
      <c r="AM600" s="396">
        <v>634237.96</v>
      </c>
      <c r="AN600" s="396">
        <v>634237.96</v>
      </c>
      <c r="AO600" s="396">
        <v>660237.78</v>
      </c>
      <c r="AP600" s="396">
        <v>660237.78</v>
      </c>
      <c r="AQ600" s="396">
        <v>380542.77</v>
      </c>
      <c r="AR600" s="396">
        <v>380542.77</v>
      </c>
      <c r="AS600" s="396">
        <v>396300.24</v>
      </c>
      <c r="AT600" s="396">
        <v>396300.24</v>
      </c>
      <c r="AU600" s="396">
        <v>475875.44</v>
      </c>
      <c r="AV600" s="396">
        <v>1098295.3</v>
      </c>
      <c r="AW600" s="396">
        <v>451894.63</v>
      </c>
      <c r="AX600" s="396">
        <v>171497.5</v>
      </c>
      <c r="AY600" s="396">
        <v>6340200.3700000001</v>
      </c>
      <c r="AZ600" s="396">
        <v>33160193.41</v>
      </c>
      <c r="BA600" s="396">
        <v>2548432.62</v>
      </c>
      <c r="BB600" s="396">
        <v>581553.17000000004</v>
      </c>
      <c r="BC600" s="396">
        <v>1212644.93</v>
      </c>
      <c r="BD600" s="396">
        <v>33160193.309119999</v>
      </c>
    </row>
    <row r="601" spans="1:56" x14ac:dyDescent="0.25">
      <c r="A601" s="390" t="s">
        <v>3491</v>
      </c>
      <c r="B601" s="390" t="s">
        <v>6597</v>
      </c>
      <c r="C601">
        <v>2084.5</v>
      </c>
      <c r="D601" s="396">
        <v>37920823.119999997</v>
      </c>
      <c r="E601" s="396">
        <v>36545543.329999998</v>
      </c>
      <c r="F601" s="397">
        <v>0.96373286029029603</v>
      </c>
      <c r="G601">
        <v>3</v>
      </c>
      <c r="H601" s="396">
        <v>50463.42</v>
      </c>
      <c r="I601" s="396">
        <v>27353269.760000002</v>
      </c>
      <c r="J601" s="396">
        <v>27403733.18</v>
      </c>
      <c r="K601">
        <v>1.04541</v>
      </c>
      <c r="L601" s="396">
        <v>8438256.75</v>
      </c>
      <c r="M601" s="396">
        <v>1687651.35</v>
      </c>
      <c r="N601" s="396">
        <v>780889.43</v>
      </c>
      <c r="O601" s="396">
        <v>347312.01</v>
      </c>
      <c r="P601" s="396">
        <v>352012.29</v>
      </c>
      <c r="Q601" s="396">
        <v>471550.62</v>
      </c>
      <c r="R601" s="396">
        <v>179836.97</v>
      </c>
      <c r="S601" s="396">
        <v>300182.51</v>
      </c>
      <c r="T601" s="396">
        <v>397979.73</v>
      </c>
      <c r="U601" s="396">
        <v>224974.8</v>
      </c>
      <c r="V601" s="396">
        <v>586696.17000000004</v>
      </c>
      <c r="W601" s="396">
        <v>510999.53</v>
      </c>
      <c r="X601" s="396">
        <v>360201.59</v>
      </c>
      <c r="Y601" s="396">
        <v>14638543.75</v>
      </c>
      <c r="Z601" s="396">
        <v>186390</v>
      </c>
      <c r="AA601" s="396">
        <v>260562.5</v>
      </c>
      <c r="AB601" s="396">
        <v>677462.5</v>
      </c>
      <c r="AC601" s="396">
        <v>70873</v>
      </c>
      <c r="AD601" s="396">
        <v>595124.75</v>
      </c>
      <c r="AE601" s="396">
        <v>372447</v>
      </c>
      <c r="AF601" s="396">
        <v>3128834.5</v>
      </c>
      <c r="AG601" s="396">
        <v>2101176</v>
      </c>
      <c r="AH601" s="396">
        <v>7199988.9270000001</v>
      </c>
      <c r="AI601" s="396">
        <v>14592859.176999999</v>
      </c>
      <c r="AJ601" s="396">
        <v>2113849.7599999998</v>
      </c>
      <c r="AK601" s="396">
        <v>12479009.416999999</v>
      </c>
      <c r="AL601" s="396">
        <v>14688849.086999999</v>
      </c>
      <c r="AM601" s="396">
        <v>982477.93</v>
      </c>
      <c r="AN601" s="396">
        <v>982477.93</v>
      </c>
      <c r="AO601" s="396">
        <v>1023447.34</v>
      </c>
      <c r="AP601" s="396">
        <v>1023447.34</v>
      </c>
      <c r="AQ601" s="396">
        <v>516844.84</v>
      </c>
      <c r="AR601" s="396">
        <v>516844.84</v>
      </c>
      <c r="AS601" s="396">
        <v>538117.42000000004</v>
      </c>
      <c r="AT601" s="396">
        <v>538117.42000000004</v>
      </c>
      <c r="AU601" s="396">
        <v>646056.06000000006</v>
      </c>
      <c r="AV601" s="396">
        <v>1164476.6499999999</v>
      </c>
      <c r="AW601" s="396">
        <v>479125.01</v>
      </c>
      <c r="AX601" s="396">
        <v>181997.35</v>
      </c>
      <c r="AY601" s="396">
        <v>8593430.1300000008</v>
      </c>
      <c r="AZ601" s="396">
        <v>37920823.119999997</v>
      </c>
      <c r="BA601" s="396">
        <v>5968610.0599999996</v>
      </c>
      <c r="BB601" s="396">
        <v>534666.55000000005</v>
      </c>
      <c r="BC601" s="396">
        <v>1321732.25</v>
      </c>
      <c r="BD601" s="396">
        <v>37920822.967</v>
      </c>
    </row>
    <row r="602" spans="1:56" x14ac:dyDescent="0.25">
      <c r="A602" s="390" t="s">
        <v>2625</v>
      </c>
      <c r="B602" s="390" t="s">
        <v>6598</v>
      </c>
      <c r="C602">
        <v>1087.8800000000001</v>
      </c>
      <c r="D602" s="396">
        <v>14915759.689999999</v>
      </c>
      <c r="E602" s="396">
        <v>13351328.15</v>
      </c>
      <c r="F602" s="397">
        <v>0.89511553065253202</v>
      </c>
      <c r="G602">
        <v>2</v>
      </c>
      <c r="H602" s="396">
        <v>27068.61</v>
      </c>
      <c r="I602" s="396">
        <v>4512226.9400000004</v>
      </c>
      <c r="J602" s="396">
        <v>4539295.55</v>
      </c>
      <c r="K602">
        <v>1.04541</v>
      </c>
      <c r="L602" s="396">
        <v>3642650.43</v>
      </c>
      <c r="M602" s="396">
        <v>728530.08</v>
      </c>
      <c r="N602" s="396">
        <v>407322.73</v>
      </c>
      <c r="O602" s="396">
        <v>180782.28</v>
      </c>
      <c r="P602" s="396">
        <v>121506.43</v>
      </c>
      <c r="Q602" s="396">
        <v>250259.8</v>
      </c>
      <c r="R602" s="396">
        <v>93489.26</v>
      </c>
      <c r="S602" s="396">
        <v>156574.68</v>
      </c>
      <c r="T602" s="396">
        <v>207155.75</v>
      </c>
      <c r="U602" s="396">
        <v>117349.96</v>
      </c>
      <c r="V602" s="396">
        <v>305386.13</v>
      </c>
      <c r="W602" s="396">
        <v>265984.63</v>
      </c>
      <c r="X602" s="396">
        <v>187880.53</v>
      </c>
      <c r="Y602" s="396">
        <v>6664872.6900000004</v>
      </c>
      <c r="Z602" s="396">
        <v>96747.3</v>
      </c>
      <c r="AA602" s="396">
        <v>135985</v>
      </c>
      <c r="AB602" s="396">
        <v>353561</v>
      </c>
      <c r="AC602" s="396">
        <v>36987.919999999998</v>
      </c>
      <c r="AD602" s="396">
        <v>621179.48</v>
      </c>
      <c r="AE602" s="396">
        <v>197892.83</v>
      </c>
      <c r="AF602" s="396">
        <v>1632907.88</v>
      </c>
      <c r="AG602" s="396">
        <v>1096583.04</v>
      </c>
      <c r="AH602" s="396">
        <v>2614579.8301200001</v>
      </c>
      <c r="AI602" s="396">
        <v>6786424.2801200002</v>
      </c>
      <c r="AJ602" s="396">
        <v>1103197.3500000001</v>
      </c>
      <c r="AK602" s="396">
        <v>5683226.9301199997</v>
      </c>
      <c r="AL602" s="396">
        <v>6836520.4701199997</v>
      </c>
      <c r="AM602" s="396">
        <v>59878.36</v>
      </c>
      <c r="AN602" s="396">
        <v>59878.36</v>
      </c>
      <c r="AO602" s="396">
        <v>62241.98</v>
      </c>
      <c r="AP602" s="396">
        <v>62241.98</v>
      </c>
      <c r="AQ602" s="396">
        <v>40969.4</v>
      </c>
      <c r="AR602" s="396">
        <v>40969.4</v>
      </c>
      <c r="AS602" s="396">
        <v>42545.15</v>
      </c>
      <c r="AT602" s="396">
        <v>42545.15</v>
      </c>
      <c r="AU602" s="396">
        <v>51211.76</v>
      </c>
      <c r="AV602" s="396">
        <v>607450.27</v>
      </c>
      <c r="AW602" s="396">
        <v>249935.98</v>
      </c>
      <c r="AX602" s="396">
        <v>94498.62</v>
      </c>
      <c r="AY602" s="396">
        <v>1414366.41</v>
      </c>
      <c r="AZ602" s="396">
        <v>14915759.689999999</v>
      </c>
      <c r="BA602" s="396">
        <v>44474.38</v>
      </c>
      <c r="BB602" s="396">
        <v>22678.2</v>
      </c>
      <c r="BC602" s="396">
        <v>548471.59</v>
      </c>
      <c r="BD602" s="396">
        <v>14915759.570119999</v>
      </c>
    </row>
    <row r="603" spans="1:56" x14ac:dyDescent="0.25">
      <c r="A603" s="390" t="s">
        <v>2019</v>
      </c>
      <c r="B603" s="390" t="s">
        <v>6599</v>
      </c>
      <c r="C603">
        <v>293.38</v>
      </c>
      <c r="D603" s="396">
        <v>3993361.75</v>
      </c>
      <c r="E603" s="396">
        <v>4338710.96</v>
      </c>
      <c r="F603" s="397">
        <v>1.08648082283054</v>
      </c>
      <c r="G603">
        <v>4</v>
      </c>
      <c r="H603" s="396">
        <v>253.93</v>
      </c>
      <c r="I603" s="396">
        <v>219438.84</v>
      </c>
      <c r="J603" s="396">
        <v>219692.77</v>
      </c>
      <c r="K603">
        <v>1.04541</v>
      </c>
      <c r="L603" s="396">
        <v>999178.41</v>
      </c>
      <c r="M603" s="396">
        <v>199835.68</v>
      </c>
      <c r="N603" s="396">
        <v>109519.55</v>
      </c>
      <c r="O603" s="396">
        <v>48008.57</v>
      </c>
      <c r="P603" s="396">
        <v>33450.400000000001</v>
      </c>
      <c r="Q603" s="396">
        <v>68398.98</v>
      </c>
      <c r="R603" s="396">
        <v>24670.77</v>
      </c>
      <c r="S603" s="396">
        <v>42142.25</v>
      </c>
      <c r="T603" s="396">
        <v>55012.31</v>
      </c>
      <c r="U603" s="396">
        <v>31444.6</v>
      </c>
      <c r="V603" s="396">
        <v>81098.39</v>
      </c>
      <c r="W603" s="396">
        <v>70634.92</v>
      </c>
      <c r="X603" s="396">
        <v>50568.25</v>
      </c>
      <c r="Y603" s="396">
        <v>1813963.08</v>
      </c>
      <c r="Z603" s="396">
        <v>26156.7</v>
      </c>
      <c r="AA603" s="396">
        <v>36672.5</v>
      </c>
      <c r="AB603" s="396">
        <v>95348.5</v>
      </c>
      <c r="AC603" s="396">
        <v>9974.92</v>
      </c>
      <c r="AD603" s="396">
        <v>83759.990000000005</v>
      </c>
      <c r="AE603" s="396">
        <v>54687.93</v>
      </c>
      <c r="AF603" s="396">
        <v>440363.38</v>
      </c>
      <c r="AG603" s="396">
        <v>295727.03999999998</v>
      </c>
      <c r="AH603" s="396">
        <v>716821.90211999998</v>
      </c>
      <c r="AI603" s="396">
        <v>1759512.8621199999</v>
      </c>
      <c r="AJ603" s="396">
        <v>297510.78999999998</v>
      </c>
      <c r="AK603" s="396">
        <v>1462002.0721199999</v>
      </c>
      <c r="AL603" s="396">
        <v>1773022.8221199999</v>
      </c>
      <c r="AM603" s="396">
        <v>28363.43</v>
      </c>
      <c r="AN603" s="396">
        <v>28363.43</v>
      </c>
      <c r="AO603" s="396">
        <v>29939.18</v>
      </c>
      <c r="AP603" s="396">
        <v>29939.18</v>
      </c>
      <c r="AQ603" s="396">
        <v>6302.98</v>
      </c>
      <c r="AR603" s="396">
        <v>6302.98</v>
      </c>
      <c r="AS603" s="396">
        <v>6302.98</v>
      </c>
      <c r="AT603" s="396">
        <v>6302.98</v>
      </c>
      <c r="AU603" s="396">
        <v>7878.73</v>
      </c>
      <c r="AV603" s="396">
        <v>163877.63</v>
      </c>
      <c r="AW603" s="396">
        <v>67427.600000000006</v>
      </c>
      <c r="AX603" s="396">
        <v>25374.63</v>
      </c>
      <c r="AY603" s="396">
        <v>406375.73</v>
      </c>
      <c r="AZ603" s="396">
        <v>3993361.75</v>
      </c>
      <c r="BA603" s="396">
        <v>21120.23</v>
      </c>
      <c r="BB603" s="396">
        <v>15.11</v>
      </c>
      <c r="BC603" s="396">
        <v>95396.74</v>
      </c>
      <c r="BD603" s="396">
        <v>3993361.6321200002</v>
      </c>
    </row>
    <row r="604" spans="1:56" x14ac:dyDescent="0.25">
      <c r="A604" s="390" t="s">
        <v>1437</v>
      </c>
      <c r="B604" s="390" t="s">
        <v>6600</v>
      </c>
      <c r="C604">
        <v>2584.75</v>
      </c>
      <c r="D604" s="396">
        <v>37092560.840000004</v>
      </c>
      <c r="E604" s="396">
        <v>29562997.370000001</v>
      </c>
      <c r="F604" s="397">
        <v>0.79700610312458497</v>
      </c>
      <c r="G604">
        <v>2</v>
      </c>
      <c r="H604" s="396">
        <v>173935.89</v>
      </c>
      <c r="I604" s="396">
        <v>6588930.25</v>
      </c>
      <c r="J604" s="396">
        <v>6762866.1399999997</v>
      </c>
      <c r="K604">
        <v>1.04541</v>
      </c>
      <c r="L604" s="396">
        <v>8961100.1099999994</v>
      </c>
      <c r="M604" s="396">
        <v>1792220.02</v>
      </c>
      <c r="N604" s="396">
        <v>969173.05</v>
      </c>
      <c r="O604" s="396">
        <v>430576.88</v>
      </c>
      <c r="P604" s="396">
        <v>308634.06</v>
      </c>
      <c r="Q604" s="396">
        <v>594668.78</v>
      </c>
      <c r="R604" s="396">
        <v>223335.45</v>
      </c>
      <c r="S604" s="396">
        <v>372148.52</v>
      </c>
      <c r="T604" s="396">
        <v>493391.72</v>
      </c>
      <c r="U604" s="396">
        <v>278787.21999999997</v>
      </c>
      <c r="V604" s="396">
        <v>727351.19</v>
      </c>
      <c r="W604" s="396">
        <v>633506.98</v>
      </c>
      <c r="X604" s="396">
        <v>446556.62</v>
      </c>
      <c r="Y604" s="396">
        <v>16231450.6</v>
      </c>
      <c r="Z604" s="396">
        <v>229725</v>
      </c>
      <c r="AA604" s="396">
        <v>323093.75</v>
      </c>
      <c r="AB604" s="396">
        <v>840043.75</v>
      </c>
      <c r="AC604" s="396">
        <v>87881.5</v>
      </c>
      <c r="AD604" s="396">
        <v>1475892.25</v>
      </c>
      <c r="AE604" s="396">
        <v>469475.5</v>
      </c>
      <c r="AF604" s="396">
        <v>3879709.75</v>
      </c>
      <c r="AG604" s="396">
        <v>2605428</v>
      </c>
      <c r="AH604" s="396">
        <v>6576542.5920000002</v>
      </c>
      <c r="AI604" s="396">
        <v>16487792.092</v>
      </c>
      <c r="AJ604" s="396">
        <v>2621143.2799999998</v>
      </c>
      <c r="AK604" s="396">
        <v>13866648.812000001</v>
      </c>
      <c r="AL604" s="396">
        <v>16606818.202</v>
      </c>
      <c r="AM604" s="396">
        <v>324603.77</v>
      </c>
      <c r="AN604" s="396">
        <v>324603.77</v>
      </c>
      <c r="AO604" s="396">
        <v>337997.62</v>
      </c>
      <c r="AP604" s="396">
        <v>337997.62</v>
      </c>
      <c r="AQ604" s="396">
        <v>124483.97</v>
      </c>
      <c r="AR604" s="396">
        <v>124483.97</v>
      </c>
      <c r="AS604" s="396">
        <v>129999.08</v>
      </c>
      <c r="AT604" s="396">
        <v>129999.08</v>
      </c>
      <c r="AU604" s="396">
        <v>155998.9</v>
      </c>
      <c r="AV604" s="396">
        <v>1444171.66</v>
      </c>
      <c r="AW604" s="396">
        <v>594205.78</v>
      </c>
      <c r="AX604" s="396">
        <v>225746.71</v>
      </c>
      <c r="AY604" s="396">
        <v>4254291.93</v>
      </c>
      <c r="AZ604" s="396">
        <v>37092560.840000004</v>
      </c>
      <c r="BA604" s="396">
        <v>426183.46</v>
      </c>
      <c r="BB604" s="396">
        <v>15802.17</v>
      </c>
      <c r="BC604" s="396">
        <v>1141422.45</v>
      </c>
      <c r="BD604" s="396">
        <v>37092560.732000001</v>
      </c>
    </row>
    <row r="605" spans="1:56" x14ac:dyDescent="0.25">
      <c r="A605" s="390" t="s">
        <v>2187</v>
      </c>
      <c r="B605" s="390" t="s">
        <v>6601</v>
      </c>
      <c r="C605">
        <v>169.25</v>
      </c>
      <c r="D605" s="396">
        <v>2425377.86</v>
      </c>
      <c r="E605" s="396">
        <v>3599262.22</v>
      </c>
      <c r="F605" s="397">
        <v>1.48400060846601</v>
      </c>
      <c r="G605">
        <v>4</v>
      </c>
      <c r="H605" s="396">
        <v>154.22999999999999</v>
      </c>
      <c r="I605" s="396">
        <v>152096.4</v>
      </c>
      <c r="J605" s="396">
        <v>152250.63</v>
      </c>
      <c r="K605">
        <v>1.04541</v>
      </c>
      <c r="L605" s="396">
        <v>601607.42000000004</v>
      </c>
      <c r="M605" s="396">
        <v>120321.48</v>
      </c>
      <c r="N605" s="396">
        <v>63011.25</v>
      </c>
      <c r="O605" s="396">
        <v>27754.95</v>
      </c>
      <c r="P605" s="396">
        <v>20846.28</v>
      </c>
      <c r="Q605" s="396">
        <v>37015.910000000003</v>
      </c>
      <c r="R605" s="396">
        <v>14283.08</v>
      </c>
      <c r="S605" s="396">
        <v>24312.83</v>
      </c>
      <c r="T605" s="396">
        <v>31803.99</v>
      </c>
      <c r="U605" s="396">
        <v>18153.580000000002</v>
      </c>
      <c r="V605" s="396">
        <v>46885</v>
      </c>
      <c r="W605" s="396">
        <v>40835.81</v>
      </c>
      <c r="X605" s="396">
        <v>29173.99</v>
      </c>
      <c r="Y605" s="396">
        <v>1076005.57</v>
      </c>
      <c r="Z605" s="396">
        <v>15075</v>
      </c>
      <c r="AA605" s="396">
        <v>21156.25</v>
      </c>
      <c r="AB605" s="396">
        <v>55006.25</v>
      </c>
      <c r="AC605" s="396">
        <v>5754.5</v>
      </c>
      <c r="AD605" s="396">
        <v>48320.87</v>
      </c>
      <c r="AE605" s="396">
        <v>29848.5</v>
      </c>
      <c r="AF605" s="396">
        <v>254044.25</v>
      </c>
      <c r="AG605" s="396">
        <v>170604</v>
      </c>
      <c r="AH605" s="396">
        <v>440688.342</v>
      </c>
      <c r="AI605" s="396">
        <v>1040497.9620000001</v>
      </c>
      <c r="AJ605" s="396">
        <v>171633.04</v>
      </c>
      <c r="AK605" s="396">
        <v>868864.92200000002</v>
      </c>
      <c r="AL605" s="396">
        <v>1048291.812</v>
      </c>
      <c r="AM605" s="396">
        <v>28363.43</v>
      </c>
      <c r="AN605" s="396">
        <v>28363.43</v>
      </c>
      <c r="AO605" s="396">
        <v>29939.18</v>
      </c>
      <c r="AP605" s="396">
        <v>29939.18</v>
      </c>
      <c r="AQ605" s="396">
        <v>7090.85</v>
      </c>
      <c r="AR605" s="396">
        <v>7090.85</v>
      </c>
      <c r="AS605" s="396">
        <v>7090.85</v>
      </c>
      <c r="AT605" s="396">
        <v>7090.85</v>
      </c>
      <c r="AU605" s="396">
        <v>8666.6</v>
      </c>
      <c r="AV605" s="396">
        <v>94544.78</v>
      </c>
      <c r="AW605" s="396">
        <v>38900.54</v>
      </c>
      <c r="AX605" s="396">
        <v>13999.79</v>
      </c>
      <c r="AY605" s="396">
        <v>301080.33</v>
      </c>
      <c r="AZ605" s="396">
        <v>2425377.86</v>
      </c>
      <c r="BA605" s="396">
        <v>27216.26</v>
      </c>
      <c r="BB605" s="396">
        <v>8.16</v>
      </c>
      <c r="BC605" s="396">
        <v>67121.490000000005</v>
      </c>
      <c r="BD605" s="396">
        <v>2425377.7119999998</v>
      </c>
    </row>
    <row r="606" spans="1:56" x14ac:dyDescent="0.25">
      <c r="A606" s="390" t="s">
        <v>2133</v>
      </c>
      <c r="B606" s="390" t="s">
        <v>6602</v>
      </c>
      <c r="C606">
        <v>723.75</v>
      </c>
      <c r="D606" s="396">
        <v>11931438.35</v>
      </c>
      <c r="E606" s="396">
        <v>8443241.6300000008</v>
      </c>
      <c r="F606" s="397">
        <v>0.70764658730353303</v>
      </c>
      <c r="G606">
        <v>1</v>
      </c>
      <c r="H606" s="396">
        <v>368328.86</v>
      </c>
      <c r="I606" s="396">
        <v>3602624.64</v>
      </c>
      <c r="J606" s="396">
        <v>3970953.5</v>
      </c>
      <c r="K606">
        <v>1.04541</v>
      </c>
      <c r="L606" s="396">
        <v>2728237.15</v>
      </c>
      <c r="M606" s="396">
        <v>545647.43000000005</v>
      </c>
      <c r="N606" s="396">
        <v>270798.34999999998</v>
      </c>
      <c r="O606" s="396">
        <v>120021.43</v>
      </c>
      <c r="P606" s="396">
        <v>105171.03</v>
      </c>
      <c r="Q606" s="396">
        <v>159329.39000000001</v>
      </c>
      <c r="R606" s="396">
        <v>62326.17</v>
      </c>
      <c r="S606" s="396">
        <v>104058.95</v>
      </c>
      <c r="T606" s="396">
        <v>137530.79</v>
      </c>
      <c r="U606" s="396">
        <v>78125.25</v>
      </c>
      <c r="V606" s="396">
        <v>202745.97</v>
      </c>
      <c r="W606" s="396">
        <v>176587.31</v>
      </c>
      <c r="X606" s="396">
        <v>124864.7</v>
      </c>
      <c r="Y606" s="396">
        <v>4815443.92</v>
      </c>
      <c r="Z606" s="396">
        <v>64530</v>
      </c>
      <c r="AA606" s="396">
        <v>90468.75</v>
      </c>
      <c r="AB606" s="396">
        <v>235218.75</v>
      </c>
      <c r="AC606" s="396">
        <v>24607.5</v>
      </c>
      <c r="AD606" s="396">
        <v>413261.25</v>
      </c>
      <c r="AE606" s="396">
        <v>125002</v>
      </c>
      <c r="AF606" s="396">
        <v>1086348.75</v>
      </c>
      <c r="AG606" s="396">
        <v>729540</v>
      </c>
      <c r="AH606" s="396">
        <v>2183252.1060000001</v>
      </c>
      <c r="AI606" s="396">
        <v>4952229.1059999997</v>
      </c>
      <c r="AJ606" s="396">
        <v>733940.4</v>
      </c>
      <c r="AK606" s="396">
        <v>4218288.7060000002</v>
      </c>
      <c r="AL606" s="396">
        <v>4985557.3360000001</v>
      </c>
      <c r="AM606" s="396">
        <v>210362.15</v>
      </c>
      <c r="AN606" s="396">
        <v>210362.15</v>
      </c>
      <c r="AO606" s="396">
        <v>219028.76</v>
      </c>
      <c r="AP606" s="396">
        <v>219028.76</v>
      </c>
      <c r="AQ606" s="396">
        <v>119756.73</v>
      </c>
      <c r="AR606" s="396">
        <v>119756.73</v>
      </c>
      <c r="AS606" s="396">
        <v>124483.97</v>
      </c>
      <c r="AT606" s="396">
        <v>124483.97</v>
      </c>
      <c r="AU606" s="396">
        <v>149695.91</v>
      </c>
      <c r="AV606" s="396">
        <v>404178.97</v>
      </c>
      <c r="AW606" s="396">
        <v>166299.81</v>
      </c>
      <c r="AX606" s="396">
        <v>62999.08</v>
      </c>
      <c r="AY606" s="396">
        <v>2130436.9900000002</v>
      </c>
      <c r="AZ606" s="396">
        <v>11931438.35</v>
      </c>
      <c r="BA606" s="396">
        <v>846045.32</v>
      </c>
      <c r="BB606" s="396">
        <v>92924.31</v>
      </c>
      <c r="BC606" s="396">
        <v>438912.13</v>
      </c>
      <c r="BD606" s="396">
        <v>11931438.245999999</v>
      </c>
    </row>
    <row r="607" spans="1:56" x14ac:dyDescent="0.25">
      <c r="A607" s="390" t="s">
        <v>1554</v>
      </c>
      <c r="B607" s="390" t="s">
        <v>6603</v>
      </c>
      <c r="C607">
        <v>1674.71</v>
      </c>
      <c r="D607" s="396">
        <v>24895425.050000001</v>
      </c>
      <c r="E607" s="396">
        <v>17742423.98</v>
      </c>
      <c r="F607" s="397">
        <v>0.71267809022605899</v>
      </c>
      <c r="G607">
        <v>1</v>
      </c>
      <c r="H607" s="396">
        <v>732341.89</v>
      </c>
      <c r="I607" s="396">
        <v>7862074.9299999997</v>
      </c>
      <c r="J607" s="396">
        <v>8594416.8200000003</v>
      </c>
      <c r="K607">
        <v>1.04541</v>
      </c>
      <c r="L607" s="396">
        <v>5875049.0599999996</v>
      </c>
      <c r="M607" s="396">
        <v>1175009.81</v>
      </c>
      <c r="N607" s="396">
        <v>627111.97</v>
      </c>
      <c r="O607" s="396">
        <v>278299.69</v>
      </c>
      <c r="P607" s="396">
        <v>210155.41</v>
      </c>
      <c r="Q607" s="396">
        <v>385448.37</v>
      </c>
      <c r="R607" s="396">
        <v>144129.26999999999</v>
      </c>
      <c r="S607" s="396">
        <v>240859.19</v>
      </c>
      <c r="T607" s="396">
        <v>318899.52</v>
      </c>
      <c r="U607" s="396">
        <v>180563.35</v>
      </c>
      <c r="V607" s="396">
        <v>470117.23</v>
      </c>
      <c r="W607" s="396">
        <v>409461.82</v>
      </c>
      <c r="X607" s="396">
        <v>289017.03999999998</v>
      </c>
      <c r="Y607" s="396">
        <v>10604121.73</v>
      </c>
      <c r="Z607" s="396">
        <v>149157</v>
      </c>
      <c r="AA607" s="396">
        <v>209338.75</v>
      </c>
      <c r="AB607" s="396">
        <v>544280.75</v>
      </c>
      <c r="AC607" s="396">
        <v>56940.14</v>
      </c>
      <c r="AD607" s="396">
        <v>956259.41</v>
      </c>
      <c r="AE607" s="396">
        <v>305049.38</v>
      </c>
      <c r="AF607" s="396">
        <v>2513739.71</v>
      </c>
      <c r="AG607" s="396">
        <v>1688107.68</v>
      </c>
      <c r="AH607" s="396">
        <v>4450841.0240399996</v>
      </c>
      <c r="AI607" s="396">
        <v>10873713.844040001</v>
      </c>
      <c r="AJ607" s="396">
        <v>1698289.91</v>
      </c>
      <c r="AK607" s="396">
        <v>9175423.9340400007</v>
      </c>
      <c r="AL607" s="396">
        <v>10950833.184040001</v>
      </c>
      <c r="AM607" s="396">
        <v>256058.8</v>
      </c>
      <c r="AN607" s="396">
        <v>256058.8</v>
      </c>
      <c r="AO607" s="396">
        <v>267089.03000000003</v>
      </c>
      <c r="AP607" s="396">
        <v>267089.03000000003</v>
      </c>
      <c r="AQ607" s="396">
        <v>155211.01999999999</v>
      </c>
      <c r="AR607" s="396">
        <v>155211.01999999999</v>
      </c>
      <c r="AS607" s="396">
        <v>161514.01</v>
      </c>
      <c r="AT607" s="396">
        <v>161514.01</v>
      </c>
      <c r="AU607" s="396">
        <v>194604.69</v>
      </c>
      <c r="AV607" s="396">
        <v>935205.54</v>
      </c>
      <c r="AW607" s="396">
        <v>384791.19</v>
      </c>
      <c r="AX607" s="396">
        <v>146122.87</v>
      </c>
      <c r="AY607" s="396">
        <v>3340470.01</v>
      </c>
      <c r="AZ607" s="396">
        <v>24895425.050000001</v>
      </c>
      <c r="BA607" s="396">
        <v>577002.61</v>
      </c>
      <c r="BB607" s="396">
        <v>186945.86</v>
      </c>
      <c r="BC607" s="396">
        <v>865817.62</v>
      </c>
      <c r="BD607" s="396">
        <v>24895424.924040001</v>
      </c>
    </row>
    <row r="608" spans="1:56" x14ac:dyDescent="0.25">
      <c r="A608" s="390" t="s">
        <v>2429</v>
      </c>
      <c r="B608" s="390" t="s">
        <v>6604</v>
      </c>
      <c r="C608">
        <v>2360</v>
      </c>
      <c r="D608" s="396">
        <v>34963547.890000001</v>
      </c>
      <c r="E608" s="396">
        <v>25551841.050000001</v>
      </c>
      <c r="F608" s="397">
        <v>0.73081373579104503</v>
      </c>
      <c r="G608">
        <v>1</v>
      </c>
      <c r="H608" s="396">
        <v>793038.5</v>
      </c>
      <c r="I608" s="396">
        <v>9497465.7599999998</v>
      </c>
      <c r="J608" s="396">
        <v>10290504.26</v>
      </c>
      <c r="K608">
        <v>1.04541</v>
      </c>
      <c r="L608" s="396">
        <v>8222218.1699999999</v>
      </c>
      <c r="M608" s="396">
        <v>1644443.63</v>
      </c>
      <c r="N608" s="396">
        <v>884407.92</v>
      </c>
      <c r="O608" s="396">
        <v>392320.05</v>
      </c>
      <c r="P608" s="396">
        <v>294571.87</v>
      </c>
      <c r="Q608" s="396">
        <v>540754.29</v>
      </c>
      <c r="R608" s="396">
        <v>203858.52</v>
      </c>
      <c r="S608" s="396">
        <v>339731.4</v>
      </c>
      <c r="T608" s="396">
        <v>449553.78</v>
      </c>
      <c r="U608" s="396">
        <v>254798.55</v>
      </c>
      <c r="V608" s="396">
        <v>662725.91</v>
      </c>
      <c r="W608" s="396">
        <v>577219.77</v>
      </c>
      <c r="X608" s="396">
        <v>407657.96</v>
      </c>
      <c r="Y608" s="396">
        <v>14874261.82</v>
      </c>
      <c r="Z608" s="396">
        <v>208485</v>
      </c>
      <c r="AA608" s="396">
        <v>295000</v>
      </c>
      <c r="AB608" s="396">
        <v>767000</v>
      </c>
      <c r="AC608" s="396">
        <v>80240</v>
      </c>
      <c r="AD608" s="396">
        <v>1347560</v>
      </c>
      <c r="AE608" s="396">
        <v>424617.5</v>
      </c>
      <c r="AF608" s="396">
        <v>3542360</v>
      </c>
      <c r="AG608" s="396">
        <v>2378880</v>
      </c>
      <c r="AH608" s="396">
        <v>6247477.4939999999</v>
      </c>
      <c r="AI608" s="396">
        <v>15291619.994000001</v>
      </c>
      <c r="AJ608" s="396">
        <v>2393228.7999999998</v>
      </c>
      <c r="AK608" s="396">
        <v>12898391.194</v>
      </c>
      <c r="AL608" s="396">
        <v>15400296.504000001</v>
      </c>
      <c r="AM608" s="396">
        <v>360845.94</v>
      </c>
      <c r="AN608" s="396">
        <v>360845.94</v>
      </c>
      <c r="AO608" s="396">
        <v>375815.53</v>
      </c>
      <c r="AP608" s="396">
        <v>375815.53</v>
      </c>
      <c r="AQ608" s="396">
        <v>215089.39</v>
      </c>
      <c r="AR608" s="396">
        <v>215089.39</v>
      </c>
      <c r="AS608" s="396">
        <v>224543.87</v>
      </c>
      <c r="AT608" s="396">
        <v>224543.87</v>
      </c>
      <c r="AU608" s="396">
        <v>269452.65000000002</v>
      </c>
      <c r="AV608" s="396">
        <v>1318111.94</v>
      </c>
      <c r="AW608" s="396">
        <v>542338.39</v>
      </c>
      <c r="AX608" s="396">
        <v>206496.99</v>
      </c>
      <c r="AY608" s="396">
        <v>4688989.43</v>
      </c>
      <c r="AZ608" s="396">
        <v>34963547.890000001</v>
      </c>
      <c r="BA608" s="396">
        <v>650123.93000000005</v>
      </c>
      <c r="BB608" s="396">
        <v>228640.98</v>
      </c>
      <c r="BC608" s="396">
        <v>1182160.08</v>
      </c>
      <c r="BD608" s="396">
        <v>34963547.754000001</v>
      </c>
    </row>
    <row r="609" spans="1:56" x14ac:dyDescent="0.25">
      <c r="A609" s="390" t="s">
        <v>2189</v>
      </c>
      <c r="B609" s="390" t="s">
        <v>6605</v>
      </c>
      <c r="C609">
        <v>3529.88</v>
      </c>
      <c r="D609" s="396">
        <v>52999571.890000001</v>
      </c>
      <c r="E609" s="396">
        <v>37099560.460000001</v>
      </c>
      <c r="F609" s="397">
        <v>0.699997361054155</v>
      </c>
      <c r="G609">
        <v>1</v>
      </c>
      <c r="H609" s="396">
        <v>1852400.76</v>
      </c>
      <c r="I609" s="396">
        <v>18497633.550000001</v>
      </c>
      <c r="J609" s="396">
        <v>20350034.309999999</v>
      </c>
      <c r="K609">
        <v>1.04541</v>
      </c>
      <c r="L609" s="396">
        <v>12349455.140000001</v>
      </c>
      <c r="M609" s="396">
        <v>2469891.02</v>
      </c>
      <c r="N609" s="396">
        <v>1323236.27</v>
      </c>
      <c r="O609" s="396">
        <v>587354.87</v>
      </c>
      <c r="P609" s="396">
        <v>449055.87</v>
      </c>
      <c r="Q609" s="396">
        <v>807107.97</v>
      </c>
      <c r="R609" s="396">
        <v>304489.32</v>
      </c>
      <c r="S609" s="396">
        <v>508300.42</v>
      </c>
      <c r="T609" s="396">
        <v>673041.32</v>
      </c>
      <c r="U609" s="396">
        <v>381225.31</v>
      </c>
      <c r="V609" s="396">
        <v>992188.13</v>
      </c>
      <c r="W609" s="396">
        <v>864174.15</v>
      </c>
      <c r="X609" s="396">
        <v>609930.99</v>
      </c>
      <c r="Y609" s="396">
        <v>22319450.780000001</v>
      </c>
      <c r="Z609" s="396">
        <v>313107.3</v>
      </c>
      <c r="AA609" s="396">
        <v>441235</v>
      </c>
      <c r="AB609" s="396">
        <v>1147211</v>
      </c>
      <c r="AC609" s="396">
        <v>120015.92</v>
      </c>
      <c r="AD609" s="396">
        <v>2015561.48</v>
      </c>
      <c r="AE609" s="396">
        <v>635417.61</v>
      </c>
      <c r="AF609" s="396">
        <v>5298349.88</v>
      </c>
      <c r="AG609" s="396">
        <v>3558119.04</v>
      </c>
      <c r="AH609" s="396">
        <v>9499203.8491200004</v>
      </c>
      <c r="AI609" s="396">
        <v>23028221.079119999</v>
      </c>
      <c r="AJ609" s="396">
        <v>3579580.71</v>
      </c>
      <c r="AK609" s="396">
        <v>19448640.369120002</v>
      </c>
      <c r="AL609" s="396">
        <v>23190769.839120001</v>
      </c>
      <c r="AM609" s="396">
        <v>525511.44999999995</v>
      </c>
      <c r="AN609" s="396">
        <v>525511.44999999995</v>
      </c>
      <c r="AO609" s="396">
        <v>547571.9</v>
      </c>
      <c r="AP609" s="396">
        <v>547571.9</v>
      </c>
      <c r="AQ609" s="396">
        <v>422300.06</v>
      </c>
      <c r="AR609" s="396">
        <v>422300.06</v>
      </c>
      <c r="AS609" s="396">
        <v>439633.27</v>
      </c>
      <c r="AT609" s="396">
        <v>439633.27</v>
      </c>
      <c r="AU609" s="396">
        <v>527875.06999999995</v>
      </c>
      <c r="AV609" s="396">
        <v>1972046.73</v>
      </c>
      <c r="AW609" s="396">
        <v>811400.48</v>
      </c>
      <c r="AX609" s="396">
        <v>307995.51</v>
      </c>
      <c r="AY609" s="396">
        <v>7489351.1500000004</v>
      </c>
      <c r="AZ609" s="396">
        <v>52999571.890000001</v>
      </c>
      <c r="BA609" s="396">
        <v>1315180.3500000001</v>
      </c>
      <c r="BB609" s="396">
        <v>686570.43</v>
      </c>
      <c r="BC609" s="396">
        <v>2196276.79</v>
      </c>
      <c r="BD609" s="396">
        <v>52999571.76912</v>
      </c>
    </row>
    <row r="610" spans="1:56" x14ac:dyDescent="0.25">
      <c r="A610" s="390" t="s">
        <v>3475</v>
      </c>
      <c r="B610" s="390" t="s">
        <v>6606</v>
      </c>
      <c r="C610">
        <v>5012.63</v>
      </c>
      <c r="D610" s="396">
        <v>76625649.590000004</v>
      </c>
      <c r="E610" s="396">
        <v>75297748.489999995</v>
      </c>
      <c r="F610" s="397">
        <v>0.98267027937635498</v>
      </c>
      <c r="G610">
        <v>3</v>
      </c>
      <c r="H610" s="396">
        <v>101970.16</v>
      </c>
      <c r="I610" s="396">
        <v>10920522.449999999</v>
      </c>
      <c r="J610" s="396">
        <v>11022492.609999999</v>
      </c>
      <c r="K610">
        <v>1.04541</v>
      </c>
      <c r="L610" s="396">
        <v>17749669.41</v>
      </c>
      <c r="M610" s="396">
        <v>3549933.88</v>
      </c>
      <c r="N610" s="396">
        <v>1879085.53</v>
      </c>
      <c r="O610" s="396">
        <v>834899.08</v>
      </c>
      <c r="P610" s="396">
        <v>670413.97</v>
      </c>
      <c r="Q610" s="396">
        <v>1152321.6499999999</v>
      </c>
      <c r="R610" s="396">
        <v>433686.28</v>
      </c>
      <c r="S610" s="396">
        <v>721929.23</v>
      </c>
      <c r="T610" s="396">
        <v>956698.58</v>
      </c>
      <c r="U610" s="396">
        <v>541365.88</v>
      </c>
      <c r="V610" s="396">
        <v>1410351.71</v>
      </c>
      <c r="W610" s="396">
        <v>1228385.48</v>
      </c>
      <c r="X610" s="396">
        <v>866273.17</v>
      </c>
      <c r="Y610" s="396">
        <v>31995013.850000001</v>
      </c>
      <c r="Z610" s="396">
        <v>446157</v>
      </c>
      <c r="AA610" s="396">
        <v>626578.75</v>
      </c>
      <c r="AB610" s="396">
        <v>1629104.75</v>
      </c>
      <c r="AC610" s="396">
        <v>170429.42</v>
      </c>
      <c r="AD610" s="396">
        <v>1431105.86</v>
      </c>
      <c r="AE610" s="396">
        <v>909762.82</v>
      </c>
      <c r="AF610" s="396">
        <v>7523957.6299999999</v>
      </c>
      <c r="AG610" s="396">
        <v>5052731.04</v>
      </c>
      <c r="AH610" s="396">
        <v>14103198.91512</v>
      </c>
      <c r="AI610" s="396">
        <v>31893026.185120001</v>
      </c>
      <c r="AJ610" s="396">
        <v>5083207.83</v>
      </c>
      <c r="AK610" s="396">
        <v>26809818.355119999</v>
      </c>
      <c r="AL610" s="396">
        <v>32123854.645119999</v>
      </c>
      <c r="AM610" s="396">
        <v>869812.06</v>
      </c>
      <c r="AN610" s="396">
        <v>869812.06</v>
      </c>
      <c r="AO610" s="396">
        <v>906054.23</v>
      </c>
      <c r="AP610" s="396">
        <v>906054.23</v>
      </c>
      <c r="AQ610" s="396">
        <v>855630.34</v>
      </c>
      <c r="AR610" s="396">
        <v>855630.34</v>
      </c>
      <c r="AS610" s="396">
        <v>891084.64</v>
      </c>
      <c r="AT610" s="396">
        <v>891084.64</v>
      </c>
      <c r="AU610" s="396">
        <v>1069931.8600000001</v>
      </c>
      <c r="AV610" s="396">
        <v>2800889.39</v>
      </c>
      <c r="AW610" s="396">
        <v>1152428.56</v>
      </c>
      <c r="AX610" s="396">
        <v>438368.61</v>
      </c>
      <c r="AY610" s="396">
        <v>12506780.960000001</v>
      </c>
      <c r="AZ610" s="396">
        <v>76625649.590000004</v>
      </c>
      <c r="BA610" s="396">
        <v>1179392.1000000001</v>
      </c>
      <c r="BB610" s="396">
        <v>526722.6</v>
      </c>
      <c r="BC610" s="396">
        <v>2196529.1800000002</v>
      </c>
      <c r="BD610" s="396">
        <v>76625649.455119997</v>
      </c>
    </row>
    <row r="611" spans="1:56" x14ac:dyDescent="0.25">
      <c r="A611" s="390" t="s">
        <v>2206</v>
      </c>
      <c r="B611" s="390" t="s">
        <v>6607</v>
      </c>
      <c r="C611">
        <v>1858.04</v>
      </c>
      <c r="D611" s="396">
        <v>29817628.920000002</v>
      </c>
      <c r="E611" s="396">
        <v>24029602.859999999</v>
      </c>
      <c r="F611" s="397">
        <v>0.80588577061143496</v>
      </c>
      <c r="G611">
        <v>2</v>
      </c>
      <c r="H611" s="396">
        <v>110279.96</v>
      </c>
      <c r="I611" s="396">
        <v>3115505.87</v>
      </c>
      <c r="J611" s="396">
        <v>3225785.83</v>
      </c>
      <c r="K611">
        <v>1.04541</v>
      </c>
      <c r="L611" s="396">
        <v>6796963.6799999997</v>
      </c>
      <c r="M611" s="396">
        <v>1359392.73</v>
      </c>
      <c r="N611" s="396">
        <v>696124.3</v>
      </c>
      <c r="O611" s="396">
        <v>309055.18</v>
      </c>
      <c r="P611" s="396">
        <v>259220.38</v>
      </c>
      <c r="Q611" s="396">
        <v>430511.23</v>
      </c>
      <c r="R611" s="396">
        <v>160360.04999999999</v>
      </c>
      <c r="S611" s="396">
        <v>267117.05</v>
      </c>
      <c r="T611" s="396">
        <v>354141.79</v>
      </c>
      <c r="U611" s="396">
        <v>200661.96</v>
      </c>
      <c r="V611" s="396">
        <v>522070.89</v>
      </c>
      <c r="W611" s="396">
        <v>454712.32000000001</v>
      </c>
      <c r="X611" s="396">
        <v>320524.96000000002</v>
      </c>
      <c r="Y611" s="396">
        <v>12130856.52</v>
      </c>
      <c r="Z611" s="396">
        <v>165476.70000000001</v>
      </c>
      <c r="AA611" s="396">
        <v>232255</v>
      </c>
      <c r="AB611" s="396">
        <v>603863</v>
      </c>
      <c r="AC611" s="396">
        <v>63173.36</v>
      </c>
      <c r="AD611" s="396">
        <v>1060940.8400000001</v>
      </c>
      <c r="AE611" s="396">
        <v>340739.37</v>
      </c>
      <c r="AF611" s="396">
        <v>2788918.04</v>
      </c>
      <c r="AG611" s="396">
        <v>1872904.32</v>
      </c>
      <c r="AH611" s="396">
        <v>5421619.9779599998</v>
      </c>
      <c r="AI611" s="396">
        <v>12549890.607960001</v>
      </c>
      <c r="AJ611" s="396">
        <v>1884201.2</v>
      </c>
      <c r="AK611" s="396">
        <v>10665689.40796</v>
      </c>
      <c r="AL611" s="396">
        <v>12635452.177959999</v>
      </c>
      <c r="AM611" s="396">
        <v>467208.83</v>
      </c>
      <c r="AN611" s="396">
        <v>467208.83</v>
      </c>
      <c r="AO611" s="396">
        <v>486905.66</v>
      </c>
      <c r="AP611" s="396">
        <v>486905.66</v>
      </c>
      <c r="AQ611" s="396">
        <v>284422.24</v>
      </c>
      <c r="AR611" s="396">
        <v>284422.24</v>
      </c>
      <c r="AS611" s="396">
        <v>296240.34000000003</v>
      </c>
      <c r="AT611" s="396">
        <v>296240.34000000003</v>
      </c>
      <c r="AU611" s="396">
        <v>355330.83</v>
      </c>
      <c r="AV611" s="396">
        <v>1037629.06</v>
      </c>
      <c r="AW611" s="396">
        <v>426933.45</v>
      </c>
      <c r="AX611" s="396">
        <v>161872.64000000001</v>
      </c>
      <c r="AY611" s="396">
        <v>5051320.12</v>
      </c>
      <c r="AZ611" s="396">
        <v>29817628.920000002</v>
      </c>
      <c r="BA611" s="396">
        <v>907699.19999999995</v>
      </c>
      <c r="BB611" s="396">
        <v>180484.91</v>
      </c>
      <c r="BC611" s="396">
        <v>731224.49</v>
      </c>
      <c r="BD611" s="396">
        <v>29817628.817960002</v>
      </c>
    </row>
    <row r="612" spans="1:56" x14ac:dyDescent="0.25">
      <c r="A612" s="390" t="s">
        <v>3386</v>
      </c>
      <c r="B612" s="390" t="s">
        <v>6608</v>
      </c>
      <c r="C612">
        <v>13815.71</v>
      </c>
      <c r="D612" s="396">
        <v>267326217.44</v>
      </c>
      <c r="E612" s="396">
        <v>198297116.59999999</v>
      </c>
      <c r="F612" s="397">
        <v>0.74177953250884099</v>
      </c>
      <c r="G612">
        <v>1</v>
      </c>
      <c r="H612" s="396">
        <v>6166130.8899999997</v>
      </c>
      <c r="I612" s="396">
        <v>163487154.05000001</v>
      </c>
      <c r="J612" s="396">
        <v>169653284.94</v>
      </c>
      <c r="K612">
        <v>1.04541</v>
      </c>
      <c r="L612" s="396">
        <v>56138285.649999999</v>
      </c>
      <c r="M612" s="396">
        <v>13576957.439999999</v>
      </c>
      <c r="N612" s="396">
        <v>5414416.8399999999</v>
      </c>
      <c r="O612" s="396">
        <v>2200839.9900000002</v>
      </c>
      <c r="P612" s="396">
        <v>2382296.5499999998</v>
      </c>
      <c r="Q612" s="396">
        <v>3757708.69</v>
      </c>
      <c r="R612" s="396">
        <v>1194584.98</v>
      </c>
      <c r="S612" s="396">
        <v>2067239.65</v>
      </c>
      <c r="T612" s="396">
        <v>2432575.92</v>
      </c>
      <c r="U612" s="396">
        <v>1492484.14</v>
      </c>
      <c r="V612" s="396">
        <v>3586069.5</v>
      </c>
      <c r="W612" s="396">
        <v>3123388.07</v>
      </c>
      <c r="X612" s="396">
        <v>2480567.59</v>
      </c>
      <c r="Y612" s="396">
        <v>99847415.010000005</v>
      </c>
      <c r="Z612" s="396">
        <v>1237752</v>
      </c>
      <c r="AA612" s="396">
        <v>1726963.75</v>
      </c>
      <c r="AB612" s="396">
        <v>4490105.75</v>
      </c>
      <c r="AC612" s="396">
        <v>469734.14</v>
      </c>
      <c r="AD612" s="396">
        <v>7888770.4100000001</v>
      </c>
      <c r="AE612" s="396">
        <v>5696696.8700000001</v>
      </c>
      <c r="AF612" s="396">
        <v>20737380.710000001</v>
      </c>
      <c r="AG612" s="396">
        <v>13926235.68</v>
      </c>
      <c r="AH612" s="396">
        <v>49675678.814039998</v>
      </c>
      <c r="AI612" s="396">
        <v>105849318.12403999</v>
      </c>
      <c r="AJ612" s="396">
        <v>14010235.189999999</v>
      </c>
      <c r="AK612" s="396">
        <v>91839082.934039995</v>
      </c>
      <c r="AL612" s="396">
        <v>106485522.89404</v>
      </c>
      <c r="AM612" s="396">
        <v>6745770.7300000004</v>
      </c>
      <c r="AN612" s="396">
        <v>6745770.7300000004</v>
      </c>
      <c r="AO612" s="396">
        <v>7026253.6100000003</v>
      </c>
      <c r="AP612" s="396">
        <v>7026253.6100000003</v>
      </c>
      <c r="AQ612" s="396">
        <v>4002396.09</v>
      </c>
      <c r="AR612" s="396">
        <v>4002396.09</v>
      </c>
      <c r="AS612" s="396">
        <v>4168637.34</v>
      </c>
      <c r="AT612" s="396">
        <v>4168637.34</v>
      </c>
      <c r="AU612" s="396">
        <v>5002995.1100000003</v>
      </c>
      <c r="AV612" s="396">
        <v>7719582.0599999996</v>
      </c>
      <c r="AW612" s="396">
        <v>3176229.28</v>
      </c>
      <c r="AX612" s="396">
        <v>1208357.3999999999</v>
      </c>
      <c r="AY612" s="396">
        <v>60993279.390000001</v>
      </c>
      <c r="AZ612" s="396">
        <v>267326217.44</v>
      </c>
      <c r="BA612" s="396">
        <v>47294827.390000001</v>
      </c>
      <c r="BB612" s="396">
        <v>6756276.6799999997</v>
      </c>
      <c r="BC612" s="396">
        <v>9574235.7799999993</v>
      </c>
      <c r="BD612" s="396">
        <v>267326217.29403999</v>
      </c>
    </row>
    <row r="613" spans="1:56" x14ac:dyDescent="0.25">
      <c r="A613" s="390" t="s">
        <v>2417</v>
      </c>
      <c r="B613" s="390" t="s">
        <v>6609</v>
      </c>
      <c r="C613">
        <v>858.75</v>
      </c>
      <c r="D613" s="396">
        <v>11736904.880000001</v>
      </c>
      <c r="E613" s="396">
        <v>17239137.379999999</v>
      </c>
      <c r="F613" s="397">
        <v>1.46879757110207</v>
      </c>
      <c r="G613">
        <v>4</v>
      </c>
      <c r="H613" s="396">
        <v>746.35</v>
      </c>
      <c r="I613" s="396">
        <v>565793.28000000003</v>
      </c>
      <c r="J613" s="396">
        <v>566539.63</v>
      </c>
      <c r="K613">
        <v>1.04541</v>
      </c>
      <c r="L613" s="396">
        <v>2911269.84</v>
      </c>
      <c r="M613" s="396">
        <v>582253.96</v>
      </c>
      <c r="N613" s="396">
        <v>321057.32</v>
      </c>
      <c r="O613" s="396">
        <v>142525.44</v>
      </c>
      <c r="P613" s="396">
        <v>98577.8</v>
      </c>
      <c r="Q613" s="396">
        <v>193931.22</v>
      </c>
      <c r="R613" s="396">
        <v>73363.09</v>
      </c>
      <c r="S613" s="396">
        <v>123509.22</v>
      </c>
      <c r="T613" s="396">
        <v>163317.81</v>
      </c>
      <c r="U613" s="396">
        <v>92388.78</v>
      </c>
      <c r="V613" s="396">
        <v>240760.85</v>
      </c>
      <c r="W613" s="396">
        <v>209697.43</v>
      </c>
      <c r="X613" s="396">
        <v>148203.89000000001</v>
      </c>
      <c r="Y613" s="396">
        <v>5300856.6500000004</v>
      </c>
      <c r="Z613" s="396">
        <v>76500</v>
      </c>
      <c r="AA613" s="396">
        <v>107343.75</v>
      </c>
      <c r="AB613" s="396">
        <v>279093.75</v>
      </c>
      <c r="AC613" s="396">
        <v>29197.5</v>
      </c>
      <c r="AD613" s="396">
        <v>245173.12</v>
      </c>
      <c r="AE613" s="396">
        <v>153476</v>
      </c>
      <c r="AF613" s="396">
        <v>1288983.75</v>
      </c>
      <c r="AG613" s="396">
        <v>865620</v>
      </c>
      <c r="AH613" s="396">
        <v>2110237.1189999999</v>
      </c>
      <c r="AI613" s="396">
        <v>5155624.9890000001</v>
      </c>
      <c r="AJ613" s="396">
        <v>870841.2</v>
      </c>
      <c r="AK613" s="396">
        <v>4284783.7889999999</v>
      </c>
      <c r="AL613" s="396">
        <v>5195169.8789999997</v>
      </c>
      <c r="AM613" s="396">
        <v>56726.87</v>
      </c>
      <c r="AN613" s="396">
        <v>56726.87</v>
      </c>
      <c r="AO613" s="396">
        <v>59090.49</v>
      </c>
      <c r="AP613" s="396">
        <v>59090.49</v>
      </c>
      <c r="AQ613" s="396">
        <v>48060.26</v>
      </c>
      <c r="AR613" s="396">
        <v>48060.26</v>
      </c>
      <c r="AS613" s="396">
        <v>50423.88</v>
      </c>
      <c r="AT613" s="396">
        <v>50423.88</v>
      </c>
      <c r="AU613" s="396">
        <v>60666.23</v>
      </c>
      <c r="AV613" s="396">
        <v>479814.8</v>
      </c>
      <c r="AW613" s="396">
        <v>197420.25</v>
      </c>
      <c r="AX613" s="396">
        <v>74373.91</v>
      </c>
      <c r="AY613" s="396">
        <v>1240878.19</v>
      </c>
      <c r="AZ613" s="396">
        <v>11736904.880000001</v>
      </c>
      <c r="BA613" s="396">
        <v>30778.639999999999</v>
      </c>
      <c r="BB613" s="396">
        <v>10368.35</v>
      </c>
      <c r="BC613" s="396">
        <v>347944.51</v>
      </c>
      <c r="BD613" s="396">
        <v>11736904.719000001</v>
      </c>
    </row>
    <row r="614" spans="1:56" x14ac:dyDescent="0.25">
      <c r="A614" s="390" t="s">
        <v>2425</v>
      </c>
      <c r="B614" s="390" t="s">
        <v>6610</v>
      </c>
      <c r="C614">
        <v>1626.25</v>
      </c>
      <c r="D614" s="396">
        <v>21226290.34</v>
      </c>
      <c r="E614" s="396">
        <v>36611424.259999998</v>
      </c>
      <c r="F614" s="397">
        <v>1.7248150135310001</v>
      </c>
      <c r="G614">
        <v>4</v>
      </c>
      <c r="H614" s="396">
        <v>1349.78</v>
      </c>
      <c r="I614" s="396">
        <v>1016144.27</v>
      </c>
      <c r="J614" s="396">
        <v>1017494.05</v>
      </c>
      <c r="K614">
        <v>1.04541</v>
      </c>
      <c r="L614" s="396">
        <v>5386711.8600000003</v>
      </c>
      <c r="M614" s="396">
        <v>1077342.3700000001</v>
      </c>
      <c r="N614" s="396">
        <v>609858.89</v>
      </c>
      <c r="O614" s="396">
        <v>270048.21999999997</v>
      </c>
      <c r="P614" s="396">
        <v>174708.66</v>
      </c>
      <c r="Q614" s="396">
        <v>370159.19</v>
      </c>
      <c r="R614" s="396">
        <v>140233.89000000001</v>
      </c>
      <c r="S614" s="396">
        <v>233727.42</v>
      </c>
      <c r="T614" s="396">
        <v>309444.28000000003</v>
      </c>
      <c r="U614" s="396">
        <v>175376.61</v>
      </c>
      <c r="V614" s="396">
        <v>456178.45</v>
      </c>
      <c r="W614" s="396">
        <v>397321.45</v>
      </c>
      <c r="X614" s="396">
        <v>280459.34000000003</v>
      </c>
      <c r="Y614" s="396">
        <v>9881570.6300000008</v>
      </c>
      <c r="Z614" s="396">
        <v>145170</v>
      </c>
      <c r="AA614" s="396">
        <v>203281.25</v>
      </c>
      <c r="AB614" s="396">
        <v>528531.25</v>
      </c>
      <c r="AC614" s="396">
        <v>55292.5</v>
      </c>
      <c r="AD614" s="396">
        <v>464294.37</v>
      </c>
      <c r="AE614" s="396">
        <v>292795</v>
      </c>
      <c r="AF614" s="396">
        <v>2441001.25</v>
      </c>
      <c r="AG614" s="396">
        <v>1639260</v>
      </c>
      <c r="AH614" s="396">
        <v>3775303.5120000001</v>
      </c>
      <c r="AI614" s="396">
        <v>9544929.1319999993</v>
      </c>
      <c r="AJ614" s="396">
        <v>1649147.6</v>
      </c>
      <c r="AK614" s="396">
        <v>7895781.5319999997</v>
      </c>
      <c r="AL614" s="396">
        <v>9619816.9220000003</v>
      </c>
      <c r="AM614" s="396">
        <v>21272.57</v>
      </c>
      <c r="AN614" s="396">
        <v>21272.57</v>
      </c>
      <c r="AO614" s="396">
        <v>22060.45</v>
      </c>
      <c r="AP614" s="396">
        <v>22060.45</v>
      </c>
      <c r="AQ614" s="396">
        <v>40181.53</v>
      </c>
      <c r="AR614" s="396">
        <v>40181.53</v>
      </c>
      <c r="AS614" s="396">
        <v>41757.279999999999</v>
      </c>
      <c r="AT614" s="396">
        <v>41757.279999999999</v>
      </c>
      <c r="AU614" s="396">
        <v>50423.88</v>
      </c>
      <c r="AV614" s="396">
        <v>908417.85</v>
      </c>
      <c r="AW614" s="396">
        <v>373769.37</v>
      </c>
      <c r="AX614" s="396">
        <v>141747.93</v>
      </c>
      <c r="AY614" s="396">
        <v>1724902.69</v>
      </c>
      <c r="AZ614" s="396">
        <v>21226290.34</v>
      </c>
      <c r="BA614" s="396">
        <v>25814.43</v>
      </c>
      <c r="BB614" s="396">
        <v>286.62</v>
      </c>
      <c r="BC614" s="396">
        <v>602202.4</v>
      </c>
      <c r="BD614" s="396">
        <v>21226290.241999999</v>
      </c>
    </row>
    <row r="615" spans="1:56" x14ac:dyDescent="0.25">
      <c r="A615" s="390" t="s">
        <v>2781</v>
      </c>
      <c r="B615" s="390" t="s">
        <v>6611</v>
      </c>
      <c r="C615">
        <v>925.05</v>
      </c>
      <c r="D615" s="396">
        <v>12281225.42</v>
      </c>
      <c r="E615" s="396">
        <v>16632703.279999999</v>
      </c>
      <c r="F615" s="397">
        <v>1.3543195170828499</v>
      </c>
      <c r="G615">
        <v>4</v>
      </c>
      <c r="H615" s="396">
        <v>780.96</v>
      </c>
      <c r="I615" s="396">
        <v>435996.8</v>
      </c>
      <c r="J615" s="396">
        <v>436777.76</v>
      </c>
      <c r="K615">
        <v>1.04541</v>
      </c>
      <c r="L615" s="396">
        <v>3075549.17</v>
      </c>
      <c r="M615" s="396">
        <v>615109.82999999996</v>
      </c>
      <c r="N615" s="396">
        <v>345811.74</v>
      </c>
      <c r="O615" s="396">
        <v>153027.32</v>
      </c>
      <c r="P615" s="396">
        <v>101758.64</v>
      </c>
      <c r="Q615" s="396">
        <v>212439.18</v>
      </c>
      <c r="R615" s="396">
        <v>79206.17</v>
      </c>
      <c r="S615" s="396">
        <v>132910.18</v>
      </c>
      <c r="T615" s="396">
        <v>175351.76</v>
      </c>
      <c r="U615" s="396">
        <v>99520.55</v>
      </c>
      <c r="V615" s="396">
        <v>258501.12</v>
      </c>
      <c r="W615" s="396">
        <v>225148.82</v>
      </c>
      <c r="X615" s="396">
        <v>159484.5</v>
      </c>
      <c r="Y615" s="396">
        <v>5633818.9800000004</v>
      </c>
      <c r="Z615" s="396">
        <v>83127.600000000006</v>
      </c>
      <c r="AA615" s="396">
        <v>115631.25</v>
      </c>
      <c r="AB615" s="396">
        <v>300641.25</v>
      </c>
      <c r="AC615" s="396">
        <v>31451.7</v>
      </c>
      <c r="AD615" s="396">
        <v>264101.77</v>
      </c>
      <c r="AE615" s="396">
        <v>169893.62</v>
      </c>
      <c r="AF615" s="396">
        <v>1388500.05</v>
      </c>
      <c r="AG615" s="396">
        <v>932450.4</v>
      </c>
      <c r="AH615" s="396">
        <v>2192285.7371999999</v>
      </c>
      <c r="AI615" s="396">
        <v>5478083.3772</v>
      </c>
      <c r="AJ615" s="396">
        <v>938074.7</v>
      </c>
      <c r="AK615" s="396">
        <v>4540008.6771999998</v>
      </c>
      <c r="AL615" s="396">
        <v>5520681.3471999997</v>
      </c>
      <c r="AM615" s="396">
        <v>23636.19</v>
      </c>
      <c r="AN615" s="396">
        <v>23636.19</v>
      </c>
      <c r="AO615" s="396">
        <v>24424.07</v>
      </c>
      <c r="AP615" s="396">
        <v>24424.07</v>
      </c>
      <c r="AQ615" s="396">
        <v>40969.4</v>
      </c>
      <c r="AR615" s="396">
        <v>40969.4</v>
      </c>
      <c r="AS615" s="396">
        <v>43333.02</v>
      </c>
      <c r="AT615" s="396">
        <v>43333.02</v>
      </c>
      <c r="AU615" s="396">
        <v>51999.63</v>
      </c>
      <c r="AV615" s="396">
        <v>516844.84</v>
      </c>
      <c r="AW615" s="396">
        <v>212656.29</v>
      </c>
      <c r="AX615" s="396">
        <v>80498.820000000007</v>
      </c>
      <c r="AY615" s="396">
        <v>1126724.94</v>
      </c>
      <c r="AZ615" s="396">
        <v>12281225.42</v>
      </c>
      <c r="BA615" s="396">
        <v>10711.19</v>
      </c>
      <c r="BB615" s="396">
        <v>155.74</v>
      </c>
      <c r="BC615" s="396">
        <v>245331.73</v>
      </c>
      <c r="BD615" s="396">
        <v>12281225.267200001</v>
      </c>
    </row>
    <row r="616" spans="1:56" x14ac:dyDescent="0.25">
      <c r="A616" s="390" t="s">
        <v>2466</v>
      </c>
      <c r="B616" s="390" t="s">
        <v>6612</v>
      </c>
      <c r="C616">
        <v>2111.98</v>
      </c>
      <c r="D616" s="396">
        <v>28065413.07</v>
      </c>
      <c r="E616" s="396">
        <v>36117465.710000001</v>
      </c>
      <c r="F616" s="397">
        <v>1.2869030510941299</v>
      </c>
      <c r="G616">
        <v>4</v>
      </c>
      <c r="H616" s="396">
        <v>1784.69</v>
      </c>
      <c r="I616" s="396">
        <v>1800070.26</v>
      </c>
      <c r="J616" s="396">
        <v>1801854.95</v>
      </c>
      <c r="K616">
        <v>1.04541</v>
      </c>
      <c r="L616" s="396">
        <v>7091016.1799999997</v>
      </c>
      <c r="M616" s="396">
        <v>1418203.23</v>
      </c>
      <c r="N616" s="396">
        <v>791391.31</v>
      </c>
      <c r="O616" s="396">
        <v>351812.82</v>
      </c>
      <c r="P616" s="396">
        <v>232775.19</v>
      </c>
      <c r="Q616" s="396">
        <v>483621.02</v>
      </c>
      <c r="R616" s="396">
        <v>181784.67</v>
      </c>
      <c r="S616" s="396">
        <v>304072.57</v>
      </c>
      <c r="T616" s="396">
        <v>403137.14</v>
      </c>
      <c r="U616" s="396">
        <v>227892.34</v>
      </c>
      <c r="V616" s="396">
        <v>594299.15</v>
      </c>
      <c r="W616" s="396">
        <v>517621.55</v>
      </c>
      <c r="X616" s="396">
        <v>364869.43</v>
      </c>
      <c r="Y616" s="396">
        <v>12962496.6</v>
      </c>
      <c r="Z616" s="396">
        <v>188930.7</v>
      </c>
      <c r="AA616" s="396">
        <v>263997.5</v>
      </c>
      <c r="AB616" s="396">
        <v>686393.5</v>
      </c>
      <c r="AC616" s="396">
        <v>71807.320000000007</v>
      </c>
      <c r="AD616" s="396">
        <v>602970.29</v>
      </c>
      <c r="AE616" s="396">
        <v>383515.49</v>
      </c>
      <c r="AF616" s="396">
        <v>3170081.98</v>
      </c>
      <c r="AG616" s="396">
        <v>2128875.84</v>
      </c>
      <c r="AH616" s="396">
        <v>5012103.8065200001</v>
      </c>
      <c r="AI616" s="396">
        <v>12508676.426519999</v>
      </c>
      <c r="AJ616" s="396">
        <v>2141716.67</v>
      </c>
      <c r="AK616" s="396">
        <v>10366959.756519999</v>
      </c>
      <c r="AL616" s="396">
        <v>12605931.776520001</v>
      </c>
      <c r="AM616" s="396">
        <v>76423.7</v>
      </c>
      <c r="AN616" s="396">
        <v>76423.7</v>
      </c>
      <c r="AO616" s="396">
        <v>79575.19</v>
      </c>
      <c r="AP616" s="396">
        <v>79575.19</v>
      </c>
      <c r="AQ616" s="396">
        <v>63029.85</v>
      </c>
      <c r="AR616" s="396">
        <v>63029.85</v>
      </c>
      <c r="AS616" s="396">
        <v>65393.47</v>
      </c>
      <c r="AT616" s="396">
        <v>65393.47</v>
      </c>
      <c r="AU616" s="396">
        <v>78787.320000000007</v>
      </c>
      <c r="AV616" s="396">
        <v>1179446.25</v>
      </c>
      <c r="AW616" s="396">
        <v>485284.26</v>
      </c>
      <c r="AX616" s="396">
        <v>184622.31</v>
      </c>
      <c r="AY616" s="396">
        <v>2496984.56</v>
      </c>
      <c r="AZ616" s="396">
        <v>28065413.07</v>
      </c>
      <c r="BA616" s="396">
        <v>63469.16</v>
      </c>
      <c r="BB616" s="396">
        <v>165.34</v>
      </c>
      <c r="BC616" s="396">
        <v>764783.57</v>
      </c>
      <c r="BD616" s="396">
        <v>28065412.936519999</v>
      </c>
    </row>
    <row r="617" spans="1:56" x14ac:dyDescent="0.25">
      <c r="A617" s="390" t="s">
        <v>3062</v>
      </c>
      <c r="B617" s="390" t="s">
        <v>6613</v>
      </c>
      <c r="C617">
        <v>153.5</v>
      </c>
      <c r="D617" s="396">
        <v>2120247.31</v>
      </c>
      <c r="E617" s="396">
        <v>5207815.99</v>
      </c>
      <c r="F617" s="397">
        <v>2.4562304432306998</v>
      </c>
      <c r="G617">
        <v>4</v>
      </c>
      <c r="H617" s="396">
        <v>134.82</v>
      </c>
      <c r="I617" s="396">
        <v>104021.38</v>
      </c>
      <c r="J617" s="396">
        <v>104156.2</v>
      </c>
      <c r="K617">
        <v>1.04541</v>
      </c>
      <c r="L617" s="396">
        <v>522843.36</v>
      </c>
      <c r="M617" s="396">
        <v>104568.67</v>
      </c>
      <c r="N617" s="396">
        <v>57010.17</v>
      </c>
      <c r="O617" s="396">
        <v>25504.55</v>
      </c>
      <c r="P617" s="396">
        <v>17861.57</v>
      </c>
      <c r="Q617" s="396">
        <v>35406.53</v>
      </c>
      <c r="R617" s="396">
        <v>12335.38</v>
      </c>
      <c r="S617" s="396">
        <v>22043.64</v>
      </c>
      <c r="T617" s="396">
        <v>29225.29</v>
      </c>
      <c r="U617" s="396">
        <v>16208.55</v>
      </c>
      <c r="V617" s="396">
        <v>43083.519999999997</v>
      </c>
      <c r="W617" s="396">
        <v>37524.800000000003</v>
      </c>
      <c r="X617" s="396">
        <v>26451.08</v>
      </c>
      <c r="Y617" s="396">
        <v>950067.11</v>
      </c>
      <c r="Z617" s="396">
        <v>13815</v>
      </c>
      <c r="AA617" s="396">
        <v>19187.5</v>
      </c>
      <c r="AB617" s="396">
        <v>49887.5</v>
      </c>
      <c r="AC617" s="396">
        <v>5219</v>
      </c>
      <c r="AD617" s="396">
        <v>43824.25</v>
      </c>
      <c r="AE617" s="396">
        <v>28561.5</v>
      </c>
      <c r="AF617" s="396">
        <v>230403.5</v>
      </c>
      <c r="AG617" s="396">
        <v>154728</v>
      </c>
      <c r="AH617" s="396">
        <v>381836.19300000003</v>
      </c>
      <c r="AI617" s="396">
        <v>927462.44299999997</v>
      </c>
      <c r="AJ617" s="396">
        <v>155661.28</v>
      </c>
      <c r="AK617" s="396">
        <v>771801.16299999994</v>
      </c>
      <c r="AL617" s="396">
        <v>934531.01300000004</v>
      </c>
      <c r="AM617" s="396">
        <v>10242.35</v>
      </c>
      <c r="AN617" s="396">
        <v>10242.35</v>
      </c>
      <c r="AO617" s="396">
        <v>11030.22</v>
      </c>
      <c r="AP617" s="396">
        <v>11030.22</v>
      </c>
      <c r="AQ617" s="396">
        <v>11030.22</v>
      </c>
      <c r="AR617" s="396">
        <v>11030.22</v>
      </c>
      <c r="AS617" s="396">
        <v>11818.09</v>
      </c>
      <c r="AT617" s="396">
        <v>11818.09</v>
      </c>
      <c r="AU617" s="396">
        <v>14181.71</v>
      </c>
      <c r="AV617" s="396">
        <v>85090.31</v>
      </c>
      <c r="AW617" s="396">
        <v>35010.480000000003</v>
      </c>
      <c r="AX617" s="396">
        <v>13124.8</v>
      </c>
      <c r="AY617" s="396">
        <v>235649.06</v>
      </c>
      <c r="AZ617" s="396">
        <v>2120247.31</v>
      </c>
      <c r="BA617" s="396">
        <v>5488.65</v>
      </c>
      <c r="BB617" s="396">
        <v>18.57</v>
      </c>
      <c r="BC617" s="396">
        <v>67248.78</v>
      </c>
      <c r="BD617" s="396">
        <v>2120247.1830000002</v>
      </c>
    </row>
    <row r="618" spans="1:56" x14ac:dyDescent="0.25">
      <c r="A618" s="390" t="s">
        <v>2237</v>
      </c>
      <c r="B618" s="390" t="s">
        <v>6614</v>
      </c>
      <c r="C618">
        <v>3471.56</v>
      </c>
      <c r="D618" s="396">
        <v>52840720.299999997</v>
      </c>
      <c r="E618" s="396">
        <v>50898772.490000002</v>
      </c>
      <c r="F618" s="397">
        <v>0.96324902842022797</v>
      </c>
      <c r="G618">
        <v>3</v>
      </c>
      <c r="H618" s="396">
        <v>70318.19</v>
      </c>
      <c r="I618" s="396">
        <v>4501220.2</v>
      </c>
      <c r="J618" s="396">
        <v>4571538.3899999997</v>
      </c>
      <c r="K618">
        <v>1.04541</v>
      </c>
      <c r="L618" s="396">
        <v>12155170.449999999</v>
      </c>
      <c r="M618" s="396">
        <v>2431034.09</v>
      </c>
      <c r="N618" s="396">
        <v>1301482.3899999999</v>
      </c>
      <c r="O618" s="396">
        <v>577603.13</v>
      </c>
      <c r="P618" s="396">
        <v>461219.77</v>
      </c>
      <c r="Q618" s="396">
        <v>802279.81</v>
      </c>
      <c r="R618" s="396">
        <v>299944.7</v>
      </c>
      <c r="S618" s="396">
        <v>499871.97</v>
      </c>
      <c r="T618" s="396">
        <v>661866.93999999994</v>
      </c>
      <c r="U618" s="396">
        <v>374741.89</v>
      </c>
      <c r="V618" s="396">
        <v>975715.02</v>
      </c>
      <c r="W618" s="396">
        <v>849826.43</v>
      </c>
      <c r="X618" s="396">
        <v>599817.34</v>
      </c>
      <c r="Y618" s="396">
        <v>21990573.93</v>
      </c>
      <c r="Z618" s="396">
        <v>310048.2</v>
      </c>
      <c r="AA618" s="396">
        <v>433945</v>
      </c>
      <c r="AB618" s="396">
        <v>1128257</v>
      </c>
      <c r="AC618" s="396">
        <v>118033.04</v>
      </c>
      <c r="AD618" s="396">
        <v>991130.38</v>
      </c>
      <c r="AE618" s="396">
        <v>635675.74</v>
      </c>
      <c r="AF618" s="396">
        <v>5210811.5599999996</v>
      </c>
      <c r="AG618" s="396">
        <v>3499332.48</v>
      </c>
      <c r="AH618" s="396">
        <v>9715857.6254399996</v>
      </c>
      <c r="AI618" s="396">
        <v>22043091.02544</v>
      </c>
      <c r="AJ618" s="396">
        <v>3520439.56</v>
      </c>
      <c r="AK618" s="396">
        <v>18522651.465440001</v>
      </c>
      <c r="AL618" s="396">
        <v>22202954.18544</v>
      </c>
      <c r="AM618" s="396">
        <v>514481.22</v>
      </c>
      <c r="AN618" s="396">
        <v>514481.22</v>
      </c>
      <c r="AO618" s="396">
        <v>535753.80000000005</v>
      </c>
      <c r="AP618" s="396">
        <v>535753.80000000005</v>
      </c>
      <c r="AQ618" s="396">
        <v>657086.28</v>
      </c>
      <c r="AR618" s="396">
        <v>657086.28</v>
      </c>
      <c r="AS618" s="396">
        <v>684661.85</v>
      </c>
      <c r="AT618" s="396">
        <v>684661.85</v>
      </c>
      <c r="AU618" s="396">
        <v>821751.79</v>
      </c>
      <c r="AV618" s="396">
        <v>1939743.93</v>
      </c>
      <c r="AW618" s="396">
        <v>798109.46</v>
      </c>
      <c r="AX618" s="396">
        <v>303620.57</v>
      </c>
      <c r="AY618" s="396">
        <v>8647192.0500000007</v>
      </c>
      <c r="AZ618" s="396">
        <v>52840720.299999997</v>
      </c>
      <c r="BA618" s="396">
        <v>619229.38</v>
      </c>
      <c r="BB618" s="396">
        <v>366469.87</v>
      </c>
      <c r="BC618" s="396">
        <v>1451616.51</v>
      </c>
      <c r="BD618" s="396">
        <v>52840720.165440001</v>
      </c>
    </row>
    <row r="619" spans="1:56" x14ac:dyDescent="0.25">
      <c r="A619" s="390" t="s">
        <v>2681</v>
      </c>
      <c r="B619" s="390" t="s">
        <v>6615</v>
      </c>
      <c r="C619">
        <v>1521.71</v>
      </c>
      <c r="D619" s="396">
        <v>24828771.510000002</v>
      </c>
      <c r="E619" s="396">
        <v>18712182.73</v>
      </c>
      <c r="F619" s="397">
        <v>0.75364915748906502</v>
      </c>
      <c r="G619">
        <v>1</v>
      </c>
      <c r="H619" s="396">
        <v>385679.55</v>
      </c>
      <c r="I619" s="396">
        <v>7267306.0199999996</v>
      </c>
      <c r="J619" s="396">
        <v>7652985.5700000003</v>
      </c>
      <c r="K619">
        <v>1.04541</v>
      </c>
      <c r="L619" s="396">
        <v>5542739.7199999997</v>
      </c>
      <c r="M619" s="396">
        <v>1108547.94</v>
      </c>
      <c r="N619" s="396">
        <v>570101.79</v>
      </c>
      <c r="O619" s="396">
        <v>252795.13</v>
      </c>
      <c r="P619" s="396">
        <v>217056.89</v>
      </c>
      <c r="Q619" s="396">
        <v>349237.14</v>
      </c>
      <c r="R619" s="396">
        <v>131144.65</v>
      </c>
      <c r="S619" s="396">
        <v>219139.72</v>
      </c>
      <c r="T619" s="396">
        <v>289674.23</v>
      </c>
      <c r="U619" s="396">
        <v>164030.62</v>
      </c>
      <c r="V619" s="396">
        <v>427033.71</v>
      </c>
      <c r="W619" s="396">
        <v>371937.02</v>
      </c>
      <c r="X619" s="396">
        <v>262954.94</v>
      </c>
      <c r="Y619" s="396">
        <v>9906393.5</v>
      </c>
      <c r="Z619" s="396">
        <v>135371.70000000001</v>
      </c>
      <c r="AA619" s="396">
        <v>190213.75</v>
      </c>
      <c r="AB619" s="396">
        <v>494555.75</v>
      </c>
      <c r="AC619" s="396">
        <v>51738.14</v>
      </c>
      <c r="AD619" s="396">
        <v>868896.41</v>
      </c>
      <c r="AE619" s="396">
        <v>275772.65000000002</v>
      </c>
      <c r="AF619" s="396">
        <v>2284086.71</v>
      </c>
      <c r="AG619" s="396">
        <v>1533883.68</v>
      </c>
      <c r="AH619" s="396">
        <v>4531034.7410399998</v>
      </c>
      <c r="AI619" s="396">
        <v>10365553.53104</v>
      </c>
      <c r="AJ619" s="396">
        <v>1543135.67</v>
      </c>
      <c r="AK619" s="396">
        <v>8822417.8610399999</v>
      </c>
      <c r="AL619" s="396">
        <v>10435627.321040001</v>
      </c>
      <c r="AM619" s="396">
        <v>367936.8</v>
      </c>
      <c r="AN619" s="396">
        <v>367936.8</v>
      </c>
      <c r="AO619" s="396">
        <v>383694.27</v>
      </c>
      <c r="AP619" s="396">
        <v>383694.27</v>
      </c>
      <c r="AQ619" s="396">
        <v>309634.18</v>
      </c>
      <c r="AR619" s="396">
        <v>309634.18</v>
      </c>
      <c r="AS619" s="396">
        <v>322240.15000000002</v>
      </c>
      <c r="AT619" s="396">
        <v>322240.15000000002</v>
      </c>
      <c r="AU619" s="396">
        <v>386845.76</v>
      </c>
      <c r="AV619" s="396">
        <v>850115.23</v>
      </c>
      <c r="AW619" s="396">
        <v>349780.71</v>
      </c>
      <c r="AX619" s="396">
        <v>132998.06</v>
      </c>
      <c r="AY619" s="396">
        <v>4486750.5599999996</v>
      </c>
      <c r="AZ619" s="396">
        <v>24828771.510000002</v>
      </c>
      <c r="BA619" s="396">
        <v>1045162.96</v>
      </c>
      <c r="BB619" s="396">
        <v>518310.96</v>
      </c>
      <c r="BC619" s="396">
        <v>737730.83</v>
      </c>
      <c r="BD619" s="396">
        <v>24828771.381039999</v>
      </c>
    </row>
    <row r="620" spans="1:56" x14ac:dyDescent="0.25">
      <c r="A620" s="390" t="s">
        <v>1919</v>
      </c>
      <c r="B620" s="390" t="s">
        <v>6616</v>
      </c>
      <c r="C620">
        <v>813.81</v>
      </c>
      <c r="D620" s="396">
        <v>14242526.390000001</v>
      </c>
      <c r="E620" s="396">
        <v>13760062.25</v>
      </c>
      <c r="F620" s="397">
        <v>0.96612510120825501</v>
      </c>
      <c r="G620">
        <v>3</v>
      </c>
      <c r="H620" s="396">
        <v>18953.349999999999</v>
      </c>
      <c r="I620" s="396">
        <v>2003565.34</v>
      </c>
      <c r="J620" s="396">
        <v>2022518.69</v>
      </c>
      <c r="K620">
        <v>1.04541</v>
      </c>
      <c r="L620" s="396">
        <v>3094302.52</v>
      </c>
      <c r="M620" s="396">
        <v>618860.5</v>
      </c>
      <c r="N620" s="396">
        <v>304554.38</v>
      </c>
      <c r="O620" s="396">
        <v>135024.10999999999</v>
      </c>
      <c r="P620" s="396">
        <v>130260.96</v>
      </c>
      <c r="Q620" s="396">
        <v>187493.67</v>
      </c>
      <c r="R620" s="396">
        <v>69467.710000000006</v>
      </c>
      <c r="S620" s="396">
        <v>117025.79</v>
      </c>
      <c r="T620" s="396">
        <v>154722.14000000001</v>
      </c>
      <c r="U620" s="396">
        <v>87526.22</v>
      </c>
      <c r="V620" s="396">
        <v>228089.22</v>
      </c>
      <c r="W620" s="396">
        <v>198660.72</v>
      </c>
      <c r="X620" s="396">
        <v>140424.16</v>
      </c>
      <c r="Y620" s="396">
        <v>5466412.0999999996</v>
      </c>
      <c r="Z620" s="396">
        <v>72432.899999999994</v>
      </c>
      <c r="AA620" s="396">
        <v>101726.25</v>
      </c>
      <c r="AB620" s="396">
        <v>264488.25</v>
      </c>
      <c r="AC620" s="396">
        <v>27669.54</v>
      </c>
      <c r="AD620" s="396">
        <v>232342.75</v>
      </c>
      <c r="AE620" s="396">
        <v>148803.79</v>
      </c>
      <c r="AF620" s="396">
        <v>1221528.81</v>
      </c>
      <c r="AG620" s="396">
        <v>820320.48</v>
      </c>
      <c r="AH620" s="396">
        <v>2686516.6244399999</v>
      </c>
      <c r="AI620" s="396">
        <v>5575829.3944399999</v>
      </c>
      <c r="AJ620" s="396">
        <v>825268.44</v>
      </c>
      <c r="AK620" s="396">
        <v>4750560.9544399995</v>
      </c>
      <c r="AL620" s="396">
        <v>5613304.8244399996</v>
      </c>
      <c r="AM620" s="396">
        <v>282846.49</v>
      </c>
      <c r="AN620" s="396">
        <v>282846.49</v>
      </c>
      <c r="AO620" s="396">
        <v>294664.59000000003</v>
      </c>
      <c r="AP620" s="396">
        <v>294664.59000000003</v>
      </c>
      <c r="AQ620" s="396">
        <v>242664.95</v>
      </c>
      <c r="AR620" s="396">
        <v>242664.95</v>
      </c>
      <c r="AS620" s="396">
        <v>252907.31</v>
      </c>
      <c r="AT620" s="396">
        <v>252907.31</v>
      </c>
      <c r="AU620" s="396">
        <v>304119.07</v>
      </c>
      <c r="AV620" s="396">
        <v>454602.86</v>
      </c>
      <c r="AW620" s="396">
        <v>187046.77</v>
      </c>
      <c r="AX620" s="396">
        <v>70873.960000000006</v>
      </c>
      <c r="AY620" s="396">
        <v>3162809.34</v>
      </c>
      <c r="AZ620" s="396">
        <v>14242526.390000001</v>
      </c>
      <c r="BA620" s="396">
        <v>926064.95</v>
      </c>
      <c r="BB620" s="396">
        <v>176117.44</v>
      </c>
      <c r="BC620" s="396">
        <v>371356.67</v>
      </c>
      <c r="BD620" s="396">
        <v>14242526.26444</v>
      </c>
    </row>
    <row r="621" spans="1:56" x14ac:dyDescent="0.25">
      <c r="A621" s="390" t="s">
        <v>2114</v>
      </c>
      <c r="B621" s="390" t="s">
        <v>6617</v>
      </c>
      <c r="C621">
        <v>2059.81</v>
      </c>
      <c r="D621" s="396">
        <v>28467195.079999998</v>
      </c>
      <c r="E621" s="396">
        <v>27984098.510000002</v>
      </c>
      <c r="F621" s="397">
        <v>0.98302970950800095</v>
      </c>
      <c r="G621">
        <v>3</v>
      </c>
      <c r="H621" s="396">
        <v>37882.93</v>
      </c>
      <c r="I621" s="396">
        <v>1838111.92</v>
      </c>
      <c r="J621" s="396">
        <v>1875994.85</v>
      </c>
      <c r="K621">
        <v>1.04541</v>
      </c>
      <c r="L621" s="396">
        <v>6972495.0199999996</v>
      </c>
      <c r="M621" s="396">
        <v>1394499</v>
      </c>
      <c r="N621" s="396">
        <v>771887.82</v>
      </c>
      <c r="O621" s="396">
        <v>342811.21</v>
      </c>
      <c r="P621" s="396">
        <v>239606.63</v>
      </c>
      <c r="Q621" s="396">
        <v>477183.47</v>
      </c>
      <c r="R621" s="396">
        <v>177889.28</v>
      </c>
      <c r="S621" s="396">
        <v>296292.46000000002</v>
      </c>
      <c r="T621" s="396">
        <v>392822.33</v>
      </c>
      <c r="U621" s="396">
        <v>222381.43</v>
      </c>
      <c r="V621" s="396">
        <v>579093.19999999995</v>
      </c>
      <c r="W621" s="396">
        <v>504377.5</v>
      </c>
      <c r="X621" s="396">
        <v>355533.75</v>
      </c>
      <c r="Y621" s="396">
        <v>12726873.1</v>
      </c>
      <c r="Z621" s="396">
        <v>183762.9</v>
      </c>
      <c r="AA621" s="396">
        <v>257476.25</v>
      </c>
      <c r="AB621" s="396">
        <v>669438.25</v>
      </c>
      <c r="AC621" s="396">
        <v>70033.539999999994</v>
      </c>
      <c r="AD621" s="396">
        <v>588075.75</v>
      </c>
      <c r="AE621" s="396">
        <v>378376.79</v>
      </c>
      <c r="AF621" s="396">
        <v>3091774.81</v>
      </c>
      <c r="AG621" s="396">
        <v>2076288.48</v>
      </c>
      <c r="AH621" s="396">
        <v>5128809.9104399998</v>
      </c>
      <c r="AI621" s="396">
        <v>12444036.680439999</v>
      </c>
      <c r="AJ621" s="396">
        <v>2088812.12</v>
      </c>
      <c r="AK621" s="396">
        <v>10355224.56044</v>
      </c>
      <c r="AL621" s="396">
        <v>12538889.63044</v>
      </c>
      <c r="AM621" s="396">
        <v>152847.4</v>
      </c>
      <c r="AN621" s="396">
        <v>152847.4</v>
      </c>
      <c r="AO621" s="396">
        <v>159150.39000000001</v>
      </c>
      <c r="AP621" s="396">
        <v>159150.39000000001</v>
      </c>
      <c r="AQ621" s="396">
        <v>144968.67000000001</v>
      </c>
      <c r="AR621" s="396">
        <v>144968.67000000001</v>
      </c>
      <c r="AS621" s="396">
        <v>151271.66</v>
      </c>
      <c r="AT621" s="396">
        <v>151271.66</v>
      </c>
      <c r="AU621" s="396">
        <v>181998.71</v>
      </c>
      <c r="AV621" s="396">
        <v>1150294.93</v>
      </c>
      <c r="AW621" s="396">
        <v>473289.93</v>
      </c>
      <c r="AX621" s="396">
        <v>179372.38</v>
      </c>
      <c r="AY621" s="396">
        <v>3201432.19</v>
      </c>
      <c r="AZ621" s="396">
        <v>28467195.079999998</v>
      </c>
      <c r="BA621" s="396">
        <v>120717.41</v>
      </c>
      <c r="BB621" s="396">
        <v>61444.75</v>
      </c>
      <c r="BC621" s="396">
        <v>633182.78</v>
      </c>
      <c r="BD621" s="396">
        <v>28467194.92044</v>
      </c>
    </row>
    <row r="622" spans="1:56" x14ac:dyDescent="0.25">
      <c r="A622" s="390" t="s">
        <v>2431</v>
      </c>
      <c r="B622" s="390" t="s">
        <v>6618</v>
      </c>
      <c r="C622">
        <v>5604</v>
      </c>
      <c r="D622" s="396">
        <v>81410363.909999996</v>
      </c>
      <c r="E622" s="396">
        <v>86508656.430000007</v>
      </c>
      <c r="F622" s="397">
        <v>1.06262461282738</v>
      </c>
      <c r="G622">
        <v>4</v>
      </c>
      <c r="H622" s="396">
        <v>5176.92</v>
      </c>
      <c r="I622" s="396">
        <v>4056353.18</v>
      </c>
      <c r="J622" s="396">
        <v>4061530.1</v>
      </c>
      <c r="K622">
        <v>1.04541</v>
      </c>
      <c r="L622" s="396">
        <v>19509055.399999999</v>
      </c>
      <c r="M622" s="396">
        <v>4753093.1500000004</v>
      </c>
      <c r="N622" s="396">
        <v>2199789.87</v>
      </c>
      <c r="O622" s="396">
        <v>890755.07</v>
      </c>
      <c r="P622" s="396">
        <v>665839.02</v>
      </c>
      <c r="Q622" s="396">
        <v>1528125.43</v>
      </c>
      <c r="R622" s="396">
        <v>483677.07</v>
      </c>
      <c r="S622" s="396">
        <v>839279.2</v>
      </c>
      <c r="T622" s="396">
        <v>983345.17</v>
      </c>
      <c r="U622" s="396">
        <v>604903.43000000005</v>
      </c>
      <c r="V622" s="396">
        <v>1449633.75</v>
      </c>
      <c r="W622" s="396">
        <v>1262599.27</v>
      </c>
      <c r="X622" s="396">
        <v>1007086.32</v>
      </c>
      <c r="Y622" s="396">
        <v>36177182.149999999</v>
      </c>
      <c r="Z622" s="396">
        <v>502065</v>
      </c>
      <c r="AA622" s="396">
        <v>700500</v>
      </c>
      <c r="AB622" s="396">
        <v>1821300</v>
      </c>
      <c r="AC622" s="396">
        <v>190536</v>
      </c>
      <c r="AD622" s="396">
        <v>1599942</v>
      </c>
      <c r="AE622" s="396">
        <v>2348469.5</v>
      </c>
      <c r="AF622" s="396">
        <v>8411604</v>
      </c>
      <c r="AG622" s="396">
        <v>5648832</v>
      </c>
      <c r="AH622" s="396">
        <v>14539251.390000001</v>
      </c>
      <c r="AI622" s="396">
        <v>35762499.890000001</v>
      </c>
      <c r="AJ622" s="396">
        <v>5682904.3200000003</v>
      </c>
      <c r="AK622" s="396">
        <v>30079595.57</v>
      </c>
      <c r="AL622" s="396">
        <v>36020560.57</v>
      </c>
      <c r="AM622" s="396">
        <v>489269.28</v>
      </c>
      <c r="AN622" s="396">
        <v>489269.28</v>
      </c>
      <c r="AO622" s="396">
        <v>508966.11</v>
      </c>
      <c r="AP622" s="396">
        <v>508966.11</v>
      </c>
      <c r="AQ622" s="396">
        <v>432542.41</v>
      </c>
      <c r="AR622" s="396">
        <v>432542.41</v>
      </c>
      <c r="AS622" s="396">
        <v>450663.49</v>
      </c>
      <c r="AT622" s="396">
        <v>450663.49</v>
      </c>
      <c r="AU622" s="396">
        <v>540481.04</v>
      </c>
      <c r="AV622" s="396">
        <v>3131008.28</v>
      </c>
      <c r="AW622" s="396">
        <v>1288256.29</v>
      </c>
      <c r="AX622" s="396">
        <v>489992.86</v>
      </c>
      <c r="AY622" s="396">
        <v>9212621.0500000007</v>
      </c>
      <c r="AZ622" s="396">
        <v>81410363.909999996</v>
      </c>
      <c r="BA622" s="396">
        <v>264236.18</v>
      </c>
      <c r="BB622" s="396">
        <v>73848.850000000006</v>
      </c>
      <c r="BC622" s="396">
        <v>1711123.4</v>
      </c>
      <c r="BD622" s="396">
        <v>81410363.769999996</v>
      </c>
    </row>
    <row r="623" spans="1:56" x14ac:dyDescent="0.25">
      <c r="A623" s="390" t="s">
        <v>2381</v>
      </c>
      <c r="B623" s="390" t="s">
        <v>6619</v>
      </c>
      <c r="C623">
        <v>3425.5</v>
      </c>
      <c r="D623" s="396">
        <v>48299248.600000001</v>
      </c>
      <c r="E623" s="396">
        <v>51346602.049999997</v>
      </c>
      <c r="F623" s="397">
        <v>1.06309318547038</v>
      </c>
      <c r="G623">
        <v>4</v>
      </c>
      <c r="H623" s="396">
        <v>3071.37</v>
      </c>
      <c r="I623" s="396">
        <v>2491553.73</v>
      </c>
      <c r="J623" s="396">
        <v>2494625.1</v>
      </c>
      <c r="K623">
        <v>1.04541</v>
      </c>
      <c r="L623" s="396">
        <v>11433541.59</v>
      </c>
      <c r="M623" s="396">
        <v>2286708.31</v>
      </c>
      <c r="N623" s="396">
        <v>1284229.31</v>
      </c>
      <c r="O623" s="396">
        <v>570101.79</v>
      </c>
      <c r="P623" s="396">
        <v>409050.81</v>
      </c>
      <c r="Q623" s="396">
        <v>791818.79</v>
      </c>
      <c r="R623" s="396">
        <v>295400.09000000003</v>
      </c>
      <c r="S623" s="396">
        <v>493064.37</v>
      </c>
      <c r="T623" s="396">
        <v>653271.27</v>
      </c>
      <c r="U623" s="396">
        <v>369879.32</v>
      </c>
      <c r="V623" s="396">
        <v>963043.4</v>
      </c>
      <c r="W623" s="396">
        <v>838789.73</v>
      </c>
      <c r="X623" s="396">
        <v>591648.62</v>
      </c>
      <c r="Y623" s="396">
        <v>20980547.399999999</v>
      </c>
      <c r="Z623" s="396">
        <v>305235</v>
      </c>
      <c r="AA623" s="396">
        <v>428187.5</v>
      </c>
      <c r="AB623" s="396">
        <v>1113287.5</v>
      </c>
      <c r="AC623" s="396">
        <v>116467</v>
      </c>
      <c r="AD623" s="396">
        <v>977980.25</v>
      </c>
      <c r="AE623" s="396">
        <v>626558.5</v>
      </c>
      <c r="AF623" s="396">
        <v>5141675.5</v>
      </c>
      <c r="AG623" s="396">
        <v>3452904</v>
      </c>
      <c r="AH623" s="396">
        <v>8741194.1879999992</v>
      </c>
      <c r="AI623" s="396">
        <v>20903489.438000001</v>
      </c>
      <c r="AJ623" s="396">
        <v>3473731.04</v>
      </c>
      <c r="AK623" s="396">
        <v>17429758.397999998</v>
      </c>
      <c r="AL623" s="396">
        <v>21061231.557999998</v>
      </c>
      <c r="AM623" s="396">
        <v>183574.46</v>
      </c>
      <c r="AN623" s="396">
        <v>183574.46</v>
      </c>
      <c r="AO623" s="396">
        <v>190665.32</v>
      </c>
      <c r="AP623" s="396">
        <v>190665.32</v>
      </c>
      <c r="AQ623" s="396">
        <v>470360.32000000001</v>
      </c>
      <c r="AR623" s="396">
        <v>470360.32000000001</v>
      </c>
      <c r="AS623" s="396">
        <v>490057.15</v>
      </c>
      <c r="AT623" s="396">
        <v>490057.15</v>
      </c>
      <c r="AU623" s="396">
        <v>587753.43999999994</v>
      </c>
      <c r="AV623" s="396">
        <v>1913744.11</v>
      </c>
      <c r="AW623" s="396">
        <v>787411.81</v>
      </c>
      <c r="AX623" s="396">
        <v>299245.64</v>
      </c>
      <c r="AY623" s="396">
        <v>6257469.5</v>
      </c>
      <c r="AZ623" s="396">
        <v>48299248.600000001</v>
      </c>
      <c r="BA623" s="396">
        <v>119069.32</v>
      </c>
      <c r="BB623" s="396">
        <v>85834.82</v>
      </c>
      <c r="BC623" s="396">
        <v>1222778.45</v>
      </c>
      <c r="BD623" s="396">
        <v>48299248.457999997</v>
      </c>
    </row>
    <row r="624" spans="1:56" x14ac:dyDescent="0.25">
      <c r="A624" s="390" t="s">
        <v>1439</v>
      </c>
      <c r="B624" s="390" t="s">
        <v>6620</v>
      </c>
      <c r="C624">
        <v>2465</v>
      </c>
      <c r="D624" s="396">
        <v>36355965.289999999</v>
      </c>
      <c r="E624" s="396">
        <v>35346193.460000001</v>
      </c>
      <c r="F624" s="397">
        <v>0.97222541550071995</v>
      </c>
      <c r="G624">
        <v>3</v>
      </c>
      <c r="H624" s="396">
        <v>48380.97</v>
      </c>
      <c r="I624" s="396">
        <v>1875148.45</v>
      </c>
      <c r="J624" s="396">
        <v>1923529.42</v>
      </c>
      <c r="K624">
        <v>1.04541</v>
      </c>
      <c r="L624" s="396">
        <v>8347490.54</v>
      </c>
      <c r="M624" s="396">
        <v>1669498.1</v>
      </c>
      <c r="N624" s="396">
        <v>924165.02</v>
      </c>
      <c r="O624" s="396">
        <v>409573.13</v>
      </c>
      <c r="P624" s="396">
        <v>313405.56</v>
      </c>
      <c r="Q624" s="396">
        <v>566504.5</v>
      </c>
      <c r="R624" s="396">
        <v>212947.75</v>
      </c>
      <c r="S624" s="396">
        <v>354643.27</v>
      </c>
      <c r="T624" s="396">
        <v>469323.83</v>
      </c>
      <c r="U624" s="396">
        <v>266144.53999999998</v>
      </c>
      <c r="V624" s="396">
        <v>691870.65</v>
      </c>
      <c r="W624" s="396">
        <v>602604.19999999995</v>
      </c>
      <c r="X624" s="396">
        <v>425551.34</v>
      </c>
      <c r="Y624" s="396">
        <v>15253722.43</v>
      </c>
      <c r="Z624" s="396">
        <v>219420</v>
      </c>
      <c r="AA624" s="396">
        <v>308125</v>
      </c>
      <c r="AB624" s="396">
        <v>801125</v>
      </c>
      <c r="AC624" s="396">
        <v>83810</v>
      </c>
      <c r="AD624" s="396">
        <v>703757.5</v>
      </c>
      <c r="AE624" s="396">
        <v>447854</v>
      </c>
      <c r="AF624" s="396">
        <v>3699965</v>
      </c>
      <c r="AG624" s="396">
        <v>2484720</v>
      </c>
      <c r="AH624" s="396">
        <v>6643363.0860000001</v>
      </c>
      <c r="AI624" s="396">
        <v>15392139.585999999</v>
      </c>
      <c r="AJ624" s="396">
        <v>2499707.2000000002</v>
      </c>
      <c r="AK624" s="396">
        <v>12892432.386</v>
      </c>
      <c r="AL624" s="396">
        <v>15505651.286</v>
      </c>
      <c r="AM624" s="396">
        <v>192241.07</v>
      </c>
      <c r="AN624" s="396">
        <v>192241.07</v>
      </c>
      <c r="AO624" s="396">
        <v>200907.67</v>
      </c>
      <c r="AP624" s="396">
        <v>200907.67</v>
      </c>
      <c r="AQ624" s="396">
        <v>497148.01</v>
      </c>
      <c r="AR624" s="396">
        <v>497148.01</v>
      </c>
      <c r="AS624" s="396">
        <v>517632.72</v>
      </c>
      <c r="AT624" s="396">
        <v>517632.72</v>
      </c>
      <c r="AU624" s="396">
        <v>621631.99</v>
      </c>
      <c r="AV624" s="396">
        <v>1377202.43</v>
      </c>
      <c r="AW624" s="396">
        <v>566651.23</v>
      </c>
      <c r="AX624" s="396">
        <v>215246.86</v>
      </c>
      <c r="AY624" s="396">
        <v>5596591.4500000002</v>
      </c>
      <c r="AZ624" s="396">
        <v>36355965.289999999</v>
      </c>
      <c r="BA624" s="396">
        <v>138569.57</v>
      </c>
      <c r="BB624" s="396">
        <v>126428.11</v>
      </c>
      <c r="BC624" s="396">
        <v>792218.54</v>
      </c>
      <c r="BD624" s="396">
        <v>36355965.166000001</v>
      </c>
    </row>
    <row r="625" spans="1:56" x14ac:dyDescent="0.25">
      <c r="A625" s="390" t="s">
        <v>2486</v>
      </c>
      <c r="B625" s="390" t="s">
        <v>6621</v>
      </c>
      <c r="C625">
        <v>1892</v>
      </c>
      <c r="D625" s="396">
        <v>25322227.289999999</v>
      </c>
      <c r="E625" s="396">
        <v>33167140.600000001</v>
      </c>
      <c r="F625" s="397">
        <v>1.30980344738861</v>
      </c>
      <c r="G625">
        <v>4</v>
      </c>
      <c r="H625" s="396">
        <v>1610.25</v>
      </c>
      <c r="I625" s="396">
        <v>1039163.16</v>
      </c>
      <c r="J625" s="396">
        <v>1040773.41</v>
      </c>
      <c r="K625">
        <v>1.04541</v>
      </c>
      <c r="L625" s="396">
        <v>6214859.7300000004</v>
      </c>
      <c r="M625" s="396">
        <v>1242971.94</v>
      </c>
      <c r="N625" s="396">
        <v>708876.57</v>
      </c>
      <c r="O625" s="396">
        <v>314306.12</v>
      </c>
      <c r="P625" s="396">
        <v>209809.52</v>
      </c>
      <c r="Q625" s="396">
        <v>444191.02</v>
      </c>
      <c r="R625" s="396">
        <v>162956.97</v>
      </c>
      <c r="S625" s="396">
        <v>272303.78999999998</v>
      </c>
      <c r="T625" s="396">
        <v>360158.76</v>
      </c>
      <c r="U625" s="396">
        <v>204227.84</v>
      </c>
      <c r="V625" s="396">
        <v>530941.03</v>
      </c>
      <c r="W625" s="396">
        <v>462438.02</v>
      </c>
      <c r="X625" s="396">
        <v>326748.74</v>
      </c>
      <c r="Y625" s="396">
        <v>11454790.050000001</v>
      </c>
      <c r="Z625" s="396">
        <v>168615</v>
      </c>
      <c r="AA625" s="396">
        <v>236500</v>
      </c>
      <c r="AB625" s="396">
        <v>614900</v>
      </c>
      <c r="AC625" s="396">
        <v>64328</v>
      </c>
      <c r="AD625" s="396">
        <v>540166</v>
      </c>
      <c r="AE625" s="396">
        <v>352752.5</v>
      </c>
      <c r="AF625" s="396">
        <v>2839892</v>
      </c>
      <c r="AG625" s="396">
        <v>1907136</v>
      </c>
      <c r="AH625" s="396">
        <v>4528010.2649999997</v>
      </c>
      <c r="AI625" s="396">
        <v>11252299.765000001</v>
      </c>
      <c r="AJ625" s="396">
        <v>1918639.36</v>
      </c>
      <c r="AK625" s="396">
        <v>9333660.4049999993</v>
      </c>
      <c r="AL625" s="396">
        <v>11339425.175000001</v>
      </c>
      <c r="AM625" s="396">
        <v>42545.15</v>
      </c>
      <c r="AN625" s="396">
        <v>42545.15</v>
      </c>
      <c r="AO625" s="396">
        <v>44120.9</v>
      </c>
      <c r="AP625" s="396">
        <v>44120.9</v>
      </c>
      <c r="AQ625" s="396">
        <v>130786.95</v>
      </c>
      <c r="AR625" s="396">
        <v>130786.95</v>
      </c>
      <c r="AS625" s="396">
        <v>136302.07</v>
      </c>
      <c r="AT625" s="396">
        <v>136302.07</v>
      </c>
      <c r="AU625" s="396">
        <v>163877.63</v>
      </c>
      <c r="AV625" s="396">
        <v>1056538.02</v>
      </c>
      <c r="AW625" s="396">
        <v>434713.56</v>
      </c>
      <c r="AX625" s="396">
        <v>165372.59</v>
      </c>
      <c r="AY625" s="396">
        <v>2528011.94</v>
      </c>
      <c r="AZ625" s="396">
        <v>25322227.289999999</v>
      </c>
      <c r="BA625" s="396">
        <v>29051.78</v>
      </c>
      <c r="BB625" s="396">
        <v>34832.050000000003</v>
      </c>
      <c r="BC625" s="396">
        <v>611814.21</v>
      </c>
      <c r="BD625" s="396">
        <v>25322227.164999999</v>
      </c>
    </row>
    <row r="626" spans="1:56" x14ac:dyDescent="0.25">
      <c r="A626" s="390" t="s">
        <v>1490</v>
      </c>
      <c r="B626" s="390" t="s">
        <v>6622</v>
      </c>
      <c r="C626">
        <v>167.5</v>
      </c>
      <c r="D626" s="396">
        <v>2339004.0099999998</v>
      </c>
      <c r="E626" s="396">
        <v>4984885.9400000004</v>
      </c>
      <c r="F626" s="397">
        <v>2.1312002539063601</v>
      </c>
      <c r="G626">
        <v>4</v>
      </c>
      <c r="H626" s="396">
        <v>148.72999999999999</v>
      </c>
      <c r="I626" s="396">
        <v>141059.07</v>
      </c>
      <c r="J626" s="396">
        <v>141207.79999999999</v>
      </c>
      <c r="K626">
        <v>1.04541</v>
      </c>
      <c r="L626" s="396">
        <v>598606.88</v>
      </c>
      <c r="M626" s="396">
        <v>119721.37</v>
      </c>
      <c r="N626" s="396">
        <v>62261.11</v>
      </c>
      <c r="O626" s="396">
        <v>27754.95</v>
      </c>
      <c r="P626" s="396">
        <v>19926.84</v>
      </c>
      <c r="Q626" s="396">
        <v>37015.910000000003</v>
      </c>
      <c r="R626" s="396">
        <v>13633.85</v>
      </c>
      <c r="S626" s="396">
        <v>23988.66</v>
      </c>
      <c r="T626" s="396">
        <v>31803.99</v>
      </c>
      <c r="U626" s="396">
        <v>17829.41</v>
      </c>
      <c r="V626" s="396">
        <v>46885</v>
      </c>
      <c r="W626" s="396">
        <v>40835.81</v>
      </c>
      <c r="X626" s="396">
        <v>28785</v>
      </c>
      <c r="Y626" s="396">
        <v>1069048.78</v>
      </c>
      <c r="Z626" s="396">
        <v>15075</v>
      </c>
      <c r="AA626" s="396">
        <v>20937.5</v>
      </c>
      <c r="AB626" s="396">
        <v>54437.5</v>
      </c>
      <c r="AC626" s="396">
        <v>5695</v>
      </c>
      <c r="AD626" s="396">
        <v>47821.25</v>
      </c>
      <c r="AE626" s="396">
        <v>29312.5</v>
      </c>
      <c r="AF626" s="396">
        <v>251417.5</v>
      </c>
      <c r="AG626" s="396">
        <v>168840</v>
      </c>
      <c r="AH626" s="396">
        <v>422636.81400000001</v>
      </c>
      <c r="AI626" s="396">
        <v>1016173.064</v>
      </c>
      <c r="AJ626" s="396">
        <v>169858.4</v>
      </c>
      <c r="AK626" s="396">
        <v>846314.66399999999</v>
      </c>
      <c r="AL626" s="396">
        <v>1023886.324</v>
      </c>
      <c r="AM626" s="396">
        <v>24424.07</v>
      </c>
      <c r="AN626" s="396">
        <v>24424.07</v>
      </c>
      <c r="AO626" s="396">
        <v>25999.81</v>
      </c>
      <c r="AP626" s="396">
        <v>25999.81</v>
      </c>
      <c r="AQ626" s="396">
        <v>0</v>
      </c>
      <c r="AR626" s="396">
        <v>0</v>
      </c>
      <c r="AS626" s="396">
        <v>0</v>
      </c>
      <c r="AT626" s="396">
        <v>0</v>
      </c>
      <c r="AU626" s="396">
        <v>0</v>
      </c>
      <c r="AV626" s="396">
        <v>92969.04</v>
      </c>
      <c r="AW626" s="396">
        <v>38252.199999999997</v>
      </c>
      <c r="AX626" s="396">
        <v>13999.79</v>
      </c>
      <c r="AY626" s="396">
        <v>246068.79</v>
      </c>
      <c r="AZ626" s="396">
        <v>2339004.0099999998</v>
      </c>
      <c r="BA626" s="396">
        <v>38063.11</v>
      </c>
      <c r="BB626" s="396">
        <v>12.9</v>
      </c>
      <c r="BC626" s="396">
        <v>59778.86</v>
      </c>
      <c r="BD626" s="396">
        <v>2339003.8939999999</v>
      </c>
    </row>
    <row r="627" spans="1:56" x14ac:dyDescent="0.25">
      <c r="A627" s="390" t="s">
        <v>1901</v>
      </c>
      <c r="B627" s="390" t="s">
        <v>6623</v>
      </c>
      <c r="C627">
        <v>2675.39</v>
      </c>
      <c r="D627" s="396">
        <v>35397781.759999998</v>
      </c>
      <c r="E627" s="396">
        <v>57840561.329999998</v>
      </c>
      <c r="F627" s="397">
        <v>1.63401655284967</v>
      </c>
      <c r="G627">
        <v>4</v>
      </c>
      <c r="H627" s="396">
        <v>2250.96</v>
      </c>
      <c r="I627" s="396">
        <v>1831620.58</v>
      </c>
      <c r="J627" s="396">
        <v>1833871.54</v>
      </c>
      <c r="K627">
        <v>1.04541</v>
      </c>
      <c r="L627" s="396">
        <v>8960349.9700000007</v>
      </c>
      <c r="M627" s="396">
        <v>1792069.99</v>
      </c>
      <c r="N627" s="396">
        <v>1002178.95</v>
      </c>
      <c r="O627" s="396">
        <v>445579.56</v>
      </c>
      <c r="P627" s="396">
        <v>293154.7</v>
      </c>
      <c r="Q627" s="396">
        <v>609153.27</v>
      </c>
      <c r="R627" s="396">
        <v>231126.22</v>
      </c>
      <c r="S627" s="396">
        <v>385115.37</v>
      </c>
      <c r="T627" s="396">
        <v>510583.07</v>
      </c>
      <c r="U627" s="396">
        <v>288836.52</v>
      </c>
      <c r="V627" s="396">
        <v>752694.44</v>
      </c>
      <c r="W627" s="396">
        <v>655580.39</v>
      </c>
      <c r="X627" s="396">
        <v>462116.08</v>
      </c>
      <c r="Y627" s="396">
        <v>16388538.529999999</v>
      </c>
      <c r="Z627" s="396">
        <v>239067.9</v>
      </c>
      <c r="AA627" s="396">
        <v>334423.75</v>
      </c>
      <c r="AB627" s="396">
        <v>869501.75</v>
      </c>
      <c r="AC627" s="396">
        <v>90963.26</v>
      </c>
      <c r="AD627" s="396">
        <v>763823.84</v>
      </c>
      <c r="AE627" s="396">
        <v>481300.29</v>
      </c>
      <c r="AF627" s="396">
        <v>4015760.39</v>
      </c>
      <c r="AG627" s="396">
        <v>2696793.12</v>
      </c>
      <c r="AH627" s="396">
        <v>6316153.1973599996</v>
      </c>
      <c r="AI627" s="396">
        <v>15807787.49736</v>
      </c>
      <c r="AJ627" s="396">
        <v>2713059.49</v>
      </c>
      <c r="AK627" s="396">
        <v>13094728.00736</v>
      </c>
      <c r="AL627" s="396">
        <v>15930987.52736</v>
      </c>
      <c r="AM627" s="396">
        <v>85090.31</v>
      </c>
      <c r="AN627" s="396">
        <v>85090.31</v>
      </c>
      <c r="AO627" s="396">
        <v>89029.67</v>
      </c>
      <c r="AP627" s="396">
        <v>89029.67</v>
      </c>
      <c r="AQ627" s="396">
        <v>72484.33</v>
      </c>
      <c r="AR627" s="396">
        <v>72484.33</v>
      </c>
      <c r="AS627" s="396">
        <v>75635.83</v>
      </c>
      <c r="AT627" s="396">
        <v>75635.83</v>
      </c>
      <c r="AU627" s="396">
        <v>90605.42</v>
      </c>
      <c r="AV627" s="396">
        <v>1494595.54</v>
      </c>
      <c r="AW627" s="396">
        <v>614952.74</v>
      </c>
      <c r="AX627" s="396">
        <v>233621.59</v>
      </c>
      <c r="AY627" s="396">
        <v>3078255.57</v>
      </c>
      <c r="AZ627" s="396">
        <v>35397781.759999998</v>
      </c>
      <c r="BA627" s="396">
        <v>53861.72</v>
      </c>
      <c r="BB627" s="396">
        <v>216.8</v>
      </c>
      <c r="BC627" s="396">
        <v>1142758.2</v>
      </c>
      <c r="BD627" s="396">
        <v>35397781.627360001</v>
      </c>
    </row>
    <row r="628" spans="1:56" x14ac:dyDescent="0.25">
      <c r="A628" s="390" t="s">
        <v>2745</v>
      </c>
      <c r="B628" s="390" t="s">
        <v>6624</v>
      </c>
      <c r="C628">
        <v>3621.75</v>
      </c>
      <c r="D628" s="396">
        <v>51618987.329999998</v>
      </c>
      <c r="E628" s="396">
        <v>79021501.680000007</v>
      </c>
      <c r="F628" s="397">
        <v>1.5308611378757899</v>
      </c>
      <c r="G628">
        <v>4</v>
      </c>
      <c r="H628" s="396">
        <v>3282.47</v>
      </c>
      <c r="I628" s="396">
        <v>3376553.92</v>
      </c>
      <c r="J628" s="396">
        <v>3379836.39</v>
      </c>
      <c r="K628">
        <v>1.04541</v>
      </c>
      <c r="L628" s="396">
        <v>12518985.41</v>
      </c>
      <c r="M628" s="396">
        <v>2503797.08</v>
      </c>
      <c r="N628" s="396">
        <v>1357742.44</v>
      </c>
      <c r="O628" s="396">
        <v>603107.68999999994</v>
      </c>
      <c r="P628" s="396">
        <v>440929.51</v>
      </c>
      <c r="Q628" s="396">
        <v>816764.3</v>
      </c>
      <c r="R628" s="396">
        <v>312929.32</v>
      </c>
      <c r="S628" s="396">
        <v>521591.43</v>
      </c>
      <c r="T628" s="396">
        <v>691092.24</v>
      </c>
      <c r="U628" s="396">
        <v>390950.45</v>
      </c>
      <c r="V628" s="396">
        <v>1018798.54</v>
      </c>
      <c r="W628" s="396">
        <v>887351.24</v>
      </c>
      <c r="X628" s="396">
        <v>625879.44999999995</v>
      </c>
      <c r="Y628" s="396">
        <v>22689919.100000001</v>
      </c>
      <c r="Z628" s="396">
        <v>322650</v>
      </c>
      <c r="AA628" s="396">
        <v>452718.75</v>
      </c>
      <c r="AB628" s="396">
        <v>1177068.75</v>
      </c>
      <c r="AC628" s="396">
        <v>123139.5</v>
      </c>
      <c r="AD628" s="396">
        <v>1034009.62</v>
      </c>
      <c r="AE628" s="396">
        <v>643301</v>
      </c>
      <c r="AF628" s="396">
        <v>5436246.75</v>
      </c>
      <c r="AG628" s="396">
        <v>3650724</v>
      </c>
      <c r="AH628" s="396">
        <v>9367615.1549999993</v>
      </c>
      <c r="AI628" s="396">
        <v>22207473.524999999</v>
      </c>
      <c r="AJ628" s="396">
        <v>3672744.24</v>
      </c>
      <c r="AK628" s="396">
        <v>18534729.285</v>
      </c>
      <c r="AL628" s="396">
        <v>22374252.835000001</v>
      </c>
      <c r="AM628" s="396">
        <v>360058.07</v>
      </c>
      <c r="AN628" s="396">
        <v>360058.07</v>
      </c>
      <c r="AO628" s="396">
        <v>375027.66</v>
      </c>
      <c r="AP628" s="396">
        <v>375027.66</v>
      </c>
      <c r="AQ628" s="396">
        <v>358482.32</v>
      </c>
      <c r="AR628" s="396">
        <v>358482.32</v>
      </c>
      <c r="AS628" s="396">
        <v>373451.91</v>
      </c>
      <c r="AT628" s="396">
        <v>373451.91</v>
      </c>
      <c r="AU628" s="396">
        <v>448299.87</v>
      </c>
      <c r="AV628" s="396">
        <v>2023258.49</v>
      </c>
      <c r="AW628" s="396">
        <v>832471.6</v>
      </c>
      <c r="AX628" s="396">
        <v>316745.38</v>
      </c>
      <c r="AY628" s="396">
        <v>6554815.2599999998</v>
      </c>
      <c r="AZ628" s="396">
        <v>51618987.329999998</v>
      </c>
      <c r="BA628" s="396">
        <v>417383.92</v>
      </c>
      <c r="BB628" s="396">
        <v>234558.13</v>
      </c>
      <c r="BC628" s="396">
        <v>1852890.95</v>
      </c>
      <c r="BD628" s="396">
        <v>51618987.195</v>
      </c>
    </row>
    <row r="629" spans="1:56" x14ac:dyDescent="0.25">
      <c r="A629" s="390" t="s">
        <v>3318</v>
      </c>
      <c r="B629" s="390" t="s">
        <v>6625</v>
      </c>
      <c r="C629">
        <v>3219.66</v>
      </c>
      <c r="D629" s="396">
        <v>49277277.009999998</v>
      </c>
      <c r="E629" s="396">
        <v>98888362</v>
      </c>
      <c r="F629" s="397">
        <v>2.00677407519763</v>
      </c>
      <c r="G629">
        <v>4</v>
      </c>
      <c r="H629" s="396">
        <v>3133.56</v>
      </c>
      <c r="I629" s="396">
        <v>1857596.8</v>
      </c>
      <c r="J629" s="396">
        <v>1860730.36</v>
      </c>
      <c r="K629">
        <v>1.04541</v>
      </c>
      <c r="L629" s="396">
        <v>11423527.09</v>
      </c>
      <c r="M629" s="396">
        <v>3807461.57</v>
      </c>
      <c r="N629" s="396">
        <v>1382404.86</v>
      </c>
      <c r="O629" s="396">
        <v>460515.23</v>
      </c>
      <c r="P629" s="396">
        <v>370251.34</v>
      </c>
      <c r="Q629" s="396">
        <v>1185671.3500000001</v>
      </c>
      <c r="R629" s="396">
        <v>278520.08</v>
      </c>
      <c r="S629" s="396">
        <v>521591.43</v>
      </c>
      <c r="T629" s="396">
        <v>460728.16</v>
      </c>
      <c r="U629" s="396">
        <v>347835.68</v>
      </c>
      <c r="V629" s="396">
        <v>679199.02</v>
      </c>
      <c r="W629" s="396">
        <v>591567.49</v>
      </c>
      <c r="X629" s="396">
        <v>625879.44999999995</v>
      </c>
      <c r="Y629" s="396">
        <v>22135152.75</v>
      </c>
      <c r="Z629" s="396">
        <v>289769.40000000002</v>
      </c>
      <c r="AA629" s="396">
        <v>402457.5</v>
      </c>
      <c r="AB629" s="396">
        <v>1046389.5</v>
      </c>
      <c r="AC629" s="396">
        <v>109468.44</v>
      </c>
      <c r="AD629" s="396">
        <v>919212.93</v>
      </c>
      <c r="AE629" s="396">
        <v>2981405.16</v>
      </c>
      <c r="AF629" s="396">
        <v>4832709.66</v>
      </c>
      <c r="AG629" s="396">
        <v>3245417.28</v>
      </c>
      <c r="AH629" s="396">
        <v>8550223.7858399991</v>
      </c>
      <c r="AI629" s="396">
        <v>22377053.655839998</v>
      </c>
      <c r="AJ629" s="396">
        <v>3264992.81</v>
      </c>
      <c r="AK629" s="396">
        <v>19112060.84584</v>
      </c>
      <c r="AL629" s="396">
        <v>22525316.975839999</v>
      </c>
      <c r="AM629" s="396">
        <v>263149.65999999997</v>
      </c>
      <c r="AN629" s="396">
        <v>263149.65999999997</v>
      </c>
      <c r="AO629" s="396">
        <v>274179.88</v>
      </c>
      <c r="AP629" s="396">
        <v>274179.88</v>
      </c>
      <c r="AQ629" s="396">
        <v>135514.19</v>
      </c>
      <c r="AR629" s="396">
        <v>135514.19</v>
      </c>
      <c r="AS629" s="396">
        <v>141029.31</v>
      </c>
      <c r="AT629" s="396">
        <v>141029.31</v>
      </c>
      <c r="AU629" s="396">
        <v>169392.74</v>
      </c>
      <c r="AV629" s="396">
        <v>1798714.62</v>
      </c>
      <c r="AW629" s="396">
        <v>740082.81</v>
      </c>
      <c r="AX629" s="396">
        <v>280870.90999999997</v>
      </c>
      <c r="AY629" s="396">
        <v>4616807.16</v>
      </c>
      <c r="AZ629" s="396">
        <v>49277277.009999998</v>
      </c>
      <c r="BA629" s="396">
        <v>147528.16</v>
      </c>
      <c r="BB629" s="396">
        <v>29004.68</v>
      </c>
      <c r="BC629" s="396">
        <v>916816.51</v>
      </c>
      <c r="BD629" s="396">
        <v>49277276.885839999</v>
      </c>
    </row>
    <row r="630" spans="1:56" x14ac:dyDescent="0.25">
      <c r="A630" s="390" t="s">
        <v>2090</v>
      </c>
      <c r="B630" s="390" t="s">
        <v>6626</v>
      </c>
      <c r="C630">
        <v>598.46</v>
      </c>
      <c r="D630" s="396">
        <v>9321206.0299999993</v>
      </c>
      <c r="E630" s="396">
        <v>9640246.2300000004</v>
      </c>
      <c r="F630" s="397">
        <v>1.0342273520157399</v>
      </c>
      <c r="G630">
        <v>4</v>
      </c>
      <c r="H630" s="396">
        <v>592.73</v>
      </c>
      <c r="I630" s="396">
        <v>1254931.6200000001</v>
      </c>
      <c r="J630" s="396">
        <v>1255524.3500000001</v>
      </c>
      <c r="K630">
        <v>1.04541</v>
      </c>
      <c r="L630" s="396">
        <v>2232398.62</v>
      </c>
      <c r="M630" s="396">
        <v>446479.72</v>
      </c>
      <c r="N630" s="396">
        <v>223539.91</v>
      </c>
      <c r="O630" s="396">
        <v>99017.68</v>
      </c>
      <c r="P630" s="396">
        <v>82301.490000000005</v>
      </c>
      <c r="Q630" s="396">
        <v>139212.04</v>
      </c>
      <c r="R630" s="396">
        <v>51289.24</v>
      </c>
      <c r="S630" s="396">
        <v>85905.36</v>
      </c>
      <c r="T630" s="396">
        <v>113462.9</v>
      </c>
      <c r="U630" s="396">
        <v>64185.89</v>
      </c>
      <c r="V630" s="396">
        <v>167265.43</v>
      </c>
      <c r="W630" s="396">
        <v>145684.53</v>
      </c>
      <c r="X630" s="396">
        <v>103081.45</v>
      </c>
      <c r="Y630" s="396">
        <v>3953824.26</v>
      </c>
      <c r="Z630" s="396">
        <v>53352</v>
      </c>
      <c r="AA630" s="396">
        <v>74807.5</v>
      </c>
      <c r="AB630" s="396">
        <v>194499.5</v>
      </c>
      <c r="AC630" s="396">
        <v>20347.64</v>
      </c>
      <c r="AD630" s="396">
        <v>170860.32</v>
      </c>
      <c r="AE630" s="396">
        <v>110913.66</v>
      </c>
      <c r="AF630" s="396">
        <v>898288.46</v>
      </c>
      <c r="AG630" s="396">
        <v>603247.68000000005</v>
      </c>
      <c r="AH630" s="396">
        <v>1721291.0780400001</v>
      </c>
      <c r="AI630" s="396">
        <v>3847607.8380399998</v>
      </c>
      <c r="AJ630" s="396">
        <v>606886.31000000006</v>
      </c>
      <c r="AK630" s="396">
        <v>3240721.5280399998</v>
      </c>
      <c r="AL630" s="396">
        <v>3875166.53804</v>
      </c>
      <c r="AM630" s="396">
        <v>183574.46</v>
      </c>
      <c r="AN630" s="396">
        <v>183574.46</v>
      </c>
      <c r="AO630" s="396">
        <v>190665.32</v>
      </c>
      <c r="AP630" s="396">
        <v>190665.32</v>
      </c>
      <c r="AQ630" s="396">
        <v>40969.4</v>
      </c>
      <c r="AR630" s="396">
        <v>40969.4</v>
      </c>
      <c r="AS630" s="396">
        <v>43333.02</v>
      </c>
      <c r="AT630" s="396">
        <v>43333.02</v>
      </c>
      <c r="AU630" s="396">
        <v>51999.63</v>
      </c>
      <c r="AV630" s="396">
        <v>334058.25</v>
      </c>
      <c r="AW630" s="396">
        <v>137448.57999999999</v>
      </c>
      <c r="AX630" s="396">
        <v>51624.24</v>
      </c>
      <c r="AY630" s="396">
        <v>1492215.1</v>
      </c>
      <c r="AZ630" s="396">
        <v>9321206.0299999993</v>
      </c>
      <c r="BA630" s="396">
        <v>470854.43</v>
      </c>
      <c r="BB630" s="396">
        <v>2930.12</v>
      </c>
      <c r="BC630" s="396">
        <v>339662.34</v>
      </c>
      <c r="BD630" s="396">
        <v>9321205.8980400003</v>
      </c>
    </row>
    <row r="631" spans="1:56" x14ac:dyDescent="0.25">
      <c r="A631" s="390" t="s">
        <v>2423</v>
      </c>
      <c r="B631" s="390" t="s">
        <v>6627</v>
      </c>
      <c r="C631">
        <v>1421.15</v>
      </c>
      <c r="D631" s="396">
        <v>20920099.719999999</v>
      </c>
      <c r="E631" s="396">
        <v>40424195.890000001</v>
      </c>
      <c r="F631" s="397">
        <v>1.93231372847395</v>
      </c>
      <c r="G631">
        <v>4</v>
      </c>
      <c r="H631" s="396">
        <v>1330.31</v>
      </c>
      <c r="I631" s="396">
        <v>882473.02</v>
      </c>
      <c r="J631" s="396">
        <v>883803.33</v>
      </c>
      <c r="K631">
        <v>1.04541</v>
      </c>
      <c r="L631" s="396">
        <v>4941087.8600000003</v>
      </c>
      <c r="M631" s="396">
        <v>1646864.58</v>
      </c>
      <c r="N631" s="396">
        <v>610010.84</v>
      </c>
      <c r="O631" s="396">
        <v>202764.16</v>
      </c>
      <c r="P631" s="396">
        <v>153881.44</v>
      </c>
      <c r="Q631" s="396">
        <v>523279.97</v>
      </c>
      <c r="R631" s="396">
        <v>122704.65</v>
      </c>
      <c r="S631" s="396">
        <v>230161.54</v>
      </c>
      <c r="T631" s="396">
        <v>202857.92</v>
      </c>
      <c r="U631" s="396">
        <v>153332.97</v>
      </c>
      <c r="V631" s="396">
        <v>299050.31</v>
      </c>
      <c r="W631" s="396">
        <v>260466.28</v>
      </c>
      <c r="X631" s="396">
        <v>276180.49</v>
      </c>
      <c r="Y631" s="396">
        <v>9622643.0099999998</v>
      </c>
      <c r="Z631" s="396">
        <v>127903.5</v>
      </c>
      <c r="AA631" s="396">
        <v>177643.75</v>
      </c>
      <c r="AB631" s="396">
        <v>461873.75</v>
      </c>
      <c r="AC631" s="396">
        <v>48319.1</v>
      </c>
      <c r="AD631" s="396">
        <v>405738.32</v>
      </c>
      <c r="AE631" s="396">
        <v>1315984.8999999999</v>
      </c>
      <c r="AF631" s="396">
        <v>2133146.15</v>
      </c>
      <c r="AG631" s="396">
        <v>1432519.2</v>
      </c>
      <c r="AH631" s="396">
        <v>3590931.2555999998</v>
      </c>
      <c r="AI631" s="396">
        <v>9694059.9255999997</v>
      </c>
      <c r="AJ631" s="396">
        <v>1441159.79</v>
      </c>
      <c r="AK631" s="396">
        <v>8252900.1355999997</v>
      </c>
      <c r="AL631" s="396">
        <v>9759502.9856000002</v>
      </c>
      <c r="AM631" s="396">
        <v>41757.279999999999</v>
      </c>
      <c r="AN631" s="396">
        <v>41757.279999999999</v>
      </c>
      <c r="AO631" s="396">
        <v>44120.9</v>
      </c>
      <c r="AP631" s="396">
        <v>44120.9</v>
      </c>
      <c r="AQ631" s="396">
        <v>22848.32</v>
      </c>
      <c r="AR631" s="396">
        <v>22848.32</v>
      </c>
      <c r="AS631" s="396">
        <v>23636.19</v>
      </c>
      <c r="AT631" s="396">
        <v>23636.19</v>
      </c>
      <c r="AU631" s="396">
        <v>29151.31</v>
      </c>
      <c r="AV631" s="396">
        <v>793388.35</v>
      </c>
      <c r="AW631" s="396">
        <v>326440.38</v>
      </c>
      <c r="AX631" s="396">
        <v>124248.19</v>
      </c>
      <c r="AY631" s="396">
        <v>1537953.61</v>
      </c>
      <c r="AZ631" s="396">
        <v>20920099.719999999</v>
      </c>
      <c r="BA631" s="396">
        <v>32390.71</v>
      </c>
      <c r="BB631" s="396">
        <v>37.96</v>
      </c>
      <c r="BC631" s="396">
        <v>498168.05</v>
      </c>
      <c r="BD631" s="396">
        <v>20920099.605599999</v>
      </c>
    </row>
    <row r="632" spans="1:56" x14ac:dyDescent="0.25">
      <c r="A632" s="390" t="s">
        <v>3072</v>
      </c>
      <c r="B632" s="390" t="s">
        <v>6628</v>
      </c>
      <c r="C632">
        <v>6335.62</v>
      </c>
      <c r="D632" s="396">
        <v>118723375.87</v>
      </c>
      <c r="E632" s="396">
        <v>88705871.650000006</v>
      </c>
      <c r="F632" s="397">
        <v>0.74716433052856701</v>
      </c>
      <c r="G632">
        <v>1</v>
      </c>
      <c r="H632" s="396">
        <v>2477344.13</v>
      </c>
      <c r="I632" s="396">
        <v>77549414.799999997</v>
      </c>
      <c r="J632" s="396">
        <v>80026758.930000007</v>
      </c>
      <c r="K632">
        <v>1.04541</v>
      </c>
      <c r="L632" s="396">
        <v>25030881.120000001</v>
      </c>
      <c r="M632" s="396">
        <v>6203445.54</v>
      </c>
      <c r="N632" s="396">
        <v>2496499.5</v>
      </c>
      <c r="O632" s="396">
        <v>1002124.17</v>
      </c>
      <c r="P632" s="396">
        <v>1040542.09</v>
      </c>
      <c r="Q632" s="396">
        <v>1764871.9</v>
      </c>
      <c r="R632" s="396">
        <v>547301.69999999995</v>
      </c>
      <c r="S632" s="396">
        <v>952414.94</v>
      </c>
      <c r="T632" s="396">
        <v>1101965.48</v>
      </c>
      <c r="U632" s="396">
        <v>684001.2</v>
      </c>
      <c r="V632" s="396">
        <v>1624502.15</v>
      </c>
      <c r="W632" s="396">
        <v>1414905.83</v>
      </c>
      <c r="X632" s="396">
        <v>1142842.6499999999</v>
      </c>
      <c r="Y632" s="396">
        <v>45006298.270000003</v>
      </c>
      <c r="Z632" s="396">
        <v>565196.4</v>
      </c>
      <c r="AA632" s="396">
        <v>791952.5</v>
      </c>
      <c r="AB632" s="396">
        <v>2059076.5</v>
      </c>
      <c r="AC632" s="396">
        <v>215411.08</v>
      </c>
      <c r="AD632" s="396">
        <v>3617639.02</v>
      </c>
      <c r="AE632" s="396">
        <v>2809509.6</v>
      </c>
      <c r="AF632" s="396">
        <v>9509765.6199999992</v>
      </c>
      <c r="AG632" s="396">
        <v>6386304.96</v>
      </c>
      <c r="AH632" s="396">
        <v>21886147.040879998</v>
      </c>
      <c r="AI632" s="396">
        <v>47841002.720880002</v>
      </c>
      <c r="AJ632" s="396">
        <v>6424825.5199999996</v>
      </c>
      <c r="AK632" s="396">
        <v>41416177.200879999</v>
      </c>
      <c r="AL632" s="396">
        <v>48132754.040880002</v>
      </c>
      <c r="AM632" s="396">
        <v>2713435.46</v>
      </c>
      <c r="AN632" s="396">
        <v>2713435.46</v>
      </c>
      <c r="AO632" s="396">
        <v>2826101.33</v>
      </c>
      <c r="AP632" s="396">
        <v>2826101.33</v>
      </c>
      <c r="AQ632" s="396">
        <v>1678957.88</v>
      </c>
      <c r="AR632" s="396">
        <v>1678957.88</v>
      </c>
      <c r="AS632" s="396">
        <v>1749078.6</v>
      </c>
      <c r="AT632" s="396">
        <v>1749078.6</v>
      </c>
      <c r="AU632" s="396">
        <v>2098894.3199999998</v>
      </c>
      <c r="AV632" s="396">
        <v>3539914.49</v>
      </c>
      <c r="AW632" s="396">
        <v>1456501.14</v>
      </c>
      <c r="AX632" s="396">
        <v>553866.93000000005</v>
      </c>
      <c r="AY632" s="396">
        <v>25584323.420000002</v>
      </c>
      <c r="AZ632" s="396">
        <v>118723375.87</v>
      </c>
      <c r="BA632" s="396">
        <v>16534535.76</v>
      </c>
      <c r="BB632" s="396">
        <v>2784377.69</v>
      </c>
      <c r="BC632" s="396">
        <v>4037691.69</v>
      </c>
      <c r="BD632" s="396">
        <v>118723375.73088001</v>
      </c>
    </row>
    <row r="633" spans="1:56" x14ac:dyDescent="0.25">
      <c r="A633" s="390" t="s">
        <v>1791</v>
      </c>
      <c r="B633" s="390" t="s">
        <v>6629</v>
      </c>
      <c r="C633">
        <v>2565.16</v>
      </c>
      <c r="D633" s="396">
        <v>40197791.619999997</v>
      </c>
      <c r="E633" s="396">
        <v>31467783.84</v>
      </c>
      <c r="F633" s="397">
        <v>0.78282369682078601</v>
      </c>
      <c r="G633">
        <v>2</v>
      </c>
      <c r="H633" s="396">
        <v>265254.51</v>
      </c>
      <c r="I633" s="396">
        <v>9288864.9600000009</v>
      </c>
      <c r="J633" s="396">
        <v>9554119.4700000007</v>
      </c>
      <c r="K633">
        <v>1.04541</v>
      </c>
      <c r="L633" s="396">
        <v>9194839.5700000003</v>
      </c>
      <c r="M633" s="396">
        <v>3064640.02</v>
      </c>
      <c r="N633" s="396">
        <v>1101456.2</v>
      </c>
      <c r="O633" s="396">
        <v>366865.67</v>
      </c>
      <c r="P633" s="396">
        <v>297295.14</v>
      </c>
      <c r="Q633" s="396">
        <v>945220.51</v>
      </c>
      <c r="R633" s="396">
        <v>222036.99</v>
      </c>
      <c r="S633" s="396">
        <v>415587.46</v>
      </c>
      <c r="T633" s="396">
        <v>367035.3</v>
      </c>
      <c r="U633" s="396">
        <v>277166.36</v>
      </c>
      <c r="V633" s="396">
        <v>541078.32999999996</v>
      </c>
      <c r="W633" s="396">
        <v>471267.38</v>
      </c>
      <c r="X633" s="396">
        <v>498680.83</v>
      </c>
      <c r="Y633" s="396">
        <v>17763169.760000002</v>
      </c>
      <c r="Z633" s="396">
        <v>230864.4</v>
      </c>
      <c r="AA633" s="396">
        <v>320645</v>
      </c>
      <c r="AB633" s="396">
        <v>833677</v>
      </c>
      <c r="AC633" s="396">
        <v>87215.44</v>
      </c>
      <c r="AD633" s="396">
        <v>1464706.36</v>
      </c>
      <c r="AE633" s="396">
        <v>2375338.16</v>
      </c>
      <c r="AF633" s="396">
        <v>3850305.16</v>
      </c>
      <c r="AG633" s="396">
        <v>2585681.2799999998</v>
      </c>
      <c r="AH633" s="396">
        <v>6857390.9348400002</v>
      </c>
      <c r="AI633" s="396">
        <v>18605823.734839998</v>
      </c>
      <c r="AJ633" s="396">
        <v>2601277.4500000002</v>
      </c>
      <c r="AK633" s="396">
        <v>16004546.284840001</v>
      </c>
      <c r="AL633" s="396">
        <v>18723947.734839998</v>
      </c>
      <c r="AM633" s="396">
        <v>278119.25</v>
      </c>
      <c r="AN633" s="396">
        <v>278119.25</v>
      </c>
      <c r="AO633" s="396">
        <v>289937.34999999998</v>
      </c>
      <c r="AP633" s="396">
        <v>289937.34999999998</v>
      </c>
      <c r="AQ633" s="396">
        <v>61454.11</v>
      </c>
      <c r="AR633" s="396">
        <v>61454.11</v>
      </c>
      <c r="AS633" s="396">
        <v>63817.73</v>
      </c>
      <c r="AT633" s="396">
        <v>63817.73</v>
      </c>
      <c r="AU633" s="396">
        <v>77211.570000000007</v>
      </c>
      <c r="AV633" s="396">
        <v>1433141.43</v>
      </c>
      <c r="AW633" s="396">
        <v>589667.38</v>
      </c>
      <c r="AX633" s="396">
        <v>223996.73</v>
      </c>
      <c r="AY633" s="396">
        <v>3710673.99</v>
      </c>
      <c r="AZ633" s="396">
        <v>40197791.619999997</v>
      </c>
      <c r="BA633" s="396">
        <v>260960.76</v>
      </c>
      <c r="BB633" s="396">
        <v>6044.73</v>
      </c>
      <c r="BC633" s="396">
        <v>846728.14</v>
      </c>
      <c r="BD633" s="396">
        <v>40197791.484839998</v>
      </c>
    </row>
    <row r="634" spans="1:56" x14ac:dyDescent="0.25">
      <c r="A634" s="390" t="s">
        <v>3384</v>
      </c>
      <c r="B634" s="390" t="s">
        <v>6630</v>
      </c>
      <c r="C634">
        <v>4149.04</v>
      </c>
      <c r="D634" s="396">
        <v>65404871.090000004</v>
      </c>
      <c r="E634" s="396">
        <v>49453336.009999998</v>
      </c>
      <c r="F634" s="397">
        <v>0.75611090100537004</v>
      </c>
      <c r="G634">
        <v>1</v>
      </c>
      <c r="H634" s="396">
        <v>874141.24</v>
      </c>
      <c r="I634" s="396">
        <v>12637596.02</v>
      </c>
      <c r="J634" s="396">
        <v>13511737.26</v>
      </c>
      <c r="K634">
        <v>1.04541</v>
      </c>
      <c r="L634" s="396">
        <v>14905119.73</v>
      </c>
      <c r="M634" s="396">
        <v>3698767.08</v>
      </c>
      <c r="N634" s="396">
        <v>1634187.99</v>
      </c>
      <c r="O634" s="396">
        <v>656499.28</v>
      </c>
      <c r="P634" s="396">
        <v>535882.22</v>
      </c>
      <c r="Q634" s="396">
        <v>1164527.07</v>
      </c>
      <c r="R634" s="396">
        <v>358375.49</v>
      </c>
      <c r="S634" s="396">
        <v>623381.18999999994</v>
      </c>
      <c r="T634" s="396">
        <v>722036.67</v>
      </c>
      <c r="U634" s="396">
        <v>448004.58</v>
      </c>
      <c r="V634" s="396">
        <v>1064416.3899999999</v>
      </c>
      <c r="W634" s="396">
        <v>927083.38</v>
      </c>
      <c r="X634" s="396">
        <v>748021.24</v>
      </c>
      <c r="Y634" s="396">
        <v>27486302.309999999</v>
      </c>
      <c r="Z634" s="396">
        <v>370218.6</v>
      </c>
      <c r="AA634" s="396">
        <v>518630</v>
      </c>
      <c r="AB634" s="396">
        <v>1348438</v>
      </c>
      <c r="AC634" s="396">
        <v>141067.35999999999</v>
      </c>
      <c r="AD634" s="396">
        <v>2369101.84</v>
      </c>
      <c r="AE634" s="396">
        <v>1843078.59</v>
      </c>
      <c r="AF634" s="396">
        <v>6227709.04</v>
      </c>
      <c r="AG634" s="396">
        <v>4182232.32</v>
      </c>
      <c r="AH634" s="396">
        <v>11611918.656959999</v>
      </c>
      <c r="AI634" s="396">
        <v>28612394.406959999</v>
      </c>
      <c r="AJ634" s="396">
        <v>4207458.4800000004</v>
      </c>
      <c r="AK634" s="396">
        <v>24404935.926959999</v>
      </c>
      <c r="AL634" s="396">
        <v>28803455.086959999</v>
      </c>
      <c r="AM634" s="396">
        <v>808357.95</v>
      </c>
      <c r="AN634" s="396">
        <v>808357.95</v>
      </c>
      <c r="AO634" s="396">
        <v>842236.5</v>
      </c>
      <c r="AP634" s="396">
        <v>842236.5</v>
      </c>
      <c r="AQ634" s="396">
        <v>408906.21</v>
      </c>
      <c r="AR634" s="396">
        <v>408906.21</v>
      </c>
      <c r="AS634" s="396">
        <v>425451.55</v>
      </c>
      <c r="AT634" s="396">
        <v>425451.55</v>
      </c>
      <c r="AU634" s="396">
        <v>511329.73</v>
      </c>
      <c r="AV634" s="396">
        <v>2317923.09</v>
      </c>
      <c r="AW634" s="396">
        <v>953711.63</v>
      </c>
      <c r="AX634" s="396">
        <v>362244.72</v>
      </c>
      <c r="AY634" s="396">
        <v>9115113.5899999999</v>
      </c>
      <c r="AZ634" s="396">
        <v>65404871.090000004</v>
      </c>
      <c r="BA634" s="396">
        <v>1381141.38</v>
      </c>
      <c r="BB634" s="396">
        <v>365669.07</v>
      </c>
      <c r="BC634" s="396">
        <v>1683990.77</v>
      </c>
      <c r="BD634" s="396">
        <v>65404870.986960001</v>
      </c>
    </row>
    <row r="635" spans="1:56" x14ac:dyDescent="0.25">
      <c r="A635" s="390" t="s">
        <v>2679</v>
      </c>
      <c r="B635" s="390" t="s">
        <v>6631</v>
      </c>
      <c r="C635">
        <v>2252.5</v>
      </c>
      <c r="D635" s="396">
        <v>38488536.920000002</v>
      </c>
      <c r="E635" s="396">
        <v>27197530.25</v>
      </c>
      <c r="F635" s="397">
        <v>0.70663975371501297</v>
      </c>
      <c r="G635">
        <v>1</v>
      </c>
      <c r="H635" s="396">
        <v>1170756.79</v>
      </c>
      <c r="I635" s="396">
        <v>2894258.15</v>
      </c>
      <c r="J635" s="396">
        <v>4065014.94</v>
      </c>
      <c r="K635">
        <v>1.04541</v>
      </c>
      <c r="L635" s="396">
        <v>8411276.3399999999</v>
      </c>
      <c r="M635" s="396">
        <v>2803478.4</v>
      </c>
      <c r="N635" s="396">
        <v>967425.65</v>
      </c>
      <c r="O635" s="396">
        <v>322188.82</v>
      </c>
      <c r="P635" s="396">
        <v>297846.23</v>
      </c>
      <c r="Q635" s="396">
        <v>830062.07</v>
      </c>
      <c r="R635" s="396">
        <v>194769.29</v>
      </c>
      <c r="S635" s="396">
        <v>365016.75</v>
      </c>
      <c r="T635" s="396">
        <v>322337.78999999998</v>
      </c>
      <c r="U635" s="396">
        <v>243128.39</v>
      </c>
      <c r="V635" s="396">
        <v>475185.88</v>
      </c>
      <c r="W635" s="396">
        <v>413876.51</v>
      </c>
      <c r="X635" s="396">
        <v>437998.91</v>
      </c>
      <c r="Y635" s="396">
        <v>16084591.029999999</v>
      </c>
      <c r="Z635" s="396">
        <v>202725</v>
      </c>
      <c r="AA635" s="396">
        <v>281562.5</v>
      </c>
      <c r="AB635" s="396">
        <v>732062.5</v>
      </c>
      <c r="AC635" s="396">
        <v>76585</v>
      </c>
      <c r="AD635" s="396">
        <v>1286177.5</v>
      </c>
      <c r="AE635" s="396">
        <v>2085815</v>
      </c>
      <c r="AF635" s="396">
        <v>3381002.5</v>
      </c>
      <c r="AG635" s="396">
        <v>2270520</v>
      </c>
      <c r="AH635" s="396">
        <v>6724743.2130000005</v>
      </c>
      <c r="AI635" s="396">
        <v>17041193.213</v>
      </c>
      <c r="AJ635" s="396">
        <v>2284215.2000000002</v>
      </c>
      <c r="AK635" s="396">
        <v>14756978.013</v>
      </c>
      <c r="AL635" s="396">
        <v>17144919.423</v>
      </c>
      <c r="AM635" s="396">
        <v>491632.9</v>
      </c>
      <c r="AN635" s="396">
        <v>491632.9</v>
      </c>
      <c r="AO635" s="396">
        <v>512117.61</v>
      </c>
      <c r="AP635" s="396">
        <v>512117.61</v>
      </c>
      <c r="AQ635" s="396">
        <v>239513.46</v>
      </c>
      <c r="AR635" s="396">
        <v>239513.46</v>
      </c>
      <c r="AS635" s="396">
        <v>249755.81</v>
      </c>
      <c r="AT635" s="396">
        <v>249755.81</v>
      </c>
      <c r="AU635" s="396">
        <v>300179.7</v>
      </c>
      <c r="AV635" s="396">
        <v>1258233.57</v>
      </c>
      <c r="AW635" s="396">
        <v>517701.38</v>
      </c>
      <c r="AX635" s="396">
        <v>196872.13</v>
      </c>
      <c r="AY635" s="396">
        <v>5259026.34</v>
      </c>
      <c r="AZ635" s="396">
        <v>38488536.920000002</v>
      </c>
      <c r="BA635" s="396">
        <v>715562.39</v>
      </c>
      <c r="BB635" s="396">
        <v>90892.06</v>
      </c>
      <c r="BC635" s="396">
        <v>701186.54</v>
      </c>
      <c r="BD635" s="396">
        <v>38488536.792999998</v>
      </c>
    </row>
    <row r="636" spans="1:56" x14ac:dyDescent="0.25">
      <c r="A636" s="390" t="s">
        <v>3372</v>
      </c>
      <c r="B636" s="390" t="s">
        <v>6632</v>
      </c>
      <c r="C636">
        <v>3712</v>
      </c>
      <c r="D636" s="396">
        <v>61751199.229999997</v>
      </c>
      <c r="E636" s="396">
        <v>51444263.590000004</v>
      </c>
      <c r="F636" s="397">
        <v>0.83308930403747306</v>
      </c>
      <c r="G636">
        <v>2</v>
      </c>
      <c r="H636" s="396">
        <v>196111.65</v>
      </c>
      <c r="I636" s="396">
        <v>9651513.5</v>
      </c>
      <c r="J636" s="396">
        <v>9847625.1500000004</v>
      </c>
      <c r="K636">
        <v>1.04541</v>
      </c>
      <c r="L636" s="396">
        <v>13724384.91</v>
      </c>
      <c r="M636" s="396">
        <v>4574337.4800000004</v>
      </c>
      <c r="N636" s="396">
        <v>1594619.9</v>
      </c>
      <c r="O636" s="396">
        <v>530967.18000000005</v>
      </c>
      <c r="P636" s="396">
        <v>471478.43</v>
      </c>
      <c r="Q636" s="396">
        <v>1367161.06</v>
      </c>
      <c r="R636" s="396">
        <v>320720.09999999998</v>
      </c>
      <c r="S636" s="396">
        <v>601661.72</v>
      </c>
      <c r="T636" s="396">
        <v>531212.68999999994</v>
      </c>
      <c r="U636" s="396">
        <v>400999.75</v>
      </c>
      <c r="V636" s="396">
        <v>783106.34</v>
      </c>
      <c r="W636" s="396">
        <v>682068.49</v>
      </c>
      <c r="X636" s="396">
        <v>721959.14</v>
      </c>
      <c r="Y636" s="396">
        <v>26304677.190000001</v>
      </c>
      <c r="Z636" s="396">
        <v>334080</v>
      </c>
      <c r="AA636" s="396">
        <v>464000</v>
      </c>
      <c r="AB636" s="396">
        <v>1206400</v>
      </c>
      <c r="AC636" s="396">
        <v>126208</v>
      </c>
      <c r="AD636" s="396">
        <v>2119552</v>
      </c>
      <c r="AE636" s="396">
        <v>3437312</v>
      </c>
      <c r="AF636" s="396">
        <v>5571712</v>
      </c>
      <c r="AG636" s="396">
        <v>3741696</v>
      </c>
      <c r="AH636" s="396">
        <v>10712650.959000001</v>
      </c>
      <c r="AI636" s="396">
        <v>27713610.958999999</v>
      </c>
      <c r="AJ636" s="396">
        <v>3764264.96</v>
      </c>
      <c r="AK636" s="396">
        <v>23949345.999000002</v>
      </c>
      <c r="AL636" s="396">
        <v>27884546.228999998</v>
      </c>
      <c r="AM636" s="396">
        <v>709873.79</v>
      </c>
      <c r="AN636" s="396">
        <v>709873.79</v>
      </c>
      <c r="AO636" s="396">
        <v>739025.1</v>
      </c>
      <c r="AP636" s="396">
        <v>739025.1</v>
      </c>
      <c r="AQ636" s="396">
        <v>264725.40999999997</v>
      </c>
      <c r="AR636" s="396">
        <v>264725.40999999997</v>
      </c>
      <c r="AS636" s="396">
        <v>275755.63</v>
      </c>
      <c r="AT636" s="396">
        <v>275755.63</v>
      </c>
      <c r="AU636" s="396">
        <v>331694.63</v>
      </c>
      <c r="AV636" s="396">
        <v>2073682.38</v>
      </c>
      <c r="AW636" s="396">
        <v>853218.56</v>
      </c>
      <c r="AX636" s="396">
        <v>324620.27</v>
      </c>
      <c r="AY636" s="396">
        <v>7561975.7000000002</v>
      </c>
      <c r="AZ636" s="396">
        <v>61751199.229999997</v>
      </c>
      <c r="BA636" s="396">
        <v>915707.18</v>
      </c>
      <c r="BB636" s="396">
        <v>118282.42</v>
      </c>
      <c r="BC636" s="396">
        <v>1479160.96</v>
      </c>
      <c r="BD636" s="396">
        <v>61751199.119000003</v>
      </c>
    </row>
    <row r="637" spans="1:56" x14ac:dyDescent="0.25">
      <c r="A637" s="390" t="s">
        <v>2183</v>
      </c>
      <c r="B637" s="390" t="s">
        <v>6633</v>
      </c>
      <c r="C637">
        <v>1812.98</v>
      </c>
      <c r="D637" s="396">
        <v>29814635.23</v>
      </c>
      <c r="E637" s="396">
        <v>20659108.440000001</v>
      </c>
      <c r="F637" s="397">
        <v>0.69291836980827604</v>
      </c>
      <c r="G637">
        <v>1</v>
      </c>
      <c r="H637" s="396">
        <v>1100380.3</v>
      </c>
      <c r="I637" s="396">
        <v>7075697.3899999997</v>
      </c>
      <c r="J637" s="396">
        <v>8176077.6900000004</v>
      </c>
      <c r="K637">
        <v>1.04541</v>
      </c>
      <c r="L637" s="396">
        <v>6723006.8799999999</v>
      </c>
      <c r="M637" s="396">
        <v>2240778.1800000002</v>
      </c>
      <c r="N637" s="396">
        <v>778408.2</v>
      </c>
      <c r="O637" s="396">
        <v>259469.4</v>
      </c>
      <c r="P637" s="396">
        <v>226259.06</v>
      </c>
      <c r="Q637" s="396">
        <v>667918.98</v>
      </c>
      <c r="R637" s="396">
        <v>156464.66</v>
      </c>
      <c r="S637" s="396">
        <v>293699.09000000003</v>
      </c>
      <c r="T637" s="396">
        <v>259589.37</v>
      </c>
      <c r="U637" s="396">
        <v>195799.39</v>
      </c>
      <c r="V637" s="396">
        <v>382683.03</v>
      </c>
      <c r="W637" s="396">
        <v>333308.55</v>
      </c>
      <c r="X637" s="396">
        <v>352421.86</v>
      </c>
      <c r="Y637" s="396">
        <v>12869806.65</v>
      </c>
      <c r="Z637" s="396">
        <v>163168.20000000001</v>
      </c>
      <c r="AA637" s="396">
        <v>226622.5</v>
      </c>
      <c r="AB637" s="396">
        <v>589218.5</v>
      </c>
      <c r="AC637" s="396">
        <v>61641.32</v>
      </c>
      <c r="AD637" s="396">
        <v>1035211.58</v>
      </c>
      <c r="AE637" s="396">
        <v>1678819.48</v>
      </c>
      <c r="AF637" s="396">
        <v>2721282.98</v>
      </c>
      <c r="AG637" s="396">
        <v>1827483.84</v>
      </c>
      <c r="AH637" s="396">
        <v>5156071.6495200004</v>
      </c>
      <c r="AI637" s="396">
        <v>13459520.049520001</v>
      </c>
      <c r="AJ637" s="396">
        <v>1838506.75</v>
      </c>
      <c r="AK637" s="396">
        <v>11621013.299520001</v>
      </c>
      <c r="AL637" s="396">
        <v>13543006.639520001</v>
      </c>
      <c r="AM637" s="396">
        <v>361633.82</v>
      </c>
      <c r="AN637" s="396">
        <v>361633.82</v>
      </c>
      <c r="AO637" s="396">
        <v>376603.41</v>
      </c>
      <c r="AP637" s="396">
        <v>376603.41</v>
      </c>
      <c r="AQ637" s="396">
        <v>63029.85</v>
      </c>
      <c r="AR637" s="396">
        <v>63029.85</v>
      </c>
      <c r="AS637" s="396">
        <v>66181.350000000006</v>
      </c>
      <c r="AT637" s="396">
        <v>66181.350000000006</v>
      </c>
      <c r="AU637" s="396">
        <v>79575.19</v>
      </c>
      <c r="AV637" s="396">
        <v>1012417.12</v>
      </c>
      <c r="AW637" s="396">
        <v>416559.97</v>
      </c>
      <c r="AX637" s="396">
        <v>158372.69</v>
      </c>
      <c r="AY637" s="396">
        <v>3401821.83</v>
      </c>
      <c r="AZ637" s="396">
        <v>29814635.23</v>
      </c>
      <c r="BA637" s="396">
        <v>773405.65</v>
      </c>
      <c r="BB637" s="396">
        <v>42653.87</v>
      </c>
      <c r="BC637" s="396">
        <v>806061.84</v>
      </c>
      <c r="BD637" s="396">
        <v>29814635.119520001</v>
      </c>
    </row>
    <row r="638" spans="1:56" x14ac:dyDescent="0.25">
      <c r="A638" s="390" t="s">
        <v>1395</v>
      </c>
      <c r="B638" s="390" t="s">
        <v>6634</v>
      </c>
      <c r="C638">
        <v>4618</v>
      </c>
      <c r="D638" s="396">
        <v>69940155</v>
      </c>
      <c r="E638" s="396">
        <v>93948903.060000002</v>
      </c>
      <c r="F638" s="397">
        <v>1.34327559125369</v>
      </c>
      <c r="G638">
        <v>4</v>
      </c>
      <c r="H638" s="396">
        <v>4447.5200000000004</v>
      </c>
      <c r="I638" s="396">
        <v>2570333.9</v>
      </c>
      <c r="J638" s="396">
        <v>2574781.42</v>
      </c>
      <c r="K638">
        <v>1.04541</v>
      </c>
      <c r="L638" s="396">
        <v>16234021.08</v>
      </c>
      <c r="M638" s="396">
        <v>5410799.2199999997</v>
      </c>
      <c r="N638" s="396">
        <v>1983824.01</v>
      </c>
      <c r="O638" s="396">
        <v>660701.89</v>
      </c>
      <c r="P638" s="396">
        <v>522549.65</v>
      </c>
      <c r="Q638" s="396">
        <v>1701581.18</v>
      </c>
      <c r="R638" s="396">
        <v>399277.04</v>
      </c>
      <c r="S638" s="396">
        <v>748511.27</v>
      </c>
      <c r="T638" s="396">
        <v>661007.38</v>
      </c>
      <c r="U638" s="396">
        <v>498899.45</v>
      </c>
      <c r="V638" s="396">
        <v>974447.86</v>
      </c>
      <c r="W638" s="396">
        <v>848722.76</v>
      </c>
      <c r="X638" s="396">
        <v>898170.07</v>
      </c>
      <c r="Y638" s="396">
        <v>31542512.859999999</v>
      </c>
      <c r="Z638" s="396">
        <v>415620</v>
      </c>
      <c r="AA638" s="396">
        <v>577250</v>
      </c>
      <c r="AB638" s="396">
        <v>1500850</v>
      </c>
      <c r="AC638" s="396">
        <v>157012</v>
      </c>
      <c r="AD638" s="396">
        <v>1318439</v>
      </c>
      <c r="AE638" s="396">
        <v>4276268</v>
      </c>
      <c r="AF638" s="396">
        <v>6931618</v>
      </c>
      <c r="AG638" s="396">
        <v>4654944</v>
      </c>
      <c r="AH638" s="396">
        <v>12100837.467</v>
      </c>
      <c r="AI638" s="396">
        <v>31932838.467</v>
      </c>
      <c r="AJ638" s="396">
        <v>4683021.4400000004</v>
      </c>
      <c r="AK638" s="396">
        <v>27249817.026999999</v>
      </c>
      <c r="AL638" s="396">
        <v>32145494.467</v>
      </c>
      <c r="AM638" s="396">
        <v>266301.15000000002</v>
      </c>
      <c r="AN638" s="396">
        <v>266301.15000000002</v>
      </c>
      <c r="AO638" s="396">
        <v>278119.25</v>
      </c>
      <c r="AP638" s="396">
        <v>278119.25</v>
      </c>
      <c r="AQ638" s="396">
        <v>209574.28</v>
      </c>
      <c r="AR638" s="396">
        <v>209574.28</v>
      </c>
      <c r="AS638" s="396">
        <v>218240.88</v>
      </c>
      <c r="AT638" s="396">
        <v>218240.88</v>
      </c>
      <c r="AU638" s="396">
        <v>262361.78999999998</v>
      </c>
      <c r="AV638" s="396">
        <v>2580284.88</v>
      </c>
      <c r="AW638" s="396">
        <v>1061660.6299999999</v>
      </c>
      <c r="AX638" s="396">
        <v>403369.12</v>
      </c>
      <c r="AY638" s="396">
        <v>6252147.54</v>
      </c>
      <c r="AZ638" s="396">
        <v>69940155</v>
      </c>
      <c r="BA638" s="396">
        <v>159949.04</v>
      </c>
      <c r="BB638" s="396">
        <v>36429.54</v>
      </c>
      <c r="BC638" s="396">
        <v>932462.05</v>
      </c>
      <c r="BD638" s="396">
        <v>69940154.866999999</v>
      </c>
    </row>
    <row r="639" spans="1:56" x14ac:dyDescent="0.25">
      <c r="A639" s="390" t="s">
        <v>3493</v>
      </c>
      <c r="B639" s="390" t="s">
        <v>6635</v>
      </c>
      <c r="C639">
        <v>2556</v>
      </c>
      <c r="D639" s="396">
        <v>45868058.909999996</v>
      </c>
      <c r="E639" s="396">
        <v>35768313.960000001</v>
      </c>
      <c r="F639" s="397">
        <v>0.77980875602743005</v>
      </c>
      <c r="G639">
        <v>1</v>
      </c>
      <c r="H639" s="396">
        <v>404848.1</v>
      </c>
      <c r="I639" s="396">
        <v>22812643.77</v>
      </c>
      <c r="J639" s="396">
        <v>23217491.870000001</v>
      </c>
      <c r="K639">
        <v>1.04541</v>
      </c>
      <c r="L639" s="396">
        <v>9932007.6099999994</v>
      </c>
      <c r="M639" s="396">
        <v>3310338.13</v>
      </c>
      <c r="N639" s="396">
        <v>1098019.52</v>
      </c>
      <c r="O639" s="396">
        <v>366006.5</v>
      </c>
      <c r="P639" s="396">
        <v>363126.83</v>
      </c>
      <c r="Q639" s="396">
        <v>941535.44</v>
      </c>
      <c r="R639" s="396">
        <v>220738.53</v>
      </c>
      <c r="S639" s="396">
        <v>414290.77</v>
      </c>
      <c r="T639" s="396">
        <v>366175.73</v>
      </c>
      <c r="U639" s="396">
        <v>276193.84999999998</v>
      </c>
      <c r="V639" s="396">
        <v>539811.16</v>
      </c>
      <c r="W639" s="396">
        <v>470163.71</v>
      </c>
      <c r="X639" s="396">
        <v>497124.88</v>
      </c>
      <c r="Y639" s="396">
        <v>18795532.66</v>
      </c>
      <c r="Z639" s="396">
        <v>230040</v>
      </c>
      <c r="AA639" s="396">
        <v>319500</v>
      </c>
      <c r="AB639" s="396">
        <v>830700</v>
      </c>
      <c r="AC639" s="396">
        <v>86904</v>
      </c>
      <c r="AD639" s="396">
        <v>1459476</v>
      </c>
      <c r="AE639" s="396">
        <v>2366856</v>
      </c>
      <c r="AF639" s="396">
        <v>3836556</v>
      </c>
      <c r="AG639" s="396">
        <v>2576448</v>
      </c>
      <c r="AH639" s="396">
        <v>8114353.3710000003</v>
      </c>
      <c r="AI639" s="396">
        <v>19820833.370999999</v>
      </c>
      <c r="AJ639" s="396">
        <v>2591988.48</v>
      </c>
      <c r="AK639" s="396">
        <v>17228844.890999999</v>
      </c>
      <c r="AL639" s="396">
        <v>19938535.561000001</v>
      </c>
      <c r="AM639" s="396">
        <v>842236.5</v>
      </c>
      <c r="AN639" s="396">
        <v>842236.5</v>
      </c>
      <c r="AO639" s="396">
        <v>876902.92</v>
      </c>
      <c r="AP639" s="396">
        <v>876902.92</v>
      </c>
      <c r="AQ639" s="396">
        <v>273392.01</v>
      </c>
      <c r="AR639" s="396">
        <v>273392.01</v>
      </c>
      <c r="AS639" s="396">
        <v>284422.24</v>
      </c>
      <c r="AT639" s="396">
        <v>284422.24</v>
      </c>
      <c r="AU639" s="396">
        <v>341936.98</v>
      </c>
      <c r="AV639" s="396">
        <v>1427626.32</v>
      </c>
      <c r="AW639" s="396">
        <v>587398.18999999994</v>
      </c>
      <c r="AX639" s="396">
        <v>223121.75</v>
      </c>
      <c r="AY639" s="396">
        <v>7133990.5800000001</v>
      </c>
      <c r="AZ639" s="396">
        <v>45868058.909999996</v>
      </c>
      <c r="BA639" s="396">
        <v>2652105.41</v>
      </c>
      <c r="BB639" s="396">
        <v>160825.29999999999</v>
      </c>
      <c r="BC639" s="396">
        <v>1237136.42</v>
      </c>
      <c r="BD639" s="396">
        <v>45868058.800999999</v>
      </c>
    </row>
    <row r="640" spans="1:56" x14ac:dyDescent="0.25">
      <c r="A640" s="390" t="s">
        <v>2191</v>
      </c>
      <c r="B640" s="390" t="s">
        <v>6636</v>
      </c>
      <c r="C640">
        <v>2636.32</v>
      </c>
      <c r="D640" s="396">
        <v>42055509.450000003</v>
      </c>
      <c r="E640" s="396">
        <v>33423159.670000002</v>
      </c>
      <c r="F640" s="397">
        <v>0.79473914612155505</v>
      </c>
      <c r="G640">
        <v>2</v>
      </c>
      <c r="H640" s="396">
        <v>295521.86</v>
      </c>
      <c r="I640" s="396">
        <v>17605791.559999999</v>
      </c>
      <c r="J640" s="396">
        <v>17901313.420000002</v>
      </c>
      <c r="K640">
        <v>1.04541</v>
      </c>
      <c r="L640" s="396">
        <v>9494689.9700000007</v>
      </c>
      <c r="M640" s="396">
        <v>3164580.16</v>
      </c>
      <c r="N640" s="396">
        <v>1132386.33</v>
      </c>
      <c r="O640" s="396">
        <v>377175.72</v>
      </c>
      <c r="P640" s="396">
        <v>314119.59000000003</v>
      </c>
      <c r="Q640" s="396">
        <v>971016.01</v>
      </c>
      <c r="R640" s="396">
        <v>227880.07</v>
      </c>
      <c r="S640" s="396">
        <v>427257.62</v>
      </c>
      <c r="T640" s="396">
        <v>377350.11</v>
      </c>
      <c r="U640" s="396">
        <v>284622.3</v>
      </c>
      <c r="V640" s="396">
        <v>556284.28</v>
      </c>
      <c r="W640" s="396">
        <v>484511.43</v>
      </c>
      <c r="X640" s="396">
        <v>512684.34</v>
      </c>
      <c r="Y640" s="396">
        <v>18324557.93</v>
      </c>
      <c r="Z640" s="396">
        <v>237268.8</v>
      </c>
      <c r="AA640" s="396">
        <v>329540</v>
      </c>
      <c r="AB640" s="396">
        <v>856804</v>
      </c>
      <c r="AC640" s="396">
        <v>89634.880000000005</v>
      </c>
      <c r="AD640" s="396">
        <v>1505338.72</v>
      </c>
      <c r="AE640" s="396">
        <v>2441232.3199999998</v>
      </c>
      <c r="AF640" s="396">
        <v>3957116.32</v>
      </c>
      <c r="AG640" s="396">
        <v>2657410.56</v>
      </c>
      <c r="AH640" s="396">
        <v>7211292.5386800002</v>
      </c>
      <c r="AI640" s="396">
        <v>19285638.13868</v>
      </c>
      <c r="AJ640" s="396">
        <v>2673439.38</v>
      </c>
      <c r="AK640" s="396">
        <v>16612198.758680001</v>
      </c>
      <c r="AL640" s="396">
        <v>19407039.018679999</v>
      </c>
      <c r="AM640" s="396">
        <v>319088.65999999997</v>
      </c>
      <c r="AN640" s="396">
        <v>319088.65999999997</v>
      </c>
      <c r="AO640" s="396">
        <v>331694.63</v>
      </c>
      <c r="AP640" s="396">
        <v>331694.63</v>
      </c>
      <c r="AQ640" s="396">
        <v>133938.45000000001</v>
      </c>
      <c r="AR640" s="396">
        <v>133938.45000000001</v>
      </c>
      <c r="AS640" s="396">
        <v>139453.56</v>
      </c>
      <c r="AT640" s="396">
        <v>139453.56</v>
      </c>
      <c r="AU640" s="396">
        <v>167029.12</v>
      </c>
      <c r="AV640" s="396">
        <v>1472535.09</v>
      </c>
      <c r="AW640" s="396">
        <v>605875.93999999994</v>
      </c>
      <c r="AX640" s="396">
        <v>230121.64</v>
      </c>
      <c r="AY640" s="396">
        <v>4323912.3899999997</v>
      </c>
      <c r="AZ640" s="396">
        <v>42055509.450000003</v>
      </c>
      <c r="BA640" s="396">
        <v>386188.94</v>
      </c>
      <c r="BB640" s="396">
        <v>39181.49</v>
      </c>
      <c r="BC640" s="396">
        <v>813013.97</v>
      </c>
      <c r="BD640" s="396">
        <v>42055509.338679999</v>
      </c>
    </row>
    <row r="641" spans="1:56" x14ac:dyDescent="0.25">
      <c r="A641" s="390" t="s">
        <v>1793</v>
      </c>
      <c r="B641" s="390" t="s">
        <v>6637</v>
      </c>
      <c r="C641">
        <v>3317.82</v>
      </c>
      <c r="D641" s="396">
        <v>49906960.549999997</v>
      </c>
      <c r="E641" s="396">
        <v>83579797.189999998</v>
      </c>
      <c r="F641" s="397">
        <v>1.6747122298955599</v>
      </c>
      <c r="G641">
        <v>4</v>
      </c>
      <c r="H641" s="396">
        <v>3173.6</v>
      </c>
      <c r="I641" s="396">
        <v>2134193</v>
      </c>
      <c r="J641" s="396">
        <v>2137366.6</v>
      </c>
      <c r="K641">
        <v>1.04541</v>
      </c>
      <c r="L641" s="396">
        <v>11670968.109999999</v>
      </c>
      <c r="M641" s="396">
        <v>3889933.66</v>
      </c>
      <c r="N641" s="396">
        <v>1424504.2</v>
      </c>
      <c r="O641" s="396">
        <v>474261.95</v>
      </c>
      <c r="P641" s="396">
        <v>371492.46</v>
      </c>
      <c r="Q641" s="396">
        <v>1222522.05</v>
      </c>
      <c r="R641" s="396">
        <v>286960.08</v>
      </c>
      <c r="S641" s="396">
        <v>537475.81999999995</v>
      </c>
      <c r="T641" s="396">
        <v>474481.24</v>
      </c>
      <c r="U641" s="396">
        <v>358209.16</v>
      </c>
      <c r="V641" s="396">
        <v>699473.62</v>
      </c>
      <c r="W641" s="396">
        <v>609226.22</v>
      </c>
      <c r="X641" s="396">
        <v>644939.79</v>
      </c>
      <c r="Y641" s="396">
        <v>22664448.359999999</v>
      </c>
      <c r="Z641" s="396">
        <v>298603.8</v>
      </c>
      <c r="AA641" s="396">
        <v>414727.5</v>
      </c>
      <c r="AB641" s="396">
        <v>1078291.5</v>
      </c>
      <c r="AC641" s="396">
        <v>112805.88</v>
      </c>
      <c r="AD641" s="396">
        <v>947237.61</v>
      </c>
      <c r="AE641" s="396">
        <v>3072301.32</v>
      </c>
      <c r="AF641" s="396">
        <v>4980047.82</v>
      </c>
      <c r="AG641" s="396">
        <v>3344362.56</v>
      </c>
      <c r="AH641" s="396">
        <v>8618553.08268</v>
      </c>
      <c r="AI641" s="396">
        <v>22866931.07268</v>
      </c>
      <c r="AJ641" s="396">
        <v>3364534.9</v>
      </c>
      <c r="AK641" s="396">
        <v>19502396.172680002</v>
      </c>
      <c r="AL641" s="396">
        <v>23019714.59268</v>
      </c>
      <c r="AM641" s="396">
        <v>196968.31</v>
      </c>
      <c r="AN641" s="396">
        <v>196968.31</v>
      </c>
      <c r="AO641" s="396">
        <v>204847.04</v>
      </c>
      <c r="AP641" s="396">
        <v>204847.04</v>
      </c>
      <c r="AQ641" s="396">
        <v>96120.53</v>
      </c>
      <c r="AR641" s="396">
        <v>96120.53</v>
      </c>
      <c r="AS641" s="396">
        <v>100059.9</v>
      </c>
      <c r="AT641" s="396">
        <v>100059.9</v>
      </c>
      <c r="AU641" s="396">
        <v>120544.6</v>
      </c>
      <c r="AV641" s="396">
        <v>1853865.74</v>
      </c>
      <c r="AW641" s="396">
        <v>762774.8</v>
      </c>
      <c r="AX641" s="396">
        <v>289620.78000000003</v>
      </c>
      <c r="AY641" s="396">
        <v>4222797.4800000004</v>
      </c>
      <c r="AZ641" s="396">
        <v>49906960.549999997</v>
      </c>
      <c r="BA641" s="396">
        <v>124902.85</v>
      </c>
      <c r="BB641" s="396">
        <v>11677.97</v>
      </c>
      <c r="BC641" s="396">
        <v>898159.92</v>
      </c>
      <c r="BD641" s="396">
        <v>49906960.432680003</v>
      </c>
    </row>
    <row r="642" spans="1:56" x14ac:dyDescent="0.25">
      <c r="A642" s="390" t="s">
        <v>2733</v>
      </c>
      <c r="B642" s="390" t="s">
        <v>6638</v>
      </c>
      <c r="C642">
        <v>3285.75</v>
      </c>
      <c r="D642" s="396">
        <v>61367940.899999999</v>
      </c>
      <c r="E642" s="396">
        <v>47652425.75</v>
      </c>
      <c r="F642" s="397">
        <v>0.77650357908619305</v>
      </c>
      <c r="G642">
        <v>1</v>
      </c>
      <c r="H642" s="396">
        <v>643724.35</v>
      </c>
      <c r="I642" s="396">
        <v>38456806.390000001</v>
      </c>
      <c r="J642" s="396">
        <v>39100530.740000002</v>
      </c>
      <c r="K642">
        <v>1.04541</v>
      </c>
      <c r="L642" s="396">
        <v>13154884.17</v>
      </c>
      <c r="M642" s="396">
        <v>3089315.43</v>
      </c>
      <c r="N642" s="396">
        <v>1277419.25</v>
      </c>
      <c r="O642" s="396">
        <v>527074.5</v>
      </c>
      <c r="P642" s="396">
        <v>544666.12</v>
      </c>
      <c r="Q642" s="396">
        <v>860539.39</v>
      </c>
      <c r="R642" s="396">
        <v>283064.7</v>
      </c>
      <c r="S642" s="396">
        <v>488525.97</v>
      </c>
      <c r="T642" s="396">
        <v>586225.01</v>
      </c>
      <c r="U642" s="396">
        <v>354643.27</v>
      </c>
      <c r="V642" s="396">
        <v>864204.73</v>
      </c>
      <c r="W642" s="396">
        <v>752703.41</v>
      </c>
      <c r="X642" s="396">
        <v>586202.81000000006</v>
      </c>
      <c r="Y642" s="396">
        <v>23369468.760000002</v>
      </c>
      <c r="Z642" s="396">
        <v>293715</v>
      </c>
      <c r="AA642" s="396">
        <v>410718.75</v>
      </c>
      <c r="AB642" s="396">
        <v>1067868.75</v>
      </c>
      <c r="AC642" s="396">
        <v>111715.5</v>
      </c>
      <c r="AD642" s="396">
        <v>1876163.25</v>
      </c>
      <c r="AE642" s="396">
        <v>1220284.5</v>
      </c>
      <c r="AF642" s="396">
        <v>4931910.75</v>
      </c>
      <c r="AG642" s="396">
        <v>3312036</v>
      </c>
      <c r="AH642" s="396">
        <v>11356584.753</v>
      </c>
      <c r="AI642" s="396">
        <v>24580997.252999999</v>
      </c>
      <c r="AJ642" s="396">
        <v>3332013.36</v>
      </c>
      <c r="AK642" s="396">
        <v>21248983.892999999</v>
      </c>
      <c r="AL642" s="396">
        <v>24732303.973000001</v>
      </c>
      <c r="AM642" s="396">
        <v>1423686.95</v>
      </c>
      <c r="AN642" s="396">
        <v>1423686.95</v>
      </c>
      <c r="AO642" s="396">
        <v>1482777.44</v>
      </c>
      <c r="AP642" s="396">
        <v>1482777.44</v>
      </c>
      <c r="AQ642" s="396">
        <v>857993.96</v>
      </c>
      <c r="AR642" s="396">
        <v>857993.96</v>
      </c>
      <c r="AS642" s="396">
        <v>893448.26</v>
      </c>
      <c r="AT642" s="396">
        <v>893448.26</v>
      </c>
      <c r="AU642" s="396">
        <v>1072295.48</v>
      </c>
      <c r="AV642" s="396">
        <v>1835744.66</v>
      </c>
      <c r="AW642" s="396">
        <v>755318.86</v>
      </c>
      <c r="AX642" s="396">
        <v>286995.82</v>
      </c>
      <c r="AY642" s="396">
        <v>13266168.039999999</v>
      </c>
      <c r="AZ642" s="396">
        <v>61367940.899999999</v>
      </c>
      <c r="BA642" s="396">
        <v>9459695.2899999991</v>
      </c>
      <c r="BB642" s="396">
        <v>928436.11</v>
      </c>
      <c r="BC642" s="396">
        <v>1600816.96</v>
      </c>
      <c r="BD642" s="396">
        <v>61367940.773000002</v>
      </c>
    </row>
    <row r="643" spans="1:56" x14ac:dyDescent="0.25">
      <c r="A643" s="390" t="s">
        <v>1492</v>
      </c>
      <c r="B643" s="390" t="s">
        <v>6639</v>
      </c>
      <c r="C643">
        <v>8015.2</v>
      </c>
      <c r="D643" s="396">
        <v>115544938.04000001</v>
      </c>
      <c r="E643" s="396">
        <v>136522380.63</v>
      </c>
      <c r="F643" s="397">
        <v>1.1815522423209699</v>
      </c>
      <c r="G643">
        <v>4</v>
      </c>
      <c r="H643" s="396">
        <v>7347.55</v>
      </c>
      <c r="I643" s="396">
        <v>6561233.1399999997</v>
      </c>
      <c r="J643" s="396">
        <v>6568580.6900000004</v>
      </c>
      <c r="K643">
        <v>1.04541</v>
      </c>
      <c r="L643" s="396">
        <v>27651632.309999999</v>
      </c>
      <c r="M643" s="396">
        <v>6851857.9900000002</v>
      </c>
      <c r="N643" s="396">
        <v>3156924.1</v>
      </c>
      <c r="O643" s="396">
        <v>1269560.48</v>
      </c>
      <c r="P643" s="396">
        <v>935929.19</v>
      </c>
      <c r="Q643" s="396">
        <v>2234942.29</v>
      </c>
      <c r="R643" s="396">
        <v>692729.44</v>
      </c>
      <c r="S643" s="396">
        <v>1204620.1299999999</v>
      </c>
      <c r="T643" s="396">
        <v>1396797.12</v>
      </c>
      <c r="U643" s="396">
        <v>865537.06</v>
      </c>
      <c r="V643" s="396">
        <v>2059138.84</v>
      </c>
      <c r="W643" s="396">
        <v>1793464.88</v>
      </c>
      <c r="X643" s="396">
        <v>1445474.23</v>
      </c>
      <c r="Y643" s="396">
        <v>51558608.060000002</v>
      </c>
      <c r="Z643" s="396">
        <v>715735.8</v>
      </c>
      <c r="AA643" s="396">
        <v>1001900</v>
      </c>
      <c r="AB643" s="396">
        <v>2604940</v>
      </c>
      <c r="AC643" s="396">
        <v>272516.8</v>
      </c>
      <c r="AD643" s="396">
        <v>2288339.6</v>
      </c>
      <c r="AE643" s="396">
        <v>3534757.76</v>
      </c>
      <c r="AF643" s="396">
        <v>12030815.199999999</v>
      </c>
      <c r="AG643" s="396">
        <v>8079321.5999999996</v>
      </c>
      <c r="AH643" s="396">
        <v>20560736.7498</v>
      </c>
      <c r="AI643" s="396">
        <v>51089063.509800002</v>
      </c>
      <c r="AJ643" s="396">
        <v>8128054.0099999998</v>
      </c>
      <c r="AK643" s="396">
        <v>42961009.499799997</v>
      </c>
      <c r="AL643" s="396">
        <v>51458158.439800002</v>
      </c>
      <c r="AM643" s="396">
        <v>704358.68</v>
      </c>
      <c r="AN643" s="396">
        <v>704358.68</v>
      </c>
      <c r="AO643" s="396">
        <v>733509.99</v>
      </c>
      <c r="AP643" s="396">
        <v>733509.99</v>
      </c>
      <c r="AQ643" s="396">
        <v>493208.65</v>
      </c>
      <c r="AR643" s="396">
        <v>493208.65</v>
      </c>
      <c r="AS643" s="396">
        <v>513693.35</v>
      </c>
      <c r="AT643" s="396">
        <v>513693.35</v>
      </c>
      <c r="AU643" s="396">
        <v>616904.75</v>
      </c>
      <c r="AV643" s="396">
        <v>4478271.53</v>
      </c>
      <c r="AW643" s="396">
        <v>1842589.02</v>
      </c>
      <c r="AX643" s="396">
        <v>700864.79</v>
      </c>
      <c r="AY643" s="396">
        <v>12528171.43</v>
      </c>
      <c r="AZ643" s="396">
        <v>115544938.04000001</v>
      </c>
      <c r="BA643" s="396">
        <v>499470.42</v>
      </c>
      <c r="BB643" s="396">
        <v>200602.39</v>
      </c>
      <c r="BC643" s="396">
        <v>3184998.05</v>
      </c>
      <c r="BD643" s="396">
        <v>115544937.9298</v>
      </c>
    </row>
    <row r="644" spans="1:56" x14ac:dyDescent="0.25">
      <c r="A644" s="389"/>
      <c r="B644" s="389" t="s">
        <v>6640</v>
      </c>
      <c r="C644">
        <v>27.32</v>
      </c>
      <c r="D644" s="396">
        <v>377710.72</v>
      </c>
      <c r="E644" s="396">
        <v>300581.36</v>
      </c>
      <c r="F644" s="397">
        <v>0.79579779996712796</v>
      </c>
      <c r="G644">
        <v>2</v>
      </c>
      <c r="H644" s="396">
        <v>3032.07</v>
      </c>
      <c r="I644" s="396">
        <v>262810.28999999998</v>
      </c>
      <c r="J644" s="396">
        <v>265842.36</v>
      </c>
      <c r="K644">
        <v>0.9</v>
      </c>
      <c r="L644" s="396">
        <v>83221.47</v>
      </c>
      <c r="M644" s="396">
        <v>22658.720000000001</v>
      </c>
      <c r="N644" s="396">
        <v>8312.76</v>
      </c>
      <c r="O644" s="396">
        <v>2770.92</v>
      </c>
      <c r="P644" s="396">
        <v>2820.03</v>
      </c>
      <c r="Q644" s="396">
        <v>7429.45</v>
      </c>
      <c r="R644" s="396">
        <v>1117.8499999999999</v>
      </c>
      <c r="S644" s="396">
        <v>3069.89</v>
      </c>
      <c r="T644" s="396">
        <v>2960.02</v>
      </c>
      <c r="U644" s="396">
        <v>2232.64</v>
      </c>
      <c r="V644" s="396">
        <v>4363.63</v>
      </c>
      <c r="W644" s="396">
        <v>3800.62</v>
      </c>
      <c r="X644" s="396">
        <v>3683.69</v>
      </c>
      <c r="Y644" s="396">
        <v>148441.69</v>
      </c>
      <c r="Z644" s="396">
        <v>2458.8000000000002</v>
      </c>
      <c r="AA644" s="396">
        <v>3415</v>
      </c>
      <c r="AB644" s="396">
        <v>8879</v>
      </c>
      <c r="AC644" s="396">
        <v>928.88</v>
      </c>
      <c r="AD644" s="396">
        <v>15599.72</v>
      </c>
      <c r="AE644" s="396">
        <v>16540.509999999998</v>
      </c>
      <c r="AF644" s="396">
        <v>41007.32</v>
      </c>
      <c r="AG644" s="396">
        <v>27538.560000000001</v>
      </c>
      <c r="AH644" s="396">
        <v>71556.892680000004</v>
      </c>
      <c r="AI644" s="396">
        <v>187924.68268</v>
      </c>
      <c r="AJ644" s="396">
        <v>27704.66</v>
      </c>
      <c r="AK644" s="396">
        <v>160220.02267999999</v>
      </c>
      <c r="AL644" s="396">
        <v>185154.21268</v>
      </c>
      <c r="AM644" s="396">
        <v>6104.56</v>
      </c>
      <c r="AN644" s="396">
        <v>6104.56</v>
      </c>
      <c r="AO644" s="396">
        <v>6104.56</v>
      </c>
      <c r="AP644" s="396">
        <v>6104.56</v>
      </c>
      <c r="AQ644" s="396">
        <v>0</v>
      </c>
      <c r="AR644" s="396">
        <v>0</v>
      </c>
      <c r="AS644" s="396">
        <v>0</v>
      </c>
      <c r="AT644" s="396">
        <v>0</v>
      </c>
      <c r="AU644" s="396">
        <v>0</v>
      </c>
      <c r="AV644" s="396">
        <v>12887.41</v>
      </c>
      <c r="AW644" s="396">
        <v>5302.53</v>
      </c>
      <c r="AX644" s="396">
        <v>1506.56</v>
      </c>
      <c r="AY644" s="396">
        <v>44114.74</v>
      </c>
      <c r="AZ644" s="396">
        <v>377710.72</v>
      </c>
      <c r="BA644" s="396">
        <v>11277.9</v>
      </c>
      <c r="BB644" s="396">
        <v>356.45</v>
      </c>
      <c r="BC644" s="396">
        <v>6231.08</v>
      </c>
      <c r="BD644" s="396">
        <v>377710.64267999999</v>
      </c>
    </row>
    <row r="645" spans="1:56" x14ac:dyDescent="0.25">
      <c r="A645" s="390"/>
      <c r="B645" s="390" t="s">
        <v>6641</v>
      </c>
      <c r="C645">
        <v>26</v>
      </c>
      <c r="D645" s="396">
        <v>360898.2</v>
      </c>
      <c r="E645" s="396">
        <v>412761.86</v>
      </c>
      <c r="F645" s="397">
        <v>1.14370717282602</v>
      </c>
      <c r="G645">
        <v>4</v>
      </c>
      <c r="H645" s="396">
        <v>22.94</v>
      </c>
      <c r="I645" s="396">
        <v>376672.04</v>
      </c>
      <c r="J645" s="396">
        <v>376694.98</v>
      </c>
      <c r="K645">
        <v>0.9</v>
      </c>
      <c r="L645" s="396">
        <v>79346.7</v>
      </c>
      <c r="M645" s="396">
        <v>21883.77</v>
      </c>
      <c r="N645" s="396">
        <v>9052.42</v>
      </c>
      <c r="O645" s="396">
        <v>2770.92</v>
      </c>
      <c r="P645" s="396">
        <v>2751.84</v>
      </c>
      <c r="Q645" s="396">
        <v>6736.68</v>
      </c>
      <c r="R645" s="396">
        <v>1117.8499999999999</v>
      </c>
      <c r="S645" s="396">
        <v>3348.97</v>
      </c>
      <c r="T645" s="396">
        <v>2960.02</v>
      </c>
      <c r="U645" s="396">
        <v>2232.64</v>
      </c>
      <c r="V645" s="396">
        <v>4363.63</v>
      </c>
      <c r="W645" s="396">
        <v>3800.62</v>
      </c>
      <c r="X645" s="396">
        <v>4018.57</v>
      </c>
      <c r="Y645" s="396">
        <v>144384.63</v>
      </c>
      <c r="Z645" s="396">
        <v>2340</v>
      </c>
      <c r="AA645" s="396">
        <v>3250</v>
      </c>
      <c r="AB645" s="396">
        <v>8450</v>
      </c>
      <c r="AC645" s="396">
        <v>884</v>
      </c>
      <c r="AD645" s="396">
        <v>7423</v>
      </c>
      <c r="AE645" s="396">
        <v>16192</v>
      </c>
      <c r="AF645" s="396">
        <v>39026</v>
      </c>
      <c r="AG645" s="396">
        <v>26208</v>
      </c>
      <c r="AH645" s="396">
        <v>70184.858999999997</v>
      </c>
      <c r="AI645" s="396">
        <v>173957.859</v>
      </c>
      <c r="AJ645" s="396">
        <v>26366.080000000002</v>
      </c>
      <c r="AK645" s="396">
        <v>147591.77900000001</v>
      </c>
      <c r="AL645" s="396">
        <v>171321.24900000001</v>
      </c>
      <c r="AM645" s="396">
        <v>5426.28</v>
      </c>
      <c r="AN645" s="396">
        <v>5426.28</v>
      </c>
      <c r="AO645" s="396">
        <v>6104.56</v>
      </c>
      <c r="AP645" s="396">
        <v>6104.56</v>
      </c>
      <c r="AQ645" s="396">
        <v>678.28</v>
      </c>
      <c r="AR645" s="396">
        <v>678.28</v>
      </c>
      <c r="AS645" s="396">
        <v>678.28</v>
      </c>
      <c r="AT645" s="396">
        <v>678.28</v>
      </c>
      <c r="AU645" s="396">
        <v>678.28</v>
      </c>
      <c r="AV645" s="396">
        <v>12209.13</v>
      </c>
      <c r="AW645" s="396">
        <v>5023.45</v>
      </c>
      <c r="AX645" s="396">
        <v>1506.56</v>
      </c>
      <c r="AY645" s="396">
        <v>45192.22</v>
      </c>
      <c r="AZ645" s="396">
        <v>360898.2</v>
      </c>
      <c r="BA645" s="396">
        <v>9353.23</v>
      </c>
      <c r="BB645" s="396">
        <v>70.36</v>
      </c>
      <c r="BC645" s="396">
        <v>4662.9399999999996</v>
      </c>
      <c r="BD645" s="396">
        <v>360898.09899999999</v>
      </c>
    </row>
    <row r="646" spans="1:56" x14ac:dyDescent="0.25">
      <c r="A646" s="399"/>
      <c r="B646" s="390" t="s">
        <v>6642</v>
      </c>
      <c r="C646">
        <v>125</v>
      </c>
      <c r="D646" s="396">
        <v>1782256</v>
      </c>
      <c r="E646" s="396">
        <v>251134.74</v>
      </c>
      <c r="F646" s="397">
        <v>0.140908343133646</v>
      </c>
      <c r="G646">
        <v>1</v>
      </c>
      <c r="H646" s="396">
        <v>419629.97</v>
      </c>
      <c r="I646" s="396">
        <v>72909.14</v>
      </c>
      <c r="J646" s="396">
        <v>492539.11</v>
      </c>
      <c r="K646">
        <v>0.9</v>
      </c>
      <c r="L646" s="396">
        <v>369984.82</v>
      </c>
      <c r="M646" s="396">
        <v>87504.79</v>
      </c>
      <c r="N646" s="396">
        <v>40801.54</v>
      </c>
      <c r="O646" s="396">
        <v>16614.22</v>
      </c>
      <c r="P646" s="396">
        <v>13748.89</v>
      </c>
      <c r="Q646" s="396">
        <v>32378.77</v>
      </c>
      <c r="R646" s="396">
        <v>8942.83</v>
      </c>
      <c r="S646" s="396">
        <v>15628.53</v>
      </c>
      <c r="T646" s="396">
        <v>18500.169999999998</v>
      </c>
      <c r="U646" s="396">
        <v>11163.24</v>
      </c>
      <c r="V646" s="396">
        <v>27272.7</v>
      </c>
      <c r="W646" s="396">
        <v>23753.919999999998</v>
      </c>
      <c r="X646" s="396">
        <v>18753.330000000002</v>
      </c>
      <c r="Y646" s="396">
        <v>685047.75</v>
      </c>
      <c r="Z646" s="396">
        <v>11250</v>
      </c>
      <c r="AA646" s="396">
        <v>15625</v>
      </c>
      <c r="AB646" s="396">
        <v>40625</v>
      </c>
      <c r="AC646" s="396">
        <v>4250</v>
      </c>
      <c r="AD646" s="396">
        <v>71375</v>
      </c>
      <c r="AE646" s="396">
        <v>51714</v>
      </c>
      <c r="AF646" s="396">
        <v>187625</v>
      </c>
      <c r="AG646" s="396">
        <v>126000</v>
      </c>
      <c r="AH646" s="396">
        <v>346700.77799999999</v>
      </c>
      <c r="AI646" s="396">
        <v>855164.77800000005</v>
      </c>
      <c r="AJ646" s="396">
        <v>126760</v>
      </c>
      <c r="AK646" s="396">
        <v>728404.77800000005</v>
      </c>
      <c r="AL646" s="396">
        <v>842488.77800000005</v>
      </c>
      <c r="AM646" s="396">
        <v>28487.97</v>
      </c>
      <c r="AN646" s="396">
        <v>28487.97</v>
      </c>
      <c r="AO646" s="396">
        <v>29844.54</v>
      </c>
      <c r="AP646" s="396">
        <v>29844.54</v>
      </c>
      <c r="AQ646" s="396">
        <v>8139.42</v>
      </c>
      <c r="AR646" s="396">
        <v>8139.42</v>
      </c>
      <c r="AS646" s="396">
        <v>8817.7000000000007</v>
      </c>
      <c r="AT646" s="396">
        <v>8817.7000000000007</v>
      </c>
      <c r="AU646" s="396">
        <v>10852.56</v>
      </c>
      <c r="AV646" s="396">
        <v>59689.08</v>
      </c>
      <c r="AW646" s="396">
        <v>24559.119999999999</v>
      </c>
      <c r="AX646" s="396">
        <v>9039.3799999999992</v>
      </c>
      <c r="AY646" s="396">
        <v>254719.4</v>
      </c>
      <c r="AZ646" s="396">
        <v>1782256</v>
      </c>
      <c r="BA646" s="396">
        <v>53662.34</v>
      </c>
      <c r="BB646" s="396">
        <v>14347.24</v>
      </c>
      <c r="BC646" s="396">
        <v>31182.53</v>
      </c>
      <c r="BD646" s="396">
        <v>1782255.9280000001</v>
      </c>
    </row>
    <row r="647" spans="1:56" x14ac:dyDescent="0.25">
      <c r="A647" s="390" t="s">
        <v>2446</v>
      </c>
      <c r="B647" s="390" t="s">
        <v>6643</v>
      </c>
      <c r="C647">
        <v>252.5</v>
      </c>
      <c r="D647" s="396">
        <v>3406329.41</v>
      </c>
      <c r="E647" s="396">
        <v>3656601.51</v>
      </c>
      <c r="F647" s="397">
        <v>1.0734726651113899</v>
      </c>
      <c r="G647">
        <v>4</v>
      </c>
      <c r="H647" s="396">
        <v>216.6</v>
      </c>
      <c r="I647" s="396">
        <v>352506.11</v>
      </c>
      <c r="J647" s="396">
        <v>352722.71</v>
      </c>
      <c r="K647">
        <v>0.9</v>
      </c>
      <c r="L647" s="396">
        <v>786226.95</v>
      </c>
      <c r="M647" s="396">
        <v>192148.84</v>
      </c>
      <c r="N647" s="396">
        <v>84573.04</v>
      </c>
      <c r="O647" s="396">
        <v>33510.06</v>
      </c>
      <c r="P647" s="396">
        <v>26580.959999999999</v>
      </c>
      <c r="Q647" s="396">
        <v>57940</v>
      </c>
      <c r="R647" s="396">
        <v>17885.66</v>
      </c>
      <c r="S647" s="396">
        <v>32373.39</v>
      </c>
      <c r="T647" s="396">
        <v>37000.35</v>
      </c>
      <c r="U647" s="396">
        <v>23163.72</v>
      </c>
      <c r="V647" s="396">
        <v>54545.4</v>
      </c>
      <c r="W647" s="396">
        <v>47507.85</v>
      </c>
      <c r="X647" s="396">
        <v>38846.19</v>
      </c>
      <c r="Y647" s="396">
        <v>1432302.41</v>
      </c>
      <c r="Z647" s="396">
        <v>22455</v>
      </c>
      <c r="AA647" s="396">
        <v>31562.5</v>
      </c>
      <c r="AB647" s="396">
        <v>82062.5</v>
      </c>
      <c r="AC647" s="396">
        <v>8585</v>
      </c>
      <c r="AD647" s="396">
        <v>72088.75</v>
      </c>
      <c r="AE647" s="396">
        <v>106182.5</v>
      </c>
      <c r="AF647" s="396">
        <v>379002.5</v>
      </c>
      <c r="AG647" s="396">
        <v>254520</v>
      </c>
      <c r="AH647" s="396">
        <v>669836.22600000002</v>
      </c>
      <c r="AI647" s="396">
        <v>1626294.976</v>
      </c>
      <c r="AJ647" s="396">
        <v>256055.2</v>
      </c>
      <c r="AK647" s="396">
        <v>1370239.7760000001</v>
      </c>
      <c r="AL647" s="396">
        <v>1600689.456</v>
      </c>
      <c r="AM647" s="396">
        <v>43410.239999999998</v>
      </c>
      <c r="AN647" s="396">
        <v>43410.239999999998</v>
      </c>
      <c r="AO647" s="396">
        <v>44766.81</v>
      </c>
      <c r="AP647" s="396">
        <v>44766.81</v>
      </c>
      <c r="AQ647" s="396">
        <v>1356.57</v>
      </c>
      <c r="AR647" s="396">
        <v>1356.57</v>
      </c>
      <c r="AS647" s="396">
        <v>1356.57</v>
      </c>
      <c r="AT647" s="396">
        <v>1356.57</v>
      </c>
      <c r="AU647" s="396">
        <v>1356.57</v>
      </c>
      <c r="AV647" s="396">
        <v>121413.01</v>
      </c>
      <c r="AW647" s="396">
        <v>49955.49</v>
      </c>
      <c r="AX647" s="396">
        <v>18832.05</v>
      </c>
      <c r="AY647" s="396">
        <v>373337.5</v>
      </c>
      <c r="AZ647" s="396">
        <v>3406329.41</v>
      </c>
      <c r="BA647" s="396">
        <v>60214.67</v>
      </c>
      <c r="BB647" s="396">
        <v>175.37</v>
      </c>
      <c r="BC647" s="396">
        <v>101018.36</v>
      </c>
      <c r="BD647" s="396">
        <v>3406329.3659999999</v>
      </c>
    </row>
    <row r="648" spans="1:56" x14ac:dyDescent="0.25">
      <c r="A648" s="390" t="s">
        <v>3128</v>
      </c>
      <c r="B648" s="390" t="s">
        <v>6644</v>
      </c>
      <c r="C648">
        <v>603.04</v>
      </c>
      <c r="D648" s="396">
        <v>8216573.1600000001</v>
      </c>
      <c r="E648" s="396">
        <v>11568249.68</v>
      </c>
      <c r="F648" s="397">
        <v>1.4079165918362</v>
      </c>
      <c r="G648">
        <v>4</v>
      </c>
      <c r="H648" s="396">
        <v>522.49</v>
      </c>
      <c r="I648" s="396">
        <v>869937.43</v>
      </c>
      <c r="J648" s="396">
        <v>870459.92</v>
      </c>
      <c r="K648">
        <v>0.9</v>
      </c>
      <c r="L648" s="396">
        <v>1906247.34</v>
      </c>
      <c r="M648" s="396">
        <v>451647.96</v>
      </c>
      <c r="N648" s="396">
        <v>201435.84</v>
      </c>
      <c r="O648" s="396">
        <v>82613.070000000007</v>
      </c>
      <c r="P648" s="396">
        <v>64947.56</v>
      </c>
      <c r="Q648" s="396">
        <v>136070.57</v>
      </c>
      <c r="R648" s="396">
        <v>43596.3</v>
      </c>
      <c r="S648" s="396">
        <v>77026.350000000006</v>
      </c>
      <c r="T648" s="396">
        <v>91760.86</v>
      </c>
      <c r="U648" s="396">
        <v>55537.11</v>
      </c>
      <c r="V648" s="396">
        <v>135272.59</v>
      </c>
      <c r="W648" s="396">
        <v>117819.46</v>
      </c>
      <c r="X648" s="396">
        <v>92427.15</v>
      </c>
      <c r="Y648" s="396">
        <v>3456402.16</v>
      </c>
      <c r="Z648" s="396">
        <v>53876.7</v>
      </c>
      <c r="AA648" s="396">
        <v>75380</v>
      </c>
      <c r="AB648" s="396">
        <v>195988</v>
      </c>
      <c r="AC648" s="396">
        <v>20503.36</v>
      </c>
      <c r="AD648" s="396">
        <v>172167.91</v>
      </c>
      <c r="AE648" s="396">
        <v>229908.21</v>
      </c>
      <c r="AF648" s="396">
        <v>905163.04</v>
      </c>
      <c r="AG648" s="396">
        <v>607864.31999999995</v>
      </c>
      <c r="AH648" s="396">
        <v>1625576.21496</v>
      </c>
      <c r="AI648" s="396">
        <v>3886427.75496</v>
      </c>
      <c r="AJ648" s="396">
        <v>611530.80000000005</v>
      </c>
      <c r="AK648" s="396">
        <v>3274896.9549599998</v>
      </c>
      <c r="AL648" s="396">
        <v>3825274.67496</v>
      </c>
      <c r="AM648" s="396">
        <v>109882.17</v>
      </c>
      <c r="AN648" s="396">
        <v>109882.17</v>
      </c>
      <c r="AO648" s="396">
        <v>114630.16</v>
      </c>
      <c r="AP648" s="396">
        <v>114630.16</v>
      </c>
      <c r="AQ648" s="396">
        <v>6104.56</v>
      </c>
      <c r="AR648" s="396">
        <v>6104.56</v>
      </c>
      <c r="AS648" s="396">
        <v>6104.56</v>
      </c>
      <c r="AT648" s="396">
        <v>6104.56</v>
      </c>
      <c r="AU648" s="396">
        <v>7461.13</v>
      </c>
      <c r="AV648" s="396">
        <v>289627.69</v>
      </c>
      <c r="AW648" s="396">
        <v>119167.58</v>
      </c>
      <c r="AX648" s="396">
        <v>45196.92</v>
      </c>
      <c r="AY648" s="396">
        <v>934896.22</v>
      </c>
      <c r="AZ648" s="396">
        <v>8216573.1600000001</v>
      </c>
      <c r="BA648" s="396">
        <v>264433.14</v>
      </c>
      <c r="BB648" s="396">
        <v>9.16</v>
      </c>
      <c r="BC648" s="396">
        <v>228891.3</v>
      </c>
      <c r="BD648" s="396">
        <v>8216573.0549600003</v>
      </c>
    </row>
    <row r="649" spans="1:56" x14ac:dyDescent="0.25">
      <c r="A649" s="390" t="s">
        <v>1957</v>
      </c>
      <c r="B649" s="390" t="s">
        <v>6645</v>
      </c>
      <c r="C649">
        <v>353.25</v>
      </c>
      <c r="D649" s="396">
        <v>4984055.93</v>
      </c>
      <c r="E649" s="396">
        <v>5147112.7</v>
      </c>
      <c r="F649" s="397">
        <v>1.0327156782127001</v>
      </c>
      <c r="G649">
        <v>4</v>
      </c>
      <c r="H649" s="396">
        <v>316.93</v>
      </c>
      <c r="I649" s="396">
        <v>1402709.03</v>
      </c>
      <c r="J649" s="396">
        <v>1403025.96</v>
      </c>
      <c r="K649">
        <v>0.9</v>
      </c>
      <c r="L649" s="396">
        <v>1136736.27</v>
      </c>
      <c r="M649" s="396">
        <v>269546.90999999997</v>
      </c>
      <c r="N649" s="396">
        <v>118165.68</v>
      </c>
      <c r="O649" s="396">
        <v>47999.16</v>
      </c>
      <c r="P649" s="396">
        <v>39989.72</v>
      </c>
      <c r="Q649" s="396">
        <v>79325.13</v>
      </c>
      <c r="R649" s="396">
        <v>25151.71</v>
      </c>
      <c r="S649" s="396">
        <v>44932.04</v>
      </c>
      <c r="T649" s="396">
        <v>53280.5</v>
      </c>
      <c r="U649" s="396">
        <v>32373.39</v>
      </c>
      <c r="V649" s="396">
        <v>78545.37</v>
      </c>
      <c r="W649" s="396">
        <v>68411.3</v>
      </c>
      <c r="X649" s="396">
        <v>53915.839999999997</v>
      </c>
      <c r="Y649" s="396">
        <v>2048373.02</v>
      </c>
      <c r="Z649" s="396">
        <v>31297.5</v>
      </c>
      <c r="AA649" s="396">
        <v>44156.25</v>
      </c>
      <c r="AB649" s="396">
        <v>114806.25</v>
      </c>
      <c r="AC649" s="396">
        <v>12010.5</v>
      </c>
      <c r="AD649" s="396">
        <v>100852.87</v>
      </c>
      <c r="AE649" s="396">
        <v>134473.25</v>
      </c>
      <c r="AF649" s="396">
        <v>530228.25</v>
      </c>
      <c r="AG649" s="396">
        <v>356076</v>
      </c>
      <c r="AH649" s="396">
        <v>994597.27500000002</v>
      </c>
      <c r="AI649" s="396">
        <v>2318498.145</v>
      </c>
      <c r="AJ649" s="396">
        <v>358223.76</v>
      </c>
      <c r="AK649" s="396">
        <v>1960274.385</v>
      </c>
      <c r="AL649" s="396">
        <v>2282675.7650000001</v>
      </c>
      <c r="AM649" s="396">
        <v>87498.76</v>
      </c>
      <c r="AN649" s="396">
        <v>87498.76</v>
      </c>
      <c r="AO649" s="396">
        <v>90890.19</v>
      </c>
      <c r="AP649" s="396">
        <v>90890.19</v>
      </c>
      <c r="AQ649" s="396">
        <v>5426.28</v>
      </c>
      <c r="AR649" s="396">
        <v>5426.28</v>
      </c>
      <c r="AS649" s="396">
        <v>6104.56</v>
      </c>
      <c r="AT649" s="396">
        <v>6104.56</v>
      </c>
      <c r="AU649" s="396">
        <v>7461.13</v>
      </c>
      <c r="AV649" s="396">
        <v>169571.25</v>
      </c>
      <c r="AW649" s="396">
        <v>69770.25</v>
      </c>
      <c r="AX649" s="396">
        <v>26364.87</v>
      </c>
      <c r="AY649" s="396">
        <v>653007.07999999996</v>
      </c>
      <c r="AZ649" s="396">
        <v>4984055.93</v>
      </c>
      <c r="BA649" s="396">
        <v>210440.72</v>
      </c>
      <c r="BB649" s="396">
        <v>444.35</v>
      </c>
      <c r="BC649" s="396">
        <v>163884.32</v>
      </c>
      <c r="BD649" s="396">
        <v>4984055.8650000002</v>
      </c>
    </row>
    <row r="650" spans="1:56" x14ac:dyDescent="0.25">
      <c r="A650" s="399" t="s">
        <v>1923</v>
      </c>
      <c r="B650" s="390" t="s">
        <v>6646</v>
      </c>
      <c r="C650">
        <v>149.13</v>
      </c>
      <c r="D650" s="396">
        <v>1922290.74</v>
      </c>
      <c r="E650" s="396">
        <v>2674634.63</v>
      </c>
      <c r="F650" s="397">
        <v>1.3913788244123799</v>
      </c>
      <c r="G650">
        <v>4</v>
      </c>
      <c r="H650" s="396">
        <v>122.23</v>
      </c>
      <c r="I650" s="396">
        <v>214337.45</v>
      </c>
      <c r="J650" s="396">
        <v>214459.68</v>
      </c>
      <c r="K650">
        <v>0.9</v>
      </c>
      <c r="L650" s="396">
        <v>449473.32</v>
      </c>
      <c r="M650" s="396">
        <v>89894.66</v>
      </c>
      <c r="N650" s="396">
        <v>47143.03</v>
      </c>
      <c r="O650" s="396">
        <v>20665.439999999999</v>
      </c>
      <c r="P650" s="396">
        <v>15512.78</v>
      </c>
      <c r="Q650" s="396">
        <v>29096.17</v>
      </c>
      <c r="R650" s="396">
        <v>10619.61</v>
      </c>
      <c r="S650" s="396">
        <v>18140.259999999998</v>
      </c>
      <c r="T650" s="396">
        <v>23680.22</v>
      </c>
      <c r="U650" s="396">
        <v>13674.96</v>
      </c>
      <c r="V650" s="396">
        <v>34909.050000000003</v>
      </c>
      <c r="W650" s="396">
        <v>30405.02</v>
      </c>
      <c r="X650" s="396">
        <v>21767.26</v>
      </c>
      <c r="Y650" s="396">
        <v>804981.78</v>
      </c>
      <c r="Z650" s="396">
        <v>13196.7</v>
      </c>
      <c r="AA650" s="396">
        <v>18641.25</v>
      </c>
      <c r="AB650" s="396">
        <v>48467.25</v>
      </c>
      <c r="AC650" s="396">
        <v>5070.42</v>
      </c>
      <c r="AD650" s="396">
        <v>42576.61</v>
      </c>
      <c r="AE650" s="396">
        <v>27185.15</v>
      </c>
      <c r="AF650" s="396">
        <v>223844.13</v>
      </c>
      <c r="AG650" s="396">
        <v>150323.04</v>
      </c>
      <c r="AH650" s="396">
        <v>382175.79012000002</v>
      </c>
      <c r="AI650" s="396">
        <v>911480.34011999995</v>
      </c>
      <c r="AJ650" s="396">
        <v>151229.75</v>
      </c>
      <c r="AK650" s="396">
        <v>760250.59011999995</v>
      </c>
      <c r="AL650" s="396">
        <v>896357.36011999997</v>
      </c>
      <c r="AM650" s="396">
        <v>21026.83</v>
      </c>
      <c r="AN650" s="396">
        <v>21026.83</v>
      </c>
      <c r="AO650" s="396">
        <v>21705.119999999999</v>
      </c>
      <c r="AP650" s="396">
        <v>21705.119999999999</v>
      </c>
      <c r="AQ650" s="396">
        <v>4747.99</v>
      </c>
      <c r="AR650" s="396">
        <v>4747.99</v>
      </c>
      <c r="AS650" s="396">
        <v>4747.99</v>
      </c>
      <c r="AT650" s="396">
        <v>4747.99</v>
      </c>
      <c r="AU650" s="396">
        <v>5426.28</v>
      </c>
      <c r="AV650" s="396">
        <v>71219.92</v>
      </c>
      <c r="AW650" s="396">
        <v>29303.5</v>
      </c>
      <c r="AX650" s="396">
        <v>10545.94</v>
      </c>
      <c r="AY650" s="396">
        <v>220951.5</v>
      </c>
      <c r="AZ650" s="396">
        <v>1922290.74</v>
      </c>
      <c r="BA650" s="396">
        <v>23405.94</v>
      </c>
      <c r="BB650" s="396">
        <v>10.14</v>
      </c>
      <c r="BC650" s="396">
        <v>37090.03</v>
      </c>
      <c r="BD650" s="396">
        <v>1922290.6401200001</v>
      </c>
    </row>
    <row r="651" spans="1:56" x14ac:dyDescent="0.25">
      <c r="A651" s="390" t="s">
        <v>3242</v>
      </c>
      <c r="B651" s="390" t="s">
        <v>6647</v>
      </c>
      <c r="C651">
        <v>778.32</v>
      </c>
      <c r="D651" s="396">
        <v>12093918.59</v>
      </c>
      <c r="E651" s="396">
        <v>9795703.6899999995</v>
      </c>
      <c r="F651" s="397">
        <v>0.80996937569099303</v>
      </c>
      <c r="G651">
        <v>2</v>
      </c>
      <c r="H651" s="396">
        <v>75734.720000000001</v>
      </c>
      <c r="I651" s="396">
        <v>5386188.8899999997</v>
      </c>
      <c r="J651" s="396">
        <v>5461923.6100000003</v>
      </c>
      <c r="K651">
        <v>0.9</v>
      </c>
      <c r="L651" s="396">
        <v>2567377.21</v>
      </c>
      <c r="M651" s="396">
        <v>855706.82</v>
      </c>
      <c r="N651" s="396">
        <v>287729.68</v>
      </c>
      <c r="O651" s="396">
        <v>95416.78</v>
      </c>
      <c r="P651" s="396">
        <v>87859.26</v>
      </c>
      <c r="Q651" s="396">
        <v>246661.87</v>
      </c>
      <c r="R651" s="396">
        <v>57569.48</v>
      </c>
      <c r="S651" s="396">
        <v>108562.5</v>
      </c>
      <c r="T651" s="396">
        <v>95460.9</v>
      </c>
      <c r="U651" s="396">
        <v>72281.97</v>
      </c>
      <c r="V651" s="396">
        <v>140727.13</v>
      </c>
      <c r="W651" s="396">
        <v>122570.25</v>
      </c>
      <c r="X651" s="396">
        <v>130268.7</v>
      </c>
      <c r="Y651" s="396">
        <v>4868192.55</v>
      </c>
      <c r="Z651" s="396">
        <v>70048.800000000003</v>
      </c>
      <c r="AA651" s="396">
        <v>97290</v>
      </c>
      <c r="AB651" s="396">
        <v>252954</v>
      </c>
      <c r="AC651" s="396">
        <v>26462.880000000001</v>
      </c>
      <c r="AD651" s="396">
        <v>444420.72</v>
      </c>
      <c r="AE651" s="396">
        <v>720724.32</v>
      </c>
      <c r="AF651" s="396">
        <v>1168258.32</v>
      </c>
      <c r="AG651" s="396">
        <v>784546.56</v>
      </c>
      <c r="AH651" s="396">
        <v>2307658.1206800002</v>
      </c>
      <c r="AI651" s="396">
        <v>5872363.7206800003</v>
      </c>
      <c r="AJ651" s="396">
        <v>789278.74</v>
      </c>
      <c r="AK651" s="396">
        <v>5083084.98068</v>
      </c>
      <c r="AL651" s="396">
        <v>5793435.8406800004</v>
      </c>
      <c r="AM651" s="396">
        <v>193989.51</v>
      </c>
      <c r="AN651" s="396">
        <v>193989.51</v>
      </c>
      <c r="AO651" s="396">
        <v>202128.93</v>
      </c>
      <c r="AP651" s="396">
        <v>202128.93</v>
      </c>
      <c r="AQ651" s="396">
        <v>10174.27</v>
      </c>
      <c r="AR651" s="396">
        <v>10174.27</v>
      </c>
      <c r="AS651" s="396">
        <v>10174.27</v>
      </c>
      <c r="AT651" s="396">
        <v>10174.27</v>
      </c>
      <c r="AU651" s="396">
        <v>12887.41</v>
      </c>
      <c r="AV651" s="396">
        <v>374413.32</v>
      </c>
      <c r="AW651" s="396">
        <v>154052.71</v>
      </c>
      <c r="AX651" s="396">
        <v>58002.71</v>
      </c>
      <c r="AY651" s="396">
        <v>1432290.11</v>
      </c>
      <c r="AZ651" s="396">
        <v>12093918.59</v>
      </c>
      <c r="BA651" s="396">
        <v>852365.69</v>
      </c>
      <c r="BB651" s="396">
        <v>15454.22</v>
      </c>
      <c r="BC651" s="396">
        <v>474182.62</v>
      </c>
      <c r="BD651" s="396">
        <v>12093918.50068</v>
      </c>
    </row>
    <row r="652" spans="1:56" x14ac:dyDescent="0.25">
      <c r="A652" s="390" t="s">
        <v>3240</v>
      </c>
      <c r="B652" s="390" t="s">
        <v>6648</v>
      </c>
      <c r="C652">
        <v>1419.64</v>
      </c>
      <c r="D652" s="396">
        <v>21102655.039999999</v>
      </c>
      <c r="E652" s="396">
        <v>15741443.460000001</v>
      </c>
      <c r="F652" s="397">
        <v>0.74594611105390096</v>
      </c>
      <c r="G652">
        <v>1</v>
      </c>
      <c r="H652" s="396">
        <v>436238.6</v>
      </c>
      <c r="I652" s="396">
        <v>11036757.789999999</v>
      </c>
      <c r="J652" s="396">
        <v>11472996.390000001</v>
      </c>
      <c r="K652">
        <v>0.9</v>
      </c>
      <c r="L652" s="396">
        <v>4711720.32</v>
      </c>
      <c r="M652" s="396">
        <v>942344.06</v>
      </c>
      <c r="N652" s="396">
        <v>457868.65</v>
      </c>
      <c r="O652" s="396">
        <v>203425.42</v>
      </c>
      <c r="P652" s="396">
        <v>175386.86</v>
      </c>
      <c r="Q652" s="396">
        <v>274335.33</v>
      </c>
      <c r="R652" s="396">
        <v>105637.2</v>
      </c>
      <c r="S652" s="396">
        <v>175821.03</v>
      </c>
      <c r="T652" s="396">
        <v>233102.2</v>
      </c>
      <c r="U652" s="396">
        <v>132005.31</v>
      </c>
      <c r="V652" s="396">
        <v>343636.02</v>
      </c>
      <c r="W652" s="396">
        <v>299299.45</v>
      </c>
      <c r="X652" s="396">
        <v>210975.03</v>
      </c>
      <c r="Y652" s="396">
        <v>8265556.8799999999</v>
      </c>
      <c r="Z652" s="396">
        <v>125540.1</v>
      </c>
      <c r="AA652" s="396">
        <v>177455</v>
      </c>
      <c r="AB652" s="396">
        <v>461383</v>
      </c>
      <c r="AC652" s="396">
        <v>48267.76</v>
      </c>
      <c r="AD652" s="396">
        <v>810614.44</v>
      </c>
      <c r="AE652" s="396">
        <v>249859.03</v>
      </c>
      <c r="AF652" s="396">
        <v>2130879.64</v>
      </c>
      <c r="AG652" s="396">
        <v>1430997.12</v>
      </c>
      <c r="AH652" s="396">
        <v>4232975.1573599996</v>
      </c>
      <c r="AI652" s="396">
        <v>9667971.2473600004</v>
      </c>
      <c r="AJ652" s="396">
        <v>1439628.53</v>
      </c>
      <c r="AK652" s="396">
        <v>8228342.7173600001</v>
      </c>
      <c r="AL652" s="396">
        <v>9524008.3873599991</v>
      </c>
      <c r="AM652" s="396">
        <v>451737.81</v>
      </c>
      <c r="AN652" s="396">
        <v>451737.81</v>
      </c>
      <c r="AO652" s="396">
        <v>470729.79</v>
      </c>
      <c r="AP652" s="396">
        <v>470729.79</v>
      </c>
      <c r="AQ652" s="396">
        <v>74611.350000000006</v>
      </c>
      <c r="AR652" s="396">
        <v>74611.350000000006</v>
      </c>
      <c r="AS652" s="396">
        <v>78002.77</v>
      </c>
      <c r="AT652" s="396">
        <v>78002.77</v>
      </c>
      <c r="AU652" s="396">
        <v>93603.33</v>
      </c>
      <c r="AV652" s="396">
        <v>682354.71</v>
      </c>
      <c r="AW652" s="396">
        <v>280755.48</v>
      </c>
      <c r="AX652" s="396">
        <v>106212.76</v>
      </c>
      <c r="AY652" s="396">
        <v>3313089.72</v>
      </c>
      <c r="AZ652" s="396">
        <v>21102655.039999999</v>
      </c>
      <c r="BA652" s="396">
        <v>2396110.0499999998</v>
      </c>
      <c r="BB652" s="396">
        <v>73449.820000000007</v>
      </c>
      <c r="BC652" s="396">
        <v>775545.58</v>
      </c>
      <c r="BD652" s="396">
        <v>21102654.987360001</v>
      </c>
    </row>
    <row r="653" spans="1:56" x14ac:dyDescent="0.25">
      <c r="A653" s="390" t="s">
        <v>1412</v>
      </c>
      <c r="B653" s="390" t="s">
        <v>6649</v>
      </c>
      <c r="C653">
        <v>95.3</v>
      </c>
      <c r="D653" s="396">
        <v>1214998.82</v>
      </c>
      <c r="E653" s="396">
        <v>1352052.74</v>
      </c>
      <c r="F653" s="397">
        <v>1.1128016897991699</v>
      </c>
      <c r="G653">
        <v>4</v>
      </c>
      <c r="H653" s="396">
        <v>77.260000000000005</v>
      </c>
      <c r="I653" s="396">
        <v>62804.33</v>
      </c>
      <c r="J653" s="396">
        <v>62881.59</v>
      </c>
      <c r="K653">
        <v>0.9</v>
      </c>
      <c r="L653" s="396">
        <v>295128.31</v>
      </c>
      <c r="M653" s="396">
        <v>59025.66</v>
      </c>
      <c r="N653" s="396">
        <v>30352.36</v>
      </c>
      <c r="O653" s="396">
        <v>12915.9</v>
      </c>
      <c r="P653" s="396">
        <v>9847.51</v>
      </c>
      <c r="Q653" s="396">
        <v>17319.150000000001</v>
      </c>
      <c r="R653" s="396">
        <v>6707.12</v>
      </c>
      <c r="S653" s="396">
        <v>11442.32</v>
      </c>
      <c r="T653" s="396">
        <v>14800.14</v>
      </c>
      <c r="U653" s="396">
        <v>8372.43</v>
      </c>
      <c r="V653" s="396">
        <v>21818.16</v>
      </c>
      <c r="W653" s="396">
        <v>19003.14</v>
      </c>
      <c r="X653" s="396">
        <v>13730.12</v>
      </c>
      <c r="Y653" s="396">
        <v>520462.32</v>
      </c>
      <c r="Z653" s="396">
        <v>8517.6</v>
      </c>
      <c r="AA653" s="396">
        <v>11912.5</v>
      </c>
      <c r="AB653" s="396">
        <v>30972.5</v>
      </c>
      <c r="AC653" s="396">
        <v>3240.2</v>
      </c>
      <c r="AD653" s="396">
        <v>27208.14</v>
      </c>
      <c r="AE653" s="396">
        <v>17130.060000000001</v>
      </c>
      <c r="AF653" s="396">
        <v>143045.29999999999</v>
      </c>
      <c r="AG653" s="396">
        <v>96062.399999999994</v>
      </c>
      <c r="AH653" s="396">
        <v>240926.1102</v>
      </c>
      <c r="AI653" s="396">
        <v>579014.81019999995</v>
      </c>
      <c r="AJ653" s="396">
        <v>96641.82</v>
      </c>
      <c r="AK653" s="396">
        <v>482372.9902</v>
      </c>
      <c r="AL653" s="396">
        <v>569350.6202</v>
      </c>
      <c r="AM653" s="396">
        <v>13565.7</v>
      </c>
      <c r="AN653" s="396">
        <v>13565.7</v>
      </c>
      <c r="AO653" s="396">
        <v>13565.7</v>
      </c>
      <c r="AP653" s="396">
        <v>13565.7</v>
      </c>
      <c r="AQ653" s="396">
        <v>0</v>
      </c>
      <c r="AR653" s="396">
        <v>0</v>
      </c>
      <c r="AS653" s="396">
        <v>0</v>
      </c>
      <c r="AT653" s="396">
        <v>0</v>
      </c>
      <c r="AU653" s="396">
        <v>0</v>
      </c>
      <c r="AV653" s="396">
        <v>45445.09</v>
      </c>
      <c r="AW653" s="396">
        <v>18698.419999999998</v>
      </c>
      <c r="AX653" s="396">
        <v>6779.53</v>
      </c>
      <c r="AY653" s="396">
        <v>125185.84</v>
      </c>
      <c r="AZ653" s="396">
        <v>1214998.82</v>
      </c>
      <c r="BA653" s="396">
        <v>15510.16</v>
      </c>
      <c r="BB653" s="396">
        <v>0.05</v>
      </c>
      <c r="BC653" s="396">
        <v>25547.56</v>
      </c>
      <c r="BD653" s="396">
        <v>1214998.7801999999</v>
      </c>
    </row>
    <row r="654" spans="1:56" x14ac:dyDescent="0.25">
      <c r="A654" s="390" t="s">
        <v>3284</v>
      </c>
      <c r="B654" s="390" t="s">
        <v>6650</v>
      </c>
      <c r="C654">
        <v>120.71</v>
      </c>
      <c r="D654" s="396">
        <v>1551092.55</v>
      </c>
      <c r="E654" s="396">
        <v>2172164.9900000002</v>
      </c>
      <c r="F654" s="397">
        <v>1.40040965962992</v>
      </c>
      <c r="G654">
        <v>4</v>
      </c>
      <c r="H654" s="396">
        <v>98.63</v>
      </c>
      <c r="I654" s="396">
        <v>605477.99</v>
      </c>
      <c r="J654" s="396">
        <v>605576.62</v>
      </c>
      <c r="K654">
        <v>0.9</v>
      </c>
      <c r="L654" s="396">
        <v>367457.35</v>
      </c>
      <c r="M654" s="396">
        <v>73491.47</v>
      </c>
      <c r="N654" s="396">
        <v>38747.699999999997</v>
      </c>
      <c r="O654" s="396">
        <v>16790.669999999998</v>
      </c>
      <c r="P654" s="396">
        <v>12511.17</v>
      </c>
      <c r="Q654" s="396">
        <v>23554.04</v>
      </c>
      <c r="R654" s="396">
        <v>8383.9</v>
      </c>
      <c r="S654" s="396">
        <v>14512.21</v>
      </c>
      <c r="T654" s="396">
        <v>19240.18</v>
      </c>
      <c r="U654" s="396">
        <v>11163.24</v>
      </c>
      <c r="V654" s="396">
        <v>28363.599999999999</v>
      </c>
      <c r="W654" s="396">
        <v>24704.080000000002</v>
      </c>
      <c r="X654" s="396">
        <v>17413.810000000001</v>
      </c>
      <c r="Y654" s="396">
        <v>656333.42000000004</v>
      </c>
      <c r="Z654" s="396">
        <v>10773.9</v>
      </c>
      <c r="AA654" s="396">
        <v>15088.75</v>
      </c>
      <c r="AB654" s="396">
        <v>39230.75</v>
      </c>
      <c r="AC654" s="396">
        <v>4104.1400000000003</v>
      </c>
      <c r="AD654" s="396">
        <v>34462.699999999997</v>
      </c>
      <c r="AE654" s="396">
        <v>21877.29</v>
      </c>
      <c r="AF654" s="396">
        <v>181185.71</v>
      </c>
      <c r="AG654" s="396">
        <v>121675.68</v>
      </c>
      <c r="AH654" s="396">
        <v>308148.01403999998</v>
      </c>
      <c r="AI654" s="396">
        <v>736546.93403999996</v>
      </c>
      <c r="AJ654" s="396">
        <v>122409.59</v>
      </c>
      <c r="AK654" s="396">
        <v>614137.34404</v>
      </c>
      <c r="AL654" s="396">
        <v>724305.97404</v>
      </c>
      <c r="AM654" s="396">
        <v>16957.12</v>
      </c>
      <c r="AN654" s="396">
        <v>16957.12</v>
      </c>
      <c r="AO654" s="396">
        <v>17635.41</v>
      </c>
      <c r="AP654" s="396">
        <v>17635.41</v>
      </c>
      <c r="AQ654" s="396">
        <v>2034.85</v>
      </c>
      <c r="AR654" s="396">
        <v>2034.85</v>
      </c>
      <c r="AS654" s="396">
        <v>2034.85</v>
      </c>
      <c r="AT654" s="396">
        <v>2034.85</v>
      </c>
      <c r="AU654" s="396">
        <v>2713.14</v>
      </c>
      <c r="AV654" s="396">
        <v>57654.22</v>
      </c>
      <c r="AW654" s="396">
        <v>23721.88</v>
      </c>
      <c r="AX654" s="396">
        <v>9039.3799999999992</v>
      </c>
      <c r="AY654" s="396">
        <v>170453.08</v>
      </c>
      <c r="AZ654" s="396">
        <v>1551092.55</v>
      </c>
      <c r="BA654" s="396">
        <v>25714.14</v>
      </c>
      <c r="BB654" s="396">
        <v>86.95</v>
      </c>
      <c r="BC654" s="396">
        <v>93940.23</v>
      </c>
      <c r="BD654" s="396">
        <v>1551092.47404</v>
      </c>
    </row>
    <row r="655" spans="1:56" x14ac:dyDescent="0.25">
      <c r="A655" s="390" t="s">
        <v>1899</v>
      </c>
      <c r="B655" s="390" t="s">
        <v>6651</v>
      </c>
      <c r="C655">
        <v>37.049999999999997</v>
      </c>
      <c r="D655" s="396">
        <v>460506.69</v>
      </c>
      <c r="E655" s="396">
        <v>1157091.51</v>
      </c>
      <c r="F655" s="397">
        <v>2.51264864360602</v>
      </c>
      <c r="G655">
        <v>4</v>
      </c>
      <c r="H655" s="396">
        <v>29.28</v>
      </c>
      <c r="I655" s="396">
        <v>102665.05</v>
      </c>
      <c r="J655" s="396">
        <v>102694.33</v>
      </c>
      <c r="K655">
        <v>0.9</v>
      </c>
      <c r="L655" s="396">
        <v>109785.15</v>
      </c>
      <c r="M655" s="396">
        <v>21957.03</v>
      </c>
      <c r="N655" s="396">
        <v>10978.51</v>
      </c>
      <c r="O655" s="396">
        <v>5166.3599999999997</v>
      </c>
      <c r="P655" s="396">
        <v>3662.7</v>
      </c>
      <c r="Q655" s="396">
        <v>6927.66</v>
      </c>
      <c r="R655" s="396">
        <v>2235.6999999999998</v>
      </c>
      <c r="S655" s="396">
        <v>4465.29</v>
      </c>
      <c r="T655" s="396">
        <v>5920.05</v>
      </c>
      <c r="U655" s="396">
        <v>3069.89</v>
      </c>
      <c r="V655" s="396">
        <v>8727.26</v>
      </c>
      <c r="W655" s="396">
        <v>7601.25</v>
      </c>
      <c r="X655" s="396">
        <v>5358.09</v>
      </c>
      <c r="Y655" s="396">
        <v>195854.94</v>
      </c>
      <c r="Z655" s="396">
        <v>3282.3</v>
      </c>
      <c r="AA655" s="396">
        <v>4631.25</v>
      </c>
      <c r="AB655" s="396">
        <v>12041.25</v>
      </c>
      <c r="AC655" s="396">
        <v>1259.7</v>
      </c>
      <c r="AD655" s="396">
        <v>10577.77</v>
      </c>
      <c r="AE655" s="396">
        <v>6798.11</v>
      </c>
      <c r="AF655" s="396">
        <v>55612.05</v>
      </c>
      <c r="AG655" s="396">
        <v>37346.400000000001</v>
      </c>
      <c r="AH655" s="396">
        <v>90716.707200000004</v>
      </c>
      <c r="AI655" s="396">
        <v>222265.53719999999</v>
      </c>
      <c r="AJ655" s="396">
        <v>37571.660000000003</v>
      </c>
      <c r="AK655" s="396">
        <v>184693.87719999999</v>
      </c>
      <c r="AL655" s="396">
        <v>218508.36720000001</v>
      </c>
      <c r="AM655" s="396">
        <v>4747.99</v>
      </c>
      <c r="AN655" s="396">
        <v>4747.99</v>
      </c>
      <c r="AO655" s="396">
        <v>4747.99</v>
      </c>
      <c r="AP655" s="396">
        <v>4747.99</v>
      </c>
      <c r="AQ655" s="396">
        <v>0</v>
      </c>
      <c r="AR655" s="396">
        <v>0</v>
      </c>
      <c r="AS655" s="396">
        <v>0</v>
      </c>
      <c r="AT655" s="396">
        <v>0</v>
      </c>
      <c r="AU655" s="396">
        <v>0</v>
      </c>
      <c r="AV655" s="396">
        <v>17635.41</v>
      </c>
      <c r="AW655" s="396">
        <v>7256.1</v>
      </c>
      <c r="AX655" s="396">
        <v>2259.84</v>
      </c>
      <c r="AY655" s="396">
        <v>46143.31</v>
      </c>
      <c r="AZ655" s="396">
        <v>460506.69</v>
      </c>
      <c r="BA655" s="396">
        <v>49688.12</v>
      </c>
      <c r="BB655" s="396">
        <v>0</v>
      </c>
      <c r="BC655" s="396">
        <v>24671.09</v>
      </c>
      <c r="BD655" s="396">
        <v>460506.61719999998</v>
      </c>
    </row>
    <row r="656" spans="1:56" x14ac:dyDescent="0.25">
      <c r="A656" s="390" t="s">
        <v>2177</v>
      </c>
      <c r="B656" s="390" t="s">
        <v>6652</v>
      </c>
      <c r="C656">
        <v>213.75</v>
      </c>
      <c r="D656" s="396">
        <v>2700427.46</v>
      </c>
      <c r="E656" s="396">
        <v>2825322.85</v>
      </c>
      <c r="F656" s="397">
        <v>1.0462502295840199</v>
      </c>
      <c r="G656">
        <v>4</v>
      </c>
      <c r="H656" s="396">
        <v>171.72</v>
      </c>
      <c r="I656" s="396">
        <v>248021.89</v>
      </c>
      <c r="J656" s="396">
        <v>248193.61</v>
      </c>
      <c r="K656">
        <v>0.9</v>
      </c>
      <c r="L656" s="396">
        <v>651607.15</v>
      </c>
      <c r="M656" s="396">
        <v>130321.43</v>
      </c>
      <c r="N656" s="396">
        <v>68454.27</v>
      </c>
      <c r="O656" s="396">
        <v>29706.57</v>
      </c>
      <c r="P656" s="396">
        <v>21723.51</v>
      </c>
      <c r="Q656" s="396">
        <v>39487.660000000003</v>
      </c>
      <c r="R656" s="396">
        <v>15649.95</v>
      </c>
      <c r="S656" s="396">
        <v>26233.61</v>
      </c>
      <c r="T656" s="396">
        <v>34040.32</v>
      </c>
      <c r="U656" s="396">
        <v>19535.669999999998</v>
      </c>
      <c r="V656" s="396">
        <v>50181.760000000002</v>
      </c>
      <c r="W656" s="396">
        <v>43707.22</v>
      </c>
      <c r="X656" s="396">
        <v>31478.81</v>
      </c>
      <c r="Y656" s="396">
        <v>1162127.93</v>
      </c>
      <c r="Z656" s="396">
        <v>18900</v>
      </c>
      <c r="AA656" s="396">
        <v>26718.75</v>
      </c>
      <c r="AB656" s="396">
        <v>69468.75</v>
      </c>
      <c r="AC656" s="396">
        <v>7267.5</v>
      </c>
      <c r="AD656" s="396">
        <v>61025.62</v>
      </c>
      <c r="AE656" s="396">
        <v>36591</v>
      </c>
      <c r="AF656" s="396">
        <v>320838.75</v>
      </c>
      <c r="AG656" s="396">
        <v>215460</v>
      </c>
      <c r="AH656" s="396">
        <v>534798.29399999999</v>
      </c>
      <c r="AI656" s="396">
        <v>1291068.6640000001</v>
      </c>
      <c r="AJ656" s="396">
        <v>216759.6</v>
      </c>
      <c r="AK656" s="396">
        <v>1074309.064</v>
      </c>
      <c r="AL656" s="396">
        <v>1269392.7039999999</v>
      </c>
      <c r="AM656" s="396">
        <v>26453.11</v>
      </c>
      <c r="AN656" s="396">
        <v>26453.11</v>
      </c>
      <c r="AO656" s="396">
        <v>27809.68</v>
      </c>
      <c r="AP656" s="396">
        <v>27809.68</v>
      </c>
      <c r="AQ656" s="396">
        <v>0</v>
      </c>
      <c r="AR656" s="396">
        <v>0</v>
      </c>
      <c r="AS656" s="396">
        <v>0</v>
      </c>
      <c r="AT656" s="396">
        <v>0</v>
      </c>
      <c r="AU656" s="396">
        <v>0</v>
      </c>
      <c r="AV656" s="396">
        <v>102421.03</v>
      </c>
      <c r="AW656" s="396">
        <v>42141.23</v>
      </c>
      <c r="AX656" s="396">
        <v>15818.92</v>
      </c>
      <c r="AY656" s="396">
        <v>268906.76</v>
      </c>
      <c r="AZ656" s="396">
        <v>2700427.46</v>
      </c>
      <c r="BA656" s="396">
        <v>31145.360000000001</v>
      </c>
      <c r="BB656" s="396">
        <v>0</v>
      </c>
      <c r="BC656" s="396">
        <v>106241.57</v>
      </c>
      <c r="BD656" s="396">
        <v>2700427.3939999999</v>
      </c>
    </row>
    <row r="657" spans="1:56" x14ac:dyDescent="0.25">
      <c r="A657" s="390" t="s">
        <v>2409</v>
      </c>
      <c r="B657" s="390" t="s">
        <v>6653</v>
      </c>
      <c r="C657">
        <v>1171.81</v>
      </c>
      <c r="D657" s="396">
        <v>18048382.030000001</v>
      </c>
      <c r="E657" s="396">
        <v>14757792.880000001</v>
      </c>
      <c r="F657" s="397">
        <v>0.81767954908476603</v>
      </c>
      <c r="G657">
        <v>2</v>
      </c>
      <c r="H657" s="396">
        <v>78226.27</v>
      </c>
      <c r="I657" s="396">
        <v>2595572.13</v>
      </c>
      <c r="J657" s="396">
        <v>2673798.4</v>
      </c>
      <c r="K657">
        <v>0.9</v>
      </c>
      <c r="L657" s="396">
        <v>3831464.7</v>
      </c>
      <c r="M657" s="396">
        <v>1277027.18</v>
      </c>
      <c r="N657" s="396">
        <v>432704.02</v>
      </c>
      <c r="O657" s="396">
        <v>144234.67000000001</v>
      </c>
      <c r="P657" s="396">
        <v>130494.07</v>
      </c>
      <c r="Q657" s="396">
        <v>371182.5</v>
      </c>
      <c r="R657" s="396">
        <v>87192.61</v>
      </c>
      <c r="S657" s="396">
        <v>163262.38</v>
      </c>
      <c r="T657" s="396">
        <v>144301.35999999999</v>
      </c>
      <c r="U657" s="396">
        <v>108841.59</v>
      </c>
      <c r="V657" s="396">
        <v>212727.06</v>
      </c>
      <c r="W657" s="396">
        <v>185280.61</v>
      </c>
      <c r="X657" s="396">
        <v>195905.38</v>
      </c>
      <c r="Y657" s="396">
        <v>7284618.1299999999</v>
      </c>
      <c r="Z657" s="396">
        <v>105462.9</v>
      </c>
      <c r="AA657" s="396">
        <v>146476.25</v>
      </c>
      <c r="AB657" s="396">
        <v>380838.25</v>
      </c>
      <c r="AC657" s="396">
        <v>39841.54</v>
      </c>
      <c r="AD657" s="396">
        <v>669103.51</v>
      </c>
      <c r="AE657" s="396">
        <v>1085096.06</v>
      </c>
      <c r="AF657" s="396">
        <v>1758886.81</v>
      </c>
      <c r="AG657" s="396">
        <v>1181184.48</v>
      </c>
      <c r="AH657" s="396">
        <v>3434826.8114399998</v>
      </c>
      <c r="AI657" s="396">
        <v>8801716.6114399992</v>
      </c>
      <c r="AJ657" s="396">
        <v>1188309.08</v>
      </c>
      <c r="AK657" s="396">
        <v>7613407.53144</v>
      </c>
      <c r="AL657" s="396">
        <v>8682885.7014400009</v>
      </c>
      <c r="AM657" s="396">
        <v>267244.28999999998</v>
      </c>
      <c r="AN657" s="396">
        <v>267244.28999999998</v>
      </c>
      <c r="AO657" s="396">
        <v>278775.13</v>
      </c>
      <c r="AP657" s="396">
        <v>278775.13</v>
      </c>
      <c r="AQ657" s="396">
        <v>19670.259999999998</v>
      </c>
      <c r="AR657" s="396">
        <v>19670.259999999998</v>
      </c>
      <c r="AS657" s="396">
        <v>20348.55</v>
      </c>
      <c r="AT657" s="396">
        <v>20348.55</v>
      </c>
      <c r="AU657" s="396">
        <v>25096.54</v>
      </c>
      <c r="AV657" s="396">
        <v>563654.82999999996</v>
      </c>
      <c r="AW657" s="396">
        <v>231916.31</v>
      </c>
      <c r="AX657" s="396">
        <v>88133.99</v>
      </c>
      <c r="AY657" s="396">
        <v>2080878.13</v>
      </c>
      <c r="AZ657" s="396">
        <v>18048382.030000001</v>
      </c>
      <c r="BA657" s="396">
        <v>572489.12</v>
      </c>
      <c r="BB657" s="396">
        <v>6172.49</v>
      </c>
      <c r="BC657" s="396">
        <v>443146.74</v>
      </c>
      <c r="BD657" s="396">
        <v>18048381.961440001</v>
      </c>
    </row>
    <row r="658" spans="1:56" x14ac:dyDescent="0.25">
      <c r="A658" s="390" t="s">
        <v>2405</v>
      </c>
      <c r="B658" s="390" t="s">
        <v>6654</v>
      </c>
      <c r="C658">
        <v>813.5</v>
      </c>
      <c r="D658" s="396">
        <v>12666721.5</v>
      </c>
      <c r="E658" s="396">
        <v>9485936.9900000002</v>
      </c>
      <c r="F658" s="397">
        <v>0.74888652047808901</v>
      </c>
      <c r="G658">
        <v>1</v>
      </c>
      <c r="H658" s="396">
        <v>248213.95</v>
      </c>
      <c r="I658" s="396">
        <v>7069331.6799999997</v>
      </c>
      <c r="J658" s="396">
        <v>7317545.6299999999</v>
      </c>
      <c r="K658">
        <v>0.9</v>
      </c>
      <c r="L658" s="396">
        <v>2766585.78</v>
      </c>
      <c r="M658" s="396">
        <v>553317.15</v>
      </c>
      <c r="N658" s="396">
        <v>262192.77</v>
      </c>
      <c r="O658" s="396">
        <v>116243.1</v>
      </c>
      <c r="P658" s="396">
        <v>107084.81</v>
      </c>
      <c r="Q658" s="396">
        <v>157257.88</v>
      </c>
      <c r="R658" s="396">
        <v>59805.18</v>
      </c>
      <c r="S658" s="396">
        <v>100748.24</v>
      </c>
      <c r="T658" s="396">
        <v>133201.26</v>
      </c>
      <c r="U658" s="396">
        <v>75351.87</v>
      </c>
      <c r="V658" s="396">
        <v>196363.44</v>
      </c>
      <c r="W658" s="396">
        <v>171028.26</v>
      </c>
      <c r="X658" s="396">
        <v>120892.04</v>
      </c>
      <c r="Y658" s="396">
        <v>4820071.78</v>
      </c>
      <c r="Z658" s="396">
        <v>71775</v>
      </c>
      <c r="AA658" s="396">
        <v>101687.5</v>
      </c>
      <c r="AB658" s="396">
        <v>264387.5</v>
      </c>
      <c r="AC658" s="396">
        <v>27659</v>
      </c>
      <c r="AD658" s="396">
        <v>464508.5</v>
      </c>
      <c r="AE658" s="396">
        <v>142502.5</v>
      </c>
      <c r="AF658" s="396">
        <v>1221063.5</v>
      </c>
      <c r="AG658" s="396">
        <v>820008</v>
      </c>
      <c r="AH658" s="396">
        <v>2567749.818</v>
      </c>
      <c r="AI658" s="396">
        <v>5681341.318</v>
      </c>
      <c r="AJ658" s="396">
        <v>824954.08</v>
      </c>
      <c r="AK658" s="396">
        <v>4856387.2379999999</v>
      </c>
      <c r="AL658" s="396">
        <v>5598845.9079999998</v>
      </c>
      <c r="AM658" s="396">
        <v>306584.82</v>
      </c>
      <c r="AN658" s="396">
        <v>306584.82</v>
      </c>
      <c r="AO658" s="396">
        <v>319472.23</v>
      </c>
      <c r="AP658" s="396">
        <v>319472.23</v>
      </c>
      <c r="AQ658" s="396">
        <v>71898.210000000006</v>
      </c>
      <c r="AR658" s="396">
        <v>71898.210000000006</v>
      </c>
      <c r="AS658" s="396">
        <v>74611.350000000006</v>
      </c>
      <c r="AT658" s="396">
        <v>74611.350000000006</v>
      </c>
      <c r="AU658" s="396">
        <v>90211.9</v>
      </c>
      <c r="AV658" s="396">
        <v>390692.16</v>
      </c>
      <c r="AW658" s="396">
        <v>160750.65</v>
      </c>
      <c r="AX658" s="396">
        <v>61015.839999999997</v>
      </c>
      <c r="AY658" s="396">
        <v>2247803.77</v>
      </c>
      <c r="AZ658" s="396">
        <v>12666721.5</v>
      </c>
      <c r="BA658" s="396">
        <v>1918382.42</v>
      </c>
      <c r="BB658" s="396">
        <v>140144.76999999999</v>
      </c>
      <c r="BC658" s="396">
        <v>524595.34</v>
      </c>
      <c r="BD658" s="396">
        <v>12666721.458000001</v>
      </c>
    </row>
    <row r="659" spans="1:56" x14ac:dyDescent="0.25">
      <c r="A659" s="390" t="s">
        <v>2890</v>
      </c>
      <c r="B659" s="390" t="s">
        <v>6655</v>
      </c>
      <c r="C659">
        <v>857.75</v>
      </c>
      <c r="D659" s="396">
        <v>12029958.279999999</v>
      </c>
      <c r="E659" s="396">
        <v>8748849.8499999996</v>
      </c>
      <c r="F659" s="397">
        <v>0.727255211229211</v>
      </c>
      <c r="G659">
        <v>1</v>
      </c>
      <c r="H659" s="396">
        <v>280114.63</v>
      </c>
      <c r="I659" s="396">
        <v>1981725.61</v>
      </c>
      <c r="J659" s="396">
        <v>2261840.2400000002</v>
      </c>
      <c r="K659">
        <v>0.9</v>
      </c>
      <c r="L659" s="396">
        <v>2722025.92</v>
      </c>
      <c r="M659" s="396">
        <v>544405.18000000005</v>
      </c>
      <c r="N659" s="396">
        <v>276400.26</v>
      </c>
      <c r="O659" s="396">
        <v>122701.05</v>
      </c>
      <c r="P659" s="396">
        <v>97725.34</v>
      </c>
      <c r="Q659" s="396">
        <v>162800.01</v>
      </c>
      <c r="R659" s="396">
        <v>63158.75</v>
      </c>
      <c r="S659" s="396">
        <v>106050.78</v>
      </c>
      <c r="T659" s="396">
        <v>140601.32999999999</v>
      </c>
      <c r="U659" s="396">
        <v>79538.080000000002</v>
      </c>
      <c r="V659" s="396">
        <v>207272.52</v>
      </c>
      <c r="W659" s="396">
        <v>180529.83</v>
      </c>
      <c r="X659" s="396">
        <v>127254.78</v>
      </c>
      <c r="Y659" s="396">
        <v>4830463.83</v>
      </c>
      <c r="Z659" s="396">
        <v>76185</v>
      </c>
      <c r="AA659" s="396">
        <v>107218.75</v>
      </c>
      <c r="AB659" s="396">
        <v>278768.75</v>
      </c>
      <c r="AC659" s="396">
        <v>29163.5</v>
      </c>
      <c r="AD659" s="396">
        <v>489775.25</v>
      </c>
      <c r="AE659" s="396">
        <v>148246.5</v>
      </c>
      <c r="AF659" s="396">
        <v>1287482.75</v>
      </c>
      <c r="AG659" s="396">
        <v>864612</v>
      </c>
      <c r="AH659" s="396">
        <v>2380151.889</v>
      </c>
      <c r="AI659" s="396">
        <v>5661604.3890000004</v>
      </c>
      <c r="AJ659" s="396">
        <v>869827.12</v>
      </c>
      <c r="AK659" s="396">
        <v>4791777.2690000003</v>
      </c>
      <c r="AL659" s="396">
        <v>5574621.6689999998</v>
      </c>
      <c r="AM659" s="396">
        <v>182458.66</v>
      </c>
      <c r="AN659" s="396">
        <v>182458.66</v>
      </c>
      <c r="AO659" s="396">
        <v>189919.8</v>
      </c>
      <c r="AP659" s="396">
        <v>189919.8</v>
      </c>
      <c r="AQ659" s="396">
        <v>44088.52</v>
      </c>
      <c r="AR659" s="396">
        <v>44088.52</v>
      </c>
      <c r="AS659" s="396">
        <v>45445.09</v>
      </c>
      <c r="AT659" s="396">
        <v>45445.09</v>
      </c>
      <c r="AU659" s="396">
        <v>54941.08</v>
      </c>
      <c r="AV659" s="396">
        <v>412397.28</v>
      </c>
      <c r="AW659" s="396">
        <v>169681.24</v>
      </c>
      <c r="AX659" s="396">
        <v>64028.97</v>
      </c>
      <c r="AY659" s="396">
        <v>1624872.71</v>
      </c>
      <c r="AZ659" s="396">
        <v>12029958.279999999</v>
      </c>
      <c r="BA659" s="396">
        <v>428596.07</v>
      </c>
      <c r="BB659" s="396">
        <v>9187.58</v>
      </c>
      <c r="BC659" s="396">
        <v>349905.1</v>
      </c>
      <c r="BD659" s="396">
        <v>12029958.209000001</v>
      </c>
    </row>
    <row r="660" spans="1:56" x14ac:dyDescent="0.25">
      <c r="A660" s="390" t="s">
        <v>2805</v>
      </c>
      <c r="B660" s="390" t="s">
        <v>6656</v>
      </c>
      <c r="C660">
        <v>390</v>
      </c>
      <c r="D660" s="396">
        <v>5395309.1600000001</v>
      </c>
      <c r="E660" s="396">
        <v>4887750.29</v>
      </c>
      <c r="F660" s="397">
        <v>0.90592589693228998</v>
      </c>
      <c r="G660">
        <v>3</v>
      </c>
      <c r="H660" s="396">
        <v>7179.84</v>
      </c>
      <c r="I660" s="396">
        <v>2369334.16</v>
      </c>
      <c r="J660" s="396">
        <v>2376514</v>
      </c>
      <c r="K660">
        <v>0.9</v>
      </c>
      <c r="L660" s="396">
        <v>1236051.6299999999</v>
      </c>
      <c r="M660" s="396">
        <v>247210.32</v>
      </c>
      <c r="N660" s="396">
        <v>125284.23</v>
      </c>
      <c r="O660" s="396">
        <v>54892.57</v>
      </c>
      <c r="P660" s="396">
        <v>43602.03</v>
      </c>
      <c r="Q660" s="396">
        <v>74818.720000000001</v>
      </c>
      <c r="R660" s="396">
        <v>28505.27</v>
      </c>
      <c r="S660" s="396">
        <v>48001.93</v>
      </c>
      <c r="T660" s="396">
        <v>62900.59</v>
      </c>
      <c r="U660" s="396">
        <v>36001.440000000002</v>
      </c>
      <c r="V660" s="396">
        <v>92727.18</v>
      </c>
      <c r="W660" s="396">
        <v>80763.34</v>
      </c>
      <c r="X660" s="396">
        <v>57599.53</v>
      </c>
      <c r="Y660" s="396">
        <v>2188358.7799999998</v>
      </c>
      <c r="Z660" s="396">
        <v>34245</v>
      </c>
      <c r="AA660" s="396">
        <v>48750</v>
      </c>
      <c r="AB660" s="396">
        <v>126750</v>
      </c>
      <c r="AC660" s="396">
        <v>13260</v>
      </c>
      <c r="AD660" s="396">
        <v>222690</v>
      </c>
      <c r="AE660" s="396">
        <v>68184.5</v>
      </c>
      <c r="AF660" s="396">
        <v>585390</v>
      </c>
      <c r="AG660" s="396">
        <v>393120</v>
      </c>
      <c r="AH660" s="396">
        <v>1063702.206</v>
      </c>
      <c r="AI660" s="396">
        <v>2556091.7059999998</v>
      </c>
      <c r="AJ660" s="396">
        <v>395491.2</v>
      </c>
      <c r="AK660" s="396">
        <v>2160600.5060000001</v>
      </c>
      <c r="AL660" s="396">
        <v>2516542.5860000001</v>
      </c>
      <c r="AM660" s="396">
        <v>89533.62</v>
      </c>
      <c r="AN660" s="396">
        <v>89533.62</v>
      </c>
      <c r="AO660" s="396">
        <v>93603.33</v>
      </c>
      <c r="AP660" s="396">
        <v>93603.33</v>
      </c>
      <c r="AQ660" s="396">
        <v>5426.28</v>
      </c>
      <c r="AR660" s="396">
        <v>5426.28</v>
      </c>
      <c r="AS660" s="396">
        <v>6104.56</v>
      </c>
      <c r="AT660" s="396">
        <v>6104.56</v>
      </c>
      <c r="AU660" s="396">
        <v>7461.13</v>
      </c>
      <c r="AV660" s="396">
        <v>187206.66</v>
      </c>
      <c r="AW660" s="396">
        <v>77026.350000000006</v>
      </c>
      <c r="AX660" s="396">
        <v>29377.99</v>
      </c>
      <c r="AY660" s="396">
        <v>690407.71</v>
      </c>
      <c r="AZ660" s="396">
        <v>5395309.1600000001</v>
      </c>
      <c r="BA660" s="396">
        <v>253212.6</v>
      </c>
      <c r="BB660" s="396">
        <v>3019.53</v>
      </c>
      <c r="BC660" s="396">
        <v>204466.48</v>
      </c>
      <c r="BD660" s="396">
        <v>5395309.0760000004</v>
      </c>
    </row>
    <row r="661" spans="1:56" x14ac:dyDescent="0.25">
      <c r="A661" s="390" t="s">
        <v>2834</v>
      </c>
      <c r="B661" s="390" t="s">
        <v>6657</v>
      </c>
      <c r="C661">
        <v>1223.48</v>
      </c>
      <c r="D661" s="396">
        <v>18378590.329999998</v>
      </c>
      <c r="E661" s="396">
        <v>17062196.66</v>
      </c>
      <c r="F661" s="397">
        <v>0.92837352341157497</v>
      </c>
      <c r="G661">
        <v>3</v>
      </c>
      <c r="H661" s="396">
        <v>24457.439999999999</v>
      </c>
      <c r="I661" s="396">
        <v>2696242.01</v>
      </c>
      <c r="J661" s="396">
        <v>2720699.45</v>
      </c>
      <c r="K661">
        <v>0.9</v>
      </c>
      <c r="L661" s="396">
        <v>3983096.02</v>
      </c>
      <c r="M661" s="396">
        <v>1327565.8899999999</v>
      </c>
      <c r="N661" s="396">
        <v>451935.31</v>
      </c>
      <c r="O661" s="396">
        <v>150151.99</v>
      </c>
      <c r="P661" s="396">
        <v>134964.60999999999</v>
      </c>
      <c r="Q661" s="396">
        <v>387838.12</v>
      </c>
      <c r="R661" s="396">
        <v>91105.1</v>
      </c>
      <c r="S661" s="396">
        <v>170518.49</v>
      </c>
      <c r="T661" s="396">
        <v>150221.42000000001</v>
      </c>
      <c r="U661" s="396">
        <v>113585.96</v>
      </c>
      <c r="V661" s="396">
        <v>221454.32</v>
      </c>
      <c r="W661" s="396">
        <v>192881.87</v>
      </c>
      <c r="X661" s="396">
        <v>204612.29</v>
      </c>
      <c r="Y661" s="396">
        <v>7579931.3899999997</v>
      </c>
      <c r="Z661" s="396">
        <v>110113.2</v>
      </c>
      <c r="AA661" s="396">
        <v>152935</v>
      </c>
      <c r="AB661" s="396">
        <v>397631</v>
      </c>
      <c r="AC661" s="396">
        <v>41598.32</v>
      </c>
      <c r="AD661" s="396">
        <v>349303.54</v>
      </c>
      <c r="AE661" s="396">
        <v>1132942.48</v>
      </c>
      <c r="AF661" s="396">
        <v>1836443.48</v>
      </c>
      <c r="AG661" s="396">
        <v>1233267.8400000001</v>
      </c>
      <c r="AH661" s="396">
        <v>3557524.3645199998</v>
      </c>
      <c r="AI661" s="396">
        <v>8811759.2245199997</v>
      </c>
      <c r="AJ661" s="396">
        <v>1240706.5900000001</v>
      </c>
      <c r="AK661" s="396">
        <v>7571052.6345199998</v>
      </c>
      <c r="AL661" s="396">
        <v>8687688.5645199995</v>
      </c>
      <c r="AM661" s="396">
        <v>266566</v>
      </c>
      <c r="AN661" s="396">
        <v>266566</v>
      </c>
      <c r="AO661" s="396">
        <v>277418.56</v>
      </c>
      <c r="AP661" s="396">
        <v>277418.56</v>
      </c>
      <c r="AQ661" s="396">
        <v>18991.98</v>
      </c>
      <c r="AR661" s="396">
        <v>18991.98</v>
      </c>
      <c r="AS661" s="396">
        <v>19670.259999999998</v>
      </c>
      <c r="AT661" s="396">
        <v>19670.259999999998</v>
      </c>
      <c r="AU661" s="396">
        <v>23739.97</v>
      </c>
      <c r="AV661" s="396">
        <v>588073.09</v>
      </c>
      <c r="AW661" s="396">
        <v>241963.22</v>
      </c>
      <c r="AX661" s="396">
        <v>91900.4</v>
      </c>
      <c r="AY661" s="396">
        <v>2110970.2799999998</v>
      </c>
      <c r="AZ661" s="396">
        <v>18378590.329999998</v>
      </c>
      <c r="BA661" s="396">
        <v>570687.34</v>
      </c>
      <c r="BB661" s="396">
        <v>3340.42</v>
      </c>
      <c r="BC661" s="396">
        <v>529887.23</v>
      </c>
      <c r="BD661" s="396">
        <v>18378590.234519999</v>
      </c>
    </row>
    <row r="662" spans="1:56" x14ac:dyDescent="0.25">
      <c r="A662" s="390" t="s">
        <v>2832</v>
      </c>
      <c r="B662" s="390" t="s">
        <v>6658</v>
      </c>
      <c r="C662">
        <v>1633.72</v>
      </c>
      <c r="D662" s="396">
        <v>23265776.02</v>
      </c>
      <c r="E662" s="396">
        <v>19613582.899999999</v>
      </c>
      <c r="F662" s="397">
        <v>0.84302293992427102</v>
      </c>
      <c r="G662">
        <v>2</v>
      </c>
      <c r="H662" s="396">
        <v>73993.350000000006</v>
      </c>
      <c r="I662" s="396">
        <v>7259344.2300000004</v>
      </c>
      <c r="J662" s="396">
        <v>7333337.5800000001</v>
      </c>
      <c r="K662">
        <v>0.9</v>
      </c>
      <c r="L662" s="396">
        <v>5256125.5</v>
      </c>
      <c r="M662" s="396">
        <v>1051225.1000000001</v>
      </c>
      <c r="N662" s="396">
        <v>526968.72</v>
      </c>
      <c r="O662" s="396">
        <v>233777.79</v>
      </c>
      <c r="P662" s="396">
        <v>189883.34</v>
      </c>
      <c r="Q662" s="396">
        <v>319365.12</v>
      </c>
      <c r="R662" s="396">
        <v>121287.15</v>
      </c>
      <c r="S662" s="396">
        <v>202333.72</v>
      </c>
      <c r="T662" s="396">
        <v>267882.53000000003</v>
      </c>
      <c r="U662" s="396">
        <v>151820.06</v>
      </c>
      <c r="V662" s="396">
        <v>394908.69</v>
      </c>
      <c r="W662" s="396">
        <v>343956.83</v>
      </c>
      <c r="X662" s="396">
        <v>242788.72</v>
      </c>
      <c r="Y662" s="396">
        <v>9302323.2699999996</v>
      </c>
      <c r="Z662" s="396">
        <v>144417.60000000001</v>
      </c>
      <c r="AA662" s="396">
        <v>204215</v>
      </c>
      <c r="AB662" s="396">
        <v>530959</v>
      </c>
      <c r="AC662" s="396">
        <v>55546.48</v>
      </c>
      <c r="AD662" s="396">
        <v>932854.12</v>
      </c>
      <c r="AE662" s="396">
        <v>291598.06</v>
      </c>
      <c r="AF662" s="396">
        <v>2452213.7200000002</v>
      </c>
      <c r="AG662" s="396">
        <v>1646789.76</v>
      </c>
      <c r="AH662" s="396">
        <v>4618505.4292799998</v>
      </c>
      <c r="AI662" s="396">
        <v>10877099.16928</v>
      </c>
      <c r="AJ662" s="396">
        <v>1656722.77</v>
      </c>
      <c r="AK662" s="396">
        <v>9220376.3992800005</v>
      </c>
      <c r="AL662" s="396">
        <v>10711426.889280001</v>
      </c>
      <c r="AM662" s="396">
        <v>420536.7</v>
      </c>
      <c r="AN662" s="396">
        <v>420536.7</v>
      </c>
      <c r="AO662" s="396">
        <v>438172.11</v>
      </c>
      <c r="AP662" s="396">
        <v>438172.11</v>
      </c>
      <c r="AQ662" s="396">
        <v>56975.94</v>
      </c>
      <c r="AR662" s="396">
        <v>56975.94</v>
      </c>
      <c r="AS662" s="396">
        <v>59010.79</v>
      </c>
      <c r="AT662" s="396">
        <v>59010.79</v>
      </c>
      <c r="AU662" s="396">
        <v>71219.92</v>
      </c>
      <c r="AV662" s="396">
        <v>785454.03</v>
      </c>
      <c r="AW662" s="396">
        <v>323175.78999999998</v>
      </c>
      <c r="AX662" s="396">
        <v>122784.96000000001</v>
      </c>
      <c r="AY662" s="396">
        <v>3252025.78</v>
      </c>
      <c r="AZ662" s="396">
        <v>23265776.02</v>
      </c>
      <c r="BA662" s="396">
        <v>1410356.22</v>
      </c>
      <c r="BB662" s="396">
        <v>21894.32</v>
      </c>
      <c r="BC662" s="396">
        <v>964140.25</v>
      </c>
      <c r="BD662" s="396">
        <v>23265775.93928</v>
      </c>
    </row>
    <row r="663" spans="1:56" x14ac:dyDescent="0.25">
      <c r="A663" s="390" t="s">
        <v>2564</v>
      </c>
      <c r="B663" s="390" t="s">
        <v>6659</v>
      </c>
      <c r="C663">
        <v>471.73</v>
      </c>
      <c r="D663" s="396">
        <v>6728245.3799999999</v>
      </c>
      <c r="E663" s="396">
        <v>5290049.2</v>
      </c>
      <c r="F663" s="397">
        <v>0.78624498680219101</v>
      </c>
      <c r="G663">
        <v>2</v>
      </c>
      <c r="H663" s="396">
        <v>51913.19</v>
      </c>
      <c r="I663" s="396">
        <v>3049888.53</v>
      </c>
      <c r="J663" s="396">
        <v>3101801.72</v>
      </c>
      <c r="K663">
        <v>0.9</v>
      </c>
      <c r="L663" s="396">
        <v>1521493.02</v>
      </c>
      <c r="M663" s="396">
        <v>304298.59999999998</v>
      </c>
      <c r="N663" s="396">
        <v>151761.82</v>
      </c>
      <c r="O663" s="396">
        <v>67162.679999999993</v>
      </c>
      <c r="P663" s="396">
        <v>55040.85</v>
      </c>
      <c r="Q663" s="396">
        <v>90059.58</v>
      </c>
      <c r="R663" s="396">
        <v>34653.47</v>
      </c>
      <c r="S663" s="396">
        <v>58327.92</v>
      </c>
      <c r="T663" s="396">
        <v>76960.72</v>
      </c>
      <c r="U663" s="396">
        <v>43536.63</v>
      </c>
      <c r="V663" s="396">
        <v>113454.43</v>
      </c>
      <c r="W663" s="396">
        <v>98816.320000000007</v>
      </c>
      <c r="X663" s="396">
        <v>69990.12</v>
      </c>
      <c r="Y663" s="396">
        <v>2685556.16</v>
      </c>
      <c r="Z663" s="396">
        <v>41623.199999999997</v>
      </c>
      <c r="AA663" s="396">
        <v>58966.25</v>
      </c>
      <c r="AB663" s="396">
        <v>153312.25</v>
      </c>
      <c r="AC663" s="396">
        <v>16038.82</v>
      </c>
      <c r="AD663" s="396">
        <v>269357.83</v>
      </c>
      <c r="AE663" s="396">
        <v>82422.240000000005</v>
      </c>
      <c r="AF663" s="396">
        <v>708066.73</v>
      </c>
      <c r="AG663" s="396">
        <v>475503.84</v>
      </c>
      <c r="AH663" s="396">
        <v>1336571.3335200001</v>
      </c>
      <c r="AI663" s="396">
        <v>3141862.49352</v>
      </c>
      <c r="AJ663" s="396">
        <v>478371.95</v>
      </c>
      <c r="AK663" s="396">
        <v>2663490.5435199998</v>
      </c>
      <c r="AL663" s="396">
        <v>3094025.2935199998</v>
      </c>
      <c r="AM663" s="396">
        <v>120734.73</v>
      </c>
      <c r="AN663" s="396">
        <v>120734.73</v>
      </c>
      <c r="AO663" s="396">
        <v>125482.72</v>
      </c>
      <c r="AP663" s="396">
        <v>125482.72</v>
      </c>
      <c r="AQ663" s="396">
        <v>18991.98</v>
      </c>
      <c r="AR663" s="396">
        <v>18991.98</v>
      </c>
      <c r="AS663" s="396">
        <v>19670.259999999998</v>
      </c>
      <c r="AT663" s="396">
        <v>19670.259999999998</v>
      </c>
      <c r="AU663" s="396">
        <v>23739.97</v>
      </c>
      <c r="AV663" s="396">
        <v>226547.19</v>
      </c>
      <c r="AW663" s="396">
        <v>93213.05</v>
      </c>
      <c r="AX663" s="396">
        <v>35404.25</v>
      </c>
      <c r="AY663" s="396">
        <v>948663.84</v>
      </c>
      <c r="AZ663" s="396">
        <v>6728245.3799999999</v>
      </c>
      <c r="BA663" s="396">
        <v>476531.12</v>
      </c>
      <c r="BB663" s="396">
        <v>3118.88</v>
      </c>
      <c r="BC663" s="396">
        <v>195225.68</v>
      </c>
      <c r="BD663" s="396">
        <v>6728245.2935199998</v>
      </c>
    </row>
    <row r="664" spans="1:56" x14ac:dyDescent="0.25">
      <c r="A664" s="390" t="s">
        <v>3126</v>
      </c>
      <c r="B664" s="390" t="s">
        <v>6660</v>
      </c>
      <c r="C664">
        <v>369.99</v>
      </c>
      <c r="D664" s="396">
        <v>5278212.8099999996</v>
      </c>
      <c r="E664" s="396">
        <v>14000270.560000001</v>
      </c>
      <c r="F664" s="397">
        <v>2.6524642078612999</v>
      </c>
      <c r="G664">
        <v>4</v>
      </c>
      <c r="H664" s="396">
        <v>335.64</v>
      </c>
      <c r="I664" s="396">
        <v>305556.63</v>
      </c>
      <c r="J664" s="396">
        <v>305892.27</v>
      </c>
      <c r="K664">
        <v>0.9</v>
      </c>
      <c r="L664" s="396">
        <v>1162013.71</v>
      </c>
      <c r="M664" s="396">
        <v>387299.16</v>
      </c>
      <c r="N664" s="396">
        <v>136098.35999999999</v>
      </c>
      <c r="O664" s="396">
        <v>45119.56</v>
      </c>
      <c r="P664" s="396">
        <v>37746.19</v>
      </c>
      <c r="Q664" s="396">
        <v>116589.37</v>
      </c>
      <c r="R664" s="396">
        <v>27387.42</v>
      </c>
      <c r="S664" s="396">
        <v>51350.9</v>
      </c>
      <c r="T664" s="396">
        <v>45140.42</v>
      </c>
      <c r="U664" s="396">
        <v>34326.959999999999</v>
      </c>
      <c r="V664" s="396">
        <v>66545.38</v>
      </c>
      <c r="W664" s="396">
        <v>57959.57</v>
      </c>
      <c r="X664" s="396">
        <v>61618.1</v>
      </c>
      <c r="Y664" s="396">
        <v>2229195.1</v>
      </c>
      <c r="Z664" s="396">
        <v>33299.1</v>
      </c>
      <c r="AA664" s="396">
        <v>46248.75</v>
      </c>
      <c r="AB664" s="396">
        <v>120246.75</v>
      </c>
      <c r="AC664" s="396">
        <v>12579.66</v>
      </c>
      <c r="AD664" s="396">
        <v>105632.14</v>
      </c>
      <c r="AE664" s="396">
        <v>342610.74</v>
      </c>
      <c r="AF664" s="396">
        <v>555354.99</v>
      </c>
      <c r="AG664" s="396">
        <v>372949.92</v>
      </c>
      <c r="AH664" s="396">
        <v>1006686.00576</v>
      </c>
      <c r="AI664" s="396">
        <v>2595608.0557599999</v>
      </c>
      <c r="AJ664" s="396">
        <v>375199.45</v>
      </c>
      <c r="AK664" s="396">
        <v>2220408.6057600002</v>
      </c>
      <c r="AL664" s="396">
        <v>2558088.1057600002</v>
      </c>
      <c r="AM664" s="396">
        <v>49514.8</v>
      </c>
      <c r="AN664" s="396">
        <v>49514.8</v>
      </c>
      <c r="AO664" s="396">
        <v>51549.66</v>
      </c>
      <c r="AP664" s="396">
        <v>51549.66</v>
      </c>
      <c r="AQ664" s="396">
        <v>2034.85</v>
      </c>
      <c r="AR664" s="396">
        <v>2034.85</v>
      </c>
      <c r="AS664" s="396">
        <v>2034.85</v>
      </c>
      <c r="AT664" s="396">
        <v>2034.85</v>
      </c>
      <c r="AU664" s="396">
        <v>2713.14</v>
      </c>
      <c r="AV664" s="396">
        <v>177710.67</v>
      </c>
      <c r="AW664" s="396">
        <v>73119.22</v>
      </c>
      <c r="AX664" s="396">
        <v>27118.15</v>
      </c>
      <c r="AY664" s="396">
        <v>490929.5</v>
      </c>
      <c r="AZ664" s="396">
        <v>5278212.8099999996</v>
      </c>
      <c r="BA664" s="396">
        <v>71988.17</v>
      </c>
      <c r="BB664" s="396">
        <v>5.12</v>
      </c>
      <c r="BC664" s="396">
        <v>131694.65</v>
      </c>
      <c r="BD664" s="396">
        <v>5278212.7057600003</v>
      </c>
    </row>
    <row r="665" spans="1:56" x14ac:dyDescent="0.25">
      <c r="A665" s="390" t="s">
        <v>3124</v>
      </c>
      <c r="B665" s="390" t="s">
        <v>6661</v>
      </c>
      <c r="C665">
        <v>455.25</v>
      </c>
      <c r="D665" s="396">
        <v>5825410.9199999999</v>
      </c>
      <c r="E665" s="396">
        <v>9507858.7100000009</v>
      </c>
      <c r="F665" s="397">
        <v>1.63213528462984</v>
      </c>
      <c r="G665">
        <v>4</v>
      </c>
      <c r="H665" s="396">
        <v>370.44</v>
      </c>
      <c r="I665" s="396">
        <v>438681.75</v>
      </c>
      <c r="J665" s="396">
        <v>439052.19</v>
      </c>
      <c r="K665">
        <v>0.9</v>
      </c>
      <c r="L665" s="396">
        <v>1378772.32</v>
      </c>
      <c r="M665" s="396">
        <v>275754.46000000002</v>
      </c>
      <c r="N665" s="396">
        <v>146595.46</v>
      </c>
      <c r="O665" s="396">
        <v>64579.5</v>
      </c>
      <c r="P665" s="396">
        <v>46826.64</v>
      </c>
      <c r="Q665" s="396">
        <v>88674.04</v>
      </c>
      <c r="R665" s="396">
        <v>33535.620000000003</v>
      </c>
      <c r="S665" s="396">
        <v>56095.28</v>
      </c>
      <c r="T665" s="396">
        <v>74000.7</v>
      </c>
      <c r="U665" s="396">
        <v>41862.15</v>
      </c>
      <c r="V665" s="396">
        <v>109090.8</v>
      </c>
      <c r="W665" s="396">
        <v>95015.7</v>
      </c>
      <c r="X665" s="396">
        <v>67311.08</v>
      </c>
      <c r="Y665" s="396">
        <v>2478113.75</v>
      </c>
      <c r="Z665" s="396">
        <v>40410</v>
      </c>
      <c r="AA665" s="396">
        <v>56906.25</v>
      </c>
      <c r="AB665" s="396">
        <v>147956.25</v>
      </c>
      <c r="AC665" s="396">
        <v>15478.5</v>
      </c>
      <c r="AD665" s="396">
        <v>129973.87</v>
      </c>
      <c r="AE665" s="396">
        <v>81854</v>
      </c>
      <c r="AF665" s="396">
        <v>683330.25</v>
      </c>
      <c r="AG665" s="396">
        <v>458892</v>
      </c>
      <c r="AH665" s="396">
        <v>1156360.77</v>
      </c>
      <c r="AI665" s="396">
        <v>2771161.89</v>
      </c>
      <c r="AJ665" s="396">
        <v>461659.92</v>
      </c>
      <c r="AK665" s="396">
        <v>2309501.9700000002</v>
      </c>
      <c r="AL665" s="396">
        <v>2724995.89</v>
      </c>
      <c r="AM665" s="396">
        <v>65115.360000000001</v>
      </c>
      <c r="AN665" s="396">
        <v>65115.360000000001</v>
      </c>
      <c r="AO665" s="396">
        <v>67828.5</v>
      </c>
      <c r="AP665" s="396">
        <v>67828.5</v>
      </c>
      <c r="AQ665" s="396">
        <v>2713.14</v>
      </c>
      <c r="AR665" s="396">
        <v>2713.14</v>
      </c>
      <c r="AS665" s="396">
        <v>2713.14</v>
      </c>
      <c r="AT665" s="396">
        <v>2713.14</v>
      </c>
      <c r="AU665" s="396">
        <v>3391.42</v>
      </c>
      <c r="AV665" s="396">
        <v>218407.77</v>
      </c>
      <c r="AW665" s="396">
        <v>89864.08</v>
      </c>
      <c r="AX665" s="396">
        <v>33897.69</v>
      </c>
      <c r="AY665" s="396">
        <v>622301.24</v>
      </c>
      <c r="AZ665" s="396">
        <v>5825410.9199999999</v>
      </c>
      <c r="BA665" s="396">
        <v>101579.69</v>
      </c>
      <c r="BB665" s="396">
        <v>1.3</v>
      </c>
      <c r="BC665" s="396">
        <v>222167.45</v>
      </c>
      <c r="BD665" s="396">
        <v>5825410.8799999999</v>
      </c>
    </row>
    <row r="666" spans="1:56" x14ac:dyDescent="0.25">
      <c r="A666" s="390" t="s">
        <v>3366</v>
      </c>
      <c r="B666" s="390" t="s">
        <v>6662</v>
      </c>
      <c r="C666">
        <v>233.25</v>
      </c>
      <c r="D666" s="396">
        <v>2827322.19</v>
      </c>
      <c r="E666" s="396">
        <v>2700173.62</v>
      </c>
      <c r="F666" s="397">
        <v>0.95502862374521202</v>
      </c>
      <c r="G666">
        <v>3</v>
      </c>
      <c r="H666" s="396">
        <v>3762.48</v>
      </c>
      <c r="I666" s="396">
        <v>166481.92000000001</v>
      </c>
      <c r="J666" s="396">
        <v>170244.4</v>
      </c>
      <c r="K666">
        <v>0.9</v>
      </c>
      <c r="L666" s="396">
        <v>680022.13</v>
      </c>
      <c r="M666" s="396">
        <v>136004.42000000001</v>
      </c>
      <c r="N666" s="396">
        <v>74912.22</v>
      </c>
      <c r="O666" s="396">
        <v>32289.75</v>
      </c>
      <c r="P666" s="396">
        <v>22237.08</v>
      </c>
      <c r="Q666" s="396">
        <v>45029.79</v>
      </c>
      <c r="R666" s="396">
        <v>16767.810000000001</v>
      </c>
      <c r="S666" s="396">
        <v>28466.26</v>
      </c>
      <c r="T666" s="396">
        <v>37000.35</v>
      </c>
      <c r="U666" s="396">
        <v>21210.15</v>
      </c>
      <c r="V666" s="396">
        <v>54545.4</v>
      </c>
      <c r="W666" s="396">
        <v>47507.85</v>
      </c>
      <c r="X666" s="396">
        <v>34157.86</v>
      </c>
      <c r="Y666" s="396">
        <v>1230151.07</v>
      </c>
      <c r="Z666" s="396">
        <v>20475</v>
      </c>
      <c r="AA666" s="396">
        <v>29156.25</v>
      </c>
      <c r="AB666" s="396">
        <v>75806.25</v>
      </c>
      <c r="AC666" s="396">
        <v>7930.5</v>
      </c>
      <c r="AD666" s="396">
        <v>66592.87</v>
      </c>
      <c r="AE666" s="396">
        <v>41499.5</v>
      </c>
      <c r="AF666" s="396">
        <v>350108.25</v>
      </c>
      <c r="AG666" s="396">
        <v>235116</v>
      </c>
      <c r="AH666" s="396">
        <v>553733.66399999999</v>
      </c>
      <c r="AI666" s="396">
        <v>1380418.284</v>
      </c>
      <c r="AJ666" s="396">
        <v>236534.16</v>
      </c>
      <c r="AK666" s="396">
        <v>1143884.1240000001</v>
      </c>
      <c r="AL666" s="396">
        <v>1356764.8640000001</v>
      </c>
      <c r="AM666" s="396">
        <v>14922.27</v>
      </c>
      <c r="AN666" s="396">
        <v>14922.27</v>
      </c>
      <c r="AO666" s="396">
        <v>15600.55</v>
      </c>
      <c r="AP666" s="396">
        <v>15600.55</v>
      </c>
      <c r="AQ666" s="396">
        <v>678.28</v>
      </c>
      <c r="AR666" s="396">
        <v>678.28</v>
      </c>
      <c r="AS666" s="396">
        <v>678.28</v>
      </c>
      <c r="AT666" s="396">
        <v>678.28</v>
      </c>
      <c r="AU666" s="396">
        <v>1356.57</v>
      </c>
      <c r="AV666" s="396">
        <v>111917.02</v>
      </c>
      <c r="AW666" s="396">
        <v>46048.36</v>
      </c>
      <c r="AX666" s="396">
        <v>17325.48</v>
      </c>
      <c r="AY666" s="396">
        <v>240406.19</v>
      </c>
      <c r="AZ666" s="396">
        <v>2827322.19</v>
      </c>
      <c r="BA666" s="396">
        <v>27333.17</v>
      </c>
      <c r="BB666" s="396">
        <v>8.18</v>
      </c>
      <c r="BC666" s="396">
        <v>38311.050000000003</v>
      </c>
      <c r="BD666" s="396">
        <v>2827322.1239999998</v>
      </c>
    </row>
    <row r="667" spans="1:56" x14ac:dyDescent="0.25">
      <c r="A667" s="390" t="s">
        <v>3364</v>
      </c>
      <c r="B667" s="390" t="s">
        <v>6663</v>
      </c>
      <c r="C667">
        <v>351</v>
      </c>
      <c r="D667" s="396">
        <v>4490512.53</v>
      </c>
      <c r="E667" s="396">
        <v>3831766.66</v>
      </c>
      <c r="F667" s="397">
        <v>0.85330274315034604</v>
      </c>
      <c r="G667">
        <v>2</v>
      </c>
      <c r="H667" s="396">
        <v>8733.57</v>
      </c>
      <c r="I667" s="396">
        <v>363178.6</v>
      </c>
      <c r="J667" s="396">
        <v>371912.17</v>
      </c>
      <c r="K667">
        <v>0.9</v>
      </c>
      <c r="L667" s="396">
        <v>1048771.08</v>
      </c>
      <c r="M667" s="396">
        <v>209754.21</v>
      </c>
      <c r="N667" s="396">
        <v>113014.12</v>
      </c>
      <c r="O667" s="396">
        <v>49726.21</v>
      </c>
      <c r="P667" s="396">
        <v>35015.08</v>
      </c>
      <c r="Q667" s="396">
        <v>66505.53</v>
      </c>
      <c r="R667" s="396">
        <v>25710.639999999999</v>
      </c>
      <c r="S667" s="396">
        <v>43257.55</v>
      </c>
      <c r="T667" s="396">
        <v>56980.53</v>
      </c>
      <c r="U667" s="396">
        <v>32373.39</v>
      </c>
      <c r="V667" s="396">
        <v>83999.91</v>
      </c>
      <c r="W667" s="396">
        <v>73162.080000000002</v>
      </c>
      <c r="X667" s="396">
        <v>51906.55</v>
      </c>
      <c r="Y667" s="396">
        <v>1890176.88</v>
      </c>
      <c r="Z667" s="396">
        <v>30915</v>
      </c>
      <c r="AA667" s="396">
        <v>43875</v>
      </c>
      <c r="AB667" s="396">
        <v>114075</v>
      </c>
      <c r="AC667" s="396">
        <v>11934</v>
      </c>
      <c r="AD667" s="396">
        <v>200421</v>
      </c>
      <c r="AE667" s="396">
        <v>60107.5</v>
      </c>
      <c r="AF667" s="396">
        <v>526851</v>
      </c>
      <c r="AG667" s="396">
        <v>353808</v>
      </c>
      <c r="AH667" s="396">
        <v>867363.25800000003</v>
      </c>
      <c r="AI667" s="396">
        <v>2209349.7579999999</v>
      </c>
      <c r="AJ667" s="396">
        <v>355942.08</v>
      </c>
      <c r="AK667" s="396">
        <v>1853407.6780000001</v>
      </c>
      <c r="AL667" s="396">
        <v>2173755.548</v>
      </c>
      <c r="AM667" s="396">
        <v>35949.1</v>
      </c>
      <c r="AN667" s="396">
        <v>35949.1</v>
      </c>
      <c r="AO667" s="396">
        <v>37305.67</v>
      </c>
      <c r="AP667" s="396">
        <v>37305.67</v>
      </c>
      <c r="AQ667" s="396">
        <v>2713.14</v>
      </c>
      <c r="AR667" s="396">
        <v>2713.14</v>
      </c>
      <c r="AS667" s="396">
        <v>3391.42</v>
      </c>
      <c r="AT667" s="396">
        <v>3391.42</v>
      </c>
      <c r="AU667" s="396">
        <v>4069.71</v>
      </c>
      <c r="AV667" s="396">
        <v>168214.68</v>
      </c>
      <c r="AW667" s="396">
        <v>69212.08</v>
      </c>
      <c r="AX667" s="396">
        <v>26364.87</v>
      </c>
      <c r="AY667" s="396">
        <v>426580</v>
      </c>
      <c r="AZ667" s="396">
        <v>4490512.53</v>
      </c>
      <c r="BA667" s="396">
        <v>44724.69</v>
      </c>
      <c r="BB667" s="396">
        <v>132.66</v>
      </c>
      <c r="BC667" s="396">
        <v>155548.32</v>
      </c>
      <c r="BD667" s="396">
        <v>4490512.4280000003</v>
      </c>
    </row>
    <row r="668" spans="1:56" x14ac:dyDescent="0.25">
      <c r="A668" s="390" t="s">
        <v>2627</v>
      </c>
      <c r="B668" s="390" t="s">
        <v>6664</v>
      </c>
      <c r="C668">
        <v>193.25</v>
      </c>
      <c r="D668" s="396">
        <v>2436503.84</v>
      </c>
      <c r="E668" s="396">
        <v>2223887.2000000002</v>
      </c>
      <c r="F668" s="397">
        <v>0.91273699777957296</v>
      </c>
      <c r="G668">
        <v>3</v>
      </c>
      <c r="H668" s="396">
        <v>3242.39</v>
      </c>
      <c r="I668" s="396">
        <v>211487.43</v>
      </c>
      <c r="J668" s="396">
        <v>214729.82</v>
      </c>
      <c r="K668">
        <v>0.9</v>
      </c>
      <c r="L668" s="396">
        <v>585736.06000000006</v>
      </c>
      <c r="M668" s="396">
        <v>117147.21</v>
      </c>
      <c r="N668" s="396">
        <v>61996.32</v>
      </c>
      <c r="O668" s="396">
        <v>27123.39</v>
      </c>
      <c r="P668" s="396">
        <v>19534.18</v>
      </c>
      <c r="Q668" s="396">
        <v>36716.589999999997</v>
      </c>
      <c r="R668" s="396">
        <v>13973.17</v>
      </c>
      <c r="S668" s="396">
        <v>23721.88</v>
      </c>
      <c r="T668" s="396">
        <v>31080.29</v>
      </c>
      <c r="U668" s="396">
        <v>17861.18</v>
      </c>
      <c r="V668" s="396">
        <v>45818.13</v>
      </c>
      <c r="W668" s="396">
        <v>39906.589999999997</v>
      </c>
      <c r="X668" s="396">
        <v>28464.880000000001</v>
      </c>
      <c r="Y668" s="396">
        <v>1049079.8700000001</v>
      </c>
      <c r="Z668" s="396">
        <v>17145</v>
      </c>
      <c r="AA668" s="396">
        <v>24156.25</v>
      </c>
      <c r="AB668" s="396">
        <v>62806.25</v>
      </c>
      <c r="AC668" s="396">
        <v>6570.5</v>
      </c>
      <c r="AD668" s="396">
        <v>55172.87</v>
      </c>
      <c r="AE668" s="396">
        <v>33757.5</v>
      </c>
      <c r="AF668" s="396">
        <v>290068.25</v>
      </c>
      <c r="AG668" s="396">
        <v>194796</v>
      </c>
      <c r="AH668" s="396">
        <v>482117.00099999999</v>
      </c>
      <c r="AI668" s="396">
        <v>1166589.621</v>
      </c>
      <c r="AJ668" s="396">
        <v>195970.96</v>
      </c>
      <c r="AK668" s="396">
        <v>970618.66099999996</v>
      </c>
      <c r="AL668" s="396">
        <v>1146992.5209999999</v>
      </c>
      <c r="AM668" s="396">
        <v>23061.69</v>
      </c>
      <c r="AN668" s="396">
        <v>23061.69</v>
      </c>
      <c r="AO668" s="396">
        <v>24418.26</v>
      </c>
      <c r="AP668" s="396">
        <v>24418.26</v>
      </c>
      <c r="AQ668" s="396">
        <v>0</v>
      </c>
      <c r="AR668" s="396">
        <v>0</v>
      </c>
      <c r="AS668" s="396">
        <v>0</v>
      </c>
      <c r="AT668" s="396">
        <v>0</v>
      </c>
      <c r="AU668" s="396">
        <v>0</v>
      </c>
      <c r="AV668" s="396">
        <v>92925.04</v>
      </c>
      <c r="AW668" s="396">
        <v>38234.089999999997</v>
      </c>
      <c r="AX668" s="396">
        <v>14312.35</v>
      </c>
      <c r="AY668" s="396">
        <v>240431.38</v>
      </c>
      <c r="AZ668" s="396">
        <v>2436503.84</v>
      </c>
      <c r="BA668" s="396">
        <v>27477.51</v>
      </c>
      <c r="BB668" s="396">
        <v>1.96</v>
      </c>
      <c r="BC668" s="396">
        <v>68431.899999999994</v>
      </c>
      <c r="BD668" s="396">
        <v>2436503.7710000002</v>
      </c>
    </row>
    <row r="669" spans="1:56" x14ac:dyDescent="0.25">
      <c r="A669" s="390" t="s">
        <v>3078</v>
      </c>
      <c r="B669" s="390" t="s">
        <v>6665</v>
      </c>
      <c r="C669">
        <v>67.89</v>
      </c>
      <c r="D669" s="396">
        <v>846183.87</v>
      </c>
      <c r="E669" s="396">
        <v>1735439.28</v>
      </c>
      <c r="F669" s="397">
        <v>2.0509009229873398</v>
      </c>
      <c r="G669">
        <v>4</v>
      </c>
      <c r="H669" s="396">
        <v>53.8</v>
      </c>
      <c r="I669" s="396">
        <v>72794</v>
      </c>
      <c r="J669" s="396">
        <v>72847.8</v>
      </c>
      <c r="K669">
        <v>0.9</v>
      </c>
      <c r="L669" s="396">
        <v>204717.01</v>
      </c>
      <c r="M669" s="396">
        <v>40943.4</v>
      </c>
      <c r="N669" s="396">
        <v>21311.23</v>
      </c>
      <c r="O669" s="396">
        <v>9041.1299999999992</v>
      </c>
      <c r="P669" s="396">
        <v>6788.07</v>
      </c>
      <c r="Q669" s="396">
        <v>12469.78</v>
      </c>
      <c r="R669" s="396">
        <v>4471.41</v>
      </c>
      <c r="S669" s="396">
        <v>8093.34</v>
      </c>
      <c r="T669" s="396">
        <v>10360.09</v>
      </c>
      <c r="U669" s="396">
        <v>6139.78</v>
      </c>
      <c r="V669" s="396">
        <v>15272.71</v>
      </c>
      <c r="W669" s="396">
        <v>13302.19</v>
      </c>
      <c r="X669" s="396">
        <v>9711.5400000000009</v>
      </c>
      <c r="Y669" s="396">
        <v>362621.68</v>
      </c>
      <c r="Z669" s="396">
        <v>5997.6</v>
      </c>
      <c r="AA669" s="396">
        <v>8486.25</v>
      </c>
      <c r="AB669" s="396">
        <v>22064.25</v>
      </c>
      <c r="AC669" s="396">
        <v>2308.2600000000002</v>
      </c>
      <c r="AD669" s="396">
        <v>19382.59</v>
      </c>
      <c r="AE669" s="396">
        <v>11898.84</v>
      </c>
      <c r="AF669" s="396">
        <v>101902.89</v>
      </c>
      <c r="AG669" s="396">
        <v>68433.119999999995</v>
      </c>
      <c r="AH669" s="396">
        <v>166941.97236000001</v>
      </c>
      <c r="AI669" s="396">
        <v>407415.77236</v>
      </c>
      <c r="AJ669" s="396">
        <v>68845.89</v>
      </c>
      <c r="AK669" s="396">
        <v>338569.88235999999</v>
      </c>
      <c r="AL669" s="396">
        <v>400531.18235999998</v>
      </c>
      <c r="AM669" s="396">
        <v>8139.42</v>
      </c>
      <c r="AN669" s="396">
        <v>8139.42</v>
      </c>
      <c r="AO669" s="396">
        <v>8139.42</v>
      </c>
      <c r="AP669" s="396">
        <v>8139.42</v>
      </c>
      <c r="AQ669" s="396">
        <v>0</v>
      </c>
      <c r="AR669" s="396">
        <v>0</v>
      </c>
      <c r="AS669" s="396">
        <v>0</v>
      </c>
      <c r="AT669" s="396">
        <v>0</v>
      </c>
      <c r="AU669" s="396">
        <v>0</v>
      </c>
      <c r="AV669" s="396">
        <v>32557.68</v>
      </c>
      <c r="AW669" s="396">
        <v>13395.88</v>
      </c>
      <c r="AX669" s="396">
        <v>4519.6899999999996</v>
      </c>
      <c r="AY669" s="396">
        <v>83030.929999999993</v>
      </c>
      <c r="AZ669" s="396">
        <v>846183.87</v>
      </c>
      <c r="BA669" s="396">
        <v>27575.360000000001</v>
      </c>
      <c r="BB669" s="396">
        <v>0.33</v>
      </c>
      <c r="BC669" s="396">
        <v>26982.43</v>
      </c>
      <c r="BD669" s="396">
        <v>846183.79235999996</v>
      </c>
    </row>
    <row r="670" spans="1:56" x14ac:dyDescent="0.25">
      <c r="A670" s="390" t="s">
        <v>2598</v>
      </c>
      <c r="B670" s="390" t="s">
        <v>6666</v>
      </c>
      <c r="C670">
        <v>481.15</v>
      </c>
      <c r="D670" s="396">
        <v>7508235.9400000004</v>
      </c>
      <c r="E670" s="396">
        <v>6828569.9699999997</v>
      </c>
      <c r="F670" s="397">
        <v>0.90947727596317396</v>
      </c>
      <c r="G670">
        <v>3</v>
      </c>
      <c r="H670" s="396">
        <v>9991.64</v>
      </c>
      <c r="I670" s="396">
        <v>1900007.49</v>
      </c>
      <c r="J670" s="396">
        <v>1909999.13</v>
      </c>
      <c r="K670">
        <v>0.9</v>
      </c>
      <c r="L670" s="396">
        <v>1584362.43</v>
      </c>
      <c r="M670" s="396">
        <v>528067.98</v>
      </c>
      <c r="N670" s="396">
        <v>177519.6</v>
      </c>
      <c r="O670" s="396">
        <v>59173.2</v>
      </c>
      <c r="P670" s="396">
        <v>56198.52</v>
      </c>
      <c r="Q670" s="396">
        <v>152280</v>
      </c>
      <c r="R670" s="396">
        <v>35771.32</v>
      </c>
      <c r="S670" s="396">
        <v>66979.44</v>
      </c>
      <c r="T670" s="396">
        <v>59200.56</v>
      </c>
      <c r="U670" s="396">
        <v>44652.959999999999</v>
      </c>
      <c r="V670" s="396">
        <v>87272.639999999999</v>
      </c>
      <c r="W670" s="396">
        <v>76012.56</v>
      </c>
      <c r="X670" s="396">
        <v>80371.44</v>
      </c>
      <c r="Y670" s="396">
        <v>3007862.65</v>
      </c>
      <c r="Z670" s="396">
        <v>43303.5</v>
      </c>
      <c r="AA670" s="396">
        <v>60143.75</v>
      </c>
      <c r="AB670" s="396">
        <v>156373.75</v>
      </c>
      <c r="AC670" s="396">
        <v>16359.1</v>
      </c>
      <c r="AD670" s="396">
        <v>137368.32000000001</v>
      </c>
      <c r="AE670" s="396">
        <v>445544.9</v>
      </c>
      <c r="AF670" s="396">
        <v>722206.15</v>
      </c>
      <c r="AG670" s="396">
        <v>484999.2</v>
      </c>
      <c r="AH670" s="396">
        <v>1468415.8356000001</v>
      </c>
      <c r="AI670" s="396">
        <v>3534714.5055999998</v>
      </c>
      <c r="AJ670" s="396">
        <v>487924.59</v>
      </c>
      <c r="AK670" s="396">
        <v>3046789.9155999999</v>
      </c>
      <c r="AL670" s="396">
        <v>3485922.0455999998</v>
      </c>
      <c r="AM670" s="396">
        <v>118021.59</v>
      </c>
      <c r="AN670" s="396">
        <v>118021.59</v>
      </c>
      <c r="AO670" s="396">
        <v>122769.58</v>
      </c>
      <c r="AP670" s="396">
        <v>122769.58</v>
      </c>
      <c r="AQ670" s="396">
        <v>31879.39</v>
      </c>
      <c r="AR670" s="396">
        <v>31879.39</v>
      </c>
      <c r="AS670" s="396">
        <v>33235.96</v>
      </c>
      <c r="AT670" s="396">
        <v>33235.96</v>
      </c>
      <c r="AU670" s="396">
        <v>40018.81</v>
      </c>
      <c r="AV670" s="396">
        <v>231295.18</v>
      </c>
      <c r="AW670" s="396">
        <v>95166.62</v>
      </c>
      <c r="AX670" s="396">
        <v>36157.53</v>
      </c>
      <c r="AY670" s="396">
        <v>1014451.18</v>
      </c>
      <c r="AZ670" s="396">
        <v>7508235.9400000004</v>
      </c>
      <c r="BA670" s="396">
        <v>361566.51</v>
      </c>
      <c r="BB670" s="396">
        <v>17223.87</v>
      </c>
      <c r="BC670" s="396">
        <v>188139</v>
      </c>
      <c r="BD670" s="396">
        <v>7508235.8755999999</v>
      </c>
    </row>
    <row r="671" spans="1:56" x14ac:dyDescent="0.25">
      <c r="A671" s="390" t="s">
        <v>2596</v>
      </c>
      <c r="B671" s="390" t="s">
        <v>6667</v>
      </c>
      <c r="C671">
        <v>975.79</v>
      </c>
      <c r="D671" s="396">
        <v>14756668.119999999</v>
      </c>
      <c r="E671" s="396">
        <v>12593096.470000001</v>
      </c>
      <c r="F671" s="397">
        <v>0.85338345808105098</v>
      </c>
      <c r="G671">
        <v>2</v>
      </c>
      <c r="H671" s="396">
        <v>31455.25</v>
      </c>
      <c r="I671" s="396">
        <v>3923409.29</v>
      </c>
      <c r="J671" s="396">
        <v>3954864.54</v>
      </c>
      <c r="K671">
        <v>0.9</v>
      </c>
      <c r="L671" s="396">
        <v>3182477.76</v>
      </c>
      <c r="M671" s="396">
        <v>636495.55000000005</v>
      </c>
      <c r="N671" s="396">
        <v>314502.15999999997</v>
      </c>
      <c r="O671" s="396">
        <v>139491.72</v>
      </c>
      <c r="P671" s="396">
        <v>123209.01</v>
      </c>
      <c r="Q671" s="396">
        <v>189817.88</v>
      </c>
      <c r="R671" s="396">
        <v>72101.58</v>
      </c>
      <c r="S671" s="396">
        <v>120842.07</v>
      </c>
      <c r="T671" s="396">
        <v>159841.51</v>
      </c>
      <c r="U671" s="396">
        <v>90422.24</v>
      </c>
      <c r="V671" s="396">
        <v>235636.12</v>
      </c>
      <c r="W671" s="396">
        <v>205233.91</v>
      </c>
      <c r="X671" s="396">
        <v>145003.47</v>
      </c>
      <c r="Y671" s="396">
        <v>5615074.9800000004</v>
      </c>
      <c r="Z671" s="396">
        <v>86771.7</v>
      </c>
      <c r="AA671" s="396">
        <v>121973.75</v>
      </c>
      <c r="AB671" s="396">
        <v>317131.75</v>
      </c>
      <c r="AC671" s="396">
        <v>33176.86</v>
      </c>
      <c r="AD671" s="396">
        <v>557176.09</v>
      </c>
      <c r="AE671" s="396">
        <v>173929.99</v>
      </c>
      <c r="AF671" s="396">
        <v>1464660.79</v>
      </c>
      <c r="AG671" s="396">
        <v>983596.32</v>
      </c>
      <c r="AH671" s="396">
        <v>2971142.74596</v>
      </c>
      <c r="AI671" s="396">
        <v>6709559.99596</v>
      </c>
      <c r="AJ671" s="396">
        <v>989529.12</v>
      </c>
      <c r="AK671" s="396">
        <v>5720030.8759599999</v>
      </c>
      <c r="AL671" s="396">
        <v>6610607.07596</v>
      </c>
      <c r="AM671" s="396">
        <v>271992.28000000003</v>
      </c>
      <c r="AN671" s="396">
        <v>271992.28000000003</v>
      </c>
      <c r="AO671" s="396">
        <v>283523.13</v>
      </c>
      <c r="AP671" s="396">
        <v>283523.13</v>
      </c>
      <c r="AQ671" s="396">
        <v>128195.86</v>
      </c>
      <c r="AR671" s="396">
        <v>128195.86</v>
      </c>
      <c r="AS671" s="396">
        <v>133622.14000000001</v>
      </c>
      <c r="AT671" s="396">
        <v>133622.14000000001</v>
      </c>
      <c r="AU671" s="396">
        <v>160753.54</v>
      </c>
      <c r="AV671" s="396">
        <v>469373.22</v>
      </c>
      <c r="AW671" s="396">
        <v>193124.05</v>
      </c>
      <c r="AX671" s="396">
        <v>73068.350000000006</v>
      </c>
      <c r="AY671" s="396">
        <v>2530985.98</v>
      </c>
      <c r="AZ671" s="396">
        <v>14756668.119999999</v>
      </c>
      <c r="BA671" s="396">
        <v>1046156.78</v>
      </c>
      <c r="BB671" s="396">
        <v>129594.7</v>
      </c>
      <c r="BC671" s="396">
        <v>459167.79</v>
      </c>
      <c r="BD671" s="396">
        <v>14756668.03596</v>
      </c>
    </row>
    <row r="672" spans="1:56" x14ac:dyDescent="0.25">
      <c r="A672" s="390" t="s">
        <v>2514</v>
      </c>
      <c r="B672" s="390" t="s">
        <v>6668</v>
      </c>
      <c r="C672">
        <v>92.45</v>
      </c>
      <c r="D672" s="396">
        <v>1227028.9099999999</v>
      </c>
      <c r="E672" s="396">
        <v>2018594.84</v>
      </c>
      <c r="F672" s="397">
        <v>1.6451078076065899</v>
      </c>
      <c r="G672">
        <v>4</v>
      </c>
      <c r="H672" s="396">
        <v>78.02</v>
      </c>
      <c r="I672" s="396">
        <v>178772.12</v>
      </c>
      <c r="J672" s="396">
        <v>178850.14</v>
      </c>
      <c r="K672">
        <v>0.9</v>
      </c>
      <c r="L672" s="396">
        <v>288393.03000000003</v>
      </c>
      <c r="M672" s="396">
        <v>68918.69</v>
      </c>
      <c r="N672" s="396">
        <v>30281.08</v>
      </c>
      <c r="O672" s="396">
        <v>11353.99</v>
      </c>
      <c r="P672" s="396">
        <v>9660.74</v>
      </c>
      <c r="Q672" s="396">
        <v>19708.27</v>
      </c>
      <c r="R672" s="396">
        <v>5589.27</v>
      </c>
      <c r="S672" s="396">
        <v>11442.32</v>
      </c>
      <c r="T672" s="396">
        <v>12580.11</v>
      </c>
      <c r="U672" s="396">
        <v>8093.34</v>
      </c>
      <c r="V672" s="396">
        <v>18545.43</v>
      </c>
      <c r="W672" s="396">
        <v>16152.66</v>
      </c>
      <c r="X672" s="396">
        <v>13730.12</v>
      </c>
      <c r="Y672" s="396">
        <v>514449.05</v>
      </c>
      <c r="Z672" s="396">
        <v>8230.5</v>
      </c>
      <c r="AA672" s="396">
        <v>11556.25</v>
      </c>
      <c r="AB672" s="396">
        <v>30046.25</v>
      </c>
      <c r="AC672" s="396">
        <v>3143.3</v>
      </c>
      <c r="AD672" s="396">
        <v>26394.47</v>
      </c>
      <c r="AE672" s="396">
        <v>36311.660000000003</v>
      </c>
      <c r="AF672" s="396">
        <v>138767.45000000001</v>
      </c>
      <c r="AG672" s="396">
        <v>93189.6</v>
      </c>
      <c r="AH672" s="396">
        <v>240870.09779999999</v>
      </c>
      <c r="AI672" s="396">
        <v>588509.57779999997</v>
      </c>
      <c r="AJ672" s="396">
        <v>93751.69</v>
      </c>
      <c r="AK672" s="396">
        <v>494757.88780000003</v>
      </c>
      <c r="AL672" s="396">
        <v>579134.40780000004</v>
      </c>
      <c r="AM672" s="396">
        <v>15600.55</v>
      </c>
      <c r="AN672" s="396">
        <v>15600.55</v>
      </c>
      <c r="AO672" s="396">
        <v>16278.84</v>
      </c>
      <c r="AP672" s="396">
        <v>16278.84</v>
      </c>
      <c r="AQ672" s="396">
        <v>0</v>
      </c>
      <c r="AR672" s="396">
        <v>0</v>
      </c>
      <c r="AS672" s="396">
        <v>0</v>
      </c>
      <c r="AT672" s="396">
        <v>0</v>
      </c>
      <c r="AU672" s="396">
        <v>678.28</v>
      </c>
      <c r="AV672" s="396">
        <v>44088.52</v>
      </c>
      <c r="AW672" s="396">
        <v>18140.259999999998</v>
      </c>
      <c r="AX672" s="396">
        <v>6779.53</v>
      </c>
      <c r="AY672" s="396">
        <v>133445.37</v>
      </c>
      <c r="AZ672" s="396">
        <v>1227028.9099999999</v>
      </c>
      <c r="BA672" s="396">
        <v>70188</v>
      </c>
      <c r="BB672" s="396">
        <v>0.1</v>
      </c>
      <c r="BC672" s="396">
        <v>49486.36</v>
      </c>
      <c r="BD672" s="396">
        <v>1227028.8278000001</v>
      </c>
    </row>
    <row r="673" spans="1:56" x14ac:dyDescent="0.25">
      <c r="A673" s="390" t="s">
        <v>2248</v>
      </c>
      <c r="B673" s="390" t="s">
        <v>6669</v>
      </c>
      <c r="C673">
        <v>488</v>
      </c>
      <c r="D673" s="396">
        <v>6718973.1399999997</v>
      </c>
      <c r="E673" s="396">
        <v>7425856.8300000001</v>
      </c>
      <c r="F673" s="397">
        <v>1.1052071016316001</v>
      </c>
      <c r="G673">
        <v>4</v>
      </c>
      <c r="H673" s="396">
        <v>427.26</v>
      </c>
      <c r="I673" s="396">
        <v>698673.74</v>
      </c>
      <c r="J673" s="396">
        <v>699101</v>
      </c>
      <c r="K673">
        <v>0.9</v>
      </c>
      <c r="L673" s="396">
        <v>1559166.03</v>
      </c>
      <c r="M673" s="396">
        <v>375822.88</v>
      </c>
      <c r="N673" s="396">
        <v>163874.56</v>
      </c>
      <c r="O673" s="396">
        <v>66186.58</v>
      </c>
      <c r="P673" s="396">
        <v>53112.31</v>
      </c>
      <c r="Q673" s="396">
        <v>112607.14</v>
      </c>
      <c r="R673" s="396">
        <v>35771.32</v>
      </c>
      <c r="S673" s="396">
        <v>62514.14</v>
      </c>
      <c r="T673" s="396">
        <v>73260.69</v>
      </c>
      <c r="U673" s="396">
        <v>45211.12</v>
      </c>
      <c r="V673" s="396">
        <v>107999.89</v>
      </c>
      <c r="W673" s="396">
        <v>94065.54</v>
      </c>
      <c r="X673" s="396">
        <v>75013.34</v>
      </c>
      <c r="Y673" s="396">
        <v>2824605.54</v>
      </c>
      <c r="Z673" s="396">
        <v>43650</v>
      </c>
      <c r="AA673" s="396">
        <v>61000</v>
      </c>
      <c r="AB673" s="396">
        <v>158600</v>
      </c>
      <c r="AC673" s="396">
        <v>16592</v>
      </c>
      <c r="AD673" s="396">
        <v>139324</v>
      </c>
      <c r="AE673" s="396">
        <v>198214.5</v>
      </c>
      <c r="AF673" s="396">
        <v>732488</v>
      </c>
      <c r="AG673" s="396">
        <v>491904</v>
      </c>
      <c r="AH673" s="396">
        <v>1329739.8419999999</v>
      </c>
      <c r="AI673" s="396">
        <v>3171512.3420000002</v>
      </c>
      <c r="AJ673" s="396">
        <v>494871.03999999998</v>
      </c>
      <c r="AK673" s="396">
        <v>2676641.3020000001</v>
      </c>
      <c r="AL673" s="396">
        <v>3122025.2319999998</v>
      </c>
      <c r="AM673" s="396">
        <v>99029.61</v>
      </c>
      <c r="AN673" s="396">
        <v>99029.61</v>
      </c>
      <c r="AO673" s="396">
        <v>103099.32</v>
      </c>
      <c r="AP673" s="396">
        <v>103099.32</v>
      </c>
      <c r="AQ673" s="396">
        <v>0</v>
      </c>
      <c r="AR673" s="396">
        <v>0</v>
      </c>
      <c r="AS673" s="396">
        <v>0</v>
      </c>
      <c r="AT673" s="396">
        <v>0</v>
      </c>
      <c r="AU673" s="396">
        <v>678.28</v>
      </c>
      <c r="AV673" s="396">
        <v>234686.61</v>
      </c>
      <c r="AW673" s="396">
        <v>96562.02</v>
      </c>
      <c r="AX673" s="396">
        <v>36157.53</v>
      </c>
      <c r="AY673" s="396">
        <v>772342.3</v>
      </c>
      <c r="AZ673" s="396">
        <v>6718973.1399999997</v>
      </c>
      <c r="BA673" s="396">
        <v>250208.34</v>
      </c>
      <c r="BB673" s="396">
        <v>0.36</v>
      </c>
      <c r="BC673" s="396">
        <v>199491.87</v>
      </c>
      <c r="BD673" s="396">
        <v>6718973.0719999997</v>
      </c>
    </row>
    <row r="674" spans="1:56" x14ac:dyDescent="0.25">
      <c r="A674" s="390" t="s">
        <v>2613</v>
      </c>
      <c r="B674" s="390" t="s">
        <v>6670</v>
      </c>
      <c r="C674">
        <v>635.5</v>
      </c>
      <c r="D674" s="396">
        <v>8923440.1600000001</v>
      </c>
      <c r="E674" s="396">
        <v>6936333.9000000004</v>
      </c>
      <c r="F674" s="397">
        <v>0.77731612199212596</v>
      </c>
      <c r="G674">
        <v>1</v>
      </c>
      <c r="H674" s="396">
        <v>45091.31</v>
      </c>
      <c r="I674" s="396">
        <v>1282246.95</v>
      </c>
      <c r="J674" s="396">
        <v>1327338.26</v>
      </c>
      <c r="K674">
        <v>0.9</v>
      </c>
      <c r="L674" s="396">
        <v>2009060.77</v>
      </c>
      <c r="M674" s="396">
        <v>485915.68</v>
      </c>
      <c r="N674" s="396">
        <v>213822.4</v>
      </c>
      <c r="O674" s="396">
        <v>86311.39</v>
      </c>
      <c r="P674" s="396">
        <v>68871.91</v>
      </c>
      <c r="Q674" s="396">
        <v>148359.14000000001</v>
      </c>
      <c r="R674" s="396">
        <v>46390.94</v>
      </c>
      <c r="S674" s="396">
        <v>81491.649999999994</v>
      </c>
      <c r="T674" s="396">
        <v>95460.9</v>
      </c>
      <c r="U674" s="396">
        <v>58607.01</v>
      </c>
      <c r="V674" s="396">
        <v>140727.13</v>
      </c>
      <c r="W674" s="396">
        <v>122570.25</v>
      </c>
      <c r="X674" s="396">
        <v>97785.25</v>
      </c>
      <c r="Y674" s="396">
        <v>3655374.42</v>
      </c>
      <c r="Z674" s="396">
        <v>56745</v>
      </c>
      <c r="AA674" s="396">
        <v>79437.5</v>
      </c>
      <c r="AB674" s="396">
        <v>206537.5</v>
      </c>
      <c r="AC674" s="396">
        <v>21607</v>
      </c>
      <c r="AD674" s="396">
        <v>362870.5</v>
      </c>
      <c r="AE674" s="396">
        <v>260809</v>
      </c>
      <c r="AF674" s="396">
        <v>953885.5</v>
      </c>
      <c r="AG674" s="396">
        <v>640584</v>
      </c>
      <c r="AH674" s="396">
        <v>1729135.023</v>
      </c>
      <c r="AI674" s="396">
        <v>4311611.023</v>
      </c>
      <c r="AJ674" s="396">
        <v>644447.84</v>
      </c>
      <c r="AK674" s="396">
        <v>3667163.1830000002</v>
      </c>
      <c r="AL674" s="396">
        <v>4247166.233</v>
      </c>
      <c r="AM674" s="396">
        <v>132943.85999999999</v>
      </c>
      <c r="AN674" s="396">
        <v>132943.85999999999</v>
      </c>
      <c r="AO674" s="396">
        <v>138370.14000000001</v>
      </c>
      <c r="AP674" s="396">
        <v>138370.14000000001</v>
      </c>
      <c r="AQ674" s="396">
        <v>0</v>
      </c>
      <c r="AR674" s="396">
        <v>0</v>
      </c>
      <c r="AS674" s="396">
        <v>0</v>
      </c>
      <c r="AT674" s="396">
        <v>0</v>
      </c>
      <c r="AU674" s="396">
        <v>0</v>
      </c>
      <c r="AV674" s="396">
        <v>305228.25</v>
      </c>
      <c r="AW674" s="396">
        <v>125586.45</v>
      </c>
      <c r="AX674" s="396">
        <v>47456.76</v>
      </c>
      <c r="AY674" s="396">
        <v>1020899.46</v>
      </c>
      <c r="AZ674" s="396">
        <v>8923440.1600000001</v>
      </c>
      <c r="BA674" s="396">
        <v>253388.28</v>
      </c>
      <c r="BB674" s="396">
        <v>0</v>
      </c>
      <c r="BC674" s="396">
        <v>251341.61</v>
      </c>
      <c r="BD674" s="396">
        <v>8923440.1129999999</v>
      </c>
    </row>
    <row r="675" spans="1:56" x14ac:dyDescent="0.25">
      <c r="A675" s="390" t="s">
        <v>2958</v>
      </c>
      <c r="B675" s="390" t="s">
        <v>6671</v>
      </c>
      <c r="C675">
        <v>695.2</v>
      </c>
      <c r="D675" s="396">
        <v>9442032.5899999999</v>
      </c>
      <c r="E675" s="396">
        <v>15428001.01</v>
      </c>
      <c r="F675" s="397">
        <v>1.6339703197317601</v>
      </c>
      <c r="G675">
        <v>4</v>
      </c>
      <c r="H675" s="396">
        <v>600.41999999999996</v>
      </c>
      <c r="I675" s="396">
        <v>902932.11</v>
      </c>
      <c r="J675" s="396">
        <v>903532.53</v>
      </c>
      <c r="K675">
        <v>0.9</v>
      </c>
      <c r="L675" s="396">
        <v>2169657.67</v>
      </c>
      <c r="M675" s="396">
        <v>527993.39</v>
      </c>
      <c r="N675" s="396">
        <v>233770.77</v>
      </c>
      <c r="O675" s="396">
        <v>93790.62</v>
      </c>
      <c r="P675" s="396">
        <v>73895.31</v>
      </c>
      <c r="Q675" s="396">
        <v>161932.87</v>
      </c>
      <c r="R675" s="396">
        <v>50862.35</v>
      </c>
      <c r="S675" s="396">
        <v>89305.919999999998</v>
      </c>
      <c r="T675" s="396">
        <v>103600.98</v>
      </c>
      <c r="U675" s="396">
        <v>64188.63</v>
      </c>
      <c r="V675" s="396">
        <v>152727.12</v>
      </c>
      <c r="W675" s="396">
        <v>133021.98000000001</v>
      </c>
      <c r="X675" s="396">
        <v>107161.92</v>
      </c>
      <c r="Y675" s="396">
        <v>3961909.53</v>
      </c>
      <c r="Z675" s="396">
        <v>62095.5</v>
      </c>
      <c r="AA675" s="396">
        <v>86900</v>
      </c>
      <c r="AB675" s="396">
        <v>225940</v>
      </c>
      <c r="AC675" s="396">
        <v>23636.799999999999</v>
      </c>
      <c r="AD675" s="396">
        <v>198479.59</v>
      </c>
      <c r="AE675" s="396">
        <v>289645.56</v>
      </c>
      <c r="AF675" s="396">
        <v>1043495.2</v>
      </c>
      <c r="AG675" s="396">
        <v>700761.59999999998</v>
      </c>
      <c r="AH675" s="396">
        <v>1860542.8607999999</v>
      </c>
      <c r="AI675" s="396">
        <v>4491497.1107999999</v>
      </c>
      <c r="AJ675" s="396">
        <v>704988.41</v>
      </c>
      <c r="AK675" s="396">
        <v>3786508.7008000002</v>
      </c>
      <c r="AL675" s="396">
        <v>4420998.2608000003</v>
      </c>
      <c r="AM675" s="396">
        <v>118021.59</v>
      </c>
      <c r="AN675" s="396">
        <v>118021.59</v>
      </c>
      <c r="AO675" s="396">
        <v>122769.58</v>
      </c>
      <c r="AP675" s="396">
        <v>122769.58</v>
      </c>
      <c r="AQ675" s="396">
        <v>10174.27</v>
      </c>
      <c r="AR675" s="396">
        <v>10174.27</v>
      </c>
      <c r="AS675" s="396">
        <v>10174.27</v>
      </c>
      <c r="AT675" s="396">
        <v>10174.27</v>
      </c>
      <c r="AU675" s="396">
        <v>12887.41</v>
      </c>
      <c r="AV675" s="396">
        <v>334394.5</v>
      </c>
      <c r="AW675" s="396">
        <v>137586.93</v>
      </c>
      <c r="AX675" s="396">
        <v>51976.45</v>
      </c>
      <c r="AY675" s="396">
        <v>1059124.71</v>
      </c>
      <c r="AZ675" s="396">
        <v>9442032.5899999999</v>
      </c>
      <c r="BA675" s="396">
        <v>188132.67</v>
      </c>
      <c r="BB675" s="396">
        <v>435.51</v>
      </c>
      <c r="BC675" s="396">
        <v>332497.09999999998</v>
      </c>
      <c r="BD675" s="396">
        <v>9442032.5008000005</v>
      </c>
    </row>
    <row r="676" spans="1:56" x14ac:dyDescent="0.25">
      <c r="A676" s="390"/>
      <c r="B676" s="390" t="s">
        <v>6672</v>
      </c>
      <c r="C676">
        <v>115.98</v>
      </c>
      <c r="D676" s="396">
        <v>1801354.7</v>
      </c>
      <c r="E676" s="396">
        <v>1252726.76</v>
      </c>
      <c r="F676" s="397">
        <v>0.69543591831192397</v>
      </c>
      <c r="G676">
        <v>1</v>
      </c>
      <c r="H676" s="396">
        <v>70589.34</v>
      </c>
      <c r="I676" s="396">
        <v>1072591.29</v>
      </c>
      <c r="J676" s="396">
        <v>1143180.6299999999</v>
      </c>
      <c r="K676">
        <v>0.91447999999999996</v>
      </c>
      <c r="L676" s="396">
        <v>388559.3</v>
      </c>
      <c r="M676" s="396">
        <v>129506.81</v>
      </c>
      <c r="N676" s="396">
        <v>42839.22</v>
      </c>
      <c r="O676" s="396">
        <v>14279.74</v>
      </c>
      <c r="P676" s="396">
        <v>13131.93</v>
      </c>
      <c r="Q676" s="396">
        <v>37070.730000000003</v>
      </c>
      <c r="R676" s="396">
        <v>8518.7900000000009</v>
      </c>
      <c r="S676" s="396">
        <v>16163.55</v>
      </c>
      <c r="T676" s="396">
        <v>14286.34</v>
      </c>
      <c r="U676" s="396">
        <v>10775.7</v>
      </c>
      <c r="V676" s="396">
        <v>21060.73</v>
      </c>
      <c r="W676" s="396">
        <v>18343.43</v>
      </c>
      <c r="X676" s="396">
        <v>19395.32</v>
      </c>
      <c r="Y676" s="396">
        <v>733931.59</v>
      </c>
      <c r="Z676" s="396">
        <v>10438.200000000001</v>
      </c>
      <c r="AA676" s="396">
        <v>14497.5</v>
      </c>
      <c r="AB676" s="396">
        <v>37693.5</v>
      </c>
      <c r="AC676" s="396">
        <v>3943.32</v>
      </c>
      <c r="AD676" s="396">
        <v>66224.58</v>
      </c>
      <c r="AE676" s="396">
        <v>107397.48</v>
      </c>
      <c r="AF676" s="396">
        <v>174085.98</v>
      </c>
      <c r="AG676" s="396">
        <v>116907.84</v>
      </c>
      <c r="AH676" s="396">
        <v>339564.43151999998</v>
      </c>
      <c r="AI676" s="396">
        <v>870752.83152000001</v>
      </c>
      <c r="AJ676" s="396">
        <v>117612.99</v>
      </c>
      <c r="AK676" s="396">
        <v>753139.84152000002</v>
      </c>
      <c r="AL676" s="396">
        <v>860694.56151999999</v>
      </c>
      <c r="AM676" s="396">
        <v>28946.3</v>
      </c>
      <c r="AN676" s="396">
        <v>28946.3</v>
      </c>
      <c r="AO676" s="396">
        <v>30324.7</v>
      </c>
      <c r="AP676" s="396">
        <v>30324.7</v>
      </c>
      <c r="AQ676" s="396">
        <v>0</v>
      </c>
      <c r="AR676" s="396">
        <v>0</v>
      </c>
      <c r="AS676" s="396">
        <v>0</v>
      </c>
      <c r="AT676" s="396">
        <v>0</v>
      </c>
      <c r="AU676" s="396">
        <v>0</v>
      </c>
      <c r="AV676" s="396">
        <v>56514.22</v>
      </c>
      <c r="AW676" s="396">
        <v>23252.83</v>
      </c>
      <c r="AX676" s="396">
        <v>8419.41</v>
      </c>
      <c r="AY676" s="396">
        <v>206728.46</v>
      </c>
      <c r="AZ676" s="396">
        <v>1801354.7</v>
      </c>
      <c r="BA676" s="396">
        <v>48383.5</v>
      </c>
      <c r="BB676" s="396">
        <v>30.72</v>
      </c>
      <c r="BC676" s="396">
        <v>23695.279999999999</v>
      </c>
      <c r="BD676" s="396">
        <v>1801354.61152</v>
      </c>
    </row>
    <row r="677" spans="1:56" x14ac:dyDescent="0.25">
      <c r="A677" s="390"/>
      <c r="B677" s="390" t="s">
        <v>6673</v>
      </c>
      <c r="C677">
        <v>57.97</v>
      </c>
      <c r="D677" s="396">
        <v>865311.53</v>
      </c>
      <c r="E677" s="396">
        <v>565200.94999999995</v>
      </c>
      <c r="F677" s="397">
        <v>0.65317626127089701</v>
      </c>
      <c r="G677">
        <v>1</v>
      </c>
      <c r="H677" s="396">
        <v>46851.09</v>
      </c>
      <c r="I677" s="396">
        <v>478669.8</v>
      </c>
      <c r="J677" s="396">
        <v>525520.89</v>
      </c>
      <c r="K677">
        <v>0.91447999999999996</v>
      </c>
      <c r="L677" s="396">
        <v>188276.43</v>
      </c>
      <c r="M677" s="396">
        <v>57591.82</v>
      </c>
      <c r="N677" s="396">
        <v>20471.54</v>
      </c>
      <c r="O677" s="396">
        <v>6573.32</v>
      </c>
      <c r="P677" s="396">
        <v>6425.13</v>
      </c>
      <c r="Q677" s="396">
        <v>17219.61</v>
      </c>
      <c r="R677" s="396">
        <v>3407.51</v>
      </c>
      <c r="S677" s="396">
        <v>7656.41</v>
      </c>
      <c r="T677" s="396">
        <v>6767.21</v>
      </c>
      <c r="U677" s="396">
        <v>5104.2700000000004</v>
      </c>
      <c r="V677" s="396">
        <v>9976.1299999999992</v>
      </c>
      <c r="W677" s="396">
        <v>8688.99</v>
      </c>
      <c r="X677" s="396">
        <v>9187.25</v>
      </c>
      <c r="Y677" s="396">
        <v>347345.62</v>
      </c>
      <c r="Z677" s="396">
        <v>5217.3</v>
      </c>
      <c r="AA677" s="396">
        <v>7246.25</v>
      </c>
      <c r="AB677" s="396">
        <v>18840.25</v>
      </c>
      <c r="AC677" s="396">
        <v>1970.98</v>
      </c>
      <c r="AD677" s="396">
        <v>33100.870000000003</v>
      </c>
      <c r="AE677" s="396">
        <v>44928.98</v>
      </c>
      <c r="AF677" s="396">
        <v>87012.97</v>
      </c>
      <c r="AG677" s="396">
        <v>58433.760000000002</v>
      </c>
      <c r="AH677" s="396">
        <v>163260.30528</v>
      </c>
      <c r="AI677" s="396">
        <v>420011.66528000002</v>
      </c>
      <c r="AJ677" s="396">
        <v>58786.21</v>
      </c>
      <c r="AK677" s="396">
        <v>361225.45527999999</v>
      </c>
      <c r="AL677" s="396">
        <v>414984.26527999999</v>
      </c>
      <c r="AM677" s="396">
        <v>14473.15</v>
      </c>
      <c r="AN677" s="396">
        <v>14473.15</v>
      </c>
      <c r="AO677" s="396">
        <v>15162.35</v>
      </c>
      <c r="AP677" s="396">
        <v>15162.35</v>
      </c>
      <c r="AQ677" s="396">
        <v>0</v>
      </c>
      <c r="AR677" s="396">
        <v>0</v>
      </c>
      <c r="AS677" s="396">
        <v>0</v>
      </c>
      <c r="AT677" s="396">
        <v>0</v>
      </c>
      <c r="AU677" s="396">
        <v>0</v>
      </c>
      <c r="AV677" s="396">
        <v>28257.11</v>
      </c>
      <c r="AW677" s="396">
        <v>11626.41</v>
      </c>
      <c r="AX677" s="396">
        <v>3827</v>
      </c>
      <c r="AY677" s="396">
        <v>102981.52</v>
      </c>
      <c r="AZ677" s="396">
        <v>865311.53</v>
      </c>
      <c r="BA677" s="396">
        <v>31651.33</v>
      </c>
      <c r="BB677" s="396">
        <v>0</v>
      </c>
      <c r="BC677" s="396">
        <v>15511.43</v>
      </c>
      <c r="BD677" s="396">
        <v>865311.40527999995</v>
      </c>
    </row>
    <row r="678" spans="1:56" x14ac:dyDescent="0.25">
      <c r="A678" s="390" t="s">
        <v>1446</v>
      </c>
      <c r="B678" s="390" t="s">
        <v>6674</v>
      </c>
      <c r="C678">
        <v>850.7</v>
      </c>
      <c r="D678" s="396">
        <v>11867669.300000001</v>
      </c>
      <c r="E678" s="396">
        <v>8988760.8900000006</v>
      </c>
      <c r="F678" s="397">
        <v>0.75741585502386699</v>
      </c>
      <c r="G678">
        <v>1</v>
      </c>
      <c r="H678" s="396">
        <v>150178.97</v>
      </c>
      <c r="I678" s="396">
        <v>2764263.41</v>
      </c>
      <c r="J678" s="396">
        <v>2914442.38</v>
      </c>
      <c r="K678">
        <v>0.91447999999999996</v>
      </c>
      <c r="L678" s="396">
        <v>2709801.85</v>
      </c>
      <c r="M678" s="396">
        <v>658874.71</v>
      </c>
      <c r="N678" s="396">
        <v>291755.01</v>
      </c>
      <c r="O678" s="396">
        <v>117812.13</v>
      </c>
      <c r="P678" s="396">
        <v>91385.01</v>
      </c>
      <c r="Q678" s="396">
        <v>202477.17</v>
      </c>
      <c r="R678" s="396">
        <v>63606.98</v>
      </c>
      <c r="S678" s="396">
        <v>111159.87</v>
      </c>
      <c r="T678" s="396">
        <v>130080.93</v>
      </c>
      <c r="U678" s="396">
        <v>79967.05</v>
      </c>
      <c r="V678" s="396">
        <v>191763.49</v>
      </c>
      <c r="W678" s="396">
        <v>167021.79999999999</v>
      </c>
      <c r="X678" s="396">
        <v>133385.39000000001</v>
      </c>
      <c r="Y678" s="396">
        <v>4949091.3899999997</v>
      </c>
      <c r="Z678" s="396">
        <v>76105.8</v>
      </c>
      <c r="AA678" s="396">
        <v>106337.5</v>
      </c>
      <c r="AB678" s="396">
        <v>276477.5</v>
      </c>
      <c r="AC678" s="396">
        <v>28923.8</v>
      </c>
      <c r="AD678" s="396">
        <v>485749.7</v>
      </c>
      <c r="AE678" s="396">
        <v>354676.7</v>
      </c>
      <c r="AF678" s="396">
        <v>1276900.7</v>
      </c>
      <c r="AG678" s="396">
        <v>857505.6</v>
      </c>
      <c r="AH678" s="396">
        <v>2266719.4608</v>
      </c>
      <c r="AI678" s="396">
        <v>5729396.7608000003</v>
      </c>
      <c r="AJ678" s="396">
        <v>862677.85</v>
      </c>
      <c r="AK678" s="396">
        <v>4866718.9107999997</v>
      </c>
      <c r="AL678" s="396">
        <v>5655620.5508000003</v>
      </c>
      <c r="AM678" s="396">
        <v>149555.93</v>
      </c>
      <c r="AN678" s="396">
        <v>149555.93</v>
      </c>
      <c r="AO678" s="396">
        <v>155758.71</v>
      </c>
      <c r="AP678" s="396">
        <v>155758.71</v>
      </c>
      <c r="AQ678" s="396">
        <v>0</v>
      </c>
      <c r="AR678" s="396">
        <v>0</v>
      </c>
      <c r="AS678" s="396">
        <v>0</v>
      </c>
      <c r="AT678" s="396">
        <v>0</v>
      </c>
      <c r="AU678" s="396">
        <v>689.19</v>
      </c>
      <c r="AV678" s="396">
        <v>415586.3</v>
      </c>
      <c r="AW678" s="396">
        <v>170993.37</v>
      </c>
      <c r="AX678" s="396">
        <v>65059.12</v>
      </c>
      <c r="AY678" s="396">
        <v>1262957.26</v>
      </c>
      <c r="AZ678" s="396">
        <v>11867669.300000001</v>
      </c>
      <c r="BA678" s="396">
        <v>439123.9</v>
      </c>
      <c r="BB678" s="396">
        <v>33.24</v>
      </c>
      <c r="BC678" s="396">
        <v>242627.83</v>
      </c>
      <c r="BD678" s="396">
        <v>11867669.2008</v>
      </c>
    </row>
    <row r="679" spans="1:56" x14ac:dyDescent="0.25">
      <c r="A679" s="390" t="s">
        <v>2560</v>
      </c>
      <c r="B679" s="390" t="s">
        <v>6675</v>
      </c>
      <c r="C679">
        <v>1125.25</v>
      </c>
      <c r="D679" s="396">
        <v>14991888.369999999</v>
      </c>
      <c r="E679" s="396">
        <v>12200152.060000001</v>
      </c>
      <c r="F679" s="397">
        <v>0.81378354473433201</v>
      </c>
      <c r="G679">
        <v>2</v>
      </c>
      <c r="H679" s="396">
        <v>35349.089999999997</v>
      </c>
      <c r="I679" s="396">
        <v>1720885.09</v>
      </c>
      <c r="J679" s="396">
        <v>1756234.18</v>
      </c>
      <c r="K679">
        <v>0.91447999999999996</v>
      </c>
      <c r="L679" s="396">
        <v>3429596.15</v>
      </c>
      <c r="M679" s="396">
        <v>828981.49</v>
      </c>
      <c r="N679" s="396">
        <v>384429.87</v>
      </c>
      <c r="O679" s="396">
        <v>156359.25</v>
      </c>
      <c r="P679" s="396">
        <v>113011.3</v>
      </c>
      <c r="Q679" s="396">
        <v>263155.18</v>
      </c>
      <c r="R679" s="396">
        <v>84620</v>
      </c>
      <c r="S679" s="396">
        <v>146606.26</v>
      </c>
      <c r="T679" s="396">
        <v>172939.96</v>
      </c>
      <c r="U679" s="396">
        <v>106055.59</v>
      </c>
      <c r="V679" s="396">
        <v>254945.68</v>
      </c>
      <c r="W679" s="396">
        <v>222052.11</v>
      </c>
      <c r="X679" s="396">
        <v>175919</v>
      </c>
      <c r="Y679" s="396">
        <v>6338671.8399999999</v>
      </c>
      <c r="Z679" s="396">
        <v>100575</v>
      </c>
      <c r="AA679" s="396">
        <v>140656.25</v>
      </c>
      <c r="AB679" s="396">
        <v>365706.25</v>
      </c>
      <c r="AC679" s="396">
        <v>38258.5</v>
      </c>
      <c r="AD679" s="396">
        <v>642517.75</v>
      </c>
      <c r="AE679" s="396">
        <v>455937</v>
      </c>
      <c r="AF679" s="396">
        <v>1689000.25</v>
      </c>
      <c r="AG679" s="396">
        <v>1134252</v>
      </c>
      <c r="AH679" s="396">
        <v>2829128.7450000001</v>
      </c>
      <c r="AI679" s="396">
        <v>7396031.7450000001</v>
      </c>
      <c r="AJ679" s="396">
        <v>1141093.52</v>
      </c>
      <c r="AK679" s="396">
        <v>6254938.2249999996</v>
      </c>
      <c r="AL679" s="396">
        <v>7298445.4249999998</v>
      </c>
      <c r="AM679" s="396">
        <v>97176.89</v>
      </c>
      <c r="AN679" s="396">
        <v>97176.89</v>
      </c>
      <c r="AO679" s="396">
        <v>101312.08</v>
      </c>
      <c r="AP679" s="396">
        <v>101312.08</v>
      </c>
      <c r="AQ679" s="396">
        <v>17919.14</v>
      </c>
      <c r="AR679" s="396">
        <v>17919.14</v>
      </c>
      <c r="AS679" s="396">
        <v>18608.34</v>
      </c>
      <c r="AT679" s="396">
        <v>18608.34</v>
      </c>
      <c r="AU679" s="396">
        <v>22743.52</v>
      </c>
      <c r="AV679" s="396">
        <v>549979.88</v>
      </c>
      <c r="AW679" s="396">
        <v>226289.74</v>
      </c>
      <c r="AX679" s="396">
        <v>85724.96</v>
      </c>
      <c r="AY679" s="396">
        <v>1354771</v>
      </c>
      <c r="AZ679" s="396">
        <v>14991888.369999999</v>
      </c>
      <c r="BA679" s="396">
        <v>101916.69</v>
      </c>
      <c r="BB679" s="396">
        <v>1158.74</v>
      </c>
      <c r="BC679" s="396">
        <v>244334.89</v>
      </c>
      <c r="BD679" s="396">
        <v>14991888.265000001</v>
      </c>
    </row>
    <row r="680" spans="1:56" x14ac:dyDescent="0.25">
      <c r="A680" s="390" t="s">
        <v>2675</v>
      </c>
      <c r="B680" s="390" t="s">
        <v>6676</v>
      </c>
      <c r="C680">
        <v>2356.75</v>
      </c>
      <c r="D680" s="396">
        <v>31387720.68</v>
      </c>
      <c r="E680" s="396">
        <v>22126237.140000001</v>
      </c>
      <c r="F680" s="397">
        <v>0.70493290562823996</v>
      </c>
      <c r="G680">
        <v>1</v>
      </c>
      <c r="H680" s="396">
        <v>1002941.41</v>
      </c>
      <c r="I680" s="396">
        <v>10106684.640000001</v>
      </c>
      <c r="J680" s="396">
        <v>11109626.050000001</v>
      </c>
      <c r="K680">
        <v>0.91447999999999996</v>
      </c>
      <c r="L680" s="396">
        <v>7198525.4699999997</v>
      </c>
      <c r="M680" s="396">
        <v>1759691.72</v>
      </c>
      <c r="N680" s="396">
        <v>808860.53</v>
      </c>
      <c r="O680" s="396">
        <v>326425.96000000002</v>
      </c>
      <c r="P680" s="396">
        <v>235481.79</v>
      </c>
      <c r="Q680" s="396">
        <v>564769.11</v>
      </c>
      <c r="R680" s="396">
        <v>177758.8</v>
      </c>
      <c r="S680" s="396">
        <v>308808.93</v>
      </c>
      <c r="T680" s="396">
        <v>360166.27</v>
      </c>
      <c r="U680" s="396">
        <v>222319.74</v>
      </c>
      <c r="V680" s="396">
        <v>530952.09</v>
      </c>
      <c r="W680" s="396">
        <v>462447.66</v>
      </c>
      <c r="X680" s="396">
        <v>370552.79</v>
      </c>
      <c r="Y680" s="396">
        <v>13326760.859999999</v>
      </c>
      <c r="Z680" s="396">
        <v>211275</v>
      </c>
      <c r="AA680" s="396">
        <v>294593.75</v>
      </c>
      <c r="AB680" s="396">
        <v>765943.75</v>
      </c>
      <c r="AC680" s="396">
        <v>80129.5</v>
      </c>
      <c r="AD680" s="396">
        <v>1345704.25</v>
      </c>
      <c r="AE680" s="396">
        <v>998716.5</v>
      </c>
      <c r="AF680" s="396">
        <v>3537481.75</v>
      </c>
      <c r="AG680" s="396">
        <v>2375604</v>
      </c>
      <c r="AH680" s="396">
        <v>5911844.6009999998</v>
      </c>
      <c r="AI680" s="396">
        <v>15521293.101</v>
      </c>
      <c r="AJ680" s="396">
        <v>2389933.04</v>
      </c>
      <c r="AK680" s="396">
        <v>13131360.061000001</v>
      </c>
      <c r="AL680" s="396">
        <v>15316906.021</v>
      </c>
      <c r="AM680" s="396">
        <v>212962.13</v>
      </c>
      <c r="AN680" s="396">
        <v>212962.13</v>
      </c>
      <c r="AO680" s="396">
        <v>221232.51</v>
      </c>
      <c r="AP680" s="396">
        <v>221232.51</v>
      </c>
      <c r="AQ680" s="396">
        <v>13094.75</v>
      </c>
      <c r="AR680" s="396">
        <v>13094.75</v>
      </c>
      <c r="AS680" s="396">
        <v>13783.95</v>
      </c>
      <c r="AT680" s="396">
        <v>13783.95</v>
      </c>
      <c r="AU680" s="396">
        <v>16540.740000000002</v>
      </c>
      <c r="AV680" s="396">
        <v>1151649.6100000001</v>
      </c>
      <c r="AW680" s="396">
        <v>473847.31</v>
      </c>
      <c r="AX680" s="396">
        <v>179869.34</v>
      </c>
      <c r="AY680" s="396">
        <v>2744053.68</v>
      </c>
      <c r="AZ680" s="396">
        <v>31387720.68</v>
      </c>
      <c r="BA680" s="396">
        <v>425038.75</v>
      </c>
      <c r="BB680" s="396">
        <v>10743.17</v>
      </c>
      <c r="BC680" s="396">
        <v>813731.62</v>
      </c>
      <c r="BD680" s="396">
        <v>31387720.561000001</v>
      </c>
    </row>
    <row r="681" spans="1:56" x14ac:dyDescent="0.25">
      <c r="A681" s="390" t="s">
        <v>3098</v>
      </c>
      <c r="B681" s="390" t="s">
        <v>6677</v>
      </c>
      <c r="C681">
        <v>581.03</v>
      </c>
      <c r="D681" s="396">
        <v>7953793.5700000003</v>
      </c>
      <c r="E681" s="396">
        <v>7396358.6399999997</v>
      </c>
      <c r="F681" s="397">
        <v>0.92991584140396499</v>
      </c>
      <c r="G681">
        <v>3</v>
      </c>
      <c r="H681" s="396">
        <v>10584.57</v>
      </c>
      <c r="I681" s="396">
        <v>1622959.54</v>
      </c>
      <c r="J681" s="396">
        <v>1633544.11</v>
      </c>
      <c r="K681">
        <v>0.91447999999999996</v>
      </c>
      <c r="L681" s="396">
        <v>1837051.13</v>
      </c>
      <c r="M681" s="396">
        <v>448458.8</v>
      </c>
      <c r="N681" s="396">
        <v>198507.86</v>
      </c>
      <c r="O681" s="396">
        <v>80386.63</v>
      </c>
      <c r="P681" s="396">
        <v>62405.62</v>
      </c>
      <c r="Q681" s="396">
        <v>139177.56</v>
      </c>
      <c r="R681" s="396">
        <v>42593.96</v>
      </c>
      <c r="S681" s="396">
        <v>75997.05</v>
      </c>
      <c r="T681" s="396">
        <v>88725.72</v>
      </c>
      <c r="U681" s="396">
        <v>54445.65</v>
      </c>
      <c r="V681" s="396">
        <v>130798.22</v>
      </c>
      <c r="W681" s="396">
        <v>113922.38</v>
      </c>
      <c r="X681" s="396">
        <v>91192.05</v>
      </c>
      <c r="Y681" s="396">
        <v>3363662.63</v>
      </c>
      <c r="Z681" s="396">
        <v>51835.5</v>
      </c>
      <c r="AA681" s="396">
        <v>72628.75</v>
      </c>
      <c r="AB681" s="396">
        <v>188834.75</v>
      </c>
      <c r="AC681" s="396">
        <v>19755.02</v>
      </c>
      <c r="AD681" s="396">
        <v>165884.04999999999</v>
      </c>
      <c r="AE681" s="396">
        <v>245185.94</v>
      </c>
      <c r="AF681" s="396">
        <v>872126.03</v>
      </c>
      <c r="AG681" s="396">
        <v>585678.24</v>
      </c>
      <c r="AH681" s="396">
        <v>1550952.81372</v>
      </c>
      <c r="AI681" s="396">
        <v>3752881.0937199998</v>
      </c>
      <c r="AJ681" s="396">
        <v>589210.9</v>
      </c>
      <c r="AK681" s="396">
        <v>3163670.1937199999</v>
      </c>
      <c r="AL681" s="396">
        <v>3702491.7737199999</v>
      </c>
      <c r="AM681" s="396">
        <v>107514.86</v>
      </c>
      <c r="AN681" s="396">
        <v>107514.86</v>
      </c>
      <c r="AO681" s="396">
        <v>111650.05</v>
      </c>
      <c r="AP681" s="396">
        <v>111650.05</v>
      </c>
      <c r="AQ681" s="396">
        <v>689.19</v>
      </c>
      <c r="AR681" s="396">
        <v>689.19</v>
      </c>
      <c r="AS681" s="396">
        <v>689.19</v>
      </c>
      <c r="AT681" s="396">
        <v>689.19</v>
      </c>
      <c r="AU681" s="396">
        <v>1378.39</v>
      </c>
      <c r="AV681" s="396">
        <v>283949.51</v>
      </c>
      <c r="AW681" s="396">
        <v>116831.29</v>
      </c>
      <c r="AX681" s="396">
        <v>44393.279999999999</v>
      </c>
      <c r="AY681" s="396">
        <v>887639.05</v>
      </c>
      <c r="AZ681" s="396">
        <v>7953793.5700000003</v>
      </c>
      <c r="BA681" s="396">
        <v>173184.2</v>
      </c>
      <c r="BB681" s="396">
        <v>48.9</v>
      </c>
      <c r="BC681" s="396">
        <v>176934.1</v>
      </c>
      <c r="BD681" s="396">
        <v>7953793.4537199996</v>
      </c>
    </row>
    <row r="682" spans="1:56" x14ac:dyDescent="0.25">
      <c r="A682" s="390" t="s">
        <v>3374</v>
      </c>
      <c r="B682" s="390" t="s">
        <v>6678</v>
      </c>
      <c r="C682">
        <v>931</v>
      </c>
      <c r="D682" s="396">
        <v>12624765.300000001</v>
      </c>
      <c r="E682" s="396">
        <v>9208665.9299999997</v>
      </c>
      <c r="F682" s="397">
        <v>0.72941284144109997</v>
      </c>
      <c r="G682">
        <v>1</v>
      </c>
      <c r="H682" s="396">
        <v>272981.46000000002</v>
      </c>
      <c r="I682" s="396">
        <v>2273786.2200000002</v>
      </c>
      <c r="J682" s="396">
        <v>2546767.6800000002</v>
      </c>
      <c r="K682">
        <v>0.91447999999999996</v>
      </c>
      <c r="L682" s="396">
        <v>2895266.35</v>
      </c>
      <c r="M682" s="396">
        <v>710193.68</v>
      </c>
      <c r="N682" s="396">
        <v>319910.02</v>
      </c>
      <c r="O682" s="396">
        <v>128227.19</v>
      </c>
      <c r="P682" s="396">
        <v>95602.82</v>
      </c>
      <c r="Q682" s="396">
        <v>223114.37</v>
      </c>
      <c r="R682" s="396">
        <v>69286.179999999993</v>
      </c>
      <c r="S682" s="396">
        <v>121935.57</v>
      </c>
      <c r="T682" s="396">
        <v>141359.62</v>
      </c>
      <c r="U682" s="396">
        <v>87623.47</v>
      </c>
      <c r="V682" s="396">
        <v>208390.38</v>
      </c>
      <c r="W682" s="396">
        <v>181503.46</v>
      </c>
      <c r="X682" s="396">
        <v>146315.60999999999</v>
      </c>
      <c r="Y682" s="396">
        <v>5328728.72</v>
      </c>
      <c r="Z682" s="396">
        <v>83475</v>
      </c>
      <c r="AA682" s="396">
        <v>116375</v>
      </c>
      <c r="AB682" s="396">
        <v>302575</v>
      </c>
      <c r="AC682" s="396">
        <v>31654</v>
      </c>
      <c r="AD682" s="396">
        <v>531601</v>
      </c>
      <c r="AE682" s="396">
        <v>400157.5</v>
      </c>
      <c r="AF682" s="396">
        <v>1397431</v>
      </c>
      <c r="AG682" s="396">
        <v>938448</v>
      </c>
      <c r="AH682" s="396">
        <v>2389060.6170000001</v>
      </c>
      <c r="AI682" s="396">
        <v>6190777.1169999996</v>
      </c>
      <c r="AJ682" s="396">
        <v>944108.48</v>
      </c>
      <c r="AK682" s="396">
        <v>5246668.6370000001</v>
      </c>
      <c r="AL682" s="396">
        <v>6110036.9570000004</v>
      </c>
      <c r="AM682" s="396">
        <v>107514.86</v>
      </c>
      <c r="AN682" s="396">
        <v>107514.86</v>
      </c>
      <c r="AO682" s="396">
        <v>111650.05</v>
      </c>
      <c r="AP682" s="396">
        <v>111650.05</v>
      </c>
      <c r="AQ682" s="396">
        <v>6202.78</v>
      </c>
      <c r="AR682" s="396">
        <v>6202.78</v>
      </c>
      <c r="AS682" s="396">
        <v>6891.97</v>
      </c>
      <c r="AT682" s="396">
        <v>6891.97</v>
      </c>
      <c r="AU682" s="396">
        <v>8270.3700000000008</v>
      </c>
      <c r="AV682" s="396">
        <v>454870.58</v>
      </c>
      <c r="AW682" s="396">
        <v>187156.92</v>
      </c>
      <c r="AX682" s="396">
        <v>71182.33</v>
      </c>
      <c r="AY682" s="396">
        <v>1185999.52</v>
      </c>
      <c r="AZ682" s="396">
        <v>12624765.300000001</v>
      </c>
      <c r="BA682" s="396">
        <v>156807.82</v>
      </c>
      <c r="BB682" s="396">
        <v>1316.31</v>
      </c>
      <c r="BC682" s="396">
        <v>232690.24</v>
      </c>
      <c r="BD682" s="396">
        <v>12624765.197000001</v>
      </c>
    </row>
    <row r="683" spans="1:56" x14ac:dyDescent="0.25">
      <c r="A683" s="390" t="s">
        <v>2607</v>
      </c>
      <c r="B683" s="390" t="s">
        <v>6679</v>
      </c>
      <c r="C683">
        <v>901</v>
      </c>
      <c r="D683" s="396">
        <v>12542857.939999999</v>
      </c>
      <c r="E683" s="396">
        <v>9231189.3800000008</v>
      </c>
      <c r="F683" s="397">
        <v>0.73597177167742001</v>
      </c>
      <c r="G683">
        <v>1</v>
      </c>
      <c r="H683" s="396">
        <v>261956.44</v>
      </c>
      <c r="I683" s="396">
        <v>3610408.46</v>
      </c>
      <c r="J683" s="396">
        <v>3872364.9</v>
      </c>
      <c r="K683">
        <v>0.91447999999999996</v>
      </c>
      <c r="L683" s="396">
        <v>2864284.37</v>
      </c>
      <c r="M683" s="396">
        <v>701091.96</v>
      </c>
      <c r="N683" s="396">
        <v>308743.39</v>
      </c>
      <c r="O683" s="396">
        <v>124755.51</v>
      </c>
      <c r="P683" s="396">
        <v>96311.55</v>
      </c>
      <c r="Q683" s="396">
        <v>214055.58</v>
      </c>
      <c r="R683" s="396">
        <v>67582.42</v>
      </c>
      <c r="S683" s="396">
        <v>117965.57</v>
      </c>
      <c r="T683" s="396">
        <v>137600.04999999999</v>
      </c>
      <c r="U683" s="396">
        <v>85071.33</v>
      </c>
      <c r="V683" s="396">
        <v>202848.08</v>
      </c>
      <c r="W683" s="396">
        <v>176676.24</v>
      </c>
      <c r="X683" s="396">
        <v>141551.84</v>
      </c>
      <c r="Y683" s="396">
        <v>5238537.8899999997</v>
      </c>
      <c r="Z683" s="396">
        <v>80595</v>
      </c>
      <c r="AA683" s="396">
        <v>112625</v>
      </c>
      <c r="AB683" s="396">
        <v>292825</v>
      </c>
      <c r="AC683" s="396">
        <v>30634</v>
      </c>
      <c r="AD683" s="396">
        <v>514471</v>
      </c>
      <c r="AE683" s="396">
        <v>382485.5</v>
      </c>
      <c r="AF683" s="396">
        <v>1352401</v>
      </c>
      <c r="AG683" s="396">
        <v>908208</v>
      </c>
      <c r="AH683" s="396">
        <v>2392625.9730000002</v>
      </c>
      <c r="AI683" s="396">
        <v>6066870.4730000002</v>
      </c>
      <c r="AJ683" s="396">
        <v>913686.08</v>
      </c>
      <c r="AK683" s="396">
        <v>5153184.3930000002</v>
      </c>
      <c r="AL683" s="396">
        <v>5988732.0329999998</v>
      </c>
      <c r="AM683" s="396">
        <v>153001.92000000001</v>
      </c>
      <c r="AN683" s="396">
        <v>153001.92000000001</v>
      </c>
      <c r="AO683" s="396">
        <v>159204.70000000001</v>
      </c>
      <c r="AP683" s="396">
        <v>159204.70000000001</v>
      </c>
      <c r="AQ683" s="396">
        <v>0</v>
      </c>
      <c r="AR683" s="396">
        <v>0</v>
      </c>
      <c r="AS683" s="396">
        <v>0</v>
      </c>
      <c r="AT683" s="396">
        <v>0</v>
      </c>
      <c r="AU683" s="396">
        <v>689.19</v>
      </c>
      <c r="AV683" s="396">
        <v>440397.42</v>
      </c>
      <c r="AW683" s="396">
        <v>181201.93</v>
      </c>
      <c r="AX683" s="396">
        <v>68886.13</v>
      </c>
      <c r="AY683" s="396">
        <v>1315587.9099999999</v>
      </c>
      <c r="AZ683" s="396">
        <v>12542857.939999999</v>
      </c>
      <c r="BA683" s="396">
        <v>425229.92</v>
      </c>
      <c r="BB683" s="396">
        <v>196.99</v>
      </c>
      <c r="BC683" s="396">
        <v>276935.17</v>
      </c>
      <c r="BD683" s="396">
        <v>12542857.833000001</v>
      </c>
    </row>
    <row r="684" spans="1:56" x14ac:dyDescent="0.25">
      <c r="A684" s="390" t="s">
        <v>1895</v>
      </c>
      <c r="B684" s="390" t="s">
        <v>6680</v>
      </c>
      <c r="C684">
        <v>7377.05</v>
      </c>
      <c r="D684" s="396">
        <v>117229007.23</v>
      </c>
      <c r="E684" s="396">
        <v>90127426.25</v>
      </c>
      <c r="F684" s="397">
        <v>0.76881506019386903</v>
      </c>
      <c r="G684">
        <v>1</v>
      </c>
      <c r="H684" s="396">
        <v>1439638.78</v>
      </c>
      <c r="I684" s="396">
        <v>60100735.82</v>
      </c>
      <c r="J684" s="396">
        <v>61540374.600000001</v>
      </c>
      <c r="K684">
        <v>0.91447999999999996</v>
      </c>
      <c r="L684" s="396">
        <v>26128307.379999999</v>
      </c>
      <c r="M684" s="396">
        <v>6156467.9100000001</v>
      </c>
      <c r="N684" s="396">
        <v>2512445.6800000002</v>
      </c>
      <c r="O684" s="396">
        <v>1034305.64</v>
      </c>
      <c r="P684" s="396">
        <v>965357.37</v>
      </c>
      <c r="Q684" s="396">
        <v>1686672.15</v>
      </c>
      <c r="R684" s="396">
        <v>558264.88</v>
      </c>
      <c r="S684" s="396">
        <v>959888.18</v>
      </c>
      <c r="T684" s="396">
        <v>1149674.8</v>
      </c>
      <c r="U684" s="396">
        <v>697017.77</v>
      </c>
      <c r="V684" s="396">
        <v>1694834.57</v>
      </c>
      <c r="W684" s="396">
        <v>1476163.83</v>
      </c>
      <c r="X684" s="396">
        <v>1151810.1000000001</v>
      </c>
      <c r="Y684" s="396">
        <v>46171210.259999998</v>
      </c>
      <c r="Z684" s="396">
        <v>656697.59999999998</v>
      </c>
      <c r="AA684" s="396">
        <v>922131.25</v>
      </c>
      <c r="AB684" s="396">
        <v>2397541.25</v>
      </c>
      <c r="AC684" s="396">
        <v>250819.7</v>
      </c>
      <c r="AD684" s="396">
        <v>4212295.55</v>
      </c>
      <c r="AE684" s="396">
        <v>2754281.27</v>
      </c>
      <c r="AF684" s="396">
        <v>11072952.050000001</v>
      </c>
      <c r="AG684" s="396">
        <v>7436066.4000000004</v>
      </c>
      <c r="AH684" s="396">
        <v>23230135.609200001</v>
      </c>
      <c r="AI684" s="396">
        <v>52932920.679200001</v>
      </c>
      <c r="AJ684" s="396">
        <v>7480918.8600000003</v>
      </c>
      <c r="AK684" s="396">
        <v>45452001.819200002</v>
      </c>
      <c r="AL684" s="396">
        <v>52293152.489200003</v>
      </c>
      <c r="AM684" s="396">
        <v>3044876.11</v>
      </c>
      <c r="AN684" s="396">
        <v>3044876.11</v>
      </c>
      <c r="AO684" s="396">
        <v>3171688.51</v>
      </c>
      <c r="AP684" s="396">
        <v>3171688.51</v>
      </c>
      <c r="AQ684" s="396">
        <v>127501.6</v>
      </c>
      <c r="AR684" s="396">
        <v>127501.6</v>
      </c>
      <c r="AS684" s="396">
        <v>132325.98000000001</v>
      </c>
      <c r="AT684" s="396">
        <v>132325.98000000001</v>
      </c>
      <c r="AU684" s="396">
        <v>159204.70000000001</v>
      </c>
      <c r="AV684" s="396">
        <v>3605193.96</v>
      </c>
      <c r="AW684" s="396">
        <v>1483360.44</v>
      </c>
      <c r="AX684" s="396">
        <v>564100.88</v>
      </c>
      <c r="AY684" s="396">
        <v>18764644.379999999</v>
      </c>
      <c r="AZ684" s="396">
        <v>117229007.23</v>
      </c>
      <c r="BA684" s="396">
        <v>23192394.199999999</v>
      </c>
      <c r="BB684" s="396">
        <v>100599.83</v>
      </c>
      <c r="BC684" s="396">
        <v>3095247.01</v>
      </c>
      <c r="BD684" s="396">
        <v>117229007.1292</v>
      </c>
    </row>
    <row r="685" spans="1:56" x14ac:dyDescent="0.25">
      <c r="A685" s="390" t="s">
        <v>1528</v>
      </c>
      <c r="B685" s="390" t="s">
        <v>6681</v>
      </c>
      <c r="C685">
        <v>268</v>
      </c>
      <c r="D685" s="396">
        <v>3691189.01</v>
      </c>
      <c r="E685" s="396">
        <v>3894558.51</v>
      </c>
      <c r="F685" s="397">
        <v>1.0550959323537901</v>
      </c>
      <c r="G685">
        <v>4</v>
      </c>
      <c r="H685" s="396">
        <v>234.72</v>
      </c>
      <c r="I685" s="396">
        <v>433066.26</v>
      </c>
      <c r="J685" s="396">
        <v>433300.98</v>
      </c>
      <c r="K685">
        <v>0.9</v>
      </c>
      <c r="L685" s="396">
        <v>845448.84</v>
      </c>
      <c r="M685" s="396">
        <v>209218.88</v>
      </c>
      <c r="N685" s="396">
        <v>89562.96</v>
      </c>
      <c r="O685" s="396">
        <v>35635.18</v>
      </c>
      <c r="P685" s="396">
        <v>28931.13</v>
      </c>
      <c r="Q685" s="396">
        <v>63983.92</v>
      </c>
      <c r="R685" s="396">
        <v>19562.439999999999</v>
      </c>
      <c r="S685" s="396">
        <v>34326.959999999999</v>
      </c>
      <c r="T685" s="396">
        <v>39220.370000000003</v>
      </c>
      <c r="U685" s="396">
        <v>24559.119999999999</v>
      </c>
      <c r="V685" s="396">
        <v>57818.12</v>
      </c>
      <c r="W685" s="396">
        <v>50358.32</v>
      </c>
      <c r="X685" s="396">
        <v>41190.36</v>
      </c>
      <c r="Y685" s="396">
        <v>1539816.6</v>
      </c>
      <c r="Z685" s="396">
        <v>23850</v>
      </c>
      <c r="AA685" s="396">
        <v>33500</v>
      </c>
      <c r="AB685" s="396">
        <v>87100</v>
      </c>
      <c r="AC685" s="396">
        <v>9112</v>
      </c>
      <c r="AD685" s="396">
        <v>76514</v>
      </c>
      <c r="AE685" s="396">
        <v>118383</v>
      </c>
      <c r="AF685" s="396">
        <v>402268</v>
      </c>
      <c r="AG685" s="396">
        <v>270144</v>
      </c>
      <c r="AH685" s="396">
        <v>728290.08</v>
      </c>
      <c r="AI685" s="396">
        <v>1749161.08</v>
      </c>
      <c r="AJ685" s="396">
        <v>271773.44</v>
      </c>
      <c r="AK685" s="396">
        <v>1477387.64</v>
      </c>
      <c r="AL685" s="396">
        <v>1721983.73</v>
      </c>
      <c r="AM685" s="396">
        <v>54941.08</v>
      </c>
      <c r="AN685" s="396">
        <v>54941.08</v>
      </c>
      <c r="AO685" s="396">
        <v>56975.94</v>
      </c>
      <c r="AP685" s="396">
        <v>56975.94</v>
      </c>
      <c r="AQ685" s="396">
        <v>678.28</v>
      </c>
      <c r="AR685" s="396">
        <v>678.28</v>
      </c>
      <c r="AS685" s="396">
        <v>678.28</v>
      </c>
      <c r="AT685" s="396">
        <v>678.28</v>
      </c>
      <c r="AU685" s="396">
        <v>1356.57</v>
      </c>
      <c r="AV685" s="396">
        <v>128874.15</v>
      </c>
      <c r="AW685" s="396">
        <v>53025.39</v>
      </c>
      <c r="AX685" s="396">
        <v>19585.330000000002</v>
      </c>
      <c r="AY685" s="396">
        <v>429388.6</v>
      </c>
      <c r="AZ685" s="396">
        <v>3691189.01</v>
      </c>
      <c r="BA685" s="396">
        <v>161373.68</v>
      </c>
      <c r="BB685" s="396">
        <v>2</v>
      </c>
      <c r="BC685" s="396">
        <v>79157.03</v>
      </c>
      <c r="BD685" s="396">
        <v>3691188.93</v>
      </c>
    </row>
    <row r="686" spans="1:56" x14ac:dyDescent="0.25">
      <c r="A686" s="390" t="s">
        <v>2645</v>
      </c>
      <c r="B686" s="390" t="s">
        <v>6682</v>
      </c>
      <c r="C686">
        <v>1627.25</v>
      </c>
      <c r="D686" s="396">
        <v>20925267.41</v>
      </c>
      <c r="E686" s="396">
        <v>33468812.260000002</v>
      </c>
      <c r="F686" s="397">
        <v>1.5994449009528799</v>
      </c>
      <c r="G686">
        <v>4</v>
      </c>
      <c r="H686" s="396">
        <v>1330.64</v>
      </c>
      <c r="I686" s="396">
        <v>1022352.91</v>
      </c>
      <c r="J686" s="396">
        <v>1023683.55</v>
      </c>
      <c r="K686">
        <v>0.9</v>
      </c>
      <c r="L686" s="396">
        <v>4906800.49</v>
      </c>
      <c r="M686" s="396">
        <v>1176089.8500000001</v>
      </c>
      <c r="N686" s="396">
        <v>547278.52</v>
      </c>
      <c r="O686" s="396">
        <v>223757.05</v>
      </c>
      <c r="P686" s="396">
        <v>160202.93</v>
      </c>
      <c r="Q686" s="396">
        <v>373664.04</v>
      </c>
      <c r="R686" s="396">
        <v>120728.23</v>
      </c>
      <c r="S686" s="396">
        <v>209031.66</v>
      </c>
      <c r="T686" s="396">
        <v>247902.34</v>
      </c>
      <c r="U686" s="396">
        <v>151261.9</v>
      </c>
      <c r="V686" s="396">
        <v>365454.18</v>
      </c>
      <c r="W686" s="396">
        <v>318302.59000000003</v>
      </c>
      <c r="X686" s="396">
        <v>250825.86</v>
      </c>
      <c r="Y686" s="396">
        <v>9051299.6400000006</v>
      </c>
      <c r="Z686" s="396">
        <v>145800</v>
      </c>
      <c r="AA686" s="396">
        <v>203406.25</v>
      </c>
      <c r="AB686" s="396">
        <v>528856.25</v>
      </c>
      <c r="AC686" s="396">
        <v>55326.5</v>
      </c>
      <c r="AD686" s="396">
        <v>464579.87</v>
      </c>
      <c r="AE686" s="396">
        <v>644353</v>
      </c>
      <c r="AF686" s="396">
        <v>2442502.25</v>
      </c>
      <c r="AG686" s="396">
        <v>1640268</v>
      </c>
      <c r="AH686" s="396">
        <v>4072533.51</v>
      </c>
      <c r="AI686" s="396">
        <v>10197625.630000001</v>
      </c>
      <c r="AJ686" s="396">
        <v>1650161.68</v>
      </c>
      <c r="AK686" s="396">
        <v>8547463.9499999993</v>
      </c>
      <c r="AL686" s="396">
        <v>10032609.460000001</v>
      </c>
      <c r="AM686" s="396">
        <v>146509.56</v>
      </c>
      <c r="AN686" s="396">
        <v>146509.56</v>
      </c>
      <c r="AO686" s="396">
        <v>152614.12</v>
      </c>
      <c r="AP686" s="396">
        <v>152614.12</v>
      </c>
      <c r="AQ686" s="396">
        <v>2713.14</v>
      </c>
      <c r="AR686" s="396">
        <v>2713.14</v>
      </c>
      <c r="AS686" s="396">
        <v>3391.42</v>
      </c>
      <c r="AT686" s="396">
        <v>3391.42</v>
      </c>
      <c r="AU686" s="396">
        <v>4069.71</v>
      </c>
      <c r="AV686" s="396">
        <v>782740.89</v>
      </c>
      <c r="AW686" s="396">
        <v>322059.46999999997</v>
      </c>
      <c r="AX686" s="396">
        <v>122031.67999999999</v>
      </c>
      <c r="AY686" s="396">
        <v>1841358.23</v>
      </c>
      <c r="AZ686" s="396">
        <v>20925267.41</v>
      </c>
      <c r="BA686" s="396">
        <v>108542.41</v>
      </c>
      <c r="BB686" s="396">
        <v>4.84</v>
      </c>
      <c r="BC686" s="396">
        <v>406078.61</v>
      </c>
      <c r="BD686" s="396">
        <v>20925267.329999998</v>
      </c>
    </row>
    <row r="687" spans="1:56" x14ac:dyDescent="0.25">
      <c r="A687" s="390" t="s">
        <v>1909</v>
      </c>
      <c r="B687" s="390" t="s">
        <v>6683</v>
      </c>
      <c r="C687">
        <v>154.88999999999999</v>
      </c>
      <c r="D687" s="396">
        <v>2111182.5699999998</v>
      </c>
      <c r="E687" s="396">
        <v>3245389.81</v>
      </c>
      <c r="F687" s="397">
        <v>1.5372378761160399</v>
      </c>
      <c r="G687">
        <v>4</v>
      </c>
      <c r="H687" s="396">
        <v>134.25</v>
      </c>
      <c r="I687" s="396">
        <v>191270.05</v>
      </c>
      <c r="J687" s="396">
        <v>191404.3</v>
      </c>
      <c r="K687">
        <v>0.9</v>
      </c>
      <c r="L687" s="396">
        <v>492235.6</v>
      </c>
      <c r="M687" s="396">
        <v>118265.18</v>
      </c>
      <c r="N687" s="396">
        <v>51145.56</v>
      </c>
      <c r="O687" s="396">
        <v>20030.939999999999</v>
      </c>
      <c r="P687" s="396">
        <v>16730.48</v>
      </c>
      <c r="Q687" s="396">
        <v>34366.46</v>
      </c>
      <c r="R687" s="396">
        <v>11178.54</v>
      </c>
      <c r="S687" s="396">
        <v>19256.580000000002</v>
      </c>
      <c r="T687" s="396">
        <v>22200.21</v>
      </c>
      <c r="U687" s="396">
        <v>13954.05</v>
      </c>
      <c r="V687" s="396">
        <v>32727.24</v>
      </c>
      <c r="W687" s="396">
        <v>28504.71</v>
      </c>
      <c r="X687" s="396">
        <v>23106.78</v>
      </c>
      <c r="Y687" s="396">
        <v>883702.33</v>
      </c>
      <c r="Z687" s="396">
        <v>13715.1</v>
      </c>
      <c r="AA687" s="396">
        <v>19361.25</v>
      </c>
      <c r="AB687" s="396">
        <v>50339.25</v>
      </c>
      <c r="AC687" s="396">
        <v>5266.26</v>
      </c>
      <c r="AD687" s="396">
        <v>44221.09</v>
      </c>
      <c r="AE687" s="396">
        <v>61327.18</v>
      </c>
      <c r="AF687" s="396">
        <v>232489.89</v>
      </c>
      <c r="AG687" s="396">
        <v>156129.12</v>
      </c>
      <c r="AH687" s="396">
        <v>417168.45036000002</v>
      </c>
      <c r="AI687" s="396">
        <v>1000017.59036</v>
      </c>
      <c r="AJ687" s="396">
        <v>157070.85</v>
      </c>
      <c r="AK687" s="396">
        <v>842946.74036000005</v>
      </c>
      <c r="AL687" s="396">
        <v>984310.50035999995</v>
      </c>
      <c r="AM687" s="396">
        <v>31201.11</v>
      </c>
      <c r="AN687" s="396">
        <v>31201.11</v>
      </c>
      <c r="AO687" s="396">
        <v>32557.68</v>
      </c>
      <c r="AP687" s="396">
        <v>32557.68</v>
      </c>
      <c r="AQ687" s="396">
        <v>0</v>
      </c>
      <c r="AR687" s="396">
        <v>0</v>
      </c>
      <c r="AS687" s="396">
        <v>0</v>
      </c>
      <c r="AT687" s="396">
        <v>0</v>
      </c>
      <c r="AU687" s="396">
        <v>0</v>
      </c>
      <c r="AV687" s="396">
        <v>73933.06</v>
      </c>
      <c r="AW687" s="396">
        <v>30419.82</v>
      </c>
      <c r="AX687" s="396">
        <v>11299.23</v>
      </c>
      <c r="AY687" s="396">
        <v>243169.69</v>
      </c>
      <c r="AZ687" s="396">
        <v>2111182.5699999998</v>
      </c>
      <c r="BA687" s="396">
        <v>74448.850000000006</v>
      </c>
      <c r="BB687" s="396">
        <v>0</v>
      </c>
      <c r="BC687" s="396">
        <v>50895.94</v>
      </c>
      <c r="BD687" s="396">
        <v>2111182.52036</v>
      </c>
    </row>
    <row r="688" spans="1:56" x14ac:dyDescent="0.25">
      <c r="A688" s="390" t="s">
        <v>1759</v>
      </c>
      <c r="B688" s="390" t="s">
        <v>6684</v>
      </c>
      <c r="C688">
        <v>423.5</v>
      </c>
      <c r="D688" s="396">
        <v>5539565.8899999997</v>
      </c>
      <c r="E688" s="396">
        <v>5314030.72</v>
      </c>
      <c r="F688" s="397">
        <v>0.95928649022712498</v>
      </c>
      <c r="G688">
        <v>3</v>
      </c>
      <c r="H688" s="396">
        <v>7371.81</v>
      </c>
      <c r="I688" s="396">
        <v>1404982.8</v>
      </c>
      <c r="J688" s="396">
        <v>1412354.61</v>
      </c>
      <c r="K688">
        <v>0.9</v>
      </c>
      <c r="L688" s="396">
        <v>1296431.8600000001</v>
      </c>
      <c r="M688" s="396">
        <v>307106.08</v>
      </c>
      <c r="N688" s="396">
        <v>140967.54</v>
      </c>
      <c r="O688" s="396">
        <v>57967.69</v>
      </c>
      <c r="P688" s="396">
        <v>42970.48</v>
      </c>
      <c r="Q688" s="396">
        <v>94575.73</v>
      </c>
      <c r="R688" s="396">
        <v>30740.98</v>
      </c>
      <c r="S688" s="396">
        <v>54141.71</v>
      </c>
      <c r="T688" s="396">
        <v>64380.6</v>
      </c>
      <c r="U688" s="396">
        <v>39071.339999999997</v>
      </c>
      <c r="V688" s="396">
        <v>94908.99</v>
      </c>
      <c r="W688" s="396">
        <v>82663.649999999994</v>
      </c>
      <c r="X688" s="396">
        <v>64966.91</v>
      </c>
      <c r="Y688" s="396">
        <v>2370893.56</v>
      </c>
      <c r="Z688" s="396">
        <v>37800</v>
      </c>
      <c r="AA688" s="396">
        <v>52937.5</v>
      </c>
      <c r="AB688" s="396">
        <v>137637.5</v>
      </c>
      <c r="AC688" s="396">
        <v>14399</v>
      </c>
      <c r="AD688" s="396">
        <v>120909.25</v>
      </c>
      <c r="AE688" s="396">
        <v>160602.5</v>
      </c>
      <c r="AF688" s="396">
        <v>635673.5</v>
      </c>
      <c r="AG688" s="396">
        <v>426888</v>
      </c>
      <c r="AH688" s="396">
        <v>1084802.76</v>
      </c>
      <c r="AI688" s="396">
        <v>2671650.0099999998</v>
      </c>
      <c r="AJ688" s="396">
        <v>429462.88</v>
      </c>
      <c r="AK688" s="396">
        <v>2242187.13</v>
      </c>
      <c r="AL688" s="396">
        <v>2628703.7200000002</v>
      </c>
      <c r="AM688" s="396">
        <v>54262.8</v>
      </c>
      <c r="AN688" s="396">
        <v>54262.8</v>
      </c>
      <c r="AO688" s="396">
        <v>56297.65</v>
      </c>
      <c r="AP688" s="396">
        <v>56297.65</v>
      </c>
      <c r="AQ688" s="396">
        <v>0</v>
      </c>
      <c r="AR688" s="396">
        <v>0</v>
      </c>
      <c r="AS688" s="396">
        <v>0</v>
      </c>
      <c r="AT688" s="396">
        <v>0</v>
      </c>
      <c r="AU688" s="396">
        <v>0</v>
      </c>
      <c r="AV688" s="396">
        <v>203485.5</v>
      </c>
      <c r="AW688" s="396">
        <v>83724.3</v>
      </c>
      <c r="AX688" s="396">
        <v>31637.84</v>
      </c>
      <c r="AY688" s="396">
        <v>539968.54</v>
      </c>
      <c r="AZ688" s="396">
        <v>5539565.8899999997</v>
      </c>
      <c r="BA688" s="396">
        <v>143065.97</v>
      </c>
      <c r="BB688" s="396">
        <v>0</v>
      </c>
      <c r="BC688" s="396">
        <v>118157.72</v>
      </c>
      <c r="BD688" s="396">
        <v>5539565.8200000003</v>
      </c>
    </row>
    <row r="689" spans="1:56" x14ac:dyDescent="0.25">
      <c r="A689" s="390"/>
      <c r="B689" s="390" t="s">
        <v>6685</v>
      </c>
      <c r="C689">
        <v>17</v>
      </c>
      <c r="D689" s="396">
        <v>242205.43</v>
      </c>
      <c r="E689" s="396">
        <v>126869.63</v>
      </c>
      <c r="F689" s="397">
        <v>0.52381001532459404</v>
      </c>
      <c r="G689">
        <v>1</v>
      </c>
      <c r="H689" s="396">
        <v>24203.52</v>
      </c>
      <c r="I689" s="396">
        <v>102649.09</v>
      </c>
      <c r="J689" s="396">
        <v>126852.61</v>
      </c>
      <c r="K689">
        <v>0.93064000000000002</v>
      </c>
      <c r="L689" s="396">
        <v>54183.67</v>
      </c>
      <c r="M689" s="396">
        <v>16546.150000000001</v>
      </c>
      <c r="N689" s="396">
        <v>5924.64</v>
      </c>
      <c r="O689" s="396">
        <v>1529.69</v>
      </c>
      <c r="P689" s="396">
        <v>1797.13</v>
      </c>
      <c r="Q689" s="396">
        <v>4816.9799999999996</v>
      </c>
      <c r="R689" s="396">
        <v>577.95000000000005</v>
      </c>
      <c r="S689" s="396">
        <v>2020.07</v>
      </c>
      <c r="T689" s="396">
        <v>1530.4</v>
      </c>
      <c r="U689" s="396">
        <v>1442.91</v>
      </c>
      <c r="V689" s="396">
        <v>2256.09</v>
      </c>
      <c r="W689" s="396">
        <v>1965</v>
      </c>
      <c r="X689" s="396">
        <v>2423.9699999999998</v>
      </c>
      <c r="Y689" s="396">
        <v>97014.65</v>
      </c>
      <c r="Z689" s="396">
        <v>1530</v>
      </c>
      <c r="AA689" s="396">
        <v>2125</v>
      </c>
      <c r="AB689" s="396">
        <v>5525</v>
      </c>
      <c r="AC689" s="396">
        <v>578</v>
      </c>
      <c r="AD689" s="396">
        <v>9707</v>
      </c>
      <c r="AE689" s="396">
        <v>13114</v>
      </c>
      <c r="AF689" s="396">
        <v>25517</v>
      </c>
      <c r="AG689" s="396">
        <v>17136</v>
      </c>
      <c r="AH689" s="396">
        <v>44468.487000000001</v>
      </c>
      <c r="AI689" s="396">
        <v>119700.48699999999</v>
      </c>
      <c r="AJ689" s="396">
        <v>17239.36</v>
      </c>
      <c r="AK689" s="396">
        <v>102461.12699999999</v>
      </c>
      <c r="AL689" s="396">
        <v>118504.757</v>
      </c>
      <c r="AM689" s="396">
        <v>3506.88</v>
      </c>
      <c r="AN689" s="396">
        <v>3506.88</v>
      </c>
      <c r="AO689" s="396">
        <v>3506.88</v>
      </c>
      <c r="AP689" s="396">
        <v>3506.88</v>
      </c>
      <c r="AQ689" s="396">
        <v>0</v>
      </c>
      <c r="AR689" s="396">
        <v>0</v>
      </c>
      <c r="AS689" s="396">
        <v>0</v>
      </c>
      <c r="AT689" s="396">
        <v>0</v>
      </c>
      <c r="AU689" s="396">
        <v>0</v>
      </c>
      <c r="AV689" s="396">
        <v>8416.52</v>
      </c>
      <c r="AW689" s="396">
        <v>3462.98</v>
      </c>
      <c r="AX689" s="396">
        <v>778.92</v>
      </c>
      <c r="AY689" s="396">
        <v>26685.94</v>
      </c>
      <c r="AZ689" s="396">
        <v>242205.43</v>
      </c>
      <c r="BA689" s="396">
        <v>4925.63</v>
      </c>
      <c r="BB689" s="396">
        <v>0</v>
      </c>
      <c r="BC689" s="396">
        <v>3176.28</v>
      </c>
      <c r="BD689" s="396">
        <v>242205.34700000001</v>
      </c>
    </row>
    <row r="690" spans="1:56" x14ac:dyDescent="0.25">
      <c r="A690" s="390"/>
      <c r="B690" s="390" t="s">
        <v>6686</v>
      </c>
      <c r="C690">
        <v>61.65</v>
      </c>
      <c r="D690" s="396">
        <v>911374.87</v>
      </c>
      <c r="E690" s="396">
        <v>645623.31000000006</v>
      </c>
      <c r="F690" s="397">
        <v>0.70840587254726495</v>
      </c>
      <c r="G690">
        <v>1</v>
      </c>
      <c r="H690" s="396">
        <v>31530.29</v>
      </c>
      <c r="I690" s="396">
        <v>554485.82999999996</v>
      </c>
      <c r="J690" s="396">
        <v>586016.12</v>
      </c>
      <c r="K690">
        <v>0.93064000000000002</v>
      </c>
      <c r="L690" s="396">
        <v>199543.17</v>
      </c>
      <c r="M690" s="396">
        <v>61522.879999999997</v>
      </c>
      <c r="N690" s="396">
        <v>22363</v>
      </c>
      <c r="O690" s="396">
        <v>7454.33</v>
      </c>
      <c r="P690" s="396">
        <v>6679.68</v>
      </c>
      <c r="Q690" s="396">
        <v>19164.150000000001</v>
      </c>
      <c r="R690" s="396">
        <v>4045.68</v>
      </c>
      <c r="S690" s="396">
        <v>8368.8799999999992</v>
      </c>
      <c r="T690" s="396">
        <v>7652</v>
      </c>
      <c r="U690" s="396">
        <v>5771.64</v>
      </c>
      <c r="V690" s="396">
        <v>11280.47</v>
      </c>
      <c r="W690" s="396">
        <v>9825.0400000000009</v>
      </c>
      <c r="X690" s="396">
        <v>10042.17</v>
      </c>
      <c r="Y690" s="396">
        <v>373713.09</v>
      </c>
      <c r="Z690" s="396">
        <v>5548.5</v>
      </c>
      <c r="AA690" s="396">
        <v>7706.25</v>
      </c>
      <c r="AB690" s="396">
        <v>20036.25</v>
      </c>
      <c r="AC690" s="396">
        <v>2096.1</v>
      </c>
      <c r="AD690" s="396">
        <v>35202.15</v>
      </c>
      <c r="AE690" s="396">
        <v>48553.47</v>
      </c>
      <c r="AF690" s="396">
        <v>92536.65</v>
      </c>
      <c r="AG690" s="396">
        <v>62143.199999999997</v>
      </c>
      <c r="AH690" s="396">
        <v>169031.71859999999</v>
      </c>
      <c r="AI690" s="396">
        <v>442854.28860000003</v>
      </c>
      <c r="AJ690" s="396">
        <v>62518.03</v>
      </c>
      <c r="AK690" s="396">
        <v>380336.2586</v>
      </c>
      <c r="AL690" s="396">
        <v>438518.02860000002</v>
      </c>
      <c r="AM690" s="396">
        <v>12624.78</v>
      </c>
      <c r="AN690" s="396">
        <v>12624.78</v>
      </c>
      <c r="AO690" s="396">
        <v>13326.15</v>
      </c>
      <c r="AP690" s="396">
        <v>13326.15</v>
      </c>
      <c r="AQ690" s="396">
        <v>0</v>
      </c>
      <c r="AR690" s="396">
        <v>0</v>
      </c>
      <c r="AS690" s="396">
        <v>0</v>
      </c>
      <c r="AT690" s="396">
        <v>0</v>
      </c>
      <c r="AU690" s="396">
        <v>0</v>
      </c>
      <c r="AV690" s="396">
        <v>30159.200000000001</v>
      </c>
      <c r="AW690" s="396">
        <v>12409.03</v>
      </c>
      <c r="AX690" s="396">
        <v>4673.5600000000004</v>
      </c>
      <c r="AY690" s="396">
        <v>99143.65</v>
      </c>
      <c r="AZ690" s="396">
        <v>911374.87</v>
      </c>
      <c r="BA690" s="396">
        <v>38040.720000000001</v>
      </c>
      <c r="BB690" s="396">
        <v>0</v>
      </c>
      <c r="BC690" s="396">
        <v>22418.080000000002</v>
      </c>
      <c r="BD690" s="396">
        <v>911374.76859999995</v>
      </c>
    </row>
    <row r="691" spans="1:56" x14ac:dyDescent="0.25">
      <c r="A691" s="390" t="s">
        <v>1649</v>
      </c>
      <c r="B691" s="390" t="s">
        <v>6687</v>
      </c>
      <c r="C691">
        <v>475</v>
      </c>
      <c r="D691" s="396">
        <v>6560978.21</v>
      </c>
      <c r="E691" s="396">
        <v>4677949.3</v>
      </c>
      <c r="F691" s="397">
        <v>0.71299570738857898</v>
      </c>
      <c r="G691">
        <v>1</v>
      </c>
      <c r="H691" s="396">
        <v>198988.97</v>
      </c>
      <c r="I691" s="396">
        <v>2529886.54</v>
      </c>
      <c r="J691" s="396">
        <v>2728875.51</v>
      </c>
      <c r="K691">
        <v>0.93064000000000002</v>
      </c>
      <c r="L691" s="396">
        <v>1504839.38</v>
      </c>
      <c r="M691" s="396">
        <v>373559.14</v>
      </c>
      <c r="N691" s="396">
        <v>165652.71</v>
      </c>
      <c r="O691" s="396">
        <v>66059.94</v>
      </c>
      <c r="P691" s="396">
        <v>49994.17</v>
      </c>
      <c r="Q691" s="396">
        <v>119420.05</v>
      </c>
      <c r="R691" s="396">
        <v>35833.230000000003</v>
      </c>
      <c r="S691" s="396">
        <v>63199.49</v>
      </c>
      <c r="T691" s="396">
        <v>72694.009999999995</v>
      </c>
      <c r="U691" s="396">
        <v>45018.81</v>
      </c>
      <c r="V691" s="396">
        <v>107164.49</v>
      </c>
      <c r="W691" s="396">
        <v>93337.93</v>
      </c>
      <c r="X691" s="396">
        <v>75835.72</v>
      </c>
      <c r="Y691" s="396">
        <v>2772609.07</v>
      </c>
      <c r="Z691" s="396">
        <v>42390</v>
      </c>
      <c r="AA691" s="396">
        <v>59375</v>
      </c>
      <c r="AB691" s="396">
        <v>154375</v>
      </c>
      <c r="AC691" s="396">
        <v>16150</v>
      </c>
      <c r="AD691" s="396">
        <v>271225</v>
      </c>
      <c r="AE691" s="396">
        <v>212492.5</v>
      </c>
      <c r="AF691" s="396">
        <v>712975</v>
      </c>
      <c r="AG691" s="396">
        <v>478800</v>
      </c>
      <c r="AH691" s="396">
        <v>1229820.9569999999</v>
      </c>
      <c r="AI691" s="396">
        <v>3177603.4569999999</v>
      </c>
      <c r="AJ691" s="396">
        <v>481688</v>
      </c>
      <c r="AK691" s="396">
        <v>2695915.4569999999</v>
      </c>
      <c r="AL691" s="396">
        <v>3144193.577</v>
      </c>
      <c r="AM691" s="396">
        <v>67332.17</v>
      </c>
      <c r="AN691" s="396">
        <v>67332.17</v>
      </c>
      <c r="AO691" s="396">
        <v>70137.679999999993</v>
      </c>
      <c r="AP691" s="396">
        <v>70137.679999999993</v>
      </c>
      <c r="AQ691" s="396">
        <v>0</v>
      </c>
      <c r="AR691" s="396">
        <v>0</v>
      </c>
      <c r="AS691" s="396">
        <v>0</v>
      </c>
      <c r="AT691" s="396">
        <v>0</v>
      </c>
      <c r="AU691" s="396">
        <v>0</v>
      </c>
      <c r="AV691" s="396">
        <v>235662.61</v>
      </c>
      <c r="AW691" s="396">
        <v>96963.6</v>
      </c>
      <c r="AX691" s="396">
        <v>36609.57</v>
      </c>
      <c r="AY691" s="396">
        <v>644175.48</v>
      </c>
      <c r="AZ691" s="396">
        <v>6560978.21</v>
      </c>
      <c r="BA691" s="396">
        <v>252135.25</v>
      </c>
      <c r="BB691" s="396">
        <v>0</v>
      </c>
      <c r="BC691" s="396">
        <v>221914.37</v>
      </c>
      <c r="BD691" s="396">
        <v>6560978.1270000003</v>
      </c>
    </row>
    <row r="692" spans="1:56" x14ac:dyDescent="0.25">
      <c r="A692" s="390" t="s">
        <v>1621</v>
      </c>
      <c r="B692" s="390" t="s">
        <v>6688</v>
      </c>
      <c r="C692">
        <v>94.2</v>
      </c>
      <c r="D692" s="396">
        <v>1241862.68</v>
      </c>
      <c r="E692" s="396">
        <v>1608662.93</v>
      </c>
      <c r="F692" s="397">
        <v>1.29536297040507</v>
      </c>
      <c r="G692">
        <v>4</v>
      </c>
      <c r="H692" s="396">
        <v>78.97</v>
      </c>
      <c r="I692" s="396">
        <v>307305.21999999997</v>
      </c>
      <c r="J692" s="396">
        <v>307384.19</v>
      </c>
      <c r="K692">
        <v>0.93064000000000002</v>
      </c>
      <c r="L692" s="396">
        <v>296021.78000000003</v>
      </c>
      <c r="M692" s="396">
        <v>76944.350000000006</v>
      </c>
      <c r="N692" s="396">
        <v>31991.439999999999</v>
      </c>
      <c r="O692" s="396">
        <v>11266.88</v>
      </c>
      <c r="P692" s="396">
        <v>9552.0300000000007</v>
      </c>
      <c r="Q692" s="396">
        <v>22434.58</v>
      </c>
      <c r="R692" s="396">
        <v>6357.5</v>
      </c>
      <c r="S692" s="396">
        <v>12120.45</v>
      </c>
      <c r="T692" s="396">
        <v>12243.2</v>
      </c>
      <c r="U692" s="396">
        <v>8368.8799999999992</v>
      </c>
      <c r="V692" s="396">
        <v>18048.75</v>
      </c>
      <c r="W692" s="396">
        <v>15720.07</v>
      </c>
      <c r="X692" s="396">
        <v>14543.83</v>
      </c>
      <c r="Y692" s="396">
        <v>535613.74</v>
      </c>
      <c r="Z692" s="396">
        <v>8425.7999999999993</v>
      </c>
      <c r="AA692" s="396">
        <v>11775</v>
      </c>
      <c r="AB692" s="396">
        <v>30615</v>
      </c>
      <c r="AC692" s="396">
        <v>3202.8</v>
      </c>
      <c r="AD692" s="396">
        <v>26894.1</v>
      </c>
      <c r="AE692" s="396">
        <v>47912.639999999999</v>
      </c>
      <c r="AF692" s="396">
        <v>141394.20000000001</v>
      </c>
      <c r="AG692" s="396">
        <v>94953.600000000006</v>
      </c>
      <c r="AH692" s="396">
        <v>234673.95480000001</v>
      </c>
      <c r="AI692" s="396">
        <v>599847.09479999996</v>
      </c>
      <c r="AJ692" s="396">
        <v>95526.33</v>
      </c>
      <c r="AK692" s="396">
        <v>504320.7648</v>
      </c>
      <c r="AL692" s="396">
        <v>593221.3848</v>
      </c>
      <c r="AM692" s="396">
        <v>9819.27</v>
      </c>
      <c r="AN692" s="396">
        <v>9819.27</v>
      </c>
      <c r="AO692" s="396">
        <v>10520.65</v>
      </c>
      <c r="AP692" s="396">
        <v>10520.65</v>
      </c>
      <c r="AQ692" s="396">
        <v>0</v>
      </c>
      <c r="AR692" s="396">
        <v>0</v>
      </c>
      <c r="AS692" s="396">
        <v>0</v>
      </c>
      <c r="AT692" s="396">
        <v>0</v>
      </c>
      <c r="AU692" s="396">
        <v>0</v>
      </c>
      <c r="AV692" s="396">
        <v>46290.87</v>
      </c>
      <c r="AW692" s="396">
        <v>19046.419999999998</v>
      </c>
      <c r="AX692" s="396">
        <v>7010.34</v>
      </c>
      <c r="AY692" s="396">
        <v>113027.47</v>
      </c>
      <c r="AZ692" s="396">
        <v>1241862.68</v>
      </c>
      <c r="BA692" s="396">
        <v>40479.54</v>
      </c>
      <c r="BB692" s="396">
        <v>0</v>
      </c>
      <c r="BC692" s="396">
        <v>38477.72</v>
      </c>
      <c r="BD692" s="396">
        <v>1241862.5948000001</v>
      </c>
    </row>
    <row r="693" spans="1:56" x14ac:dyDescent="0.25">
      <c r="A693" s="390" t="s">
        <v>1691</v>
      </c>
      <c r="B693" s="390" t="s">
        <v>6689</v>
      </c>
      <c r="C693">
        <v>438.22</v>
      </c>
      <c r="D693" s="396">
        <v>6305647.7800000003</v>
      </c>
      <c r="E693" s="396">
        <v>5404911.0800000001</v>
      </c>
      <c r="F693" s="397">
        <v>0.85715397823885398</v>
      </c>
      <c r="G693">
        <v>2</v>
      </c>
      <c r="H693" s="396">
        <v>12705.44</v>
      </c>
      <c r="I693" s="396">
        <v>2281647.87</v>
      </c>
      <c r="J693" s="396">
        <v>2294353.31</v>
      </c>
      <c r="K693">
        <v>0.9</v>
      </c>
      <c r="L693" s="396">
        <v>1410693.93</v>
      </c>
      <c r="M693" s="396">
        <v>361115.25</v>
      </c>
      <c r="N693" s="396">
        <v>149231.60999999999</v>
      </c>
      <c r="O693" s="396">
        <v>58354.47</v>
      </c>
      <c r="P693" s="396">
        <v>48477.98</v>
      </c>
      <c r="Q693" s="396">
        <v>106984.15</v>
      </c>
      <c r="R693" s="396">
        <v>31858.83</v>
      </c>
      <c r="S693" s="396">
        <v>56653.440000000002</v>
      </c>
      <c r="T693" s="396">
        <v>63640.6</v>
      </c>
      <c r="U693" s="396">
        <v>40466.74</v>
      </c>
      <c r="V693" s="396">
        <v>93818.08</v>
      </c>
      <c r="W693" s="396">
        <v>81713.5</v>
      </c>
      <c r="X693" s="396">
        <v>67980.84</v>
      </c>
      <c r="Y693" s="396">
        <v>2570989.42</v>
      </c>
      <c r="Z693" s="396">
        <v>39147.300000000003</v>
      </c>
      <c r="AA693" s="396">
        <v>54777.5</v>
      </c>
      <c r="AB693" s="396">
        <v>142421.5</v>
      </c>
      <c r="AC693" s="396">
        <v>14899.48</v>
      </c>
      <c r="AD693" s="396">
        <v>250223.62</v>
      </c>
      <c r="AE693" s="396">
        <v>213408.51</v>
      </c>
      <c r="AF693" s="396">
        <v>657768.22</v>
      </c>
      <c r="AG693" s="396">
        <v>441725.76</v>
      </c>
      <c r="AH693" s="396">
        <v>1221797.0122799999</v>
      </c>
      <c r="AI693" s="396">
        <v>3036168.90228</v>
      </c>
      <c r="AJ693" s="396">
        <v>444390.13</v>
      </c>
      <c r="AK693" s="396">
        <v>2591778.7722800002</v>
      </c>
      <c r="AL693" s="396">
        <v>2991729.88228</v>
      </c>
      <c r="AM693" s="396">
        <v>100386.18</v>
      </c>
      <c r="AN693" s="396">
        <v>100386.18</v>
      </c>
      <c r="AO693" s="396">
        <v>104455.89</v>
      </c>
      <c r="AP693" s="396">
        <v>104455.89</v>
      </c>
      <c r="AQ693" s="396">
        <v>678.28</v>
      </c>
      <c r="AR693" s="396">
        <v>678.28</v>
      </c>
      <c r="AS693" s="396">
        <v>678.28</v>
      </c>
      <c r="AT693" s="396">
        <v>678.28</v>
      </c>
      <c r="AU693" s="396">
        <v>1356.57</v>
      </c>
      <c r="AV693" s="396">
        <v>210268.35</v>
      </c>
      <c r="AW693" s="396">
        <v>86515.11</v>
      </c>
      <c r="AX693" s="396">
        <v>32391.119999999999</v>
      </c>
      <c r="AY693" s="396">
        <v>742928.41</v>
      </c>
      <c r="AZ693" s="396">
        <v>6305647.7800000003</v>
      </c>
      <c r="BA693" s="396">
        <v>321438.34000000003</v>
      </c>
      <c r="BB693" s="396">
        <v>44.37</v>
      </c>
      <c r="BC693" s="396">
        <v>190323.21</v>
      </c>
      <c r="BD693" s="396">
        <v>6305647.7122799996</v>
      </c>
    </row>
    <row r="694" spans="1:56" x14ac:dyDescent="0.25">
      <c r="A694" s="390" t="s">
        <v>2739</v>
      </c>
      <c r="B694" s="390" t="s">
        <v>6690</v>
      </c>
      <c r="C694">
        <v>762.75</v>
      </c>
      <c r="D694" s="396">
        <v>11002212.970000001</v>
      </c>
      <c r="E694" s="396">
        <v>8243807.9100000001</v>
      </c>
      <c r="F694" s="397">
        <v>0.74928634198216204</v>
      </c>
      <c r="G694">
        <v>1</v>
      </c>
      <c r="H694" s="396">
        <v>200689.83</v>
      </c>
      <c r="I694" s="396">
        <v>5143448.97</v>
      </c>
      <c r="J694" s="396">
        <v>5344138.8</v>
      </c>
      <c r="K694">
        <v>0.9</v>
      </c>
      <c r="L694" s="396">
        <v>2467276.06</v>
      </c>
      <c r="M694" s="396">
        <v>604377.22</v>
      </c>
      <c r="N694" s="396">
        <v>257135.85</v>
      </c>
      <c r="O694" s="396">
        <v>102655.3</v>
      </c>
      <c r="P694" s="396">
        <v>85818.89</v>
      </c>
      <c r="Q694" s="396">
        <v>177685.27</v>
      </c>
      <c r="R694" s="396">
        <v>56451.62</v>
      </c>
      <c r="S694" s="396">
        <v>97957.43</v>
      </c>
      <c r="T694" s="396">
        <v>113221.07</v>
      </c>
      <c r="U694" s="396">
        <v>70607.490000000005</v>
      </c>
      <c r="V694" s="396">
        <v>166908.92000000001</v>
      </c>
      <c r="W694" s="396">
        <v>145374.01999999999</v>
      </c>
      <c r="X694" s="396">
        <v>117543.23</v>
      </c>
      <c r="Y694" s="396">
        <v>4463012.37</v>
      </c>
      <c r="Z694" s="396">
        <v>67770</v>
      </c>
      <c r="AA694" s="396">
        <v>95343.75</v>
      </c>
      <c r="AB694" s="396">
        <v>247893.75</v>
      </c>
      <c r="AC694" s="396">
        <v>25933.5</v>
      </c>
      <c r="AD694" s="396">
        <v>435530.25</v>
      </c>
      <c r="AE694" s="396">
        <v>322701.5</v>
      </c>
      <c r="AF694" s="396">
        <v>1144887.75</v>
      </c>
      <c r="AG694" s="396">
        <v>768852</v>
      </c>
      <c r="AH694" s="396">
        <v>2145242.7749999999</v>
      </c>
      <c r="AI694" s="396">
        <v>5254155.2750000004</v>
      </c>
      <c r="AJ694" s="396">
        <v>773489.52</v>
      </c>
      <c r="AK694" s="396">
        <v>4480665.7549999999</v>
      </c>
      <c r="AL694" s="396">
        <v>5176806.3150000004</v>
      </c>
      <c r="AM694" s="396">
        <v>193311.22</v>
      </c>
      <c r="AN694" s="396">
        <v>193311.22</v>
      </c>
      <c r="AO694" s="396">
        <v>200772.36</v>
      </c>
      <c r="AP694" s="396">
        <v>200772.36</v>
      </c>
      <c r="AQ694" s="396">
        <v>0</v>
      </c>
      <c r="AR694" s="396">
        <v>0</v>
      </c>
      <c r="AS694" s="396">
        <v>0</v>
      </c>
      <c r="AT694" s="396">
        <v>0</v>
      </c>
      <c r="AU694" s="396">
        <v>0</v>
      </c>
      <c r="AV694" s="396">
        <v>366273.9</v>
      </c>
      <c r="AW694" s="396">
        <v>150703.74</v>
      </c>
      <c r="AX694" s="396">
        <v>57249.43</v>
      </c>
      <c r="AY694" s="396">
        <v>1362394.23</v>
      </c>
      <c r="AZ694" s="396">
        <v>11002212.970000001</v>
      </c>
      <c r="BA694" s="396">
        <v>1032044.17</v>
      </c>
      <c r="BB694" s="396">
        <v>0</v>
      </c>
      <c r="BC694" s="396">
        <v>410194.95</v>
      </c>
      <c r="BD694" s="396">
        <v>11002212.914999999</v>
      </c>
    </row>
    <row r="695" spans="1:56" x14ac:dyDescent="0.25">
      <c r="A695" s="390" t="s">
        <v>2195</v>
      </c>
      <c r="B695" s="390" t="s">
        <v>6691</v>
      </c>
      <c r="C695">
        <v>385.72</v>
      </c>
      <c r="D695" s="396">
        <v>5257477.47</v>
      </c>
      <c r="E695" s="396">
        <v>4120826.25</v>
      </c>
      <c r="F695" s="397">
        <v>0.78380293087589803</v>
      </c>
      <c r="G695">
        <v>2</v>
      </c>
      <c r="H695" s="396">
        <v>27662.35</v>
      </c>
      <c r="I695" s="396">
        <v>1388862.18</v>
      </c>
      <c r="J695" s="396">
        <v>1416524.53</v>
      </c>
      <c r="K695">
        <v>0.9</v>
      </c>
      <c r="L695" s="396">
        <v>1199055.8700000001</v>
      </c>
      <c r="M695" s="396">
        <v>290490.2</v>
      </c>
      <c r="N695" s="396">
        <v>128979.04</v>
      </c>
      <c r="O695" s="396">
        <v>52249.41</v>
      </c>
      <c r="P695" s="396">
        <v>40045.96</v>
      </c>
      <c r="Q695" s="396">
        <v>88641.91</v>
      </c>
      <c r="R695" s="396">
        <v>28505.27</v>
      </c>
      <c r="S695" s="396">
        <v>49397.33</v>
      </c>
      <c r="T695" s="396">
        <v>57720.54</v>
      </c>
      <c r="U695" s="396">
        <v>35443.279999999999</v>
      </c>
      <c r="V695" s="396">
        <v>85090.82</v>
      </c>
      <c r="W695" s="396">
        <v>74112.240000000005</v>
      </c>
      <c r="X695" s="396">
        <v>59273.93</v>
      </c>
      <c r="Y695" s="396">
        <v>2189005.7999999998</v>
      </c>
      <c r="Z695" s="396">
        <v>34467.300000000003</v>
      </c>
      <c r="AA695" s="396">
        <v>48215</v>
      </c>
      <c r="AB695" s="396">
        <v>125359</v>
      </c>
      <c r="AC695" s="396">
        <v>13114.48</v>
      </c>
      <c r="AD695" s="396">
        <v>220246.12</v>
      </c>
      <c r="AE695" s="396">
        <v>157950.04</v>
      </c>
      <c r="AF695" s="396">
        <v>578965.72</v>
      </c>
      <c r="AG695" s="396">
        <v>388805.76</v>
      </c>
      <c r="AH695" s="396">
        <v>1010364.75528</v>
      </c>
      <c r="AI695" s="396">
        <v>2577488.1752800001</v>
      </c>
      <c r="AJ695" s="396">
        <v>391150.93</v>
      </c>
      <c r="AK695" s="396">
        <v>2186337.2452799999</v>
      </c>
      <c r="AL695" s="396">
        <v>2538373.07528</v>
      </c>
      <c r="AM695" s="396">
        <v>59010.79</v>
      </c>
      <c r="AN695" s="396">
        <v>59010.79</v>
      </c>
      <c r="AO695" s="396">
        <v>61045.65</v>
      </c>
      <c r="AP695" s="396">
        <v>61045.65</v>
      </c>
      <c r="AQ695" s="396">
        <v>0</v>
      </c>
      <c r="AR695" s="396">
        <v>0</v>
      </c>
      <c r="AS695" s="396">
        <v>0</v>
      </c>
      <c r="AT695" s="396">
        <v>0</v>
      </c>
      <c r="AU695" s="396">
        <v>0</v>
      </c>
      <c r="AV695" s="396">
        <v>185171.8</v>
      </c>
      <c r="AW695" s="396">
        <v>76189.11</v>
      </c>
      <c r="AX695" s="396">
        <v>28624.71</v>
      </c>
      <c r="AY695" s="396">
        <v>530098.5</v>
      </c>
      <c r="AZ695" s="396">
        <v>5257477.47</v>
      </c>
      <c r="BA695" s="396">
        <v>153674.62</v>
      </c>
      <c r="BB695" s="396">
        <v>0</v>
      </c>
      <c r="BC695" s="396">
        <v>131080.88</v>
      </c>
      <c r="BD695" s="396">
        <v>5257477.3752800003</v>
      </c>
    </row>
    <row r="696" spans="1:56" x14ac:dyDescent="0.25">
      <c r="A696" s="390" t="s">
        <v>2342</v>
      </c>
      <c r="B696" s="390" t="s">
        <v>6692</v>
      </c>
      <c r="C696">
        <v>2241.54</v>
      </c>
      <c r="D696" s="396">
        <v>31897967.620000001</v>
      </c>
      <c r="E696" s="396">
        <v>24710212.690000001</v>
      </c>
      <c r="F696" s="397">
        <v>0.77466417247557495</v>
      </c>
      <c r="G696">
        <v>1</v>
      </c>
      <c r="H696" s="396">
        <v>234426.06</v>
      </c>
      <c r="I696" s="396">
        <v>8612277.1600000001</v>
      </c>
      <c r="J696" s="396">
        <v>8846703.2200000007</v>
      </c>
      <c r="K696">
        <v>0.93064000000000002</v>
      </c>
      <c r="L696" s="396">
        <v>7263028.2300000004</v>
      </c>
      <c r="M696" s="396">
        <v>1805672.47</v>
      </c>
      <c r="N696" s="396">
        <v>785878.8</v>
      </c>
      <c r="O696" s="396">
        <v>314649.57</v>
      </c>
      <c r="P696" s="396">
        <v>246642.81</v>
      </c>
      <c r="Q696" s="396">
        <v>555220.41</v>
      </c>
      <c r="R696" s="396">
        <v>172230.69</v>
      </c>
      <c r="S696" s="396">
        <v>299836.86</v>
      </c>
      <c r="T696" s="396">
        <v>345870.45</v>
      </c>
      <c r="U696" s="396">
        <v>215282.28</v>
      </c>
      <c r="V696" s="396">
        <v>509877.4</v>
      </c>
      <c r="W696" s="396">
        <v>444092.06</v>
      </c>
      <c r="X696" s="396">
        <v>359786.82</v>
      </c>
      <c r="Y696" s="396">
        <v>13318068.85</v>
      </c>
      <c r="Z696" s="396">
        <v>199781.1</v>
      </c>
      <c r="AA696" s="396">
        <v>280192.5</v>
      </c>
      <c r="AB696" s="396">
        <v>728500.5</v>
      </c>
      <c r="AC696" s="396">
        <v>76212.36</v>
      </c>
      <c r="AD696" s="396">
        <v>1279919.3400000001</v>
      </c>
      <c r="AE696" s="396">
        <v>998735.99</v>
      </c>
      <c r="AF696" s="396">
        <v>3364551.54</v>
      </c>
      <c r="AG696" s="396">
        <v>2259472.3199999998</v>
      </c>
      <c r="AH696" s="396">
        <v>6030291.5679599997</v>
      </c>
      <c r="AI696" s="396">
        <v>15217657.21796</v>
      </c>
      <c r="AJ696" s="396">
        <v>2273100.88</v>
      </c>
      <c r="AK696" s="396">
        <v>12944556.337959999</v>
      </c>
      <c r="AL696" s="396">
        <v>15059994.937960001</v>
      </c>
      <c r="AM696" s="396">
        <v>427839.86</v>
      </c>
      <c r="AN696" s="396">
        <v>427839.86</v>
      </c>
      <c r="AO696" s="396">
        <v>445374.29</v>
      </c>
      <c r="AP696" s="396">
        <v>445374.29</v>
      </c>
      <c r="AQ696" s="396">
        <v>4909.63</v>
      </c>
      <c r="AR696" s="396">
        <v>4909.63</v>
      </c>
      <c r="AS696" s="396">
        <v>4909.63</v>
      </c>
      <c r="AT696" s="396">
        <v>4909.63</v>
      </c>
      <c r="AU696" s="396">
        <v>6312.39</v>
      </c>
      <c r="AV696" s="396">
        <v>1114487.79</v>
      </c>
      <c r="AW696" s="396">
        <v>458557.04</v>
      </c>
      <c r="AX696" s="396">
        <v>174479.66</v>
      </c>
      <c r="AY696" s="396">
        <v>3519903.7</v>
      </c>
      <c r="AZ696" s="396">
        <v>31897967.620000001</v>
      </c>
      <c r="BA696" s="396">
        <v>1374023.62</v>
      </c>
      <c r="BB696" s="396">
        <v>1478.13</v>
      </c>
      <c r="BC696" s="396">
        <v>829412.49</v>
      </c>
      <c r="BD696" s="396">
        <v>31897967.48796</v>
      </c>
    </row>
    <row r="697" spans="1:56" x14ac:dyDescent="0.25">
      <c r="A697" s="390" t="s">
        <v>1681</v>
      </c>
      <c r="B697" s="390" t="s">
        <v>6693</v>
      </c>
      <c r="C697">
        <v>1228.05</v>
      </c>
      <c r="D697" s="396">
        <v>17660894.210000001</v>
      </c>
      <c r="E697" s="396">
        <v>13508886.84</v>
      </c>
      <c r="F697" s="397">
        <v>0.76490389894023403</v>
      </c>
      <c r="G697">
        <v>1</v>
      </c>
      <c r="H697" s="396">
        <v>205039.79</v>
      </c>
      <c r="I697" s="396">
        <v>5979500.1699999999</v>
      </c>
      <c r="J697" s="396">
        <v>6184539.96</v>
      </c>
      <c r="K697">
        <v>0.93064000000000002</v>
      </c>
      <c r="L697" s="396">
        <v>4048269.1</v>
      </c>
      <c r="M697" s="396">
        <v>978183.83</v>
      </c>
      <c r="N697" s="396">
        <v>427597.95</v>
      </c>
      <c r="O697" s="396">
        <v>172963.25</v>
      </c>
      <c r="P697" s="396">
        <v>138650.45000000001</v>
      </c>
      <c r="Q697" s="396">
        <v>293510.46999999997</v>
      </c>
      <c r="R697" s="396">
        <v>94206.720000000001</v>
      </c>
      <c r="S697" s="396">
        <v>163048.91</v>
      </c>
      <c r="T697" s="396">
        <v>191300.03</v>
      </c>
      <c r="U697" s="396">
        <v>117452.93</v>
      </c>
      <c r="V697" s="396">
        <v>282011.83</v>
      </c>
      <c r="W697" s="396">
        <v>245626.14</v>
      </c>
      <c r="X697" s="396">
        <v>195649.23</v>
      </c>
      <c r="Y697" s="396">
        <v>7348470.8399999999</v>
      </c>
      <c r="Z697" s="396">
        <v>109557</v>
      </c>
      <c r="AA697" s="396">
        <v>153506.25</v>
      </c>
      <c r="AB697" s="396">
        <v>399116.25</v>
      </c>
      <c r="AC697" s="396">
        <v>41753.699999999997</v>
      </c>
      <c r="AD697" s="396">
        <v>701216.55</v>
      </c>
      <c r="AE697" s="396">
        <v>499592.56</v>
      </c>
      <c r="AF697" s="396">
        <v>1843303.05</v>
      </c>
      <c r="AG697" s="396">
        <v>1237874.3999999999</v>
      </c>
      <c r="AH697" s="396">
        <v>3359633.5932</v>
      </c>
      <c r="AI697" s="396">
        <v>8345553.3531999998</v>
      </c>
      <c r="AJ697" s="396">
        <v>1245340.94</v>
      </c>
      <c r="AK697" s="396">
        <v>7100212.4132000003</v>
      </c>
      <c r="AL697" s="396">
        <v>8259176.5032000002</v>
      </c>
      <c r="AM697" s="396">
        <v>265821.82</v>
      </c>
      <c r="AN697" s="396">
        <v>265821.82</v>
      </c>
      <c r="AO697" s="396">
        <v>277043.84999999998</v>
      </c>
      <c r="AP697" s="396">
        <v>277043.84999999998</v>
      </c>
      <c r="AQ697" s="396">
        <v>2104.13</v>
      </c>
      <c r="AR697" s="396">
        <v>2104.13</v>
      </c>
      <c r="AS697" s="396">
        <v>2104.13</v>
      </c>
      <c r="AT697" s="396">
        <v>2104.13</v>
      </c>
      <c r="AU697" s="396">
        <v>2805.5</v>
      </c>
      <c r="AV697" s="396">
        <v>610197.84</v>
      </c>
      <c r="AW697" s="396">
        <v>251066.47</v>
      </c>
      <c r="AX697" s="396">
        <v>95029.1</v>
      </c>
      <c r="AY697" s="396">
        <v>2053246.77</v>
      </c>
      <c r="AZ697" s="396">
        <v>17660894.210000001</v>
      </c>
      <c r="BA697" s="396">
        <v>777250.31</v>
      </c>
      <c r="BB697" s="396">
        <v>1338.26</v>
      </c>
      <c r="BC697" s="396">
        <v>337126.52</v>
      </c>
      <c r="BD697" s="396">
        <v>17660894.113200001</v>
      </c>
    </row>
    <row r="698" spans="1:56" x14ac:dyDescent="0.25">
      <c r="A698" s="390" t="s">
        <v>2765</v>
      </c>
      <c r="B698" s="390" t="s">
        <v>6694</v>
      </c>
      <c r="C698">
        <v>292.05</v>
      </c>
      <c r="D698" s="396">
        <v>4230734.07</v>
      </c>
      <c r="E698" s="396">
        <v>3124480.96</v>
      </c>
      <c r="F698" s="397">
        <v>0.73851981909134701</v>
      </c>
      <c r="G698">
        <v>1</v>
      </c>
      <c r="H698" s="396">
        <v>93284</v>
      </c>
      <c r="I698" s="396">
        <v>1850419.76</v>
      </c>
      <c r="J698" s="396">
        <v>1943703.76</v>
      </c>
      <c r="K698">
        <v>0.93064000000000002</v>
      </c>
      <c r="L698" s="396">
        <v>971195.61</v>
      </c>
      <c r="M698" s="396">
        <v>232369.92000000001</v>
      </c>
      <c r="N698" s="396">
        <v>100904.96000000001</v>
      </c>
      <c r="O698" s="396">
        <v>40757.980000000003</v>
      </c>
      <c r="P698" s="396">
        <v>33446.769999999997</v>
      </c>
      <c r="Q698" s="396">
        <v>68612.52</v>
      </c>
      <c r="R698" s="396">
        <v>21384.34</v>
      </c>
      <c r="S698" s="396">
        <v>38381.42</v>
      </c>
      <c r="T698" s="396">
        <v>45146.8</v>
      </c>
      <c r="U698" s="396">
        <v>27703.88</v>
      </c>
      <c r="V698" s="396">
        <v>66554.789999999994</v>
      </c>
      <c r="W698" s="396">
        <v>57967.76</v>
      </c>
      <c r="X698" s="396">
        <v>46055.48</v>
      </c>
      <c r="Y698" s="396">
        <v>1750482.23</v>
      </c>
      <c r="Z698" s="396">
        <v>26112.6</v>
      </c>
      <c r="AA698" s="396">
        <v>36506.25</v>
      </c>
      <c r="AB698" s="396">
        <v>94916.25</v>
      </c>
      <c r="AC698" s="396">
        <v>9929.7000000000007</v>
      </c>
      <c r="AD698" s="396">
        <v>166760.54999999999</v>
      </c>
      <c r="AE698" s="396">
        <v>115915.62</v>
      </c>
      <c r="AF698" s="396">
        <v>438367.05</v>
      </c>
      <c r="AG698" s="396">
        <v>294386.40000000002</v>
      </c>
      <c r="AH698" s="396">
        <v>807032.50619999995</v>
      </c>
      <c r="AI698" s="396">
        <v>1989926.9262000001</v>
      </c>
      <c r="AJ698" s="396">
        <v>296162.06</v>
      </c>
      <c r="AK698" s="396">
        <v>1693764.8662</v>
      </c>
      <c r="AL698" s="396">
        <v>1969385.1162</v>
      </c>
      <c r="AM698" s="396">
        <v>69436.3</v>
      </c>
      <c r="AN698" s="396">
        <v>69436.3</v>
      </c>
      <c r="AO698" s="396">
        <v>72241.81</v>
      </c>
      <c r="AP698" s="396">
        <v>72241.81</v>
      </c>
      <c r="AQ698" s="396">
        <v>0</v>
      </c>
      <c r="AR698" s="396">
        <v>0</v>
      </c>
      <c r="AS698" s="396">
        <v>0</v>
      </c>
      <c r="AT698" s="396">
        <v>0</v>
      </c>
      <c r="AU698" s="396">
        <v>0</v>
      </c>
      <c r="AV698" s="396">
        <v>145185</v>
      </c>
      <c r="AW698" s="396">
        <v>59736.5</v>
      </c>
      <c r="AX698" s="396">
        <v>22588.880000000001</v>
      </c>
      <c r="AY698" s="396">
        <v>510866.6</v>
      </c>
      <c r="AZ698" s="396">
        <v>4230734.07</v>
      </c>
      <c r="BA698" s="396">
        <v>236272.12</v>
      </c>
      <c r="BB698" s="396">
        <v>0</v>
      </c>
      <c r="BC698" s="396">
        <v>158923.62</v>
      </c>
      <c r="BD698" s="396">
        <v>4230733.9462000001</v>
      </c>
    </row>
    <row r="699" spans="1:56" x14ac:dyDescent="0.25">
      <c r="A699" s="390" t="s">
        <v>2663</v>
      </c>
      <c r="B699" s="390" t="s">
        <v>6695</v>
      </c>
      <c r="C699">
        <v>440.54</v>
      </c>
      <c r="D699" s="396">
        <v>6279181.1100000003</v>
      </c>
      <c r="E699" s="396">
        <v>4616874.3600000003</v>
      </c>
      <c r="F699" s="397">
        <v>0.73526695266797304</v>
      </c>
      <c r="G699">
        <v>1</v>
      </c>
      <c r="H699" s="396">
        <v>147189.76000000001</v>
      </c>
      <c r="I699" s="396">
        <v>2683844.11</v>
      </c>
      <c r="J699" s="396">
        <v>2831033.87</v>
      </c>
      <c r="K699">
        <v>0.93064000000000002</v>
      </c>
      <c r="L699" s="396">
        <v>1436457.12</v>
      </c>
      <c r="M699" s="396">
        <v>343468.09</v>
      </c>
      <c r="N699" s="396">
        <v>152262.04999999999</v>
      </c>
      <c r="O699" s="396">
        <v>61373.8</v>
      </c>
      <c r="P699" s="396">
        <v>49214.080000000002</v>
      </c>
      <c r="Q699" s="396">
        <v>105477.9</v>
      </c>
      <c r="R699" s="396">
        <v>32943.449999999997</v>
      </c>
      <c r="S699" s="396">
        <v>58005.01</v>
      </c>
      <c r="T699" s="396">
        <v>68102.81</v>
      </c>
      <c r="U699" s="396">
        <v>41844.410000000003</v>
      </c>
      <c r="V699" s="396">
        <v>100396.21</v>
      </c>
      <c r="W699" s="396">
        <v>87442.9</v>
      </c>
      <c r="X699" s="396">
        <v>69602.64</v>
      </c>
      <c r="Y699" s="396">
        <v>2606590.4700000002</v>
      </c>
      <c r="Z699" s="396">
        <v>39206.699999999997</v>
      </c>
      <c r="AA699" s="396">
        <v>55067.5</v>
      </c>
      <c r="AB699" s="396">
        <v>143175.5</v>
      </c>
      <c r="AC699" s="396">
        <v>14978.36</v>
      </c>
      <c r="AD699" s="396">
        <v>251548.34</v>
      </c>
      <c r="AE699" s="396">
        <v>173860.99</v>
      </c>
      <c r="AF699" s="396">
        <v>661250.54</v>
      </c>
      <c r="AG699" s="396">
        <v>444064.32</v>
      </c>
      <c r="AH699" s="396">
        <v>1192929.9189599999</v>
      </c>
      <c r="AI699" s="396">
        <v>2976082.1689599999</v>
      </c>
      <c r="AJ699" s="396">
        <v>446742.8</v>
      </c>
      <c r="AK699" s="396">
        <v>2529339.3689600001</v>
      </c>
      <c r="AL699" s="396">
        <v>2945096.0789600001</v>
      </c>
      <c r="AM699" s="396">
        <v>93984.49</v>
      </c>
      <c r="AN699" s="396">
        <v>93984.49</v>
      </c>
      <c r="AO699" s="396">
        <v>98192.75</v>
      </c>
      <c r="AP699" s="396">
        <v>98192.75</v>
      </c>
      <c r="AQ699" s="396">
        <v>0</v>
      </c>
      <c r="AR699" s="396">
        <v>0</v>
      </c>
      <c r="AS699" s="396">
        <v>0</v>
      </c>
      <c r="AT699" s="396">
        <v>0</v>
      </c>
      <c r="AU699" s="396">
        <v>0</v>
      </c>
      <c r="AV699" s="396">
        <v>218829.57</v>
      </c>
      <c r="AW699" s="396">
        <v>90037.63</v>
      </c>
      <c r="AX699" s="396">
        <v>34272.79</v>
      </c>
      <c r="AY699" s="396">
        <v>727494.47</v>
      </c>
      <c r="AZ699" s="396">
        <v>6279181.1100000003</v>
      </c>
      <c r="BA699" s="396">
        <v>311343.34000000003</v>
      </c>
      <c r="BB699" s="396">
        <v>0</v>
      </c>
      <c r="BC699" s="396">
        <v>165154.26</v>
      </c>
      <c r="BD699" s="396">
        <v>6279181.01896</v>
      </c>
    </row>
    <row r="700" spans="1:56" x14ac:dyDescent="0.25">
      <c r="A700" s="390" t="s">
        <v>3226</v>
      </c>
      <c r="B700" s="390" t="s">
        <v>6696</v>
      </c>
      <c r="C700">
        <v>1134.54</v>
      </c>
      <c r="D700" s="396">
        <v>16059676.689999999</v>
      </c>
      <c r="E700" s="396">
        <v>11791849.75</v>
      </c>
      <c r="F700" s="397">
        <v>0.73425200130850199</v>
      </c>
      <c r="G700">
        <v>1</v>
      </c>
      <c r="H700" s="396">
        <v>372130.61</v>
      </c>
      <c r="I700" s="396">
        <v>6851263.2999999998</v>
      </c>
      <c r="J700" s="396">
        <v>7223393.9100000001</v>
      </c>
      <c r="K700">
        <v>0.93064000000000002</v>
      </c>
      <c r="L700" s="396">
        <v>3666586.09</v>
      </c>
      <c r="M700" s="396">
        <v>907760.56</v>
      </c>
      <c r="N700" s="396">
        <v>397085.84</v>
      </c>
      <c r="O700" s="396">
        <v>158563.28</v>
      </c>
      <c r="P700" s="396">
        <v>124108.44</v>
      </c>
      <c r="Q700" s="396">
        <v>278580.96000000002</v>
      </c>
      <c r="R700" s="396">
        <v>86115.34</v>
      </c>
      <c r="S700" s="396">
        <v>151505.63</v>
      </c>
      <c r="T700" s="396">
        <v>174465.62</v>
      </c>
      <c r="U700" s="396">
        <v>108506.89</v>
      </c>
      <c r="V700" s="396">
        <v>257194.79</v>
      </c>
      <c r="W700" s="396">
        <v>224011.04</v>
      </c>
      <c r="X700" s="396">
        <v>181797.96</v>
      </c>
      <c r="Y700" s="396">
        <v>6716282.4400000004</v>
      </c>
      <c r="Z700" s="396">
        <v>101141.1</v>
      </c>
      <c r="AA700" s="396">
        <v>141817.5</v>
      </c>
      <c r="AB700" s="396">
        <v>368725.5</v>
      </c>
      <c r="AC700" s="396">
        <v>38574.36</v>
      </c>
      <c r="AD700" s="396">
        <v>647822.34</v>
      </c>
      <c r="AE700" s="396">
        <v>498668.68</v>
      </c>
      <c r="AF700" s="396">
        <v>1702944.54</v>
      </c>
      <c r="AG700" s="396">
        <v>1143616.32</v>
      </c>
      <c r="AH700" s="396">
        <v>3033244.2219600002</v>
      </c>
      <c r="AI700" s="396">
        <v>7676554.5619599996</v>
      </c>
      <c r="AJ700" s="396">
        <v>1150514.32</v>
      </c>
      <c r="AK700" s="396">
        <v>6526040.2419600002</v>
      </c>
      <c r="AL700" s="396">
        <v>7596754.8819599999</v>
      </c>
      <c r="AM700" s="396">
        <v>206906.16</v>
      </c>
      <c r="AN700" s="396">
        <v>206906.16</v>
      </c>
      <c r="AO700" s="396">
        <v>215322.68</v>
      </c>
      <c r="AP700" s="396">
        <v>215322.68</v>
      </c>
      <c r="AQ700" s="396">
        <v>3506.88</v>
      </c>
      <c r="AR700" s="396">
        <v>3506.88</v>
      </c>
      <c r="AS700" s="396">
        <v>3506.88</v>
      </c>
      <c r="AT700" s="396">
        <v>3506.88</v>
      </c>
      <c r="AU700" s="396">
        <v>4208.26</v>
      </c>
      <c r="AV700" s="396">
        <v>563906.97</v>
      </c>
      <c r="AW700" s="396">
        <v>232020.05</v>
      </c>
      <c r="AX700" s="396">
        <v>88018.75</v>
      </c>
      <c r="AY700" s="396">
        <v>1746639.23</v>
      </c>
      <c r="AZ700" s="396">
        <v>16059676.689999999</v>
      </c>
      <c r="BA700" s="396">
        <v>702681.46</v>
      </c>
      <c r="BB700" s="396">
        <v>558.19000000000005</v>
      </c>
      <c r="BC700" s="396">
        <v>465591.21</v>
      </c>
      <c r="BD700" s="396">
        <v>16059676.551960001</v>
      </c>
    </row>
    <row r="701" spans="1:56" x14ac:dyDescent="0.25">
      <c r="A701" s="390" t="s">
        <v>2157</v>
      </c>
      <c r="B701" s="390" t="s">
        <v>6697</v>
      </c>
      <c r="C701">
        <v>1049.25</v>
      </c>
      <c r="D701" s="396">
        <v>15445195.15</v>
      </c>
      <c r="E701" s="396">
        <v>11669138.73</v>
      </c>
      <c r="F701" s="397">
        <v>0.75551902171983898</v>
      </c>
      <c r="G701">
        <v>1</v>
      </c>
      <c r="H701" s="396">
        <v>272745.13</v>
      </c>
      <c r="I701" s="396">
        <v>9574416.8699999992</v>
      </c>
      <c r="J701" s="396">
        <v>9847162</v>
      </c>
      <c r="K701">
        <v>0.93064000000000002</v>
      </c>
      <c r="L701" s="396">
        <v>3518224.81</v>
      </c>
      <c r="M701" s="396">
        <v>847807.96</v>
      </c>
      <c r="N701" s="396">
        <v>365253.49</v>
      </c>
      <c r="O701" s="396">
        <v>147952.49</v>
      </c>
      <c r="P701" s="396">
        <v>122562.1</v>
      </c>
      <c r="Q701" s="396">
        <v>253053.26</v>
      </c>
      <c r="R701" s="396">
        <v>80335.789999999994</v>
      </c>
      <c r="S701" s="396">
        <v>139385.18</v>
      </c>
      <c r="T701" s="396">
        <v>163752.82</v>
      </c>
      <c r="U701" s="396">
        <v>100426.59</v>
      </c>
      <c r="V701" s="396">
        <v>241402.13</v>
      </c>
      <c r="W701" s="396">
        <v>210255.97</v>
      </c>
      <c r="X701" s="396">
        <v>167254.12</v>
      </c>
      <c r="Y701" s="396">
        <v>6357666.71</v>
      </c>
      <c r="Z701" s="396">
        <v>93420</v>
      </c>
      <c r="AA701" s="396">
        <v>131156.25</v>
      </c>
      <c r="AB701" s="396">
        <v>341006.25</v>
      </c>
      <c r="AC701" s="396">
        <v>35674.5</v>
      </c>
      <c r="AD701" s="396">
        <v>599121.75</v>
      </c>
      <c r="AE701" s="396">
        <v>424926</v>
      </c>
      <c r="AF701" s="396">
        <v>1574924.25</v>
      </c>
      <c r="AG701" s="396">
        <v>1057644</v>
      </c>
      <c r="AH701" s="396">
        <v>2956701.429</v>
      </c>
      <c r="AI701" s="396">
        <v>7214574.4289999995</v>
      </c>
      <c r="AJ701" s="396">
        <v>1064023.44</v>
      </c>
      <c r="AK701" s="396">
        <v>6150550.9890000001</v>
      </c>
      <c r="AL701" s="396">
        <v>7140773.7589999996</v>
      </c>
      <c r="AM701" s="396">
        <v>276342.46999999997</v>
      </c>
      <c r="AN701" s="396">
        <v>276342.46999999997</v>
      </c>
      <c r="AO701" s="396">
        <v>288265.87</v>
      </c>
      <c r="AP701" s="396">
        <v>288265.87</v>
      </c>
      <c r="AQ701" s="396">
        <v>0</v>
      </c>
      <c r="AR701" s="396">
        <v>0</v>
      </c>
      <c r="AS701" s="396">
        <v>0</v>
      </c>
      <c r="AT701" s="396">
        <v>0</v>
      </c>
      <c r="AU701" s="396">
        <v>0</v>
      </c>
      <c r="AV701" s="396">
        <v>521824.36</v>
      </c>
      <c r="AW701" s="396">
        <v>214705.12</v>
      </c>
      <c r="AX701" s="396">
        <v>81008.41</v>
      </c>
      <c r="AY701" s="396">
        <v>1946754.57</v>
      </c>
      <c r="AZ701" s="396">
        <v>15445195.15</v>
      </c>
      <c r="BA701" s="396">
        <v>1483542.68</v>
      </c>
      <c r="BB701" s="396">
        <v>198.97</v>
      </c>
      <c r="BC701" s="396">
        <v>471362.84</v>
      </c>
      <c r="BD701" s="396">
        <v>15445195.039000001</v>
      </c>
    </row>
    <row r="702" spans="1:56" x14ac:dyDescent="0.25">
      <c r="A702" s="390" t="s">
        <v>1627</v>
      </c>
      <c r="B702" s="390" t="s">
        <v>6698</v>
      </c>
      <c r="C702">
        <v>528.03</v>
      </c>
      <c r="D702" s="396">
        <v>7531332.8499999996</v>
      </c>
      <c r="E702" s="396">
        <v>5579304.0700000003</v>
      </c>
      <c r="F702" s="397">
        <v>0.74081230787721697</v>
      </c>
      <c r="G702">
        <v>1</v>
      </c>
      <c r="H702" s="396">
        <v>160016.29999999999</v>
      </c>
      <c r="I702" s="396">
        <v>3519450</v>
      </c>
      <c r="J702" s="396">
        <v>3679466.3</v>
      </c>
      <c r="K702">
        <v>0.93064000000000002</v>
      </c>
      <c r="L702" s="396">
        <v>1722035.27</v>
      </c>
      <c r="M702" s="396">
        <v>421382.34</v>
      </c>
      <c r="N702" s="396">
        <v>183973.98</v>
      </c>
      <c r="O702" s="396">
        <v>73502.59</v>
      </c>
      <c r="P702" s="396">
        <v>58692.56</v>
      </c>
      <c r="Q702" s="396">
        <v>127507.46</v>
      </c>
      <c r="R702" s="396">
        <v>39878.910000000003</v>
      </c>
      <c r="S702" s="396">
        <v>70125.460000000006</v>
      </c>
      <c r="T702" s="396">
        <v>81111.210000000006</v>
      </c>
      <c r="U702" s="396">
        <v>50213.29</v>
      </c>
      <c r="V702" s="396">
        <v>119573.01</v>
      </c>
      <c r="W702" s="396">
        <v>104145.48</v>
      </c>
      <c r="X702" s="396">
        <v>84146.48</v>
      </c>
      <c r="Y702" s="396">
        <v>3136288.04</v>
      </c>
      <c r="Z702" s="396">
        <v>46990.8</v>
      </c>
      <c r="AA702" s="396">
        <v>66003.75</v>
      </c>
      <c r="AB702" s="396">
        <v>171609.75</v>
      </c>
      <c r="AC702" s="396">
        <v>17953.02</v>
      </c>
      <c r="AD702" s="396">
        <v>301505.13</v>
      </c>
      <c r="AE702" s="396">
        <v>223100.79</v>
      </c>
      <c r="AF702" s="396">
        <v>792573.03</v>
      </c>
      <c r="AG702" s="396">
        <v>532254.24</v>
      </c>
      <c r="AH702" s="396">
        <v>1427577.79272</v>
      </c>
      <c r="AI702" s="396">
        <v>3579568.30272</v>
      </c>
      <c r="AJ702" s="396">
        <v>535464.66</v>
      </c>
      <c r="AK702" s="396">
        <v>3044103.6427199999</v>
      </c>
      <c r="AL702" s="396">
        <v>3542428.47272</v>
      </c>
      <c r="AM702" s="396">
        <v>108012.03</v>
      </c>
      <c r="AN702" s="396">
        <v>108012.03</v>
      </c>
      <c r="AO702" s="396">
        <v>112921.67</v>
      </c>
      <c r="AP702" s="396">
        <v>112921.67</v>
      </c>
      <c r="AQ702" s="396">
        <v>0</v>
      </c>
      <c r="AR702" s="396">
        <v>0</v>
      </c>
      <c r="AS702" s="396">
        <v>0</v>
      </c>
      <c r="AT702" s="396">
        <v>0</v>
      </c>
      <c r="AU702" s="396">
        <v>0</v>
      </c>
      <c r="AV702" s="396">
        <v>262314.93</v>
      </c>
      <c r="AW702" s="396">
        <v>107929.72</v>
      </c>
      <c r="AX702" s="396">
        <v>40504.199999999997</v>
      </c>
      <c r="AY702" s="396">
        <v>852616.25</v>
      </c>
      <c r="AZ702" s="396">
        <v>7531332.8499999996</v>
      </c>
      <c r="BA702" s="396">
        <v>419824.5</v>
      </c>
      <c r="BB702" s="396">
        <v>0</v>
      </c>
      <c r="BC702" s="396">
        <v>189461.04</v>
      </c>
      <c r="BD702" s="396">
        <v>7531332.76272</v>
      </c>
    </row>
    <row r="703" spans="1:56" x14ac:dyDescent="0.25">
      <c r="A703" s="390" t="s">
        <v>3180</v>
      </c>
      <c r="B703" s="390" t="s">
        <v>6699</v>
      </c>
      <c r="C703">
        <v>1139.3699999999999</v>
      </c>
      <c r="D703" s="396">
        <v>15868045.890000001</v>
      </c>
      <c r="E703" s="396">
        <v>12826998.24</v>
      </c>
      <c r="F703" s="397">
        <v>0.80835399197348801</v>
      </c>
      <c r="G703">
        <v>2</v>
      </c>
      <c r="H703" s="396">
        <v>78783.09</v>
      </c>
      <c r="I703" s="396">
        <v>6789632.2599999998</v>
      </c>
      <c r="J703" s="396">
        <v>6868415.3499999996</v>
      </c>
      <c r="K703">
        <v>0.93064000000000002</v>
      </c>
      <c r="L703" s="396">
        <v>3652461.21</v>
      </c>
      <c r="M703" s="396">
        <v>892905.01</v>
      </c>
      <c r="N703" s="396">
        <v>398021.46</v>
      </c>
      <c r="O703" s="396">
        <v>160275.42000000001</v>
      </c>
      <c r="P703" s="396">
        <v>122097.42</v>
      </c>
      <c r="Q703" s="396">
        <v>277543.2</v>
      </c>
      <c r="R703" s="396">
        <v>86693.3</v>
      </c>
      <c r="S703" s="396">
        <v>151794.21</v>
      </c>
      <c r="T703" s="396">
        <v>176761.22</v>
      </c>
      <c r="U703" s="396">
        <v>109372.63</v>
      </c>
      <c r="V703" s="396">
        <v>260578.93</v>
      </c>
      <c r="W703" s="396">
        <v>226958.55</v>
      </c>
      <c r="X703" s="396">
        <v>182144.24</v>
      </c>
      <c r="Y703" s="396">
        <v>6697606.7999999998</v>
      </c>
      <c r="Z703" s="396">
        <v>102191.4</v>
      </c>
      <c r="AA703" s="396">
        <v>142421.25</v>
      </c>
      <c r="AB703" s="396">
        <v>370295.25</v>
      </c>
      <c r="AC703" s="396">
        <v>38738.58</v>
      </c>
      <c r="AD703" s="396">
        <v>650580.27</v>
      </c>
      <c r="AE703" s="396">
        <v>484529.66</v>
      </c>
      <c r="AF703" s="396">
        <v>1710194.37</v>
      </c>
      <c r="AG703" s="396">
        <v>1148484.96</v>
      </c>
      <c r="AH703" s="396">
        <v>2987207.88888</v>
      </c>
      <c r="AI703" s="396">
        <v>7634643.6288799997</v>
      </c>
      <c r="AJ703" s="396">
        <v>1155412.32</v>
      </c>
      <c r="AK703" s="396">
        <v>6479231.3088800004</v>
      </c>
      <c r="AL703" s="396">
        <v>7554504.2288800003</v>
      </c>
      <c r="AM703" s="396">
        <v>178149.71</v>
      </c>
      <c r="AN703" s="396">
        <v>178149.71</v>
      </c>
      <c r="AO703" s="396">
        <v>185864.86</v>
      </c>
      <c r="AP703" s="396">
        <v>185864.86</v>
      </c>
      <c r="AQ703" s="396">
        <v>0</v>
      </c>
      <c r="AR703" s="396">
        <v>0</v>
      </c>
      <c r="AS703" s="396">
        <v>0</v>
      </c>
      <c r="AT703" s="396">
        <v>0</v>
      </c>
      <c r="AU703" s="396">
        <v>0</v>
      </c>
      <c r="AV703" s="396">
        <v>566712.48</v>
      </c>
      <c r="AW703" s="396">
        <v>233174.38</v>
      </c>
      <c r="AX703" s="396">
        <v>88018.75</v>
      </c>
      <c r="AY703" s="396">
        <v>1615934.75</v>
      </c>
      <c r="AZ703" s="396">
        <v>15868045.890000001</v>
      </c>
      <c r="BA703" s="396">
        <v>516358.7</v>
      </c>
      <c r="BB703" s="396">
        <v>213.86</v>
      </c>
      <c r="BC703" s="396">
        <v>437697.14</v>
      </c>
      <c r="BD703" s="396">
        <v>15868045.77888</v>
      </c>
    </row>
    <row r="704" spans="1:56" x14ac:dyDescent="0.25">
      <c r="A704" s="390" t="s">
        <v>2741</v>
      </c>
      <c r="B704" s="390" t="s">
        <v>6700</v>
      </c>
      <c r="C704">
        <v>1060.7</v>
      </c>
      <c r="D704" s="396">
        <v>15469116.01</v>
      </c>
      <c r="E704" s="396">
        <v>12676606.699999999</v>
      </c>
      <c r="F704" s="397">
        <v>0.81947841698292401</v>
      </c>
      <c r="G704">
        <v>2</v>
      </c>
      <c r="H704" s="396">
        <v>69526.899999999994</v>
      </c>
      <c r="I704" s="396">
        <v>6429324.21</v>
      </c>
      <c r="J704" s="396">
        <v>6498851.1100000003</v>
      </c>
      <c r="K704">
        <v>0.93064000000000002</v>
      </c>
      <c r="L704" s="396">
        <v>3527147.6</v>
      </c>
      <c r="M704" s="396">
        <v>870187.23</v>
      </c>
      <c r="N704" s="396">
        <v>370921.97</v>
      </c>
      <c r="O704" s="396">
        <v>148061.24</v>
      </c>
      <c r="P704" s="396">
        <v>121445.44</v>
      </c>
      <c r="Q704" s="396">
        <v>260143.23</v>
      </c>
      <c r="R704" s="396">
        <v>80913.75</v>
      </c>
      <c r="S704" s="396">
        <v>141405.25</v>
      </c>
      <c r="T704" s="396">
        <v>162987.62</v>
      </c>
      <c r="U704" s="396">
        <v>101580.91</v>
      </c>
      <c r="V704" s="396">
        <v>240274.08</v>
      </c>
      <c r="W704" s="396">
        <v>209273.47</v>
      </c>
      <c r="X704" s="396">
        <v>169678.1</v>
      </c>
      <c r="Y704" s="396">
        <v>6404019.8899999997</v>
      </c>
      <c r="Z704" s="396">
        <v>94728.6</v>
      </c>
      <c r="AA704" s="396">
        <v>132587.5</v>
      </c>
      <c r="AB704" s="396">
        <v>344727.5</v>
      </c>
      <c r="AC704" s="396">
        <v>36063.800000000003</v>
      </c>
      <c r="AD704" s="396">
        <v>605659.69999999995</v>
      </c>
      <c r="AE704" s="396">
        <v>463420.21</v>
      </c>
      <c r="AF704" s="396">
        <v>1592110.7</v>
      </c>
      <c r="AG704" s="396">
        <v>1069185.6000000001</v>
      </c>
      <c r="AH704" s="396">
        <v>2945984.5967999999</v>
      </c>
      <c r="AI704" s="396">
        <v>7284468.2067999998</v>
      </c>
      <c r="AJ704" s="396">
        <v>1075634.6499999999</v>
      </c>
      <c r="AK704" s="396">
        <v>6208833.5568000004</v>
      </c>
      <c r="AL704" s="396">
        <v>7209862.1868000003</v>
      </c>
      <c r="AM704" s="396">
        <v>251794.28</v>
      </c>
      <c r="AN704" s="396">
        <v>251794.28</v>
      </c>
      <c r="AO704" s="396">
        <v>262314.93</v>
      </c>
      <c r="AP704" s="396">
        <v>262314.93</v>
      </c>
      <c r="AQ704" s="396">
        <v>0</v>
      </c>
      <c r="AR704" s="396">
        <v>0</v>
      </c>
      <c r="AS704" s="396">
        <v>0</v>
      </c>
      <c r="AT704" s="396">
        <v>0</v>
      </c>
      <c r="AU704" s="396">
        <v>0</v>
      </c>
      <c r="AV704" s="396">
        <v>527435.38</v>
      </c>
      <c r="AW704" s="396">
        <v>217013.78</v>
      </c>
      <c r="AX704" s="396">
        <v>82566.259999999995</v>
      </c>
      <c r="AY704" s="396">
        <v>1855233.84</v>
      </c>
      <c r="AZ704" s="396">
        <v>15469116.01</v>
      </c>
      <c r="BA704" s="396">
        <v>933259.74</v>
      </c>
      <c r="BB704" s="396">
        <v>0</v>
      </c>
      <c r="BC704" s="396">
        <v>285369.03000000003</v>
      </c>
      <c r="BD704" s="396">
        <v>15469115.9168</v>
      </c>
    </row>
    <row r="705" spans="1:56" x14ac:dyDescent="0.25">
      <c r="A705" s="390"/>
      <c r="B705" s="390" t="s">
        <v>6701</v>
      </c>
      <c r="C705">
        <v>65</v>
      </c>
      <c r="D705" s="396">
        <v>966538.28</v>
      </c>
      <c r="E705" s="396">
        <v>595719.06999999995</v>
      </c>
      <c r="F705" s="397">
        <v>0.61634296574368497</v>
      </c>
      <c r="G705">
        <v>1</v>
      </c>
      <c r="H705" s="396">
        <v>64931.94</v>
      </c>
      <c r="I705" s="396">
        <v>499065.25</v>
      </c>
      <c r="J705" s="396">
        <v>563997.18999999994</v>
      </c>
      <c r="K705">
        <v>0.93064000000000002</v>
      </c>
      <c r="L705" s="396">
        <v>211015.87</v>
      </c>
      <c r="M705" s="396">
        <v>65346.73</v>
      </c>
      <c r="N705" s="396">
        <v>23892.69</v>
      </c>
      <c r="O705" s="396">
        <v>7454.33</v>
      </c>
      <c r="P705" s="396">
        <v>7125.71</v>
      </c>
      <c r="Q705" s="396">
        <v>19984.28</v>
      </c>
      <c r="R705" s="396">
        <v>4045.68</v>
      </c>
      <c r="S705" s="396">
        <v>8946.0400000000009</v>
      </c>
      <c r="T705" s="396">
        <v>7652</v>
      </c>
      <c r="U705" s="396">
        <v>6060.22</v>
      </c>
      <c r="V705" s="396">
        <v>11280.47</v>
      </c>
      <c r="W705" s="396">
        <v>9825.0400000000009</v>
      </c>
      <c r="X705" s="396">
        <v>10734.73</v>
      </c>
      <c r="Y705" s="396">
        <v>393363.79</v>
      </c>
      <c r="Z705" s="396">
        <v>5850</v>
      </c>
      <c r="AA705" s="396">
        <v>8125</v>
      </c>
      <c r="AB705" s="396">
        <v>21125</v>
      </c>
      <c r="AC705" s="396">
        <v>2210</v>
      </c>
      <c r="AD705" s="396">
        <v>37115</v>
      </c>
      <c r="AE705" s="396">
        <v>51649</v>
      </c>
      <c r="AF705" s="396">
        <v>97565</v>
      </c>
      <c r="AG705" s="396">
        <v>65520</v>
      </c>
      <c r="AH705" s="396">
        <v>179459.98199999999</v>
      </c>
      <c r="AI705" s="396">
        <v>468618.98200000002</v>
      </c>
      <c r="AJ705" s="396">
        <v>65915.199999999997</v>
      </c>
      <c r="AK705" s="396">
        <v>402703.78200000001</v>
      </c>
      <c r="AL705" s="396">
        <v>464047.10200000001</v>
      </c>
      <c r="AM705" s="396">
        <v>13326.15</v>
      </c>
      <c r="AN705" s="396">
        <v>13326.15</v>
      </c>
      <c r="AO705" s="396">
        <v>14027.53</v>
      </c>
      <c r="AP705" s="396">
        <v>14027.53</v>
      </c>
      <c r="AQ705" s="396">
        <v>701.37</v>
      </c>
      <c r="AR705" s="396">
        <v>701.37</v>
      </c>
      <c r="AS705" s="396">
        <v>701.37</v>
      </c>
      <c r="AT705" s="396">
        <v>701.37</v>
      </c>
      <c r="AU705" s="396">
        <v>1402.75</v>
      </c>
      <c r="AV705" s="396">
        <v>32263.33</v>
      </c>
      <c r="AW705" s="396">
        <v>13274.77</v>
      </c>
      <c r="AX705" s="396">
        <v>4673.5600000000004</v>
      </c>
      <c r="AY705" s="396">
        <v>109127.25</v>
      </c>
      <c r="AZ705" s="396">
        <v>966538.28</v>
      </c>
      <c r="BA705" s="396">
        <v>23857.37</v>
      </c>
      <c r="BB705" s="396">
        <v>774.76</v>
      </c>
      <c r="BC705" s="396">
        <v>14108.19</v>
      </c>
      <c r="BD705" s="396">
        <v>966538.14199999999</v>
      </c>
    </row>
    <row r="706" spans="1:56" x14ac:dyDescent="0.25">
      <c r="A706" s="390" t="s">
        <v>3074</v>
      </c>
      <c r="B706" s="390" t="s">
        <v>6702</v>
      </c>
      <c r="C706">
        <v>1590.21</v>
      </c>
      <c r="D706" s="396">
        <v>22662221.710000001</v>
      </c>
      <c r="E706" s="396">
        <v>26156820.82</v>
      </c>
      <c r="F706" s="397">
        <v>1.1542037296571801</v>
      </c>
      <c r="G706">
        <v>4</v>
      </c>
      <c r="H706" s="396">
        <v>1441.1</v>
      </c>
      <c r="I706" s="396">
        <v>2087683.33</v>
      </c>
      <c r="J706" s="396">
        <v>2089124.43</v>
      </c>
      <c r="K706">
        <v>0.93064000000000002</v>
      </c>
      <c r="L706" s="396">
        <v>5252241.47</v>
      </c>
      <c r="M706" s="396">
        <v>1275053.02</v>
      </c>
      <c r="N706" s="396">
        <v>554387.27</v>
      </c>
      <c r="O706" s="396">
        <v>225085.19</v>
      </c>
      <c r="P706" s="396">
        <v>181876.17</v>
      </c>
      <c r="Q706" s="396">
        <v>383841.23</v>
      </c>
      <c r="R706" s="396">
        <v>121948.58</v>
      </c>
      <c r="S706" s="396">
        <v>211819.3</v>
      </c>
      <c r="T706" s="396">
        <v>248690.04</v>
      </c>
      <c r="U706" s="396">
        <v>152659.96</v>
      </c>
      <c r="V706" s="396">
        <v>366615.39</v>
      </c>
      <c r="W706" s="396">
        <v>319313.98</v>
      </c>
      <c r="X706" s="396">
        <v>254170.86</v>
      </c>
      <c r="Y706" s="396">
        <v>9547702.4600000009</v>
      </c>
      <c r="Z706" s="396">
        <v>141597</v>
      </c>
      <c r="AA706" s="396">
        <v>198776.25</v>
      </c>
      <c r="AB706" s="396">
        <v>516818.25</v>
      </c>
      <c r="AC706" s="396">
        <v>54067.14</v>
      </c>
      <c r="AD706" s="396">
        <v>454004.95</v>
      </c>
      <c r="AE706" s="396">
        <v>656324.84</v>
      </c>
      <c r="AF706" s="396">
        <v>2386905.21</v>
      </c>
      <c r="AG706" s="396">
        <v>1602931.68</v>
      </c>
      <c r="AH706" s="396">
        <v>4407833.4140400002</v>
      </c>
      <c r="AI706" s="396">
        <v>10419258.73404</v>
      </c>
      <c r="AJ706" s="396">
        <v>1612600.15</v>
      </c>
      <c r="AK706" s="396">
        <v>8806658.5840399992</v>
      </c>
      <c r="AL706" s="396">
        <v>10307408.78404</v>
      </c>
      <c r="AM706" s="396">
        <v>371729.72</v>
      </c>
      <c r="AN706" s="396">
        <v>371729.72</v>
      </c>
      <c r="AO706" s="396">
        <v>387160.01</v>
      </c>
      <c r="AP706" s="396">
        <v>387160.01</v>
      </c>
      <c r="AQ706" s="396">
        <v>9117.89</v>
      </c>
      <c r="AR706" s="396">
        <v>9117.89</v>
      </c>
      <c r="AS706" s="396">
        <v>9819.27</v>
      </c>
      <c r="AT706" s="396">
        <v>9819.27</v>
      </c>
      <c r="AU706" s="396">
        <v>11923.4</v>
      </c>
      <c r="AV706" s="396">
        <v>790451.69</v>
      </c>
      <c r="AW706" s="396">
        <v>325232.09000000003</v>
      </c>
      <c r="AX706" s="396">
        <v>123849.4</v>
      </c>
      <c r="AY706" s="396">
        <v>2807110.36</v>
      </c>
      <c r="AZ706" s="396">
        <v>22662221.710000001</v>
      </c>
      <c r="BA706" s="396">
        <v>870548.34</v>
      </c>
      <c r="BB706" s="396">
        <v>8.2100000000000009</v>
      </c>
      <c r="BC706" s="396">
        <v>581337.27</v>
      </c>
      <c r="BD706" s="396">
        <v>22662221.604040001</v>
      </c>
    </row>
    <row r="707" spans="1:56" x14ac:dyDescent="0.25">
      <c r="A707" s="390" t="s">
        <v>3298</v>
      </c>
      <c r="B707" s="390" t="s">
        <v>6703</v>
      </c>
      <c r="C707">
        <v>3875.87</v>
      </c>
      <c r="D707" s="396">
        <v>51245827.719999999</v>
      </c>
      <c r="E707" s="396">
        <v>37261421.640000001</v>
      </c>
      <c r="F707" s="397">
        <v>0.72711132394213995</v>
      </c>
      <c r="G707">
        <v>1</v>
      </c>
      <c r="H707" s="396">
        <v>1179381</v>
      </c>
      <c r="I707" s="396">
        <v>12453983.99</v>
      </c>
      <c r="J707" s="396">
        <v>13633364.99</v>
      </c>
      <c r="K707">
        <v>0.93064000000000002</v>
      </c>
      <c r="L707" s="396">
        <v>11894222.41</v>
      </c>
      <c r="M707" s="396">
        <v>2880050.51</v>
      </c>
      <c r="N707" s="396">
        <v>1351245.4</v>
      </c>
      <c r="O707" s="396">
        <v>549436.92000000004</v>
      </c>
      <c r="P707" s="396">
        <v>384862.19</v>
      </c>
      <c r="Q707" s="396">
        <v>933374.14</v>
      </c>
      <c r="R707" s="396">
        <v>297647</v>
      </c>
      <c r="S707" s="396">
        <v>515696.31</v>
      </c>
      <c r="T707" s="396">
        <v>607568.9</v>
      </c>
      <c r="U707" s="396">
        <v>372270.98</v>
      </c>
      <c r="V707" s="396">
        <v>895669.6</v>
      </c>
      <c r="W707" s="396">
        <v>780108.62</v>
      </c>
      <c r="X707" s="396">
        <v>618805.64</v>
      </c>
      <c r="Y707" s="396">
        <v>22080958.620000001</v>
      </c>
      <c r="Z707" s="396">
        <v>345880.8</v>
      </c>
      <c r="AA707" s="396">
        <v>484483.75</v>
      </c>
      <c r="AB707" s="396">
        <v>1259657.75</v>
      </c>
      <c r="AC707" s="396">
        <v>131779.57999999999</v>
      </c>
      <c r="AD707" s="396">
        <v>2213121.77</v>
      </c>
      <c r="AE707" s="396">
        <v>1583278.7</v>
      </c>
      <c r="AF707" s="396">
        <v>5817680.8700000001</v>
      </c>
      <c r="AG707" s="396">
        <v>3906876.96</v>
      </c>
      <c r="AH707" s="396">
        <v>9519107.35788</v>
      </c>
      <c r="AI707" s="396">
        <v>25261867.53788</v>
      </c>
      <c r="AJ707" s="396">
        <v>3930442.24</v>
      </c>
      <c r="AK707" s="396">
        <v>21331425.297880001</v>
      </c>
      <c r="AL707" s="396">
        <v>24989252.057879999</v>
      </c>
      <c r="AM707" s="396">
        <v>277745.21999999997</v>
      </c>
      <c r="AN707" s="396">
        <v>277745.21999999997</v>
      </c>
      <c r="AO707" s="396">
        <v>289668.63</v>
      </c>
      <c r="AP707" s="396">
        <v>289668.63</v>
      </c>
      <c r="AQ707" s="396">
        <v>3506.88</v>
      </c>
      <c r="AR707" s="396">
        <v>3506.88</v>
      </c>
      <c r="AS707" s="396">
        <v>3506.88</v>
      </c>
      <c r="AT707" s="396">
        <v>3506.88</v>
      </c>
      <c r="AU707" s="396">
        <v>4909.63</v>
      </c>
      <c r="AV707" s="396">
        <v>1927383.54</v>
      </c>
      <c r="AW707" s="396">
        <v>793023.76</v>
      </c>
      <c r="AX707" s="396">
        <v>301444.77</v>
      </c>
      <c r="AY707" s="396">
        <v>4175616.92</v>
      </c>
      <c r="AZ707" s="396">
        <v>51245827.719999999</v>
      </c>
      <c r="BA707" s="396">
        <v>514033.11</v>
      </c>
      <c r="BB707" s="396">
        <v>2653.6</v>
      </c>
      <c r="BC707" s="396">
        <v>1470558.01</v>
      </c>
      <c r="BD707" s="396">
        <v>51245827.597879998</v>
      </c>
    </row>
    <row r="708" spans="1:56" x14ac:dyDescent="0.25">
      <c r="A708" s="390" t="s">
        <v>3344</v>
      </c>
      <c r="B708" s="390" t="s">
        <v>6704</v>
      </c>
      <c r="C708">
        <v>78.28</v>
      </c>
      <c r="D708" s="396">
        <v>1220383.03</v>
      </c>
      <c r="E708" s="396">
        <v>4211453.29</v>
      </c>
      <c r="F708" s="397">
        <v>3.4509274436567701</v>
      </c>
      <c r="G708">
        <v>4</v>
      </c>
      <c r="H708" s="396">
        <v>77.599999999999994</v>
      </c>
      <c r="I708" s="396">
        <v>660471.78</v>
      </c>
      <c r="J708" s="396">
        <v>660549.38</v>
      </c>
      <c r="K708">
        <v>0.93064000000000002</v>
      </c>
      <c r="L708" s="396">
        <v>293311.2</v>
      </c>
      <c r="M708" s="396">
        <v>62332.58</v>
      </c>
      <c r="N708" s="396">
        <v>24999.08</v>
      </c>
      <c r="O708" s="396">
        <v>10113.77</v>
      </c>
      <c r="P708" s="396">
        <v>10691.69</v>
      </c>
      <c r="Q708" s="396">
        <v>14534.56</v>
      </c>
      <c r="R708" s="396">
        <v>5201.59</v>
      </c>
      <c r="S708" s="396">
        <v>9523.2099999999991</v>
      </c>
      <c r="T708" s="396">
        <v>11478</v>
      </c>
      <c r="U708" s="396">
        <v>6925.97</v>
      </c>
      <c r="V708" s="396">
        <v>16920.71</v>
      </c>
      <c r="W708" s="396">
        <v>14737.56</v>
      </c>
      <c r="X708" s="396">
        <v>11427.3</v>
      </c>
      <c r="Y708" s="396">
        <v>492197.22</v>
      </c>
      <c r="Z708" s="396">
        <v>7045.2</v>
      </c>
      <c r="AA708" s="396">
        <v>9785</v>
      </c>
      <c r="AB708" s="396">
        <v>25441</v>
      </c>
      <c r="AC708" s="396">
        <v>2661.52</v>
      </c>
      <c r="AD708" s="396">
        <v>22348.93</v>
      </c>
      <c r="AE708" s="396">
        <v>18849.580000000002</v>
      </c>
      <c r="AF708" s="396">
        <v>117498.28</v>
      </c>
      <c r="AG708" s="396">
        <v>78906.240000000005</v>
      </c>
      <c r="AH708" s="396">
        <v>245369.34672</v>
      </c>
      <c r="AI708" s="396">
        <v>527905.09672000003</v>
      </c>
      <c r="AJ708" s="396">
        <v>79382.179999999993</v>
      </c>
      <c r="AK708" s="396">
        <v>448522.91671999998</v>
      </c>
      <c r="AL708" s="396">
        <v>522399.14672000002</v>
      </c>
      <c r="AM708" s="396">
        <v>35770.21</v>
      </c>
      <c r="AN708" s="396">
        <v>35770.21</v>
      </c>
      <c r="AO708" s="396">
        <v>37172.97</v>
      </c>
      <c r="AP708" s="396">
        <v>37172.97</v>
      </c>
      <c r="AQ708" s="396">
        <v>0</v>
      </c>
      <c r="AR708" s="396">
        <v>0</v>
      </c>
      <c r="AS708" s="396">
        <v>0</v>
      </c>
      <c r="AT708" s="396">
        <v>0</v>
      </c>
      <c r="AU708" s="396">
        <v>0</v>
      </c>
      <c r="AV708" s="396">
        <v>38575.72</v>
      </c>
      <c r="AW708" s="396">
        <v>15872.01</v>
      </c>
      <c r="AX708" s="396">
        <v>5452.48</v>
      </c>
      <c r="AY708" s="396">
        <v>205786.57</v>
      </c>
      <c r="AZ708" s="396">
        <v>1220383.03</v>
      </c>
      <c r="BA708" s="396">
        <v>476315.9</v>
      </c>
      <c r="BB708" s="396">
        <v>0</v>
      </c>
      <c r="BC708" s="396">
        <v>46566.01</v>
      </c>
      <c r="BD708" s="396">
        <v>1220382.9367200001</v>
      </c>
    </row>
    <row r="709" spans="1:56" x14ac:dyDescent="0.25">
      <c r="A709" s="390" t="s">
        <v>2264</v>
      </c>
      <c r="B709" s="390" t="s">
        <v>6705</v>
      </c>
      <c r="C709">
        <v>2692.2</v>
      </c>
      <c r="D709" s="396">
        <v>36422161.280000001</v>
      </c>
      <c r="E709" s="396">
        <v>27845790.440000001</v>
      </c>
      <c r="F709" s="397">
        <v>0.76452877757395898</v>
      </c>
      <c r="G709">
        <v>1</v>
      </c>
      <c r="H709" s="396">
        <v>372576.3</v>
      </c>
      <c r="I709" s="396">
        <v>8040560.1200000001</v>
      </c>
      <c r="J709" s="396">
        <v>8413136.4199999999</v>
      </c>
      <c r="K709">
        <v>0.93064000000000002</v>
      </c>
      <c r="L709" s="396">
        <v>8425673.9399999995</v>
      </c>
      <c r="M709" s="396">
        <v>2052271.27</v>
      </c>
      <c r="N709" s="396">
        <v>939903.35</v>
      </c>
      <c r="O709" s="396">
        <v>380492.02</v>
      </c>
      <c r="P709" s="396">
        <v>276552.25</v>
      </c>
      <c r="Q709" s="396">
        <v>648895.14</v>
      </c>
      <c r="R709" s="396">
        <v>206330.06</v>
      </c>
      <c r="S709" s="396">
        <v>358707.62</v>
      </c>
      <c r="T709" s="396">
        <v>420094.86</v>
      </c>
      <c r="U709" s="396">
        <v>258569.61</v>
      </c>
      <c r="V709" s="396">
        <v>619297.99</v>
      </c>
      <c r="W709" s="396">
        <v>539395</v>
      </c>
      <c r="X709" s="396">
        <v>430428.32</v>
      </c>
      <c r="Y709" s="396">
        <v>15556611.43</v>
      </c>
      <c r="Z709" s="396">
        <v>240475.5</v>
      </c>
      <c r="AA709" s="396">
        <v>336525</v>
      </c>
      <c r="AB709" s="396">
        <v>874965</v>
      </c>
      <c r="AC709" s="396">
        <v>91534.8</v>
      </c>
      <c r="AD709" s="396">
        <v>1537246.2</v>
      </c>
      <c r="AE709" s="396">
        <v>1120999.25</v>
      </c>
      <c r="AF709" s="396">
        <v>4040992.2</v>
      </c>
      <c r="AG709" s="396">
        <v>2713737.6</v>
      </c>
      <c r="AH709" s="396">
        <v>6806029.2977999998</v>
      </c>
      <c r="AI709" s="396">
        <v>17762504.847800002</v>
      </c>
      <c r="AJ709" s="396">
        <v>2730106.17</v>
      </c>
      <c r="AK709" s="396">
        <v>15032398.6778</v>
      </c>
      <c r="AL709" s="396">
        <v>17573144.6778</v>
      </c>
      <c r="AM709" s="396">
        <v>278446.59999999998</v>
      </c>
      <c r="AN709" s="396">
        <v>278446.59999999998</v>
      </c>
      <c r="AO709" s="396">
        <v>289668.63</v>
      </c>
      <c r="AP709" s="396">
        <v>289668.63</v>
      </c>
      <c r="AQ709" s="396">
        <v>10520.65</v>
      </c>
      <c r="AR709" s="396">
        <v>10520.65</v>
      </c>
      <c r="AS709" s="396">
        <v>11222.02</v>
      </c>
      <c r="AT709" s="396">
        <v>11222.02</v>
      </c>
      <c r="AU709" s="396">
        <v>13326.15</v>
      </c>
      <c r="AV709" s="396">
        <v>1338928.3700000001</v>
      </c>
      <c r="AW709" s="396">
        <v>550903.32999999996</v>
      </c>
      <c r="AX709" s="396">
        <v>209531.38</v>
      </c>
      <c r="AY709" s="396">
        <v>3292405.03</v>
      </c>
      <c r="AZ709" s="396">
        <v>36422161.280000001</v>
      </c>
      <c r="BA709" s="396">
        <v>491777.32</v>
      </c>
      <c r="BB709" s="396">
        <v>2593.73</v>
      </c>
      <c r="BC709" s="396">
        <v>1063570.33</v>
      </c>
      <c r="BD709" s="396">
        <v>36422161.137800001</v>
      </c>
    </row>
    <row r="710" spans="1:56" x14ac:dyDescent="0.25">
      <c r="A710" s="390" t="s">
        <v>1997</v>
      </c>
      <c r="B710" s="390" t="s">
        <v>6706</v>
      </c>
      <c r="C710">
        <v>7100.71</v>
      </c>
      <c r="D710" s="396">
        <v>95048360.180000007</v>
      </c>
      <c r="E710" s="396">
        <v>84541197.939999998</v>
      </c>
      <c r="F710" s="397">
        <v>0.88945456586413696</v>
      </c>
      <c r="G710">
        <v>2</v>
      </c>
      <c r="H710" s="396">
        <v>176679.76</v>
      </c>
      <c r="I710" s="396">
        <v>9642593.6799999997</v>
      </c>
      <c r="J710" s="396">
        <v>9819273.4399999995</v>
      </c>
      <c r="K710">
        <v>0.93064000000000002</v>
      </c>
      <c r="L710" s="396">
        <v>21929213.989999998</v>
      </c>
      <c r="M710" s="396">
        <v>5362868.32</v>
      </c>
      <c r="N710" s="396">
        <v>2482161.8199999998</v>
      </c>
      <c r="O710" s="396">
        <v>1004316.81</v>
      </c>
      <c r="P710" s="396">
        <v>715842.04</v>
      </c>
      <c r="Q710" s="396">
        <v>1737764.82</v>
      </c>
      <c r="R710" s="396">
        <v>546167.81000000006</v>
      </c>
      <c r="S710" s="396">
        <v>947415.22</v>
      </c>
      <c r="T710" s="396">
        <v>1108009.78</v>
      </c>
      <c r="U710" s="396">
        <v>682496.8</v>
      </c>
      <c r="V710" s="396">
        <v>1633412.57</v>
      </c>
      <c r="W710" s="396">
        <v>1422666.61</v>
      </c>
      <c r="X710" s="396">
        <v>1136843.27</v>
      </c>
      <c r="Y710" s="396">
        <v>40709179.859999999</v>
      </c>
      <c r="Z710" s="396">
        <v>635704.19999999995</v>
      </c>
      <c r="AA710" s="396">
        <v>887588.75</v>
      </c>
      <c r="AB710" s="396">
        <v>2307730.75</v>
      </c>
      <c r="AC710" s="396">
        <v>241424.14</v>
      </c>
      <c r="AD710" s="396">
        <v>4054505.41</v>
      </c>
      <c r="AE710" s="396">
        <v>3012410.55</v>
      </c>
      <c r="AF710" s="396">
        <v>10658165.710000001</v>
      </c>
      <c r="AG710" s="396">
        <v>7157515.6799999997</v>
      </c>
      <c r="AH710" s="396">
        <v>17692784.474040002</v>
      </c>
      <c r="AI710" s="396">
        <v>46647829.664039999</v>
      </c>
      <c r="AJ710" s="396">
        <v>7200687.9900000002</v>
      </c>
      <c r="AK710" s="396">
        <v>39447141.674039997</v>
      </c>
      <c r="AL710" s="396">
        <v>46148389.94404</v>
      </c>
      <c r="AM710" s="396">
        <v>570219.36</v>
      </c>
      <c r="AN710" s="396">
        <v>570219.36</v>
      </c>
      <c r="AO710" s="396">
        <v>594066.18000000005</v>
      </c>
      <c r="AP710" s="396">
        <v>594066.18000000005</v>
      </c>
      <c r="AQ710" s="396">
        <v>61019.78</v>
      </c>
      <c r="AR710" s="396">
        <v>61019.78</v>
      </c>
      <c r="AS710" s="396">
        <v>63123.91</v>
      </c>
      <c r="AT710" s="396">
        <v>63123.91</v>
      </c>
      <c r="AU710" s="396">
        <v>76450.070000000007</v>
      </c>
      <c r="AV710" s="396">
        <v>3531432.36</v>
      </c>
      <c r="AW710" s="396">
        <v>1453011.16</v>
      </c>
      <c r="AX710" s="396">
        <v>553038.21</v>
      </c>
      <c r="AY710" s="396">
        <v>8190790.2599999998</v>
      </c>
      <c r="AZ710" s="396">
        <v>95048360.180000007</v>
      </c>
      <c r="BA710" s="396">
        <v>626981.97</v>
      </c>
      <c r="BB710" s="396">
        <v>17780.259999999998</v>
      </c>
      <c r="BC710" s="396">
        <v>2183939.37</v>
      </c>
      <c r="BD710" s="396">
        <v>95048360.064040005</v>
      </c>
    </row>
    <row r="711" spans="1:56" x14ac:dyDescent="0.25">
      <c r="A711" s="390" t="s">
        <v>1545</v>
      </c>
      <c r="B711" s="390" t="s">
        <v>6707</v>
      </c>
      <c r="C711">
        <v>2288.61</v>
      </c>
      <c r="D711" s="396">
        <v>32497825.93</v>
      </c>
      <c r="E711" s="396">
        <v>23163339.010000002</v>
      </c>
      <c r="F711" s="397">
        <v>0.71276580346924101</v>
      </c>
      <c r="G711">
        <v>1</v>
      </c>
      <c r="H711" s="396">
        <v>1008081.98</v>
      </c>
      <c r="I711" s="396">
        <v>14657259</v>
      </c>
      <c r="J711" s="396">
        <v>15665340.98</v>
      </c>
      <c r="K711">
        <v>0.93064000000000002</v>
      </c>
      <c r="L711" s="396">
        <v>7426893.5</v>
      </c>
      <c r="M711" s="396">
        <v>1813466.78</v>
      </c>
      <c r="N711" s="396">
        <v>799187.7</v>
      </c>
      <c r="O711" s="396">
        <v>323124.90000000002</v>
      </c>
      <c r="P711" s="396">
        <v>252427.39</v>
      </c>
      <c r="Q711" s="396">
        <v>557235.44999999995</v>
      </c>
      <c r="R711" s="396">
        <v>175120.47</v>
      </c>
      <c r="S711" s="396">
        <v>305031.34000000003</v>
      </c>
      <c r="T711" s="396">
        <v>356583.25</v>
      </c>
      <c r="U711" s="396">
        <v>219611.02</v>
      </c>
      <c r="V711" s="396">
        <v>525670.06000000006</v>
      </c>
      <c r="W711" s="396">
        <v>457847.12</v>
      </c>
      <c r="X711" s="396">
        <v>366019.9</v>
      </c>
      <c r="Y711" s="396">
        <v>13578218.880000001</v>
      </c>
      <c r="Z711" s="396">
        <v>204489.9</v>
      </c>
      <c r="AA711" s="396">
        <v>286076.25</v>
      </c>
      <c r="AB711" s="396">
        <v>743798.25</v>
      </c>
      <c r="AC711" s="396">
        <v>77812.740000000005</v>
      </c>
      <c r="AD711" s="396">
        <v>1306796.31</v>
      </c>
      <c r="AE711" s="396">
        <v>964984.91</v>
      </c>
      <c r="AF711" s="396">
        <v>3435203.61</v>
      </c>
      <c r="AG711" s="396">
        <v>2306918.88</v>
      </c>
      <c r="AH711" s="396">
        <v>6152932.9406399997</v>
      </c>
      <c r="AI711" s="396">
        <v>15479013.79064</v>
      </c>
      <c r="AJ711" s="396">
        <v>2320833.62</v>
      </c>
      <c r="AK711" s="396">
        <v>13158180.170639999</v>
      </c>
      <c r="AL711" s="396">
        <v>15318040.770640001</v>
      </c>
      <c r="AM711" s="396">
        <v>436957.76</v>
      </c>
      <c r="AN711" s="396">
        <v>436957.76</v>
      </c>
      <c r="AO711" s="396">
        <v>455193.56</v>
      </c>
      <c r="AP711" s="396">
        <v>455193.56</v>
      </c>
      <c r="AQ711" s="396">
        <v>6312.39</v>
      </c>
      <c r="AR711" s="396">
        <v>6312.39</v>
      </c>
      <c r="AS711" s="396">
        <v>6312.39</v>
      </c>
      <c r="AT711" s="396">
        <v>6312.39</v>
      </c>
      <c r="AU711" s="396">
        <v>7715.14</v>
      </c>
      <c r="AV711" s="396">
        <v>1138334.6000000001</v>
      </c>
      <c r="AW711" s="396">
        <v>468368.84</v>
      </c>
      <c r="AX711" s="396">
        <v>177595.37</v>
      </c>
      <c r="AY711" s="396">
        <v>3601566.15</v>
      </c>
      <c r="AZ711" s="396">
        <v>32497825.93</v>
      </c>
      <c r="BA711" s="396">
        <v>1693371.34</v>
      </c>
      <c r="BB711" s="396">
        <v>11267.56</v>
      </c>
      <c r="BC711" s="396">
        <v>1248488.45</v>
      </c>
      <c r="BD711" s="396">
        <v>32497825.800639998</v>
      </c>
    </row>
    <row r="712" spans="1:56" x14ac:dyDescent="0.25">
      <c r="A712" s="390" t="s">
        <v>2179</v>
      </c>
      <c r="B712" s="390" t="s">
        <v>6708</v>
      </c>
      <c r="C712">
        <v>5554.61</v>
      </c>
      <c r="D712" s="396">
        <v>83895408.959999993</v>
      </c>
      <c r="E712" s="396">
        <v>74471369.469999999</v>
      </c>
      <c r="F712" s="397">
        <v>0.88766918706489395</v>
      </c>
      <c r="G712">
        <v>2</v>
      </c>
      <c r="H712" s="396">
        <v>138209.72</v>
      </c>
      <c r="I712" s="396">
        <v>32232957.32</v>
      </c>
      <c r="J712" s="396">
        <v>32371167.039999999</v>
      </c>
      <c r="K712">
        <v>0.93064000000000002</v>
      </c>
      <c r="L712" s="396">
        <v>19027180.02</v>
      </c>
      <c r="M712" s="396">
        <v>4639521.97</v>
      </c>
      <c r="N712" s="396">
        <v>1940159.51</v>
      </c>
      <c r="O712" s="396">
        <v>785618.22</v>
      </c>
      <c r="P712" s="396">
        <v>688977.43</v>
      </c>
      <c r="Q712" s="396">
        <v>1348182.71</v>
      </c>
      <c r="R712" s="396">
        <v>427109.01</v>
      </c>
      <c r="S712" s="396">
        <v>740790.39</v>
      </c>
      <c r="T712" s="396">
        <v>866971.74</v>
      </c>
      <c r="U712" s="396">
        <v>533876.99</v>
      </c>
      <c r="V712" s="396">
        <v>1278077.6499999999</v>
      </c>
      <c r="W712" s="396">
        <v>1113177.67</v>
      </c>
      <c r="X712" s="396">
        <v>888905.47</v>
      </c>
      <c r="Y712" s="396">
        <v>34278548.780000001</v>
      </c>
      <c r="Z712" s="396">
        <v>495009.9</v>
      </c>
      <c r="AA712" s="396">
        <v>694326.25</v>
      </c>
      <c r="AB712" s="396">
        <v>1805248.25</v>
      </c>
      <c r="AC712" s="396">
        <v>188856.74</v>
      </c>
      <c r="AD712" s="396">
        <v>1585841.14</v>
      </c>
      <c r="AE712" s="396">
        <v>2333380.2200000002</v>
      </c>
      <c r="AF712" s="396">
        <v>8337469.6100000003</v>
      </c>
      <c r="AG712" s="396">
        <v>5599046.8799999999</v>
      </c>
      <c r="AH712" s="396">
        <v>16528002.85464</v>
      </c>
      <c r="AI712" s="396">
        <v>37567181.844640002</v>
      </c>
      <c r="AJ712" s="396">
        <v>5632818.9000000004</v>
      </c>
      <c r="AK712" s="396">
        <v>31934362.944639999</v>
      </c>
      <c r="AL712" s="396">
        <v>37176489.524640001</v>
      </c>
      <c r="AM712" s="396">
        <v>1715567.74</v>
      </c>
      <c r="AN712" s="396">
        <v>1715567.74</v>
      </c>
      <c r="AO712" s="396">
        <v>1787108.17</v>
      </c>
      <c r="AP712" s="396">
        <v>1787108.17</v>
      </c>
      <c r="AQ712" s="396">
        <v>206906.16</v>
      </c>
      <c r="AR712" s="396">
        <v>206906.16</v>
      </c>
      <c r="AS712" s="396">
        <v>215322.68</v>
      </c>
      <c r="AT712" s="396">
        <v>215322.68</v>
      </c>
      <c r="AU712" s="396">
        <v>258808.05</v>
      </c>
      <c r="AV712" s="396">
        <v>2762723.35</v>
      </c>
      <c r="AW712" s="396">
        <v>1136725.1100000001</v>
      </c>
      <c r="AX712" s="396">
        <v>432304.52</v>
      </c>
      <c r="AY712" s="396">
        <v>12440370.529999999</v>
      </c>
      <c r="AZ712" s="396">
        <v>83895408.959999993</v>
      </c>
      <c r="BA712" s="396">
        <v>8240890</v>
      </c>
      <c r="BB712" s="396">
        <v>154936.82</v>
      </c>
      <c r="BC712" s="396">
        <v>2438840.73</v>
      </c>
      <c r="BD712" s="396">
        <v>83895408.834639996</v>
      </c>
    </row>
    <row r="713" spans="1:56" x14ac:dyDescent="0.25">
      <c r="A713" s="390" t="s">
        <v>1820</v>
      </c>
      <c r="B713" s="390" t="s">
        <v>6709</v>
      </c>
      <c r="C713">
        <v>5894.46</v>
      </c>
      <c r="D713" s="396">
        <v>90980497.120000005</v>
      </c>
      <c r="E713" s="396">
        <v>67583210.290000007</v>
      </c>
      <c r="F713" s="397">
        <v>0.74283184231077704</v>
      </c>
      <c r="G713">
        <v>1</v>
      </c>
      <c r="H713" s="396">
        <v>1753558.75</v>
      </c>
      <c r="I713" s="396">
        <v>32943896.52</v>
      </c>
      <c r="J713" s="396">
        <v>34697455.270000003</v>
      </c>
      <c r="K713">
        <v>0.93064000000000002</v>
      </c>
      <c r="L713" s="396">
        <v>19870069.09</v>
      </c>
      <c r="M713" s="396">
        <v>4858057.26</v>
      </c>
      <c r="N713" s="396">
        <v>2061144.61</v>
      </c>
      <c r="O713" s="396">
        <v>833259.83</v>
      </c>
      <c r="P713" s="396">
        <v>733029.39</v>
      </c>
      <c r="Q713" s="396">
        <v>1439852.47</v>
      </c>
      <c r="R713" s="396">
        <v>453117</v>
      </c>
      <c r="S713" s="396">
        <v>786674.96</v>
      </c>
      <c r="T713" s="396">
        <v>919005.35</v>
      </c>
      <c r="U713" s="396">
        <v>566486.77</v>
      </c>
      <c r="V713" s="396">
        <v>1354784.87</v>
      </c>
      <c r="W713" s="396">
        <v>1179987.98</v>
      </c>
      <c r="X713" s="396">
        <v>943964.28</v>
      </c>
      <c r="Y713" s="396">
        <v>35999433.859999999</v>
      </c>
      <c r="Z713" s="396">
        <v>527171.4</v>
      </c>
      <c r="AA713" s="396">
        <v>736807.5</v>
      </c>
      <c r="AB713" s="396">
        <v>1915699.5</v>
      </c>
      <c r="AC713" s="396">
        <v>200411.64</v>
      </c>
      <c r="AD713" s="396">
        <v>3365736.66</v>
      </c>
      <c r="AE713" s="396">
        <v>2506609.69</v>
      </c>
      <c r="AF713" s="396">
        <v>8847584.4600000009</v>
      </c>
      <c r="AG713" s="396">
        <v>5941615.6799999997</v>
      </c>
      <c r="AH713" s="396">
        <v>17596523.402040001</v>
      </c>
      <c r="AI713" s="396">
        <v>41638159.932039998</v>
      </c>
      <c r="AJ713" s="396">
        <v>5977453.9900000002</v>
      </c>
      <c r="AK713" s="396">
        <v>35660705.942039996</v>
      </c>
      <c r="AL713" s="396">
        <v>41223563.722039998</v>
      </c>
      <c r="AM713" s="396">
        <v>1583708.89</v>
      </c>
      <c r="AN713" s="396">
        <v>1583708.89</v>
      </c>
      <c r="AO713" s="396">
        <v>1649638.31</v>
      </c>
      <c r="AP713" s="396">
        <v>1649638.31</v>
      </c>
      <c r="AQ713" s="396">
        <v>504991.32</v>
      </c>
      <c r="AR713" s="396">
        <v>504991.32</v>
      </c>
      <c r="AS713" s="396">
        <v>526032.62</v>
      </c>
      <c r="AT713" s="396">
        <v>526032.62</v>
      </c>
      <c r="AU713" s="396">
        <v>631940.52</v>
      </c>
      <c r="AV713" s="396">
        <v>2931755.17</v>
      </c>
      <c r="AW713" s="396">
        <v>1206273.4099999999</v>
      </c>
      <c r="AX713" s="396">
        <v>458788.04</v>
      </c>
      <c r="AY713" s="396">
        <v>13757499.42</v>
      </c>
      <c r="AZ713" s="396">
        <v>90980497.120000005</v>
      </c>
      <c r="BA713" s="396">
        <v>6354090.0800000001</v>
      </c>
      <c r="BB713" s="396">
        <v>616818.16</v>
      </c>
      <c r="BC713" s="396">
        <v>3213960.66</v>
      </c>
      <c r="BD713" s="396">
        <v>90980497.002039999</v>
      </c>
    </row>
    <row r="714" spans="1:56" x14ac:dyDescent="0.25">
      <c r="A714" s="390" t="s">
        <v>1420</v>
      </c>
      <c r="B714" s="390" t="s">
        <v>6710</v>
      </c>
      <c r="C714">
        <v>5507.69</v>
      </c>
      <c r="D714" s="396">
        <v>82758395.659999996</v>
      </c>
      <c r="E714" s="396">
        <v>68111455.799999997</v>
      </c>
      <c r="F714" s="397">
        <v>0.823015662118745</v>
      </c>
      <c r="G714">
        <v>2</v>
      </c>
      <c r="H714" s="396">
        <v>359658.35</v>
      </c>
      <c r="I714" s="396">
        <v>25919707.25</v>
      </c>
      <c r="J714" s="396">
        <v>26279365.600000001</v>
      </c>
      <c r="K714">
        <v>0.93064000000000002</v>
      </c>
      <c r="L714" s="396">
        <v>18679438.609999999</v>
      </c>
      <c r="M714" s="396">
        <v>4603822.42</v>
      </c>
      <c r="N714" s="396">
        <v>1929071.44</v>
      </c>
      <c r="O714" s="396">
        <v>776292.65</v>
      </c>
      <c r="P714" s="396">
        <v>658196.24</v>
      </c>
      <c r="Q714" s="396">
        <v>1352531.2</v>
      </c>
      <c r="R714" s="396">
        <v>423641.27</v>
      </c>
      <c r="S714" s="396">
        <v>736173.08</v>
      </c>
      <c r="T714" s="396">
        <v>854728.54</v>
      </c>
      <c r="U714" s="396">
        <v>529259.67000000004</v>
      </c>
      <c r="V714" s="396">
        <v>1260028.8899999999</v>
      </c>
      <c r="W714" s="396">
        <v>1097457.6000000001</v>
      </c>
      <c r="X714" s="396">
        <v>883364.96</v>
      </c>
      <c r="Y714" s="396">
        <v>33784006.57</v>
      </c>
      <c r="Z714" s="396">
        <v>491169.6</v>
      </c>
      <c r="AA714" s="396">
        <v>688461.25</v>
      </c>
      <c r="AB714" s="396">
        <v>1789999.25</v>
      </c>
      <c r="AC714" s="396">
        <v>187261.46</v>
      </c>
      <c r="AD714" s="396">
        <v>3144890.99</v>
      </c>
      <c r="AE714" s="396">
        <v>2393689.37</v>
      </c>
      <c r="AF714" s="396">
        <v>8267042.6900000004</v>
      </c>
      <c r="AG714" s="396">
        <v>5551751.5199999996</v>
      </c>
      <c r="AH714" s="396">
        <v>15887141.218560001</v>
      </c>
      <c r="AI714" s="396">
        <v>38401407.348559998</v>
      </c>
      <c r="AJ714" s="396">
        <v>5585238.2699999996</v>
      </c>
      <c r="AK714" s="396">
        <v>32816169.078559998</v>
      </c>
      <c r="AL714" s="396">
        <v>38014015.218560003</v>
      </c>
      <c r="AM714" s="396">
        <v>1594930.92</v>
      </c>
      <c r="AN714" s="396">
        <v>1594930.92</v>
      </c>
      <c r="AO714" s="396">
        <v>1661561.72</v>
      </c>
      <c r="AP714" s="396">
        <v>1661561.72</v>
      </c>
      <c r="AQ714" s="396">
        <v>28756.45</v>
      </c>
      <c r="AR714" s="396">
        <v>28756.45</v>
      </c>
      <c r="AS714" s="396">
        <v>29457.82</v>
      </c>
      <c r="AT714" s="396">
        <v>29457.82</v>
      </c>
      <c r="AU714" s="396">
        <v>35770.21</v>
      </c>
      <c r="AV714" s="396">
        <v>2739577.92</v>
      </c>
      <c r="AW714" s="396">
        <v>1127201.8999999999</v>
      </c>
      <c r="AX714" s="396">
        <v>428409.88</v>
      </c>
      <c r="AY714" s="396">
        <v>10960373.73</v>
      </c>
      <c r="AZ714" s="396">
        <v>82758395.659999996</v>
      </c>
      <c r="BA714" s="396">
        <v>7399322.6799999997</v>
      </c>
      <c r="BB714" s="396">
        <v>12003.31</v>
      </c>
      <c r="BC714" s="396">
        <v>3305864.73</v>
      </c>
      <c r="BD714" s="396">
        <v>82758395.518560007</v>
      </c>
    </row>
    <row r="715" spans="1:56" x14ac:dyDescent="0.25">
      <c r="A715" s="390" t="s">
        <v>2534</v>
      </c>
      <c r="B715" s="390" t="s">
        <v>6711</v>
      </c>
      <c r="C715">
        <v>612.04</v>
      </c>
      <c r="D715" s="396">
        <v>9930382.2200000007</v>
      </c>
      <c r="E715" s="396">
        <v>8687180.0399999991</v>
      </c>
      <c r="F715" s="397">
        <v>0.87480822465260599</v>
      </c>
      <c r="G715">
        <v>2</v>
      </c>
      <c r="H715" s="396">
        <v>19794.54</v>
      </c>
      <c r="I715" s="396">
        <v>5444261.6799999997</v>
      </c>
      <c r="J715" s="396">
        <v>5464056.2199999997</v>
      </c>
      <c r="K715">
        <v>0.93064000000000002</v>
      </c>
      <c r="L715" s="396">
        <v>2288616.2000000002</v>
      </c>
      <c r="M715" s="396">
        <v>535718.06999999995</v>
      </c>
      <c r="N715" s="396">
        <v>210576.47</v>
      </c>
      <c r="O715" s="396">
        <v>86664.08</v>
      </c>
      <c r="P715" s="396">
        <v>85045.42</v>
      </c>
      <c r="Q715" s="396">
        <v>139062.76999999999</v>
      </c>
      <c r="R715" s="396">
        <v>46236.42</v>
      </c>
      <c r="S715" s="396">
        <v>80514.42</v>
      </c>
      <c r="T715" s="396">
        <v>96415.21</v>
      </c>
      <c r="U715" s="396">
        <v>58582.17</v>
      </c>
      <c r="V715" s="396">
        <v>142133.96</v>
      </c>
      <c r="W715" s="396">
        <v>123795.57</v>
      </c>
      <c r="X715" s="396">
        <v>96612.63</v>
      </c>
      <c r="Y715" s="396">
        <v>3989973.39</v>
      </c>
      <c r="Z715" s="396">
        <v>54761.4</v>
      </c>
      <c r="AA715" s="396">
        <v>76505</v>
      </c>
      <c r="AB715" s="396">
        <v>198913</v>
      </c>
      <c r="AC715" s="396">
        <v>20809.36</v>
      </c>
      <c r="AD715" s="396">
        <v>174737.42</v>
      </c>
      <c r="AE715" s="396">
        <v>224017.16</v>
      </c>
      <c r="AF715" s="396">
        <v>918672.04</v>
      </c>
      <c r="AG715" s="396">
        <v>616936.31999999995</v>
      </c>
      <c r="AH715" s="396">
        <v>1994241.0339599999</v>
      </c>
      <c r="AI715" s="396">
        <v>4279592.7339599999</v>
      </c>
      <c r="AJ715" s="396">
        <v>620657.52</v>
      </c>
      <c r="AK715" s="396">
        <v>3658935.2139599998</v>
      </c>
      <c r="AL715" s="396">
        <v>4236543.9239600003</v>
      </c>
      <c r="AM715" s="396">
        <v>289668.63</v>
      </c>
      <c r="AN715" s="396">
        <v>289668.63</v>
      </c>
      <c r="AO715" s="396">
        <v>301592.03000000003</v>
      </c>
      <c r="AP715" s="396">
        <v>301592.03000000003</v>
      </c>
      <c r="AQ715" s="396">
        <v>8416.52</v>
      </c>
      <c r="AR715" s="396">
        <v>8416.52</v>
      </c>
      <c r="AS715" s="396">
        <v>8416.52</v>
      </c>
      <c r="AT715" s="396">
        <v>8416.52</v>
      </c>
      <c r="AU715" s="396">
        <v>10520.65</v>
      </c>
      <c r="AV715" s="396">
        <v>304397.53999999998</v>
      </c>
      <c r="AW715" s="396">
        <v>125244.65</v>
      </c>
      <c r="AX715" s="396">
        <v>47514.55</v>
      </c>
      <c r="AY715" s="396">
        <v>1703864.79</v>
      </c>
      <c r="AZ715" s="396">
        <v>9930382.2200000007</v>
      </c>
      <c r="BA715" s="396">
        <v>2190777.62</v>
      </c>
      <c r="BB715" s="396">
        <v>172.95</v>
      </c>
      <c r="BC715" s="396">
        <v>322872.89</v>
      </c>
      <c r="BD715" s="396">
        <v>9930382.10396</v>
      </c>
    </row>
    <row r="716" spans="1:56" x14ac:dyDescent="0.25">
      <c r="A716" s="390" t="s">
        <v>1959</v>
      </c>
      <c r="B716" s="390" t="s">
        <v>6712</v>
      </c>
      <c r="C716">
        <v>610.72</v>
      </c>
      <c r="D716" s="396">
        <v>8895546.3000000007</v>
      </c>
      <c r="E716" s="396">
        <v>8033486.2199999997</v>
      </c>
      <c r="F716" s="397">
        <v>0.90309082197683599</v>
      </c>
      <c r="G716">
        <v>3</v>
      </c>
      <c r="H716" s="396">
        <v>11837.81</v>
      </c>
      <c r="I716" s="396">
        <v>4416372.47</v>
      </c>
      <c r="J716" s="396">
        <v>4428210.28</v>
      </c>
      <c r="K716">
        <v>0.93064000000000002</v>
      </c>
      <c r="L716" s="396">
        <v>2114861.5699999998</v>
      </c>
      <c r="M716" s="396">
        <v>422972.31</v>
      </c>
      <c r="N716" s="396">
        <v>203673.12</v>
      </c>
      <c r="O716" s="396">
        <v>90150.39</v>
      </c>
      <c r="P716" s="396">
        <v>75933.039999999994</v>
      </c>
      <c r="Q716" s="396">
        <v>121063.29</v>
      </c>
      <c r="R716" s="396">
        <v>46814.38</v>
      </c>
      <c r="S716" s="396">
        <v>77917.179999999993</v>
      </c>
      <c r="T716" s="396">
        <v>103302.01</v>
      </c>
      <c r="U716" s="396">
        <v>58582.17</v>
      </c>
      <c r="V716" s="396">
        <v>152286.39000000001</v>
      </c>
      <c r="W716" s="396">
        <v>132638.10999999999</v>
      </c>
      <c r="X716" s="396">
        <v>93496.09</v>
      </c>
      <c r="Y716" s="396">
        <v>3693690.05</v>
      </c>
      <c r="Z716" s="396">
        <v>54162.9</v>
      </c>
      <c r="AA716" s="396">
        <v>76340</v>
      </c>
      <c r="AB716" s="396">
        <v>198484</v>
      </c>
      <c r="AC716" s="396">
        <v>20764.48</v>
      </c>
      <c r="AD716" s="396">
        <v>174360.56</v>
      </c>
      <c r="AE716" s="396">
        <v>106747.23</v>
      </c>
      <c r="AF716" s="396">
        <v>916690.72</v>
      </c>
      <c r="AG716" s="396">
        <v>615605.76000000001</v>
      </c>
      <c r="AH716" s="396">
        <v>1773656.7652799999</v>
      </c>
      <c r="AI716" s="396">
        <v>3936812.4152799998</v>
      </c>
      <c r="AJ716" s="396">
        <v>619318.93000000005</v>
      </c>
      <c r="AK716" s="396">
        <v>3317493.4852800001</v>
      </c>
      <c r="AL716" s="396">
        <v>3893856.4452800001</v>
      </c>
      <c r="AM716" s="396">
        <v>202697.9</v>
      </c>
      <c r="AN716" s="396">
        <v>202697.9</v>
      </c>
      <c r="AO716" s="396">
        <v>211114.42</v>
      </c>
      <c r="AP716" s="396">
        <v>211114.42</v>
      </c>
      <c r="AQ716" s="396">
        <v>701.37</v>
      </c>
      <c r="AR716" s="396">
        <v>701.37</v>
      </c>
      <c r="AS716" s="396">
        <v>701.37</v>
      </c>
      <c r="AT716" s="396">
        <v>701.37</v>
      </c>
      <c r="AU716" s="396">
        <v>1402.75</v>
      </c>
      <c r="AV716" s="396">
        <v>303696.15999999997</v>
      </c>
      <c r="AW716" s="396">
        <v>124956.07</v>
      </c>
      <c r="AX716" s="396">
        <v>47514.55</v>
      </c>
      <c r="AY716" s="396">
        <v>1307999.6499999999</v>
      </c>
      <c r="AZ716" s="396">
        <v>8895546.3000000007</v>
      </c>
      <c r="BA716" s="396">
        <v>1062527.1399999999</v>
      </c>
      <c r="BB716" s="396">
        <v>7.1</v>
      </c>
      <c r="BC716" s="396">
        <v>367239.67</v>
      </c>
      <c r="BD716" s="396">
        <v>8895546.1452799998</v>
      </c>
    </row>
    <row r="717" spans="1:56" x14ac:dyDescent="0.25">
      <c r="A717" s="390" t="s">
        <v>1961</v>
      </c>
      <c r="B717" s="390" t="s">
        <v>6713</v>
      </c>
      <c r="C717">
        <v>528.80999999999995</v>
      </c>
      <c r="D717" s="396">
        <v>8387727.5</v>
      </c>
      <c r="E717" s="396">
        <v>7845340.4500000002</v>
      </c>
      <c r="F717" s="397">
        <v>0.93533563769209205</v>
      </c>
      <c r="G717">
        <v>3</v>
      </c>
      <c r="H717" s="396">
        <v>11162.03</v>
      </c>
      <c r="I717" s="396">
        <v>2546499.44</v>
      </c>
      <c r="J717" s="396">
        <v>2557661.4700000002</v>
      </c>
      <c r="K717">
        <v>0.93064000000000002</v>
      </c>
      <c r="L717" s="396">
        <v>1839455.79</v>
      </c>
      <c r="M717" s="396">
        <v>613090.61</v>
      </c>
      <c r="N717" s="396">
        <v>201919.47</v>
      </c>
      <c r="O717" s="396">
        <v>67306.490000000005</v>
      </c>
      <c r="P717" s="396">
        <v>63505.48</v>
      </c>
      <c r="Q717" s="396">
        <v>173046.69</v>
      </c>
      <c r="R717" s="396">
        <v>40456.870000000003</v>
      </c>
      <c r="S717" s="396">
        <v>76185.679999999993</v>
      </c>
      <c r="T717" s="396">
        <v>67337.61</v>
      </c>
      <c r="U717" s="396">
        <v>50790.45</v>
      </c>
      <c r="V717" s="396">
        <v>99268.160000000003</v>
      </c>
      <c r="W717" s="396">
        <v>86460.4</v>
      </c>
      <c r="X717" s="396">
        <v>91418.4</v>
      </c>
      <c r="Y717" s="396">
        <v>3470242.1</v>
      </c>
      <c r="Z717" s="396">
        <v>47592.9</v>
      </c>
      <c r="AA717" s="396">
        <v>66101.25</v>
      </c>
      <c r="AB717" s="396">
        <v>171863.25</v>
      </c>
      <c r="AC717" s="396">
        <v>17979.54</v>
      </c>
      <c r="AD717" s="396">
        <v>150975.25</v>
      </c>
      <c r="AE717" s="396">
        <v>489678.06</v>
      </c>
      <c r="AF717" s="396">
        <v>793743.81</v>
      </c>
      <c r="AG717" s="396">
        <v>533040.48</v>
      </c>
      <c r="AH717" s="396">
        <v>1606360.0544400001</v>
      </c>
      <c r="AI717" s="396">
        <v>3877334.5944400001</v>
      </c>
      <c r="AJ717" s="396">
        <v>536255.64</v>
      </c>
      <c r="AK717" s="396">
        <v>3341078.95444</v>
      </c>
      <c r="AL717" s="396">
        <v>3840139.8944399999</v>
      </c>
      <c r="AM717" s="396">
        <v>162719.42000000001</v>
      </c>
      <c r="AN717" s="396">
        <v>162719.42000000001</v>
      </c>
      <c r="AO717" s="396">
        <v>169733.19</v>
      </c>
      <c r="AP717" s="396">
        <v>169733.19</v>
      </c>
      <c r="AQ717" s="396">
        <v>0</v>
      </c>
      <c r="AR717" s="396">
        <v>0</v>
      </c>
      <c r="AS717" s="396">
        <v>0</v>
      </c>
      <c r="AT717" s="396">
        <v>0</v>
      </c>
      <c r="AU717" s="396">
        <v>701.37</v>
      </c>
      <c r="AV717" s="396">
        <v>263016.31</v>
      </c>
      <c r="AW717" s="396">
        <v>108218.3</v>
      </c>
      <c r="AX717" s="396">
        <v>40504.199999999997</v>
      </c>
      <c r="AY717" s="396">
        <v>1077345.3999999999</v>
      </c>
      <c r="AZ717" s="396">
        <v>8387727.5</v>
      </c>
      <c r="BA717" s="396">
        <v>722801.53</v>
      </c>
      <c r="BB717" s="396">
        <v>310.33999999999997</v>
      </c>
      <c r="BC717" s="396">
        <v>265973.11</v>
      </c>
      <c r="BD717" s="396">
        <v>8387727.3944399999</v>
      </c>
    </row>
    <row r="718" spans="1:56" x14ac:dyDescent="0.25">
      <c r="A718" s="390" t="s">
        <v>3471</v>
      </c>
      <c r="B718" s="390" t="s">
        <v>6714</v>
      </c>
      <c r="C718">
        <v>531.14</v>
      </c>
      <c r="D718" s="396">
        <v>7430782.6299999999</v>
      </c>
      <c r="E718" s="396">
        <v>8566775.7899999991</v>
      </c>
      <c r="F718" s="397">
        <v>1.15287665062543</v>
      </c>
      <c r="G718">
        <v>4</v>
      </c>
      <c r="H718" s="396">
        <v>472.52</v>
      </c>
      <c r="I718" s="396">
        <v>2027258.51</v>
      </c>
      <c r="J718" s="396">
        <v>2027731.03</v>
      </c>
      <c r="K718">
        <v>0.93064000000000002</v>
      </c>
      <c r="L718" s="396">
        <v>1758934.44</v>
      </c>
      <c r="M718" s="396">
        <v>351786.88</v>
      </c>
      <c r="N718" s="396">
        <v>176294.11</v>
      </c>
      <c r="O718" s="396">
        <v>78130.34</v>
      </c>
      <c r="P718" s="396">
        <v>62247.07</v>
      </c>
      <c r="Q718" s="396">
        <v>107452.62</v>
      </c>
      <c r="R718" s="396">
        <v>40456.870000000003</v>
      </c>
      <c r="S718" s="396">
        <v>67816.800000000003</v>
      </c>
      <c r="T718" s="396">
        <v>89528.41</v>
      </c>
      <c r="U718" s="396">
        <v>50790.45</v>
      </c>
      <c r="V718" s="396">
        <v>131981.54</v>
      </c>
      <c r="W718" s="396">
        <v>114953.03</v>
      </c>
      <c r="X718" s="396">
        <v>81376.23</v>
      </c>
      <c r="Y718" s="396">
        <v>3111748.79</v>
      </c>
      <c r="Z718" s="396">
        <v>46902.6</v>
      </c>
      <c r="AA718" s="396">
        <v>66392.5</v>
      </c>
      <c r="AB718" s="396">
        <v>172620.5</v>
      </c>
      <c r="AC718" s="396">
        <v>18058.759999999998</v>
      </c>
      <c r="AD718" s="396">
        <v>151640.46</v>
      </c>
      <c r="AE718" s="396">
        <v>95791.12</v>
      </c>
      <c r="AF718" s="396">
        <v>797241.14</v>
      </c>
      <c r="AG718" s="396">
        <v>535389.12</v>
      </c>
      <c r="AH718" s="396">
        <v>1468289.1363599999</v>
      </c>
      <c r="AI718" s="396">
        <v>3352325.3363600001</v>
      </c>
      <c r="AJ718" s="396">
        <v>538618.44999999995</v>
      </c>
      <c r="AK718" s="396">
        <v>2813706.8863599999</v>
      </c>
      <c r="AL718" s="396">
        <v>3314966.75636</v>
      </c>
      <c r="AM718" s="396">
        <v>144483.62</v>
      </c>
      <c r="AN718" s="396">
        <v>144483.62</v>
      </c>
      <c r="AO718" s="396">
        <v>150796.01</v>
      </c>
      <c r="AP718" s="396">
        <v>150796.01</v>
      </c>
      <c r="AQ718" s="396">
        <v>0</v>
      </c>
      <c r="AR718" s="396">
        <v>0</v>
      </c>
      <c r="AS718" s="396">
        <v>0</v>
      </c>
      <c r="AT718" s="396">
        <v>0</v>
      </c>
      <c r="AU718" s="396">
        <v>0</v>
      </c>
      <c r="AV718" s="396">
        <v>263717.69</v>
      </c>
      <c r="AW718" s="396">
        <v>108506.89</v>
      </c>
      <c r="AX718" s="396">
        <v>41283.129999999997</v>
      </c>
      <c r="AY718" s="396">
        <v>1004066.97</v>
      </c>
      <c r="AZ718" s="396">
        <v>7430782.6299999999</v>
      </c>
      <c r="BA718" s="396">
        <v>693270.94</v>
      </c>
      <c r="BB718" s="396">
        <v>204.21</v>
      </c>
      <c r="BC718" s="396">
        <v>274305.95</v>
      </c>
      <c r="BD718" s="396">
        <v>7430782.5163599998</v>
      </c>
    </row>
    <row r="719" spans="1:56" x14ac:dyDescent="0.25">
      <c r="A719" s="390"/>
      <c r="B719" s="390" t="s">
        <v>6715</v>
      </c>
      <c r="C719">
        <v>15</v>
      </c>
      <c r="D719" s="396">
        <v>227112.24</v>
      </c>
      <c r="E719" s="396">
        <v>231866.37</v>
      </c>
      <c r="F719" s="397">
        <v>1.0209329536796401</v>
      </c>
      <c r="G719">
        <v>4</v>
      </c>
      <c r="H719" s="396">
        <v>14.44</v>
      </c>
      <c r="I719" s="396">
        <v>209155.15</v>
      </c>
      <c r="J719" s="396">
        <v>209169.59</v>
      </c>
      <c r="K719">
        <v>1.0576399999999999</v>
      </c>
      <c r="L719" s="396">
        <v>53437.2</v>
      </c>
      <c r="M719" s="396">
        <v>16596.66</v>
      </c>
      <c r="N719" s="396">
        <v>5974.23</v>
      </c>
      <c r="O719" s="396">
        <v>1738.44</v>
      </c>
      <c r="P719" s="396">
        <v>1778.48</v>
      </c>
      <c r="Q719" s="396">
        <v>4542.28</v>
      </c>
      <c r="R719" s="396">
        <v>656.82</v>
      </c>
      <c r="S719" s="396">
        <v>2295.7399999999998</v>
      </c>
      <c r="T719" s="396">
        <v>1739.24</v>
      </c>
      <c r="U719" s="396">
        <v>1639.81</v>
      </c>
      <c r="V719" s="396">
        <v>2563.9699999999998</v>
      </c>
      <c r="W719" s="396">
        <v>2233.16</v>
      </c>
      <c r="X719" s="396">
        <v>2754.76</v>
      </c>
      <c r="Y719" s="396">
        <v>97950.79</v>
      </c>
      <c r="Z719" s="396">
        <v>1350</v>
      </c>
      <c r="AA719" s="396">
        <v>1875</v>
      </c>
      <c r="AB719" s="396">
        <v>4875</v>
      </c>
      <c r="AC719" s="396">
        <v>510</v>
      </c>
      <c r="AD719" s="396">
        <v>4282.5</v>
      </c>
      <c r="AE719" s="396">
        <v>11919</v>
      </c>
      <c r="AF719" s="396">
        <v>22515</v>
      </c>
      <c r="AG719" s="396">
        <v>15120</v>
      </c>
      <c r="AH719" s="396">
        <v>39354.716999999997</v>
      </c>
      <c r="AI719" s="396">
        <v>101801.217</v>
      </c>
      <c r="AJ719" s="396">
        <v>15211.2</v>
      </c>
      <c r="AK719" s="396">
        <v>86590.017000000007</v>
      </c>
      <c r="AL719" s="396">
        <v>102677.98699999999</v>
      </c>
      <c r="AM719" s="396">
        <v>2391.27</v>
      </c>
      <c r="AN719" s="396">
        <v>2391.27</v>
      </c>
      <c r="AO719" s="396">
        <v>2391.27</v>
      </c>
      <c r="AP719" s="396">
        <v>2391.27</v>
      </c>
      <c r="AQ719" s="396">
        <v>797.09</v>
      </c>
      <c r="AR719" s="396">
        <v>797.09</v>
      </c>
      <c r="AS719" s="396">
        <v>797.09</v>
      </c>
      <c r="AT719" s="396">
        <v>797.09</v>
      </c>
      <c r="AU719" s="396">
        <v>1594.18</v>
      </c>
      <c r="AV719" s="396">
        <v>7970.9</v>
      </c>
      <c r="AW719" s="396">
        <v>3279.63</v>
      </c>
      <c r="AX719" s="396">
        <v>885.22</v>
      </c>
      <c r="AY719" s="396">
        <v>26483.37</v>
      </c>
      <c r="AZ719" s="396">
        <v>227112.24</v>
      </c>
      <c r="BA719" s="396">
        <v>5434.45</v>
      </c>
      <c r="BB719" s="396">
        <v>1071.6300000000001</v>
      </c>
      <c r="BC719" s="396">
        <v>4806.3599999999997</v>
      </c>
      <c r="BD719" s="396">
        <v>227112.147</v>
      </c>
    </row>
    <row r="720" spans="1:56" x14ac:dyDescent="0.25">
      <c r="A720" s="995"/>
      <c r="B720" s="993" t="s">
        <v>6716</v>
      </c>
      <c r="C720">
        <v>1</v>
      </c>
      <c r="D720" s="396">
        <v>8601.43</v>
      </c>
      <c r="E720" s="396">
        <v>5219.5600000000004</v>
      </c>
      <c r="F720" s="397">
        <v>0.60682467915218796</v>
      </c>
      <c r="G720">
        <v>1</v>
      </c>
      <c r="H720" s="396">
        <v>606.80999999999995</v>
      </c>
      <c r="I720" s="396">
        <v>4359.42</v>
      </c>
      <c r="J720" s="396">
        <v>4966.2299999999996</v>
      </c>
      <c r="K720">
        <v>1.0576399999999999</v>
      </c>
      <c r="L720" s="396">
        <v>3035.63</v>
      </c>
      <c r="M720" s="396">
        <v>607.12</v>
      </c>
      <c r="N720" s="396">
        <v>0</v>
      </c>
      <c r="O720" s="396">
        <v>0</v>
      </c>
      <c r="P720" s="396">
        <v>59.21</v>
      </c>
      <c r="Q720" s="396">
        <v>0</v>
      </c>
      <c r="R720" s="396">
        <v>0</v>
      </c>
      <c r="S720" s="396">
        <v>0</v>
      </c>
      <c r="T720" s="396">
        <v>0</v>
      </c>
      <c r="U720" s="396">
        <v>0</v>
      </c>
      <c r="V720" s="396">
        <v>0</v>
      </c>
      <c r="W720" s="396">
        <v>0</v>
      </c>
      <c r="X720" s="396">
        <v>0</v>
      </c>
      <c r="Y720" s="396">
        <v>3701.96</v>
      </c>
      <c r="Z720" s="396">
        <v>90</v>
      </c>
      <c r="AA720" s="396">
        <v>125</v>
      </c>
      <c r="AB720" s="396">
        <v>325</v>
      </c>
      <c r="AC720" s="396">
        <v>34</v>
      </c>
      <c r="AD720" s="396">
        <v>285.5</v>
      </c>
      <c r="AE720" s="396">
        <v>135</v>
      </c>
      <c r="AF720" s="396">
        <v>1501</v>
      </c>
      <c r="AG720" s="396">
        <v>1008</v>
      </c>
      <c r="AH720" s="396">
        <v>1337.4960000000001</v>
      </c>
      <c r="AI720" s="396">
        <v>4840.9960000000001</v>
      </c>
      <c r="AJ720" s="396">
        <v>1014.08</v>
      </c>
      <c r="AK720" s="396">
        <v>3826.9160000000002</v>
      </c>
      <c r="AL720" s="396">
        <v>4899.4459999999999</v>
      </c>
      <c r="AM720" s="396">
        <v>0</v>
      </c>
      <c r="AN720" s="396">
        <v>0</v>
      </c>
      <c r="AO720" s="396">
        <v>0</v>
      </c>
      <c r="AP720" s="396">
        <v>0</v>
      </c>
      <c r="AQ720" s="396">
        <v>0</v>
      </c>
      <c r="AR720" s="396">
        <v>0</v>
      </c>
      <c r="AS720" s="396">
        <v>0</v>
      </c>
      <c r="AT720" s="396">
        <v>0</v>
      </c>
      <c r="AU720" s="396">
        <v>0</v>
      </c>
      <c r="AV720" s="396">
        <v>0</v>
      </c>
      <c r="AW720" s="396">
        <v>0</v>
      </c>
      <c r="AX720" s="396">
        <v>0</v>
      </c>
      <c r="AY720" s="396">
        <v>0</v>
      </c>
      <c r="AZ720" s="396">
        <v>8601.43</v>
      </c>
      <c r="BA720" s="396">
        <v>0</v>
      </c>
      <c r="BB720" s="396">
        <v>0</v>
      </c>
      <c r="BC720" s="396">
        <v>0</v>
      </c>
      <c r="BD720" s="396">
        <v>8601.4060000000009</v>
      </c>
    </row>
    <row r="721" spans="1:56" x14ac:dyDescent="0.25">
      <c r="A721" s="390" t="s">
        <v>2723</v>
      </c>
      <c r="B721" s="390" t="s">
        <v>6717</v>
      </c>
      <c r="C721">
        <v>1099.75</v>
      </c>
      <c r="D721" s="396">
        <v>15023159.09</v>
      </c>
      <c r="E721" s="396">
        <v>14376161.26</v>
      </c>
      <c r="F721" s="397">
        <v>0.95693330369970797</v>
      </c>
      <c r="G721">
        <v>3</v>
      </c>
      <c r="H721" s="396">
        <v>19992.18</v>
      </c>
      <c r="I721" s="396">
        <v>1218694.08</v>
      </c>
      <c r="J721" s="396">
        <v>1238686.26</v>
      </c>
      <c r="K721">
        <v>1.0576399999999999</v>
      </c>
      <c r="L721" s="396">
        <v>3781646.44</v>
      </c>
      <c r="M721" s="396">
        <v>756329.28</v>
      </c>
      <c r="N721" s="396">
        <v>416641.36</v>
      </c>
      <c r="O721" s="396">
        <v>185173.93</v>
      </c>
      <c r="P721" s="396">
        <v>126100.84</v>
      </c>
      <c r="Q721" s="396">
        <v>255629.85</v>
      </c>
      <c r="R721" s="396">
        <v>95239.79</v>
      </c>
      <c r="S721" s="396">
        <v>160046.23000000001</v>
      </c>
      <c r="T721" s="396">
        <v>212188.09</v>
      </c>
      <c r="U721" s="396">
        <v>120034.67</v>
      </c>
      <c r="V721" s="396">
        <v>312804.71999999997</v>
      </c>
      <c r="W721" s="396">
        <v>272446.07</v>
      </c>
      <c r="X721" s="396">
        <v>192046.18</v>
      </c>
      <c r="Y721" s="396">
        <v>6886327.4500000002</v>
      </c>
      <c r="Z721" s="396">
        <v>96705</v>
      </c>
      <c r="AA721" s="396">
        <v>137468.75</v>
      </c>
      <c r="AB721" s="396">
        <v>357418.75</v>
      </c>
      <c r="AC721" s="396">
        <v>37391.5</v>
      </c>
      <c r="AD721" s="396">
        <v>313978.62</v>
      </c>
      <c r="AE721" s="396">
        <v>198121.5</v>
      </c>
      <c r="AF721" s="396">
        <v>1650724.75</v>
      </c>
      <c r="AG721" s="396">
        <v>1108548</v>
      </c>
      <c r="AH721" s="396">
        <v>2676394.89</v>
      </c>
      <c r="AI721" s="396">
        <v>6576751.7599999998</v>
      </c>
      <c r="AJ721" s="396">
        <v>1115234.48</v>
      </c>
      <c r="AK721" s="396">
        <v>5461517.2800000003</v>
      </c>
      <c r="AL721" s="396">
        <v>6641033.8700000001</v>
      </c>
      <c r="AM721" s="396">
        <v>109998.47</v>
      </c>
      <c r="AN721" s="396">
        <v>109998.47</v>
      </c>
      <c r="AO721" s="396">
        <v>113983.92</v>
      </c>
      <c r="AP721" s="396">
        <v>113983.92</v>
      </c>
      <c r="AQ721" s="396">
        <v>14347.62</v>
      </c>
      <c r="AR721" s="396">
        <v>14347.62</v>
      </c>
      <c r="AS721" s="396">
        <v>14347.62</v>
      </c>
      <c r="AT721" s="396">
        <v>14347.62</v>
      </c>
      <c r="AU721" s="396">
        <v>17535.98</v>
      </c>
      <c r="AV721" s="396">
        <v>620933.41</v>
      </c>
      <c r="AW721" s="396">
        <v>255483.63</v>
      </c>
      <c r="AX721" s="396">
        <v>96489.36</v>
      </c>
      <c r="AY721" s="396">
        <v>1495797.64</v>
      </c>
      <c r="AZ721" s="396">
        <v>15023159.09</v>
      </c>
      <c r="BA721" s="396">
        <v>126722.42</v>
      </c>
      <c r="BB721" s="396">
        <v>667.31</v>
      </c>
      <c r="BC721" s="396">
        <v>476764.68</v>
      </c>
      <c r="BD721" s="396">
        <v>15023158.960000001</v>
      </c>
    </row>
    <row r="722" spans="1:56" x14ac:dyDescent="0.25">
      <c r="A722" s="390" t="s">
        <v>2092</v>
      </c>
      <c r="B722" s="390" t="s">
        <v>6718</v>
      </c>
      <c r="C722">
        <v>423.75</v>
      </c>
      <c r="D722" s="396">
        <v>5901965.71</v>
      </c>
      <c r="E722" s="396">
        <v>6045708.9199999999</v>
      </c>
      <c r="F722" s="397">
        <v>1.0243551415008101</v>
      </c>
      <c r="G722">
        <v>4</v>
      </c>
      <c r="H722" s="396">
        <v>375.3</v>
      </c>
      <c r="I722" s="396">
        <v>1262778.96</v>
      </c>
      <c r="J722" s="396">
        <v>1263154.26</v>
      </c>
      <c r="K722">
        <v>1.0576399999999999</v>
      </c>
      <c r="L722" s="396">
        <v>1491257.32</v>
      </c>
      <c r="M722" s="396">
        <v>298251.46000000002</v>
      </c>
      <c r="N722" s="396">
        <v>160129.92000000001</v>
      </c>
      <c r="O722" s="396">
        <v>71337.5</v>
      </c>
      <c r="P722" s="396">
        <v>50112.03</v>
      </c>
      <c r="Q722" s="396">
        <v>96878.82</v>
      </c>
      <c r="R722" s="396">
        <v>36125.43</v>
      </c>
      <c r="S722" s="396">
        <v>61657.15</v>
      </c>
      <c r="T722" s="396">
        <v>81744.59</v>
      </c>
      <c r="U722" s="396">
        <v>45914.9</v>
      </c>
      <c r="V722" s="396">
        <v>120506.74</v>
      </c>
      <c r="W722" s="396">
        <v>104958.73</v>
      </c>
      <c r="X722" s="396">
        <v>73985</v>
      </c>
      <c r="Y722" s="396">
        <v>2692859.59</v>
      </c>
      <c r="Z722" s="396">
        <v>37800</v>
      </c>
      <c r="AA722" s="396">
        <v>52968.75</v>
      </c>
      <c r="AB722" s="396">
        <v>137718.75</v>
      </c>
      <c r="AC722" s="396">
        <v>14407.5</v>
      </c>
      <c r="AD722" s="396">
        <v>120980.62</v>
      </c>
      <c r="AE722" s="396">
        <v>75460</v>
      </c>
      <c r="AF722" s="396">
        <v>636048.75</v>
      </c>
      <c r="AG722" s="396">
        <v>427140</v>
      </c>
      <c r="AH722" s="396">
        <v>1056033.7890000001</v>
      </c>
      <c r="AI722" s="396">
        <v>2558558.159</v>
      </c>
      <c r="AJ722" s="396">
        <v>429716.4</v>
      </c>
      <c r="AK722" s="396">
        <v>2128841.7590000001</v>
      </c>
      <c r="AL722" s="396">
        <v>2583327.0090000001</v>
      </c>
      <c r="AM722" s="396">
        <v>45434.15</v>
      </c>
      <c r="AN722" s="396">
        <v>45434.15</v>
      </c>
      <c r="AO722" s="396">
        <v>47825.42</v>
      </c>
      <c r="AP722" s="396">
        <v>47825.42</v>
      </c>
      <c r="AQ722" s="396">
        <v>11956.35</v>
      </c>
      <c r="AR722" s="396">
        <v>11956.35</v>
      </c>
      <c r="AS722" s="396">
        <v>12753.44</v>
      </c>
      <c r="AT722" s="396">
        <v>12753.44</v>
      </c>
      <c r="AU722" s="396">
        <v>15144.71</v>
      </c>
      <c r="AV722" s="396">
        <v>239127.11</v>
      </c>
      <c r="AW722" s="396">
        <v>98389.07</v>
      </c>
      <c r="AX722" s="396">
        <v>37179.379999999997</v>
      </c>
      <c r="AY722" s="396">
        <v>625778.99</v>
      </c>
      <c r="AZ722" s="396">
        <v>5901965.71</v>
      </c>
      <c r="BA722" s="396">
        <v>47918.89</v>
      </c>
      <c r="BB722" s="396">
        <v>6983.4</v>
      </c>
      <c r="BC722" s="396">
        <v>179757.25</v>
      </c>
      <c r="BD722" s="396">
        <v>5901965.5889999997</v>
      </c>
    </row>
    <row r="723" spans="1:56" x14ac:dyDescent="0.25">
      <c r="A723" s="390" t="s">
        <v>2347</v>
      </c>
      <c r="B723" s="390" t="s">
        <v>6719</v>
      </c>
      <c r="C723">
        <v>1623.5</v>
      </c>
      <c r="D723" s="396">
        <v>24122829.27</v>
      </c>
      <c r="E723" s="396">
        <v>22486282.52</v>
      </c>
      <c r="F723" s="397">
        <v>0.93215776094575797</v>
      </c>
      <c r="G723">
        <v>3</v>
      </c>
      <c r="H723" s="396">
        <v>32101.63</v>
      </c>
      <c r="I723" s="396">
        <v>3354620.78</v>
      </c>
      <c r="J723" s="396">
        <v>3386722.41</v>
      </c>
      <c r="K723">
        <v>1.0576399999999999</v>
      </c>
      <c r="L723" s="396">
        <v>5792547.9000000004</v>
      </c>
      <c r="M723" s="396">
        <v>1417356.93</v>
      </c>
      <c r="N723" s="396">
        <v>644818.62</v>
      </c>
      <c r="O723" s="396">
        <v>260147.6</v>
      </c>
      <c r="P723" s="396">
        <v>193916</v>
      </c>
      <c r="Q723" s="396">
        <v>447524.69</v>
      </c>
      <c r="R723" s="396">
        <v>140560.79999999999</v>
      </c>
      <c r="S723" s="396">
        <v>245972.69</v>
      </c>
      <c r="T723" s="396">
        <v>286975.7</v>
      </c>
      <c r="U723" s="396">
        <v>177100.33</v>
      </c>
      <c r="V723" s="396">
        <v>423055.57</v>
      </c>
      <c r="W723" s="396">
        <v>368472.15</v>
      </c>
      <c r="X723" s="396">
        <v>295152.95</v>
      </c>
      <c r="Y723" s="396">
        <v>10693601.93</v>
      </c>
      <c r="Z723" s="396">
        <v>144922.5</v>
      </c>
      <c r="AA723" s="396">
        <v>202937.5</v>
      </c>
      <c r="AB723" s="396">
        <v>527637.5</v>
      </c>
      <c r="AC723" s="396">
        <v>55199</v>
      </c>
      <c r="AD723" s="396">
        <v>927018.5</v>
      </c>
      <c r="AE723" s="396">
        <v>687105.75</v>
      </c>
      <c r="AF723" s="396">
        <v>2436873.5</v>
      </c>
      <c r="AG723" s="396">
        <v>1636488</v>
      </c>
      <c r="AH723" s="396">
        <v>4188980.1179999998</v>
      </c>
      <c r="AI723" s="396">
        <v>10807162.368000001</v>
      </c>
      <c r="AJ723" s="396">
        <v>1646358.88</v>
      </c>
      <c r="AK723" s="396">
        <v>9160803.4879999999</v>
      </c>
      <c r="AL723" s="396">
        <v>10902058.488</v>
      </c>
      <c r="AM723" s="396">
        <v>204852.22</v>
      </c>
      <c r="AN723" s="396">
        <v>204852.22</v>
      </c>
      <c r="AO723" s="396">
        <v>213620.22</v>
      </c>
      <c r="AP723" s="396">
        <v>213620.22</v>
      </c>
      <c r="AQ723" s="396">
        <v>47028.33</v>
      </c>
      <c r="AR723" s="396">
        <v>47028.33</v>
      </c>
      <c r="AS723" s="396">
        <v>49419.6</v>
      </c>
      <c r="AT723" s="396">
        <v>49419.6</v>
      </c>
      <c r="AU723" s="396">
        <v>58984.68</v>
      </c>
      <c r="AV723" s="396">
        <v>917451.03</v>
      </c>
      <c r="AW723" s="396">
        <v>377486.08000000002</v>
      </c>
      <c r="AX723" s="396">
        <v>143406.21</v>
      </c>
      <c r="AY723" s="396">
        <v>2527168.7400000002</v>
      </c>
      <c r="AZ723" s="396">
        <v>24122829.27</v>
      </c>
      <c r="BA723" s="396">
        <v>262630.32</v>
      </c>
      <c r="BB723" s="396">
        <v>14445.05</v>
      </c>
      <c r="BC723" s="396">
        <v>764933.71</v>
      </c>
      <c r="BD723" s="396">
        <v>24122829.158</v>
      </c>
    </row>
    <row r="724" spans="1:56" x14ac:dyDescent="0.25">
      <c r="A724" s="390" t="s">
        <v>2584</v>
      </c>
      <c r="B724" s="390" t="s">
        <v>6720</v>
      </c>
      <c r="C724">
        <v>3954.56</v>
      </c>
      <c r="D724" s="396">
        <v>61799459.479999997</v>
      </c>
      <c r="E724" s="396">
        <v>50272398.609999999</v>
      </c>
      <c r="F724" s="397">
        <v>0.81347634806206603</v>
      </c>
      <c r="G724">
        <v>2</v>
      </c>
      <c r="H724" s="396">
        <v>245006.53</v>
      </c>
      <c r="I724" s="396">
        <v>10601066.49</v>
      </c>
      <c r="J724" s="396">
        <v>10846073.02</v>
      </c>
      <c r="K724">
        <v>1.0576399999999999</v>
      </c>
      <c r="L724" s="396">
        <v>14494414.1</v>
      </c>
      <c r="M724" s="396">
        <v>2898882.82</v>
      </c>
      <c r="N724" s="396">
        <v>1500364.24</v>
      </c>
      <c r="O724" s="396">
        <v>665563.69999999995</v>
      </c>
      <c r="P724" s="396">
        <v>533344.67000000004</v>
      </c>
      <c r="Q724" s="396">
        <v>915871.29</v>
      </c>
      <c r="R724" s="396">
        <v>345490.56</v>
      </c>
      <c r="S724" s="396">
        <v>575904.05000000005</v>
      </c>
      <c r="T724" s="396">
        <v>762659.66</v>
      </c>
      <c r="U724" s="396">
        <v>431928.04</v>
      </c>
      <c r="V724" s="396">
        <v>1124302.24</v>
      </c>
      <c r="W724" s="396">
        <v>979242.65</v>
      </c>
      <c r="X724" s="396">
        <v>691051.44</v>
      </c>
      <c r="Y724" s="396">
        <v>25919019.460000001</v>
      </c>
      <c r="Z724" s="396">
        <v>351988.2</v>
      </c>
      <c r="AA724" s="396">
        <v>494320</v>
      </c>
      <c r="AB724" s="396">
        <v>1285232</v>
      </c>
      <c r="AC724" s="396">
        <v>134455.04000000001</v>
      </c>
      <c r="AD724" s="396">
        <v>2258053.7599999998</v>
      </c>
      <c r="AE724" s="396">
        <v>714286.52</v>
      </c>
      <c r="AF724" s="396">
        <v>5935794.5599999996</v>
      </c>
      <c r="AG724" s="396">
        <v>3986196.48</v>
      </c>
      <c r="AH724" s="396">
        <v>11074223.31144</v>
      </c>
      <c r="AI724" s="396">
        <v>26234549.871440001</v>
      </c>
      <c r="AJ724" s="396">
        <v>4010240.2</v>
      </c>
      <c r="AK724" s="396">
        <v>22224309.671440002</v>
      </c>
      <c r="AL724" s="396">
        <v>26465700.111439999</v>
      </c>
      <c r="AM724" s="396">
        <v>883973.23</v>
      </c>
      <c r="AN724" s="396">
        <v>883973.23</v>
      </c>
      <c r="AO724" s="396">
        <v>920639.39</v>
      </c>
      <c r="AP724" s="396">
        <v>920639.39</v>
      </c>
      <c r="AQ724" s="396">
        <v>431225.89</v>
      </c>
      <c r="AR724" s="396">
        <v>431225.89</v>
      </c>
      <c r="AS724" s="396">
        <v>449558.97</v>
      </c>
      <c r="AT724" s="396">
        <v>449558.97</v>
      </c>
      <c r="AU724" s="396">
        <v>539630.18999999994</v>
      </c>
      <c r="AV724" s="396">
        <v>2235041.44</v>
      </c>
      <c r="AW724" s="396">
        <v>919609.89</v>
      </c>
      <c r="AX724" s="396">
        <v>349663.29</v>
      </c>
      <c r="AY724" s="396">
        <v>9414739.7699999996</v>
      </c>
      <c r="AZ724" s="396">
        <v>61799459.479999997</v>
      </c>
      <c r="BA724" s="396">
        <v>1814901.17</v>
      </c>
      <c r="BB724" s="396">
        <v>311673.26</v>
      </c>
      <c r="BC724" s="396">
        <v>2051325.94</v>
      </c>
      <c r="BD724" s="396">
        <v>61799459.34144</v>
      </c>
    </row>
    <row r="725" spans="1:56" x14ac:dyDescent="0.25">
      <c r="A725" s="390" t="s">
        <v>3012</v>
      </c>
      <c r="B725" s="390" t="s">
        <v>6721</v>
      </c>
      <c r="C725">
        <v>264.8</v>
      </c>
      <c r="D725" s="396">
        <v>3742500.89</v>
      </c>
      <c r="E725" s="396">
        <v>4490721.05</v>
      </c>
      <c r="F725" s="397">
        <v>1.19992517890891</v>
      </c>
      <c r="G725">
        <v>4</v>
      </c>
      <c r="H725" s="396">
        <v>237.98</v>
      </c>
      <c r="I725" s="396">
        <v>244845.49</v>
      </c>
      <c r="J725" s="396">
        <v>245083.47</v>
      </c>
      <c r="K725">
        <v>1.0576399999999999</v>
      </c>
      <c r="L725" s="396">
        <v>912209.31</v>
      </c>
      <c r="M725" s="396">
        <v>182441.86</v>
      </c>
      <c r="N725" s="396">
        <v>99417.15</v>
      </c>
      <c r="O725" s="396">
        <v>43257.84</v>
      </c>
      <c r="P725" s="396">
        <v>31862.95</v>
      </c>
      <c r="Q725" s="396">
        <v>61872.19</v>
      </c>
      <c r="R725" s="396">
        <v>22332.080000000002</v>
      </c>
      <c r="S725" s="396">
        <v>38043.769999999997</v>
      </c>
      <c r="T725" s="396">
        <v>49568.53</v>
      </c>
      <c r="U725" s="396">
        <v>28532.83</v>
      </c>
      <c r="V725" s="396">
        <v>73073.23</v>
      </c>
      <c r="W725" s="396">
        <v>63645.18</v>
      </c>
      <c r="X725" s="396">
        <v>45650.32</v>
      </c>
      <c r="Y725" s="396">
        <v>1651907.24</v>
      </c>
      <c r="Z725" s="396">
        <v>23697</v>
      </c>
      <c r="AA725" s="396">
        <v>33100</v>
      </c>
      <c r="AB725" s="396">
        <v>86060</v>
      </c>
      <c r="AC725" s="396">
        <v>9003.2000000000007</v>
      </c>
      <c r="AD725" s="396">
        <v>75600.39</v>
      </c>
      <c r="AE725" s="396">
        <v>49927.72</v>
      </c>
      <c r="AF725" s="396">
        <v>397464.8</v>
      </c>
      <c r="AG725" s="396">
        <v>266918.40000000002</v>
      </c>
      <c r="AH725" s="396">
        <v>671178.25320000004</v>
      </c>
      <c r="AI725" s="396">
        <v>1612949.7631999999</v>
      </c>
      <c r="AJ725" s="396">
        <v>268528.38</v>
      </c>
      <c r="AK725" s="396">
        <v>1344421.3832</v>
      </c>
      <c r="AL725" s="396">
        <v>1628427.7331999999</v>
      </c>
      <c r="AM725" s="396">
        <v>31086.52</v>
      </c>
      <c r="AN725" s="396">
        <v>31086.52</v>
      </c>
      <c r="AO725" s="396">
        <v>31883.61</v>
      </c>
      <c r="AP725" s="396">
        <v>31883.61</v>
      </c>
      <c r="AQ725" s="396">
        <v>19130.16</v>
      </c>
      <c r="AR725" s="396">
        <v>19130.16</v>
      </c>
      <c r="AS725" s="396">
        <v>19927.25</v>
      </c>
      <c r="AT725" s="396">
        <v>19927.25</v>
      </c>
      <c r="AU725" s="396">
        <v>24709.8</v>
      </c>
      <c r="AV725" s="396">
        <v>149055.9</v>
      </c>
      <c r="AW725" s="396">
        <v>61329.19</v>
      </c>
      <c r="AX725" s="396">
        <v>23015.81</v>
      </c>
      <c r="AY725" s="396">
        <v>462165.78</v>
      </c>
      <c r="AZ725" s="396">
        <v>3742500.89</v>
      </c>
      <c r="BA725" s="396">
        <v>39972.78</v>
      </c>
      <c r="BB725" s="396">
        <v>320.48</v>
      </c>
      <c r="BC725" s="396">
        <v>78068.350000000006</v>
      </c>
      <c r="BD725" s="396">
        <v>3742500.7532000002</v>
      </c>
    </row>
    <row r="726" spans="1:56" x14ac:dyDescent="0.25">
      <c r="A726" s="390" t="s">
        <v>1405</v>
      </c>
      <c r="B726" s="390" t="s">
        <v>6722</v>
      </c>
      <c r="C726">
        <v>380.53</v>
      </c>
      <c r="D726" s="396">
        <v>6188546.4800000004</v>
      </c>
      <c r="E726" s="396">
        <v>4979544.5999999996</v>
      </c>
      <c r="F726" s="397">
        <v>0.80463879783286396</v>
      </c>
      <c r="G726">
        <v>2</v>
      </c>
      <c r="H726" s="396">
        <v>21231.5</v>
      </c>
      <c r="I726" s="396">
        <v>633623.88</v>
      </c>
      <c r="J726" s="396">
        <v>654855.38</v>
      </c>
      <c r="K726">
        <v>1.0576399999999999</v>
      </c>
      <c r="L726" s="396">
        <v>1439146.55</v>
      </c>
      <c r="M726" s="396">
        <v>343097.97</v>
      </c>
      <c r="N726" s="396">
        <v>149280.43</v>
      </c>
      <c r="O726" s="396">
        <v>60311.33</v>
      </c>
      <c r="P726" s="396">
        <v>52188.56</v>
      </c>
      <c r="Q726" s="396">
        <v>101018.09</v>
      </c>
      <c r="R726" s="396">
        <v>32841.300000000003</v>
      </c>
      <c r="S726" s="396">
        <v>57065.66</v>
      </c>
      <c r="T726" s="396">
        <v>66960.990000000005</v>
      </c>
      <c r="U726" s="396">
        <v>40995.440000000002</v>
      </c>
      <c r="V726" s="396">
        <v>98712.960000000006</v>
      </c>
      <c r="W726" s="396">
        <v>85976.83</v>
      </c>
      <c r="X726" s="396">
        <v>68475.48</v>
      </c>
      <c r="Y726" s="396">
        <v>2596071.59</v>
      </c>
      <c r="Z726" s="396">
        <v>33910.199999999997</v>
      </c>
      <c r="AA726" s="396">
        <v>47566.25</v>
      </c>
      <c r="AB726" s="396">
        <v>123672.25</v>
      </c>
      <c r="AC726" s="396">
        <v>12938.02</v>
      </c>
      <c r="AD726" s="396">
        <v>217282.63</v>
      </c>
      <c r="AE726" s="396">
        <v>147813.60999999999</v>
      </c>
      <c r="AF726" s="396">
        <v>571175.53</v>
      </c>
      <c r="AG726" s="396">
        <v>383574.24</v>
      </c>
      <c r="AH726" s="396">
        <v>1101392.0587200001</v>
      </c>
      <c r="AI726" s="396">
        <v>2639324.7887200001</v>
      </c>
      <c r="AJ726" s="396">
        <v>385887.86</v>
      </c>
      <c r="AK726" s="396">
        <v>2253436.9287200002</v>
      </c>
      <c r="AL726" s="396">
        <v>2661567.3587199999</v>
      </c>
      <c r="AM726" s="396">
        <v>109201.38</v>
      </c>
      <c r="AN726" s="396">
        <v>109201.38</v>
      </c>
      <c r="AO726" s="396">
        <v>113186.83</v>
      </c>
      <c r="AP726" s="396">
        <v>113186.83</v>
      </c>
      <c r="AQ726" s="396">
        <v>27898.16</v>
      </c>
      <c r="AR726" s="396">
        <v>27898.16</v>
      </c>
      <c r="AS726" s="396">
        <v>29492.34</v>
      </c>
      <c r="AT726" s="396">
        <v>29492.34</v>
      </c>
      <c r="AU726" s="396">
        <v>35071.97</v>
      </c>
      <c r="AV726" s="396">
        <v>214417.31</v>
      </c>
      <c r="AW726" s="396">
        <v>88222.2</v>
      </c>
      <c r="AX726" s="396">
        <v>33638.49</v>
      </c>
      <c r="AY726" s="396">
        <v>930907.39</v>
      </c>
      <c r="AZ726" s="396">
        <v>6188546.4800000004</v>
      </c>
      <c r="BA726" s="396">
        <v>208513.63</v>
      </c>
      <c r="BB726" s="396">
        <v>18345.05</v>
      </c>
      <c r="BC726" s="396">
        <v>160447.67000000001</v>
      </c>
      <c r="BD726" s="396">
        <v>6188546.3387200003</v>
      </c>
    </row>
    <row r="727" spans="1:56" x14ac:dyDescent="0.25">
      <c r="A727" s="390" t="s">
        <v>1700</v>
      </c>
      <c r="B727" s="390" t="s">
        <v>6723</v>
      </c>
      <c r="C727">
        <v>2239.25</v>
      </c>
      <c r="D727" s="396">
        <v>33352104.440000001</v>
      </c>
      <c r="E727" s="396">
        <v>26118897.27</v>
      </c>
      <c r="F727" s="397">
        <v>0.78312591389810404</v>
      </c>
      <c r="G727">
        <v>2</v>
      </c>
      <c r="H727" s="396">
        <v>153015.85</v>
      </c>
      <c r="I727" s="396">
        <v>4410577.24</v>
      </c>
      <c r="J727" s="396">
        <v>4563593.09</v>
      </c>
      <c r="K727">
        <v>1.0576399999999999</v>
      </c>
      <c r="L727" s="396">
        <v>7874445.8200000003</v>
      </c>
      <c r="M727" s="396">
        <v>1574889.16</v>
      </c>
      <c r="N727" s="396">
        <v>849219.82</v>
      </c>
      <c r="O727" s="396">
        <v>377178.06</v>
      </c>
      <c r="P727" s="396">
        <v>282219.74</v>
      </c>
      <c r="Q727" s="396">
        <v>511259.7</v>
      </c>
      <c r="R727" s="396">
        <v>195734.19</v>
      </c>
      <c r="S727" s="396">
        <v>325995.8</v>
      </c>
      <c r="T727" s="396">
        <v>432202.79</v>
      </c>
      <c r="U727" s="396">
        <v>244660.83</v>
      </c>
      <c r="V727" s="396">
        <v>637147.32999999996</v>
      </c>
      <c r="W727" s="396">
        <v>554941.39</v>
      </c>
      <c r="X727" s="396">
        <v>391176.04</v>
      </c>
      <c r="Y727" s="396">
        <v>14251070.67</v>
      </c>
      <c r="Z727" s="396">
        <v>198225</v>
      </c>
      <c r="AA727" s="396">
        <v>279906.25</v>
      </c>
      <c r="AB727" s="396">
        <v>727756.25</v>
      </c>
      <c r="AC727" s="396">
        <v>76134.5</v>
      </c>
      <c r="AD727" s="396">
        <v>1278611.75</v>
      </c>
      <c r="AE727" s="396">
        <v>396363.5</v>
      </c>
      <c r="AF727" s="396">
        <v>3361114.25</v>
      </c>
      <c r="AG727" s="396">
        <v>2257164</v>
      </c>
      <c r="AH727" s="396">
        <v>5914392.8820000002</v>
      </c>
      <c r="AI727" s="396">
        <v>14489668.381999999</v>
      </c>
      <c r="AJ727" s="396">
        <v>2270778.64</v>
      </c>
      <c r="AK727" s="396">
        <v>12218889.742000001</v>
      </c>
      <c r="AL727" s="396">
        <v>14620556.062000001</v>
      </c>
      <c r="AM727" s="396">
        <v>308473.96999999997</v>
      </c>
      <c r="AN727" s="396">
        <v>308473.96999999997</v>
      </c>
      <c r="AO727" s="396">
        <v>321227.42</v>
      </c>
      <c r="AP727" s="396">
        <v>321227.42</v>
      </c>
      <c r="AQ727" s="396">
        <v>231953.3</v>
      </c>
      <c r="AR727" s="396">
        <v>231953.3</v>
      </c>
      <c r="AS727" s="396">
        <v>241518.38</v>
      </c>
      <c r="AT727" s="396">
        <v>241518.38</v>
      </c>
      <c r="AU727" s="396">
        <v>290140.90000000002</v>
      </c>
      <c r="AV727" s="396">
        <v>1265779.53</v>
      </c>
      <c r="AW727" s="396">
        <v>520806.17</v>
      </c>
      <c r="AX727" s="396">
        <v>197404.84</v>
      </c>
      <c r="AY727" s="396">
        <v>4480477.58</v>
      </c>
      <c r="AZ727" s="396">
        <v>33352104.440000001</v>
      </c>
      <c r="BA727" s="396">
        <v>373520.77</v>
      </c>
      <c r="BB727" s="396">
        <v>134137.29</v>
      </c>
      <c r="BC727" s="396">
        <v>1250897.25</v>
      </c>
      <c r="BD727" s="396">
        <v>33352104.311999999</v>
      </c>
    </row>
    <row r="728" spans="1:56" x14ac:dyDescent="0.25">
      <c r="A728" s="390" t="s">
        <v>2226</v>
      </c>
      <c r="B728" s="390" t="s">
        <v>6724</v>
      </c>
      <c r="C728">
        <v>388</v>
      </c>
      <c r="D728" s="396">
        <v>6212659.8799999999</v>
      </c>
      <c r="E728" s="396">
        <v>4229814.97</v>
      </c>
      <c r="F728" s="397">
        <v>0.68083800686027596</v>
      </c>
      <c r="G728">
        <v>1</v>
      </c>
      <c r="H728" s="396">
        <v>253615.68</v>
      </c>
      <c r="I728" s="396">
        <v>1930821.04</v>
      </c>
      <c r="J728" s="396">
        <v>2184436.7200000002</v>
      </c>
      <c r="K728">
        <v>1.0576399999999999</v>
      </c>
      <c r="L728" s="396">
        <v>1470007.86</v>
      </c>
      <c r="M728" s="396">
        <v>294001.57</v>
      </c>
      <c r="N728" s="396">
        <v>147228.45000000001</v>
      </c>
      <c r="O728" s="396">
        <v>64507.31</v>
      </c>
      <c r="P728" s="396">
        <v>54283.24</v>
      </c>
      <c r="Q728" s="396">
        <v>88737.75</v>
      </c>
      <c r="R728" s="396">
        <v>33498.129999999997</v>
      </c>
      <c r="S728" s="396">
        <v>56081.77</v>
      </c>
      <c r="T728" s="396">
        <v>73917.98</v>
      </c>
      <c r="U728" s="396">
        <v>42307.3</v>
      </c>
      <c r="V728" s="396">
        <v>108968.86</v>
      </c>
      <c r="W728" s="396">
        <v>94909.49</v>
      </c>
      <c r="X728" s="396">
        <v>67294.87</v>
      </c>
      <c r="Y728" s="396">
        <v>2595744.58</v>
      </c>
      <c r="Z728" s="396">
        <v>34380</v>
      </c>
      <c r="AA728" s="396">
        <v>48500</v>
      </c>
      <c r="AB728" s="396">
        <v>126100</v>
      </c>
      <c r="AC728" s="396">
        <v>13192</v>
      </c>
      <c r="AD728" s="396">
        <v>221548</v>
      </c>
      <c r="AE728" s="396">
        <v>68990</v>
      </c>
      <c r="AF728" s="396">
        <v>582388</v>
      </c>
      <c r="AG728" s="396">
        <v>391104</v>
      </c>
      <c r="AH728" s="396">
        <v>1119362.4990000001</v>
      </c>
      <c r="AI728" s="396">
        <v>2605564.4989999998</v>
      </c>
      <c r="AJ728" s="396">
        <v>393463.03999999998</v>
      </c>
      <c r="AK728" s="396">
        <v>2212101.4589999998</v>
      </c>
      <c r="AL728" s="396">
        <v>2628243.699</v>
      </c>
      <c r="AM728" s="396">
        <v>114781.01</v>
      </c>
      <c r="AN728" s="396">
        <v>114781.01</v>
      </c>
      <c r="AO728" s="396">
        <v>119563.55</v>
      </c>
      <c r="AP728" s="396">
        <v>119563.55</v>
      </c>
      <c r="AQ728" s="396">
        <v>33477.79</v>
      </c>
      <c r="AR728" s="396">
        <v>33477.79</v>
      </c>
      <c r="AS728" s="396">
        <v>34274.879999999997</v>
      </c>
      <c r="AT728" s="396">
        <v>34274.879999999997</v>
      </c>
      <c r="AU728" s="396">
        <v>41448.699999999997</v>
      </c>
      <c r="AV728" s="396">
        <v>219199.85</v>
      </c>
      <c r="AW728" s="396">
        <v>90189.98</v>
      </c>
      <c r="AX728" s="396">
        <v>33638.49</v>
      </c>
      <c r="AY728" s="396">
        <v>988671.48</v>
      </c>
      <c r="AZ728" s="396">
        <v>6212659.8799999999</v>
      </c>
      <c r="BA728" s="396">
        <v>451434.32</v>
      </c>
      <c r="BB728" s="396">
        <v>24445.01</v>
      </c>
      <c r="BC728" s="396">
        <v>189426.71</v>
      </c>
      <c r="BD728" s="396">
        <v>6212659.7589999996</v>
      </c>
    </row>
    <row r="729" spans="1:56" x14ac:dyDescent="0.25">
      <c r="A729" s="390" t="s">
        <v>2935</v>
      </c>
      <c r="B729" s="390" t="s">
        <v>6725</v>
      </c>
      <c r="C729">
        <v>819.75</v>
      </c>
      <c r="D729" s="396">
        <v>11249741.24</v>
      </c>
      <c r="E729" s="396">
        <v>11692355.32</v>
      </c>
      <c r="F729" s="397">
        <v>1.03934437873346</v>
      </c>
      <c r="G729">
        <v>4</v>
      </c>
      <c r="H729" s="396">
        <v>715.37</v>
      </c>
      <c r="I729" s="396">
        <v>717657.14</v>
      </c>
      <c r="J729" s="396">
        <v>718372.51</v>
      </c>
      <c r="K729">
        <v>1.0576399999999999</v>
      </c>
      <c r="L729" s="396">
        <v>2831491.65</v>
      </c>
      <c r="M729" s="396">
        <v>566298.32999999996</v>
      </c>
      <c r="N729" s="396">
        <v>310394.01</v>
      </c>
      <c r="O729" s="396">
        <v>137362.63</v>
      </c>
      <c r="P729" s="396">
        <v>94985.22</v>
      </c>
      <c r="Q729" s="396">
        <v>183174.25</v>
      </c>
      <c r="R729" s="396">
        <v>71594.05</v>
      </c>
      <c r="S729" s="396">
        <v>119050.78</v>
      </c>
      <c r="T729" s="396">
        <v>157401.82</v>
      </c>
      <c r="U729" s="396">
        <v>89534.05</v>
      </c>
      <c r="V729" s="396">
        <v>232039.57</v>
      </c>
      <c r="W729" s="396">
        <v>202101.39</v>
      </c>
      <c r="X729" s="396">
        <v>142854.01999999999</v>
      </c>
      <c r="Y729" s="396">
        <v>5138281.7699999996</v>
      </c>
      <c r="Z729" s="396">
        <v>72450</v>
      </c>
      <c r="AA729" s="396">
        <v>102468.75</v>
      </c>
      <c r="AB729" s="396">
        <v>266418.75</v>
      </c>
      <c r="AC729" s="396">
        <v>27871.5</v>
      </c>
      <c r="AD729" s="396">
        <v>234038.62</v>
      </c>
      <c r="AE729" s="396">
        <v>142041</v>
      </c>
      <c r="AF729" s="396">
        <v>1230444.75</v>
      </c>
      <c r="AG729" s="396">
        <v>826308</v>
      </c>
      <c r="AH729" s="396">
        <v>2007308.2860000001</v>
      </c>
      <c r="AI729" s="396">
        <v>4909349.6560000004</v>
      </c>
      <c r="AJ729" s="396">
        <v>831292.08</v>
      </c>
      <c r="AK729" s="396">
        <v>4078057.5759999999</v>
      </c>
      <c r="AL729" s="396">
        <v>4957265.3260000004</v>
      </c>
      <c r="AM729" s="396">
        <v>62970.14</v>
      </c>
      <c r="AN729" s="396">
        <v>62970.14</v>
      </c>
      <c r="AO729" s="396">
        <v>66158.5</v>
      </c>
      <c r="AP729" s="396">
        <v>66158.5</v>
      </c>
      <c r="AQ729" s="396">
        <v>31883.61</v>
      </c>
      <c r="AR729" s="396">
        <v>31883.61</v>
      </c>
      <c r="AS729" s="396">
        <v>33477.79</v>
      </c>
      <c r="AT729" s="396">
        <v>33477.79</v>
      </c>
      <c r="AU729" s="396">
        <v>39854.51</v>
      </c>
      <c r="AV729" s="396">
        <v>463109.51</v>
      </c>
      <c r="AW729" s="396">
        <v>190546.84</v>
      </c>
      <c r="AX729" s="396">
        <v>71703.100000000006</v>
      </c>
      <c r="AY729" s="396">
        <v>1154194.04</v>
      </c>
      <c r="AZ729" s="396">
        <v>11249741.24</v>
      </c>
      <c r="BA729" s="396">
        <v>51764.480000000003</v>
      </c>
      <c r="BB729" s="396">
        <v>4430.99</v>
      </c>
      <c r="BC729" s="396">
        <v>344314.22</v>
      </c>
      <c r="BD729" s="396">
        <v>11249741.136</v>
      </c>
    </row>
    <row r="730" spans="1:56" x14ac:dyDescent="0.25">
      <c r="A730" s="390" t="s">
        <v>1863</v>
      </c>
      <c r="B730" s="390" t="s">
        <v>6726</v>
      </c>
      <c r="C730">
        <v>6920.63</v>
      </c>
      <c r="D730" s="396">
        <v>103597342.02</v>
      </c>
      <c r="E730" s="396">
        <v>80368997.019999996</v>
      </c>
      <c r="F730" s="397">
        <v>0.77578242310970102</v>
      </c>
      <c r="G730">
        <v>1</v>
      </c>
      <c r="H730" s="396">
        <v>672701.26</v>
      </c>
      <c r="I730" s="396">
        <v>14648767.17</v>
      </c>
      <c r="J730" s="396">
        <v>15321468.43</v>
      </c>
      <c r="K730">
        <v>1.0576399999999999</v>
      </c>
      <c r="L730" s="396">
        <v>24571215.530000001</v>
      </c>
      <c r="M730" s="396">
        <v>4914243.0999999996</v>
      </c>
      <c r="N730" s="396">
        <v>2625068.2400000002</v>
      </c>
      <c r="O730" s="396">
        <v>1166444.02</v>
      </c>
      <c r="P730" s="396">
        <v>878467.53</v>
      </c>
      <c r="Q730" s="396">
        <v>1601350.06</v>
      </c>
      <c r="R730" s="396">
        <v>605593.72</v>
      </c>
      <c r="S730" s="396">
        <v>1008488.03</v>
      </c>
      <c r="T730" s="396">
        <v>1336611.06</v>
      </c>
      <c r="U730" s="396">
        <v>756284.03</v>
      </c>
      <c r="V730" s="396">
        <v>1970413.39</v>
      </c>
      <c r="W730" s="396">
        <v>1716186.96</v>
      </c>
      <c r="X730" s="396">
        <v>1210127.0900000001</v>
      </c>
      <c r="Y730" s="396">
        <v>44360492.759999998</v>
      </c>
      <c r="Z730" s="396">
        <v>617082.30000000005</v>
      </c>
      <c r="AA730" s="396">
        <v>865078.75</v>
      </c>
      <c r="AB730" s="396">
        <v>2249204.75</v>
      </c>
      <c r="AC730" s="396">
        <v>235301.42</v>
      </c>
      <c r="AD730" s="396">
        <v>3951679.73</v>
      </c>
      <c r="AE730" s="396">
        <v>1249344.67</v>
      </c>
      <c r="AF730" s="396">
        <v>10387865.630000001</v>
      </c>
      <c r="AG730" s="396">
        <v>6975995.04</v>
      </c>
      <c r="AH730" s="396">
        <v>18386036.358120002</v>
      </c>
      <c r="AI730" s="396">
        <v>44917588.648120001</v>
      </c>
      <c r="AJ730" s="396">
        <v>7018072.4699999997</v>
      </c>
      <c r="AK730" s="396">
        <v>37899516.178120002</v>
      </c>
      <c r="AL730" s="396">
        <v>45322110.338119999</v>
      </c>
      <c r="AM730" s="396">
        <v>1017087.33</v>
      </c>
      <c r="AN730" s="396">
        <v>1017087.33</v>
      </c>
      <c r="AO730" s="396">
        <v>1059333.1200000001</v>
      </c>
      <c r="AP730" s="396">
        <v>1059333.1200000001</v>
      </c>
      <c r="AQ730" s="396">
        <v>679918.09</v>
      </c>
      <c r="AR730" s="396">
        <v>679918.09</v>
      </c>
      <c r="AS730" s="396">
        <v>708613.35</v>
      </c>
      <c r="AT730" s="396">
        <v>708613.35</v>
      </c>
      <c r="AU730" s="396">
        <v>850495.44</v>
      </c>
      <c r="AV730" s="396">
        <v>3912119.61</v>
      </c>
      <c r="AW730" s="396">
        <v>1609645.28</v>
      </c>
      <c r="AX730" s="396">
        <v>612574.68000000005</v>
      </c>
      <c r="AY730" s="396">
        <v>13914738.789999999</v>
      </c>
      <c r="AZ730" s="396">
        <v>103597342.02</v>
      </c>
      <c r="BA730" s="396">
        <v>1277517.76</v>
      </c>
      <c r="BB730" s="396">
        <v>385419.19</v>
      </c>
      <c r="BC730" s="396">
        <v>3564209.94</v>
      </c>
      <c r="BD730" s="396">
        <v>103597341.88812</v>
      </c>
    </row>
    <row r="731" spans="1:56" x14ac:dyDescent="0.25">
      <c r="A731" s="390" t="s">
        <v>2230</v>
      </c>
      <c r="B731" s="390" t="s">
        <v>6727</v>
      </c>
      <c r="C731">
        <v>2391.2800000000002</v>
      </c>
      <c r="D731" s="396">
        <v>43965783.509999998</v>
      </c>
      <c r="E731" s="396">
        <v>31510466.449999999</v>
      </c>
      <c r="F731" s="397">
        <v>0.71670430808615004</v>
      </c>
      <c r="G731">
        <v>1</v>
      </c>
      <c r="H731" s="396">
        <v>1351368.82</v>
      </c>
      <c r="I731" s="396">
        <v>22142053.09</v>
      </c>
      <c r="J731" s="396">
        <v>23493421.91</v>
      </c>
      <c r="K731">
        <v>1.0576399999999999</v>
      </c>
      <c r="L731" s="396">
        <v>9323430.4399999995</v>
      </c>
      <c r="M731" s="396">
        <v>2282619.13</v>
      </c>
      <c r="N731" s="396">
        <v>949490.59</v>
      </c>
      <c r="O731" s="396">
        <v>383280.9</v>
      </c>
      <c r="P731" s="396">
        <v>384370.84</v>
      </c>
      <c r="Q731" s="396">
        <v>665641.52</v>
      </c>
      <c r="R731" s="396">
        <v>208870.72</v>
      </c>
      <c r="S731" s="396">
        <v>362399.76</v>
      </c>
      <c r="T731" s="396">
        <v>422636.94</v>
      </c>
      <c r="U731" s="396">
        <v>261059.01</v>
      </c>
      <c r="V731" s="396">
        <v>623045.48</v>
      </c>
      <c r="W731" s="396">
        <v>542658.98</v>
      </c>
      <c r="X731" s="396">
        <v>434858.68</v>
      </c>
      <c r="Y731" s="396">
        <v>16844362.989999998</v>
      </c>
      <c r="Z731" s="396">
        <v>213760.8</v>
      </c>
      <c r="AA731" s="396">
        <v>298910</v>
      </c>
      <c r="AB731" s="396">
        <v>777166</v>
      </c>
      <c r="AC731" s="396">
        <v>81303.520000000004</v>
      </c>
      <c r="AD731" s="396">
        <v>1365420.88</v>
      </c>
      <c r="AE731" s="396">
        <v>1020118.01</v>
      </c>
      <c r="AF731" s="396">
        <v>3589311.28</v>
      </c>
      <c r="AG731" s="396">
        <v>2410410.2400000002</v>
      </c>
      <c r="AH731" s="396">
        <v>8010215.0407199999</v>
      </c>
      <c r="AI731" s="396">
        <v>17766615.770720001</v>
      </c>
      <c r="AJ731" s="396">
        <v>2424949.2200000002</v>
      </c>
      <c r="AK731" s="396">
        <v>15341666.550720001</v>
      </c>
      <c r="AL731" s="396">
        <v>17906389.840720002</v>
      </c>
      <c r="AM731" s="396">
        <v>879190.69</v>
      </c>
      <c r="AN731" s="396">
        <v>879190.69</v>
      </c>
      <c r="AO731" s="396">
        <v>915856.85</v>
      </c>
      <c r="AP731" s="396">
        <v>915856.85</v>
      </c>
      <c r="AQ731" s="396">
        <v>657599.56000000006</v>
      </c>
      <c r="AR731" s="396">
        <v>657599.56000000006</v>
      </c>
      <c r="AS731" s="396">
        <v>684700.64</v>
      </c>
      <c r="AT731" s="396">
        <v>684700.64</v>
      </c>
      <c r="AU731" s="396">
        <v>821800.18</v>
      </c>
      <c r="AV731" s="396">
        <v>1351068.2</v>
      </c>
      <c r="AW731" s="396">
        <v>555898.28</v>
      </c>
      <c r="AX731" s="396">
        <v>211568.42</v>
      </c>
      <c r="AY731" s="396">
        <v>9215030.5600000005</v>
      </c>
      <c r="AZ731" s="396">
        <v>43965783.509999998</v>
      </c>
      <c r="BA731" s="396">
        <v>4979282.42</v>
      </c>
      <c r="BB731" s="396">
        <v>1396502.12</v>
      </c>
      <c r="BC731" s="396">
        <v>1719725.12</v>
      </c>
      <c r="BD731" s="396">
        <v>43965783.390720002</v>
      </c>
    </row>
    <row r="732" spans="1:56" x14ac:dyDescent="0.25">
      <c r="A732" s="390" t="s">
        <v>2550</v>
      </c>
      <c r="B732" s="390" t="s">
        <v>6728</v>
      </c>
      <c r="C732">
        <v>679.5</v>
      </c>
      <c r="D732" s="396">
        <v>11123344.720000001</v>
      </c>
      <c r="E732" s="396">
        <v>7962364.1500000004</v>
      </c>
      <c r="F732" s="397">
        <v>0.71582463282680697</v>
      </c>
      <c r="G732">
        <v>1</v>
      </c>
      <c r="H732" s="396">
        <v>316948.47999999998</v>
      </c>
      <c r="I732" s="396">
        <v>1384107.38</v>
      </c>
      <c r="J732" s="396">
        <v>1701055.86</v>
      </c>
      <c r="K732">
        <v>1.0576399999999999</v>
      </c>
      <c r="L732" s="396">
        <v>2519872.9300000002</v>
      </c>
      <c r="M732" s="396">
        <v>839873.64</v>
      </c>
      <c r="N732" s="396">
        <v>294666.06</v>
      </c>
      <c r="O732" s="396">
        <v>98222.02</v>
      </c>
      <c r="P732" s="396">
        <v>84322.29</v>
      </c>
      <c r="Q732" s="396">
        <v>252584.26</v>
      </c>
      <c r="R732" s="396">
        <v>59114.35</v>
      </c>
      <c r="S732" s="396">
        <v>111179.65</v>
      </c>
      <c r="T732" s="396">
        <v>98267.43</v>
      </c>
      <c r="U732" s="396">
        <v>74119.77</v>
      </c>
      <c r="V732" s="396">
        <v>144864.48000000001</v>
      </c>
      <c r="W732" s="396">
        <v>126173.79</v>
      </c>
      <c r="X732" s="396">
        <v>133409.13</v>
      </c>
      <c r="Y732" s="396">
        <v>4836669.8</v>
      </c>
      <c r="Z732" s="396">
        <v>61155</v>
      </c>
      <c r="AA732" s="396">
        <v>84937.5</v>
      </c>
      <c r="AB732" s="396">
        <v>220837.5</v>
      </c>
      <c r="AC732" s="396">
        <v>23103</v>
      </c>
      <c r="AD732" s="396">
        <v>387994.5</v>
      </c>
      <c r="AE732" s="396">
        <v>629217</v>
      </c>
      <c r="AF732" s="396">
        <v>1019929.5</v>
      </c>
      <c r="AG732" s="396">
        <v>684936</v>
      </c>
      <c r="AH732" s="396">
        <v>1903887.5819999999</v>
      </c>
      <c r="AI732" s="396">
        <v>5015997.5820000004</v>
      </c>
      <c r="AJ732" s="396">
        <v>689067.36</v>
      </c>
      <c r="AK732" s="396">
        <v>4326930.2220000001</v>
      </c>
      <c r="AL732" s="396">
        <v>5055715.4220000003</v>
      </c>
      <c r="AM732" s="396">
        <v>115578.1</v>
      </c>
      <c r="AN732" s="396">
        <v>115578.1</v>
      </c>
      <c r="AO732" s="396">
        <v>120360.64</v>
      </c>
      <c r="AP732" s="396">
        <v>120360.64</v>
      </c>
      <c r="AQ732" s="396">
        <v>29492.34</v>
      </c>
      <c r="AR732" s="396">
        <v>29492.34</v>
      </c>
      <c r="AS732" s="396">
        <v>31086.52</v>
      </c>
      <c r="AT732" s="396">
        <v>31086.52</v>
      </c>
      <c r="AU732" s="396">
        <v>37463.24</v>
      </c>
      <c r="AV732" s="396">
        <v>383400.47</v>
      </c>
      <c r="AW732" s="396">
        <v>157750.48000000001</v>
      </c>
      <c r="AX732" s="396">
        <v>59309.97</v>
      </c>
      <c r="AY732" s="396">
        <v>1230959.3600000001</v>
      </c>
      <c r="AZ732" s="396">
        <v>11123344.720000001</v>
      </c>
      <c r="BA732" s="396">
        <v>216099.52</v>
      </c>
      <c r="BB732" s="396">
        <v>7723.25</v>
      </c>
      <c r="BC732" s="396">
        <v>246174.2</v>
      </c>
      <c r="BD732" s="396">
        <v>11123344.582</v>
      </c>
    </row>
    <row r="733" spans="1:56" x14ac:dyDescent="0.25">
      <c r="A733" s="390" t="s">
        <v>1795</v>
      </c>
      <c r="B733" s="390" t="s">
        <v>6729</v>
      </c>
      <c r="C733">
        <v>5405.32</v>
      </c>
      <c r="D733" s="396">
        <v>86292711.359999999</v>
      </c>
      <c r="E733" s="396">
        <v>68962061.170000002</v>
      </c>
      <c r="F733" s="397">
        <v>0.79916437997064205</v>
      </c>
      <c r="G733">
        <v>2</v>
      </c>
      <c r="H733" s="396">
        <v>462977.63</v>
      </c>
      <c r="I733" s="396">
        <v>16420942.539999999</v>
      </c>
      <c r="J733" s="396">
        <v>16883920.170000002</v>
      </c>
      <c r="K733">
        <v>1.0576399999999999</v>
      </c>
      <c r="L733" s="396">
        <v>19701773.02</v>
      </c>
      <c r="M733" s="396">
        <v>6566600.9400000004</v>
      </c>
      <c r="N733" s="396">
        <v>2348636.31</v>
      </c>
      <c r="O733" s="396">
        <v>782299.29</v>
      </c>
      <c r="P733" s="396">
        <v>645244.01</v>
      </c>
      <c r="Q733" s="396">
        <v>2015081.83</v>
      </c>
      <c r="R733" s="396">
        <v>472914.84</v>
      </c>
      <c r="S733" s="396">
        <v>886157.61</v>
      </c>
      <c r="T733" s="396">
        <v>782661</v>
      </c>
      <c r="U733" s="396">
        <v>590662.42000000004</v>
      </c>
      <c r="V733" s="396">
        <v>1153787.93</v>
      </c>
      <c r="W733" s="396">
        <v>1004924.04</v>
      </c>
      <c r="X733" s="396">
        <v>1063337.69</v>
      </c>
      <c r="Y733" s="396">
        <v>38014080.93</v>
      </c>
      <c r="Z733" s="396">
        <v>486478.8</v>
      </c>
      <c r="AA733" s="396">
        <v>675665</v>
      </c>
      <c r="AB733" s="396">
        <v>1756729</v>
      </c>
      <c r="AC733" s="396">
        <v>183780.88</v>
      </c>
      <c r="AD733" s="396">
        <v>3086437.72</v>
      </c>
      <c r="AE733" s="396">
        <v>5005326.32</v>
      </c>
      <c r="AF733" s="396">
        <v>8113385.3200000003</v>
      </c>
      <c r="AG733" s="396">
        <v>5448562.5599999996</v>
      </c>
      <c r="AH733" s="396">
        <v>14666449.57068</v>
      </c>
      <c r="AI733" s="396">
        <v>39422815.170680001</v>
      </c>
      <c r="AJ733" s="396">
        <v>5481426.9000000004</v>
      </c>
      <c r="AK733" s="396">
        <v>33941388.270680003</v>
      </c>
      <c r="AL733" s="396">
        <v>39738764.610679999</v>
      </c>
      <c r="AM733" s="396">
        <v>666367.56000000006</v>
      </c>
      <c r="AN733" s="396">
        <v>666367.56000000006</v>
      </c>
      <c r="AO733" s="396">
        <v>694265.72</v>
      </c>
      <c r="AP733" s="396">
        <v>694265.72</v>
      </c>
      <c r="AQ733" s="396">
        <v>192895.87</v>
      </c>
      <c r="AR733" s="396">
        <v>192895.87</v>
      </c>
      <c r="AS733" s="396">
        <v>200866.77</v>
      </c>
      <c r="AT733" s="396">
        <v>200866.77</v>
      </c>
      <c r="AU733" s="396">
        <v>240721.29</v>
      </c>
      <c r="AV733" s="396">
        <v>3055247.44</v>
      </c>
      <c r="AW733" s="396">
        <v>1257084.43</v>
      </c>
      <c r="AX733" s="396">
        <v>478020.7</v>
      </c>
      <c r="AY733" s="396">
        <v>8539865.6999999993</v>
      </c>
      <c r="AZ733" s="396">
        <v>86292711.359999999</v>
      </c>
      <c r="BA733" s="396">
        <v>568291.17000000004</v>
      </c>
      <c r="BB733" s="396">
        <v>65592.81</v>
      </c>
      <c r="BC733" s="396">
        <v>1932905.73</v>
      </c>
      <c r="BD733" s="396">
        <v>86292711.240679994</v>
      </c>
    </row>
    <row r="734" spans="1:56" x14ac:dyDescent="0.25">
      <c r="A734" s="390" t="s">
        <v>2586</v>
      </c>
      <c r="B734" s="390" t="s">
        <v>6730</v>
      </c>
      <c r="C734">
        <v>2192.5</v>
      </c>
      <c r="D734" s="396">
        <v>36790349.740000002</v>
      </c>
      <c r="E734" s="396">
        <v>25421678.84</v>
      </c>
      <c r="F734" s="397">
        <v>0.69098769160002005</v>
      </c>
      <c r="G734">
        <v>1</v>
      </c>
      <c r="H734" s="396">
        <v>1369244.72</v>
      </c>
      <c r="I734" s="396">
        <v>8404007.3399999999</v>
      </c>
      <c r="J734" s="396">
        <v>9773252.0600000005</v>
      </c>
      <c r="K734">
        <v>1.0576399999999999</v>
      </c>
      <c r="L734" s="396">
        <v>8248042.1799999997</v>
      </c>
      <c r="M734" s="396">
        <v>2749072.45</v>
      </c>
      <c r="N734" s="396">
        <v>952666.69</v>
      </c>
      <c r="O734" s="396">
        <v>317265.82</v>
      </c>
      <c r="P734" s="396">
        <v>282353.15000000002</v>
      </c>
      <c r="Q734" s="396">
        <v>817403.68</v>
      </c>
      <c r="R734" s="396">
        <v>191793.24</v>
      </c>
      <c r="S734" s="396">
        <v>359448.09</v>
      </c>
      <c r="T734" s="396">
        <v>317412.51</v>
      </c>
      <c r="U734" s="396">
        <v>239413.41</v>
      </c>
      <c r="V734" s="396">
        <v>467925.1</v>
      </c>
      <c r="W734" s="396">
        <v>407552.53</v>
      </c>
      <c r="X734" s="396">
        <v>431316.84</v>
      </c>
      <c r="Y734" s="396">
        <v>15781665.689999999</v>
      </c>
      <c r="Z734" s="396">
        <v>197325</v>
      </c>
      <c r="AA734" s="396">
        <v>274062.5</v>
      </c>
      <c r="AB734" s="396">
        <v>712562.5</v>
      </c>
      <c r="AC734" s="396">
        <v>74545</v>
      </c>
      <c r="AD734" s="396">
        <v>1251917.5</v>
      </c>
      <c r="AE734" s="396">
        <v>2030255</v>
      </c>
      <c r="AF734" s="396">
        <v>3290942.5</v>
      </c>
      <c r="AG734" s="396">
        <v>2210040</v>
      </c>
      <c r="AH734" s="396">
        <v>6339615.1380000003</v>
      </c>
      <c r="AI734" s="396">
        <v>16381265.138</v>
      </c>
      <c r="AJ734" s="396">
        <v>2223370.4</v>
      </c>
      <c r="AK734" s="396">
        <v>14157894.738</v>
      </c>
      <c r="AL734" s="396">
        <v>16509420.198000001</v>
      </c>
      <c r="AM734" s="396">
        <v>458326.97</v>
      </c>
      <c r="AN734" s="396">
        <v>458326.97</v>
      </c>
      <c r="AO734" s="396">
        <v>477457.14</v>
      </c>
      <c r="AP734" s="396">
        <v>477457.14</v>
      </c>
      <c r="AQ734" s="396">
        <v>128331.55</v>
      </c>
      <c r="AR734" s="396">
        <v>128331.55</v>
      </c>
      <c r="AS734" s="396">
        <v>133911.18</v>
      </c>
      <c r="AT734" s="396">
        <v>133911.18</v>
      </c>
      <c r="AU734" s="396">
        <v>161012.25</v>
      </c>
      <c r="AV734" s="396">
        <v>1238678.45</v>
      </c>
      <c r="AW734" s="396">
        <v>509655.41</v>
      </c>
      <c r="AX734" s="396">
        <v>193863.95</v>
      </c>
      <c r="AY734" s="396">
        <v>4499263.74</v>
      </c>
      <c r="AZ734" s="396">
        <v>36790349.740000002</v>
      </c>
      <c r="BA734" s="396">
        <v>969051.99</v>
      </c>
      <c r="BB734" s="396">
        <v>105452.5</v>
      </c>
      <c r="BC734" s="396">
        <v>1070939.42</v>
      </c>
      <c r="BD734" s="396">
        <v>36790349.627999999</v>
      </c>
    </row>
    <row r="735" spans="1:56" x14ac:dyDescent="0.25">
      <c r="A735" s="390" t="s">
        <v>3004</v>
      </c>
      <c r="B735" s="390" t="s">
        <v>6731</v>
      </c>
      <c r="C735">
        <v>545.80999999999995</v>
      </c>
      <c r="D735" s="396">
        <v>8371568.3200000003</v>
      </c>
      <c r="E735" s="396">
        <v>9812876.6199999992</v>
      </c>
      <c r="F735" s="397">
        <v>1.17216705937365</v>
      </c>
      <c r="G735">
        <v>4</v>
      </c>
      <c r="H735" s="396">
        <v>532.35</v>
      </c>
      <c r="I735" s="396">
        <v>1457049.9</v>
      </c>
      <c r="J735" s="396">
        <v>1457582.25</v>
      </c>
      <c r="K735">
        <v>1.0576399999999999</v>
      </c>
      <c r="L735" s="396">
        <v>1972263.43</v>
      </c>
      <c r="M735" s="396">
        <v>657355.4</v>
      </c>
      <c r="N735" s="396">
        <v>236428.23</v>
      </c>
      <c r="O735" s="396">
        <v>78229.919999999998</v>
      </c>
      <c r="P735" s="396">
        <v>63049.99</v>
      </c>
      <c r="Q735" s="396">
        <v>203185.86</v>
      </c>
      <c r="R735" s="396">
        <v>47291.48</v>
      </c>
      <c r="S735" s="396">
        <v>89206.09</v>
      </c>
      <c r="T735" s="396">
        <v>78266.100000000006</v>
      </c>
      <c r="U735" s="396">
        <v>59361.4</v>
      </c>
      <c r="V735" s="396">
        <v>115378.79</v>
      </c>
      <c r="W735" s="396">
        <v>100492.4</v>
      </c>
      <c r="X735" s="396">
        <v>107042.13</v>
      </c>
      <c r="Y735" s="396">
        <v>3807551.22</v>
      </c>
      <c r="Z735" s="396">
        <v>49122.9</v>
      </c>
      <c r="AA735" s="396">
        <v>68226.25</v>
      </c>
      <c r="AB735" s="396">
        <v>177388.25</v>
      </c>
      <c r="AC735" s="396">
        <v>18557.54</v>
      </c>
      <c r="AD735" s="396">
        <v>155828.75</v>
      </c>
      <c r="AE735" s="396">
        <v>505420.06</v>
      </c>
      <c r="AF735" s="396">
        <v>819260.81</v>
      </c>
      <c r="AG735" s="396">
        <v>550176.48</v>
      </c>
      <c r="AH735" s="396">
        <v>1440300.58644</v>
      </c>
      <c r="AI735" s="396">
        <v>3784281.6264399998</v>
      </c>
      <c r="AJ735" s="396">
        <v>553495</v>
      </c>
      <c r="AK735" s="396">
        <v>3230786.6264399998</v>
      </c>
      <c r="AL735" s="396">
        <v>3816185.07644</v>
      </c>
      <c r="AM735" s="396">
        <v>54999.23</v>
      </c>
      <c r="AN735" s="396">
        <v>54999.23</v>
      </c>
      <c r="AO735" s="396">
        <v>56593.41</v>
      </c>
      <c r="AP735" s="396">
        <v>56593.41</v>
      </c>
      <c r="AQ735" s="396">
        <v>7970.9</v>
      </c>
      <c r="AR735" s="396">
        <v>7970.9</v>
      </c>
      <c r="AS735" s="396">
        <v>7970.9</v>
      </c>
      <c r="AT735" s="396">
        <v>7970.9</v>
      </c>
      <c r="AU735" s="396">
        <v>9565.08</v>
      </c>
      <c r="AV735" s="396">
        <v>308473.96999999997</v>
      </c>
      <c r="AW735" s="396">
        <v>126921.9</v>
      </c>
      <c r="AX735" s="396">
        <v>47802.07</v>
      </c>
      <c r="AY735" s="396">
        <v>747831.9</v>
      </c>
      <c r="AZ735" s="396">
        <v>8371568.3200000003</v>
      </c>
      <c r="BA735" s="396">
        <v>57396.53</v>
      </c>
      <c r="BB735" s="396">
        <v>53.83</v>
      </c>
      <c r="BC735" s="396">
        <v>237128.64</v>
      </c>
      <c r="BD735" s="396">
        <v>8371568.1964400001</v>
      </c>
    </row>
    <row r="736" spans="1:56" x14ac:dyDescent="0.25">
      <c r="A736" s="390" t="s">
        <v>2291</v>
      </c>
      <c r="B736" s="390" t="s">
        <v>6732</v>
      </c>
      <c r="C736">
        <v>8426.5300000000007</v>
      </c>
      <c r="D736" s="396">
        <v>124080758.02</v>
      </c>
      <c r="E736" s="396">
        <v>95120171.890000001</v>
      </c>
      <c r="F736" s="397">
        <v>0.76659889420298399</v>
      </c>
      <c r="G736">
        <v>1</v>
      </c>
      <c r="H736" s="396">
        <v>1230579.03</v>
      </c>
      <c r="I736" s="396">
        <v>31938662.260000002</v>
      </c>
      <c r="J736" s="396">
        <v>33169241.289999999</v>
      </c>
      <c r="K736">
        <v>1.0576399999999999</v>
      </c>
      <c r="L736" s="396">
        <v>29386277.789999999</v>
      </c>
      <c r="M736" s="396">
        <v>7281566.2199999997</v>
      </c>
      <c r="N736" s="396">
        <v>3357706.04</v>
      </c>
      <c r="O736" s="396">
        <v>1350160.06</v>
      </c>
      <c r="P736" s="396">
        <v>987746.8</v>
      </c>
      <c r="Q736" s="396">
        <v>2371674.2200000002</v>
      </c>
      <c r="R736" s="396">
        <v>736958.96</v>
      </c>
      <c r="S736" s="396">
        <v>1281025.77</v>
      </c>
      <c r="T736" s="396">
        <v>1485316.65</v>
      </c>
      <c r="U736" s="396">
        <v>920921.75</v>
      </c>
      <c r="V736" s="396">
        <v>2189633.1</v>
      </c>
      <c r="W736" s="396">
        <v>1907122.52</v>
      </c>
      <c r="X736" s="396">
        <v>1537156.56</v>
      </c>
      <c r="Y736" s="396">
        <v>54793266.439999998</v>
      </c>
      <c r="Z736" s="396">
        <v>752950.8</v>
      </c>
      <c r="AA736" s="396">
        <v>1053316.25</v>
      </c>
      <c r="AB736" s="396">
        <v>2738622.25</v>
      </c>
      <c r="AC736" s="396">
        <v>286502.02</v>
      </c>
      <c r="AD736" s="396">
        <v>4811548.63</v>
      </c>
      <c r="AE736" s="396">
        <v>3716237.79</v>
      </c>
      <c r="AF736" s="396">
        <v>12648221.529999999</v>
      </c>
      <c r="AG736" s="396">
        <v>8493942.2400000002</v>
      </c>
      <c r="AH736" s="396">
        <v>21464492.484719999</v>
      </c>
      <c r="AI736" s="396">
        <v>55965833.994719997</v>
      </c>
      <c r="AJ736" s="396">
        <v>8545175.5399999991</v>
      </c>
      <c r="AK736" s="396">
        <v>47420658.454719998</v>
      </c>
      <c r="AL736" s="396">
        <v>56458377.904720001</v>
      </c>
      <c r="AM736" s="396">
        <v>671150.1</v>
      </c>
      <c r="AN736" s="396">
        <v>671150.1</v>
      </c>
      <c r="AO736" s="396">
        <v>699048.26</v>
      </c>
      <c r="AP736" s="396">
        <v>699048.26</v>
      </c>
      <c r="AQ736" s="396">
        <v>491007.67</v>
      </c>
      <c r="AR736" s="396">
        <v>491007.67</v>
      </c>
      <c r="AS736" s="396">
        <v>511732.02</v>
      </c>
      <c r="AT736" s="396">
        <v>511732.02</v>
      </c>
      <c r="AU736" s="396">
        <v>614556.68000000005</v>
      </c>
      <c r="AV736" s="396">
        <v>4763412.1399999997</v>
      </c>
      <c r="AW736" s="396">
        <v>1959910.39</v>
      </c>
      <c r="AX736" s="396">
        <v>745358.2</v>
      </c>
      <c r="AY736" s="396">
        <v>12829113.51</v>
      </c>
      <c r="AZ736" s="396">
        <v>124080758.02</v>
      </c>
      <c r="BA736" s="396">
        <v>798667.07</v>
      </c>
      <c r="BB736" s="396">
        <v>292114.78999999998</v>
      </c>
      <c r="BC736" s="396">
        <v>3704585.09</v>
      </c>
      <c r="BD736" s="396">
        <v>124080757.85472</v>
      </c>
    </row>
    <row r="737" spans="1:56" x14ac:dyDescent="0.25">
      <c r="A737" s="390" t="s">
        <v>2552</v>
      </c>
      <c r="B737" s="390" t="s">
        <v>6733</v>
      </c>
      <c r="C737">
        <v>1007.5</v>
      </c>
      <c r="D737" s="396">
        <v>15614481.75</v>
      </c>
      <c r="E737" s="396">
        <v>11016258.539999999</v>
      </c>
      <c r="F737" s="397">
        <v>0.70551547700262296</v>
      </c>
      <c r="G737">
        <v>1</v>
      </c>
      <c r="H737" s="396">
        <v>492498.88</v>
      </c>
      <c r="I737" s="396">
        <v>3064164.2</v>
      </c>
      <c r="J737" s="396">
        <v>3556663.08</v>
      </c>
      <c r="K737">
        <v>1.0576399999999999</v>
      </c>
      <c r="L737" s="396">
        <v>3727004.95</v>
      </c>
      <c r="M737" s="396">
        <v>745400.99</v>
      </c>
      <c r="N737" s="396">
        <v>381731.51</v>
      </c>
      <c r="O737" s="396">
        <v>169236.83</v>
      </c>
      <c r="P737" s="396">
        <v>134677.62</v>
      </c>
      <c r="Q737" s="396">
        <v>227950.18</v>
      </c>
      <c r="R737" s="396">
        <v>87357.88</v>
      </c>
      <c r="S737" s="396">
        <v>146599.72</v>
      </c>
      <c r="T737" s="396">
        <v>193926</v>
      </c>
      <c r="U737" s="396">
        <v>109867.8</v>
      </c>
      <c r="V737" s="396">
        <v>285883.01</v>
      </c>
      <c r="W737" s="396">
        <v>248997.84</v>
      </c>
      <c r="X737" s="396">
        <v>175911.15</v>
      </c>
      <c r="Y737" s="396">
        <v>6634545.4800000004</v>
      </c>
      <c r="Z737" s="396">
        <v>89707.5</v>
      </c>
      <c r="AA737" s="396">
        <v>125937.5</v>
      </c>
      <c r="AB737" s="396">
        <v>327437.5</v>
      </c>
      <c r="AC737" s="396">
        <v>34255</v>
      </c>
      <c r="AD737" s="396">
        <v>575282.5</v>
      </c>
      <c r="AE737" s="396">
        <v>177575.25</v>
      </c>
      <c r="AF737" s="396">
        <v>1512257.5</v>
      </c>
      <c r="AG737" s="396">
        <v>1015560</v>
      </c>
      <c r="AH737" s="396">
        <v>2793850.4279999998</v>
      </c>
      <c r="AI737" s="396">
        <v>6651863.1780000003</v>
      </c>
      <c r="AJ737" s="396">
        <v>1021685.6</v>
      </c>
      <c r="AK737" s="396">
        <v>5630177.5779999997</v>
      </c>
      <c r="AL737" s="396">
        <v>6710753.1279999996</v>
      </c>
      <c r="AM737" s="396">
        <v>232750.39</v>
      </c>
      <c r="AN737" s="396">
        <v>232750.39</v>
      </c>
      <c r="AO737" s="396">
        <v>242315.47</v>
      </c>
      <c r="AP737" s="396">
        <v>242315.47</v>
      </c>
      <c r="AQ737" s="396">
        <v>79709.03</v>
      </c>
      <c r="AR737" s="396">
        <v>79709.03</v>
      </c>
      <c r="AS737" s="396">
        <v>83694.490000000005</v>
      </c>
      <c r="AT737" s="396">
        <v>83694.490000000005</v>
      </c>
      <c r="AU737" s="396">
        <v>100433.38</v>
      </c>
      <c r="AV737" s="396">
        <v>569122.53</v>
      </c>
      <c r="AW737" s="396">
        <v>234166</v>
      </c>
      <c r="AX737" s="396">
        <v>88522.35</v>
      </c>
      <c r="AY737" s="396">
        <v>2269183.02</v>
      </c>
      <c r="AZ737" s="396">
        <v>15614481.75</v>
      </c>
      <c r="BA737" s="396">
        <v>765523.65</v>
      </c>
      <c r="BB737" s="396">
        <v>94614.44</v>
      </c>
      <c r="BC737" s="396">
        <v>468747.55</v>
      </c>
      <c r="BD737" s="396">
        <v>15614481.628</v>
      </c>
    </row>
    <row r="738" spans="1:56" x14ac:dyDescent="0.25">
      <c r="A738" s="390" t="s">
        <v>3483</v>
      </c>
      <c r="B738" s="390" t="s">
        <v>6734</v>
      </c>
      <c r="C738">
        <v>5798.61</v>
      </c>
      <c r="D738" s="396">
        <v>93982425.480000004</v>
      </c>
      <c r="E738" s="396">
        <v>67650449.319999993</v>
      </c>
      <c r="F738" s="397">
        <v>0.71982021079458502</v>
      </c>
      <c r="G738">
        <v>1</v>
      </c>
      <c r="H738" s="396">
        <v>2545094.4700000002</v>
      </c>
      <c r="I738" s="396">
        <v>26352085.859999999</v>
      </c>
      <c r="J738" s="396">
        <v>28897180.329999998</v>
      </c>
      <c r="K738">
        <v>1.0576399999999999</v>
      </c>
      <c r="L738" s="396">
        <v>21347151.23</v>
      </c>
      <c r="M738" s="396">
        <v>5243294.2</v>
      </c>
      <c r="N738" s="396">
        <v>2305991.52</v>
      </c>
      <c r="O738" s="396">
        <v>930274.81</v>
      </c>
      <c r="P738" s="396">
        <v>783016.41</v>
      </c>
      <c r="Q738" s="396">
        <v>1616107.51</v>
      </c>
      <c r="R738" s="396">
        <v>507069.8</v>
      </c>
      <c r="S738" s="396">
        <v>879926.3</v>
      </c>
      <c r="T738" s="396">
        <v>1025285.91</v>
      </c>
      <c r="U738" s="396">
        <v>633297.68000000005</v>
      </c>
      <c r="V738" s="396">
        <v>1511462.19</v>
      </c>
      <c r="W738" s="396">
        <v>1316450.5</v>
      </c>
      <c r="X738" s="396">
        <v>1055860.48</v>
      </c>
      <c r="Y738" s="396">
        <v>39155188.539999999</v>
      </c>
      <c r="Z738" s="396">
        <v>516685.5</v>
      </c>
      <c r="AA738" s="396">
        <v>724826.25</v>
      </c>
      <c r="AB738" s="396">
        <v>1884548.25</v>
      </c>
      <c r="AC738" s="396">
        <v>197152.74</v>
      </c>
      <c r="AD738" s="396">
        <v>3311006.31</v>
      </c>
      <c r="AE738" s="396">
        <v>2488403.31</v>
      </c>
      <c r="AF738" s="396">
        <v>8703713.6099999994</v>
      </c>
      <c r="AG738" s="396">
        <v>5844998.8799999999</v>
      </c>
      <c r="AH738" s="396">
        <v>16663105.532640001</v>
      </c>
      <c r="AI738" s="396">
        <v>40334440.382639997</v>
      </c>
      <c r="AJ738" s="396">
        <v>5880254.4199999999</v>
      </c>
      <c r="AK738" s="396">
        <v>34454185.962640002</v>
      </c>
      <c r="AL738" s="396">
        <v>40673378.242640004</v>
      </c>
      <c r="AM738" s="396">
        <v>1251431.8999999999</v>
      </c>
      <c r="AN738" s="396">
        <v>1251431.8999999999</v>
      </c>
      <c r="AO738" s="396">
        <v>1304039.8700000001</v>
      </c>
      <c r="AP738" s="396">
        <v>1304039.8700000001</v>
      </c>
      <c r="AQ738" s="396">
        <v>731728.97</v>
      </c>
      <c r="AR738" s="396">
        <v>731728.97</v>
      </c>
      <c r="AS738" s="396">
        <v>762815.49</v>
      </c>
      <c r="AT738" s="396">
        <v>762815.49</v>
      </c>
      <c r="AU738" s="396">
        <v>915059.76</v>
      </c>
      <c r="AV738" s="396">
        <v>3277635.66</v>
      </c>
      <c r="AW738" s="396">
        <v>1348586.27</v>
      </c>
      <c r="AX738" s="396">
        <v>512544.42</v>
      </c>
      <c r="AY738" s="396">
        <v>14153858.57</v>
      </c>
      <c r="AZ738" s="396">
        <v>93982425.480000004</v>
      </c>
      <c r="BA738" s="396">
        <v>3364093.9</v>
      </c>
      <c r="BB738" s="396">
        <v>982199.83</v>
      </c>
      <c r="BC738" s="396">
        <v>3428026.19</v>
      </c>
      <c r="BD738" s="396">
        <v>93982425.352640003</v>
      </c>
    </row>
    <row r="739" spans="1:56" x14ac:dyDescent="0.25">
      <c r="A739" s="390"/>
      <c r="B739" s="390" t="s">
        <v>6735</v>
      </c>
      <c r="C739">
        <v>4</v>
      </c>
      <c r="D739" s="396">
        <v>47812.12</v>
      </c>
      <c r="E739" s="396">
        <v>466385.82</v>
      </c>
      <c r="F739" s="397">
        <v>9.7545521930422705</v>
      </c>
      <c r="G739">
        <v>4</v>
      </c>
      <c r="H739" s="396">
        <v>3.04</v>
      </c>
      <c r="I739" s="396">
        <v>461604.61</v>
      </c>
      <c r="J739" s="396">
        <v>461607.65</v>
      </c>
      <c r="K739">
        <v>0.93064000000000002</v>
      </c>
      <c r="L739" s="396">
        <v>12237.54</v>
      </c>
      <c r="M739" s="396">
        <v>4078.77</v>
      </c>
      <c r="N739" s="396">
        <v>1529.69</v>
      </c>
      <c r="O739" s="396">
        <v>0</v>
      </c>
      <c r="P739" s="396">
        <v>336.43</v>
      </c>
      <c r="Q739" s="396">
        <v>820.12</v>
      </c>
      <c r="R739" s="396">
        <v>0</v>
      </c>
      <c r="S739" s="396">
        <v>577.16</v>
      </c>
      <c r="T739" s="396">
        <v>0</v>
      </c>
      <c r="U739" s="396">
        <v>288.58</v>
      </c>
      <c r="V739" s="396">
        <v>0</v>
      </c>
      <c r="W739" s="396">
        <v>0</v>
      </c>
      <c r="X739" s="396">
        <v>692.56</v>
      </c>
      <c r="Y739" s="396">
        <v>20560.849999999999</v>
      </c>
      <c r="Z739" s="396">
        <v>360</v>
      </c>
      <c r="AA739" s="396">
        <v>500</v>
      </c>
      <c r="AB739" s="396">
        <v>1300</v>
      </c>
      <c r="AC739" s="396">
        <v>136</v>
      </c>
      <c r="AD739" s="396">
        <v>1142</v>
      </c>
      <c r="AE739" s="396">
        <v>3704</v>
      </c>
      <c r="AF739" s="396">
        <v>6004</v>
      </c>
      <c r="AG739" s="396">
        <v>4032</v>
      </c>
      <c r="AH739" s="396">
        <v>8374.6679999999997</v>
      </c>
      <c r="AI739" s="396">
        <v>25552.668000000001</v>
      </c>
      <c r="AJ739" s="396">
        <v>4056.32</v>
      </c>
      <c r="AK739" s="396">
        <v>21496.348000000002</v>
      </c>
      <c r="AL739" s="396">
        <v>25271.317999999999</v>
      </c>
      <c r="AM739" s="396">
        <v>0</v>
      </c>
      <c r="AN739" s="396">
        <v>0</v>
      </c>
      <c r="AO739" s="396">
        <v>0</v>
      </c>
      <c r="AP739" s="396">
        <v>0</v>
      </c>
      <c r="AQ739" s="396">
        <v>0</v>
      </c>
      <c r="AR739" s="396">
        <v>0</v>
      </c>
      <c r="AS739" s="396">
        <v>0</v>
      </c>
      <c r="AT739" s="396">
        <v>0</v>
      </c>
      <c r="AU739" s="396">
        <v>0</v>
      </c>
      <c r="AV739" s="396">
        <v>1402.75</v>
      </c>
      <c r="AW739" s="396">
        <v>577.16</v>
      </c>
      <c r="AX739" s="396">
        <v>0</v>
      </c>
      <c r="AY739" s="396">
        <v>1979.91</v>
      </c>
      <c r="AZ739" s="396">
        <v>47812.12</v>
      </c>
      <c r="BA739" s="396">
        <v>572.14</v>
      </c>
      <c r="BB739" s="396">
        <v>0</v>
      </c>
      <c r="BC739" s="396">
        <v>474.95</v>
      </c>
      <c r="BD739" s="396">
        <v>47812.078000000001</v>
      </c>
    </row>
    <row r="740" spans="1:56" x14ac:dyDescent="0.25">
      <c r="A740" s="390"/>
      <c r="B740" s="390" t="s">
        <v>6736</v>
      </c>
      <c r="C740">
        <v>28.64</v>
      </c>
      <c r="D740" s="396">
        <v>388977.94</v>
      </c>
      <c r="E740" s="396">
        <v>301645.24</v>
      </c>
      <c r="F740" s="397">
        <v>0.77548161214489397</v>
      </c>
      <c r="G740">
        <v>1</v>
      </c>
      <c r="H740" s="396">
        <v>4222.9399999999996</v>
      </c>
      <c r="I740" s="396">
        <v>262747.45</v>
      </c>
      <c r="J740" s="396">
        <v>266970.39</v>
      </c>
      <c r="K740">
        <v>0.93064000000000002</v>
      </c>
      <c r="L740" s="396">
        <v>88178.46</v>
      </c>
      <c r="M740" s="396">
        <v>25384.19</v>
      </c>
      <c r="N740" s="396">
        <v>9457.67</v>
      </c>
      <c r="O740" s="396">
        <v>2865.25</v>
      </c>
      <c r="P740" s="396">
        <v>2843.22</v>
      </c>
      <c r="Q740" s="396">
        <v>8606.2800000000007</v>
      </c>
      <c r="R740" s="396">
        <v>1733.86</v>
      </c>
      <c r="S740" s="396">
        <v>3462.98</v>
      </c>
      <c r="T740" s="396">
        <v>3060.8</v>
      </c>
      <c r="U740" s="396">
        <v>2308.65</v>
      </c>
      <c r="V740" s="396">
        <v>4512.18</v>
      </c>
      <c r="W740" s="396">
        <v>3930.01</v>
      </c>
      <c r="X740" s="396">
        <v>4155.38</v>
      </c>
      <c r="Y740" s="396">
        <v>160498.93</v>
      </c>
      <c r="Z740" s="396">
        <v>2577.6</v>
      </c>
      <c r="AA740" s="396">
        <v>3580</v>
      </c>
      <c r="AB740" s="396">
        <v>9308</v>
      </c>
      <c r="AC740" s="396">
        <v>973.76</v>
      </c>
      <c r="AD740" s="396">
        <v>16353.44</v>
      </c>
      <c r="AE740" s="396">
        <v>19517.02</v>
      </c>
      <c r="AF740" s="396">
        <v>42988.639999999999</v>
      </c>
      <c r="AG740" s="396">
        <v>28869.119999999999</v>
      </c>
      <c r="AH740" s="396">
        <v>70941.231360000005</v>
      </c>
      <c r="AI740" s="396">
        <v>195108.81135999999</v>
      </c>
      <c r="AJ740" s="396">
        <v>29043.25</v>
      </c>
      <c r="AK740" s="396">
        <v>166065.56135999999</v>
      </c>
      <c r="AL740" s="396">
        <v>193094.37135999999</v>
      </c>
      <c r="AM740" s="396">
        <v>3506.88</v>
      </c>
      <c r="AN740" s="396">
        <v>3506.88</v>
      </c>
      <c r="AO740" s="396">
        <v>3506.88</v>
      </c>
      <c r="AP740" s="396">
        <v>3506.88</v>
      </c>
      <c r="AQ740" s="396">
        <v>0</v>
      </c>
      <c r="AR740" s="396">
        <v>0</v>
      </c>
      <c r="AS740" s="396">
        <v>0</v>
      </c>
      <c r="AT740" s="396">
        <v>0</v>
      </c>
      <c r="AU740" s="396">
        <v>0</v>
      </c>
      <c r="AV740" s="396">
        <v>14027.53</v>
      </c>
      <c r="AW740" s="396">
        <v>5771.64</v>
      </c>
      <c r="AX740" s="396">
        <v>1557.85</v>
      </c>
      <c r="AY740" s="396">
        <v>35384.54</v>
      </c>
      <c r="AZ740" s="396">
        <v>388977.94</v>
      </c>
      <c r="BA740" s="396">
        <v>8330.4599999999991</v>
      </c>
      <c r="BB740" s="396">
        <v>92.91</v>
      </c>
      <c r="BC740" s="396">
        <v>8161.32</v>
      </c>
      <c r="BD740" s="396">
        <v>388977.84136000002</v>
      </c>
    </row>
    <row r="741" spans="1:56" x14ac:dyDescent="0.25">
      <c r="A741" s="390" t="s">
        <v>3340</v>
      </c>
      <c r="B741" s="390" t="s">
        <v>6737</v>
      </c>
      <c r="C741">
        <v>333.53</v>
      </c>
      <c r="D741" s="396">
        <v>4369624.12</v>
      </c>
      <c r="E741" s="396">
        <v>5042181.55</v>
      </c>
      <c r="F741" s="397">
        <v>1.1539165409952901</v>
      </c>
      <c r="G741">
        <v>4</v>
      </c>
      <c r="H741" s="396">
        <v>277.86</v>
      </c>
      <c r="I741" s="396">
        <v>1057635.72</v>
      </c>
      <c r="J741" s="396">
        <v>1057913.58</v>
      </c>
      <c r="K741">
        <v>0.93064000000000002</v>
      </c>
      <c r="L741" s="396">
        <v>1031191.55</v>
      </c>
      <c r="M741" s="396">
        <v>255482.1</v>
      </c>
      <c r="N741" s="396">
        <v>115048.78</v>
      </c>
      <c r="O741" s="396">
        <v>45917.77</v>
      </c>
      <c r="P741" s="396">
        <v>33563.15</v>
      </c>
      <c r="Q741" s="396">
        <v>81423.210000000006</v>
      </c>
      <c r="R741" s="396">
        <v>24852.080000000002</v>
      </c>
      <c r="S741" s="396">
        <v>44153.07</v>
      </c>
      <c r="T741" s="396">
        <v>50503.199999999997</v>
      </c>
      <c r="U741" s="396">
        <v>31455.45</v>
      </c>
      <c r="V741" s="396">
        <v>74451.12</v>
      </c>
      <c r="W741" s="396">
        <v>64845.3</v>
      </c>
      <c r="X741" s="396">
        <v>52981.120000000003</v>
      </c>
      <c r="Y741" s="396">
        <v>1905867.9</v>
      </c>
      <c r="Z741" s="396">
        <v>29815.200000000001</v>
      </c>
      <c r="AA741" s="396">
        <v>41691.25</v>
      </c>
      <c r="AB741" s="396">
        <v>108397.25</v>
      </c>
      <c r="AC741" s="396">
        <v>11340.02</v>
      </c>
      <c r="AD741" s="396">
        <v>95222.81</v>
      </c>
      <c r="AE741" s="396">
        <v>147166.76999999999</v>
      </c>
      <c r="AF741" s="396">
        <v>500628.53</v>
      </c>
      <c r="AG741" s="396">
        <v>336198.24</v>
      </c>
      <c r="AH741" s="396">
        <v>829769.95872</v>
      </c>
      <c r="AI741" s="396">
        <v>2100230.0287199998</v>
      </c>
      <c r="AJ741" s="396">
        <v>338226.1</v>
      </c>
      <c r="AK741" s="396">
        <v>1762003.92872</v>
      </c>
      <c r="AL741" s="396">
        <v>2076770.6587199999</v>
      </c>
      <c r="AM741" s="396">
        <v>31561.95</v>
      </c>
      <c r="AN741" s="396">
        <v>31561.95</v>
      </c>
      <c r="AO741" s="396">
        <v>32263.33</v>
      </c>
      <c r="AP741" s="396">
        <v>32263.33</v>
      </c>
      <c r="AQ741" s="396">
        <v>0</v>
      </c>
      <c r="AR741" s="396">
        <v>0</v>
      </c>
      <c r="AS741" s="396">
        <v>0</v>
      </c>
      <c r="AT741" s="396">
        <v>0</v>
      </c>
      <c r="AU741" s="396">
        <v>0</v>
      </c>
      <c r="AV741" s="396">
        <v>165524.93</v>
      </c>
      <c r="AW741" s="396">
        <v>68105.38</v>
      </c>
      <c r="AX741" s="396">
        <v>25704.59</v>
      </c>
      <c r="AY741" s="396">
        <v>386985.46</v>
      </c>
      <c r="AZ741" s="396">
        <v>4369624.12</v>
      </c>
      <c r="BA741" s="396">
        <v>30557.5</v>
      </c>
      <c r="BB741" s="396">
        <v>0</v>
      </c>
      <c r="BC741" s="396">
        <v>118177.77</v>
      </c>
      <c r="BD741" s="396">
        <v>4369624.0187200001</v>
      </c>
    </row>
    <row r="742" spans="1:56" x14ac:dyDescent="0.25">
      <c r="A742" s="390" t="s">
        <v>1824</v>
      </c>
      <c r="B742" s="390" t="s">
        <v>6738</v>
      </c>
      <c r="C742">
        <v>1948.79</v>
      </c>
      <c r="D742" s="396">
        <v>25616161.579999998</v>
      </c>
      <c r="E742" s="396">
        <v>22575282.050000001</v>
      </c>
      <c r="F742" s="397">
        <v>0.88129058600355703</v>
      </c>
      <c r="G742">
        <v>2</v>
      </c>
      <c r="H742" s="396">
        <v>48489.760000000002</v>
      </c>
      <c r="I742" s="396">
        <v>3419836.8</v>
      </c>
      <c r="J742" s="396">
        <v>3468326.56</v>
      </c>
      <c r="K742">
        <v>0.93064000000000002</v>
      </c>
      <c r="L742" s="396">
        <v>5952904.1299999999</v>
      </c>
      <c r="M742" s="396">
        <v>1448320.62</v>
      </c>
      <c r="N742" s="396">
        <v>679646.9</v>
      </c>
      <c r="O742" s="396">
        <v>275009.65000000002</v>
      </c>
      <c r="P742" s="396">
        <v>191607.58</v>
      </c>
      <c r="Q742" s="396">
        <v>469666.33</v>
      </c>
      <c r="R742" s="396">
        <v>149690.43</v>
      </c>
      <c r="S742" s="396">
        <v>259435.35</v>
      </c>
      <c r="T742" s="396">
        <v>303784.45</v>
      </c>
      <c r="U742" s="396">
        <v>187001.23</v>
      </c>
      <c r="V742" s="396">
        <v>447834.8</v>
      </c>
      <c r="W742" s="396">
        <v>390054.31</v>
      </c>
      <c r="X742" s="396">
        <v>311307.37</v>
      </c>
      <c r="Y742" s="396">
        <v>11066263.15</v>
      </c>
      <c r="Z742" s="396">
        <v>174101.4</v>
      </c>
      <c r="AA742" s="396">
        <v>243598.75</v>
      </c>
      <c r="AB742" s="396">
        <v>633356.75</v>
      </c>
      <c r="AC742" s="396">
        <v>66258.86</v>
      </c>
      <c r="AD742" s="396">
        <v>1112759.0900000001</v>
      </c>
      <c r="AE742" s="396">
        <v>807984.23</v>
      </c>
      <c r="AF742" s="396">
        <v>2925133.79</v>
      </c>
      <c r="AG742" s="396">
        <v>1964380.32</v>
      </c>
      <c r="AH742" s="396">
        <v>4747093.3269600002</v>
      </c>
      <c r="AI742" s="396">
        <v>12674666.516960001</v>
      </c>
      <c r="AJ742" s="396">
        <v>1976228.96</v>
      </c>
      <c r="AK742" s="396">
        <v>10698437.55696</v>
      </c>
      <c r="AL742" s="396">
        <v>12537595.266960001</v>
      </c>
      <c r="AM742" s="396">
        <v>111518.91</v>
      </c>
      <c r="AN742" s="396">
        <v>111518.91</v>
      </c>
      <c r="AO742" s="396">
        <v>115727.17</v>
      </c>
      <c r="AP742" s="396">
        <v>115727.17</v>
      </c>
      <c r="AQ742" s="396">
        <v>7013.76</v>
      </c>
      <c r="AR742" s="396">
        <v>7013.76</v>
      </c>
      <c r="AS742" s="396">
        <v>7715.14</v>
      </c>
      <c r="AT742" s="396">
        <v>7715.14</v>
      </c>
      <c r="AU742" s="396">
        <v>9117.89</v>
      </c>
      <c r="AV742" s="396">
        <v>969302.78</v>
      </c>
      <c r="AW742" s="396">
        <v>398820.54</v>
      </c>
      <c r="AX742" s="396">
        <v>151111.85</v>
      </c>
      <c r="AY742" s="396">
        <v>2012303.02</v>
      </c>
      <c r="AZ742" s="396">
        <v>25616161.579999998</v>
      </c>
      <c r="BA742" s="396">
        <v>93670.49</v>
      </c>
      <c r="BB742" s="396">
        <v>442.2</v>
      </c>
      <c r="BC742" s="396">
        <v>515376.71</v>
      </c>
      <c r="BD742" s="396">
        <v>25616161.436960001</v>
      </c>
    </row>
    <row r="743" spans="1:56" x14ac:dyDescent="0.25">
      <c r="A743" s="390" t="s">
        <v>3382</v>
      </c>
      <c r="B743" s="390" t="s">
        <v>6739</v>
      </c>
      <c r="C743">
        <v>2687.39</v>
      </c>
      <c r="D743" s="396">
        <v>35821854.609999999</v>
      </c>
      <c r="E743" s="396">
        <v>28785276.649999999</v>
      </c>
      <c r="F743" s="397">
        <v>0.80356745800549201</v>
      </c>
      <c r="G743">
        <v>2</v>
      </c>
      <c r="H743" s="396">
        <v>104466.3</v>
      </c>
      <c r="I743" s="396">
        <v>4735098.9000000004</v>
      </c>
      <c r="J743" s="396">
        <v>4839565.2</v>
      </c>
      <c r="K743">
        <v>0.93064000000000002</v>
      </c>
      <c r="L743" s="396">
        <v>8300798.9400000004</v>
      </c>
      <c r="M743" s="396">
        <v>2027296.27</v>
      </c>
      <c r="N743" s="396">
        <v>938288.27</v>
      </c>
      <c r="O743" s="396">
        <v>379253.52</v>
      </c>
      <c r="P743" s="396">
        <v>269586.53999999998</v>
      </c>
      <c r="Q743" s="396">
        <v>650639.17000000004</v>
      </c>
      <c r="R743" s="396">
        <v>205752.1</v>
      </c>
      <c r="S743" s="396">
        <v>358130.45</v>
      </c>
      <c r="T743" s="396">
        <v>418564.46</v>
      </c>
      <c r="U743" s="396">
        <v>257992.44</v>
      </c>
      <c r="V743" s="396">
        <v>617041.9</v>
      </c>
      <c r="W743" s="396">
        <v>537429.99</v>
      </c>
      <c r="X743" s="396">
        <v>429735.76</v>
      </c>
      <c r="Y743" s="396">
        <v>15390509.810000001</v>
      </c>
      <c r="Z743" s="396">
        <v>239367.6</v>
      </c>
      <c r="AA743" s="396">
        <v>335923.75</v>
      </c>
      <c r="AB743" s="396">
        <v>873401.75</v>
      </c>
      <c r="AC743" s="396">
        <v>91371.26</v>
      </c>
      <c r="AD743" s="396">
        <v>1534499.69</v>
      </c>
      <c r="AE743" s="396">
        <v>1127304.0900000001</v>
      </c>
      <c r="AF743" s="396">
        <v>4033772.39</v>
      </c>
      <c r="AG743" s="396">
        <v>2708889.12</v>
      </c>
      <c r="AH743" s="396">
        <v>6663110.3013599999</v>
      </c>
      <c r="AI743" s="396">
        <v>17607639.951359998</v>
      </c>
      <c r="AJ743" s="396">
        <v>2725228.45</v>
      </c>
      <c r="AK743" s="396">
        <v>14882411.501359999</v>
      </c>
      <c r="AL743" s="396">
        <v>17418618.101360001</v>
      </c>
      <c r="AM743" s="396">
        <v>220232.32000000001</v>
      </c>
      <c r="AN743" s="396">
        <v>220232.32000000001</v>
      </c>
      <c r="AO743" s="396">
        <v>229350.22</v>
      </c>
      <c r="AP743" s="396">
        <v>229350.22</v>
      </c>
      <c r="AQ743" s="396">
        <v>3506.88</v>
      </c>
      <c r="AR743" s="396">
        <v>3506.88</v>
      </c>
      <c r="AS743" s="396">
        <v>3506.88</v>
      </c>
      <c r="AT743" s="396">
        <v>3506.88</v>
      </c>
      <c r="AU743" s="396">
        <v>4909.63</v>
      </c>
      <c r="AV743" s="396">
        <v>1336122.8700000001</v>
      </c>
      <c r="AW743" s="396">
        <v>549749.01</v>
      </c>
      <c r="AX743" s="396">
        <v>208752.45</v>
      </c>
      <c r="AY743" s="396">
        <v>3012726.56</v>
      </c>
      <c r="AZ743" s="396">
        <v>35821854.609999999</v>
      </c>
      <c r="BA743" s="396">
        <v>242182.88</v>
      </c>
      <c r="BB743" s="396">
        <v>109.71</v>
      </c>
      <c r="BC743" s="396">
        <v>770134.22</v>
      </c>
      <c r="BD743" s="396">
        <v>35821854.471359998</v>
      </c>
    </row>
    <row r="744" spans="1:56" x14ac:dyDescent="0.25">
      <c r="A744" s="390" t="s">
        <v>1840</v>
      </c>
      <c r="B744" s="390" t="s">
        <v>6740</v>
      </c>
      <c r="C744">
        <v>208.46</v>
      </c>
      <c r="D744" s="396">
        <v>2973382.97</v>
      </c>
      <c r="E744" s="396">
        <v>2088769.83</v>
      </c>
      <c r="F744" s="397">
        <v>0.70248933658216295</v>
      </c>
      <c r="G744">
        <v>1</v>
      </c>
      <c r="H744" s="396">
        <v>104801.84</v>
      </c>
      <c r="I744" s="396">
        <v>1449332.18</v>
      </c>
      <c r="J744" s="396">
        <v>1554134.02</v>
      </c>
      <c r="K744">
        <v>0.9</v>
      </c>
      <c r="L744" s="396">
        <v>668425.44999999995</v>
      </c>
      <c r="M744" s="396">
        <v>163560.07</v>
      </c>
      <c r="N744" s="396">
        <v>69708.460000000006</v>
      </c>
      <c r="O744" s="396">
        <v>27510.16</v>
      </c>
      <c r="P744" s="396">
        <v>23088.74</v>
      </c>
      <c r="Q744" s="396">
        <v>49125.01</v>
      </c>
      <c r="R744" s="396">
        <v>15091.02</v>
      </c>
      <c r="S744" s="396">
        <v>26512.69</v>
      </c>
      <c r="T744" s="396">
        <v>30340.28</v>
      </c>
      <c r="U744" s="396">
        <v>18977.5</v>
      </c>
      <c r="V744" s="396">
        <v>44727.22</v>
      </c>
      <c r="W744" s="396">
        <v>38956.43</v>
      </c>
      <c r="X744" s="396">
        <v>31813.69</v>
      </c>
      <c r="Y744" s="396">
        <v>1207836.72</v>
      </c>
      <c r="Z744" s="396">
        <v>18671.400000000001</v>
      </c>
      <c r="AA744" s="396">
        <v>26057.5</v>
      </c>
      <c r="AB744" s="396">
        <v>67749.5</v>
      </c>
      <c r="AC744" s="396">
        <v>7087.64</v>
      </c>
      <c r="AD744" s="396">
        <v>119030.66</v>
      </c>
      <c r="AE744" s="396">
        <v>89491.79</v>
      </c>
      <c r="AF744" s="396">
        <v>312898.46000000002</v>
      </c>
      <c r="AG744" s="396">
        <v>210127.68</v>
      </c>
      <c r="AH744" s="396">
        <v>577643.67804000003</v>
      </c>
      <c r="AI744" s="396">
        <v>1428758.30804</v>
      </c>
      <c r="AJ744" s="396">
        <v>211395.11</v>
      </c>
      <c r="AK744" s="396">
        <v>1217363.1980399999</v>
      </c>
      <c r="AL744" s="396">
        <v>1407618.78804</v>
      </c>
      <c r="AM744" s="396">
        <v>49514.8</v>
      </c>
      <c r="AN744" s="396">
        <v>49514.8</v>
      </c>
      <c r="AO744" s="396">
        <v>51549.66</v>
      </c>
      <c r="AP744" s="396">
        <v>51549.66</v>
      </c>
      <c r="AQ744" s="396">
        <v>0</v>
      </c>
      <c r="AR744" s="396">
        <v>0</v>
      </c>
      <c r="AS744" s="396">
        <v>0</v>
      </c>
      <c r="AT744" s="396">
        <v>0</v>
      </c>
      <c r="AU744" s="396">
        <v>0</v>
      </c>
      <c r="AV744" s="396">
        <v>99707.89</v>
      </c>
      <c r="AW744" s="396">
        <v>41024.9</v>
      </c>
      <c r="AX744" s="396">
        <v>15065.64</v>
      </c>
      <c r="AY744" s="396">
        <v>357927.35</v>
      </c>
      <c r="AZ744" s="396">
        <v>2973382.97</v>
      </c>
      <c r="BA744" s="396">
        <v>290313.15999999997</v>
      </c>
      <c r="BB744" s="396">
        <v>0</v>
      </c>
      <c r="BC744" s="396">
        <v>105414.42</v>
      </c>
      <c r="BD744" s="396">
        <v>2973382.8580399998</v>
      </c>
    </row>
    <row r="745" spans="1:56" x14ac:dyDescent="0.25">
      <c r="A745" s="390" t="s">
        <v>1777</v>
      </c>
      <c r="B745" s="390" t="s">
        <v>6741</v>
      </c>
      <c r="C745">
        <v>39</v>
      </c>
      <c r="D745" s="396">
        <v>588493.4</v>
      </c>
      <c r="E745" s="396">
        <v>499418.15</v>
      </c>
      <c r="F745" s="397">
        <v>0.84863848940361997</v>
      </c>
      <c r="G745">
        <v>2</v>
      </c>
      <c r="H745" s="396">
        <v>2168.9</v>
      </c>
      <c r="I745" s="396">
        <v>307957.03000000003</v>
      </c>
      <c r="J745" s="396">
        <v>310125.93</v>
      </c>
      <c r="K745">
        <v>0.9</v>
      </c>
      <c r="L745" s="396">
        <v>129441.37</v>
      </c>
      <c r="M745" s="396">
        <v>43142.8</v>
      </c>
      <c r="N745" s="396">
        <v>14053.63</v>
      </c>
      <c r="O745" s="396">
        <v>4437.99</v>
      </c>
      <c r="P745" s="396">
        <v>4360.8599999999997</v>
      </c>
      <c r="Q745" s="396">
        <v>11896.87</v>
      </c>
      <c r="R745" s="396">
        <v>2794.63</v>
      </c>
      <c r="S745" s="396">
        <v>5302.53</v>
      </c>
      <c r="T745" s="396">
        <v>4440.04</v>
      </c>
      <c r="U745" s="396">
        <v>3628.05</v>
      </c>
      <c r="V745" s="396">
        <v>6545.44</v>
      </c>
      <c r="W745" s="396">
        <v>5700.94</v>
      </c>
      <c r="X745" s="396">
        <v>6362.73</v>
      </c>
      <c r="Y745" s="396">
        <v>242107.88</v>
      </c>
      <c r="Z745" s="396">
        <v>3510</v>
      </c>
      <c r="AA745" s="396">
        <v>4875</v>
      </c>
      <c r="AB745" s="396">
        <v>12675</v>
      </c>
      <c r="AC745" s="396">
        <v>1326</v>
      </c>
      <c r="AD745" s="396">
        <v>11134.5</v>
      </c>
      <c r="AE745" s="396">
        <v>36114</v>
      </c>
      <c r="AF745" s="396">
        <v>58539</v>
      </c>
      <c r="AG745" s="396">
        <v>39312</v>
      </c>
      <c r="AH745" s="396">
        <v>114049.038</v>
      </c>
      <c r="AI745" s="396">
        <v>281534.538</v>
      </c>
      <c r="AJ745" s="396">
        <v>39549.120000000003</v>
      </c>
      <c r="AK745" s="396">
        <v>241985.41800000001</v>
      </c>
      <c r="AL745" s="396">
        <v>277579.61800000002</v>
      </c>
      <c r="AM745" s="396">
        <v>10174.27</v>
      </c>
      <c r="AN745" s="396">
        <v>10174.27</v>
      </c>
      <c r="AO745" s="396">
        <v>10174.27</v>
      </c>
      <c r="AP745" s="396">
        <v>10174.27</v>
      </c>
      <c r="AQ745" s="396">
        <v>0</v>
      </c>
      <c r="AR745" s="396">
        <v>0</v>
      </c>
      <c r="AS745" s="396">
        <v>0</v>
      </c>
      <c r="AT745" s="396">
        <v>0</v>
      </c>
      <c r="AU745" s="396">
        <v>0</v>
      </c>
      <c r="AV745" s="396">
        <v>18313.689999999999</v>
      </c>
      <c r="AW745" s="396">
        <v>7535.18</v>
      </c>
      <c r="AX745" s="396">
        <v>2259.84</v>
      </c>
      <c r="AY745" s="396">
        <v>68805.789999999994</v>
      </c>
      <c r="AZ745" s="396">
        <v>588493.4</v>
      </c>
      <c r="BA745" s="396">
        <v>43668.78</v>
      </c>
      <c r="BB745" s="396">
        <v>0</v>
      </c>
      <c r="BC745" s="396">
        <v>17488.330000000002</v>
      </c>
      <c r="BD745" s="396">
        <v>588493.28799999994</v>
      </c>
    </row>
    <row r="746" spans="1:56" x14ac:dyDescent="0.25">
      <c r="A746" s="390" t="s">
        <v>2983</v>
      </c>
      <c r="B746" s="390" t="s">
        <v>6742</v>
      </c>
      <c r="C746">
        <v>933.03</v>
      </c>
      <c r="D746" s="396">
        <v>12602956.210000001</v>
      </c>
      <c r="E746" s="396">
        <v>17000799.469999999</v>
      </c>
      <c r="F746" s="397">
        <v>1.34895330799535</v>
      </c>
      <c r="G746">
        <v>4</v>
      </c>
      <c r="H746" s="396">
        <v>801.42</v>
      </c>
      <c r="I746" s="396">
        <v>823911.78</v>
      </c>
      <c r="J746" s="396">
        <v>824713.2</v>
      </c>
      <c r="K746">
        <v>0.9</v>
      </c>
      <c r="L746" s="396">
        <v>2893979.43</v>
      </c>
      <c r="M746" s="396">
        <v>730241.4</v>
      </c>
      <c r="N746" s="396">
        <v>317003.53000000003</v>
      </c>
      <c r="O746" s="396">
        <v>125656.2</v>
      </c>
      <c r="P746" s="396">
        <v>97181.13</v>
      </c>
      <c r="Q746" s="396">
        <v>225544.6</v>
      </c>
      <c r="R746" s="396">
        <v>68189.09</v>
      </c>
      <c r="S746" s="396">
        <v>120842.07</v>
      </c>
      <c r="T746" s="396">
        <v>137641.29999999999</v>
      </c>
      <c r="U746" s="396">
        <v>86236.02</v>
      </c>
      <c r="V746" s="396">
        <v>202908.88</v>
      </c>
      <c r="W746" s="396">
        <v>176729.2</v>
      </c>
      <c r="X746" s="396">
        <v>145003.47</v>
      </c>
      <c r="Y746" s="396">
        <v>5327156.32</v>
      </c>
      <c r="Z746" s="396">
        <v>83035.8</v>
      </c>
      <c r="AA746" s="396">
        <v>116628.75</v>
      </c>
      <c r="AB746" s="396">
        <v>303234.75</v>
      </c>
      <c r="AC746" s="396">
        <v>31723.02</v>
      </c>
      <c r="AD746" s="396">
        <v>266380.06</v>
      </c>
      <c r="AE746" s="396">
        <v>433880.32000000001</v>
      </c>
      <c r="AF746" s="396">
        <v>1400478.03</v>
      </c>
      <c r="AG746" s="396">
        <v>940494.24</v>
      </c>
      <c r="AH746" s="396">
        <v>2469021.7927199998</v>
      </c>
      <c r="AI746" s="396">
        <v>6044876.76272</v>
      </c>
      <c r="AJ746" s="396">
        <v>946167.06</v>
      </c>
      <c r="AK746" s="396">
        <v>5098709.7027200004</v>
      </c>
      <c r="AL746" s="396">
        <v>5950260.05272</v>
      </c>
      <c r="AM746" s="396">
        <v>152614.12</v>
      </c>
      <c r="AN746" s="396">
        <v>152614.12</v>
      </c>
      <c r="AO746" s="396">
        <v>158718.69</v>
      </c>
      <c r="AP746" s="396">
        <v>158718.69</v>
      </c>
      <c r="AQ746" s="396">
        <v>0</v>
      </c>
      <c r="AR746" s="396">
        <v>0</v>
      </c>
      <c r="AS746" s="396">
        <v>0</v>
      </c>
      <c r="AT746" s="396">
        <v>0</v>
      </c>
      <c r="AU746" s="396">
        <v>0</v>
      </c>
      <c r="AV746" s="396">
        <v>448346.38</v>
      </c>
      <c r="AW746" s="396">
        <v>184472.54</v>
      </c>
      <c r="AX746" s="396">
        <v>70055.22</v>
      </c>
      <c r="AY746" s="396">
        <v>1325539.76</v>
      </c>
      <c r="AZ746" s="396">
        <v>12602956.210000001</v>
      </c>
      <c r="BA746" s="396">
        <v>260098.62</v>
      </c>
      <c r="BB746" s="396">
        <v>0.47</v>
      </c>
      <c r="BC746" s="396">
        <v>270486.21999999997</v>
      </c>
      <c r="BD746" s="396">
        <v>12602956.132719999</v>
      </c>
    </row>
    <row r="747" spans="1:56" x14ac:dyDescent="0.25">
      <c r="A747" s="390" t="s">
        <v>2933</v>
      </c>
      <c r="B747" s="390" t="s">
        <v>6743</v>
      </c>
      <c r="C747">
        <v>110.47</v>
      </c>
      <c r="D747" s="396">
        <v>1387451.18</v>
      </c>
      <c r="E747" s="396">
        <v>1265973.21</v>
      </c>
      <c r="F747" s="397">
        <v>0.91244522924403004</v>
      </c>
      <c r="G747">
        <v>3</v>
      </c>
      <c r="H747" s="396">
        <v>1846.36</v>
      </c>
      <c r="I747" s="396">
        <v>834641.23</v>
      </c>
      <c r="J747" s="396">
        <v>836487.59</v>
      </c>
      <c r="K747">
        <v>0.9</v>
      </c>
      <c r="L747" s="396">
        <v>331938.63</v>
      </c>
      <c r="M747" s="396">
        <v>66387.72</v>
      </c>
      <c r="N747" s="396">
        <v>34872.93</v>
      </c>
      <c r="O747" s="396">
        <v>14853.28</v>
      </c>
      <c r="P747" s="396">
        <v>11114.1</v>
      </c>
      <c r="Q747" s="396">
        <v>20782.98</v>
      </c>
      <c r="R747" s="396">
        <v>7824.97</v>
      </c>
      <c r="S747" s="396">
        <v>13395.88</v>
      </c>
      <c r="T747" s="396">
        <v>17020.16</v>
      </c>
      <c r="U747" s="396">
        <v>10046.91</v>
      </c>
      <c r="V747" s="396">
        <v>25090.880000000001</v>
      </c>
      <c r="W747" s="396">
        <v>21853.61</v>
      </c>
      <c r="X747" s="396">
        <v>16074.28</v>
      </c>
      <c r="Y747" s="396">
        <v>591256.32999999996</v>
      </c>
      <c r="Z747" s="396">
        <v>9837.9</v>
      </c>
      <c r="AA747" s="396">
        <v>13808.75</v>
      </c>
      <c r="AB747" s="396">
        <v>35902.75</v>
      </c>
      <c r="AC747" s="396">
        <v>3755.98</v>
      </c>
      <c r="AD747" s="396">
        <v>31539.18</v>
      </c>
      <c r="AE747" s="396">
        <v>20004.29</v>
      </c>
      <c r="AF747" s="396">
        <v>165815.47</v>
      </c>
      <c r="AG747" s="396">
        <v>111353.76</v>
      </c>
      <c r="AH747" s="396">
        <v>274086.10428000003</v>
      </c>
      <c r="AI747" s="396">
        <v>666104.18428000004</v>
      </c>
      <c r="AJ747" s="396">
        <v>112025.41</v>
      </c>
      <c r="AK747" s="396">
        <v>554078.77428000001</v>
      </c>
      <c r="AL747" s="396">
        <v>654901.63428</v>
      </c>
      <c r="AM747" s="396">
        <v>14243.98</v>
      </c>
      <c r="AN747" s="396">
        <v>14243.98</v>
      </c>
      <c r="AO747" s="396">
        <v>14922.27</v>
      </c>
      <c r="AP747" s="396">
        <v>14922.27</v>
      </c>
      <c r="AQ747" s="396">
        <v>0</v>
      </c>
      <c r="AR747" s="396">
        <v>0</v>
      </c>
      <c r="AS747" s="396">
        <v>0</v>
      </c>
      <c r="AT747" s="396">
        <v>0</v>
      </c>
      <c r="AU747" s="396">
        <v>0</v>
      </c>
      <c r="AV747" s="396">
        <v>52906.23</v>
      </c>
      <c r="AW747" s="396">
        <v>21768.31</v>
      </c>
      <c r="AX747" s="396">
        <v>8286.1</v>
      </c>
      <c r="AY747" s="396">
        <v>141293.14000000001</v>
      </c>
      <c r="AZ747" s="396">
        <v>1387451.18</v>
      </c>
      <c r="BA747" s="396">
        <v>47136.21</v>
      </c>
      <c r="BB747" s="396">
        <v>0</v>
      </c>
      <c r="BC747" s="396">
        <v>52134.71</v>
      </c>
      <c r="BD747" s="396">
        <v>1387451.1042800001</v>
      </c>
    </row>
    <row r="748" spans="1:56" x14ac:dyDescent="0.25">
      <c r="A748" s="390" t="s">
        <v>3228</v>
      </c>
      <c r="B748" s="390" t="s">
        <v>6744</v>
      </c>
      <c r="C748">
        <v>397.5</v>
      </c>
      <c r="D748" s="396">
        <v>5485921.6699999999</v>
      </c>
      <c r="E748" s="396">
        <v>3942368.1</v>
      </c>
      <c r="F748" s="397">
        <v>0.71863368402779304</v>
      </c>
      <c r="G748">
        <v>1</v>
      </c>
      <c r="H748" s="396">
        <v>155328.04999999999</v>
      </c>
      <c r="I748" s="396">
        <v>2166256.5</v>
      </c>
      <c r="J748" s="396">
        <v>2321584.5499999998</v>
      </c>
      <c r="K748">
        <v>0.9</v>
      </c>
      <c r="L748" s="396">
        <v>1240251.97</v>
      </c>
      <c r="M748" s="396">
        <v>307405.98</v>
      </c>
      <c r="N748" s="396">
        <v>134438.31</v>
      </c>
      <c r="O748" s="396">
        <v>53822.61</v>
      </c>
      <c r="P748" s="396">
        <v>41738</v>
      </c>
      <c r="Q748" s="396">
        <v>92908.62</v>
      </c>
      <c r="R748" s="396">
        <v>29064.2</v>
      </c>
      <c r="S748" s="396">
        <v>51350.9</v>
      </c>
      <c r="T748" s="396">
        <v>59200.56</v>
      </c>
      <c r="U748" s="396">
        <v>36559.61</v>
      </c>
      <c r="V748" s="396">
        <v>87272.639999999999</v>
      </c>
      <c r="W748" s="396">
        <v>76012.56</v>
      </c>
      <c r="X748" s="396">
        <v>61618.1</v>
      </c>
      <c r="Y748" s="396">
        <v>2271644.06</v>
      </c>
      <c r="Z748" s="396">
        <v>35415</v>
      </c>
      <c r="AA748" s="396">
        <v>49687.5</v>
      </c>
      <c r="AB748" s="396">
        <v>129187.5</v>
      </c>
      <c r="AC748" s="396">
        <v>13515</v>
      </c>
      <c r="AD748" s="396">
        <v>226972.5</v>
      </c>
      <c r="AE748" s="396">
        <v>174113.5</v>
      </c>
      <c r="AF748" s="396">
        <v>596647.5</v>
      </c>
      <c r="AG748" s="396">
        <v>400680</v>
      </c>
      <c r="AH748" s="396">
        <v>1055265.4920000001</v>
      </c>
      <c r="AI748" s="396">
        <v>2681483.9920000001</v>
      </c>
      <c r="AJ748" s="396">
        <v>403096.8</v>
      </c>
      <c r="AK748" s="396">
        <v>2278387.1919999998</v>
      </c>
      <c r="AL748" s="396">
        <v>2641174.3119999999</v>
      </c>
      <c r="AM748" s="396">
        <v>63758.79</v>
      </c>
      <c r="AN748" s="396">
        <v>63758.79</v>
      </c>
      <c r="AO748" s="396">
        <v>66471.929999999993</v>
      </c>
      <c r="AP748" s="396">
        <v>66471.929999999993</v>
      </c>
      <c r="AQ748" s="396">
        <v>2713.14</v>
      </c>
      <c r="AR748" s="396">
        <v>2713.14</v>
      </c>
      <c r="AS748" s="396">
        <v>2713.14</v>
      </c>
      <c r="AT748" s="396">
        <v>2713.14</v>
      </c>
      <c r="AU748" s="396">
        <v>3391.42</v>
      </c>
      <c r="AV748" s="396">
        <v>190598.08</v>
      </c>
      <c r="AW748" s="396">
        <v>78421.759999999995</v>
      </c>
      <c r="AX748" s="396">
        <v>29377.99</v>
      </c>
      <c r="AY748" s="396">
        <v>573103.25</v>
      </c>
      <c r="AZ748" s="396">
        <v>5485921.6699999999</v>
      </c>
      <c r="BA748" s="396">
        <v>183899.29</v>
      </c>
      <c r="BB748" s="396">
        <v>543.64</v>
      </c>
      <c r="BC748" s="396">
        <v>183052.87</v>
      </c>
      <c r="BD748" s="396">
        <v>5485921.6220000004</v>
      </c>
    </row>
    <row r="749" spans="1:56" x14ac:dyDescent="0.25">
      <c r="A749" s="390" t="s">
        <v>1774</v>
      </c>
      <c r="B749" s="390" t="s">
        <v>6745</v>
      </c>
      <c r="C749">
        <v>902</v>
      </c>
      <c r="D749" s="396">
        <v>13208457.800000001</v>
      </c>
      <c r="E749" s="396">
        <v>9636270.2699999996</v>
      </c>
      <c r="F749" s="397">
        <v>0.72955301942971695</v>
      </c>
      <c r="G749">
        <v>1</v>
      </c>
      <c r="H749" s="396">
        <v>334138.95</v>
      </c>
      <c r="I749" s="396">
        <v>6066254.4500000002</v>
      </c>
      <c r="J749" s="396">
        <v>6400393.4000000004</v>
      </c>
      <c r="K749">
        <v>0.9</v>
      </c>
      <c r="L749" s="396">
        <v>2906549.46</v>
      </c>
      <c r="M749" s="396">
        <v>722895.67</v>
      </c>
      <c r="N749" s="396">
        <v>306460.48</v>
      </c>
      <c r="O749" s="396">
        <v>122603.67</v>
      </c>
      <c r="P749" s="396">
        <v>103051.93</v>
      </c>
      <c r="Q749" s="396">
        <v>216619.51</v>
      </c>
      <c r="R749" s="396">
        <v>66512.31</v>
      </c>
      <c r="S749" s="396">
        <v>116655.85</v>
      </c>
      <c r="T749" s="396">
        <v>134681.26999999999</v>
      </c>
      <c r="U749" s="396">
        <v>83724.3</v>
      </c>
      <c r="V749" s="396">
        <v>198545.25</v>
      </c>
      <c r="W749" s="396">
        <v>172928.57</v>
      </c>
      <c r="X749" s="396">
        <v>139980.25</v>
      </c>
      <c r="Y749" s="396">
        <v>5291208.5199999996</v>
      </c>
      <c r="Z749" s="396">
        <v>80505</v>
      </c>
      <c r="AA749" s="396">
        <v>112750</v>
      </c>
      <c r="AB749" s="396">
        <v>293150</v>
      </c>
      <c r="AC749" s="396">
        <v>30668</v>
      </c>
      <c r="AD749" s="396">
        <v>515042</v>
      </c>
      <c r="AE749" s="396">
        <v>405449.5</v>
      </c>
      <c r="AF749" s="396">
        <v>1353902</v>
      </c>
      <c r="AG749" s="396">
        <v>909216</v>
      </c>
      <c r="AH749" s="396">
        <v>2579855.8829999999</v>
      </c>
      <c r="AI749" s="396">
        <v>6280538.3830000004</v>
      </c>
      <c r="AJ749" s="396">
        <v>914700.16</v>
      </c>
      <c r="AK749" s="396">
        <v>5365838.2230000002</v>
      </c>
      <c r="AL749" s="396">
        <v>6189068.3629999999</v>
      </c>
      <c r="AM749" s="396">
        <v>210268.35</v>
      </c>
      <c r="AN749" s="396">
        <v>210268.35</v>
      </c>
      <c r="AO749" s="396">
        <v>219086.05</v>
      </c>
      <c r="AP749" s="396">
        <v>219086.05</v>
      </c>
      <c r="AQ749" s="396">
        <v>35270.82</v>
      </c>
      <c r="AR749" s="396">
        <v>35270.82</v>
      </c>
      <c r="AS749" s="396">
        <v>37305.67</v>
      </c>
      <c r="AT749" s="396">
        <v>37305.67</v>
      </c>
      <c r="AU749" s="396">
        <v>44766.81</v>
      </c>
      <c r="AV749" s="396">
        <v>433424.11</v>
      </c>
      <c r="AW749" s="396">
        <v>178332.75</v>
      </c>
      <c r="AX749" s="396">
        <v>67795.38</v>
      </c>
      <c r="AY749" s="396">
        <v>1728180.83</v>
      </c>
      <c r="AZ749" s="396">
        <v>13208457.800000001</v>
      </c>
      <c r="BA749" s="396">
        <v>919171.73</v>
      </c>
      <c r="BB749" s="396">
        <v>22308.45</v>
      </c>
      <c r="BC749" s="396">
        <v>490337.3</v>
      </c>
      <c r="BD749" s="396">
        <v>13208457.713</v>
      </c>
    </row>
    <row r="750" spans="1:56" x14ac:dyDescent="0.25">
      <c r="A750" s="390" t="s">
        <v>3184</v>
      </c>
      <c r="B750" s="390" t="s">
        <v>6746</v>
      </c>
      <c r="C750">
        <v>1115.75</v>
      </c>
      <c r="D750" s="396">
        <v>15850718.800000001</v>
      </c>
      <c r="E750" s="396">
        <v>11991897.51</v>
      </c>
      <c r="F750" s="397">
        <v>0.75655228392544605</v>
      </c>
      <c r="G750">
        <v>1</v>
      </c>
      <c r="H750" s="396">
        <v>252941.77</v>
      </c>
      <c r="I750" s="396">
        <v>6807183.6900000004</v>
      </c>
      <c r="J750" s="396">
        <v>7060125.46</v>
      </c>
      <c r="K750">
        <v>0.9</v>
      </c>
      <c r="L750" s="396">
        <v>3587453.82</v>
      </c>
      <c r="M750" s="396">
        <v>856611.61</v>
      </c>
      <c r="N750" s="396">
        <v>374633.14</v>
      </c>
      <c r="O750" s="396">
        <v>153507.96</v>
      </c>
      <c r="P750" s="396">
        <v>123608.87</v>
      </c>
      <c r="Q750" s="396">
        <v>253828.16</v>
      </c>
      <c r="R750" s="396">
        <v>82162.259999999995</v>
      </c>
      <c r="S750" s="396">
        <v>143168.54999999999</v>
      </c>
      <c r="T750" s="396">
        <v>170201.61</v>
      </c>
      <c r="U750" s="396">
        <v>103539.05</v>
      </c>
      <c r="V750" s="396">
        <v>250908.84</v>
      </c>
      <c r="W750" s="396">
        <v>218536.11</v>
      </c>
      <c r="X750" s="396">
        <v>171793.95</v>
      </c>
      <c r="Y750" s="396">
        <v>6489953.9299999997</v>
      </c>
      <c r="Z750" s="396">
        <v>99382.5</v>
      </c>
      <c r="AA750" s="396">
        <v>139468.75</v>
      </c>
      <c r="AB750" s="396">
        <v>362618.75</v>
      </c>
      <c r="AC750" s="396">
        <v>37935.5</v>
      </c>
      <c r="AD750" s="396">
        <v>637093.25</v>
      </c>
      <c r="AE750" s="396">
        <v>435170.75</v>
      </c>
      <c r="AF750" s="396">
        <v>1674740.75</v>
      </c>
      <c r="AG750" s="396">
        <v>1124676</v>
      </c>
      <c r="AH750" s="396">
        <v>3086870.8620000002</v>
      </c>
      <c r="AI750" s="396">
        <v>7597957.1119999997</v>
      </c>
      <c r="AJ750" s="396">
        <v>1131459.76</v>
      </c>
      <c r="AK750" s="396">
        <v>6466497.352</v>
      </c>
      <c r="AL750" s="396">
        <v>7484811.1320000002</v>
      </c>
      <c r="AM750" s="396">
        <v>253678.59</v>
      </c>
      <c r="AN750" s="396">
        <v>253678.59</v>
      </c>
      <c r="AO750" s="396">
        <v>263852.86</v>
      </c>
      <c r="AP750" s="396">
        <v>263852.86</v>
      </c>
      <c r="AQ750" s="396">
        <v>0</v>
      </c>
      <c r="AR750" s="396">
        <v>0</v>
      </c>
      <c r="AS750" s="396">
        <v>0</v>
      </c>
      <c r="AT750" s="396">
        <v>0</v>
      </c>
      <c r="AU750" s="396">
        <v>0</v>
      </c>
      <c r="AV750" s="396">
        <v>536523.43000000005</v>
      </c>
      <c r="AW750" s="396">
        <v>220753.07</v>
      </c>
      <c r="AX750" s="396">
        <v>83614.3</v>
      </c>
      <c r="AY750" s="396">
        <v>1875953.7</v>
      </c>
      <c r="AZ750" s="396">
        <v>15850718.800000001</v>
      </c>
      <c r="BA750" s="396">
        <v>1256051.01</v>
      </c>
      <c r="BB750" s="396">
        <v>0</v>
      </c>
      <c r="BC750" s="396">
        <v>486656.14</v>
      </c>
      <c r="BD750" s="396">
        <v>15850718.762</v>
      </c>
    </row>
    <row r="751" spans="1:56" x14ac:dyDescent="0.25">
      <c r="A751" s="390"/>
      <c r="B751" s="390" t="s">
        <v>6747</v>
      </c>
      <c r="C751">
        <v>33.979999999999997</v>
      </c>
      <c r="D751" s="396">
        <v>475835.9</v>
      </c>
      <c r="E751" s="396">
        <v>345488.84</v>
      </c>
      <c r="F751" s="397">
        <v>0.726067200898461</v>
      </c>
      <c r="G751">
        <v>1</v>
      </c>
      <c r="H751" s="396">
        <v>13487.85</v>
      </c>
      <c r="I751" s="396">
        <v>297905.25</v>
      </c>
      <c r="J751" s="396">
        <v>311393.09999999998</v>
      </c>
      <c r="K751">
        <v>0.9</v>
      </c>
      <c r="L751" s="396">
        <v>104025.96</v>
      </c>
      <c r="M751" s="396">
        <v>29678.94</v>
      </c>
      <c r="N751" s="396">
        <v>11271.42</v>
      </c>
      <c r="O751" s="396">
        <v>3510.58</v>
      </c>
      <c r="P751" s="396">
        <v>3501.13</v>
      </c>
      <c r="Q751" s="396">
        <v>9808.83</v>
      </c>
      <c r="R751" s="396">
        <v>1676.78</v>
      </c>
      <c r="S751" s="396">
        <v>4186.21</v>
      </c>
      <c r="T751" s="396">
        <v>3700.03</v>
      </c>
      <c r="U751" s="396">
        <v>2790.81</v>
      </c>
      <c r="V751" s="396">
        <v>5454.54</v>
      </c>
      <c r="W751" s="396">
        <v>4750.78</v>
      </c>
      <c r="X751" s="396">
        <v>5023.21</v>
      </c>
      <c r="Y751" s="396">
        <v>189379.22</v>
      </c>
      <c r="Z751" s="396">
        <v>3058.2</v>
      </c>
      <c r="AA751" s="396">
        <v>4247.5</v>
      </c>
      <c r="AB751" s="396">
        <v>11043.5</v>
      </c>
      <c r="AC751" s="396">
        <v>1155.32</v>
      </c>
      <c r="AD751" s="396">
        <v>19402.580000000002</v>
      </c>
      <c r="AE751" s="396">
        <v>22714.240000000002</v>
      </c>
      <c r="AF751" s="396">
        <v>51003.98</v>
      </c>
      <c r="AG751" s="396">
        <v>34251.839999999997</v>
      </c>
      <c r="AH751" s="396">
        <v>89979.01152</v>
      </c>
      <c r="AI751" s="396">
        <v>236856.17152</v>
      </c>
      <c r="AJ751" s="396">
        <v>34458.43</v>
      </c>
      <c r="AK751" s="396">
        <v>202397.74152000001</v>
      </c>
      <c r="AL751" s="396">
        <v>233410.32152</v>
      </c>
      <c r="AM751" s="396">
        <v>6782.85</v>
      </c>
      <c r="AN751" s="396">
        <v>6782.85</v>
      </c>
      <c r="AO751" s="396">
        <v>6782.85</v>
      </c>
      <c r="AP751" s="396">
        <v>6782.85</v>
      </c>
      <c r="AQ751" s="396">
        <v>0</v>
      </c>
      <c r="AR751" s="396">
        <v>0</v>
      </c>
      <c r="AS751" s="396">
        <v>0</v>
      </c>
      <c r="AT751" s="396">
        <v>0</v>
      </c>
      <c r="AU751" s="396">
        <v>678.28</v>
      </c>
      <c r="AV751" s="396">
        <v>16278.84</v>
      </c>
      <c r="AW751" s="396">
        <v>6697.94</v>
      </c>
      <c r="AX751" s="396">
        <v>2259.84</v>
      </c>
      <c r="AY751" s="396">
        <v>53046.3</v>
      </c>
      <c r="AZ751" s="396">
        <v>475835.9</v>
      </c>
      <c r="BA751" s="396">
        <v>10817.84</v>
      </c>
      <c r="BB751" s="396">
        <v>158.33000000000001</v>
      </c>
      <c r="BC751" s="396">
        <v>6551.9</v>
      </c>
      <c r="BD751" s="396">
        <v>475835.84152000002</v>
      </c>
    </row>
    <row r="752" spans="1:56" x14ac:dyDescent="0.25">
      <c r="A752" s="390"/>
      <c r="B752" s="390" t="s">
        <v>6748</v>
      </c>
      <c r="C752">
        <v>79.98</v>
      </c>
      <c r="D752" s="396">
        <v>1189230.1000000001</v>
      </c>
      <c r="E752" s="396">
        <v>816501.29</v>
      </c>
      <c r="F752" s="397">
        <v>0.68657973759661794</v>
      </c>
      <c r="G752">
        <v>1</v>
      </c>
      <c r="H752" s="396">
        <v>50329.7</v>
      </c>
      <c r="I752" s="396">
        <v>697578.28</v>
      </c>
      <c r="J752" s="396">
        <v>747907.98</v>
      </c>
      <c r="K752">
        <v>0.9</v>
      </c>
      <c r="L752" s="396">
        <v>254482.15</v>
      </c>
      <c r="M752" s="396">
        <v>81461.600000000006</v>
      </c>
      <c r="N752" s="396">
        <v>28471.45</v>
      </c>
      <c r="O752" s="396">
        <v>8782.11</v>
      </c>
      <c r="P752" s="396">
        <v>8656.51</v>
      </c>
      <c r="Q752" s="396">
        <v>24285.79</v>
      </c>
      <c r="R752" s="396">
        <v>5589.27</v>
      </c>
      <c r="S752" s="396">
        <v>10605.07</v>
      </c>
      <c r="T752" s="396">
        <v>8880.08</v>
      </c>
      <c r="U752" s="396">
        <v>6977.02</v>
      </c>
      <c r="V752" s="396">
        <v>13090.89</v>
      </c>
      <c r="W752" s="396">
        <v>11401.88</v>
      </c>
      <c r="X752" s="396">
        <v>12725.47</v>
      </c>
      <c r="Y752" s="396">
        <v>475409.29</v>
      </c>
      <c r="Z752" s="396">
        <v>7198.2</v>
      </c>
      <c r="AA752" s="396">
        <v>9997.5</v>
      </c>
      <c r="AB752" s="396">
        <v>25993.5</v>
      </c>
      <c r="AC752" s="396">
        <v>2719.32</v>
      </c>
      <c r="AD752" s="396">
        <v>45668.58</v>
      </c>
      <c r="AE752" s="396">
        <v>68155.05</v>
      </c>
      <c r="AF752" s="396">
        <v>120049.98</v>
      </c>
      <c r="AG752" s="396">
        <v>80619.839999999997</v>
      </c>
      <c r="AH752" s="396">
        <v>225319.43351999999</v>
      </c>
      <c r="AI752" s="396">
        <v>585721.40352000005</v>
      </c>
      <c r="AJ752" s="396">
        <v>81106.11</v>
      </c>
      <c r="AK752" s="396">
        <v>504615.29352000001</v>
      </c>
      <c r="AL752" s="396">
        <v>577610.78352000006</v>
      </c>
      <c r="AM752" s="396">
        <v>16278.84</v>
      </c>
      <c r="AN752" s="396">
        <v>16278.84</v>
      </c>
      <c r="AO752" s="396">
        <v>16957.12</v>
      </c>
      <c r="AP752" s="396">
        <v>16957.12</v>
      </c>
      <c r="AQ752" s="396">
        <v>2034.85</v>
      </c>
      <c r="AR752" s="396">
        <v>2034.85</v>
      </c>
      <c r="AS752" s="396">
        <v>2034.85</v>
      </c>
      <c r="AT752" s="396">
        <v>2034.85</v>
      </c>
      <c r="AU752" s="396">
        <v>2713.14</v>
      </c>
      <c r="AV752" s="396">
        <v>37983.96</v>
      </c>
      <c r="AW752" s="396">
        <v>15628.53</v>
      </c>
      <c r="AX752" s="396">
        <v>5272.97</v>
      </c>
      <c r="AY752" s="396">
        <v>136209.92000000001</v>
      </c>
      <c r="AZ752" s="396">
        <v>1189230.1000000001</v>
      </c>
      <c r="BA752" s="396">
        <v>50576.02</v>
      </c>
      <c r="BB752" s="396">
        <v>1082.4000000000001</v>
      </c>
      <c r="BC752" s="396">
        <v>28858.28</v>
      </c>
      <c r="BD752" s="396">
        <v>1189229.99352</v>
      </c>
    </row>
    <row r="753" spans="1:56" x14ac:dyDescent="0.25">
      <c r="A753" s="390" t="s">
        <v>1927</v>
      </c>
      <c r="B753" s="390" t="s">
        <v>6749</v>
      </c>
      <c r="C753">
        <v>2395.12</v>
      </c>
      <c r="D753" s="396">
        <v>35122981.850000001</v>
      </c>
      <c r="E753" s="396">
        <v>28758527.390000001</v>
      </c>
      <c r="F753" s="397">
        <v>0.81879515562827998</v>
      </c>
      <c r="G753">
        <v>2</v>
      </c>
      <c r="H753" s="396">
        <v>132761.89000000001</v>
      </c>
      <c r="I753" s="396">
        <v>6914401.0599999996</v>
      </c>
      <c r="J753" s="396">
        <v>7047162.9500000002</v>
      </c>
      <c r="K753">
        <v>0.9</v>
      </c>
      <c r="L753" s="396">
        <v>7799101.5599999996</v>
      </c>
      <c r="M753" s="396">
        <v>1904911.01</v>
      </c>
      <c r="N753" s="396">
        <v>808240.45</v>
      </c>
      <c r="O753" s="396">
        <v>326611.39</v>
      </c>
      <c r="P753" s="396">
        <v>275790.43</v>
      </c>
      <c r="Q753" s="396">
        <v>563948.69999999995</v>
      </c>
      <c r="R753" s="396">
        <v>177738.78</v>
      </c>
      <c r="S753" s="396">
        <v>308663.58</v>
      </c>
      <c r="T753" s="396">
        <v>360383.4</v>
      </c>
      <c r="U753" s="396">
        <v>222148.47</v>
      </c>
      <c r="V753" s="396">
        <v>531272.18999999994</v>
      </c>
      <c r="W753" s="396">
        <v>462726.45</v>
      </c>
      <c r="X753" s="396">
        <v>370378.38</v>
      </c>
      <c r="Y753" s="396">
        <v>14111914.789999999</v>
      </c>
      <c r="Z753" s="396">
        <v>214001.1</v>
      </c>
      <c r="AA753" s="396">
        <v>299390</v>
      </c>
      <c r="AB753" s="396">
        <v>778414</v>
      </c>
      <c r="AC753" s="396">
        <v>81434.080000000002</v>
      </c>
      <c r="AD753" s="396">
        <v>1367613.52</v>
      </c>
      <c r="AE753" s="396">
        <v>1012296.77</v>
      </c>
      <c r="AF753" s="396">
        <v>3595075.12</v>
      </c>
      <c r="AG753" s="396">
        <v>2414280.96</v>
      </c>
      <c r="AH753" s="396">
        <v>6878382.2878799997</v>
      </c>
      <c r="AI753" s="396">
        <v>16640887.83788</v>
      </c>
      <c r="AJ753" s="396">
        <v>2428843.2799999998</v>
      </c>
      <c r="AK753" s="396">
        <v>14212044.557879999</v>
      </c>
      <c r="AL753" s="396">
        <v>16398003.50788</v>
      </c>
      <c r="AM753" s="396">
        <v>632839.9</v>
      </c>
      <c r="AN753" s="396">
        <v>632839.9</v>
      </c>
      <c r="AO753" s="396">
        <v>659293.02</v>
      </c>
      <c r="AP753" s="396">
        <v>659293.02</v>
      </c>
      <c r="AQ753" s="396">
        <v>42053.67</v>
      </c>
      <c r="AR753" s="396">
        <v>42053.67</v>
      </c>
      <c r="AS753" s="396">
        <v>43410.239999999998</v>
      </c>
      <c r="AT753" s="396">
        <v>43410.239999999998</v>
      </c>
      <c r="AU753" s="396">
        <v>52227.94</v>
      </c>
      <c r="AV753" s="396">
        <v>1151727.93</v>
      </c>
      <c r="AW753" s="396">
        <v>473879.53</v>
      </c>
      <c r="AX753" s="396">
        <v>180034.39</v>
      </c>
      <c r="AY753" s="396">
        <v>4613063.45</v>
      </c>
      <c r="AZ753" s="396">
        <v>35122981.850000001</v>
      </c>
      <c r="BA753" s="396">
        <v>1550647.3</v>
      </c>
      <c r="BB753" s="396">
        <v>10832.42</v>
      </c>
      <c r="BC753" s="396">
        <v>917258.5</v>
      </c>
      <c r="BD753" s="396">
        <v>35122981.747879997</v>
      </c>
    </row>
    <row r="754" spans="1:56" x14ac:dyDescent="0.25">
      <c r="A754" s="390" t="s">
        <v>3234</v>
      </c>
      <c r="B754" s="390" t="s">
        <v>6750</v>
      </c>
      <c r="C754">
        <v>62.97</v>
      </c>
      <c r="D754" s="396">
        <v>786530.71</v>
      </c>
      <c r="E754" s="396">
        <v>999062.71</v>
      </c>
      <c r="F754" s="397">
        <v>1.2702144967740701</v>
      </c>
      <c r="G754">
        <v>4</v>
      </c>
      <c r="H754" s="396">
        <v>50.01</v>
      </c>
      <c r="I754" s="396">
        <v>54013.5</v>
      </c>
      <c r="J754" s="396">
        <v>54063.51</v>
      </c>
      <c r="K754">
        <v>0.9</v>
      </c>
      <c r="L754" s="396">
        <v>190509.52</v>
      </c>
      <c r="M754" s="396">
        <v>38101.9</v>
      </c>
      <c r="N754" s="396">
        <v>19373.849999999999</v>
      </c>
      <c r="O754" s="396">
        <v>8395.33</v>
      </c>
      <c r="P754" s="396">
        <v>6288.56</v>
      </c>
      <c r="Q754" s="396">
        <v>12469.78</v>
      </c>
      <c r="R754" s="396">
        <v>3912.48</v>
      </c>
      <c r="S754" s="396">
        <v>7535.18</v>
      </c>
      <c r="T754" s="396">
        <v>9620.09</v>
      </c>
      <c r="U754" s="396">
        <v>5581.62</v>
      </c>
      <c r="V754" s="396">
        <v>14181.8</v>
      </c>
      <c r="W754" s="396">
        <v>12352.04</v>
      </c>
      <c r="X754" s="396">
        <v>9041.7800000000007</v>
      </c>
      <c r="Y754" s="396">
        <v>337363.93</v>
      </c>
      <c r="Z754" s="396">
        <v>5667.3</v>
      </c>
      <c r="AA754" s="396">
        <v>7871.25</v>
      </c>
      <c r="AB754" s="396">
        <v>20465.25</v>
      </c>
      <c r="AC754" s="396">
        <v>2140.98</v>
      </c>
      <c r="AD754" s="396">
        <v>17977.93</v>
      </c>
      <c r="AE754" s="396">
        <v>11938.05</v>
      </c>
      <c r="AF754" s="396">
        <v>94517.97</v>
      </c>
      <c r="AG754" s="396">
        <v>63473.760000000002</v>
      </c>
      <c r="AH754" s="396">
        <v>155011.57128</v>
      </c>
      <c r="AI754" s="396">
        <v>379064.06128000002</v>
      </c>
      <c r="AJ754" s="396">
        <v>63856.61</v>
      </c>
      <c r="AK754" s="396">
        <v>315207.45127999998</v>
      </c>
      <c r="AL754" s="396">
        <v>372678.39127999998</v>
      </c>
      <c r="AM754" s="396">
        <v>7461.13</v>
      </c>
      <c r="AN754" s="396">
        <v>7461.13</v>
      </c>
      <c r="AO754" s="396">
        <v>7461.13</v>
      </c>
      <c r="AP754" s="396">
        <v>7461.13</v>
      </c>
      <c r="AQ754" s="396">
        <v>0</v>
      </c>
      <c r="AR754" s="396">
        <v>0</v>
      </c>
      <c r="AS754" s="396">
        <v>0</v>
      </c>
      <c r="AT754" s="396">
        <v>0</v>
      </c>
      <c r="AU754" s="396">
        <v>0</v>
      </c>
      <c r="AV754" s="396">
        <v>29844.54</v>
      </c>
      <c r="AW754" s="396">
        <v>12279.56</v>
      </c>
      <c r="AX754" s="396">
        <v>4519.6899999999996</v>
      </c>
      <c r="AY754" s="396">
        <v>76488.31</v>
      </c>
      <c r="AZ754" s="396">
        <v>786530.71</v>
      </c>
      <c r="BA754" s="396">
        <v>16200.95</v>
      </c>
      <c r="BB754" s="396">
        <v>0</v>
      </c>
      <c r="BC754" s="396">
        <v>18345.88</v>
      </c>
      <c r="BD754" s="396">
        <v>786530.63127999997</v>
      </c>
    </row>
    <row r="755" spans="1:56" x14ac:dyDescent="0.25">
      <c r="A755" s="390" t="s">
        <v>2860</v>
      </c>
      <c r="B755" s="390" t="s">
        <v>6751</v>
      </c>
      <c r="C755">
        <v>180</v>
      </c>
      <c r="D755" s="396">
        <v>2409365.0699999998</v>
      </c>
      <c r="E755" s="396">
        <v>3268892.84</v>
      </c>
      <c r="F755" s="397">
        <v>1.3567445136074801</v>
      </c>
      <c r="G755">
        <v>4</v>
      </c>
      <c r="H755" s="396">
        <v>153.21</v>
      </c>
      <c r="I755" s="396">
        <v>283958.96999999997</v>
      </c>
      <c r="J755" s="396">
        <v>284112.18</v>
      </c>
      <c r="K755">
        <v>0.9</v>
      </c>
      <c r="L755" s="396">
        <v>564714.99</v>
      </c>
      <c r="M755" s="396">
        <v>136310.56</v>
      </c>
      <c r="N755" s="396">
        <v>59364.45</v>
      </c>
      <c r="O755" s="396">
        <v>24093.45</v>
      </c>
      <c r="P755" s="396">
        <v>18864.96</v>
      </c>
      <c r="Q755" s="396">
        <v>39617.26</v>
      </c>
      <c r="R755" s="396">
        <v>12296.39</v>
      </c>
      <c r="S755" s="396">
        <v>22884.639999999999</v>
      </c>
      <c r="T755" s="396">
        <v>26640.25</v>
      </c>
      <c r="U755" s="396">
        <v>16465.77</v>
      </c>
      <c r="V755" s="396">
        <v>39272.68</v>
      </c>
      <c r="W755" s="396">
        <v>34205.65</v>
      </c>
      <c r="X755" s="396">
        <v>27460.240000000002</v>
      </c>
      <c r="Y755" s="396">
        <v>1022191.29</v>
      </c>
      <c r="Z755" s="396">
        <v>16020</v>
      </c>
      <c r="AA755" s="396">
        <v>22500</v>
      </c>
      <c r="AB755" s="396">
        <v>58500</v>
      </c>
      <c r="AC755" s="396">
        <v>6120</v>
      </c>
      <c r="AD755" s="396">
        <v>51390</v>
      </c>
      <c r="AE755" s="396">
        <v>71615.5</v>
      </c>
      <c r="AF755" s="396">
        <v>270180</v>
      </c>
      <c r="AG755" s="396">
        <v>181440</v>
      </c>
      <c r="AH755" s="396">
        <v>473817.25199999998</v>
      </c>
      <c r="AI755" s="396">
        <v>1151582.7520000001</v>
      </c>
      <c r="AJ755" s="396">
        <v>182534.39999999999</v>
      </c>
      <c r="AK755" s="396">
        <v>969048.35199999996</v>
      </c>
      <c r="AL755" s="396">
        <v>1133329.3119999999</v>
      </c>
      <c r="AM755" s="396">
        <v>27131.4</v>
      </c>
      <c r="AN755" s="396">
        <v>27131.4</v>
      </c>
      <c r="AO755" s="396">
        <v>28487.97</v>
      </c>
      <c r="AP755" s="396">
        <v>28487.97</v>
      </c>
      <c r="AQ755" s="396">
        <v>1356.57</v>
      </c>
      <c r="AR755" s="396">
        <v>1356.57</v>
      </c>
      <c r="AS755" s="396">
        <v>1356.57</v>
      </c>
      <c r="AT755" s="396">
        <v>1356.57</v>
      </c>
      <c r="AU755" s="396">
        <v>2034.85</v>
      </c>
      <c r="AV755" s="396">
        <v>86142.19</v>
      </c>
      <c r="AW755" s="396">
        <v>35443.279999999999</v>
      </c>
      <c r="AX755" s="396">
        <v>13559.07</v>
      </c>
      <c r="AY755" s="396">
        <v>253844.41</v>
      </c>
      <c r="AZ755" s="396">
        <v>2409365.0699999998</v>
      </c>
      <c r="BA755" s="396">
        <v>133703.14000000001</v>
      </c>
      <c r="BB755" s="396">
        <v>13.6</v>
      </c>
      <c r="BC755" s="396">
        <v>54561.11</v>
      </c>
      <c r="BD755" s="396">
        <v>2409365.0120000001</v>
      </c>
    </row>
    <row r="756" spans="1:56" x14ac:dyDescent="0.25">
      <c r="A756" s="390" t="s">
        <v>1426</v>
      </c>
      <c r="B756" s="390" t="s">
        <v>6752</v>
      </c>
      <c r="C756">
        <v>681.96</v>
      </c>
      <c r="D756" s="396">
        <v>9295763.3800000008</v>
      </c>
      <c r="E756" s="396">
        <v>9029939.1400000006</v>
      </c>
      <c r="F756" s="397">
        <v>0.97140372133697706</v>
      </c>
      <c r="G756">
        <v>3</v>
      </c>
      <c r="H756" s="396">
        <v>12370.4</v>
      </c>
      <c r="I756" s="396">
        <v>891771.31</v>
      </c>
      <c r="J756" s="396">
        <v>904141.71</v>
      </c>
      <c r="K756">
        <v>0.9</v>
      </c>
      <c r="L756" s="396">
        <v>2141794.62</v>
      </c>
      <c r="M756" s="396">
        <v>522322.19</v>
      </c>
      <c r="N756" s="396">
        <v>229156.33</v>
      </c>
      <c r="O756" s="396">
        <v>91853.23</v>
      </c>
      <c r="P756" s="396">
        <v>72835.5</v>
      </c>
      <c r="Q756" s="396">
        <v>159061.45000000001</v>
      </c>
      <c r="R756" s="396">
        <v>50303.43</v>
      </c>
      <c r="S756" s="396">
        <v>87352.35</v>
      </c>
      <c r="T756" s="396">
        <v>101380.95</v>
      </c>
      <c r="U756" s="396">
        <v>63072.3</v>
      </c>
      <c r="V756" s="396">
        <v>149454.39000000001</v>
      </c>
      <c r="W756" s="396">
        <v>130171.5</v>
      </c>
      <c r="X756" s="396">
        <v>104817.75</v>
      </c>
      <c r="Y756" s="396">
        <v>3903575.99</v>
      </c>
      <c r="Z756" s="396">
        <v>60851.7</v>
      </c>
      <c r="AA756" s="396">
        <v>85245</v>
      </c>
      <c r="AB756" s="396">
        <v>221637</v>
      </c>
      <c r="AC756" s="396">
        <v>23186.639999999999</v>
      </c>
      <c r="AD756" s="396">
        <v>194699.57</v>
      </c>
      <c r="AE756" s="396">
        <v>286428.68</v>
      </c>
      <c r="AF756" s="396">
        <v>1023621.96</v>
      </c>
      <c r="AG756" s="396">
        <v>687415.68</v>
      </c>
      <c r="AH756" s="396">
        <v>1832850.9110399999</v>
      </c>
      <c r="AI756" s="396">
        <v>4415937.1410400001</v>
      </c>
      <c r="AJ756" s="396">
        <v>691561.99</v>
      </c>
      <c r="AK756" s="396">
        <v>3724375.1510399999</v>
      </c>
      <c r="AL756" s="396">
        <v>4346780.9410399999</v>
      </c>
      <c r="AM756" s="396">
        <v>127517.58</v>
      </c>
      <c r="AN756" s="396">
        <v>127517.58</v>
      </c>
      <c r="AO756" s="396">
        <v>132943.85999999999</v>
      </c>
      <c r="AP756" s="396">
        <v>132943.85999999999</v>
      </c>
      <c r="AQ756" s="396">
        <v>2034.85</v>
      </c>
      <c r="AR756" s="396">
        <v>2034.85</v>
      </c>
      <c r="AS756" s="396">
        <v>2034.85</v>
      </c>
      <c r="AT756" s="396">
        <v>2034.85</v>
      </c>
      <c r="AU756" s="396">
        <v>2713.14</v>
      </c>
      <c r="AV756" s="396">
        <v>327611.65000000002</v>
      </c>
      <c r="AW756" s="396">
        <v>134796.12</v>
      </c>
      <c r="AX756" s="396">
        <v>51223.17</v>
      </c>
      <c r="AY756" s="396">
        <v>1045406.36</v>
      </c>
      <c r="AZ756" s="396">
        <v>9295763.3800000008</v>
      </c>
      <c r="BA756" s="396">
        <v>269640.42</v>
      </c>
      <c r="BB756" s="396">
        <v>107.48</v>
      </c>
      <c r="BC756" s="396">
        <v>216117.01</v>
      </c>
      <c r="BD756" s="396">
        <v>9295763.2910399996</v>
      </c>
    </row>
    <row r="757" spans="1:56" x14ac:dyDescent="0.25">
      <c r="A757" s="390" t="s">
        <v>1465</v>
      </c>
      <c r="B757" s="390" t="s">
        <v>6753</v>
      </c>
      <c r="C757">
        <v>469.03</v>
      </c>
      <c r="D757" s="396">
        <v>6420028.6299999999</v>
      </c>
      <c r="E757" s="396">
        <v>6435762.5999999996</v>
      </c>
      <c r="F757" s="397">
        <v>1.00245076321412</v>
      </c>
      <c r="G757">
        <v>4</v>
      </c>
      <c r="H757" s="396">
        <v>408.25</v>
      </c>
      <c r="I757" s="396">
        <v>741533.97</v>
      </c>
      <c r="J757" s="396">
        <v>741942.22</v>
      </c>
      <c r="K757">
        <v>0.9</v>
      </c>
      <c r="L757" s="396">
        <v>1480356.45</v>
      </c>
      <c r="M757" s="396">
        <v>358680.6</v>
      </c>
      <c r="N757" s="396">
        <v>157228.87</v>
      </c>
      <c r="O757" s="396">
        <v>63603.4</v>
      </c>
      <c r="P757" s="396">
        <v>50481.99</v>
      </c>
      <c r="Q757" s="396">
        <v>109042.95</v>
      </c>
      <c r="R757" s="396">
        <v>34653.47</v>
      </c>
      <c r="S757" s="396">
        <v>60002.41</v>
      </c>
      <c r="T757" s="396">
        <v>70300.66</v>
      </c>
      <c r="U757" s="396">
        <v>43257.55</v>
      </c>
      <c r="V757" s="396">
        <v>103636.26</v>
      </c>
      <c r="W757" s="396">
        <v>90264.91</v>
      </c>
      <c r="X757" s="396">
        <v>71999.41</v>
      </c>
      <c r="Y757" s="396">
        <v>2693508.93</v>
      </c>
      <c r="Z757" s="396">
        <v>41995.8</v>
      </c>
      <c r="AA757" s="396">
        <v>58628.75</v>
      </c>
      <c r="AB757" s="396">
        <v>152434.75</v>
      </c>
      <c r="AC757" s="396">
        <v>15947.02</v>
      </c>
      <c r="AD757" s="396">
        <v>133908.06</v>
      </c>
      <c r="AE757" s="396">
        <v>193320.73</v>
      </c>
      <c r="AF757" s="396">
        <v>704014.03</v>
      </c>
      <c r="AG757" s="396">
        <v>472782.24</v>
      </c>
      <c r="AH757" s="396">
        <v>1268037.3007199999</v>
      </c>
      <c r="AI757" s="396">
        <v>3041068.6807200001</v>
      </c>
      <c r="AJ757" s="396">
        <v>475633.94</v>
      </c>
      <c r="AK757" s="396">
        <v>2565434.7407200001</v>
      </c>
      <c r="AL757" s="396">
        <v>2993505.2807200002</v>
      </c>
      <c r="AM757" s="396">
        <v>92246.76</v>
      </c>
      <c r="AN757" s="396">
        <v>92246.76</v>
      </c>
      <c r="AO757" s="396">
        <v>96316.47</v>
      </c>
      <c r="AP757" s="396">
        <v>96316.47</v>
      </c>
      <c r="AQ757" s="396">
        <v>678.28</v>
      </c>
      <c r="AR757" s="396">
        <v>678.28</v>
      </c>
      <c r="AS757" s="396">
        <v>678.28</v>
      </c>
      <c r="AT757" s="396">
        <v>678.28</v>
      </c>
      <c r="AU757" s="396">
        <v>678.28</v>
      </c>
      <c r="AV757" s="396">
        <v>225190.62</v>
      </c>
      <c r="AW757" s="396">
        <v>92654.89</v>
      </c>
      <c r="AX757" s="396">
        <v>34650.97</v>
      </c>
      <c r="AY757" s="396">
        <v>733014.34</v>
      </c>
      <c r="AZ757" s="396">
        <v>6420028.6299999999</v>
      </c>
      <c r="BA757" s="396">
        <v>151039.66</v>
      </c>
      <c r="BB757" s="396">
        <v>40.51</v>
      </c>
      <c r="BC757" s="396">
        <v>154648.10999999999</v>
      </c>
      <c r="BD757" s="396">
        <v>6420028.5507199997</v>
      </c>
    </row>
    <row r="758" spans="1:56" x14ac:dyDescent="0.25">
      <c r="A758" s="390" t="s">
        <v>2383</v>
      </c>
      <c r="B758" s="390" t="s">
        <v>6754</v>
      </c>
      <c r="C758">
        <v>83.46</v>
      </c>
      <c r="D758" s="396">
        <v>1073037.31</v>
      </c>
      <c r="E758" s="396">
        <v>1364903.6</v>
      </c>
      <c r="F758" s="397">
        <v>1.27200013203642</v>
      </c>
      <c r="G758">
        <v>4</v>
      </c>
      <c r="H758" s="396">
        <v>68.23</v>
      </c>
      <c r="I758" s="396">
        <v>115148.1</v>
      </c>
      <c r="J758" s="396">
        <v>115216.33</v>
      </c>
      <c r="K758">
        <v>0.9</v>
      </c>
      <c r="L758" s="396">
        <v>258318</v>
      </c>
      <c r="M758" s="396">
        <v>51663.6</v>
      </c>
      <c r="N758" s="396">
        <v>26477.59</v>
      </c>
      <c r="O758" s="396">
        <v>10978.51</v>
      </c>
      <c r="P758" s="396">
        <v>8722.4599999999991</v>
      </c>
      <c r="Q758" s="396">
        <v>15933.61</v>
      </c>
      <c r="R758" s="396">
        <v>6148.19</v>
      </c>
      <c r="S758" s="396">
        <v>10046.91</v>
      </c>
      <c r="T758" s="396">
        <v>12580.11</v>
      </c>
      <c r="U758" s="396">
        <v>7535.18</v>
      </c>
      <c r="V758" s="396">
        <v>18545.43</v>
      </c>
      <c r="W758" s="396">
        <v>16152.66</v>
      </c>
      <c r="X758" s="396">
        <v>12055.71</v>
      </c>
      <c r="Y758" s="396">
        <v>455157.96</v>
      </c>
      <c r="Z758" s="396">
        <v>7511.4</v>
      </c>
      <c r="AA758" s="396">
        <v>10432.5</v>
      </c>
      <c r="AB758" s="396">
        <v>27124.5</v>
      </c>
      <c r="AC758" s="396">
        <v>2837.64</v>
      </c>
      <c r="AD758" s="396">
        <v>23827.82</v>
      </c>
      <c r="AE758" s="396">
        <v>15307.2</v>
      </c>
      <c r="AF758" s="396">
        <v>125273.46</v>
      </c>
      <c r="AG758" s="396">
        <v>84127.679999999993</v>
      </c>
      <c r="AH758" s="396">
        <v>213126.94104000001</v>
      </c>
      <c r="AI758" s="396">
        <v>509569.14104000002</v>
      </c>
      <c r="AJ758" s="396">
        <v>84635.11</v>
      </c>
      <c r="AK758" s="396">
        <v>424934.03103999997</v>
      </c>
      <c r="AL758" s="396">
        <v>501105.62104</v>
      </c>
      <c r="AM758" s="396">
        <v>13565.7</v>
      </c>
      <c r="AN758" s="396">
        <v>13565.7</v>
      </c>
      <c r="AO758" s="396">
        <v>13565.7</v>
      </c>
      <c r="AP758" s="396">
        <v>13565.7</v>
      </c>
      <c r="AQ758" s="396">
        <v>0</v>
      </c>
      <c r="AR758" s="396">
        <v>0</v>
      </c>
      <c r="AS758" s="396">
        <v>0</v>
      </c>
      <c r="AT758" s="396">
        <v>0</v>
      </c>
      <c r="AU758" s="396">
        <v>0</v>
      </c>
      <c r="AV758" s="396">
        <v>40018.81</v>
      </c>
      <c r="AW758" s="396">
        <v>16465.77</v>
      </c>
      <c r="AX758" s="396">
        <v>6026.25</v>
      </c>
      <c r="AY758" s="396">
        <v>116773.63</v>
      </c>
      <c r="AZ758" s="396">
        <v>1073037.31</v>
      </c>
      <c r="BA758" s="396">
        <v>64949.24</v>
      </c>
      <c r="BB758" s="396">
        <v>0.05</v>
      </c>
      <c r="BC758" s="396">
        <v>16056.91</v>
      </c>
      <c r="BD758" s="396">
        <v>1073037.21104</v>
      </c>
    </row>
    <row r="759" spans="1:56" x14ac:dyDescent="0.25">
      <c r="A759" s="390" t="s">
        <v>1857</v>
      </c>
      <c r="B759" s="390" t="s">
        <v>6755</v>
      </c>
      <c r="C759">
        <v>83.31</v>
      </c>
      <c r="D759" s="396">
        <v>1061333.18</v>
      </c>
      <c r="E759" s="396">
        <v>1380183.09</v>
      </c>
      <c r="F759" s="397">
        <v>1.30042395357884</v>
      </c>
      <c r="G759">
        <v>4</v>
      </c>
      <c r="H759" s="396">
        <v>67.489999999999995</v>
      </c>
      <c r="I759" s="396">
        <v>111919.84</v>
      </c>
      <c r="J759" s="396">
        <v>111987.33</v>
      </c>
      <c r="K759">
        <v>0.9</v>
      </c>
      <c r="L759" s="396">
        <v>256380.61</v>
      </c>
      <c r="M759" s="396">
        <v>51276.12</v>
      </c>
      <c r="N759" s="396">
        <v>26477.59</v>
      </c>
      <c r="O759" s="396">
        <v>10978.51</v>
      </c>
      <c r="P759" s="396">
        <v>8609.06</v>
      </c>
      <c r="Q759" s="396">
        <v>15240.85</v>
      </c>
      <c r="R759" s="396">
        <v>5589.27</v>
      </c>
      <c r="S759" s="396">
        <v>10046.91</v>
      </c>
      <c r="T759" s="396">
        <v>12580.11</v>
      </c>
      <c r="U759" s="396">
        <v>7256.1</v>
      </c>
      <c r="V759" s="396">
        <v>18545.43</v>
      </c>
      <c r="W759" s="396">
        <v>16152.66</v>
      </c>
      <c r="X759" s="396">
        <v>12055.71</v>
      </c>
      <c r="Y759" s="396">
        <v>451188.93</v>
      </c>
      <c r="Z759" s="396">
        <v>7497.9</v>
      </c>
      <c r="AA759" s="396">
        <v>10413.75</v>
      </c>
      <c r="AB759" s="396">
        <v>27075.75</v>
      </c>
      <c r="AC759" s="396">
        <v>2832.54</v>
      </c>
      <c r="AD759" s="396">
        <v>23785</v>
      </c>
      <c r="AE759" s="396">
        <v>14819.29</v>
      </c>
      <c r="AF759" s="396">
        <v>125048.31</v>
      </c>
      <c r="AG759" s="396">
        <v>83976.48</v>
      </c>
      <c r="AH759" s="396">
        <v>210439.52544</v>
      </c>
      <c r="AI759" s="396">
        <v>505888.54544000002</v>
      </c>
      <c r="AJ759" s="396">
        <v>84483</v>
      </c>
      <c r="AK759" s="396">
        <v>421405.54544000002</v>
      </c>
      <c r="AL759" s="396">
        <v>497440.24544000003</v>
      </c>
      <c r="AM759" s="396">
        <v>10852.56</v>
      </c>
      <c r="AN759" s="396">
        <v>10852.56</v>
      </c>
      <c r="AO759" s="396">
        <v>10852.56</v>
      </c>
      <c r="AP759" s="396">
        <v>10852.56</v>
      </c>
      <c r="AQ759" s="396">
        <v>1356.57</v>
      </c>
      <c r="AR759" s="396">
        <v>1356.57</v>
      </c>
      <c r="AS759" s="396">
        <v>1356.57</v>
      </c>
      <c r="AT759" s="396">
        <v>1356.57</v>
      </c>
      <c r="AU759" s="396">
        <v>1356.57</v>
      </c>
      <c r="AV759" s="396">
        <v>40018.81</v>
      </c>
      <c r="AW759" s="396">
        <v>16465.77</v>
      </c>
      <c r="AX759" s="396">
        <v>6026.25</v>
      </c>
      <c r="AY759" s="396">
        <v>112703.92</v>
      </c>
      <c r="AZ759" s="396">
        <v>1061333.18</v>
      </c>
      <c r="BA759" s="396">
        <v>40398.86</v>
      </c>
      <c r="BB759" s="396">
        <v>2.6</v>
      </c>
      <c r="BC759" s="396">
        <v>23038.23</v>
      </c>
      <c r="BD759" s="396">
        <v>1061333.0954400001</v>
      </c>
    </row>
    <row r="760" spans="1:56" x14ac:dyDescent="0.25">
      <c r="A760" s="390" t="s">
        <v>3042</v>
      </c>
      <c r="B760" s="390" t="s">
        <v>6756</v>
      </c>
      <c r="C760">
        <v>863.32</v>
      </c>
      <c r="D760" s="396">
        <v>13521126.189999999</v>
      </c>
      <c r="E760" s="396">
        <v>10837300.57</v>
      </c>
      <c r="F760" s="397">
        <v>0.80150872181158195</v>
      </c>
      <c r="G760">
        <v>2</v>
      </c>
      <c r="H760" s="396">
        <v>69865.240000000005</v>
      </c>
      <c r="I760" s="396">
        <v>2335431.52</v>
      </c>
      <c r="J760" s="396">
        <v>2405296.7599999998</v>
      </c>
      <c r="K760">
        <v>0.9</v>
      </c>
      <c r="L760" s="396">
        <v>2795933.7</v>
      </c>
      <c r="M760" s="396">
        <v>931884.69</v>
      </c>
      <c r="N760" s="396">
        <v>318795.61</v>
      </c>
      <c r="O760" s="396">
        <v>105772.09</v>
      </c>
      <c r="P760" s="396">
        <v>98691.06</v>
      </c>
      <c r="Q760" s="396">
        <v>273628.12</v>
      </c>
      <c r="R760" s="396">
        <v>64276.6</v>
      </c>
      <c r="S760" s="396">
        <v>120283.91</v>
      </c>
      <c r="T760" s="396">
        <v>105821</v>
      </c>
      <c r="U760" s="396">
        <v>80096.240000000005</v>
      </c>
      <c r="V760" s="396">
        <v>155999.84</v>
      </c>
      <c r="W760" s="396">
        <v>135872.45000000001</v>
      </c>
      <c r="X760" s="396">
        <v>144333.71</v>
      </c>
      <c r="Y760" s="396">
        <v>5331389.0199999996</v>
      </c>
      <c r="Z760" s="396">
        <v>77698.8</v>
      </c>
      <c r="AA760" s="396">
        <v>107915</v>
      </c>
      <c r="AB760" s="396">
        <v>280579</v>
      </c>
      <c r="AC760" s="396">
        <v>29352.880000000001</v>
      </c>
      <c r="AD760" s="396">
        <v>492955.72</v>
      </c>
      <c r="AE760" s="396">
        <v>799434.32</v>
      </c>
      <c r="AF760" s="396">
        <v>1295843.32</v>
      </c>
      <c r="AG760" s="396">
        <v>870226.56</v>
      </c>
      <c r="AH760" s="396">
        <v>2585976.2686800002</v>
      </c>
      <c r="AI760" s="396">
        <v>6539981.8686800003</v>
      </c>
      <c r="AJ760" s="396">
        <v>875475.54</v>
      </c>
      <c r="AK760" s="396">
        <v>5664506.3286800003</v>
      </c>
      <c r="AL760" s="396">
        <v>6452434.3086799998</v>
      </c>
      <c r="AM760" s="396">
        <v>177032.38</v>
      </c>
      <c r="AN760" s="396">
        <v>177032.38</v>
      </c>
      <c r="AO760" s="396">
        <v>184493.52</v>
      </c>
      <c r="AP760" s="396">
        <v>184493.52</v>
      </c>
      <c r="AQ760" s="396">
        <v>67828.5</v>
      </c>
      <c r="AR760" s="396">
        <v>67828.5</v>
      </c>
      <c r="AS760" s="396">
        <v>71219.92</v>
      </c>
      <c r="AT760" s="396">
        <v>71219.92</v>
      </c>
      <c r="AU760" s="396">
        <v>85463.91</v>
      </c>
      <c r="AV760" s="396">
        <v>415110.42</v>
      </c>
      <c r="AW760" s="396">
        <v>170797.57</v>
      </c>
      <c r="AX760" s="396">
        <v>64782.25</v>
      </c>
      <c r="AY760" s="396">
        <v>1737302.79</v>
      </c>
      <c r="AZ760" s="396">
        <v>13521126.189999999</v>
      </c>
      <c r="BA760" s="396">
        <v>351090.21</v>
      </c>
      <c r="BB760" s="396">
        <v>23123.33</v>
      </c>
      <c r="BC760" s="396">
        <v>234414.41</v>
      </c>
      <c r="BD760" s="396">
        <v>13521126.11868</v>
      </c>
    </row>
    <row r="761" spans="1:56" x14ac:dyDescent="0.25">
      <c r="A761" s="390" t="s">
        <v>2826</v>
      </c>
      <c r="B761" s="390" t="s">
        <v>6757</v>
      </c>
      <c r="C761">
        <v>1319.05</v>
      </c>
      <c r="D761" s="396">
        <v>18615296.239999998</v>
      </c>
      <c r="E761" s="396">
        <v>15372165.710000001</v>
      </c>
      <c r="F761" s="397">
        <v>0.825781417164275</v>
      </c>
      <c r="G761">
        <v>2</v>
      </c>
      <c r="H761" s="396">
        <v>61898.080000000002</v>
      </c>
      <c r="I761" s="396">
        <v>3565709.64</v>
      </c>
      <c r="J761" s="396">
        <v>3627607.72</v>
      </c>
      <c r="K761">
        <v>0.9</v>
      </c>
      <c r="L761" s="396">
        <v>4192686</v>
      </c>
      <c r="M761" s="396">
        <v>1024590.38</v>
      </c>
      <c r="N761" s="396">
        <v>444469.36</v>
      </c>
      <c r="O761" s="396">
        <v>179092.03</v>
      </c>
      <c r="P761" s="396">
        <v>143708.53</v>
      </c>
      <c r="Q761" s="396">
        <v>308916.23</v>
      </c>
      <c r="R761" s="396">
        <v>97253.29</v>
      </c>
      <c r="S761" s="396">
        <v>169960.32000000001</v>
      </c>
      <c r="T761" s="396">
        <v>197581.86</v>
      </c>
      <c r="U761" s="396">
        <v>121958.39</v>
      </c>
      <c r="V761" s="396">
        <v>291272.43</v>
      </c>
      <c r="W761" s="396">
        <v>253691.91</v>
      </c>
      <c r="X761" s="396">
        <v>203942.52</v>
      </c>
      <c r="Y761" s="396">
        <v>7629123.25</v>
      </c>
      <c r="Z761" s="396">
        <v>117837</v>
      </c>
      <c r="AA761" s="396">
        <v>164881.25</v>
      </c>
      <c r="AB761" s="396">
        <v>428691.25</v>
      </c>
      <c r="AC761" s="396">
        <v>44847.7</v>
      </c>
      <c r="AD761" s="396">
        <v>753177.55</v>
      </c>
      <c r="AE761" s="396">
        <v>558322.31000000006</v>
      </c>
      <c r="AF761" s="396">
        <v>1979894.05</v>
      </c>
      <c r="AG761" s="396">
        <v>1329602.3999999999</v>
      </c>
      <c r="AH761" s="396">
        <v>3607989.1061999998</v>
      </c>
      <c r="AI761" s="396">
        <v>8985242.6162</v>
      </c>
      <c r="AJ761" s="396">
        <v>1337622.22</v>
      </c>
      <c r="AK761" s="396">
        <v>7647620.3962000003</v>
      </c>
      <c r="AL761" s="396">
        <v>8851480.3861999996</v>
      </c>
      <c r="AM761" s="396">
        <v>265209.43</v>
      </c>
      <c r="AN761" s="396">
        <v>265209.43</v>
      </c>
      <c r="AO761" s="396">
        <v>276061.99</v>
      </c>
      <c r="AP761" s="396">
        <v>276061.99</v>
      </c>
      <c r="AQ761" s="396">
        <v>10852.56</v>
      </c>
      <c r="AR761" s="396">
        <v>10852.56</v>
      </c>
      <c r="AS761" s="396">
        <v>11530.84</v>
      </c>
      <c r="AT761" s="396">
        <v>11530.84</v>
      </c>
      <c r="AU761" s="396">
        <v>13565.7</v>
      </c>
      <c r="AV761" s="396">
        <v>634196.47</v>
      </c>
      <c r="AW761" s="396">
        <v>260940.73</v>
      </c>
      <c r="AX761" s="396">
        <v>98679.94</v>
      </c>
      <c r="AY761" s="396">
        <v>2134692.48</v>
      </c>
      <c r="AZ761" s="396">
        <v>18615296.239999998</v>
      </c>
      <c r="BA761" s="396">
        <v>838077.33</v>
      </c>
      <c r="BB761" s="396">
        <v>9767.6299999999992</v>
      </c>
      <c r="BC761" s="396">
        <v>410765.74</v>
      </c>
      <c r="BD761" s="396">
        <v>18615296.1162</v>
      </c>
    </row>
    <row r="762" spans="1:56" x14ac:dyDescent="0.25">
      <c r="A762" s="390" t="s">
        <v>2085</v>
      </c>
      <c r="B762" s="390" t="s">
        <v>6758</v>
      </c>
      <c r="C762">
        <v>725.78</v>
      </c>
      <c r="D762" s="396">
        <v>9943780.6300000008</v>
      </c>
      <c r="E762" s="396">
        <v>8099017.3700000001</v>
      </c>
      <c r="F762" s="397">
        <v>0.81448069616153596</v>
      </c>
      <c r="G762">
        <v>2</v>
      </c>
      <c r="H762" s="396">
        <v>35114.29</v>
      </c>
      <c r="I762" s="396">
        <v>2411587.77</v>
      </c>
      <c r="J762" s="396">
        <v>2446702.06</v>
      </c>
      <c r="K762">
        <v>0.9</v>
      </c>
      <c r="L762" s="396">
        <v>2242415.16</v>
      </c>
      <c r="M762" s="396">
        <v>551813.04</v>
      </c>
      <c r="N762" s="396">
        <v>244490.26</v>
      </c>
      <c r="O762" s="396">
        <v>98040.87</v>
      </c>
      <c r="P762" s="396">
        <v>75415.350000000006</v>
      </c>
      <c r="Q762" s="396">
        <v>172534.83</v>
      </c>
      <c r="R762" s="396">
        <v>53098.06</v>
      </c>
      <c r="S762" s="396">
        <v>93213.05</v>
      </c>
      <c r="T762" s="396">
        <v>108041.02</v>
      </c>
      <c r="U762" s="396">
        <v>66979.44</v>
      </c>
      <c r="V762" s="396">
        <v>159272.56</v>
      </c>
      <c r="W762" s="396">
        <v>138722.92000000001</v>
      </c>
      <c r="X762" s="396">
        <v>111850.25</v>
      </c>
      <c r="Y762" s="396">
        <v>4115886.81</v>
      </c>
      <c r="Z762" s="396">
        <v>64645.2</v>
      </c>
      <c r="AA762" s="396">
        <v>90722.5</v>
      </c>
      <c r="AB762" s="396">
        <v>235878.5</v>
      </c>
      <c r="AC762" s="396">
        <v>24676.52</v>
      </c>
      <c r="AD762" s="396">
        <v>414420.38</v>
      </c>
      <c r="AE762" s="396">
        <v>313814.08</v>
      </c>
      <c r="AF762" s="396">
        <v>1089395.78</v>
      </c>
      <c r="AG762" s="396">
        <v>731586.24</v>
      </c>
      <c r="AH762" s="396">
        <v>1909806.2647200001</v>
      </c>
      <c r="AI762" s="396">
        <v>4874945.4647199996</v>
      </c>
      <c r="AJ762" s="396">
        <v>735998.98</v>
      </c>
      <c r="AK762" s="396">
        <v>4138946.4847200001</v>
      </c>
      <c r="AL762" s="396">
        <v>4801345.5647200001</v>
      </c>
      <c r="AM762" s="396">
        <v>116665.02</v>
      </c>
      <c r="AN762" s="396">
        <v>116665.02</v>
      </c>
      <c r="AO762" s="396">
        <v>121413.01</v>
      </c>
      <c r="AP762" s="396">
        <v>121413.01</v>
      </c>
      <c r="AQ762" s="396">
        <v>678.28</v>
      </c>
      <c r="AR762" s="396">
        <v>678.28</v>
      </c>
      <c r="AS762" s="396">
        <v>678.28</v>
      </c>
      <c r="AT762" s="396">
        <v>678.28</v>
      </c>
      <c r="AU762" s="396">
        <v>1356.57</v>
      </c>
      <c r="AV762" s="396">
        <v>348638.49</v>
      </c>
      <c r="AW762" s="396">
        <v>143447.63</v>
      </c>
      <c r="AX762" s="396">
        <v>54236.3</v>
      </c>
      <c r="AY762" s="396">
        <v>1026548.17</v>
      </c>
      <c r="AZ762" s="396">
        <v>9943780.6300000008</v>
      </c>
      <c r="BA762" s="396">
        <v>269867.56</v>
      </c>
      <c r="BB762" s="396">
        <v>17.55</v>
      </c>
      <c r="BC762" s="396">
        <v>216834.98</v>
      </c>
      <c r="BD762" s="396">
        <v>9943780.5447199997</v>
      </c>
    </row>
    <row r="763" spans="1:56" x14ac:dyDescent="0.25">
      <c r="A763" s="390" t="s">
        <v>2914</v>
      </c>
      <c r="B763" s="390" t="s">
        <v>6759</v>
      </c>
      <c r="C763">
        <v>529.96</v>
      </c>
      <c r="D763" s="396">
        <v>7523510.3700000001</v>
      </c>
      <c r="E763" s="396">
        <v>6275857.6299999999</v>
      </c>
      <c r="F763" s="397">
        <v>0.83416614337703099</v>
      </c>
      <c r="G763">
        <v>2</v>
      </c>
      <c r="H763" s="396">
        <v>19036.060000000001</v>
      </c>
      <c r="I763" s="396">
        <v>1659880.26</v>
      </c>
      <c r="J763" s="396">
        <v>1678916.32</v>
      </c>
      <c r="K763">
        <v>0.9</v>
      </c>
      <c r="L763" s="396">
        <v>1695358.26</v>
      </c>
      <c r="M763" s="396">
        <v>421301.83</v>
      </c>
      <c r="N763" s="396">
        <v>179313.66</v>
      </c>
      <c r="O763" s="396">
        <v>70718.44</v>
      </c>
      <c r="P763" s="396">
        <v>58037.94</v>
      </c>
      <c r="Q763" s="396">
        <v>124604.37</v>
      </c>
      <c r="R763" s="396">
        <v>38565.96</v>
      </c>
      <c r="S763" s="396">
        <v>68095.759999999995</v>
      </c>
      <c r="T763" s="396">
        <v>77700.73</v>
      </c>
      <c r="U763" s="396">
        <v>49118.25</v>
      </c>
      <c r="V763" s="396">
        <v>114545.34</v>
      </c>
      <c r="W763" s="396">
        <v>99766.48</v>
      </c>
      <c r="X763" s="396">
        <v>81710.960000000006</v>
      </c>
      <c r="Y763" s="396">
        <v>3078837.98</v>
      </c>
      <c r="Z763" s="396">
        <v>47246.400000000001</v>
      </c>
      <c r="AA763" s="396">
        <v>66245</v>
      </c>
      <c r="AB763" s="396">
        <v>172237</v>
      </c>
      <c r="AC763" s="396">
        <v>18018.64</v>
      </c>
      <c r="AD763" s="396">
        <v>302607.15999999997</v>
      </c>
      <c r="AE763" s="396">
        <v>235680.51</v>
      </c>
      <c r="AF763" s="396">
        <v>795469.96</v>
      </c>
      <c r="AG763" s="396">
        <v>534199.68000000005</v>
      </c>
      <c r="AH763" s="396">
        <v>1457797.48104</v>
      </c>
      <c r="AI763" s="396">
        <v>3629501.8310400001</v>
      </c>
      <c r="AJ763" s="396">
        <v>537421.82999999996</v>
      </c>
      <c r="AK763" s="396">
        <v>3092080.00104</v>
      </c>
      <c r="AL763" s="396">
        <v>3575759.6410400001</v>
      </c>
      <c r="AM763" s="396">
        <v>115308.45</v>
      </c>
      <c r="AN763" s="396">
        <v>115308.45</v>
      </c>
      <c r="AO763" s="396">
        <v>120056.44</v>
      </c>
      <c r="AP763" s="396">
        <v>120056.44</v>
      </c>
      <c r="AQ763" s="396">
        <v>0</v>
      </c>
      <c r="AR763" s="396">
        <v>0</v>
      </c>
      <c r="AS763" s="396">
        <v>0</v>
      </c>
      <c r="AT763" s="396">
        <v>0</v>
      </c>
      <c r="AU763" s="396">
        <v>0</v>
      </c>
      <c r="AV763" s="396">
        <v>254356.87</v>
      </c>
      <c r="AW763" s="396">
        <v>104655.37</v>
      </c>
      <c r="AX763" s="396">
        <v>39170.660000000003</v>
      </c>
      <c r="AY763" s="396">
        <v>868912.68</v>
      </c>
      <c r="AZ763" s="396">
        <v>7523510.3700000001</v>
      </c>
      <c r="BA763" s="396">
        <v>268255.48</v>
      </c>
      <c r="BB763" s="396">
        <v>0</v>
      </c>
      <c r="BC763" s="396">
        <v>158126.13</v>
      </c>
      <c r="BD763" s="396">
        <v>7523510.3010400003</v>
      </c>
    </row>
    <row r="764" spans="1:56" x14ac:dyDescent="0.25">
      <c r="A764" s="390" t="s">
        <v>2609</v>
      </c>
      <c r="B764" s="390" t="s">
        <v>6760</v>
      </c>
      <c r="C764">
        <v>1439.75</v>
      </c>
      <c r="D764" s="396">
        <v>19484279.850000001</v>
      </c>
      <c r="E764" s="396">
        <v>15944839.859999999</v>
      </c>
      <c r="F764" s="397">
        <v>0.81834381269164502</v>
      </c>
      <c r="G764">
        <v>2</v>
      </c>
      <c r="H764" s="396">
        <v>80540.75</v>
      </c>
      <c r="I764" s="396">
        <v>6800221.7699999996</v>
      </c>
      <c r="J764" s="396">
        <v>6880762.5199999996</v>
      </c>
      <c r="K764">
        <v>0.9</v>
      </c>
      <c r="L764" s="396">
        <v>4391328.33</v>
      </c>
      <c r="M764" s="396">
        <v>1070826.27</v>
      </c>
      <c r="N764" s="396">
        <v>485364.78</v>
      </c>
      <c r="O764" s="396">
        <v>197091.72</v>
      </c>
      <c r="P764" s="396">
        <v>147228.71</v>
      </c>
      <c r="Q764" s="396">
        <v>337931.54</v>
      </c>
      <c r="R764" s="396">
        <v>106196.13</v>
      </c>
      <c r="S764" s="396">
        <v>185588.86</v>
      </c>
      <c r="T764" s="396">
        <v>217562.05</v>
      </c>
      <c r="U764" s="396">
        <v>133679.79</v>
      </c>
      <c r="V764" s="396">
        <v>320726.95</v>
      </c>
      <c r="W764" s="396">
        <v>279346.15000000002</v>
      </c>
      <c r="X764" s="396">
        <v>222695.86</v>
      </c>
      <c r="Y764" s="396">
        <v>8095567.1399999997</v>
      </c>
      <c r="Z764" s="396">
        <v>128565</v>
      </c>
      <c r="AA764" s="396">
        <v>179968.75</v>
      </c>
      <c r="AB764" s="396">
        <v>467918.75</v>
      </c>
      <c r="AC764" s="396">
        <v>48951.5</v>
      </c>
      <c r="AD764" s="396">
        <v>822097.25</v>
      </c>
      <c r="AE764" s="396">
        <v>603702.5</v>
      </c>
      <c r="AF764" s="396">
        <v>2161064.75</v>
      </c>
      <c r="AG764" s="396">
        <v>1451268</v>
      </c>
      <c r="AH764" s="396">
        <v>3733384.08</v>
      </c>
      <c r="AI764" s="396">
        <v>9596920.5800000001</v>
      </c>
      <c r="AJ764" s="396">
        <v>1460021.68</v>
      </c>
      <c r="AK764" s="396">
        <v>8136898.9000000004</v>
      </c>
      <c r="AL764" s="396">
        <v>9450918.4100000001</v>
      </c>
      <c r="AM764" s="396">
        <v>169571.25</v>
      </c>
      <c r="AN764" s="396">
        <v>169571.25</v>
      </c>
      <c r="AO764" s="396">
        <v>177032.38</v>
      </c>
      <c r="AP764" s="396">
        <v>177032.38</v>
      </c>
      <c r="AQ764" s="396">
        <v>29844.54</v>
      </c>
      <c r="AR764" s="396">
        <v>29844.54</v>
      </c>
      <c r="AS764" s="396">
        <v>31201.11</v>
      </c>
      <c r="AT764" s="396">
        <v>31201.11</v>
      </c>
      <c r="AU764" s="396">
        <v>37305.67</v>
      </c>
      <c r="AV764" s="396">
        <v>692528.98</v>
      </c>
      <c r="AW764" s="396">
        <v>284941.7</v>
      </c>
      <c r="AX764" s="396">
        <v>107719.32</v>
      </c>
      <c r="AY764" s="396">
        <v>1937794.23</v>
      </c>
      <c r="AZ764" s="396">
        <v>19484279.850000001</v>
      </c>
      <c r="BA764" s="396">
        <v>317256.27</v>
      </c>
      <c r="BB764" s="396">
        <v>39147.35</v>
      </c>
      <c r="BC764" s="396">
        <v>522839.88</v>
      </c>
      <c r="BD764" s="396">
        <v>19484279.780000001</v>
      </c>
    </row>
    <row r="765" spans="1:56" x14ac:dyDescent="0.25">
      <c r="A765" s="390" t="s">
        <v>1641</v>
      </c>
      <c r="B765" s="390" t="s">
        <v>6761</v>
      </c>
      <c r="C765">
        <v>1422.44</v>
      </c>
      <c r="D765" s="396">
        <v>18447163.68</v>
      </c>
      <c r="E765" s="396">
        <v>21092511.57</v>
      </c>
      <c r="F765" s="397">
        <v>1.14340133452971</v>
      </c>
      <c r="G765">
        <v>4</v>
      </c>
      <c r="H765" s="396">
        <v>1173.06</v>
      </c>
      <c r="I765" s="396">
        <v>984008.17</v>
      </c>
      <c r="J765" s="396">
        <v>985181.23</v>
      </c>
      <c r="K765">
        <v>0.9</v>
      </c>
      <c r="L765" s="396">
        <v>4270331.74</v>
      </c>
      <c r="M765" s="396">
        <v>1043669.03</v>
      </c>
      <c r="N765" s="396">
        <v>480104.55</v>
      </c>
      <c r="O765" s="396">
        <v>193768.87</v>
      </c>
      <c r="P765" s="396">
        <v>140735.47</v>
      </c>
      <c r="Q765" s="396">
        <v>336445.65</v>
      </c>
      <c r="R765" s="396">
        <v>105078.27</v>
      </c>
      <c r="S765" s="396">
        <v>183356.21</v>
      </c>
      <c r="T765" s="396">
        <v>213862.02</v>
      </c>
      <c r="U765" s="396">
        <v>132005.31</v>
      </c>
      <c r="V765" s="396">
        <v>315272.40999999997</v>
      </c>
      <c r="W765" s="396">
        <v>274595.37</v>
      </c>
      <c r="X765" s="396">
        <v>220016.81</v>
      </c>
      <c r="Y765" s="396">
        <v>7909241.71</v>
      </c>
      <c r="Z765" s="396">
        <v>127359.9</v>
      </c>
      <c r="AA765" s="396">
        <v>177805</v>
      </c>
      <c r="AB765" s="396">
        <v>462293</v>
      </c>
      <c r="AC765" s="396">
        <v>48362.96</v>
      </c>
      <c r="AD765" s="396">
        <v>406106.61</v>
      </c>
      <c r="AE765" s="396">
        <v>602319.63</v>
      </c>
      <c r="AF765" s="396">
        <v>2135082.44</v>
      </c>
      <c r="AG765" s="396">
        <v>1433819.52</v>
      </c>
      <c r="AH765" s="396">
        <v>3588936.77556</v>
      </c>
      <c r="AI765" s="396">
        <v>8982085.8355599996</v>
      </c>
      <c r="AJ765" s="396">
        <v>1442467.95</v>
      </c>
      <c r="AK765" s="396">
        <v>7539617.8855600003</v>
      </c>
      <c r="AL765" s="396">
        <v>8837839.0355600007</v>
      </c>
      <c r="AM765" s="396">
        <v>137013.57</v>
      </c>
      <c r="AN765" s="396">
        <v>137013.57</v>
      </c>
      <c r="AO765" s="396">
        <v>142439.85</v>
      </c>
      <c r="AP765" s="396">
        <v>142439.85</v>
      </c>
      <c r="AQ765" s="396">
        <v>12887.41</v>
      </c>
      <c r="AR765" s="396">
        <v>12887.41</v>
      </c>
      <c r="AS765" s="396">
        <v>13565.7</v>
      </c>
      <c r="AT765" s="396">
        <v>13565.7</v>
      </c>
      <c r="AU765" s="396">
        <v>16278.84</v>
      </c>
      <c r="AV765" s="396">
        <v>683711.28</v>
      </c>
      <c r="AW765" s="396">
        <v>281313.64</v>
      </c>
      <c r="AX765" s="396">
        <v>106966.04</v>
      </c>
      <c r="AY765" s="396">
        <v>1700082.86</v>
      </c>
      <c r="AZ765" s="396">
        <v>18447163.68</v>
      </c>
      <c r="BA765" s="396">
        <v>135069.32999999999</v>
      </c>
      <c r="BB765" s="396">
        <v>19.850000000000001</v>
      </c>
      <c r="BC765" s="396">
        <v>533856.06999999995</v>
      </c>
      <c r="BD765" s="396">
        <v>18447163.605560001</v>
      </c>
    </row>
    <row r="766" spans="1:56" x14ac:dyDescent="0.25">
      <c r="A766" s="390" t="s">
        <v>3040</v>
      </c>
      <c r="B766" s="390" t="s">
        <v>6762</v>
      </c>
      <c r="C766">
        <v>1428.5</v>
      </c>
      <c r="D766" s="396">
        <v>21047618.390000001</v>
      </c>
      <c r="E766" s="396">
        <v>16474331.99</v>
      </c>
      <c r="F766" s="397">
        <v>0.78271715520208995</v>
      </c>
      <c r="G766">
        <v>2</v>
      </c>
      <c r="H766" s="396">
        <v>124032.77</v>
      </c>
      <c r="I766" s="396">
        <v>5750168.79</v>
      </c>
      <c r="J766" s="396">
        <v>5874201.5599999996</v>
      </c>
      <c r="K766">
        <v>0.9</v>
      </c>
      <c r="L766" s="396">
        <v>4567062.24</v>
      </c>
      <c r="M766" s="396">
        <v>913412.44</v>
      </c>
      <c r="N766" s="396">
        <v>461097.63</v>
      </c>
      <c r="O766" s="396">
        <v>204071.22</v>
      </c>
      <c r="P766" s="396">
        <v>173986.78</v>
      </c>
      <c r="Q766" s="396">
        <v>276413.63</v>
      </c>
      <c r="R766" s="396">
        <v>106196.13</v>
      </c>
      <c r="S766" s="396">
        <v>176937.35</v>
      </c>
      <c r="T766" s="396">
        <v>233842.21</v>
      </c>
      <c r="U766" s="396">
        <v>132563.47</v>
      </c>
      <c r="V766" s="396">
        <v>344726.92</v>
      </c>
      <c r="W766" s="396">
        <v>300249.61</v>
      </c>
      <c r="X766" s="396">
        <v>212314.55</v>
      </c>
      <c r="Y766" s="396">
        <v>8102874.1799999997</v>
      </c>
      <c r="Z766" s="396">
        <v>126450</v>
      </c>
      <c r="AA766" s="396">
        <v>178562.5</v>
      </c>
      <c r="AB766" s="396">
        <v>464262.5</v>
      </c>
      <c r="AC766" s="396">
        <v>48569</v>
      </c>
      <c r="AD766" s="396">
        <v>815673.5</v>
      </c>
      <c r="AE766" s="396">
        <v>252186</v>
      </c>
      <c r="AF766" s="396">
        <v>2144178.5</v>
      </c>
      <c r="AG766" s="396">
        <v>1439928</v>
      </c>
      <c r="AH766" s="396">
        <v>4213108.7220000001</v>
      </c>
      <c r="AI766" s="396">
        <v>9682918.7219999991</v>
      </c>
      <c r="AJ766" s="396">
        <v>1448613.28</v>
      </c>
      <c r="AK766" s="396">
        <v>8234305.4419999998</v>
      </c>
      <c r="AL766" s="396">
        <v>9538057.3920000009</v>
      </c>
      <c r="AM766" s="396">
        <v>341855.64</v>
      </c>
      <c r="AN766" s="396">
        <v>341855.64</v>
      </c>
      <c r="AO766" s="396">
        <v>356099.62</v>
      </c>
      <c r="AP766" s="396">
        <v>356099.62</v>
      </c>
      <c r="AQ766" s="396">
        <v>174997.53</v>
      </c>
      <c r="AR766" s="396">
        <v>174997.53</v>
      </c>
      <c r="AS766" s="396">
        <v>182458.66</v>
      </c>
      <c r="AT766" s="396">
        <v>182458.66</v>
      </c>
      <c r="AU766" s="396">
        <v>219086.05</v>
      </c>
      <c r="AV766" s="396">
        <v>687102.7</v>
      </c>
      <c r="AW766" s="396">
        <v>282709.05</v>
      </c>
      <c r="AX766" s="396">
        <v>106966.04</v>
      </c>
      <c r="AY766" s="396">
        <v>3406686.74</v>
      </c>
      <c r="AZ766" s="396">
        <v>21047618.390000001</v>
      </c>
      <c r="BA766" s="396">
        <v>1364595.41</v>
      </c>
      <c r="BB766" s="396">
        <v>205351.99</v>
      </c>
      <c r="BC766" s="396">
        <v>584882.91</v>
      </c>
      <c r="BD766" s="396">
        <v>21047618.311999999</v>
      </c>
    </row>
    <row r="767" spans="1:56" x14ac:dyDescent="0.25">
      <c r="A767" s="390" t="s">
        <v>2027</v>
      </c>
      <c r="B767" s="390" t="s">
        <v>6763</v>
      </c>
      <c r="C767">
        <v>74</v>
      </c>
      <c r="D767" s="396">
        <v>948165.08</v>
      </c>
      <c r="E767" s="396">
        <v>1280764.98</v>
      </c>
      <c r="F767" s="397">
        <v>1.35078269281969</v>
      </c>
      <c r="G767">
        <v>4</v>
      </c>
      <c r="H767" s="396">
        <v>60.29</v>
      </c>
      <c r="I767" s="396">
        <v>97007.49</v>
      </c>
      <c r="J767" s="396">
        <v>97067.78</v>
      </c>
      <c r="K767">
        <v>0.9</v>
      </c>
      <c r="L767" s="396">
        <v>225382.45</v>
      </c>
      <c r="M767" s="396">
        <v>45076.49</v>
      </c>
      <c r="N767" s="396">
        <v>23894.41</v>
      </c>
      <c r="O767" s="396">
        <v>9686.92</v>
      </c>
      <c r="P767" s="396">
        <v>7690.79</v>
      </c>
      <c r="Q767" s="396">
        <v>13162.55</v>
      </c>
      <c r="R767" s="396">
        <v>4471.41</v>
      </c>
      <c r="S767" s="396">
        <v>8930.59</v>
      </c>
      <c r="T767" s="396">
        <v>11100.1</v>
      </c>
      <c r="U767" s="396">
        <v>6697.94</v>
      </c>
      <c r="V767" s="396">
        <v>16363.62</v>
      </c>
      <c r="W767" s="396">
        <v>14252.35</v>
      </c>
      <c r="X767" s="396">
        <v>10716.19</v>
      </c>
      <c r="Y767" s="396">
        <v>397425.81</v>
      </c>
      <c r="Z767" s="396">
        <v>6525</v>
      </c>
      <c r="AA767" s="396">
        <v>9250</v>
      </c>
      <c r="AB767" s="396">
        <v>24050</v>
      </c>
      <c r="AC767" s="396">
        <v>2516</v>
      </c>
      <c r="AD767" s="396">
        <v>21127</v>
      </c>
      <c r="AE767" s="396">
        <v>12735.5</v>
      </c>
      <c r="AF767" s="396">
        <v>111074</v>
      </c>
      <c r="AG767" s="396">
        <v>74592</v>
      </c>
      <c r="AH767" s="396">
        <v>188411.67600000001</v>
      </c>
      <c r="AI767" s="396">
        <v>450281.17599999998</v>
      </c>
      <c r="AJ767" s="396">
        <v>75041.919999999998</v>
      </c>
      <c r="AK767" s="396">
        <v>375239.25599999999</v>
      </c>
      <c r="AL767" s="396">
        <v>442776.97600000002</v>
      </c>
      <c r="AM767" s="396">
        <v>12887.41</v>
      </c>
      <c r="AN767" s="396">
        <v>12887.41</v>
      </c>
      <c r="AO767" s="396">
        <v>13565.7</v>
      </c>
      <c r="AP767" s="396">
        <v>13565.7</v>
      </c>
      <c r="AQ767" s="396">
        <v>0</v>
      </c>
      <c r="AR767" s="396">
        <v>0</v>
      </c>
      <c r="AS767" s="396">
        <v>0</v>
      </c>
      <c r="AT767" s="396">
        <v>0</v>
      </c>
      <c r="AU767" s="396">
        <v>0</v>
      </c>
      <c r="AV767" s="396">
        <v>35270.82</v>
      </c>
      <c r="AW767" s="396">
        <v>14512.21</v>
      </c>
      <c r="AX767" s="396">
        <v>5272.97</v>
      </c>
      <c r="AY767" s="396">
        <v>107962.22</v>
      </c>
      <c r="AZ767" s="396">
        <v>948165.08</v>
      </c>
      <c r="BA767" s="396">
        <v>32749.49</v>
      </c>
      <c r="BB767" s="396">
        <v>0.06</v>
      </c>
      <c r="BC767" s="396">
        <v>21791.1</v>
      </c>
      <c r="BD767" s="396">
        <v>948165.00600000005</v>
      </c>
    </row>
    <row r="768" spans="1:56" x14ac:dyDescent="0.25">
      <c r="A768" s="390" t="s">
        <v>2021</v>
      </c>
      <c r="B768" s="390" t="s">
        <v>6764</v>
      </c>
      <c r="C768">
        <v>560.75</v>
      </c>
      <c r="D768" s="396">
        <v>7261907.1500000004</v>
      </c>
      <c r="E768" s="396">
        <v>20260055.390000001</v>
      </c>
      <c r="F768" s="397">
        <v>2.78990834935145</v>
      </c>
      <c r="G768">
        <v>4</v>
      </c>
      <c r="H768" s="396">
        <v>461.78</v>
      </c>
      <c r="I768" s="396">
        <v>416243.62</v>
      </c>
      <c r="J768" s="396">
        <v>416705.4</v>
      </c>
      <c r="K768">
        <v>0.9</v>
      </c>
      <c r="L768" s="396">
        <v>1683677.47</v>
      </c>
      <c r="M768" s="396">
        <v>415514.77</v>
      </c>
      <c r="N768" s="396">
        <v>189094.45</v>
      </c>
      <c r="O768" s="396">
        <v>75239.009999999995</v>
      </c>
      <c r="P768" s="396">
        <v>55279.26</v>
      </c>
      <c r="Q768" s="396">
        <v>132325.16</v>
      </c>
      <c r="R768" s="396">
        <v>41360.589999999997</v>
      </c>
      <c r="S768" s="396">
        <v>72281.97</v>
      </c>
      <c r="T768" s="396">
        <v>82880.78</v>
      </c>
      <c r="U768" s="396">
        <v>51909.06</v>
      </c>
      <c r="V768" s="396">
        <v>122181.69</v>
      </c>
      <c r="W768" s="396">
        <v>106417.58</v>
      </c>
      <c r="X768" s="396">
        <v>86734.17</v>
      </c>
      <c r="Y768" s="396">
        <v>3114895.96</v>
      </c>
      <c r="Z768" s="396">
        <v>49905</v>
      </c>
      <c r="AA768" s="396">
        <v>70093.75</v>
      </c>
      <c r="AB768" s="396">
        <v>182243.75</v>
      </c>
      <c r="AC768" s="396">
        <v>19065.5</v>
      </c>
      <c r="AD768" s="396">
        <v>160094.12</v>
      </c>
      <c r="AE768" s="396">
        <v>242829</v>
      </c>
      <c r="AF768" s="396">
        <v>841685.75</v>
      </c>
      <c r="AG768" s="396">
        <v>565236</v>
      </c>
      <c r="AH768" s="396">
        <v>1411030.095</v>
      </c>
      <c r="AI768" s="396">
        <v>3542182.9649999999</v>
      </c>
      <c r="AJ768" s="396">
        <v>568645.36</v>
      </c>
      <c r="AK768" s="396">
        <v>2973537.605</v>
      </c>
      <c r="AL768" s="396">
        <v>3485318.4249999998</v>
      </c>
      <c r="AM768" s="396">
        <v>58332.51</v>
      </c>
      <c r="AN768" s="396">
        <v>58332.51</v>
      </c>
      <c r="AO768" s="396">
        <v>61045.65</v>
      </c>
      <c r="AP768" s="396">
        <v>61045.65</v>
      </c>
      <c r="AQ768" s="396">
        <v>0</v>
      </c>
      <c r="AR768" s="396">
        <v>0</v>
      </c>
      <c r="AS768" s="396">
        <v>0</v>
      </c>
      <c r="AT768" s="396">
        <v>0</v>
      </c>
      <c r="AU768" s="396">
        <v>678.28</v>
      </c>
      <c r="AV768" s="396">
        <v>269279.14</v>
      </c>
      <c r="AW768" s="396">
        <v>110795.15</v>
      </c>
      <c r="AX768" s="396">
        <v>42183.79</v>
      </c>
      <c r="AY768" s="396">
        <v>661692.68000000005</v>
      </c>
      <c r="AZ768" s="396">
        <v>7261907.1500000004</v>
      </c>
      <c r="BA768" s="396">
        <v>96803.44</v>
      </c>
      <c r="BB768" s="396">
        <v>0.04</v>
      </c>
      <c r="BC768" s="396">
        <v>190571.13</v>
      </c>
      <c r="BD768" s="396">
        <v>7261907.0650000004</v>
      </c>
    </row>
    <row r="769" spans="1:56" x14ac:dyDescent="0.25">
      <c r="A769" s="390" t="s">
        <v>3014</v>
      </c>
      <c r="B769" s="390" t="s">
        <v>6765</v>
      </c>
      <c r="C769">
        <v>924</v>
      </c>
      <c r="D769" s="396">
        <v>12442879.75</v>
      </c>
      <c r="E769" s="396">
        <v>8699091.0800000001</v>
      </c>
      <c r="F769" s="397">
        <v>0.69912200831162097</v>
      </c>
      <c r="G769">
        <v>1</v>
      </c>
      <c r="H769" s="396">
        <v>416120.64</v>
      </c>
      <c r="I769" s="396">
        <v>3029851.2</v>
      </c>
      <c r="J769" s="396">
        <v>3445971.84</v>
      </c>
      <c r="K769">
        <v>0.9</v>
      </c>
      <c r="L769" s="396">
        <v>2837925</v>
      </c>
      <c r="M769" s="396">
        <v>681859.31</v>
      </c>
      <c r="N769" s="396">
        <v>310477.81</v>
      </c>
      <c r="O769" s="396">
        <v>126279.4</v>
      </c>
      <c r="P769" s="396">
        <v>94239.5</v>
      </c>
      <c r="Q769" s="396">
        <v>215305.1</v>
      </c>
      <c r="R769" s="396">
        <v>67630.16</v>
      </c>
      <c r="S769" s="396">
        <v>118609.42</v>
      </c>
      <c r="T769" s="396">
        <v>139861.32</v>
      </c>
      <c r="U769" s="396">
        <v>85677.86</v>
      </c>
      <c r="V769" s="396">
        <v>206181.61</v>
      </c>
      <c r="W769" s="396">
        <v>179579.67</v>
      </c>
      <c r="X769" s="396">
        <v>142324.42000000001</v>
      </c>
      <c r="Y769" s="396">
        <v>5205950.58</v>
      </c>
      <c r="Z769" s="396">
        <v>82710</v>
      </c>
      <c r="AA769" s="396">
        <v>115500</v>
      </c>
      <c r="AB769" s="396">
        <v>300300</v>
      </c>
      <c r="AC769" s="396">
        <v>31416</v>
      </c>
      <c r="AD769" s="396">
        <v>527604</v>
      </c>
      <c r="AE769" s="396">
        <v>372034</v>
      </c>
      <c r="AF769" s="396">
        <v>1386924</v>
      </c>
      <c r="AG769" s="396">
        <v>931392</v>
      </c>
      <c r="AH769" s="396">
        <v>2384442.5430000001</v>
      </c>
      <c r="AI769" s="396">
        <v>6132322.5429999996</v>
      </c>
      <c r="AJ769" s="396">
        <v>937009.92</v>
      </c>
      <c r="AK769" s="396">
        <v>5195312.6229999997</v>
      </c>
      <c r="AL769" s="396">
        <v>6038621.5429999996</v>
      </c>
      <c r="AM769" s="396">
        <v>122769.58</v>
      </c>
      <c r="AN769" s="396">
        <v>122769.58</v>
      </c>
      <c r="AO769" s="396">
        <v>128195.86</v>
      </c>
      <c r="AP769" s="396">
        <v>128195.86</v>
      </c>
      <c r="AQ769" s="396">
        <v>0</v>
      </c>
      <c r="AR769" s="396">
        <v>0</v>
      </c>
      <c r="AS769" s="396">
        <v>0</v>
      </c>
      <c r="AT769" s="396">
        <v>0</v>
      </c>
      <c r="AU769" s="396">
        <v>0</v>
      </c>
      <c r="AV769" s="396">
        <v>444276.67</v>
      </c>
      <c r="AW769" s="396">
        <v>182798.05</v>
      </c>
      <c r="AX769" s="396">
        <v>69301.94</v>
      </c>
      <c r="AY769" s="396">
        <v>1198307.54</v>
      </c>
      <c r="AZ769" s="396">
        <v>12442879.75</v>
      </c>
      <c r="BA769" s="396">
        <v>229329.45</v>
      </c>
      <c r="BB769" s="396">
        <v>49.38</v>
      </c>
      <c r="BC769" s="396">
        <v>322102.84000000003</v>
      </c>
      <c r="BD769" s="396">
        <v>12442879.663000001</v>
      </c>
    </row>
    <row r="770" spans="1:56" x14ac:dyDescent="0.25">
      <c r="A770" s="390" t="s">
        <v>2950</v>
      </c>
      <c r="B770" s="390" t="s">
        <v>6766</v>
      </c>
      <c r="C770">
        <v>696.3</v>
      </c>
      <c r="D770" s="396">
        <v>9807403.7400000002</v>
      </c>
      <c r="E770" s="396">
        <v>8275630.75</v>
      </c>
      <c r="F770" s="397">
        <v>0.84381462917116501</v>
      </c>
      <c r="G770">
        <v>2</v>
      </c>
      <c r="H770" s="396">
        <v>24899.45</v>
      </c>
      <c r="I770" s="396">
        <v>2838852.02</v>
      </c>
      <c r="J770" s="396">
        <v>2863751.47</v>
      </c>
      <c r="K770">
        <v>0.9</v>
      </c>
      <c r="L770" s="396">
        <v>2211859.48</v>
      </c>
      <c r="M770" s="396">
        <v>533278.64</v>
      </c>
      <c r="N770" s="396">
        <v>233207.55</v>
      </c>
      <c r="O770" s="396">
        <v>94248.67</v>
      </c>
      <c r="P770" s="396">
        <v>75961.67</v>
      </c>
      <c r="Q770" s="396">
        <v>160738.31</v>
      </c>
      <c r="R770" s="396">
        <v>50862.35</v>
      </c>
      <c r="S770" s="396">
        <v>89305.919999999998</v>
      </c>
      <c r="T770" s="396">
        <v>104340.98</v>
      </c>
      <c r="U770" s="396">
        <v>64188.63</v>
      </c>
      <c r="V770" s="396">
        <v>153818.01999999999</v>
      </c>
      <c r="W770" s="396">
        <v>133972.13</v>
      </c>
      <c r="X770" s="396">
        <v>107161.92</v>
      </c>
      <c r="Y770" s="396">
        <v>4012944.27</v>
      </c>
      <c r="Z770" s="396">
        <v>61910.1</v>
      </c>
      <c r="AA770" s="396">
        <v>87037.5</v>
      </c>
      <c r="AB770" s="396">
        <v>226297.5</v>
      </c>
      <c r="AC770" s="396">
        <v>23674.2</v>
      </c>
      <c r="AD770" s="396">
        <v>397587.3</v>
      </c>
      <c r="AE770" s="396">
        <v>281217.74</v>
      </c>
      <c r="AF770" s="396">
        <v>1045146.3</v>
      </c>
      <c r="AG770" s="396">
        <v>701870.4</v>
      </c>
      <c r="AH770" s="396">
        <v>1903201.2342000001</v>
      </c>
      <c r="AI770" s="396">
        <v>4727942.2741999999</v>
      </c>
      <c r="AJ770" s="396">
        <v>706103.9</v>
      </c>
      <c r="AK770" s="396">
        <v>4021838.3742</v>
      </c>
      <c r="AL770" s="396">
        <v>4657331.8842000002</v>
      </c>
      <c r="AM770" s="396">
        <v>149900.98000000001</v>
      </c>
      <c r="AN770" s="396">
        <v>149900.98000000001</v>
      </c>
      <c r="AO770" s="396">
        <v>156683.82999999999</v>
      </c>
      <c r="AP770" s="396">
        <v>156683.82999999999</v>
      </c>
      <c r="AQ770" s="396">
        <v>0</v>
      </c>
      <c r="AR770" s="396">
        <v>0</v>
      </c>
      <c r="AS770" s="396">
        <v>0</v>
      </c>
      <c r="AT770" s="396">
        <v>0</v>
      </c>
      <c r="AU770" s="396">
        <v>0</v>
      </c>
      <c r="AV770" s="396">
        <v>334394.5</v>
      </c>
      <c r="AW770" s="396">
        <v>137586.93</v>
      </c>
      <c r="AX770" s="396">
        <v>51976.45</v>
      </c>
      <c r="AY770" s="396">
        <v>1137127.5</v>
      </c>
      <c r="AZ770" s="396">
        <v>9807403.7400000002</v>
      </c>
      <c r="BA770" s="396">
        <v>406152.4</v>
      </c>
      <c r="BB770" s="396">
        <v>0</v>
      </c>
      <c r="BC770" s="396">
        <v>267271.38</v>
      </c>
      <c r="BD770" s="396">
        <v>9807403.6542000007</v>
      </c>
    </row>
    <row r="771" spans="1:56" x14ac:dyDescent="0.25">
      <c r="A771" s="390" t="s">
        <v>3232</v>
      </c>
      <c r="B771" s="390" t="s">
        <v>6767</v>
      </c>
      <c r="C771">
        <v>3085.12</v>
      </c>
      <c r="D771" s="396">
        <v>44707471.490000002</v>
      </c>
      <c r="E771" s="396">
        <v>35077694.979999997</v>
      </c>
      <c r="F771" s="397">
        <v>0.78460476092561104</v>
      </c>
      <c r="G771">
        <v>2</v>
      </c>
      <c r="H771" s="396">
        <v>327843.71999999997</v>
      </c>
      <c r="I771" s="396">
        <v>16401615.029999999</v>
      </c>
      <c r="J771" s="396">
        <v>16729458.75</v>
      </c>
      <c r="K771">
        <v>0.9</v>
      </c>
      <c r="L771" s="396">
        <v>9909593.8200000003</v>
      </c>
      <c r="M771" s="396">
        <v>2419296.5699999998</v>
      </c>
      <c r="N771" s="396">
        <v>1041365.43</v>
      </c>
      <c r="O771" s="396">
        <v>421141.68</v>
      </c>
      <c r="P771" s="396">
        <v>349103.22</v>
      </c>
      <c r="Q771" s="396">
        <v>725188.81</v>
      </c>
      <c r="R771" s="396">
        <v>229160.07</v>
      </c>
      <c r="S771" s="396">
        <v>397690.42</v>
      </c>
      <c r="T771" s="396">
        <v>464724.39</v>
      </c>
      <c r="U771" s="396">
        <v>286616.18</v>
      </c>
      <c r="V771" s="396">
        <v>685090.22</v>
      </c>
      <c r="W771" s="396">
        <v>596698.59</v>
      </c>
      <c r="X771" s="396">
        <v>477205.42</v>
      </c>
      <c r="Y771" s="396">
        <v>18002874.82</v>
      </c>
      <c r="Z771" s="396">
        <v>275343.3</v>
      </c>
      <c r="AA771" s="396">
        <v>385640</v>
      </c>
      <c r="AB771" s="396">
        <v>1002664</v>
      </c>
      <c r="AC771" s="396">
        <v>104894.08</v>
      </c>
      <c r="AD771" s="396">
        <v>1761603.52</v>
      </c>
      <c r="AE771" s="396">
        <v>1300284.23</v>
      </c>
      <c r="AF771" s="396">
        <v>4630765.12</v>
      </c>
      <c r="AG771" s="396">
        <v>3109800.96</v>
      </c>
      <c r="AH771" s="396">
        <v>8728982.8888799995</v>
      </c>
      <c r="AI771" s="396">
        <v>21299978.09888</v>
      </c>
      <c r="AJ771" s="396">
        <v>3128558.48</v>
      </c>
      <c r="AK771" s="396">
        <v>18171419.61888</v>
      </c>
      <c r="AL771" s="396">
        <v>20987122.248879999</v>
      </c>
      <c r="AM771" s="396">
        <v>726443.23</v>
      </c>
      <c r="AN771" s="396">
        <v>726443.23</v>
      </c>
      <c r="AO771" s="396">
        <v>756287.77</v>
      </c>
      <c r="AP771" s="396">
        <v>756287.77</v>
      </c>
      <c r="AQ771" s="396">
        <v>80037.63</v>
      </c>
      <c r="AR771" s="396">
        <v>80037.63</v>
      </c>
      <c r="AS771" s="396">
        <v>82750.77</v>
      </c>
      <c r="AT771" s="396">
        <v>82750.77</v>
      </c>
      <c r="AU771" s="396">
        <v>99707.89</v>
      </c>
      <c r="AV771" s="396">
        <v>1484087.58</v>
      </c>
      <c r="AW771" s="396">
        <v>610629.22</v>
      </c>
      <c r="AX771" s="396">
        <v>232010.85</v>
      </c>
      <c r="AY771" s="396">
        <v>5717474.3399999999</v>
      </c>
      <c r="AZ771" s="396">
        <v>44707471.490000002</v>
      </c>
      <c r="BA771" s="396">
        <v>2867872.54</v>
      </c>
      <c r="BB771" s="396">
        <v>128795.19</v>
      </c>
      <c r="BC771" s="396">
        <v>1319881.99</v>
      </c>
      <c r="BD771" s="396">
        <v>44707471.408880003</v>
      </c>
    </row>
    <row r="772" spans="1:56" x14ac:dyDescent="0.25">
      <c r="A772" s="390" t="s">
        <v>2655</v>
      </c>
      <c r="B772" s="390" t="s">
        <v>6768</v>
      </c>
      <c r="C772">
        <v>935.71</v>
      </c>
      <c r="D772" s="396">
        <v>12787769.279999999</v>
      </c>
      <c r="E772" s="396">
        <v>9522954.2200000007</v>
      </c>
      <c r="F772" s="397">
        <v>0.74469237061493199</v>
      </c>
      <c r="G772">
        <v>1</v>
      </c>
      <c r="H772" s="396">
        <v>230362.67</v>
      </c>
      <c r="I772" s="396">
        <v>3439053.74</v>
      </c>
      <c r="J772" s="396">
        <v>3669416.41</v>
      </c>
      <c r="K772">
        <v>0.9</v>
      </c>
      <c r="L772" s="396">
        <v>2907735.12</v>
      </c>
      <c r="M772" s="396">
        <v>705385.28</v>
      </c>
      <c r="N772" s="396">
        <v>314645.49</v>
      </c>
      <c r="O772" s="396">
        <v>127206.81</v>
      </c>
      <c r="P772" s="396">
        <v>97355.3</v>
      </c>
      <c r="Q772" s="396">
        <v>218879.03</v>
      </c>
      <c r="R772" s="396">
        <v>69306.94</v>
      </c>
      <c r="S772" s="396">
        <v>120283.91</v>
      </c>
      <c r="T772" s="396">
        <v>140601.32999999999</v>
      </c>
      <c r="U772" s="396">
        <v>86794.19</v>
      </c>
      <c r="V772" s="396">
        <v>207272.52</v>
      </c>
      <c r="W772" s="396">
        <v>180529.83</v>
      </c>
      <c r="X772" s="396">
        <v>144333.71</v>
      </c>
      <c r="Y772" s="396">
        <v>5320329.46</v>
      </c>
      <c r="Z772" s="396">
        <v>83831.399999999994</v>
      </c>
      <c r="AA772" s="396">
        <v>116963.75</v>
      </c>
      <c r="AB772" s="396">
        <v>304105.75</v>
      </c>
      <c r="AC772" s="396">
        <v>31814.14</v>
      </c>
      <c r="AD772" s="396">
        <v>534290.41</v>
      </c>
      <c r="AE772" s="396">
        <v>387822.97</v>
      </c>
      <c r="AF772" s="396">
        <v>1404500.71</v>
      </c>
      <c r="AG772" s="396">
        <v>943195.68</v>
      </c>
      <c r="AH772" s="396">
        <v>2458193.4920399999</v>
      </c>
      <c r="AI772" s="396">
        <v>6264718.3020400004</v>
      </c>
      <c r="AJ772" s="396">
        <v>948884.79</v>
      </c>
      <c r="AK772" s="396">
        <v>5315833.5120400004</v>
      </c>
      <c r="AL772" s="396">
        <v>6169829.82204</v>
      </c>
      <c r="AM772" s="396">
        <v>145152.99</v>
      </c>
      <c r="AN772" s="396">
        <v>145152.99</v>
      </c>
      <c r="AO772" s="396">
        <v>151257.54999999999</v>
      </c>
      <c r="AP772" s="396">
        <v>151257.54999999999</v>
      </c>
      <c r="AQ772" s="396">
        <v>0</v>
      </c>
      <c r="AR772" s="396">
        <v>0</v>
      </c>
      <c r="AS772" s="396">
        <v>0</v>
      </c>
      <c r="AT772" s="396">
        <v>0</v>
      </c>
      <c r="AU772" s="396">
        <v>0</v>
      </c>
      <c r="AV772" s="396">
        <v>449702.95</v>
      </c>
      <c r="AW772" s="396">
        <v>185030.7</v>
      </c>
      <c r="AX772" s="396">
        <v>70055.22</v>
      </c>
      <c r="AY772" s="396">
        <v>1297609.95</v>
      </c>
      <c r="AZ772" s="396">
        <v>12787769.279999999</v>
      </c>
      <c r="BA772" s="396">
        <v>249124.74</v>
      </c>
      <c r="BB772" s="396">
        <v>0</v>
      </c>
      <c r="BC772" s="396">
        <v>299234.81</v>
      </c>
      <c r="BD772" s="396">
        <v>12787769.232039999</v>
      </c>
    </row>
    <row r="773" spans="1:56" x14ac:dyDescent="0.25">
      <c r="A773" s="390" t="s">
        <v>3046</v>
      </c>
      <c r="B773" s="390" t="s">
        <v>6769</v>
      </c>
      <c r="C773">
        <v>757.25</v>
      </c>
      <c r="D773" s="396">
        <v>11590389.140000001</v>
      </c>
      <c r="E773" s="396">
        <v>9037613.3699999992</v>
      </c>
      <c r="F773" s="397">
        <v>0.77975064174592501</v>
      </c>
      <c r="G773">
        <v>1</v>
      </c>
      <c r="H773" s="396">
        <v>105052.78</v>
      </c>
      <c r="I773" s="396">
        <v>7230536.4100000001</v>
      </c>
      <c r="J773" s="396">
        <v>7335589.1900000004</v>
      </c>
      <c r="K773">
        <v>0.9</v>
      </c>
      <c r="L773" s="396">
        <v>2595450.1</v>
      </c>
      <c r="M773" s="396">
        <v>519090.02</v>
      </c>
      <c r="N773" s="396">
        <v>244110.51</v>
      </c>
      <c r="O773" s="396">
        <v>108493.56</v>
      </c>
      <c r="P773" s="396">
        <v>97470.65</v>
      </c>
      <c r="Q773" s="396">
        <v>146173.62</v>
      </c>
      <c r="R773" s="396">
        <v>55892.7</v>
      </c>
      <c r="S773" s="396">
        <v>93771.21</v>
      </c>
      <c r="T773" s="396">
        <v>124321.17</v>
      </c>
      <c r="U773" s="396">
        <v>70328.41</v>
      </c>
      <c r="V773" s="396">
        <v>183272.54</v>
      </c>
      <c r="W773" s="396">
        <v>159626.37</v>
      </c>
      <c r="X773" s="396">
        <v>112520.01</v>
      </c>
      <c r="Y773" s="396">
        <v>4510520.87</v>
      </c>
      <c r="Z773" s="396">
        <v>67095</v>
      </c>
      <c r="AA773" s="396">
        <v>94656.25</v>
      </c>
      <c r="AB773" s="396">
        <v>246106.25</v>
      </c>
      <c r="AC773" s="396">
        <v>25746.5</v>
      </c>
      <c r="AD773" s="396">
        <v>432389.75</v>
      </c>
      <c r="AE773" s="396">
        <v>133338.5</v>
      </c>
      <c r="AF773" s="396">
        <v>1136632.25</v>
      </c>
      <c r="AG773" s="396">
        <v>763308</v>
      </c>
      <c r="AH773" s="396">
        <v>2340389.517</v>
      </c>
      <c r="AI773" s="396">
        <v>5239662.017</v>
      </c>
      <c r="AJ773" s="396">
        <v>767912.08</v>
      </c>
      <c r="AK773" s="396">
        <v>4471749.9369999999</v>
      </c>
      <c r="AL773" s="396">
        <v>5162870.807</v>
      </c>
      <c r="AM773" s="396">
        <v>296410.53999999998</v>
      </c>
      <c r="AN773" s="396">
        <v>296410.53999999998</v>
      </c>
      <c r="AO773" s="396">
        <v>308619.67</v>
      </c>
      <c r="AP773" s="396">
        <v>308619.67</v>
      </c>
      <c r="AQ773" s="396">
        <v>25774.83</v>
      </c>
      <c r="AR773" s="396">
        <v>25774.83</v>
      </c>
      <c r="AS773" s="396">
        <v>26453.11</v>
      </c>
      <c r="AT773" s="396">
        <v>26453.11</v>
      </c>
      <c r="AU773" s="396">
        <v>31879.39</v>
      </c>
      <c r="AV773" s="396">
        <v>364239.04</v>
      </c>
      <c r="AW773" s="396">
        <v>149866.49</v>
      </c>
      <c r="AX773" s="396">
        <v>56496.15</v>
      </c>
      <c r="AY773" s="396">
        <v>1916997.37</v>
      </c>
      <c r="AZ773" s="396">
        <v>11590389.140000001</v>
      </c>
      <c r="BA773" s="396">
        <v>1863020.32</v>
      </c>
      <c r="BB773" s="396">
        <v>37057.050000000003</v>
      </c>
      <c r="BC773" s="396">
        <v>391572.37</v>
      </c>
      <c r="BD773" s="396">
        <v>11590389.047</v>
      </c>
    </row>
    <row r="774" spans="1:56" x14ac:dyDescent="0.25">
      <c r="A774" s="390" t="s">
        <v>1963</v>
      </c>
      <c r="B774" s="390" t="s">
        <v>6770</v>
      </c>
      <c r="C774">
        <v>219.63</v>
      </c>
      <c r="D774" s="396">
        <v>3024668.36</v>
      </c>
      <c r="E774" s="396">
        <v>3203461.63</v>
      </c>
      <c r="F774" s="397">
        <v>1.05911169381889</v>
      </c>
      <c r="G774">
        <v>4</v>
      </c>
      <c r="H774" s="396">
        <v>192.33</v>
      </c>
      <c r="I774" s="396">
        <v>797917.36</v>
      </c>
      <c r="J774" s="396">
        <v>798109.69</v>
      </c>
      <c r="K774">
        <v>0.9</v>
      </c>
      <c r="L774" s="396">
        <v>706499.73</v>
      </c>
      <c r="M774" s="396">
        <v>141299.94</v>
      </c>
      <c r="N774" s="396">
        <v>69745.86</v>
      </c>
      <c r="O774" s="396">
        <v>30998.16</v>
      </c>
      <c r="P774" s="396">
        <v>25108.37</v>
      </c>
      <c r="Q774" s="396">
        <v>42951.49</v>
      </c>
      <c r="R774" s="396">
        <v>15649.95</v>
      </c>
      <c r="S774" s="396">
        <v>27070.85</v>
      </c>
      <c r="T774" s="396">
        <v>35520.33</v>
      </c>
      <c r="U774" s="396">
        <v>20093.830000000002</v>
      </c>
      <c r="V774" s="396">
        <v>52363.58</v>
      </c>
      <c r="W774" s="396">
        <v>45607.53</v>
      </c>
      <c r="X774" s="396">
        <v>32483.45</v>
      </c>
      <c r="Y774" s="396">
        <v>1245393.07</v>
      </c>
      <c r="Z774" s="396">
        <v>19737</v>
      </c>
      <c r="AA774" s="396">
        <v>27453.75</v>
      </c>
      <c r="AB774" s="396">
        <v>71379.75</v>
      </c>
      <c r="AC774" s="396">
        <v>7467.42</v>
      </c>
      <c r="AD774" s="396">
        <v>62704.36</v>
      </c>
      <c r="AE774" s="396">
        <v>40033.379999999997</v>
      </c>
      <c r="AF774" s="396">
        <v>329664.63</v>
      </c>
      <c r="AG774" s="396">
        <v>221387.04</v>
      </c>
      <c r="AH774" s="396">
        <v>610613.76312000002</v>
      </c>
      <c r="AI774" s="396">
        <v>1390441.0931200001</v>
      </c>
      <c r="AJ774" s="396">
        <v>222722.39</v>
      </c>
      <c r="AK774" s="396">
        <v>1167718.70312</v>
      </c>
      <c r="AL774" s="396">
        <v>1368168.8531200001</v>
      </c>
      <c r="AM774" s="396">
        <v>52227.94</v>
      </c>
      <c r="AN774" s="396">
        <v>52227.94</v>
      </c>
      <c r="AO774" s="396">
        <v>54262.8</v>
      </c>
      <c r="AP774" s="396">
        <v>54262.8</v>
      </c>
      <c r="AQ774" s="396">
        <v>6104.56</v>
      </c>
      <c r="AR774" s="396">
        <v>6104.56</v>
      </c>
      <c r="AS774" s="396">
        <v>6782.85</v>
      </c>
      <c r="AT774" s="396">
        <v>6782.85</v>
      </c>
      <c r="AU774" s="396">
        <v>8139.42</v>
      </c>
      <c r="AV774" s="396">
        <v>105134.17</v>
      </c>
      <c r="AW774" s="396">
        <v>43257.55</v>
      </c>
      <c r="AX774" s="396">
        <v>15818.92</v>
      </c>
      <c r="AY774" s="396">
        <v>411106.36</v>
      </c>
      <c r="AZ774" s="396">
        <v>3024668.36</v>
      </c>
      <c r="BA774" s="396">
        <v>138803.85999999999</v>
      </c>
      <c r="BB774" s="396">
        <v>133.46</v>
      </c>
      <c r="BC774" s="396">
        <v>82366.720000000001</v>
      </c>
      <c r="BD774" s="396">
        <v>3024668.2831199998</v>
      </c>
    </row>
    <row r="775" spans="1:56" x14ac:dyDescent="0.25">
      <c r="A775" s="390" t="s">
        <v>2647</v>
      </c>
      <c r="B775" s="390" t="s">
        <v>6771</v>
      </c>
      <c r="C775">
        <v>216.63</v>
      </c>
      <c r="D775" s="396">
        <v>2769235.62</v>
      </c>
      <c r="E775" s="396">
        <v>2758678.29</v>
      </c>
      <c r="F775" s="397">
        <v>0.996187637511322</v>
      </c>
      <c r="G775">
        <v>3</v>
      </c>
      <c r="H775" s="396">
        <v>3685.18</v>
      </c>
      <c r="I775" s="396">
        <v>970751.03</v>
      </c>
      <c r="J775" s="396">
        <v>974436.21</v>
      </c>
      <c r="K775">
        <v>0.9</v>
      </c>
      <c r="L775" s="396">
        <v>665168.85</v>
      </c>
      <c r="M775" s="396">
        <v>133033.76999999999</v>
      </c>
      <c r="N775" s="396">
        <v>69745.86</v>
      </c>
      <c r="O775" s="396">
        <v>30352.36</v>
      </c>
      <c r="P775" s="396">
        <v>22338.66</v>
      </c>
      <c r="Q775" s="396">
        <v>41565.96</v>
      </c>
      <c r="R775" s="396">
        <v>15091.02</v>
      </c>
      <c r="S775" s="396">
        <v>26512.69</v>
      </c>
      <c r="T775" s="396">
        <v>34780.32</v>
      </c>
      <c r="U775" s="396">
        <v>19814.75</v>
      </c>
      <c r="V775" s="396">
        <v>51272.67</v>
      </c>
      <c r="W775" s="396">
        <v>44657.37</v>
      </c>
      <c r="X775" s="396">
        <v>31813.69</v>
      </c>
      <c r="Y775" s="396">
        <v>1186147.97</v>
      </c>
      <c r="Z775" s="396">
        <v>19302.3</v>
      </c>
      <c r="AA775" s="396">
        <v>27078.75</v>
      </c>
      <c r="AB775" s="396">
        <v>70404.75</v>
      </c>
      <c r="AC775" s="396">
        <v>7365.42</v>
      </c>
      <c r="AD775" s="396">
        <v>61847.86</v>
      </c>
      <c r="AE775" s="396">
        <v>38890.89</v>
      </c>
      <c r="AF775" s="396">
        <v>325161.63</v>
      </c>
      <c r="AG775" s="396">
        <v>218363.04</v>
      </c>
      <c r="AH775" s="396">
        <v>549540.61812</v>
      </c>
      <c r="AI775" s="396">
        <v>1317955.2581199999</v>
      </c>
      <c r="AJ775" s="396">
        <v>219680.15</v>
      </c>
      <c r="AK775" s="396">
        <v>1098275.10812</v>
      </c>
      <c r="AL775" s="396">
        <v>1295987.2381200001</v>
      </c>
      <c r="AM775" s="396">
        <v>30522.82</v>
      </c>
      <c r="AN775" s="396">
        <v>30522.82</v>
      </c>
      <c r="AO775" s="396">
        <v>31879.39</v>
      </c>
      <c r="AP775" s="396">
        <v>31879.39</v>
      </c>
      <c r="AQ775" s="396">
        <v>0</v>
      </c>
      <c r="AR775" s="396">
        <v>0</v>
      </c>
      <c r="AS775" s="396">
        <v>0</v>
      </c>
      <c r="AT775" s="396">
        <v>0</v>
      </c>
      <c r="AU775" s="396">
        <v>0</v>
      </c>
      <c r="AV775" s="396">
        <v>103777.60000000001</v>
      </c>
      <c r="AW775" s="396">
        <v>42699.39</v>
      </c>
      <c r="AX775" s="396">
        <v>15818.92</v>
      </c>
      <c r="AY775" s="396">
        <v>287100.33</v>
      </c>
      <c r="AZ775" s="396">
        <v>2769235.62</v>
      </c>
      <c r="BA775" s="396">
        <v>59802.13</v>
      </c>
      <c r="BB775" s="396">
        <v>0</v>
      </c>
      <c r="BC775" s="396">
        <v>82863.070000000007</v>
      </c>
      <c r="BD775" s="396">
        <v>2769235.5381200002</v>
      </c>
    </row>
    <row r="776" spans="1:56" x14ac:dyDescent="0.25">
      <c r="A776" s="390" t="s">
        <v>3048</v>
      </c>
      <c r="B776" s="390" t="s">
        <v>6772</v>
      </c>
      <c r="C776">
        <v>561.82000000000005</v>
      </c>
      <c r="D776" s="396">
        <v>8898618.7799999993</v>
      </c>
      <c r="E776" s="396">
        <v>7274172.5599999996</v>
      </c>
      <c r="F776" s="397">
        <v>0.81744962222103401</v>
      </c>
      <c r="G776">
        <v>2</v>
      </c>
      <c r="H776" s="396">
        <v>50101.63</v>
      </c>
      <c r="I776" s="396">
        <v>3872760.27</v>
      </c>
      <c r="J776" s="396">
        <v>3922861.9</v>
      </c>
      <c r="K776">
        <v>0.9</v>
      </c>
      <c r="L776" s="396">
        <v>1883187.09</v>
      </c>
      <c r="M776" s="396">
        <v>627666.25</v>
      </c>
      <c r="N776" s="396">
        <v>207106.2</v>
      </c>
      <c r="O776" s="396">
        <v>68788.84</v>
      </c>
      <c r="P776" s="396">
        <v>65301.21</v>
      </c>
      <c r="Q776" s="396">
        <v>177660</v>
      </c>
      <c r="R776" s="396">
        <v>41360.589999999997</v>
      </c>
      <c r="S776" s="396">
        <v>78142.679999999993</v>
      </c>
      <c r="T776" s="396">
        <v>68820.649999999994</v>
      </c>
      <c r="U776" s="396">
        <v>52188.14</v>
      </c>
      <c r="V776" s="396">
        <v>101454.44</v>
      </c>
      <c r="W776" s="396">
        <v>88364.6</v>
      </c>
      <c r="X776" s="396">
        <v>93766.68</v>
      </c>
      <c r="Y776" s="396">
        <v>3553807.37</v>
      </c>
      <c r="Z776" s="396">
        <v>50563.8</v>
      </c>
      <c r="AA776" s="396">
        <v>70227.5</v>
      </c>
      <c r="AB776" s="396">
        <v>182591.5</v>
      </c>
      <c r="AC776" s="396">
        <v>19101.88</v>
      </c>
      <c r="AD776" s="396">
        <v>320799.21999999997</v>
      </c>
      <c r="AE776" s="396">
        <v>520245.32</v>
      </c>
      <c r="AF776" s="396">
        <v>843291.82</v>
      </c>
      <c r="AG776" s="396">
        <v>566314.56000000006</v>
      </c>
      <c r="AH776" s="396">
        <v>1707478.09968</v>
      </c>
      <c r="AI776" s="396">
        <v>4280613.6996799996</v>
      </c>
      <c r="AJ776" s="396">
        <v>569730.42000000004</v>
      </c>
      <c r="AK776" s="396">
        <v>3710883.2796800002</v>
      </c>
      <c r="AL776" s="396">
        <v>4223640.6496799998</v>
      </c>
      <c r="AM776" s="396">
        <v>162110.10999999999</v>
      </c>
      <c r="AN776" s="396">
        <v>162110.10999999999</v>
      </c>
      <c r="AO776" s="396">
        <v>168892.96</v>
      </c>
      <c r="AP776" s="396">
        <v>168892.96</v>
      </c>
      <c r="AQ776" s="396">
        <v>6782.85</v>
      </c>
      <c r="AR776" s="396">
        <v>6782.85</v>
      </c>
      <c r="AS776" s="396">
        <v>6782.85</v>
      </c>
      <c r="AT776" s="396">
        <v>6782.85</v>
      </c>
      <c r="AU776" s="396">
        <v>8817.7000000000007</v>
      </c>
      <c r="AV776" s="396">
        <v>269957.43</v>
      </c>
      <c r="AW776" s="396">
        <v>111074.23</v>
      </c>
      <c r="AX776" s="396">
        <v>42183.79</v>
      </c>
      <c r="AY776" s="396">
        <v>1121170.69</v>
      </c>
      <c r="AZ776" s="396">
        <v>8898618.7799999993</v>
      </c>
      <c r="BA776" s="396">
        <v>602295.61</v>
      </c>
      <c r="BB776" s="396">
        <v>2338.77</v>
      </c>
      <c r="BC776" s="396">
        <v>233386.56</v>
      </c>
      <c r="BD776" s="396">
        <v>8898618.7096800003</v>
      </c>
    </row>
    <row r="777" spans="1:56" x14ac:dyDescent="0.25">
      <c r="A777" s="390"/>
      <c r="B777" s="390" t="s">
        <v>6773</v>
      </c>
      <c r="C777">
        <v>27.99</v>
      </c>
      <c r="D777" s="396">
        <v>423190.86</v>
      </c>
      <c r="E777" s="396">
        <v>441599.92</v>
      </c>
      <c r="F777" s="397">
        <v>1.0435006086851699</v>
      </c>
      <c r="G777">
        <v>4</v>
      </c>
      <c r="H777" s="396">
        <v>26.91</v>
      </c>
      <c r="I777" s="396">
        <v>399280.84</v>
      </c>
      <c r="J777" s="396">
        <v>399307.75</v>
      </c>
      <c r="K777">
        <v>0.9</v>
      </c>
      <c r="L777" s="396">
        <v>92458.12</v>
      </c>
      <c r="M777" s="396">
        <v>30816.28</v>
      </c>
      <c r="N777" s="396">
        <v>9615.64</v>
      </c>
      <c r="O777" s="396">
        <v>2958.66</v>
      </c>
      <c r="P777" s="396">
        <v>3059.42</v>
      </c>
      <c r="Q777" s="396">
        <v>8724.3700000000008</v>
      </c>
      <c r="R777" s="396">
        <v>1676.78</v>
      </c>
      <c r="S777" s="396">
        <v>3628.05</v>
      </c>
      <c r="T777" s="396">
        <v>2960.02</v>
      </c>
      <c r="U777" s="396">
        <v>2511.7199999999998</v>
      </c>
      <c r="V777" s="396">
        <v>4363.63</v>
      </c>
      <c r="W777" s="396">
        <v>3800.62</v>
      </c>
      <c r="X777" s="396">
        <v>4353.45</v>
      </c>
      <c r="Y777" s="396">
        <v>170926.76</v>
      </c>
      <c r="Z777" s="396">
        <v>2519.1</v>
      </c>
      <c r="AA777" s="396">
        <v>3498.75</v>
      </c>
      <c r="AB777" s="396">
        <v>9096.75</v>
      </c>
      <c r="AC777" s="396">
        <v>951.66</v>
      </c>
      <c r="AD777" s="396">
        <v>15982.29</v>
      </c>
      <c r="AE777" s="396">
        <v>25918.74</v>
      </c>
      <c r="AF777" s="396">
        <v>42012.99</v>
      </c>
      <c r="AG777" s="396">
        <v>28213.919999999998</v>
      </c>
      <c r="AH777" s="396">
        <v>80080.334759999998</v>
      </c>
      <c r="AI777" s="396">
        <v>208274.53476000001</v>
      </c>
      <c r="AJ777" s="396">
        <v>28384.09</v>
      </c>
      <c r="AK777" s="396">
        <v>179890.44476000001</v>
      </c>
      <c r="AL777" s="396">
        <v>205436.12476000001</v>
      </c>
      <c r="AM777" s="396">
        <v>6782.85</v>
      </c>
      <c r="AN777" s="396">
        <v>6782.85</v>
      </c>
      <c r="AO777" s="396">
        <v>6782.85</v>
      </c>
      <c r="AP777" s="396">
        <v>6782.85</v>
      </c>
      <c r="AQ777" s="396">
        <v>0</v>
      </c>
      <c r="AR777" s="396">
        <v>0</v>
      </c>
      <c r="AS777" s="396">
        <v>0</v>
      </c>
      <c r="AT777" s="396">
        <v>0</v>
      </c>
      <c r="AU777" s="396">
        <v>0</v>
      </c>
      <c r="AV777" s="396">
        <v>12887.41</v>
      </c>
      <c r="AW777" s="396">
        <v>5302.53</v>
      </c>
      <c r="AX777" s="396">
        <v>1506.56</v>
      </c>
      <c r="AY777" s="396">
        <v>46827.9</v>
      </c>
      <c r="AZ777" s="396">
        <v>423190.86</v>
      </c>
      <c r="BA777" s="396">
        <v>6748.59</v>
      </c>
      <c r="BB777" s="396">
        <v>0</v>
      </c>
      <c r="BC777" s="396">
        <v>2949.01</v>
      </c>
      <c r="BD777" s="396">
        <v>423190.78476000001</v>
      </c>
    </row>
    <row r="778" spans="1:56" x14ac:dyDescent="0.25">
      <c r="A778" s="390"/>
      <c r="B778" s="390" t="s">
        <v>6774</v>
      </c>
      <c r="C778">
        <v>44</v>
      </c>
      <c r="D778" s="396">
        <v>591095.22</v>
      </c>
      <c r="E778" s="396">
        <v>402138.09</v>
      </c>
      <c r="F778" s="397">
        <v>0.68032708841732803</v>
      </c>
      <c r="G778">
        <v>1</v>
      </c>
      <c r="H778" s="396">
        <v>26323.96</v>
      </c>
      <c r="I778" s="396">
        <v>343028.57</v>
      </c>
      <c r="J778" s="396">
        <v>369352.53</v>
      </c>
      <c r="K778">
        <v>0.9</v>
      </c>
      <c r="L778" s="396">
        <v>126575.82</v>
      </c>
      <c r="M778" s="396">
        <v>25315.16</v>
      </c>
      <c r="N778" s="396">
        <v>14207.49</v>
      </c>
      <c r="O778" s="396">
        <v>5812.15</v>
      </c>
      <c r="P778" s="396">
        <v>4608.3999999999996</v>
      </c>
      <c r="Q778" s="396">
        <v>11084.25</v>
      </c>
      <c r="R778" s="396">
        <v>2794.63</v>
      </c>
      <c r="S778" s="396">
        <v>5023.45</v>
      </c>
      <c r="T778" s="396">
        <v>6660.06</v>
      </c>
      <c r="U778" s="396">
        <v>3907.13</v>
      </c>
      <c r="V778" s="396">
        <v>9818.17</v>
      </c>
      <c r="W778" s="396">
        <v>8551.41</v>
      </c>
      <c r="X778" s="396">
        <v>6027.85</v>
      </c>
      <c r="Y778" s="396">
        <v>230385.97</v>
      </c>
      <c r="Z778" s="396">
        <v>3960</v>
      </c>
      <c r="AA778" s="396">
        <v>5500</v>
      </c>
      <c r="AB778" s="396">
        <v>14300</v>
      </c>
      <c r="AC778" s="396">
        <v>1496</v>
      </c>
      <c r="AD778" s="396">
        <v>25124</v>
      </c>
      <c r="AE778" s="396">
        <v>11568</v>
      </c>
      <c r="AF778" s="396">
        <v>66044</v>
      </c>
      <c r="AG778" s="396">
        <v>44352</v>
      </c>
      <c r="AH778" s="396">
        <v>114690.58500000001</v>
      </c>
      <c r="AI778" s="396">
        <v>287034.58500000002</v>
      </c>
      <c r="AJ778" s="396">
        <v>44619.519999999997</v>
      </c>
      <c r="AK778" s="396">
        <v>242415.065</v>
      </c>
      <c r="AL778" s="396">
        <v>282572.625</v>
      </c>
      <c r="AM778" s="396">
        <v>10852.56</v>
      </c>
      <c r="AN778" s="396">
        <v>10852.56</v>
      </c>
      <c r="AO778" s="396">
        <v>11530.84</v>
      </c>
      <c r="AP778" s="396">
        <v>11530.84</v>
      </c>
      <c r="AQ778" s="396">
        <v>0</v>
      </c>
      <c r="AR778" s="396">
        <v>0</v>
      </c>
      <c r="AS778" s="396">
        <v>0</v>
      </c>
      <c r="AT778" s="396">
        <v>0</v>
      </c>
      <c r="AU778" s="396">
        <v>678.28</v>
      </c>
      <c r="AV778" s="396">
        <v>21026.83</v>
      </c>
      <c r="AW778" s="396">
        <v>8651.51</v>
      </c>
      <c r="AX778" s="396">
        <v>3013.12</v>
      </c>
      <c r="AY778" s="396">
        <v>78136.539999999994</v>
      </c>
      <c r="AZ778" s="396">
        <v>591095.22</v>
      </c>
      <c r="BA778" s="396">
        <v>12945.85</v>
      </c>
      <c r="BB778" s="396">
        <v>39.479999999999997</v>
      </c>
      <c r="BC778" s="396">
        <v>6744.69</v>
      </c>
      <c r="BD778" s="396">
        <v>591095.13500000001</v>
      </c>
    </row>
    <row r="779" spans="1:56" x14ac:dyDescent="0.25">
      <c r="A779" s="390" t="s">
        <v>2910</v>
      </c>
      <c r="B779" s="390" t="s">
        <v>6775</v>
      </c>
      <c r="C779">
        <v>408.22</v>
      </c>
      <c r="D779" s="396">
        <v>6313263.0099999998</v>
      </c>
      <c r="E779" s="396">
        <v>4701846.12</v>
      </c>
      <c r="F779" s="397">
        <v>0.74475688919540195</v>
      </c>
      <c r="G779">
        <v>1</v>
      </c>
      <c r="H779" s="396">
        <v>134010.76</v>
      </c>
      <c r="I779" s="396">
        <v>3851061.48</v>
      </c>
      <c r="J779" s="396">
        <v>3985072.24</v>
      </c>
      <c r="K779">
        <v>0.9</v>
      </c>
      <c r="L779" s="396">
        <v>1438185.46</v>
      </c>
      <c r="M779" s="396">
        <v>287637.09000000003</v>
      </c>
      <c r="N779" s="396">
        <v>131096.38</v>
      </c>
      <c r="O779" s="396">
        <v>58121.55</v>
      </c>
      <c r="P779" s="396">
        <v>53459.38</v>
      </c>
      <c r="Q779" s="396">
        <v>78282.55</v>
      </c>
      <c r="R779" s="396">
        <v>30182.05</v>
      </c>
      <c r="S779" s="396">
        <v>50513.66</v>
      </c>
      <c r="T779" s="396">
        <v>66600.63</v>
      </c>
      <c r="U779" s="396">
        <v>37675.93</v>
      </c>
      <c r="V779" s="396">
        <v>98181.72</v>
      </c>
      <c r="W779" s="396">
        <v>85514.13</v>
      </c>
      <c r="X779" s="396">
        <v>60613.46</v>
      </c>
      <c r="Y779" s="396">
        <v>2476063.9900000002</v>
      </c>
      <c r="Z779" s="396">
        <v>35922.6</v>
      </c>
      <c r="AA779" s="396">
        <v>51027.5</v>
      </c>
      <c r="AB779" s="396">
        <v>132671.5</v>
      </c>
      <c r="AC779" s="396">
        <v>13879.48</v>
      </c>
      <c r="AD779" s="396">
        <v>233093.62</v>
      </c>
      <c r="AE779" s="396">
        <v>71145.78</v>
      </c>
      <c r="AF779" s="396">
        <v>612738.22</v>
      </c>
      <c r="AG779" s="396">
        <v>411485.76</v>
      </c>
      <c r="AH779" s="396">
        <v>1277951.7262800001</v>
      </c>
      <c r="AI779" s="396">
        <v>2839916.18628</v>
      </c>
      <c r="AJ779" s="396">
        <v>413967.73</v>
      </c>
      <c r="AK779" s="396">
        <v>2425948.45628</v>
      </c>
      <c r="AL779" s="396">
        <v>2798519.4062800002</v>
      </c>
      <c r="AM779" s="396">
        <v>177032.38</v>
      </c>
      <c r="AN779" s="396">
        <v>177032.38</v>
      </c>
      <c r="AO779" s="396">
        <v>184493.52</v>
      </c>
      <c r="AP779" s="396">
        <v>184493.52</v>
      </c>
      <c r="AQ779" s="396">
        <v>1356.57</v>
      </c>
      <c r="AR779" s="396">
        <v>1356.57</v>
      </c>
      <c r="AS779" s="396">
        <v>2034.85</v>
      </c>
      <c r="AT779" s="396">
        <v>2034.85</v>
      </c>
      <c r="AU779" s="396">
        <v>2034.85</v>
      </c>
      <c r="AV779" s="396">
        <v>196024.36</v>
      </c>
      <c r="AW779" s="396">
        <v>80654.399999999994</v>
      </c>
      <c r="AX779" s="396">
        <v>30131.279999999999</v>
      </c>
      <c r="AY779" s="396">
        <v>1038679.53</v>
      </c>
      <c r="AZ779" s="396">
        <v>6313263.0099999998</v>
      </c>
      <c r="BA779" s="396">
        <v>1244912.3400000001</v>
      </c>
      <c r="BB779" s="396">
        <v>1489.23</v>
      </c>
      <c r="BC779" s="396">
        <v>171506.74</v>
      </c>
      <c r="BD779" s="396">
        <v>6313262.9262800002</v>
      </c>
    </row>
    <row r="780" spans="1:56" x14ac:dyDescent="0.25">
      <c r="A780" s="390" t="s">
        <v>2769</v>
      </c>
      <c r="B780" s="390" t="s">
        <v>6776</v>
      </c>
      <c r="C780">
        <v>354.14</v>
      </c>
      <c r="D780" s="396">
        <v>4902915.28</v>
      </c>
      <c r="E780" s="396">
        <v>3822221</v>
      </c>
      <c r="F780" s="397">
        <v>0.77958128617714995</v>
      </c>
      <c r="G780">
        <v>1</v>
      </c>
      <c r="H780" s="396">
        <v>39380.76</v>
      </c>
      <c r="I780" s="396">
        <v>2453307.12</v>
      </c>
      <c r="J780" s="396">
        <v>2492687.88</v>
      </c>
      <c r="K780">
        <v>0.9</v>
      </c>
      <c r="L780" s="396">
        <v>1131432.8400000001</v>
      </c>
      <c r="M780" s="396">
        <v>226286.56</v>
      </c>
      <c r="N780" s="396">
        <v>113659.92</v>
      </c>
      <c r="O780" s="396">
        <v>50372.01</v>
      </c>
      <c r="P780" s="396">
        <v>39579.120000000003</v>
      </c>
      <c r="Q780" s="396">
        <v>69276.600000000006</v>
      </c>
      <c r="R780" s="396">
        <v>25710.639999999999</v>
      </c>
      <c r="S780" s="396">
        <v>43815.71</v>
      </c>
      <c r="T780" s="396">
        <v>57720.54</v>
      </c>
      <c r="U780" s="396">
        <v>32652.47</v>
      </c>
      <c r="V780" s="396">
        <v>85090.82</v>
      </c>
      <c r="W780" s="396">
        <v>74112.240000000005</v>
      </c>
      <c r="X780" s="396">
        <v>52576.31</v>
      </c>
      <c r="Y780" s="396">
        <v>2002285.78</v>
      </c>
      <c r="Z780" s="396">
        <v>31453.200000000001</v>
      </c>
      <c r="AA780" s="396">
        <v>44267.5</v>
      </c>
      <c r="AB780" s="396">
        <v>115095.5</v>
      </c>
      <c r="AC780" s="396">
        <v>12040.76</v>
      </c>
      <c r="AD780" s="396">
        <v>202213.94</v>
      </c>
      <c r="AE780" s="396">
        <v>64175.02</v>
      </c>
      <c r="AF780" s="396">
        <v>531564.14</v>
      </c>
      <c r="AG780" s="396">
        <v>356973.12</v>
      </c>
      <c r="AH780" s="396">
        <v>966169.81836000003</v>
      </c>
      <c r="AI780" s="396">
        <v>2323952.9983600001</v>
      </c>
      <c r="AJ780" s="396">
        <v>359126.29</v>
      </c>
      <c r="AK780" s="396">
        <v>1964826.70836</v>
      </c>
      <c r="AL780" s="396">
        <v>2288040.3683600002</v>
      </c>
      <c r="AM780" s="396">
        <v>84785.62</v>
      </c>
      <c r="AN780" s="396">
        <v>84785.62</v>
      </c>
      <c r="AO780" s="396">
        <v>88177.05</v>
      </c>
      <c r="AP780" s="396">
        <v>88177.05</v>
      </c>
      <c r="AQ780" s="396">
        <v>0</v>
      </c>
      <c r="AR780" s="396">
        <v>0</v>
      </c>
      <c r="AS780" s="396">
        <v>0</v>
      </c>
      <c r="AT780" s="396">
        <v>0</v>
      </c>
      <c r="AU780" s="396">
        <v>0</v>
      </c>
      <c r="AV780" s="396">
        <v>170249.53</v>
      </c>
      <c r="AW780" s="396">
        <v>70049.33</v>
      </c>
      <c r="AX780" s="396">
        <v>26364.87</v>
      </c>
      <c r="AY780" s="396">
        <v>612589.06999999995</v>
      </c>
      <c r="AZ780" s="396">
        <v>4902915.28</v>
      </c>
      <c r="BA780" s="396">
        <v>394486.87</v>
      </c>
      <c r="BB780" s="396">
        <v>0</v>
      </c>
      <c r="BC780" s="396">
        <v>171356.79</v>
      </c>
      <c r="BD780" s="396">
        <v>4902915.2183600003</v>
      </c>
    </row>
    <row r="781" spans="1:56" x14ac:dyDescent="0.25">
      <c r="A781" s="390" t="s">
        <v>1496</v>
      </c>
      <c r="B781" s="390" t="s">
        <v>6777</v>
      </c>
      <c r="C781">
        <v>195.81</v>
      </c>
      <c r="D781" s="396">
        <v>2696626.21</v>
      </c>
      <c r="E781" s="396">
        <v>2578626.2799999998</v>
      </c>
      <c r="F781" s="397">
        <v>0.95624164388730803</v>
      </c>
      <c r="G781">
        <v>3</v>
      </c>
      <c r="H781" s="396">
        <v>3588.55</v>
      </c>
      <c r="I781" s="396">
        <v>872769.03</v>
      </c>
      <c r="J781" s="396">
        <v>876357.58</v>
      </c>
      <c r="K781">
        <v>0.9</v>
      </c>
      <c r="L781" s="396">
        <v>638691.25</v>
      </c>
      <c r="M781" s="396">
        <v>127738.25</v>
      </c>
      <c r="N781" s="396">
        <v>62642.11</v>
      </c>
      <c r="O781" s="396">
        <v>27769.18</v>
      </c>
      <c r="P781" s="396">
        <v>22424.69</v>
      </c>
      <c r="Q781" s="396">
        <v>37409.360000000001</v>
      </c>
      <c r="R781" s="396">
        <v>13973.17</v>
      </c>
      <c r="S781" s="396">
        <v>24000.959999999999</v>
      </c>
      <c r="T781" s="396">
        <v>31820.3</v>
      </c>
      <c r="U781" s="396">
        <v>18140.259999999998</v>
      </c>
      <c r="V781" s="396">
        <v>46909.04</v>
      </c>
      <c r="W781" s="396">
        <v>40856.75</v>
      </c>
      <c r="X781" s="396">
        <v>28799.759999999998</v>
      </c>
      <c r="Y781" s="396">
        <v>1121175.08</v>
      </c>
      <c r="Z781" s="396">
        <v>17368.2</v>
      </c>
      <c r="AA781" s="396">
        <v>24476.25</v>
      </c>
      <c r="AB781" s="396">
        <v>63638.25</v>
      </c>
      <c r="AC781" s="396">
        <v>6657.54</v>
      </c>
      <c r="AD781" s="396">
        <v>55903.75</v>
      </c>
      <c r="AE781" s="396">
        <v>34559.96</v>
      </c>
      <c r="AF781" s="396">
        <v>293910.81</v>
      </c>
      <c r="AG781" s="396">
        <v>197376.48</v>
      </c>
      <c r="AH781" s="396">
        <v>544719.31943999999</v>
      </c>
      <c r="AI781" s="396">
        <v>1238610.55944</v>
      </c>
      <c r="AJ781" s="396">
        <v>198567</v>
      </c>
      <c r="AK781" s="396">
        <v>1040043.55944</v>
      </c>
      <c r="AL781" s="396">
        <v>1218753.85944</v>
      </c>
      <c r="AM781" s="396">
        <v>51549.66</v>
      </c>
      <c r="AN781" s="396">
        <v>51549.66</v>
      </c>
      <c r="AO781" s="396">
        <v>53584.51</v>
      </c>
      <c r="AP781" s="396">
        <v>53584.51</v>
      </c>
      <c r="AQ781" s="396">
        <v>0</v>
      </c>
      <c r="AR781" s="396">
        <v>0</v>
      </c>
      <c r="AS781" s="396">
        <v>0</v>
      </c>
      <c r="AT781" s="396">
        <v>0</v>
      </c>
      <c r="AU781" s="396">
        <v>0</v>
      </c>
      <c r="AV781" s="396">
        <v>93603.33</v>
      </c>
      <c r="AW781" s="396">
        <v>38513.17</v>
      </c>
      <c r="AX781" s="396">
        <v>14312.35</v>
      </c>
      <c r="AY781" s="396">
        <v>356697.19</v>
      </c>
      <c r="AZ781" s="396">
        <v>2696626.21</v>
      </c>
      <c r="BA781" s="396">
        <v>262414.59999999998</v>
      </c>
      <c r="BB781" s="396">
        <v>0</v>
      </c>
      <c r="BC781" s="396">
        <v>70211.62</v>
      </c>
      <c r="BD781" s="396">
        <v>2696626.1294399998</v>
      </c>
    </row>
    <row r="782" spans="1:56" x14ac:dyDescent="0.25">
      <c r="A782" s="390" t="s">
        <v>2779</v>
      </c>
      <c r="B782" s="390" t="s">
        <v>6611</v>
      </c>
      <c r="C782">
        <v>267.2</v>
      </c>
      <c r="D782" s="396">
        <v>3683124.86</v>
      </c>
      <c r="E782" s="396">
        <v>3082060.77</v>
      </c>
      <c r="F782" s="397">
        <v>0.83680594254955598</v>
      </c>
      <c r="G782">
        <v>2</v>
      </c>
      <c r="H782" s="396">
        <v>11115.01</v>
      </c>
      <c r="I782" s="396">
        <v>1211995.72</v>
      </c>
      <c r="J782" s="396">
        <v>1223110.73</v>
      </c>
      <c r="K782">
        <v>0.9</v>
      </c>
      <c r="L782" s="396">
        <v>852449.4</v>
      </c>
      <c r="M782" s="396">
        <v>170489.88</v>
      </c>
      <c r="N782" s="396">
        <v>85244.94</v>
      </c>
      <c r="O782" s="396">
        <v>37456.11</v>
      </c>
      <c r="P782" s="396">
        <v>29770.12</v>
      </c>
      <c r="Q782" s="396">
        <v>50571.91</v>
      </c>
      <c r="R782" s="396">
        <v>19562.439999999999</v>
      </c>
      <c r="S782" s="396">
        <v>32931.550000000003</v>
      </c>
      <c r="T782" s="396">
        <v>42920.4</v>
      </c>
      <c r="U782" s="396">
        <v>24559.119999999999</v>
      </c>
      <c r="V782" s="396">
        <v>63272.66</v>
      </c>
      <c r="W782" s="396">
        <v>55109.1</v>
      </c>
      <c r="X782" s="396">
        <v>39515.949999999997</v>
      </c>
      <c r="Y782" s="396">
        <v>1503853.58</v>
      </c>
      <c r="Z782" s="396">
        <v>23651.1</v>
      </c>
      <c r="AA782" s="396">
        <v>33400</v>
      </c>
      <c r="AB782" s="396">
        <v>86840</v>
      </c>
      <c r="AC782" s="396">
        <v>9084.7999999999993</v>
      </c>
      <c r="AD782" s="396">
        <v>152571.20000000001</v>
      </c>
      <c r="AE782" s="396">
        <v>46731.31</v>
      </c>
      <c r="AF782" s="396">
        <v>401067.2</v>
      </c>
      <c r="AG782" s="396">
        <v>269337.59999999998</v>
      </c>
      <c r="AH782" s="396">
        <v>725408.42579999997</v>
      </c>
      <c r="AI782" s="396">
        <v>1748091.6358</v>
      </c>
      <c r="AJ782" s="396">
        <v>270962.17</v>
      </c>
      <c r="AK782" s="396">
        <v>1477129.4657999999</v>
      </c>
      <c r="AL782" s="396">
        <v>1720995.4158000001</v>
      </c>
      <c r="AM782" s="396">
        <v>63080.5</v>
      </c>
      <c r="AN782" s="396">
        <v>63080.5</v>
      </c>
      <c r="AO782" s="396">
        <v>65793.64</v>
      </c>
      <c r="AP782" s="396">
        <v>65793.64</v>
      </c>
      <c r="AQ782" s="396">
        <v>0</v>
      </c>
      <c r="AR782" s="396">
        <v>0</v>
      </c>
      <c r="AS782" s="396">
        <v>0</v>
      </c>
      <c r="AT782" s="396">
        <v>0</v>
      </c>
      <c r="AU782" s="396">
        <v>0</v>
      </c>
      <c r="AV782" s="396">
        <v>128195.86</v>
      </c>
      <c r="AW782" s="396">
        <v>52746.3</v>
      </c>
      <c r="AX782" s="396">
        <v>19585.330000000002</v>
      </c>
      <c r="AY782" s="396">
        <v>458275.77</v>
      </c>
      <c r="AZ782" s="396">
        <v>3683124.86</v>
      </c>
      <c r="BA782" s="396">
        <v>119740.78</v>
      </c>
      <c r="BB782" s="396">
        <v>0</v>
      </c>
      <c r="BC782" s="396">
        <v>93074.94</v>
      </c>
      <c r="BD782" s="396">
        <v>3683124.7658000002</v>
      </c>
    </row>
    <row r="783" spans="1:56" x14ac:dyDescent="0.25">
      <c r="A783" s="390" t="s">
        <v>2906</v>
      </c>
      <c r="B783" s="390" t="s">
        <v>6778</v>
      </c>
      <c r="C783">
        <v>158.31</v>
      </c>
      <c r="D783" s="396">
        <v>2423518.89</v>
      </c>
      <c r="E783" s="396">
        <v>2091917.01</v>
      </c>
      <c r="F783" s="397">
        <v>0.86317338751999595</v>
      </c>
      <c r="G783">
        <v>2</v>
      </c>
      <c r="H783" s="396">
        <v>6638.78</v>
      </c>
      <c r="I783" s="396">
        <v>1650466.24</v>
      </c>
      <c r="J783" s="396">
        <v>1657105.02</v>
      </c>
      <c r="K783">
        <v>0.9</v>
      </c>
      <c r="L783" s="396">
        <v>542467.80000000005</v>
      </c>
      <c r="M783" s="396">
        <v>108493.56</v>
      </c>
      <c r="N783" s="396">
        <v>50372.01</v>
      </c>
      <c r="O783" s="396">
        <v>21957.03</v>
      </c>
      <c r="P783" s="396">
        <v>20437.740000000002</v>
      </c>
      <c r="Q783" s="396">
        <v>30481.7</v>
      </c>
      <c r="R783" s="396">
        <v>11178.54</v>
      </c>
      <c r="S783" s="396">
        <v>19256.580000000002</v>
      </c>
      <c r="T783" s="396">
        <v>25160.23</v>
      </c>
      <c r="U783" s="396">
        <v>14512.21</v>
      </c>
      <c r="V783" s="396">
        <v>37090.870000000003</v>
      </c>
      <c r="W783" s="396">
        <v>32305.33</v>
      </c>
      <c r="X783" s="396">
        <v>23106.78</v>
      </c>
      <c r="Y783" s="396">
        <v>936820.38</v>
      </c>
      <c r="Z783" s="396">
        <v>14015.7</v>
      </c>
      <c r="AA783" s="396">
        <v>19788.75</v>
      </c>
      <c r="AB783" s="396">
        <v>51450.75</v>
      </c>
      <c r="AC783" s="396">
        <v>5382.54</v>
      </c>
      <c r="AD783" s="396">
        <v>90395.01</v>
      </c>
      <c r="AE783" s="396">
        <v>28503.43</v>
      </c>
      <c r="AF783" s="396">
        <v>237623.31</v>
      </c>
      <c r="AG783" s="396">
        <v>159576.48000000001</v>
      </c>
      <c r="AH783" s="396">
        <v>489221.04444000003</v>
      </c>
      <c r="AI783" s="396">
        <v>1095957.0144400001</v>
      </c>
      <c r="AJ783" s="396">
        <v>160539</v>
      </c>
      <c r="AK783" s="396">
        <v>935418.01444000006</v>
      </c>
      <c r="AL783" s="396">
        <v>1079903.1144399999</v>
      </c>
      <c r="AM783" s="396">
        <v>61723.93</v>
      </c>
      <c r="AN783" s="396">
        <v>61723.93</v>
      </c>
      <c r="AO783" s="396">
        <v>64437.07</v>
      </c>
      <c r="AP783" s="396">
        <v>64437.07</v>
      </c>
      <c r="AQ783" s="396">
        <v>6782.85</v>
      </c>
      <c r="AR783" s="396">
        <v>6782.85</v>
      </c>
      <c r="AS783" s="396">
        <v>6782.85</v>
      </c>
      <c r="AT783" s="396">
        <v>6782.85</v>
      </c>
      <c r="AU783" s="396">
        <v>8817.7000000000007</v>
      </c>
      <c r="AV783" s="396">
        <v>75967.92</v>
      </c>
      <c r="AW783" s="396">
        <v>31257.07</v>
      </c>
      <c r="AX783" s="396">
        <v>11299.23</v>
      </c>
      <c r="AY783" s="396">
        <v>406795.32</v>
      </c>
      <c r="AZ783" s="396">
        <v>2423518.89</v>
      </c>
      <c r="BA783" s="396">
        <v>324430.28999999998</v>
      </c>
      <c r="BB783" s="396">
        <v>1586.51</v>
      </c>
      <c r="BC783" s="396">
        <v>84223.82</v>
      </c>
      <c r="BD783" s="396">
        <v>2423518.8144399999</v>
      </c>
    </row>
    <row r="784" spans="1:56" x14ac:dyDescent="0.25">
      <c r="A784" s="390" t="s">
        <v>2643</v>
      </c>
      <c r="B784" s="390" t="s">
        <v>6779</v>
      </c>
      <c r="C784">
        <v>270.8</v>
      </c>
      <c r="D784" s="396">
        <v>3583829.32</v>
      </c>
      <c r="E784" s="396">
        <v>2693481.84</v>
      </c>
      <c r="F784" s="397">
        <v>0.75156532287090005</v>
      </c>
      <c r="G784">
        <v>1</v>
      </c>
      <c r="H784" s="396">
        <v>58334.98</v>
      </c>
      <c r="I784" s="396">
        <v>1099092.22</v>
      </c>
      <c r="J784" s="396">
        <v>1157427.2</v>
      </c>
      <c r="K784">
        <v>0.9</v>
      </c>
      <c r="L784" s="396">
        <v>831138.16</v>
      </c>
      <c r="M784" s="396">
        <v>166227.63</v>
      </c>
      <c r="N784" s="396">
        <v>86536.53</v>
      </c>
      <c r="O784" s="396">
        <v>38101.9</v>
      </c>
      <c r="P784" s="396">
        <v>28349.31</v>
      </c>
      <c r="Q784" s="396">
        <v>52650.21</v>
      </c>
      <c r="R784" s="396">
        <v>19562.439999999999</v>
      </c>
      <c r="S784" s="396">
        <v>33489.72</v>
      </c>
      <c r="T784" s="396">
        <v>43660.41</v>
      </c>
      <c r="U784" s="396">
        <v>24838.2</v>
      </c>
      <c r="V784" s="396">
        <v>64363.57</v>
      </c>
      <c r="W784" s="396">
        <v>56059.26</v>
      </c>
      <c r="X784" s="396">
        <v>40185.72</v>
      </c>
      <c r="Y784" s="396">
        <v>1485163.06</v>
      </c>
      <c r="Z784" s="396">
        <v>24012</v>
      </c>
      <c r="AA784" s="396">
        <v>33850</v>
      </c>
      <c r="AB784" s="396">
        <v>88010</v>
      </c>
      <c r="AC784" s="396">
        <v>9207.2000000000007</v>
      </c>
      <c r="AD784" s="396">
        <v>154626.79999999999</v>
      </c>
      <c r="AE784" s="396">
        <v>48991.88</v>
      </c>
      <c r="AF784" s="396">
        <v>406470.8</v>
      </c>
      <c r="AG784" s="396">
        <v>272966.40000000002</v>
      </c>
      <c r="AH784" s="396">
        <v>697989.44819999998</v>
      </c>
      <c r="AI784" s="396">
        <v>1736124.5282000001</v>
      </c>
      <c r="AJ784" s="396">
        <v>274612.86</v>
      </c>
      <c r="AK784" s="396">
        <v>1461511.6682</v>
      </c>
      <c r="AL784" s="396">
        <v>1708663.2382</v>
      </c>
      <c r="AM784" s="396">
        <v>45445.09</v>
      </c>
      <c r="AN784" s="396">
        <v>45445.09</v>
      </c>
      <c r="AO784" s="396">
        <v>47479.95</v>
      </c>
      <c r="AP784" s="396">
        <v>47479.95</v>
      </c>
      <c r="AQ784" s="396">
        <v>0</v>
      </c>
      <c r="AR784" s="396">
        <v>0</v>
      </c>
      <c r="AS784" s="396">
        <v>0</v>
      </c>
      <c r="AT784" s="396">
        <v>0</v>
      </c>
      <c r="AU784" s="396">
        <v>0</v>
      </c>
      <c r="AV784" s="396">
        <v>130230.72</v>
      </c>
      <c r="AW784" s="396">
        <v>53583.55</v>
      </c>
      <c r="AX784" s="396">
        <v>20338.61</v>
      </c>
      <c r="AY784" s="396">
        <v>390002.96</v>
      </c>
      <c r="AZ784" s="396">
        <v>3583829.32</v>
      </c>
      <c r="BA784" s="396">
        <v>77980.17</v>
      </c>
      <c r="BB784" s="396">
        <v>0</v>
      </c>
      <c r="BC784" s="396">
        <v>89178.06</v>
      </c>
      <c r="BD784" s="396">
        <v>3583829.2582</v>
      </c>
    </row>
    <row r="785" spans="1:56" x14ac:dyDescent="0.25">
      <c r="A785" s="390" t="s">
        <v>2884</v>
      </c>
      <c r="B785" s="390" t="s">
        <v>6780</v>
      </c>
      <c r="C785">
        <v>12226.25</v>
      </c>
      <c r="D785" s="396">
        <v>193673901.63999999</v>
      </c>
      <c r="E785" s="396">
        <v>142499201.53</v>
      </c>
      <c r="F785" s="397">
        <v>0.73576873457569303</v>
      </c>
      <c r="G785">
        <v>1</v>
      </c>
      <c r="H785" s="396">
        <v>4553535.46</v>
      </c>
      <c r="I785" s="396">
        <v>72042953.829999998</v>
      </c>
      <c r="J785" s="396">
        <v>76596489.290000007</v>
      </c>
      <c r="K785">
        <v>0.9</v>
      </c>
      <c r="L785" s="396">
        <v>42142024.659999996</v>
      </c>
      <c r="M785" s="396">
        <v>10256498.279999999</v>
      </c>
      <c r="N785" s="396">
        <v>4131835.2</v>
      </c>
      <c r="O785" s="396">
        <v>1674128.83</v>
      </c>
      <c r="P785" s="396">
        <v>1574366.79</v>
      </c>
      <c r="Q785" s="396">
        <v>2847282.67</v>
      </c>
      <c r="R785" s="396">
        <v>910492.08</v>
      </c>
      <c r="S785" s="396">
        <v>1577086.73</v>
      </c>
      <c r="T785" s="396">
        <v>1847797.47</v>
      </c>
      <c r="U785" s="396">
        <v>1136975.99</v>
      </c>
      <c r="V785" s="396">
        <v>2723997.27</v>
      </c>
      <c r="W785" s="396">
        <v>2372542.02</v>
      </c>
      <c r="X785" s="396">
        <v>1892412.53</v>
      </c>
      <c r="Y785" s="396">
        <v>75087440.519999996</v>
      </c>
      <c r="Z785" s="396">
        <v>1088887.5</v>
      </c>
      <c r="AA785" s="396">
        <v>1528281.25</v>
      </c>
      <c r="AB785" s="396">
        <v>3973531.25</v>
      </c>
      <c r="AC785" s="396">
        <v>415692.5</v>
      </c>
      <c r="AD785" s="396">
        <v>6981188.75</v>
      </c>
      <c r="AE785" s="396">
        <v>5099120.75</v>
      </c>
      <c r="AF785" s="396">
        <v>18351601.25</v>
      </c>
      <c r="AG785" s="396">
        <v>12324060</v>
      </c>
      <c r="AH785" s="396">
        <v>38683891.799999997</v>
      </c>
      <c r="AI785" s="396">
        <v>88446255.049999997</v>
      </c>
      <c r="AJ785" s="396">
        <v>12398395.6</v>
      </c>
      <c r="AK785" s="396">
        <v>76047859.450000003</v>
      </c>
      <c r="AL785" s="396">
        <v>87206415.489999995</v>
      </c>
      <c r="AM785" s="396">
        <v>4661174.5199999996</v>
      </c>
      <c r="AN785" s="396">
        <v>4661174.5199999996</v>
      </c>
      <c r="AO785" s="396">
        <v>4855164.03</v>
      </c>
      <c r="AP785" s="396">
        <v>4855164.03</v>
      </c>
      <c r="AQ785" s="396">
        <v>586038.24</v>
      </c>
      <c r="AR785" s="396">
        <v>586038.24</v>
      </c>
      <c r="AS785" s="396">
        <v>610456.5</v>
      </c>
      <c r="AT785" s="396">
        <v>610456.5</v>
      </c>
      <c r="AU785" s="396">
        <v>732547.8</v>
      </c>
      <c r="AV785" s="396">
        <v>5881409.2300000004</v>
      </c>
      <c r="AW785" s="396">
        <v>2419911.35</v>
      </c>
      <c r="AX785" s="396">
        <v>920510.6</v>
      </c>
      <c r="AY785" s="396">
        <v>31380045.559999999</v>
      </c>
      <c r="AZ785" s="396">
        <v>193673901.63999999</v>
      </c>
      <c r="BA785" s="396">
        <v>32745806.09</v>
      </c>
      <c r="BB785" s="396">
        <v>636558.06000000006</v>
      </c>
      <c r="BC785" s="396">
        <v>6563345.3200000003</v>
      </c>
      <c r="BD785" s="396">
        <v>193673901.56999999</v>
      </c>
    </row>
    <row r="786" spans="1:56" x14ac:dyDescent="0.25">
      <c r="A786" s="390" t="s">
        <v>2056</v>
      </c>
      <c r="B786" s="390" t="s">
        <v>6781</v>
      </c>
      <c r="C786">
        <v>1139.26</v>
      </c>
      <c r="D786" s="396">
        <v>15423197.939999999</v>
      </c>
      <c r="E786" s="396">
        <v>11716348.439999999</v>
      </c>
      <c r="F786" s="397">
        <v>0.75965752923482199</v>
      </c>
      <c r="G786">
        <v>1</v>
      </c>
      <c r="H786" s="396">
        <v>195095.81</v>
      </c>
      <c r="I786" s="396">
        <v>4464017.67</v>
      </c>
      <c r="J786" s="396">
        <v>4659113.4800000004</v>
      </c>
      <c r="K786">
        <v>0.9</v>
      </c>
      <c r="L786" s="396">
        <v>3500628.66</v>
      </c>
      <c r="M786" s="396">
        <v>849796.49</v>
      </c>
      <c r="N786" s="396">
        <v>383426.55</v>
      </c>
      <c r="O786" s="396">
        <v>155362.76999999999</v>
      </c>
      <c r="P786" s="396">
        <v>116824.98</v>
      </c>
      <c r="Q786" s="396">
        <v>265032.27</v>
      </c>
      <c r="R786" s="396">
        <v>84397.97</v>
      </c>
      <c r="S786" s="396">
        <v>146238.44</v>
      </c>
      <c r="T786" s="396">
        <v>171681.62</v>
      </c>
      <c r="U786" s="396">
        <v>105771.69</v>
      </c>
      <c r="V786" s="396">
        <v>253090.65</v>
      </c>
      <c r="W786" s="396">
        <v>220436.42</v>
      </c>
      <c r="X786" s="396">
        <v>175477.64</v>
      </c>
      <c r="Y786" s="396">
        <v>6428166.1500000004</v>
      </c>
      <c r="Z786" s="396">
        <v>101236.5</v>
      </c>
      <c r="AA786" s="396">
        <v>142407.5</v>
      </c>
      <c r="AB786" s="396">
        <v>370259.5</v>
      </c>
      <c r="AC786" s="396">
        <v>38734.839999999997</v>
      </c>
      <c r="AD786" s="396">
        <v>650517.46</v>
      </c>
      <c r="AE786" s="396">
        <v>468719.34</v>
      </c>
      <c r="AF786" s="396">
        <v>1710029.26</v>
      </c>
      <c r="AG786" s="396">
        <v>1148374.08</v>
      </c>
      <c r="AH786" s="396">
        <v>2957848.8152399999</v>
      </c>
      <c r="AI786" s="396">
        <v>7588127.2952399999</v>
      </c>
      <c r="AJ786" s="396">
        <v>1155300.78</v>
      </c>
      <c r="AK786" s="396">
        <v>6432826.5152399996</v>
      </c>
      <c r="AL786" s="396">
        <v>7472597.2152399998</v>
      </c>
      <c r="AM786" s="396">
        <v>162788.4</v>
      </c>
      <c r="AN786" s="396">
        <v>162788.4</v>
      </c>
      <c r="AO786" s="396">
        <v>169571.25</v>
      </c>
      <c r="AP786" s="396">
        <v>169571.25</v>
      </c>
      <c r="AQ786" s="396">
        <v>0</v>
      </c>
      <c r="AR786" s="396">
        <v>0</v>
      </c>
      <c r="AS786" s="396">
        <v>0</v>
      </c>
      <c r="AT786" s="396">
        <v>0</v>
      </c>
      <c r="AU786" s="396">
        <v>0</v>
      </c>
      <c r="AV786" s="396">
        <v>547375.99</v>
      </c>
      <c r="AW786" s="396">
        <v>225218.36</v>
      </c>
      <c r="AX786" s="396">
        <v>85120.86</v>
      </c>
      <c r="AY786" s="396">
        <v>1522434.51</v>
      </c>
      <c r="AZ786" s="396">
        <v>15423197.939999999</v>
      </c>
      <c r="BA786" s="396">
        <v>398882.37</v>
      </c>
      <c r="BB786" s="396">
        <v>0</v>
      </c>
      <c r="BC786" s="396">
        <v>384058.74</v>
      </c>
      <c r="BD786" s="396">
        <v>15423197.87524</v>
      </c>
    </row>
    <row r="787" spans="1:56" x14ac:dyDescent="0.25">
      <c r="A787" s="390" t="s">
        <v>1608</v>
      </c>
      <c r="B787" s="390" t="s">
        <v>6782</v>
      </c>
      <c r="C787">
        <v>593.37</v>
      </c>
      <c r="D787" s="396">
        <v>7557607.7699999996</v>
      </c>
      <c r="E787" s="396">
        <v>7118368.8700000001</v>
      </c>
      <c r="F787" s="397">
        <v>0.94188122573077104</v>
      </c>
      <c r="G787">
        <v>3</v>
      </c>
      <c r="H787" s="396">
        <v>10057.34</v>
      </c>
      <c r="I787" s="396">
        <v>1262313.42</v>
      </c>
      <c r="J787" s="396">
        <v>1272370.76</v>
      </c>
      <c r="K787">
        <v>0.9</v>
      </c>
      <c r="L787" s="396">
        <v>1765231.87</v>
      </c>
      <c r="M787" s="396">
        <v>437445.69</v>
      </c>
      <c r="N787" s="396">
        <v>200178.13</v>
      </c>
      <c r="O787" s="396">
        <v>80041.179999999993</v>
      </c>
      <c r="P787" s="396">
        <v>56948.27</v>
      </c>
      <c r="Q787" s="396">
        <v>140547.74</v>
      </c>
      <c r="R787" s="396">
        <v>43037.37</v>
      </c>
      <c r="S787" s="396">
        <v>76468.19</v>
      </c>
      <c r="T787" s="396">
        <v>88060.83</v>
      </c>
      <c r="U787" s="396">
        <v>54978.95</v>
      </c>
      <c r="V787" s="396">
        <v>129818.05</v>
      </c>
      <c r="W787" s="396">
        <v>113068.68</v>
      </c>
      <c r="X787" s="396">
        <v>91757.39</v>
      </c>
      <c r="Y787" s="396">
        <v>3277582.34</v>
      </c>
      <c r="Z787" s="396">
        <v>53171.1</v>
      </c>
      <c r="AA787" s="396">
        <v>74171.25</v>
      </c>
      <c r="AB787" s="396">
        <v>192845.25</v>
      </c>
      <c r="AC787" s="396">
        <v>20174.580000000002</v>
      </c>
      <c r="AD787" s="396">
        <v>169407.13</v>
      </c>
      <c r="AE787" s="396">
        <v>262505.43</v>
      </c>
      <c r="AF787" s="396">
        <v>890648.37</v>
      </c>
      <c r="AG787" s="396">
        <v>598116.96</v>
      </c>
      <c r="AH787" s="396">
        <v>1460336.0188800001</v>
      </c>
      <c r="AI787" s="396">
        <v>3721376.0888800002</v>
      </c>
      <c r="AJ787" s="396">
        <v>601724.64</v>
      </c>
      <c r="AK787" s="396">
        <v>3119651.44888</v>
      </c>
      <c r="AL787" s="396">
        <v>3661203.61888</v>
      </c>
      <c r="AM787" s="396">
        <v>41375.379999999997</v>
      </c>
      <c r="AN787" s="396">
        <v>41375.379999999997</v>
      </c>
      <c r="AO787" s="396">
        <v>42731.95</v>
      </c>
      <c r="AP787" s="396">
        <v>42731.95</v>
      </c>
      <c r="AQ787" s="396">
        <v>678.28</v>
      </c>
      <c r="AR787" s="396">
        <v>678.28</v>
      </c>
      <c r="AS787" s="396">
        <v>678.28</v>
      </c>
      <c r="AT787" s="396">
        <v>678.28</v>
      </c>
      <c r="AU787" s="396">
        <v>1356.57</v>
      </c>
      <c r="AV787" s="396">
        <v>284879.7</v>
      </c>
      <c r="AW787" s="396">
        <v>117214.02</v>
      </c>
      <c r="AX787" s="396">
        <v>44443.63</v>
      </c>
      <c r="AY787" s="396">
        <v>618821.69999999995</v>
      </c>
      <c r="AZ787" s="396">
        <v>7557607.7699999996</v>
      </c>
      <c r="BA787" s="396">
        <v>47406.5</v>
      </c>
      <c r="BB787" s="396">
        <v>27.85</v>
      </c>
      <c r="BC787" s="396">
        <v>158905.64000000001</v>
      </c>
      <c r="BD787" s="396">
        <v>7557607.65888</v>
      </c>
    </row>
    <row r="788" spans="1:56" x14ac:dyDescent="0.25">
      <c r="A788" s="390" t="s">
        <v>2470</v>
      </c>
      <c r="B788" s="390" t="s">
        <v>6783</v>
      </c>
      <c r="C788">
        <v>879.81</v>
      </c>
      <c r="D788" s="396">
        <v>13187499.59</v>
      </c>
      <c r="E788" s="396">
        <v>12749813.08</v>
      </c>
      <c r="F788" s="397">
        <v>0.96681050057951101</v>
      </c>
      <c r="G788">
        <v>3</v>
      </c>
      <c r="H788" s="396">
        <v>17549.36</v>
      </c>
      <c r="I788" s="396">
        <v>2953751.46</v>
      </c>
      <c r="J788" s="396">
        <v>2971300.82</v>
      </c>
      <c r="K788">
        <v>0.9</v>
      </c>
      <c r="L788" s="396">
        <v>2876557.18</v>
      </c>
      <c r="M788" s="396">
        <v>958756.5</v>
      </c>
      <c r="N788" s="396">
        <v>324712.93</v>
      </c>
      <c r="O788" s="396">
        <v>107991.09</v>
      </c>
      <c r="P788" s="396">
        <v>96744.74</v>
      </c>
      <c r="Q788" s="396">
        <v>278386.87</v>
      </c>
      <c r="R788" s="396">
        <v>65394.45</v>
      </c>
      <c r="S788" s="396">
        <v>122516.55</v>
      </c>
      <c r="T788" s="396">
        <v>108041.02</v>
      </c>
      <c r="U788" s="396">
        <v>81770.73</v>
      </c>
      <c r="V788" s="396">
        <v>159272.56</v>
      </c>
      <c r="W788" s="396">
        <v>138722.92000000001</v>
      </c>
      <c r="X788" s="396">
        <v>147012.75</v>
      </c>
      <c r="Y788" s="396">
        <v>5465880.29</v>
      </c>
      <c r="Z788" s="396">
        <v>79182.899999999994</v>
      </c>
      <c r="AA788" s="396">
        <v>109976.25</v>
      </c>
      <c r="AB788" s="396">
        <v>285938.25</v>
      </c>
      <c r="AC788" s="396">
        <v>29913.54</v>
      </c>
      <c r="AD788" s="396">
        <v>251185.75</v>
      </c>
      <c r="AE788" s="396">
        <v>814704.06</v>
      </c>
      <c r="AF788" s="396">
        <v>1320594.81</v>
      </c>
      <c r="AG788" s="396">
        <v>886848.48</v>
      </c>
      <c r="AH788" s="396">
        <v>2551152.13344</v>
      </c>
      <c r="AI788" s="396">
        <v>6329496.17344</v>
      </c>
      <c r="AJ788" s="396">
        <v>892197.72</v>
      </c>
      <c r="AK788" s="396">
        <v>5437298.4534400003</v>
      </c>
      <c r="AL788" s="396">
        <v>6240276.3934399998</v>
      </c>
      <c r="AM788" s="396">
        <v>200772.36</v>
      </c>
      <c r="AN788" s="396">
        <v>200772.36</v>
      </c>
      <c r="AO788" s="396">
        <v>208911.78</v>
      </c>
      <c r="AP788" s="396">
        <v>208911.78</v>
      </c>
      <c r="AQ788" s="396">
        <v>0</v>
      </c>
      <c r="AR788" s="396">
        <v>0</v>
      </c>
      <c r="AS788" s="396">
        <v>0</v>
      </c>
      <c r="AT788" s="396">
        <v>0</v>
      </c>
      <c r="AU788" s="396">
        <v>0</v>
      </c>
      <c r="AV788" s="396">
        <v>422571.55</v>
      </c>
      <c r="AW788" s="396">
        <v>173867.46</v>
      </c>
      <c r="AX788" s="396">
        <v>65535.53</v>
      </c>
      <c r="AY788" s="396">
        <v>1481342.82</v>
      </c>
      <c r="AZ788" s="396">
        <v>13187499.59</v>
      </c>
      <c r="BA788" s="396">
        <v>503694.35</v>
      </c>
      <c r="BB788" s="396">
        <v>0</v>
      </c>
      <c r="BC788" s="396">
        <v>267143.95</v>
      </c>
      <c r="BD788" s="396">
        <v>13187499.50344</v>
      </c>
    </row>
    <row r="789" spans="1:56" x14ac:dyDescent="0.25">
      <c r="A789" s="390" t="s">
        <v>2472</v>
      </c>
      <c r="B789" s="390" t="s">
        <v>6784</v>
      </c>
      <c r="C789">
        <v>187.97</v>
      </c>
      <c r="D789" s="396">
        <v>2345664.5</v>
      </c>
      <c r="E789" s="396">
        <v>1759503.74</v>
      </c>
      <c r="F789" s="397">
        <v>0.75010886680512101</v>
      </c>
      <c r="G789">
        <v>1</v>
      </c>
      <c r="H789" s="396">
        <v>31226.73</v>
      </c>
      <c r="I789" s="396">
        <v>170807.87</v>
      </c>
      <c r="J789" s="396">
        <v>202034.6</v>
      </c>
      <c r="K789">
        <v>0.9</v>
      </c>
      <c r="L789" s="396">
        <v>554092.11</v>
      </c>
      <c r="M789" s="396">
        <v>110818.42</v>
      </c>
      <c r="N789" s="396">
        <v>60058.93</v>
      </c>
      <c r="O789" s="396">
        <v>26477.59</v>
      </c>
      <c r="P789" s="396">
        <v>18064.48</v>
      </c>
      <c r="Q789" s="396">
        <v>36023.83</v>
      </c>
      <c r="R789" s="396">
        <v>13414.24</v>
      </c>
      <c r="S789" s="396">
        <v>23163.72</v>
      </c>
      <c r="T789" s="396">
        <v>30340.28</v>
      </c>
      <c r="U789" s="396">
        <v>17303.02</v>
      </c>
      <c r="V789" s="396">
        <v>44727.22</v>
      </c>
      <c r="W789" s="396">
        <v>38956.43</v>
      </c>
      <c r="X789" s="396">
        <v>27795.119999999999</v>
      </c>
      <c r="Y789" s="396">
        <v>1001235.39</v>
      </c>
      <c r="Z789" s="396">
        <v>16827.3</v>
      </c>
      <c r="AA789" s="396">
        <v>23496.25</v>
      </c>
      <c r="AB789" s="396">
        <v>61090.25</v>
      </c>
      <c r="AC789" s="396">
        <v>6390.98</v>
      </c>
      <c r="AD789" s="396">
        <v>107330.87</v>
      </c>
      <c r="AE789" s="396">
        <v>33436.39</v>
      </c>
      <c r="AF789" s="396">
        <v>282142.96999999997</v>
      </c>
      <c r="AG789" s="396">
        <v>189473.76</v>
      </c>
      <c r="AH789" s="396">
        <v>449506.96727999998</v>
      </c>
      <c r="AI789" s="396">
        <v>1169695.73728</v>
      </c>
      <c r="AJ789" s="396">
        <v>190616.61</v>
      </c>
      <c r="AK789" s="396">
        <v>979079.12728000002</v>
      </c>
      <c r="AL789" s="396">
        <v>1150634.0672800001</v>
      </c>
      <c r="AM789" s="396">
        <v>12209.13</v>
      </c>
      <c r="AN789" s="396">
        <v>12209.13</v>
      </c>
      <c r="AO789" s="396">
        <v>12209.13</v>
      </c>
      <c r="AP789" s="396">
        <v>12209.13</v>
      </c>
      <c r="AQ789" s="396">
        <v>678.28</v>
      </c>
      <c r="AR789" s="396">
        <v>678.28</v>
      </c>
      <c r="AS789" s="396">
        <v>678.28</v>
      </c>
      <c r="AT789" s="396">
        <v>678.28</v>
      </c>
      <c r="AU789" s="396">
        <v>1356.57</v>
      </c>
      <c r="AV789" s="396">
        <v>90211.9</v>
      </c>
      <c r="AW789" s="396">
        <v>37117.769999999997</v>
      </c>
      <c r="AX789" s="396">
        <v>13559.07</v>
      </c>
      <c r="AY789" s="396">
        <v>193794.95</v>
      </c>
      <c r="AZ789" s="396">
        <v>2345664.5</v>
      </c>
      <c r="BA789" s="396">
        <v>13946.36</v>
      </c>
      <c r="BB789" s="396">
        <v>308.16000000000003</v>
      </c>
      <c r="BC789" s="396">
        <v>30358.97</v>
      </c>
      <c r="BD789" s="396">
        <v>2345664.4072799999</v>
      </c>
    </row>
    <row r="790" spans="1:56" x14ac:dyDescent="0.25">
      <c r="A790" s="390" t="s">
        <v>2298</v>
      </c>
      <c r="B790" s="390" t="s">
        <v>6785</v>
      </c>
      <c r="C790">
        <v>1957</v>
      </c>
      <c r="D790" s="396">
        <v>26751760.23</v>
      </c>
      <c r="E790" s="396">
        <v>18900131.370000001</v>
      </c>
      <c r="F790" s="397">
        <v>0.70650047725850096</v>
      </c>
      <c r="G790">
        <v>1</v>
      </c>
      <c r="H790" s="396">
        <v>831477.14</v>
      </c>
      <c r="I790" s="396">
        <v>5447747.8899999997</v>
      </c>
      <c r="J790" s="396">
        <v>6279225.0300000003</v>
      </c>
      <c r="K790">
        <v>0.9</v>
      </c>
      <c r="L790" s="396">
        <v>6057179.0499999998</v>
      </c>
      <c r="M790" s="396">
        <v>1487113.98</v>
      </c>
      <c r="N790" s="396">
        <v>662189.13</v>
      </c>
      <c r="O790" s="396">
        <v>266518.57</v>
      </c>
      <c r="P790" s="396">
        <v>202926.86</v>
      </c>
      <c r="Q790" s="396">
        <v>459865.21</v>
      </c>
      <c r="R790" s="396">
        <v>145321.01999999999</v>
      </c>
      <c r="S790" s="396">
        <v>252568.3</v>
      </c>
      <c r="T790" s="396">
        <v>293782.77</v>
      </c>
      <c r="U790" s="396">
        <v>181681.73</v>
      </c>
      <c r="V790" s="396">
        <v>433090.47</v>
      </c>
      <c r="W790" s="396">
        <v>377212.32</v>
      </c>
      <c r="X790" s="396">
        <v>303067.3</v>
      </c>
      <c r="Y790" s="396">
        <v>11122516.710000001</v>
      </c>
      <c r="Z790" s="396">
        <v>174060</v>
      </c>
      <c r="AA790" s="396">
        <v>244625</v>
      </c>
      <c r="AB790" s="396">
        <v>636025</v>
      </c>
      <c r="AC790" s="396">
        <v>66538</v>
      </c>
      <c r="AD790" s="396">
        <v>1117447</v>
      </c>
      <c r="AE790" s="396">
        <v>834965</v>
      </c>
      <c r="AF790" s="396">
        <v>2937457</v>
      </c>
      <c r="AG790" s="396">
        <v>1972656</v>
      </c>
      <c r="AH790" s="396">
        <v>5137403.733</v>
      </c>
      <c r="AI790" s="396">
        <v>13121176.732999999</v>
      </c>
      <c r="AJ790" s="396">
        <v>1984554.56</v>
      </c>
      <c r="AK790" s="396">
        <v>11136622.173</v>
      </c>
      <c r="AL790" s="396">
        <v>12922721.273</v>
      </c>
      <c r="AM790" s="396">
        <v>296410.53999999998</v>
      </c>
      <c r="AN790" s="396">
        <v>296410.53999999998</v>
      </c>
      <c r="AO790" s="396">
        <v>308619.67</v>
      </c>
      <c r="AP790" s="396">
        <v>308619.67</v>
      </c>
      <c r="AQ790" s="396">
        <v>4069.71</v>
      </c>
      <c r="AR790" s="396">
        <v>4069.71</v>
      </c>
      <c r="AS790" s="396">
        <v>4069.71</v>
      </c>
      <c r="AT790" s="396">
        <v>4069.71</v>
      </c>
      <c r="AU790" s="396">
        <v>5426.28</v>
      </c>
      <c r="AV790" s="396">
        <v>940781.29</v>
      </c>
      <c r="AW790" s="396">
        <v>387085.34</v>
      </c>
      <c r="AX790" s="396">
        <v>146889.99</v>
      </c>
      <c r="AY790" s="396">
        <v>2706522.16</v>
      </c>
      <c r="AZ790" s="396">
        <v>26751760.23</v>
      </c>
      <c r="BA790" s="396">
        <v>599694.31999999995</v>
      </c>
      <c r="BB790" s="396">
        <v>2224.0700000000002</v>
      </c>
      <c r="BC790" s="396">
        <v>744915.64</v>
      </c>
      <c r="BD790" s="396">
        <v>26751760.142999999</v>
      </c>
    </row>
    <row r="791" spans="1:56" x14ac:dyDescent="0.25">
      <c r="A791" s="390" t="s">
        <v>2011</v>
      </c>
      <c r="B791" s="390" t="s">
        <v>6786</v>
      </c>
      <c r="C791">
        <v>613.79</v>
      </c>
      <c r="D791" s="396">
        <v>8155638.8700000001</v>
      </c>
      <c r="E791" s="396">
        <v>6064656.4800000004</v>
      </c>
      <c r="F791" s="397">
        <v>0.74361513263031498</v>
      </c>
      <c r="G791">
        <v>1</v>
      </c>
      <c r="H791" s="396">
        <v>146639.54999999999</v>
      </c>
      <c r="I791" s="396">
        <v>1902095.69</v>
      </c>
      <c r="J791" s="396">
        <v>2048735.24</v>
      </c>
      <c r="K791">
        <v>0.9</v>
      </c>
      <c r="L791" s="396">
        <v>1855552.81</v>
      </c>
      <c r="M791" s="396">
        <v>449988.43</v>
      </c>
      <c r="N791" s="396">
        <v>205791.25</v>
      </c>
      <c r="O791" s="396">
        <v>82988.55</v>
      </c>
      <c r="P791" s="396">
        <v>61209.13</v>
      </c>
      <c r="Q791" s="396">
        <v>142616.29</v>
      </c>
      <c r="R791" s="396">
        <v>44714.16</v>
      </c>
      <c r="S791" s="396">
        <v>78421.759999999995</v>
      </c>
      <c r="T791" s="396">
        <v>91760.86</v>
      </c>
      <c r="U791" s="396">
        <v>56653.440000000002</v>
      </c>
      <c r="V791" s="396">
        <v>135272.59</v>
      </c>
      <c r="W791" s="396">
        <v>117819.46</v>
      </c>
      <c r="X791" s="396">
        <v>94101.56</v>
      </c>
      <c r="Y791" s="396">
        <v>3416890.29</v>
      </c>
      <c r="Z791" s="396">
        <v>54851.4</v>
      </c>
      <c r="AA791" s="396">
        <v>76723.75</v>
      </c>
      <c r="AB791" s="396">
        <v>199481.75</v>
      </c>
      <c r="AC791" s="396">
        <v>20868.86</v>
      </c>
      <c r="AD791" s="396">
        <v>350474.09</v>
      </c>
      <c r="AE791" s="396">
        <v>253306.41</v>
      </c>
      <c r="AF791" s="396">
        <v>921298.79</v>
      </c>
      <c r="AG791" s="396">
        <v>618700.31999999995</v>
      </c>
      <c r="AH791" s="396">
        <v>1555289.13396</v>
      </c>
      <c r="AI791" s="396">
        <v>4050994.5039599999</v>
      </c>
      <c r="AJ791" s="396">
        <v>622432.16</v>
      </c>
      <c r="AK791" s="396">
        <v>3428562.3439600002</v>
      </c>
      <c r="AL791" s="396">
        <v>3988751.2839600001</v>
      </c>
      <c r="AM791" s="396">
        <v>70541.64</v>
      </c>
      <c r="AN791" s="396">
        <v>70541.64</v>
      </c>
      <c r="AO791" s="396">
        <v>73254.78</v>
      </c>
      <c r="AP791" s="396">
        <v>73254.78</v>
      </c>
      <c r="AQ791" s="396">
        <v>0</v>
      </c>
      <c r="AR791" s="396">
        <v>0</v>
      </c>
      <c r="AS791" s="396">
        <v>0</v>
      </c>
      <c r="AT791" s="396">
        <v>0</v>
      </c>
      <c r="AU791" s="396">
        <v>0</v>
      </c>
      <c r="AV791" s="396">
        <v>295053.96999999997</v>
      </c>
      <c r="AW791" s="396">
        <v>121400.23</v>
      </c>
      <c r="AX791" s="396">
        <v>45950.2</v>
      </c>
      <c r="AY791" s="396">
        <v>749997.24</v>
      </c>
      <c r="AZ791" s="396">
        <v>8155638.8700000001</v>
      </c>
      <c r="BA791" s="396">
        <v>89041.37</v>
      </c>
      <c r="BB791" s="396">
        <v>64.11</v>
      </c>
      <c r="BC791" s="396">
        <v>198013.14</v>
      </c>
      <c r="BD791" s="396">
        <v>8155638.8139599999</v>
      </c>
    </row>
    <row r="792" spans="1:56" x14ac:dyDescent="0.25">
      <c r="A792" s="390" t="s">
        <v>1941</v>
      </c>
      <c r="B792" s="390" t="s">
        <v>6787</v>
      </c>
      <c r="C792">
        <v>4723.5</v>
      </c>
      <c r="D792" s="396">
        <v>62283299.270000003</v>
      </c>
      <c r="E792" s="396">
        <v>43538369.450000003</v>
      </c>
      <c r="F792" s="397">
        <v>0.69903762260987201</v>
      </c>
      <c r="G792">
        <v>1</v>
      </c>
      <c r="H792" s="396">
        <v>1896498.46</v>
      </c>
      <c r="I792" s="396">
        <v>4315329.9800000004</v>
      </c>
      <c r="J792" s="396">
        <v>6211828.4400000004</v>
      </c>
      <c r="K792">
        <v>0.9</v>
      </c>
      <c r="L792" s="396">
        <v>14026234.59</v>
      </c>
      <c r="M792" s="396">
        <v>3365082.63</v>
      </c>
      <c r="N792" s="396">
        <v>1588752.63</v>
      </c>
      <c r="O792" s="396">
        <v>649208.97</v>
      </c>
      <c r="P792" s="396">
        <v>466634.68</v>
      </c>
      <c r="Q792" s="396">
        <v>1088211.9099999999</v>
      </c>
      <c r="R792" s="396">
        <v>351006.15</v>
      </c>
      <c r="S792" s="396">
        <v>607001.17000000004</v>
      </c>
      <c r="T792" s="396">
        <v>719286.8</v>
      </c>
      <c r="U792" s="396">
        <v>438994.41</v>
      </c>
      <c r="V792" s="396">
        <v>1060362.57</v>
      </c>
      <c r="W792" s="396">
        <v>923552.6</v>
      </c>
      <c r="X792" s="396">
        <v>728366.17</v>
      </c>
      <c r="Y792" s="396">
        <v>26012695.280000001</v>
      </c>
      <c r="Z792" s="396">
        <v>422257.5</v>
      </c>
      <c r="AA792" s="396">
        <v>590437.5</v>
      </c>
      <c r="AB792" s="396">
        <v>1535137.5</v>
      </c>
      <c r="AC792" s="396">
        <v>160599</v>
      </c>
      <c r="AD792" s="396">
        <v>2697118.5</v>
      </c>
      <c r="AE792" s="396">
        <v>1873511.75</v>
      </c>
      <c r="AF792" s="396">
        <v>7089973.5</v>
      </c>
      <c r="AG792" s="396">
        <v>4761288</v>
      </c>
      <c r="AH792" s="396">
        <v>11869087.056</v>
      </c>
      <c r="AI792" s="396">
        <v>30999410.306000002</v>
      </c>
      <c r="AJ792" s="396">
        <v>4790006.88</v>
      </c>
      <c r="AK792" s="396">
        <v>26209403.425999999</v>
      </c>
      <c r="AL792" s="396">
        <v>30520409.616</v>
      </c>
      <c r="AM792" s="396">
        <v>296410.53999999998</v>
      </c>
      <c r="AN792" s="396">
        <v>296410.53999999998</v>
      </c>
      <c r="AO792" s="396">
        <v>309297.96000000002</v>
      </c>
      <c r="AP792" s="396">
        <v>309297.96000000002</v>
      </c>
      <c r="AQ792" s="396">
        <v>183136.95</v>
      </c>
      <c r="AR792" s="396">
        <v>183136.95</v>
      </c>
      <c r="AS792" s="396">
        <v>190598.08</v>
      </c>
      <c r="AT792" s="396">
        <v>190598.08</v>
      </c>
      <c r="AU792" s="396">
        <v>228582.04</v>
      </c>
      <c r="AV792" s="396">
        <v>2272254.75</v>
      </c>
      <c r="AW792" s="396">
        <v>934921.35</v>
      </c>
      <c r="AX792" s="396">
        <v>355549.1</v>
      </c>
      <c r="AY792" s="396">
        <v>5750194.2999999998</v>
      </c>
      <c r="AZ792" s="396">
        <v>62283299.270000003</v>
      </c>
      <c r="BA792" s="396">
        <v>300560.36</v>
      </c>
      <c r="BB792" s="396">
        <v>141901.66</v>
      </c>
      <c r="BC792" s="396">
        <v>1291608.78</v>
      </c>
      <c r="BD792" s="396">
        <v>62283299.196000002</v>
      </c>
    </row>
    <row r="793" spans="1:56" x14ac:dyDescent="0.25">
      <c r="A793" s="390" t="s">
        <v>2882</v>
      </c>
      <c r="B793" s="390" t="s">
        <v>6788</v>
      </c>
      <c r="C793">
        <v>687.28</v>
      </c>
      <c r="D793" s="396">
        <v>10157819.119999999</v>
      </c>
      <c r="E793" s="396">
        <v>7989622.0700000003</v>
      </c>
      <c r="F793" s="397">
        <v>0.78654896052136003</v>
      </c>
      <c r="G793">
        <v>2</v>
      </c>
      <c r="H793" s="396">
        <v>58229.440000000002</v>
      </c>
      <c r="I793" s="396">
        <v>1456120.5</v>
      </c>
      <c r="J793" s="396">
        <v>1514349.94</v>
      </c>
      <c r="K793">
        <v>0.9</v>
      </c>
      <c r="L793" s="396">
        <v>2279315.0699999998</v>
      </c>
      <c r="M793" s="396">
        <v>547755.73</v>
      </c>
      <c r="N793" s="396">
        <v>230436.63</v>
      </c>
      <c r="O793" s="396">
        <v>93602.880000000005</v>
      </c>
      <c r="P793" s="396">
        <v>80567.25</v>
      </c>
      <c r="Q793" s="396">
        <v>157073.76</v>
      </c>
      <c r="R793" s="396">
        <v>50303.43</v>
      </c>
      <c r="S793" s="396">
        <v>88189.59</v>
      </c>
      <c r="T793" s="396">
        <v>103600.98</v>
      </c>
      <c r="U793" s="396">
        <v>63351.38</v>
      </c>
      <c r="V793" s="396">
        <v>152727.12</v>
      </c>
      <c r="W793" s="396">
        <v>133021.98000000001</v>
      </c>
      <c r="X793" s="396">
        <v>105822.39</v>
      </c>
      <c r="Y793" s="396">
        <v>4085768.19</v>
      </c>
      <c r="Z793" s="396">
        <v>61225.2</v>
      </c>
      <c r="AA793" s="396">
        <v>85910</v>
      </c>
      <c r="AB793" s="396">
        <v>223366</v>
      </c>
      <c r="AC793" s="396">
        <v>23367.52</v>
      </c>
      <c r="AD793" s="396">
        <v>392436.88</v>
      </c>
      <c r="AE793" s="396">
        <v>274618.61</v>
      </c>
      <c r="AF793" s="396">
        <v>1031607.28</v>
      </c>
      <c r="AG793" s="396">
        <v>692778.24</v>
      </c>
      <c r="AH793" s="396">
        <v>1997224.7617200001</v>
      </c>
      <c r="AI793" s="396">
        <v>4782534.4917200003</v>
      </c>
      <c r="AJ793" s="396">
        <v>696956.9</v>
      </c>
      <c r="AK793" s="396">
        <v>4085577.5917199999</v>
      </c>
      <c r="AL793" s="396">
        <v>4712838.8017199999</v>
      </c>
      <c r="AM793" s="396">
        <v>204163.78</v>
      </c>
      <c r="AN793" s="396">
        <v>204163.78</v>
      </c>
      <c r="AO793" s="396">
        <v>212981.49</v>
      </c>
      <c r="AP793" s="396">
        <v>212981.49</v>
      </c>
      <c r="AQ793" s="396">
        <v>1356.57</v>
      </c>
      <c r="AR793" s="396">
        <v>1356.57</v>
      </c>
      <c r="AS793" s="396">
        <v>1356.57</v>
      </c>
      <c r="AT793" s="396">
        <v>1356.57</v>
      </c>
      <c r="AU793" s="396">
        <v>2034.85</v>
      </c>
      <c r="AV793" s="396">
        <v>330324.78999999998</v>
      </c>
      <c r="AW793" s="396">
        <v>135912.44</v>
      </c>
      <c r="AX793" s="396">
        <v>51223.17</v>
      </c>
      <c r="AY793" s="396">
        <v>1359212.07</v>
      </c>
      <c r="AZ793" s="396">
        <v>10157819.119999999</v>
      </c>
      <c r="BA793" s="396">
        <v>489872.31</v>
      </c>
      <c r="BB793" s="396">
        <v>89.26</v>
      </c>
      <c r="BC793" s="396">
        <v>148640.06</v>
      </c>
      <c r="BD793" s="396">
        <v>10157819.061720001</v>
      </c>
    </row>
    <row r="794" spans="1:56" x14ac:dyDescent="0.25">
      <c r="A794" s="390" t="s">
        <v>2948</v>
      </c>
      <c r="B794" s="390" t="s">
        <v>6789</v>
      </c>
      <c r="C794">
        <v>614.21</v>
      </c>
      <c r="D794" s="396">
        <v>8190864.5700000003</v>
      </c>
      <c r="E794" s="396">
        <v>7337955.8899999997</v>
      </c>
      <c r="F794" s="397">
        <v>0.89587073834380304</v>
      </c>
      <c r="G794">
        <v>2</v>
      </c>
      <c r="H794" s="396">
        <v>15282.76</v>
      </c>
      <c r="I794" s="396">
        <v>1935666.7</v>
      </c>
      <c r="J794" s="396">
        <v>1950949.46</v>
      </c>
      <c r="K794">
        <v>0.9</v>
      </c>
      <c r="L794" s="396">
        <v>1855597.99</v>
      </c>
      <c r="M794" s="396">
        <v>452758.19</v>
      </c>
      <c r="N794" s="396">
        <v>206812.53</v>
      </c>
      <c r="O794" s="396">
        <v>83082.42</v>
      </c>
      <c r="P794" s="396">
        <v>61498.92</v>
      </c>
      <c r="Q794" s="396">
        <v>142224.6</v>
      </c>
      <c r="R794" s="396">
        <v>45273.08</v>
      </c>
      <c r="S794" s="396">
        <v>78700.84</v>
      </c>
      <c r="T794" s="396">
        <v>91760.86</v>
      </c>
      <c r="U794" s="396">
        <v>56653.440000000002</v>
      </c>
      <c r="V794" s="396">
        <v>135272.59</v>
      </c>
      <c r="W794" s="396">
        <v>117819.46</v>
      </c>
      <c r="X794" s="396">
        <v>94436.44</v>
      </c>
      <c r="Y794" s="396">
        <v>3421891.36</v>
      </c>
      <c r="Z794" s="396">
        <v>54657</v>
      </c>
      <c r="AA794" s="396">
        <v>76776.25</v>
      </c>
      <c r="AB794" s="396">
        <v>199618.25</v>
      </c>
      <c r="AC794" s="396">
        <v>20883.14</v>
      </c>
      <c r="AD794" s="396">
        <v>350713.91</v>
      </c>
      <c r="AE794" s="396">
        <v>256154.68</v>
      </c>
      <c r="AF794" s="396">
        <v>921929.21</v>
      </c>
      <c r="AG794" s="396">
        <v>619123.68000000005</v>
      </c>
      <c r="AH794" s="396">
        <v>1563091.9010399999</v>
      </c>
      <c r="AI794" s="396">
        <v>4062948.02104</v>
      </c>
      <c r="AJ794" s="396">
        <v>622858.06999999995</v>
      </c>
      <c r="AK794" s="396">
        <v>3440089.9510400002</v>
      </c>
      <c r="AL794" s="396">
        <v>4000662.21104</v>
      </c>
      <c r="AM794" s="396">
        <v>67150.210000000006</v>
      </c>
      <c r="AN794" s="396">
        <v>67150.210000000006</v>
      </c>
      <c r="AO794" s="396">
        <v>69863.350000000006</v>
      </c>
      <c r="AP794" s="396">
        <v>69863.350000000006</v>
      </c>
      <c r="AQ794" s="396">
        <v>6104.56</v>
      </c>
      <c r="AR794" s="396">
        <v>6104.56</v>
      </c>
      <c r="AS794" s="396">
        <v>6104.56</v>
      </c>
      <c r="AT794" s="396">
        <v>6104.56</v>
      </c>
      <c r="AU794" s="396">
        <v>7461.13</v>
      </c>
      <c r="AV794" s="396">
        <v>295053.96999999997</v>
      </c>
      <c r="AW794" s="396">
        <v>121400.23</v>
      </c>
      <c r="AX794" s="396">
        <v>45950.2</v>
      </c>
      <c r="AY794" s="396">
        <v>768310.89</v>
      </c>
      <c r="AZ794" s="396">
        <v>8190864.5700000003</v>
      </c>
      <c r="BA794" s="396">
        <v>103634.81</v>
      </c>
      <c r="BB794" s="396">
        <v>3820.25</v>
      </c>
      <c r="BC794" s="396">
        <v>148015.31</v>
      </c>
      <c r="BD794" s="396">
        <v>8190864.4610400004</v>
      </c>
    </row>
    <row r="795" spans="1:56" x14ac:dyDescent="0.25">
      <c r="A795" s="390" t="s">
        <v>2300</v>
      </c>
      <c r="B795" s="390" t="s">
        <v>6790</v>
      </c>
      <c r="C795">
        <v>822.62</v>
      </c>
      <c r="D795" s="396">
        <v>10678614.08</v>
      </c>
      <c r="E795" s="396">
        <v>10130027.93</v>
      </c>
      <c r="F795" s="397">
        <v>0.94862758913373901</v>
      </c>
      <c r="G795">
        <v>3</v>
      </c>
      <c r="H795" s="396">
        <v>14210.64</v>
      </c>
      <c r="I795" s="396">
        <v>1282297.72</v>
      </c>
      <c r="J795" s="396">
        <v>1296508.3600000001</v>
      </c>
      <c r="K795">
        <v>0.9</v>
      </c>
      <c r="L795" s="396">
        <v>2484081.54</v>
      </c>
      <c r="M795" s="396">
        <v>603005.64</v>
      </c>
      <c r="N795" s="396">
        <v>276697.44</v>
      </c>
      <c r="O795" s="396">
        <v>111790.3</v>
      </c>
      <c r="P795" s="396">
        <v>81808.320000000007</v>
      </c>
      <c r="Q795" s="396">
        <v>191048.54</v>
      </c>
      <c r="R795" s="396">
        <v>60364.11</v>
      </c>
      <c r="S795" s="396">
        <v>105492.61</v>
      </c>
      <c r="T795" s="396">
        <v>123581.16</v>
      </c>
      <c r="U795" s="396">
        <v>76189.11</v>
      </c>
      <c r="V795" s="396">
        <v>182181.63</v>
      </c>
      <c r="W795" s="396">
        <v>158676.21</v>
      </c>
      <c r="X795" s="396">
        <v>126585.01</v>
      </c>
      <c r="Y795" s="396">
        <v>4581501.62</v>
      </c>
      <c r="Z795" s="396">
        <v>73106.100000000006</v>
      </c>
      <c r="AA795" s="396">
        <v>102827.5</v>
      </c>
      <c r="AB795" s="396">
        <v>267351.5</v>
      </c>
      <c r="AC795" s="396">
        <v>27969.08</v>
      </c>
      <c r="AD795" s="396">
        <v>234858.01</v>
      </c>
      <c r="AE795" s="396">
        <v>338156.77</v>
      </c>
      <c r="AF795" s="396">
        <v>1234752.6200000001</v>
      </c>
      <c r="AG795" s="396">
        <v>829200.96</v>
      </c>
      <c r="AH795" s="396">
        <v>2080696.4278800001</v>
      </c>
      <c r="AI795" s="396">
        <v>5188918.9678800004</v>
      </c>
      <c r="AJ795" s="396">
        <v>834202.48</v>
      </c>
      <c r="AK795" s="396">
        <v>4354716.4878799999</v>
      </c>
      <c r="AL795" s="396">
        <v>5105498.7178800004</v>
      </c>
      <c r="AM795" s="396">
        <v>90890.19</v>
      </c>
      <c r="AN795" s="396">
        <v>90890.19</v>
      </c>
      <c r="AO795" s="396">
        <v>94959.9</v>
      </c>
      <c r="AP795" s="396">
        <v>94959.9</v>
      </c>
      <c r="AQ795" s="396">
        <v>0</v>
      </c>
      <c r="AR795" s="396">
        <v>0</v>
      </c>
      <c r="AS795" s="396">
        <v>0</v>
      </c>
      <c r="AT795" s="396">
        <v>0</v>
      </c>
      <c r="AU795" s="396">
        <v>0</v>
      </c>
      <c r="AV795" s="396">
        <v>395440.15</v>
      </c>
      <c r="AW795" s="396">
        <v>162704.22</v>
      </c>
      <c r="AX795" s="396">
        <v>61769.120000000003</v>
      </c>
      <c r="AY795" s="396">
        <v>991613.67</v>
      </c>
      <c r="AZ795" s="396">
        <v>10678614.08</v>
      </c>
      <c r="BA795" s="396">
        <v>113138.64</v>
      </c>
      <c r="BB795" s="396">
        <v>0</v>
      </c>
      <c r="BC795" s="396">
        <v>187897.11</v>
      </c>
      <c r="BD795" s="396">
        <v>10678614.00788</v>
      </c>
    </row>
    <row r="796" spans="1:56" x14ac:dyDescent="0.25">
      <c r="A796" s="390" t="s">
        <v>2277</v>
      </c>
      <c r="B796" s="390" t="s">
        <v>6791</v>
      </c>
      <c r="C796">
        <v>80.89</v>
      </c>
      <c r="D796" s="396">
        <v>989324.32</v>
      </c>
      <c r="E796" s="396">
        <v>3073308.37</v>
      </c>
      <c r="F796" s="397">
        <v>3.1064720717671199</v>
      </c>
      <c r="G796">
        <v>4</v>
      </c>
      <c r="H796" s="396">
        <v>62.91</v>
      </c>
      <c r="I796" s="396">
        <v>45914.39</v>
      </c>
      <c r="J796" s="396">
        <v>45977.3</v>
      </c>
      <c r="K796">
        <v>0.9</v>
      </c>
      <c r="L796" s="396">
        <v>238298.35</v>
      </c>
      <c r="M796" s="396">
        <v>47659.67</v>
      </c>
      <c r="N796" s="396">
        <v>25186</v>
      </c>
      <c r="O796" s="396">
        <v>10978.51</v>
      </c>
      <c r="P796" s="396">
        <v>7842.71</v>
      </c>
      <c r="Q796" s="396">
        <v>14548.08</v>
      </c>
      <c r="R796" s="396">
        <v>5589.27</v>
      </c>
      <c r="S796" s="396">
        <v>9767.83</v>
      </c>
      <c r="T796" s="396">
        <v>12580.11</v>
      </c>
      <c r="U796" s="396">
        <v>7256.1</v>
      </c>
      <c r="V796" s="396">
        <v>18545.43</v>
      </c>
      <c r="W796" s="396">
        <v>16152.66</v>
      </c>
      <c r="X796" s="396">
        <v>11720.83</v>
      </c>
      <c r="Y796" s="396">
        <v>426125.55</v>
      </c>
      <c r="Z796" s="396">
        <v>7167.6</v>
      </c>
      <c r="AA796" s="396">
        <v>10111.25</v>
      </c>
      <c r="AB796" s="396">
        <v>26289.25</v>
      </c>
      <c r="AC796" s="396">
        <v>2750.26</v>
      </c>
      <c r="AD796" s="396">
        <v>23094.09</v>
      </c>
      <c r="AE796" s="396">
        <v>14412.28</v>
      </c>
      <c r="AF796" s="396">
        <v>121415.89</v>
      </c>
      <c r="AG796" s="396">
        <v>81537.119999999995</v>
      </c>
      <c r="AH796" s="396">
        <v>194183.19936</v>
      </c>
      <c r="AI796" s="396">
        <v>480960.93936000002</v>
      </c>
      <c r="AJ796" s="396">
        <v>82028.929999999993</v>
      </c>
      <c r="AK796" s="396">
        <v>398932.00936000003</v>
      </c>
      <c r="AL796" s="396">
        <v>472758.03936</v>
      </c>
      <c r="AM796" s="396">
        <v>6104.56</v>
      </c>
      <c r="AN796" s="396">
        <v>6104.56</v>
      </c>
      <c r="AO796" s="396">
        <v>6782.85</v>
      </c>
      <c r="AP796" s="396">
        <v>6782.85</v>
      </c>
      <c r="AQ796" s="396">
        <v>678.28</v>
      </c>
      <c r="AR796" s="396">
        <v>678.28</v>
      </c>
      <c r="AS796" s="396">
        <v>678.28</v>
      </c>
      <c r="AT796" s="396">
        <v>678.28</v>
      </c>
      <c r="AU796" s="396">
        <v>1356.57</v>
      </c>
      <c r="AV796" s="396">
        <v>38662.239999999998</v>
      </c>
      <c r="AW796" s="396">
        <v>15907.61</v>
      </c>
      <c r="AX796" s="396">
        <v>6026.25</v>
      </c>
      <c r="AY796" s="396">
        <v>90440.61</v>
      </c>
      <c r="AZ796" s="396">
        <v>989324.32</v>
      </c>
      <c r="BA796" s="396">
        <v>5882.25</v>
      </c>
      <c r="BB796" s="396">
        <v>0.34</v>
      </c>
      <c r="BC796" s="396">
        <v>20129.099999999999</v>
      </c>
      <c r="BD796" s="396">
        <v>989324.19935999997</v>
      </c>
    </row>
    <row r="797" spans="1:56" x14ac:dyDescent="0.25">
      <c r="A797" s="390"/>
      <c r="B797" s="390" t="s">
        <v>6792</v>
      </c>
      <c r="C797">
        <v>10</v>
      </c>
      <c r="D797" s="396">
        <v>130782.72</v>
      </c>
      <c r="E797" s="396">
        <v>113527.86</v>
      </c>
      <c r="F797" s="397">
        <v>0.86806468010452797</v>
      </c>
      <c r="G797">
        <v>2</v>
      </c>
      <c r="H797" s="396">
        <v>321.75</v>
      </c>
      <c r="I797" s="396">
        <v>100449.59</v>
      </c>
      <c r="J797" s="396">
        <v>100771.34</v>
      </c>
      <c r="K797">
        <v>0.9</v>
      </c>
      <c r="L797" s="396">
        <v>28414.98</v>
      </c>
      <c r="M797" s="396">
        <v>5682.99</v>
      </c>
      <c r="N797" s="396">
        <v>3228.97</v>
      </c>
      <c r="O797" s="396">
        <v>1291.5899999999999</v>
      </c>
      <c r="P797" s="396">
        <v>993.86</v>
      </c>
      <c r="Q797" s="396">
        <v>2771.06</v>
      </c>
      <c r="R797" s="396">
        <v>558.91999999999996</v>
      </c>
      <c r="S797" s="396">
        <v>1116.32</v>
      </c>
      <c r="T797" s="396">
        <v>1480.01</v>
      </c>
      <c r="U797" s="396">
        <v>837.24</v>
      </c>
      <c r="V797" s="396">
        <v>2181.81</v>
      </c>
      <c r="W797" s="396">
        <v>1900.31</v>
      </c>
      <c r="X797" s="396">
        <v>1339.52</v>
      </c>
      <c r="Y797" s="396">
        <v>51797.58</v>
      </c>
      <c r="Z797" s="396">
        <v>900</v>
      </c>
      <c r="AA797" s="396">
        <v>1250</v>
      </c>
      <c r="AB797" s="396">
        <v>3250</v>
      </c>
      <c r="AC797" s="396">
        <v>340</v>
      </c>
      <c r="AD797" s="396">
        <v>5710</v>
      </c>
      <c r="AE797" s="396">
        <v>2690</v>
      </c>
      <c r="AF797" s="396">
        <v>15010</v>
      </c>
      <c r="AG797" s="396">
        <v>10080</v>
      </c>
      <c r="AH797" s="396">
        <v>25174.917000000001</v>
      </c>
      <c r="AI797" s="396">
        <v>64404.917000000001</v>
      </c>
      <c r="AJ797" s="396">
        <v>10140.799999999999</v>
      </c>
      <c r="AK797" s="396">
        <v>54264.116999999998</v>
      </c>
      <c r="AL797" s="396">
        <v>63390.837</v>
      </c>
      <c r="AM797" s="396">
        <v>2034.85</v>
      </c>
      <c r="AN797" s="396">
        <v>2034.85</v>
      </c>
      <c r="AO797" s="396">
        <v>2034.85</v>
      </c>
      <c r="AP797" s="396">
        <v>2034.85</v>
      </c>
      <c r="AQ797" s="396">
        <v>0</v>
      </c>
      <c r="AR797" s="396">
        <v>0</v>
      </c>
      <c r="AS797" s="396">
        <v>0</v>
      </c>
      <c r="AT797" s="396">
        <v>0</v>
      </c>
      <c r="AU797" s="396">
        <v>0</v>
      </c>
      <c r="AV797" s="396">
        <v>4747.99</v>
      </c>
      <c r="AW797" s="396">
        <v>1953.56</v>
      </c>
      <c r="AX797" s="396">
        <v>753.28</v>
      </c>
      <c r="AY797" s="396">
        <v>15594.23</v>
      </c>
      <c r="AZ797" s="396">
        <v>130782.72</v>
      </c>
      <c r="BA797" s="396">
        <v>454.32</v>
      </c>
      <c r="BB797" s="396">
        <v>5.65</v>
      </c>
      <c r="BC797" s="396">
        <v>234.56</v>
      </c>
      <c r="BD797" s="396">
        <v>130782.647</v>
      </c>
    </row>
    <row r="798" spans="1:56" x14ac:dyDescent="0.25">
      <c r="A798" s="390" t="s">
        <v>2215</v>
      </c>
      <c r="B798" s="390" t="s">
        <v>6793</v>
      </c>
      <c r="C798">
        <v>227.47</v>
      </c>
      <c r="D798" s="396">
        <v>2872366.77</v>
      </c>
      <c r="E798" s="396">
        <v>2205736.5699999998</v>
      </c>
      <c r="F798" s="397">
        <v>0.76791605899270299</v>
      </c>
      <c r="G798">
        <v>1</v>
      </c>
      <c r="H798" s="396">
        <v>28052.51</v>
      </c>
      <c r="I798" s="396">
        <v>799642.78</v>
      </c>
      <c r="J798" s="396">
        <v>827695.29</v>
      </c>
      <c r="K798">
        <v>0.9</v>
      </c>
      <c r="L798" s="396">
        <v>672272.59</v>
      </c>
      <c r="M798" s="396">
        <v>134454.51</v>
      </c>
      <c r="N798" s="396">
        <v>72329.039999999994</v>
      </c>
      <c r="O798" s="396">
        <v>31643.95</v>
      </c>
      <c r="P798" s="396">
        <v>22254.14</v>
      </c>
      <c r="Q798" s="396">
        <v>43644.25</v>
      </c>
      <c r="R798" s="396">
        <v>16208.88</v>
      </c>
      <c r="S798" s="396">
        <v>27908.1</v>
      </c>
      <c r="T798" s="396">
        <v>36260.339999999997</v>
      </c>
      <c r="U798" s="396">
        <v>20931.07</v>
      </c>
      <c r="V798" s="396">
        <v>53454.49</v>
      </c>
      <c r="W798" s="396">
        <v>46557.69</v>
      </c>
      <c r="X798" s="396">
        <v>33488.1</v>
      </c>
      <c r="Y798" s="396">
        <v>1211407.1499999999</v>
      </c>
      <c r="Z798" s="396">
        <v>20382.3</v>
      </c>
      <c r="AA798" s="396">
        <v>28433.75</v>
      </c>
      <c r="AB798" s="396">
        <v>73927.75</v>
      </c>
      <c r="AC798" s="396">
        <v>7733.98</v>
      </c>
      <c r="AD798" s="396">
        <v>129885.37</v>
      </c>
      <c r="AE798" s="396">
        <v>41270.67</v>
      </c>
      <c r="AF798" s="396">
        <v>341432.47</v>
      </c>
      <c r="AG798" s="396">
        <v>229289.76</v>
      </c>
      <c r="AH798" s="396">
        <v>552107.33927999996</v>
      </c>
      <c r="AI798" s="396">
        <v>1424463.38928</v>
      </c>
      <c r="AJ798" s="396">
        <v>230672.77</v>
      </c>
      <c r="AK798" s="396">
        <v>1193790.61928</v>
      </c>
      <c r="AL798" s="396">
        <v>1401396.10928</v>
      </c>
      <c r="AM798" s="396">
        <v>18313.689999999999</v>
      </c>
      <c r="AN798" s="396">
        <v>18313.689999999999</v>
      </c>
      <c r="AO798" s="396">
        <v>18991.98</v>
      </c>
      <c r="AP798" s="396">
        <v>18991.98</v>
      </c>
      <c r="AQ798" s="396">
        <v>2713.14</v>
      </c>
      <c r="AR798" s="396">
        <v>2713.14</v>
      </c>
      <c r="AS798" s="396">
        <v>2713.14</v>
      </c>
      <c r="AT798" s="396">
        <v>2713.14</v>
      </c>
      <c r="AU798" s="396">
        <v>3391.42</v>
      </c>
      <c r="AV798" s="396">
        <v>109203.88</v>
      </c>
      <c r="AW798" s="396">
        <v>44932.04</v>
      </c>
      <c r="AX798" s="396">
        <v>16572.2</v>
      </c>
      <c r="AY798" s="396">
        <v>259563.44</v>
      </c>
      <c r="AZ798" s="396">
        <v>2872366.77</v>
      </c>
      <c r="BA798" s="396">
        <v>50268.3</v>
      </c>
      <c r="BB798" s="396">
        <v>1080.2</v>
      </c>
      <c r="BC798" s="396">
        <v>68810.09</v>
      </c>
      <c r="BD798" s="396">
        <v>2872366.6992799998</v>
      </c>
    </row>
    <row r="799" spans="1:56" x14ac:dyDescent="0.25">
      <c r="A799" s="390" t="s">
        <v>3328</v>
      </c>
      <c r="B799" s="390" t="s">
        <v>6794</v>
      </c>
      <c r="C799">
        <v>1816.5</v>
      </c>
      <c r="D799" s="396">
        <v>28569989.059999999</v>
      </c>
      <c r="E799" s="396">
        <v>20643537.719999999</v>
      </c>
      <c r="F799" s="397">
        <v>0.72256022487955396</v>
      </c>
      <c r="G799">
        <v>1</v>
      </c>
      <c r="H799" s="396">
        <v>809253</v>
      </c>
      <c r="I799" s="396">
        <v>8183675.7800000003</v>
      </c>
      <c r="J799" s="396">
        <v>8992928.7799999993</v>
      </c>
      <c r="K799">
        <v>0.9</v>
      </c>
      <c r="L799" s="396">
        <v>5986848.5099999998</v>
      </c>
      <c r="M799" s="396">
        <v>1995416.6</v>
      </c>
      <c r="N799" s="396">
        <v>671615.82</v>
      </c>
      <c r="O799" s="396">
        <v>223378.83</v>
      </c>
      <c r="P799" s="396">
        <v>208877.25</v>
      </c>
      <c r="Q799" s="396">
        <v>575808.75</v>
      </c>
      <c r="R799" s="396">
        <v>135260.32999999999</v>
      </c>
      <c r="S799" s="396">
        <v>253405.54</v>
      </c>
      <c r="T799" s="396">
        <v>223482.11</v>
      </c>
      <c r="U799" s="396">
        <v>168844</v>
      </c>
      <c r="V799" s="396">
        <v>329454.21000000002</v>
      </c>
      <c r="W799" s="396">
        <v>286947.40999999997</v>
      </c>
      <c r="X799" s="396">
        <v>304071.94</v>
      </c>
      <c r="Y799" s="396">
        <v>11363411.300000001</v>
      </c>
      <c r="Z799" s="396">
        <v>163485</v>
      </c>
      <c r="AA799" s="396">
        <v>227062.5</v>
      </c>
      <c r="AB799" s="396">
        <v>590362.5</v>
      </c>
      <c r="AC799" s="396">
        <v>61761</v>
      </c>
      <c r="AD799" s="396">
        <v>1037221.5</v>
      </c>
      <c r="AE799" s="396">
        <v>1682079</v>
      </c>
      <c r="AF799" s="396">
        <v>2726566.5</v>
      </c>
      <c r="AG799" s="396">
        <v>1831032</v>
      </c>
      <c r="AH799" s="396">
        <v>5470904.5319999997</v>
      </c>
      <c r="AI799" s="396">
        <v>13790474.532</v>
      </c>
      <c r="AJ799" s="396">
        <v>1842076.32</v>
      </c>
      <c r="AK799" s="396">
        <v>11948398.211999999</v>
      </c>
      <c r="AL799" s="396">
        <v>13606266.892000001</v>
      </c>
      <c r="AM799" s="396">
        <v>449024.67</v>
      </c>
      <c r="AN799" s="396">
        <v>449024.67</v>
      </c>
      <c r="AO799" s="396">
        <v>468016.65</v>
      </c>
      <c r="AP799" s="396">
        <v>468016.65</v>
      </c>
      <c r="AQ799" s="396">
        <v>74611.350000000006</v>
      </c>
      <c r="AR799" s="396">
        <v>74611.350000000006</v>
      </c>
      <c r="AS799" s="396">
        <v>77324.490000000005</v>
      </c>
      <c r="AT799" s="396">
        <v>77324.490000000005</v>
      </c>
      <c r="AU799" s="396">
        <v>92925.04</v>
      </c>
      <c r="AV799" s="396">
        <v>873631.08</v>
      </c>
      <c r="AW799" s="396">
        <v>359456.32</v>
      </c>
      <c r="AX799" s="396">
        <v>136344.04</v>
      </c>
      <c r="AY799" s="396">
        <v>3600310.8</v>
      </c>
      <c r="AZ799" s="396">
        <v>28569989.059999999</v>
      </c>
      <c r="BA799" s="396">
        <v>1833614.25</v>
      </c>
      <c r="BB799" s="396">
        <v>91846.51</v>
      </c>
      <c r="BC799" s="396">
        <v>720013.91</v>
      </c>
      <c r="BD799" s="396">
        <v>28569988.991999999</v>
      </c>
    </row>
    <row r="800" spans="1:56" x14ac:dyDescent="0.25">
      <c r="A800" s="390" t="s">
        <v>3146</v>
      </c>
      <c r="B800" s="390" t="s">
        <v>6795</v>
      </c>
      <c r="C800">
        <v>587.14</v>
      </c>
      <c r="D800" s="396">
        <v>8724196.3800000008</v>
      </c>
      <c r="E800" s="396">
        <v>6368880.5599999996</v>
      </c>
      <c r="F800" s="397">
        <v>0.73002489657391201</v>
      </c>
      <c r="G800">
        <v>1</v>
      </c>
      <c r="H800" s="396">
        <v>223557.52</v>
      </c>
      <c r="I800" s="396">
        <v>3441154.39</v>
      </c>
      <c r="J800" s="396">
        <v>3664711.91</v>
      </c>
      <c r="K800">
        <v>0.9</v>
      </c>
      <c r="L800" s="396">
        <v>1914782.17</v>
      </c>
      <c r="M800" s="396">
        <v>382956.43</v>
      </c>
      <c r="N800" s="396">
        <v>189217.93</v>
      </c>
      <c r="O800" s="396">
        <v>83953.35</v>
      </c>
      <c r="P800" s="396">
        <v>72374.75</v>
      </c>
      <c r="Q800" s="396">
        <v>114999.15</v>
      </c>
      <c r="R800" s="396">
        <v>43596.3</v>
      </c>
      <c r="S800" s="396">
        <v>72561.06</v>
      </c>
      <c r="T800" s="396">
        <v>96200.91</v>
      </c>
      <c r="U800" s="396">
        <v>54420.79</v>
      </c>
      <c r="V800" s="396">
        <v>141818.04</v>
      </c>
      <c r="W800" s="396">
        <v>123520.41</v>
      </c>
      <c r="X800" s="396">
        <v>87069.06</v>
      </c>
      <c r="Y800" s="396">
        <v>3377470.35</v>
      </c>
      <c r="Z800" s="396">
        <v>52288.2</v>
      </c>
      <c r="AA800" s="396">
        <v>73392.5</v>
      </c>
      <c r="AB800" s="396">
        <v>190820.5</v>
      </c>
      <c r="AC800" s="396">
        <v>19962.759999999998</v>
      </c>
      <c r="AD800" s="396">
        <v>335256.94</v>
      </c>
      <c r="AE800" s="396">
        <v>105789.74</v>
      </c>
      <c r="AF800" s="396">
        <v>881297.14</v>
      </c>
      <c r="AG800" s="396">
        <v>591837.12</v>
      </c>
      <c r="AH800" s="396">
        <v>1749145.9173600001</v>
      </c>
      <c r="AI800" s="396">
        <v>3999790.8173600002</v>
      </c>
      <c r="AJ800" s="396">
        <v>595406.93000000005</v>
      </c>
      <c r="AK800" s="396">
        <v>3404383.8873600001</v>
      </c>
      <c r="AL800" s="396">
        <v>3940250.11736</v>
      </c>
      <c r="AM800" s="396">
        <v>165501.54</v>
      </c>
      <c r="AN800" s="396">
        <v>165501.54</v>
      </c>
      <c r="AO800" s="396">
        <v>172284.39</v>
      </c>
      <c r="AP800" s="396">
        <v>172284.39</v>
      </c>
      <c r="AQ800" s="396">
        <v>54262.8</v>
      </c>
      <c r="AR800" s="396">
        <v>54262.8</v>
      </c>
      <c r="AS800" s="396">
        <v>56297.65</v>
      </c>
      <c r="AT800" s="396">
        <v>56297.65</v>
      </c>
      <c r="AU800" s="396">
        <v>67828.5</v>
      </c>
      <c r="AV800" s="396">
        <v>282166.56</v>
      </c>
      <c r="AW800" s="396">
        <v>116097.69</v>
      </c>
      <c r="AX800" s="396">
        <v>43690.35</v>
      </c>
      <c r="AY800" s="396">
        <v>1406475.86</v>
      </c>
      <c r="AZ800" s="396">
        <v>8724196.3800000008</v>
      </c>
      <c r="BA800" s="396">
        <v>774098.19</v>
      </c>
      <c r="BB800" s="396">
        <v>70903.710000000006</v>
      </c>
      <c r="BC800" s="396">
        <v>241439.34</v>
      </c>
      <c r="BD800" s="396">
        <v>8724196.3273600005</v>
      </c>
    </row>
    <row r="801" spans="1:56" x14ac:dyDescent="0.25">
      <c r="A801" s="390" t="s">
        <v>1662</v>
      </c>
      <c r="B801" s="390" t="s">
        <v>6796</v>
      </c>
      <c r="C801">
        <v>262.47000000000003</v>
      </c>
      <c r="D801" s="396">
        <v>3828301.13</v>
      </c>
      <c r="E801" s="396">
        <v>2841963.43</v>
      </c>
      <c r="F801" s="397">
        <v>0.74235629160133498</v>
      </c>
      <c r="G801">
        <v>1</v>
      </c>
      <c r="H801" s="396">
        <v>84042.3</v>
      </c>
      <c r="I801" s="396">
        <v>2158749.02</v>
      </c>
      <c r="J801" s="396">
        <v>2242791.3199999998</v>
      </c>
      <c r="K801">
        <v>0.9</v>
      </c>
      <c r="L801" s="396">
        <v>874406.43</v>
      </c>
      <c r="M801" s="396">
        <v>174881.28</v>
      </c>
      <c r="N801" s="396">
        <v>84599.14</v>
      </c>
      <c r="O801" s="396">
        <v>36810.31</v>
      </c>
      <c r="P801" s="396">
        <v>31682.33</v>
      </c>
      <c r="Q801" s="396">
        <v>49879.15</v>
      </c>
      <c r="R801" s="396">
        <v>19003.509999999998</v>
      </c>
      <c r="S801" s="396">
        <v>32373.39</v>
      </c>
      <c r="T801" s="396">
        <v>42180.39</v>
      </c>
      <c r="U801" s="396">
        <v>24280.04</v>
      </c>
      <c r="V801" s="396">
        <v>62181.75</v>
      </c>
      <c r="W801" s="396">
        <v>54158.94</v>
      </c>
      <c r="X801" s="396">
        <v>38846.19</v>
      </c>
      <c r="Y801" s="396">
        <v>1525282.85</v>
      </c>
      <c r="Z801" s="396">
        <v>23487.3</v>
      </c>
      <c r="AA801" s="396">
        <v>32808.75</v>
      </c>
      <c r="AB801" s="396">
        <v>85302.75</v>
      </c>
      <c r="AC801" s="396">
        <v>8923.98</v>
      </c>
      <c r="AD801" s="396">
        <v>149870.37</v>
      </c>
      <c r="AE801" s="396">
        <v>46508.39</v>
      </c>
      <c r="AF801" s="396">
        <v>393967.47</v>
      </c>
      <c r="AG801" s="396">
        <v>264569.76</v>
      </c>
      <c r="AH801" s="396">
        <v>764336.40228000004</v>
      </c>
      <c r="AI801" s="396">
        <v>1769775.1722800001</v>
      </c>
      <c r="AJ801" s="396">
        <v>266165.57</v>
      </c>
      <c r="AK801" s="396">
        <v>1503609.60228</v>
      </c>
      <c r="AL801" s="396">
        <v>1743158.61228</v>
      </c>
      <c r="AM801" s="396">
        <v>80037.63</v>
      </c>
      <c r="AN801" s="396">
        <v>80037.63</v>
      </c>
      <c r="AO801" s="396">
        <v>83429.05</v>
      </c>
      <c r="AP801" s="396">
        <v>83429.05</v>
      </c>
      <c r="AQ801" s="396">
        <v>6782.85</v>
      </c>
      <c r="AR801" s="396">
        <v>6782.85</v>
      </c>
      <c r="AS801" s="396">
        <v>6782.85</v>
      </c>
      <c r="AT801" s="396">
        <v>6782.85</v>
      </c>
      <c r="AU801" s="396">
        <v>8139.42</v>
      </c>
      <c r="AV801" s="396">
        <v>126161.01</v>
      </c>
      <c r="AW801" s="396">
        <v>51909.06</v>
      </c>
      <c r="AX801" s="396">
        <v>19585.330000000002</v>
      </c>
      <c r="AY801" s="396">
        <v>559859.57999999996</v>
      </c>
      <c r="AZ801" s="396">
        <v>3828301.13</v>
      </c>
      <c r="BA801" s="396">
        <v>892348.36</v>
      </c>
      <c r="BB801" s="396">
        <v>4608.91</v>
      </c>
      <c r="BC801" s="396">
        <v>131763.98000000001</v>
      </c>
      <c r="BD801" s="396">
        <v>3828301.0422800002</v>
      </c>
    </row>
    <row r="802" spans="1:56" x14ac:dyDescent="0.25">
      <c r="A802" s="390" t="s">
        <v>1970</v>
      </c>
      <c r="B802" s="390" t="s">
        <v>6797</v>
      </c>
      <c r="C802">
        <v>2510</v>
      </c>
      <c r="D802" s="396">
        <v>39111811.890000001</v>
      </c>
      <c r="E802" s="396">
        <v>30284913.350000001</v>
      </c>
      <c r="F802" s="397">
        <v>0.77431629695844295</v>
      </c>
      <c r="G802">
        <v>1</v>
      </c>
      <c r="H802" s="396">
        <v>393852.56</v>
      </c>
      <c r="I802" s="396">
        <v>14891578.82</v>
      </c>
      <c r="J802" s="396">
        <v>15285431.380000001</v>
      </c>
      <c r="K802">
        <v>0.9</v>
      </c>
      <c r="L802" s="396">
        <v>8312673.2400000002</v>
      </c>
      <c r="M802" s="396">
        <v>1662534.64</v>
      </c>
      <c r="N802" s="396">
        <v>810472.72</v>
      </c>
      <c r="O802" s="396">
        <v>359707.81</v>
      </c>
      <c r="P802" s="396">
        <v>329978.43</v>
      </c>
      <c r="Q802" s="396">
        <v>493249.39</v>
      </c>
      <c r="R802" s="396">
        <v>186681.61</v>
      </c>
      <c r="S802" s="396">
        <v>311175.31</v>
      </c>
      <c r="T802" s="396">
        <v>412183.89</v>
      </c>
      <c r="U802" s="396">
        <v>233311.71</v>
      </c>
      <c r="V802" s="396">
        <v>607635.75</v>
      </c>
      <c r="W802" s="396">
        <v>529237.43999999994</v>
      </c>
      <c r="X802" s="396">
        <v>373392.31</v>
      </c>
      <c r="Y802" s="396">
        <v>14622234.25</v>
      </c>
      <c r="Z802" s="396">
        <v>222975</v>
      </c>
      <c r="AA802" s="396">
        <v>313750</v>
      </c>
      <c r="AB802" s="396">
        <v>815750</v>
      </c>
      <c r="AC802" s="396">
        <v>85340</v>
      </c>
      <c r="AD802" s="396">
        <v>1433210</v>
      </c>
      <c r="AE802" s="396">
        <v>451310.5</v>
      </c>
      <c r="AF802" s="396">
        <v>3767510</v>
      </c>
      <c r="AG802" s="396">
        <v>2530080</v>
      </c>
      <c r="AH802" s="396">
        <v>7926812.1900000004</v>
      </c>
      <c r="AI802" s="396">
        <v>17546737.690000001</v>
      </c>
      <c r="AJ802" s="396">
        <v>2545340.7999999998</v>
      </c>
      <c r="AK802" s="396">
        <v>15001396.890000001</v>
      </c>
      <c r="AL802" s="396">
        <v>17292203.609999999</v>
      </c>
      <c r="AM802" s="396">
        <v>778671.18</v>
      </c>
      <c r="AN802" s="396">
        <v>778671.18</v>
      </c>
      <c r="AO802" s="396">
        <v>811228.86</v>
      </c>
      <c r="AP802" s="396">
        <v>811228.86</v>
      </c>
      <c r="AQ802" s="396">
        <v>398153.29</v>
      </c>
      <c r="AR802" s="396">
        <v>398153.29</v>
      </c>
      <c r="AS802" s="396">
        <v>415110.42</v>
      </c>
      <c r="AT802" s="396">
        <v>415110.42</v>
      </c>
      <c r="AU802" s="396">
        <v>497861.19</v>
      </c>
      <c r="AV802" s="396">
        <v>1207347.3</v>
      </c>
      <c r="AW802" s="396">
        <v>496764.18</v>
      </c>
      <c r="AX802" s="396">
        <v>189073.78</v>
      </c>
      <c r="AY802" s="396">
        <v>7197373.9500000002</v>
      </c>
      <c r="AZ802" s="396">
        <v>39111811.890000001</v>
      </c>
      <c r="BA802" s="396">
        <v>3706413.99</v>
      </c>
      <c r="BB802" s="396">
        <v>578246.68999999994</v>
      </c>
      <c r="BC802" s="396">
        <v>1174631.1299999999</v>
      </c>
      <c r="BD802" s="396">
        <v>39111811.810000002</v>
      </c>
    </row>
    <row r="803" spans="1:56" x14ac:dyDescent="0.25">
      <c r="A803" s="390" t="s">
        <v>2637</v>
      </c>
      <c r="B803" s="390" t="s">
        <v>6798</v>
      </c>
      <c r="C803">
        <v>7049</v>
      </c>
      <c r="D803" s="396">
        <v>106236848.47</v>
      </c>
      <c r="E803" s="396">
        <v>75347232.010000005</v>
      </c>
      <c r="F803" s="397">
        <v>0.70923820778886504</v>
      </c>
      <c r="G803">
        <v>1</v>
      </c>
      <c r="H803" s="396">
        <v>3340741.54</v>
      </c>
      <c r="I803" s="396">
        <v>27675634.260000002</v>
      </c>
      <c r="J803" s="396">
        <v>31016375.800000001</v>
      </c>
      <c r="K803">
        <v>0.9</v>
      </c>
      <c r="L803" s="396">
        <v>22901611.899999999</v>
      </c>
      <c r="M803" s="396">
        <v>5531096.5700000003</v>
      </c>
      <c r="N803" s="396">
        <v>2376796.9900000002</v>
      </c>
      <c r="O803" s="396">
        <v>967060.84</v>
      </c>
      <c r="P803" s="396">
        <v>846647.73</v>
      </c>
      <c r="Q803" s="396">
        <v>1636036.02</v>
      </c>
      <c r="R803" s="396">
        <v>524832.44999999995</v>
      </c>
      <c r="S803" s="396">
        <v>907571.41</v>
      </c>
      <c r="T803" s="396">
        <v>1069310.1100000001</v>
      </c>
      <c r="U803" s="396">
        <v>655282.18000000005</v>
      </c>
      <c r="V803" s="396">
        <v>1576362.06</v>
      </c>
      <c r="W803" s="396">
        <v>1372976.86</v>
      </c>
      <c r="X803" s="396">
        <v>1089033.01</v>
      </c>
      <c r="Y803" s="396">
        <v>41454618.130000003</v>
      </c>
      <c r="Z803" s="396">
        <v>631710</v>
      </c>
      <c r="AA803" s="396">
        <v>881125</v>
      </c>
      <c r="AB803" s="396">
        <v>2290925</v>
      </c>
      <c r="AC803" s="396">
        <v>239666</v>
      </c>
      <c r="AD803" s="396">
        <v>4024979</v>
      </c>
      <c r="AE803" s="396">
        <v>2876524.5</v>
      </c>
      <c r="AF803" s="396">
        <v>10580549</v>
      </c>
      <c r="AG803" s="396">
        <v>7105392</v>
      </c>
      <c r="AH803" s="396">
        <v>20976895.041000001</v>
      </c>
      <c r="AI803" s="396">
        <v>49607765.541000001</v>
      </c>
      <c r="AJ803" s="396">
        <v>7148249.9199999999</v>
      </c>
      <c r="AK803" s="396">
        <v>42459515.620999999</v>
      </c>
      <c r="AL803" s="396">
        <v>48892940.541000001</v>
      </c>
      <c r="AM803" s="396">
        <v>1709278.2</v>
      </c>
      <c r="AN803" s="396">
        <v>1709278.2</v>
      </c>
      <c r="AO803" s="396">
        <v>1780498.12</v>
      </c>
      <c r="AP803" s="396">
        <v>1780498.12</v>
      </c>
      <c r="AQ803" s="396">
        <v>673537</v>
      </c>
      <c r="AR803" s="396">
        <v>673537</v>
      </c>
      <c r="AS803" s="396">
        <v>702024.97</v>
      </c>
      <c r="AT803" s="396">
        <v>702024.97</v>
      </c>
      <c r="AU803" s="396">
        <v>842429.97</v>
      </c>
      <c r="AV803" s="396">
        <v>3390746.71</v>
      </c>
      <c r="AW803" s="396">
        <v>1395125.91</v>
      </c>
      <c r="AX803" s="396">
        <v>530310.52</v>
      </c>
      <c r="AY803" s="396">
        <v>15889289.689999999</v>
      </c>
      <c r="AZ803" s="396">
        <v>106236848.47</v>
      </c>
      <c r="BA803" s="396">
        <v>6396999.0099999998</v>
      </c>
      <c r="BB803" s="396">
        <v>938563.04</v>
      </c>
      <c r="BC803" s="396">
        <v>2864274.76</v>
      </c>
      <c r="BD803" s="396">
        <v>106236848.361</v>
      </c>
    </row>
    <row r="804" spans="1:56" x14ac:dyDescent="0.25">
      <c r="A804" s="390" t="s">
        <v>3050</v>
      </c>
      <c r="B804" s="390" t="s">
        <v>6799</v>
      </c>
      <c r="C804">
        <v>5880.5</v>
      </c>
      <c r="D804" s="396">
        <v>90064903.409999996</v>
      </c>
      <c r="E804" s="396">
        <v>67744748.609999999</v>
      </c>
      <c r="F804" s="397">
        <v>0.75217699731056697</v>
      </c>
      <c r="G804">
        <v>1</v>
      </c>
      <c r="H804" s="396">
        <v>1604110.81</v>
      </c>
      <c r="I804" s="396">
        <v>34519078.899999999</v>
      </c>
      <c r="J804" s="396">
        <v>36123189.710000001</v>
      </c>
      <c r="K804">
        <v>0.9</v>
      </c>
      <c r="L804" s="396">
        <v>19447702.109999999</v>
      </c>
      <c r="M804" s="396">
        <v>4692911.58</v>
      </c>
      <c r="N804" s="396">
        <v>1982099.02</v>
      </c>
      <c r="O804" s="396">
        <v>806156.23</v>
      </c>
      <c r="P804" s="396">
        <v>722804.04</v>
      </c>
      <c r="Q804" s="396">
        <v>1368815.35</v>
      </c>
      <c r="R804" s="396">
        <v>437639.84</v>
      </c>
      <c r="S804" s="396">
        <v>756867.67</v>
      </c>
      <c r="T804" s="396">
        <v>891708.43</v>
      </c>
      <c r="U804" s="396">
        <v>546719.67000000004</v>
      </c>
      <c r="V804" s="396">
        <v>1314544.1399999999</v>
      </c>
      <c r="W804" s="396">
        <v>1144939.18</v>
      </c>
      <c r="X804" s="396">
        <v>908197.27</v>
      </c>
      <c r="Y804" s="396">
        <v>35021104.530000001</v>
      </c>
      <c r="Z804" s="396">
        <v>524295</v>
      </c>
      <c r="AA804" s="396">
        <v>735062.5</v>
      </c>
      <c r="AB804" s="396">
        <v>1911162.5</v>
      </c>
      <c r="AC804" s="396">
        <v>199937</v>
      </c>
      <c r="AD804" s="396">
        <v>3357765.5</v>
      </c>
      <c r="AE804" s="396">
        <v>2390972</v>
      </c>
      <c r="AF804" s="396">
        <v>8826630.5</v>
      </c>
      <c r="AG804" s="396">
        <v>5927544</v>
      </c>
      <c r="AH804" s="396">
        <v>17858006.952</v>
      </c>
      <c r="AI804" s="396">
        <v>41731375.952</v>
      </c>
      <c r="AJ804" s="396">
        <v>5963297.4400000004</v>
      </c>
      <c r="AK804" s="396">
        <v>35768078.512000002</v>
      </c>
      <c r="AL804" s="396">
        <v>41135046.202</v>
      </c>
      <c r="AM804" s="396">
        <v>1725557.04</v>
      </c>
      <c r="AN804" s="396">
        <v>1725557.04</v>
      </c>
      <c r="AO804" s="396">
        <v>1797455.25</v>
      </c>
      <c r="AP804" s="396">
        <v>1797455.25</v>
      </c>
      <c r="AQ804" s="396">
        <v>455129.23</v>
      </c>
      <c r="AR804" s="396">
        <v>455129.23</v>
      </c>
      <c r="AS804" s="396">
        <v>474121.21</v>
      </c>
      <c r="AT804" s="396">
        <v>474121.21</v>
      </c>
      <c r="AU804" s="396">
        <v>569081.11</v>
      </c>
      <c r="AV804" s="396">
        <v>2828448.45</v>
      </c>
      <c r="AW804" s="396">
        <v>1163767.77</v>
      </c>
      <c r="AX804" s="396">
        <v>442929.81</v>
      </c>
      <c r="AY804" s="396">
        <v>13908752.6</v>
      </c>
      <c r="AZ804" s="396">
        <v>90064903.409999996</v>
      </c>
      <c r="BA804" s="396">
        <v>8471786.6400000006</v>
      </c>
      <c r="BB804" s="396">
        <v>627128.02</v>
      </c>
      <c r="BC804" s="396">
        <v>2705214.04</v>
      </c>
      <c r="BD804" s="396">
        <v>90064903.332000002</v>
      </c>
    </row>
    <row r="805" spans="1:56" x14ac:dyDescent="0.25">
      <c r="A805" s="390" t="s">
        <v>3024</v>
      </c>
      <c r="B805" s="390" t="s">
        <v>6800</v>
      </c>
      <c r="C805">
        <v>1013.5</v>
      </c>
      <c r="D805" s="396">
        <v>13149831</v>
      </c>
      <c r="E805" s="396">
        <v>10710784.93</v>
      </c>
      <c r="F805" s="397">
        <v>0.81451882765641603</v>
      </c>
      <c r="G805">
        <v>2</v>
      </c>
      <c r="H805" s="396">
        <v>41142.36</v>
      </c>
      <c r="I805" s="396">
        <v>2307980.41</v>
      </c>
      <c r="J805" s="396">
        <v>2349122.77</v>
      </c>
      <c r="K805">
        <v>0.9</v>
      </c>
      <c r="L805" s="396">
        <v>3006166.27</v>
      </c>
      <c r="M805" s="396">
        <v>724677.12</v>
      </c>
      <c r="N805" s="396">
        <v>340946.64</v>
      </c>
      <c r="O805" s="396">
        <v>138373.06</v>
      </c>
      <c r="P805" s="396">
        <v>97501.84</v>
      </c>
      <c r="Q805" s="396">
        <v>237292.38</v>
      </c>
      <c r="R805" s="396">
        <v>74896.210000000006</v>
      </c>
      <c r="S805" s="396">
        <v>130051.74</v>
      </c>
      <c r="T805" s="396">
        <v>153181.44</v>
      </c>
      <c r="U805" s="396">
        <v>93771.21</v>
      </c>
      <c r="V805" s="396">
        <v>225817.95</v>
      </c>
      <c r="W805" s="396">
        <v>196682.49</v>
      </c>
      <c r="X805" s="396">
        <v>156054.54</v>
      </c>
      <c r="Y805" s="396">
        <v>5575412.8899999997</v>
      </c>
      <c r="Z805" s="396">
        <v>90495</v>
      </c>
      <c r="AA805" s="396">
        <v>126687.5</v>
      </c>
      <c r="AB805" s="396">
        <v>329387.5</v>
      </c>
      <c r="AC805" s="396">
        <v>34459</v>
      </c>
      <c r="AD805" s="396">
        <v>578708.5</v>
      </c>
      <c r="AE805" s="396">
        <v>409927</v>
      </c>
      <c r="AF805" s="396">
        <v>1521263.5</v>
      </c>
      <c r="AG805" s="396">
        <v>1021608</v>
      </c>
      <c r="AH805" s="396">
        <v>2491890.81</v>
      </c>
      <c r="AI805" s="396">
        <v>6604426.8099999996</v>
      </c>
      <c r="AJ805" s="396">
        <v>1027770.08</v>
      </c>
      <c r="AK805" s="396">
        <v>5576656.7300000004</v>
      </c>
      <c r="AL805" s="396">
        <v>6501649.7999999998</v>
      </c>
      <c r="AM805" s="396">
        <v>75967.92</v>
      </c>
      <c r="AN805" s="396">
        <v>75967.92</v>
      </c>
      <c r="AO805" s="396">
        <v>78681.06</v>
      </c>
      <c r="AP805" s="396">
        <v>78681.06</v>
      </c>
      <c r="AQ805" s="396">
        <v>0</v>
      </c>
      <c r="AR805" s="396">
        <v>0</v>
      </c>
      <c r="AS805" s="396">
        <v>0</v>
      </c>
      <c r="AT805" s="396">
        <v>0</v>
      </c>
      <c r="AU805" s="396">
        <v>0</v>
      </c>
      <c r="AV805" s="396">
        <v>487008.63</v>
      </c>
      <c r="AW805" s="396">
        <v>200380.15</v>
      </c>
      <c r="AX805" s="396">
        <v>76081.48</v>
      </c>
      <c r="AY805" s="396">
        <v>1072768.22</v>
      </c>
      <c r="AZ805" s="396">
        <v>13149831</v>
      </c>
      <c r="BA805" s="396">
        <v>132679.78</v>
      </c>
      <c r="BB805" s="396">
        <v>12.71</v>
      </c>
      <c r="BC805" s="396">
        <v>329258.71000000002</v>
      </c>
      <c r="BD805" s="396">
        <v>13149830.91</v>
      </c>
    </row>
    <row r="806" spans="1:56" x14ac:dyDescent="0.25">
      <c r="A806" s="390" t="s">
        <v>3136</v>
      </c>
      <c r="B806" s="390" t="s">
        <v>6801</v>
      </c>
      <c r="C806">
        <v>1302.8599999999999</v>
      </c>
      <c r="D806" s="396">
        <v>17623940.609999999</v>
      </c>
      <c r="E806" s="396">
        <v>13585551.57</v>
      </c>
      <c r="F806" s="397">
        <v>0.77085777072418304</v>
      </c>
      <c r="G806">
        <v>1</v>
      </c>
      <c r="H806" s="396">
        <v>160594.82</v>
      </c>
      <c r="I806" s="396">
        <v>5795699.3600000003</v>
      </c>
      <c r="J806" s="396">
        <v>5956294.1799999997</v>
      </c>
      <c r="K806">
        <v>0.9</v>
      </c>
      <c r="L806" s="396">
        <v>3995519.49</v>
      </c>
      <c r="M806" s="396">
        <v>984269.7</v>
      </c>
      <c r="N806" s="396">
        <v>440512.02</v>
      </c>
      <c r="O806" s="396">
        <v>176696.59</v>
      </c>
      <c r="P806" s="396">
        <v>132727.57999999999</v>
      </c>
      <c r="Q806" s="396">
        <v>311496.32000000001</v>
      </c>
      <c r="R806" s="396">
        <v>96135.44</v>
      </c>
      <c r="S806" s="396">
        <v>168006.76</v>
      </c>
      <c r="T806" s="396">
        <v>194621.84</v>
      </c>
      <c r="U806" s="396">
        <v>120562.99</v>
      </c>
      <c r="V806" s="396">
        <v>286908.79999999999</v>
      </c>
      <c r="W806" s="396">
        <v>249891.29</v>
      </c>
      <c r="X806" s="396">
        <v>201598.36</v>
      </c>
      <c r="Y806" s="396">
        <v>7358947.1799999997</v>
      </c>
      <c r="Z806" s="396">
        <v>117025.2</v>
      </c>
      <c r="AA806" s="396">
        <v>162857.5</v>
      </c>
      <c r="AB806" s="396">
        <v>423429.5</v>
      </c>
      <c r="AC806" s="396">
        <v>44297.24</v>
      </c>
      <c r="AD806" s="396">
        <v>743933.06</v>
      </c>
      <c r="AE806" s="396">
        <v>569238.49</v>
      </c>
      <c r="AF806" s="396">
        <v>1955592.86</v>
      </c>
      <c r="AG806" s="396">
        <v>1313282.8799999999</v>
      </c>
      <c r="AH806" s="396">
        <v>3370690.1426400002</v>
      </c>
      <c r="AI806" s="396">
        <v>8700346.8726400007</v>
      </c>
      <c r="AJ806" s="396">
        <v>1321204.26</v>
      </c>
      <c r="AK806" s="396">
        <v>7379142.6126399999</v>
      </c>
      <c r="AL806" s="396">
        <v>8568226.4426399991</v>
      </c>
      <c r="AM806" s="396">
        <v>166179.82</v>
      </c>
      <c r="AN806" s="396">
        <v>166179.82</v>
      </c>
      <c r="AO806" s="396">
        <v>172962.67</v>
      </c>
      <c r="AP806" s="396">
        <v>172962.67</v>
      </c>
      <c r="AQ806" s="396">
        <v>6782.85</v>
      </c>
      <c r="AR806" s="396">
        <v>6782.85</v>
      </c>
      <c r="AS806" s="396">
        <v>6782.85</v>
      </c>
      <c r="AT806" s="396">
        <v>6782.85</v>
      </c>
      <c r="AU806" s="396">
        <v>8817.7000000000007</v>
      </c>
      <c r="AV806" s="396">
        <v>626735.34</v>
      </c>
      <c r="AW806" s="396">
        <v>257870.84</v>
      </c>
      <c r="AX806" s="396">
        <v>97926.66</v>
      </c>
      <c r="AY806" s="396">
        <v>1696766.92</v>
      </c>
      <c r="AZ806" s="396">
        <v>17623940.609999999</v>
      </c>
      <c r="BA806" s="396">
        <v>296219.12</v>
      </c>
      <c r="BB806" s="396">
        <v>1011.94</v>
      </c>
      <c r="BC806" s="396">
        <v>418454.15</v>
      </c>
      <c r="BD806" s="396">
        <v>17623940.542640001</v>
      </c>
    </row>
    <row r="807" spans="1:56" x14ac:dyDescent="0.25">
      <c r="A807" s="390" t="s">
        <v>3056</v>
      </c>
      <c r="B807" s="390" t="s">
        <v>6802</v>
      </c>
      <c r="C807">
        <v>1054.25</v>
      </c>
      <c r="D807" s="396">
        <v>13423731.24</v>
      </c>
      <c r="E807" s="396">
        <v>12852523.02</v>
      </c>
      <c r="F807" s="397">
        <v>0.95744788019161797</v>
      </c>
      <c r="G807">
        <v>3</v>
      </c>
      <c r="H807" s="396">
        <v>17863.73</v>
      </c>
      <c r="I807" s="396">
        <v>1372233.29</v>
      </c>
      <c r="J807" s="396">
        <v>1390097.02</v>
      </c>
      <c r="K807">
        <v>0.9</v>
      </c>
      <c r="L807" s="396">
        <v>3158638.15</v>
      </c>
      <c r="M807" s="396">
        <v>764735.44</v>
      </c>
      <c r="N807" s="396">
        <v>354988.98</v>
      </c>
      <c r="O807" s="396">
        <v>143914.9</v>
      </c>
      <c r="P807" s="396">
        <v>101973.88</v>
      </c>
      <c r="Q807" s="396">
        <v>245123.28</v>
      </c>
      <c r="R807" s="396">
        <v>77690.850000000006</v>
      </c>
      <c r="S807" s="396">
        <v>135354.28</v>
      </c>
      <c r="T807" s="396">
        <v>159101.5</v>
      </c>
      <c r="U807" s="396">
        <v>97399.26</v>
      </c>
      <c r="V807" s="396">
        <v>234545.22</v>
      </c>
      <c r="W807" s="396">
        <v>204283.75</v>
      </c>
      <c r="X807" s="396">
        <v>162417.28</v>
      </c>
      <c r="Y807" s="396">
        <v>5840166.7699999996</v>
      </c>
      <c r="Z807" s="396">
        <v>94545</v>
      </c>
      <c r="AA807" s="396">
        <v>131781.25</v>
      </c>
      <c r="AB807" s="396">
        <v>342631.25</v>
      </c>
      <c r="AC807" s="396">
        <v>35844.5</v>
      </c>
      <c r="AD807" s="396">
        <v>300988.37</v>
      </c>
      <c r="AE807" s="396">
        <v>432909</v>
      </c>
      <c r="AF807" s="396">
        <v>1582429.25</v>
      </c>
      <c r="AG807" s="396">
        <v>1062684</v>
      </c>
      <c r="AH807" s="396">
        <v>2601759.645</v>
      </c>
      <c r="AI807" s="396">
        <v>6585572.2649999997</v>
      </c>
      <c r="AJ807" s="396">
        <v>1069093.8400000001</v>
      </c>
      <c r="AK807" s="396">
        <v>5516478.4249999998</v>
      </c>
      <c r="AL807" s="396">
        <v>6478662.875</v>
      </c>
      <c r="AM807" s="396">
        <v>75967.92</v>
      </c>
      <c r="AN807" s="396">
        <v>75967.92</v>
      </c>
      <c r="AO807" s="396">
        <v>79359.34</v>
      </c>
      <c r="AP807" s="396">
        <v>79359.34</v>
      </c>
      <c r="AQ807" s="396">
        <v>0</v>
      </c>
      <c r="AR807" s="396">
        <v>0</v>
      </c>
      <c r="AS807" s="396">
        <v>0</v>
      </c>
      <c r="AT807" s="396">
        <v>0</v>
      </c>
      <c r="AU807" s="396">
        <v>0</v>
      </c>
      <c r="AV807" s="396">
        <v>506678.89</v>
      </c>
      <c r="AW807" s="396">
        <v>208473.5</v>
      </c>
      <c r="AX807" s="396">
        <v>79094.61</v>
      </c>
      <c r="AY807" s="396">
        <v>1104901.52</v>
      </c>
      <c r="AZ807" s="396">
        <v>13423731.24</v>
      </c>
      <c r="BA807" s="396">
        <v>82985.7</v>
      </c>
      <c r="BB807" s="396">
        <v>63.92</v>
      </c>
      <c r="BC807" s="396">
        <v>346216.94</v>
      </c>
      <c r="BD807" s="396">
        <v>13423731.164999999</v>
      </c>
    </row>
    <row r="808" spans="1:56" x14ac:dyDescent="0.25">
      <c r="A808" s="390"/>
      <c r="B808" s="390" t="s">
        <v>6803</v>
      </c>
      <c r="C808">
        <v>78</v>
      </c>
      <c r="D808" s="396">
        <v>1123355.57</v>
      </c>
      <c r="E808" s="396">
        <v>591898.86</v>
      </c>
      <c r="F808" s="397">
        <v>0.52690250158282503</v>
      </c>
      <c r="G808">
        <v>1</v>
      </c>
      <c r="H808" s="396">
        <v>111027.11</v>
      </c>
      <c r="I808" s="396">
        <v>479563.31</v>
      </c>
      <c r="J808" s="396">
        <v>590590.42000000004</v>
      </c>
      <c r="K808">
        <v>0.93064000000000002</v>
      </c>
      <c r="L808" s="396">
        <v>245150.02</v>
      </c>
      <c r="M808" s="396">
        <v>65240.69</v>
      </c>
      <c r="N808" s="396">
        <v>27790.63</v>
      </c>
      <c r="O808" s="396">
        <v>9931.32</v>
      </c>
      <c r="P808" s="396">
        <v>8502.8799999999992</v>
      </c>
      <c r="Q808" s="396">
        <v>22943.38</v>
      </c>
      <c r="R808" s="396">
        <v>5201.59</v>
      </c>
      <c r="S808" s="396">
        <v>10100.370000000001</v>
      </c>
      <c r="T808" s="396">
        <v>10712.8</v>
      </c>
      <c r="U808" s="396">
        <v>7214.55</v>
      </c>
      <c r="V808" s="396">
        <v>15792.66</v>
      </c>
      <c r="W808" s="396">
        <v>13755.06</v>
      </c>
      <c r="X808" s="396">
        <v>12119.86</v>
      </c>
      <c r="Y808" s="396">
        <v>454455.81</v>
      </c>
      <c r="Z808" s="396">
        <v>7020</v>
      </c>
      <c r="AA808" s="396">
        <v>9750</v>
      </c>
      <c r="AB808" s="396">
        <v>25350</v>
      </c>
      <c r="AC808" s="396">
        <v>2652</v>
      </c>
      <c r="AD808" s="396">
        <v>44538</v>
      </c>
      <c r="AE808" s="396">
        <v>44366</v>
      </c>
      <c r="AF808" s="396">
        <v>117078</v>
      </c>
      <c r="AG808" s="396">
        <v>78624</v>
      </c>
      <c r="AH808" s="396">
        <v>210761.78099999999</v>
      </c>
      <c r="AI808" s="396">
        <v>540139.78099999996</v>
      </c>
      <c r="AJ808" s="396">
        <v>79098.240000000005</v>
      </c>
      <c r="AK808" s="396">
        <v>461041.54100000003</v>
      </c>
      <c r="AL808" s="396">
        <v>534653.52099999995</v>
      </c>
      <c r="AM808" s="396">
        <v>18235.79</v>
      </c>
      <c r="AN808" s="396">
        <v>18235.79</v>
      </c>
      <c r="AO808" s="396">
        <v>18937.169999999998</v>
      </c>
      <c r="AP808" s="396">
        <v>18937.169999999998</v>
      </c>
      <c r="AQ808" s="396">
        <v>0</v>
      </c>
      <c r="AR808" s="396">
        <v>0</v>
      </c>
      <c r="AS808" s="396">
        <v>0</v>
      </c>
      <c r="AT808" s="396">
        <v>0</v>
      </c>
      <c r="AU808" s="396">
        <v>0</v>
      </c>
      <c r="AV808" s="396">
        <v>38575.72</v>
      </c>
      <c r="AW808" s="396">
        <v>15872.01</v>
      </c>
      <c r="AX808" s="396">
        <v>5452.48</v>
      </c>
      <c r="AY808" s="396">
        <v>134246.13</v>
      </c>
      <c r="AZ808" s="396">
        <v>1123355.57</v>
      </c>
      <c r="BA808" s="396">
        <v>39620.07</v>
      </c>
      <c r="BB808" s="396">
        <v>0</v>
      </c>
      <c r="BC808" s="396">
        <v>21496.84</v>
      </c>
      <c r="BD808" s="396">
        <v>1123355.4609999999</v>
      </c>
    </row>
    <row r="809" spans="1:56" x14ac:dyDescent="0.25">
      <c r="A809" s="390" t="s">
        <v>2442</v>
      </c>
      <c r="B809" s="390" t="s">
        <v>6804</v>
      </c>
      <c r="C809">
        <v>492.75</v>
      </c>
      <c r="D809" s="396">
        <v>7032112.0599999996</v>
      </c>
      <c r="E809" s="396">
        <v>6121688.6200000001</v>
      </c>
      <c r="F809" s="397">
        <v>0.87053342833106095</v>
      </c>
      <c r="G809">
        <v>2</v>
      </c>
      <c r="H809" s="396">
        <v>12260.59</v>
      </c>
      <c r="I809" s="396">
        <v>1811879.39</v>
      </c>
      <c r="J809" s="396">
        <v>1824139.98</v>
      </c>
      <c r="K809">
        <v>0.93064000000000002</v>
      </c>
      <c r="L809" s="396">
        <v>1626833.03</v>
      </c>
      <c r="M809" s="396">
        <v>385111.66</v>
      </c>
      <c r="N809" s="396">
        <v>170109.68</v>
      </c>
      <c r="O809" s="396">
        <v>69581.3</v>
      </c>
      <c r="P809" s="396">
        <v>55444.69</v>
      </c>
      <c r="Q809" s="396">
        <v>112952.73</v>
      </c>
      <c r="R809" s="396">
        <v>36989.14</v>
      </c>
      <c r="S809" s="396">
        <v>65219.56</v>
      </c>
      <c r="T809" s="396">
        <v>77285.210000000006</v>
      </c>
      <c r="U809" s="396">
        <v>47038.89</v>
      </c>
      <c r="V809" s="396">
        <v>113932.78</v>
      </c>
      <c r="W809" s="396">
        <v>99232.960000000006</v>
      </c>
      <c r="X809" s="396">
        <v>78259.69</v>
      </c>
      <c r="Y809" s="396">
        <v>2937991.32</v>
      </c>
      <c r="Z809" s="396">
        <v>43875</v>
      </c>
      <c r="AA809" s="396">
        <v>61593.75</v>
      </c>
      <c r="AB809" s="396">
        <v>160143.75</v>
      </c>
      <c r="AC809" s="396">
        <v>16753.5</v>
      </c>
      <c r="AD809" s="396">
        <v>281360.25</v>
      </c>
      <c r="AE809" s="396">
        <v>184871.5</v>
      </c>
      <c r="AF809" s="396">
        <v>739617.75</v>
      </c>
      <c r="AG809" s="396">
        <v>496692</v>
      </c>
      <c r="AH809" s="396">
        <v>1338680.9609999999</v>
      </c>
      <c r="AI809" s="396">
        <v>3323588.4610000001</v>
      </c>
      <c r="AJ809" s="396">
        <v>499687.92</v>
      </c>
      <c r="AK809" s="396">
        <v>2823900.5410000002</v>
      </c>
      <c r="AL809" s="396">
        <v>3288930.1009999998</v>
      </c>
      <c r="AM809" s="396">
        <v>103102.39</v>
      </c>
      <c r="AN809" s="396">
        <v>103102.39</v>
      </c>
      <c r="AO809" s="396">
        <v>107310.65</v>
      </c>
      <c r="AP809" s="396">
        <v>107310.65</v>
      </c>
      <c r="AQ809" s="396">
        <v>0</v>
      </c>
      <c r="AR809" s="396">
        <v>0</v>
      </c>
      <c r="AS809" s="396">
        <v>0</v>
      </c>
      <c r="AT809" s="396">
        <v>0</v>
      </c>
      <c r="AU809" s="396">
        <v>701.37</v>
      </c>
      <c r="AV809" s="396">
        <v>244780.51</v>
      </c>
      <c r="AW809" s="396">
        <v>100715.17</v>
      </c>
      <c r="AX809" s="396">
        <v>38167.42</v>
      </c>
      <c r="AY809" s="396">
        <v>805190.55</v>
      </c>
      <c r="AZ809" s="396">
        <v>7032112.0599999996</v>
      </c>
      <c r="BA809" s="396">
        <v>235756.55</v>
      </c>
      <c r="BB809" s="396">
        <v>1.22</v>
      </c>
      <c r="BC809" s="396">
        <v>241891.17</v>
      </c>
      <c r="BD809" s="396">
        <v>7032111.9709999999</v>
      </c>
    </row>
    <row r="810" spans="1:56" x14ac:dyDescent="0.25">
      <c r="A810" s="390" t="s">
        <v>2570</v>
      </c>
      <c r="B810" s="390" t="s">
        <v>6805</v>
      </c>
      <c r="C810">
        <v>4068.25</v>
      </c>
      <c r="D810" s="396">
        <v>53766720.670000002</v>
      </c>
      <c r="E810" s="396">
        <v>35553965.039999999</v>
      </c>
      <c r="F810" s="397">
        <v>0.66126340972544895</v>
      </c>
      <c r="G810">
        <v>1</v>
      </c>
      <c r="H810" s="396">
        <v>2707876.9</v>
      </c>
      <c r="I810" s="396">
        <v>26692532.23</v>
      </c>
      <c r="J810" s="396">
        <v>29400409.129999999</v>
      </c>
      <c r="K810">
        <v>0.93064000000000002</v>
      </c>
      <c r="L810" s="396">
        <v>12432170.529999999</v>
      </c>
      <c r="M810" s="396">
        <v>2993655.42</v>
      </c>
      <c r="N810" s="396">
        <v>1416517.13</v>
      </c>
      <c r="O810" s="396">
        <v>577871.97</v>
      </c>
      <c r="P810" s="396">
        <v>404488.15</v>
      </c>
      <c r="Q810" s="396">
        <v>972274.72</v>
      </c>
      <c r="R810" s="396">
        <v>312095.89</v>
      </c>
      <c r="S810" s="396">
        <v>541091.54</v>
      </c>
      <c r="T810" s="396">
        <v>639707.30000000005</v>
      </c>
      <c r="U810" s="396">
        <v>390740.24</v>
      </c>
      <c r="V810" s="396">
        <v>943047.59</v>
      </c>
      <c r="W810" s="396">
        <v>821373.81</v>
      </c>
      <c r="X810" s="396">
        <v>649278.43999999994</v>
      </c>
      <c r="Y810" s="396">
        <v>23094312.73</v>
      </c>
      <c r="Z810" s="396">
        <v>363510</v>
      </c>
      <c r="AA810" s="396">
        <v>508531.25</v>
      </c>
      <c r="AB810" s="396">
        <v>1322181.25</v>
      </c>
      <c r="AC810" s="396">
        <v>138320.5</v>
      </c>
      <c r="AD810" s="396">
        <v>2322970.75</v>
      </c>
      <c r="AE810" s="396">
        <v>1633167.5</v>
      </c>
      <c r="AF810" s="396">
        <v>6106443.25</v>
      </c>
      <c r="AG810" s="396">
        <v>4100796</v>
      </c>
      <c r="AH810" s="396">
        <v>9992810.9700000007</v>
      </c>
      <c r="AI810" s="396">
        <v>26488731.469999999</v>
      </c>
      <c r="AJ810" s="396">
        <v>4125530.96</v>
      </c>
      <c r="AK810" s="396">
        <v>22363200.510000002</v>
      </c>
      <c r="AL810" s="396">
        <v>26202584.640000001</v>
      </c>
      <c r="AM810" s="396">
        <v>218128.19</v>
      </c>
      <c r="AN810" s="396">
        <v>218128.19</v>
      </c>
      <c r="AO810" s="396">
        <v>227246.09</v>
      </c>
      <c r="AP810" s="396">
        <v>227246.09</v>
      </c>
      <c r="AQ810" s="396">
        <v>76450.070000000007</v>
      </c>
      <c r="AR810" s="396">
        <v>76450.070000000007</v>
      </c>
      <c r="AS810" s="396">
        <v>79255.58</v>
      </c>
      <c r="AT810" s="396">
        <v>79255.58</v>
      </c>
      <c r="AU810" s="396">
        <v>95387.24</v>
      </c>
      <c r="AV810" s="396">
        <v>2023472.17</v>
      </c>
      <c r="AW810" s="396">
        <v>832559.52</v>
      </c>
      <c r="AX810" s="396">
        <v>316244.38</v>
      </c>
      <c r="AY810" s="396">
        <v>4469823.17</v>
      </c>
      <c r="AZ810" s="396">
        <v>53766720.670000002</v>
      </c>
      <c r="BA810" s="396">
        <v>691021.94</v>
      </c>
      <c r="BB810" s="396">
        <v>73053.27</v>
      </c>
      <c r="BC810" s="396">
        <v>2156505.48</v>
      </c>
      <c r="BD810" s="396">
        <v>53766720.539999999</v>
      </c>
    </row>
    <row r="811" spans="1:56" x14ac:dyDescent="0.25">
      <c r="A811" s="390" t="s">
        <v>3216</v>
      </c>
      <c r="B811" s="390" t="s">
        <v>6806</v>
      </c>
      <c r="C811">
        <v>66</v>
      </c>
      <c r="D811" s="396">
        <v>826436.07</v>
      </c>
      <c r="E811" s="396">
        <v>735902.21</v>
      </c>
      <c r="F811" s="397">
        <v>0.89045267590994703</v>
      </c>
      <c r="G811">
        <v>2</v>
      </c>
      <c r="H811" s="396">
        <v>1642.21</v>
      </c>
      <c r="I811" s="396">
        <v>272025.18</v>
      </c>
      <c r="J811" s="396">
        <v>273667.39</v>
      </c>
      <c r="K811">
        <v>0.93064000000000002</v>
      </c>
      <c r="L811" s="396">
        <v>205676.46</v>
      </c>
      <c r="M811" s="396">
        <v>41135.29</v>
      </c>
      <c r="N811" s="396">
        <v>21368.98</v>
      </c>
      <c r="O811" s="396">
        <v>8681.14</v>
      </c>
      <c r="P811" s="396">
        <v>6721.82</v>
      </c>
      <c r="Q811" s="396">
        <v>12177.96</v>
      </c>
      <c r="R811" s="396">
        <v>4623.6400000000003</v>
      </c>
      <c r="S811" s="396">
        <v>8080.3</v>
      </c>
      <c r="T811" s="396">
        <v>9947.6</v>
      </c>
      <c r="U811" s="396">
        <v>6060.22</v>
      </c>
      <c r="V811" s="396">
        <v>14664.61</v>
      </c>
      <c r="W811" s="396">
        <v>12772.55</v>
      </c>
      <c r="X811" s="396">
        <v>9695.89</v>
      </c>
      <c r="Y811" s="396">
        <v>361606.46</v>
      </c>
      <c r="Z811" s="396">
        <v>5850</v>
      </c>
      <c r="AA811" s="396">
        <v>8250</v>
      </c>
      <c r="AB811" s="396">
        <v>21450</v>
      </c>
      <c r="AC811" s="396">
        <v>2244</v>
      </c>
      <c r="AD811" s="396">
        <v>18843</v>
      </c>
      <c r="AE811" s="396">
        <v>11120</v>
      </c>
      <c r="AF811" s="396">
        <v>99066</v>
      </c>
      <c r="AG811" s="396">
        <v>66528</v>
      </c>
      <c r="AH811" s="396">
        <v>159256.77600000001</v>
      </c>
      <c r="AI811" s="396">
        <v>392607.77600000001</v>
      </c>
      <c r="AJ811" s="396">
        <v>66929.279999999999</v>
      </c>
      <c r="AK811" s="396">
        <v>325678.49599999998</v>
      </c>
      <c r="AL811" s="396">
        <v>387965.55599999998</v>
      </c>
      <c r="AM811" s="396">
        <v>6312.39</v>
      </c>
      <c r="AN811" s="396">
        <v>6312.39</v>
      </c>
      <c r="AO811" s="396">
        <v>7013.76</v>
      </c>
      <c r="AP811" s="396">
        <v>7013.76</v>
      </c>
      <c r="AQ811" s="396">
        <v>0</v>
      </c>
      <c r="AR811" s="396">
        <v>0</v>
      </c>
      <c r="AS811" s="396">
        <v>0</v>
      </c>
      <c r="AT811" s="396">
        <v>0</v>
      </c>
      <c r="AU811" s="396">
        <v>0</v>
      </c>
      <c r="AV811" s="396">
        <v>32263.33</v>
      </c>
      <c r="AW811" s="396">
        <v>13274.77</v>
      </c>
      <c r="AX811" s="396">
        <v>4673.5600000000004</v>
      </c>
      <c r="AY811" s="396">
        <v>76863.960000000006</v>
      </c>
      <c r="AZ811" s="396">
        <v>826436.07</v>
      </c>
      <c r="BA811" s="396">
        <v>9047.51</v>
      </c>
      <c r="BB811" s="396">
        <v>0</v>
      </c>
      <c r="BC811" s="396">
        <v>22445.53</v>
      </c>
      <c r="BD811" s="396">
        <v>826435.97600000002</v>
      </c>
    </row>
    <row r="812" spans="1:56" x14ac:dyDescent="0.25">
      <c r="A812" s="390" t="s">
        <v>2558</v>
      </c>
      <c r="B812" s="390" t="s">
        <v>6807</v>
      </c>
      <c r="C812">
        <v>477.05</v>
      </c>
      <c r="D812" s="396">
        <v>6890343.6500000004</v>
      </c>
      <c r="E812" s="396">
        <v>5227652.6900000004</v>
      </c>
      <c r="F812" s="397">
        <v>0.75869259293039704</v>
      </c>
      <c r="G812">
        <v>1</v>
      </c>
      <c r="H812" s="396">
        <v>109486.45</v>
      </c>
      <c r="I812" s="396">
        <v>3397205.62</v>
      </c>
      <c r="J812" s="396">
        <v>3506692.07</v>
      </c>
      <c r="K812">
        <v>0.93064000000000002</v>
      </c>
      <c r="L812" s="396">
        <v>1562994.71</v>
      </c>
      <c r="M812" s="396">
        <v>388758.6</v>
      </c>
      <c r="N812" s="396">
        <v>166417.54999999999</v>
      </c>
      <c r="O812" s="396">
        <v>66157.009999999995</v>
      </c>
      <c r="P812" s="396">
        <v>53691.99</v>
      </c>
      <c r="Q812" s="396">
        <v>117987.34</v>
      </c>
      <c r="R812" s="396">
        <v>35833.230000000003</v>
      </c>
      <c r="S812" s="396">
        <v>63199.49</v>
      </c>
      <c r="T812" s="396">
        <v>72694.009999999995</v>
      </c>
      <c r="U812" s="396">
        <v>45307.39</v>
      </c>
      <c r="V812" s="396">
        <v>107164.49</v>
      </c>
      <c r="W812" s="396">
        <v>93337.93</v>
      </c>
      <c r="X812" s="396">
        <v>75835.72</v>
      </c>
      <c r="Y812" s="396">
        <v>2849379.46</v>
      </c>
      <c r="Z812" s="396">
        <v>42537.599999999999</v>
      </c>
      <c r="AA812" s="396">
        <v>59631.25</v>
      </c>
      <c r="AB812" s="396">
        <v>155041.25</v>
      </c>
      <c r="AC812" s="396">
        <v>16219.7</v>
      </c>
      <c r="AD812" s="396">
        <v>272395.55</v>
      </c>
      <c r="AE812" s="396">
        <v>213952.12</v>
      </c>
      <c r="AF812" s="396">
        <v>716052.05</v>
      </c>
      <c r="AG812" s="396">
        <v>480866.4</v>
      </c>
      <c r="AH812" s="396">
        <v>1307544.6762000001</v>
      </c>
      <c r="AI812" s="396">
        <v>3264240.5962</v>
      </c>
      <c r="AJ812" s="396">
        <v>483766.86</v>
      </c>
      <c r="AK812" s="396">
        <v>2780473.7362000002</v>
      </c>
      <c r="AL812" s="396">
        <v>3230686.5262000002</v>
      </c>
      <c r="AM812" s="396">
        <v>107310.65</v>
      </c>
      <c r="AN812" s="396">
        <v>107310.65</v>
      </c>
      <c r="AO812" s="396">
        <v>112220.29</v>
      </c>
      <c r="AP812" s="396">
        <v>112220.29</v>
      </c>
      <c r="AQ812" s="396">
        <v>0</v>
      </c>
      <c r="AR812" s="396">
        <v>0</v>
      </c>
      <c r="AS812" s="396">
        <v>0</v>
      </c>
      <c r="AT812" s="396">
        <v>0</v>
      </c>
      <c r="AU812" s="396">
        <v>0</v>
      </c>
      <c r="AV812" s="396">
        <v>237065.37</v>
      </c>
      <c r="AW812" s="396">
        <v>97540.76</v>
      </c>
      <c r="AX812" s="396">
        <v>36609.57</v>
      </c>
      <c r="AY812" s="396">
        <v>810277.58</v>
      </c>
      <c r="AZ812" s="396">
        <v>6890343.6500000004</v>
      </c>
      <c r="BA812" s="396">
        <v>547591.84</v>
      </c>
      <c r="BB812" s="396">
        <v>0</v>
      </c>
      <c r="BC812" s="396">
        <v>237383.67</v>
      </c>
      <c r="BD812" s="396">
        <v>6890343.5662000002</v>
      </c>
    </row>
    <row r="813" spans="1:56" x14ac:dyDescent="0.25">
      <c r="A813" s="390" t="s">
        <v>2699</v>
      </c>
      <c r="B813" s="390" t="s">
        <v>6808</v>
      </c>
      <c r="C813">
        <v>468.75</v>
      </c>
      <c r="D813" s="396">
        <v>6529539.5199999996</v>
      </c>
      <c r="E813" s="396">
        <v>4714308.2300000004</v>
      </c>
      <c r="F813" s="397">
        <v>0.72199704367514095</v>
      </c>
      <c r="G813">
        <v>1</v>
      </c>
      <c r="H813" s="396">
        <v>167195.31</v>
      </c>
      <c r="I813" s="396">
        <v>1424001.26</v>
      </c>
      <c r="J813" s="396">
        <v>1591196.57</v>
      </c>
      <c r="K813">
        <v>0.93064000000000002</v>
      </c>
      <c r="L813" s="396">
        <v>1506698.94</v>
      </c>
      <c r="M813" s="396">
        <v>370974.38</v>
      </c>
      <c r="N813" s="396">
        <v>162593.32</v>
      </c>
      <c r="O813" s="396">
        <v>64627.31</v>
      </c>
      <c r="P813" s="396">
        <v>50311.47</v>
      </c>
      <c r="Q813" s="396">
        <v>111841.43</v>
      </c>
      <c r="R813" s="396">
        <v>35255.269999999997</v>
      </c>
      <c r="S813" s="396">
        <v>62045.16</v>
      </c>
      <c r="T813" s="396">
        <v>71163.61</v>
      </c>
      <c r="U813" s="396">
        <v>44730.23</v>
      </c>
      <c r="V813" s="396">
        <v>104908.4</v>
      </c>
      <c r="W813" s="396">
        <v>91372.92</v>
      </c>
      <c r="X813" s="396">
        <v>74450.59</v>
      </c>
      <c r="Y813" s="396">
        <v>2750973.03</v>
      </c>
      <c r="Z813" s="396">
        <v>41805</v>
      </c>
      <c r="AA813" s="396">
        <v>58593.75</v>
      </c>
      <c r="AB813" s="396">
        <v>152343.75</v>
      </c>
      <c r="AC813" s="396">
        <v>15937.5</v>
      </c>
      <c r="AD813" s="396">
        <v>267656.25</v>
      </c>
      <c r="AE813" s="396">
        <v>201401</v>
      </c>
      <c r="AF813" s="396">
        <v>703593.75</v>
      </c>
      <c r="AG813" s="396">
        <v>472500</v>
      </c>
      <c r="AH813" s="396">
        <v>1228811.118</v>
      </c>
      <c r="AI813" s="396">
        <v>3142642.1179999998</v>
      </c>
      <c r="AJ813" s="396">
        <v>475350</v>
      </c>
      <c r="AK813" s="396">
        <v>2667292.1179999998</v>
      </c>
      <c r="AL813" s="396">
        <v>3109671.838</v>
      </c>
      <c r="AM813" s="396">
        <v>74345.94</v>
      </c>
      <c r="AN813" s="396">
        <v>74345.94</v>
      </c>
      <c r="AO813" s="396">
        <v>77852.820000000007</v>
      </c>
      <c r="AP813" s="396">
        <v>77852.820000000007</v>
      </c>
      <c r="AQ813" s="396">
        <v>0</v>
      </c>
      <c r="AR813" s="396">
        <v>0</v>
      </c>
      <c r="AS813" s="396">
        <v>0</v>
      </c>
      <c r="AT813" s="396">
        <v>0</v>
      </c>
      <c r="AU813" s="396">
        <v>0</v>
      </c>
      <c r="AV813" s="396">
        <v>232857.1</v>
      </c>
      <c r="AW813" s="396">
        <v>95809.27</v>
      </c>
      <c r="AX813" s="396">
        <v>35830.639999999999</v>
      </c>
      <c r="AY813" s="396">
        <v>668894.53</v>
      </c>
      <c r="AZ813" s="396">
        <v>6529539.5199999996</v>
      </c>
      <c r="BA813" s="396">
        <v>181071.09</v>
      </c>
      <c r="BB813" s="396">
        <v>69.12</v>
      </c>
      <c r="BC813" s="396">
        <v>164501.79999999999</v>
      </c>
      <c r="BD813" s="396">
        <v>6529539.398</v>
      </c>
    </row>
    <row r="814" spans="1:56" x14ac:dyDescent="0.25">
      <c r="A814" s="390" t="s">
        <v>2108</v>
      </c>
      <c r="B814" s="390" t="s">
        <v>6809</v>
      </c>
      <c r="C814">
        <v>773</v>
      </c>
      <c r="D814" s="396">
        <v>10023653.74</v>
      </c>
      <c r="E814" s="396">
        <v>7528077.7000000002</v>
      </c>
      <c r="F814" s="397">
        <v>0.75103130008958197</v>
      </c>
      <c r="G814">
        <v>1</v>
      </c>
      <c r="H814" s="396">
        <v>143874.01</v>
      </c>
      <c r="I814" s="396">
        <v>1600092.46</v>
      </c>
      <c r="J814" s="396">
        <v>1743966.47</v>
      </c>
      <c r="K814">
        <v>0.93064000000000002</v>
      </c>
      <c r="L814" s="396">
        <v>2357933.7599999998</v>
      </c>
      <c r="M814" s="396">
        <v>471586.75</v>
      </c>
      <c r="N814" s="396">
        <v>257763.36</v>
      </c>
      <c r="O814" s="396">
        <v>114190.5</v>
      </c>
      <c r="P814" s="396">
        <v>78634.12</v>
      </c>
      <c r="Q814" s="396">
        <v>157597.18</v>
      </c>
      <c r="R814" s="396">
        <v>58951.44</v>
      </c>
      <c r="S814" s="396">
        <v>98983.679999999993</v>
      </c>
      <c r="T814" s="396">
        <v>130849.22</v>
      </c>
      <c r="U814" s="396">
        <v>74165.61</v>
      </c>
      <c r="V814" s="396">
        <v>192896.09</v>
      </c>
      <c r="W814" s="396">
        <v>168008.28</v>
      </c>
      <c r="X814" s="396">
        <v>118774.67</v>
      </c>
      <c r="Y814" s="396">
        <v>4280334.66</v>
      </c>
      <c r="Z814" s="396">
        <v>68265</v>
      </c>
      <c r="AA814" s="396">
        <v>96625</v>
      </c>
      <c r="AB814" s="396">
        <v>251225</v>
      </c>
      <c r="AC814" s="396">
        <v>26282</v>
      </c>
      <c r="AD814" s="396">
        <v>441383</v>
      </c>
      <c r="AE814" s="396">
        <v>139247.5</v>
      </c>
      <c r="AF814" s="396">
        <v>1160273</v>
      </c>
      <c r="AG814" s="396">
        <v>779184</v>
      </c>
      <c r="AH814" s="396">
        <v>1893263.412</v>
      </c>
      <c r="AI814" s="396">
        <v>4855747.9119999995</v>
      </c>
      <c r="AJ814" s="396">
        <v>783883.84</v>
      </c>
      <c r="AK814" s="396">
        <v>4071864.0720000002</v>
      </c>
      <c r="AL814" s="396">
        <v>4801377.7220000001</v>
      </c>
      <c r="AM814" s="396">
        <v>82061.08</v>
      </c>
      <c r="AN814" s="396">
        <v>82061.08</v>
      </c>
      <c r="AO814" s="396">
        <v>85567.97</v>
      </c>
      <c r="AP814" s="396">
        <v>85567.97</v>
      </c>
      <c r="AQ814" s="396">
        <v>701.37</v>
      </c>
      <c r="AR814" s="396">
        <v>701.37</v>
      </c>
      <c r="AS814" s="396">
        <v>701.37</v>
      </c>
      <c r="AT814" s="396">
        <v>701.37</v>
      </c>
      <c r="AU814" s="396">
        <v>1402.75</v>
      </c>
      <c r="AV814" s="396">
        <v>384354.5</v>
      </c>
      <c r="AW814" s="396">
        <v>158143.01999999999</v>
      </c>
      <c r="AX814" s="396">
        <v>59977.38</v>
      </c>
      <c r="AY814" s="396">
        <v>941941.23</v>
      </c>
      <c r="AZ814" s="396">
        <v>10023653.74</v>
      </c>
      <c r="BA814" s="396">
        <v>131056.43</v>
      </c>
      <c r="BB814" s="396">
        <v>430.37</v>
      </c>
      <c r="BC814" s="396">
        <v>242944.38</v>
      </c>
      <c r="BD814" s="396">
        <v>10023653.612</v>
      </c>
    </row>
    <row r="815" spans="1:56" x14ac:dyDescent="0.25">
      <c r="A815" s="390" t="s">
        <v>2110</v>
      </c>
      <c r="B815" s="390" t="s">
        <v>6810</v>
      </c>
      <c r="C815">
        <v>687.98</v>
      </c>
      <c r="D815" s="396">
        <v>9894502.4299999997</v>
      </c>
      <c r="E815" s="396">
        <v>7096563.2300000004</v>
      </c>
      <c r="F815" s="397">
        <v>0.71722284978002704</v>
      </c>
      <c r="G815">
        <v>1</v>
      </c>
      <c r="H815" s="396">
        <v>274881.31</v>
      </c>
      <c r="I815" s="396">
        <v>1892949.35</v>
      </c>
      <c r="J815" s="396">
        <v>2167830.66</v>
      </c>
      <c r="K815">
        <v>0.93064000000000002</v>
      </c>
      <c r="L815" s="396">
        <v>2183636.71</v>
      </c>
      <c r="M815" s="396">
        <v>727806.1</v>
      </c>
      <c r="N815" s="396">
        <v>262342.34000000003</v>
      </c>
      <c r="O815" s="396">
        <v>87192.49</v>
      </c>
      <c r="P815" s="396">
        <v>69056.78</v>
      </c>
      <c r="Q815" s="396">
        <v>225534.78</v>
      </c>
      <c r="R815" s="396">
        <v>52593.93</v>
      </c>
      <c r="S815" s="396">
        <v>98983.679999999993</v>
      </c>
      <c r="T815" s="396">
        <v>87232.81</v>
      </c>
      <c r="U815" s="396">
        <v>66085.31</v>
      </c>
      <c r="V815" s="396">
        <v>128597.39</v>
      </c>
      <c r="W815" s="396">
        <v>112005.52</v>
      </c>
      <c r="X815" s="396">
        <v>118774.67</v>
      </c>
      <c r="Y815" s="396">
        <v>4219842.51</v>
      </c>
      <c r="Z815" s="396">
        <v>61918.2</v>
      </c>
      <c r="AA815" s="396">
        <v>85997.5</v>
      </c>
      <c r="AB815" s="396">
        <v>223593.5</v>
      </c>
      <c r="AC815" s="396">
        <v>23391.32</v>
      </c>
      <c r="AD815" s="396">
        <v>392836.58</v>
      </c>
      <c r="AE815" s="396">
        <v>637069.48</v>
      </c>
      <c r="AF815" s="396">
        <v>1032657.98</v>
      </c>
      <c r="AG815" s="396">
        <v>693483.84</v>
      </c>
      <c r="AH815" s="396">
        <v>1797153.6775199999</v>
      </c>
      <c r="AI815" s="396">
        <v>4948102.0775199998</v>
      </c>
      <c r="AJ815" s="396">
        <v>697666.75</v>
      </c>
      <c r="AK815" s="396">
        <v>4250435.3275199998</v>
      </c>
      <c r="AL815" s="396">
        <v>4899711.9075199999</v>
      </c>
      <c r="AM815" s="396">
        <v>57512.9</v>
      </c>
      <c r="AN815" s="396">
        <v>57512.9</v>
      </c>
      <c r="AO815" s="396">
        <v>60318.400000000001</v>
      </c>
      <c r="AP815" s="396">
        <v>60318.400000000001</v>
      </c>
      <c r="AQ815" s="396">
        <v>701.37</v>
      </c>
      <c r="AR815" s="396">
        <v>701.37</v>
      </c>
      <c r="AS815" s="396">
        <v>701.37</v>
      </c>
      <c r="AT815" s="396">
        <v>701.37</v>
      </c>
      <c r="AU815" s="396">
        <v>1402.75</v>
      </c>
      <c r="AV815" s="396">
        <v>341570.51</v>
      </c>
      <c r="AW815" s="396">
        <v>140539.51</v>
      </c>
      <c r="AX815" s="396">
        <v>52967.040000000001</v>
      </c>
      <c r="AY815" s="396">
        <v>774947.89</v>
      </c>
      <c r="AZ815" s="396">
        <v>9894502.4299999997</v>
      </c>
      <c r="BA815" s="396">
        <v>81679.77</v>
      </c>
      <c r="BB815" s="396">
        <v>307.20999999999998</v>
      </c>
      <c r="BC815" s="396">
        <v>239718.69</v>
      </c>
      <c r="BD815" s="396">
        <v>9894502.3075200003</v>
      </c>
    </row>
    <row r="816" spans="1:56" x14ac:dyDescent="0.25">
      <c r="A816" s="390" t="s">
        <v>3140</v>
      </c>
      <c r="B816" s="390" t="s">
        <v>6811</v>
      </c>
      <c r="C816">
        <v>555.96</v>
      </c>
      <c r="D816" s="396">
        <v>7267291.7300000004</v>
      </c>
      <c r="E816" s="396">
        <v>5384140.7400000002</v>
      </c>
      <c r="F816" s="397">
        <v>0.74087307074433395</v>
      </c>
      <c r="G816">
        <v>1</v>
      </c>
      <c r="H816" s="396">
        <v>144022.85999999999</v>
      </c>
      <c r="I816" s="396">
        <v>2679737.86</v>
      </c>
      <c r="J816" s="396">
        <v>2823760.72</v>
      </c>
      <c r="K816">
        <v>0.93064000000000002</v>
      </c>
      <c r="L816" s="396">
        <v>1718867.6</v>
      </c>
      <c r="M816" s="396">
        <v>343773.52</v>
      </c>
      <c r="N816" s="396">
        <v>184975.26</v>
      </c>
      <c r="O816" s="396">
        <v>81469.240000000005</v>
      </c>
      <c r="P816" s="396">
        <v>57405.7</v>
      </c>
      <c r="Q816" s="396">
        <v>110318.02</v>
      </c>
      <c r="R816" s="396">
        <v>42190.74</v>
      </c>
      <c r="S816" s="396">
        <v>70991.210000000006</v>
      </c>
      <c r="T816" s="396">
        <v>93354.41</v>
      </c>
      <c r="U816" s="396">
        <v>53099.11</v>
      </c>
      <c r="V816" s="396">
        <v>137621.76999999999</v>
      </c>
      <c r="W816" s="396">
        <v>119865.55</v>
      </c>
      <c r="X816" s="396">
        <v>85185.33</v>
      </c>
      <c r="Y816" s="396">
        <v>3099117.46</v>
      </c>
      <c r="Z816" s="396">
        <v>49482</v>
      </c>
      <c r="AA816" s="396">
        <v>69495</v>
      </c>
      <c r="AB816" s="396">
        <v>180687</v>
      </c>
      <c r="AC816" s="396">
        <v>18902.64</v>
      </c>
      <c r="AD816" s="396">
        <v>317453.15999999997</v>
      </c>
      <c r="AE816" s="396">
        <v>98117.88</v>
      </c>
      <c r="AF816" s="396">
        <v>834495.96</v>
      </c>
      <c r="AG816" s="396">
        <v>560407.68000000005</v>
      </c>
      <c r="AH816" s="396">
        <v>1376023.6850399999</v>
      </c>
      <c r="AI816" s="396">
        <v>3505065.0050400002</v>
      </c>
      <c r="AJ816" s="396">
        <v>563787.91</v>
      </c>
      <c r="AK816" s="396">
        <v>2941277.09504</v>
      </c>
      <c r="AL816" s="396">
        <v>3465960.6750400001</v>
      </c>
      <c r="AM816" s="396">
        <v>65929.42</v>
      </c>
      <c r="AN816" s="396">
        <v>65929.42</v>
      </c>
      <c r="AO816" s="396">
        <v>68734.92</v>
      </c>
      <c r="AP816" s="396">
        <v>68734.92</v>
      </c>
      <c r="AQ816" s="396">
        <v>0</v>
      </c>
      <c r="AR816" s="396">
        <v>0</v>
      </c>
      <c r="AS816" s="396">
        <v>0</v>
      </c>
      <c r="AT816" s="396">
        <v>0</v>
      </c>
      <c r="AU816" s="396">
        <v>0</v>
      </c>
      <c r="AV816" s="396">
        <v>276342.46999999997</v>
      </c>
      <c r="AW816" s="396">
        <v>113701.37</v>
      </c>
      <c r="AX816" s="396">
        <v>42840.98</v>
      </c>
      <c r="AY816" s="396">
        <v>702213.5</v>
      </c>
      <c r="AZ816" s="396">
        <v>7267291.7300000004</v>
      </c>
      <c r="BA816" s="396">
        <v>153658.73000000001</v>
      </c>
      <c r="BB816" s="396">
        <v>29.15</v>
      </c>
      <c r="BC816" s="396">
        <v>249622.45</v>
      </c>
      <c r="BD816" s="396">
        <v>7267291.6350400001</v>
      </c>
    </row>
    <row r="817" spans="1:56" x14ac:dyDescent="0.25">
      <c r="A817" s="390" t="s">
        <v>2775</v>
      </c>
      <c r="B817" s="390" t="s">
        <v>6812</v>
      </c>
      <c r="C817">
        <v>3882</v>
      </c>
      <c r="D817" s="396">
        <v>49845269</v>
      </c>
      <c r="E817" s="396">
        <v>34154634.119999997</v>
      </c>
      <c r="F817" s="397">
        <v>0.68521315673910799</v>
      </c>
      <c r="G817">
        <v>1</v>
      </c>
      <c r="H817" s="396">
        <v>1888753.29</v>
      </c>
      <c r="I817" s="396">
        <v>13474483.57</v>
      </c>
      <c r="J817" s="396">
        <v>15363236.859999999</v>
      </c>
      <c r="K817">
        <v>0.93064000000000002</v>
      </c>
      <c r="L817" s="396">
        <v>11833742.35</v>
      </c>
      <c r="M817" s="396">
        <v>2366748.4700000002</v>
      </c>
      <c r="N817" s="396">
        <v>1295494.6200000001</v>
      </c>
      <c r="O817" s="396">
        <v>575626.99</v>
      </c>
      <c r="P817" s="396">
        <v>389527.19</v>
      </c>
      <c r="Q817" s="396">
        <v>790134.96</v>
      </c>
      <c r="R817" s="396">
        <v>298224.96000000002</v>
      </c>
      <c r="S817" s="396">
        <v>497515.63</v>
      </c>
      <c r="T817" s="396">
        <v>659602.5</v>
      </c>
      <c r="U817" s="396">
        <v>373136.72</v>
      </c>
      <c r="V817" s="396">
        <v>972376.82</v>
      </c>
      <c r="W817" s="396">
        <v>846918.93</v>
      </c>
      <c r="X817" s="396">
        <v>596989.88</v>
      </c>
      <c r="Y817" s="396">
        <v>21496040.02</v>
      </c>
      <c r="Z817" s="396">
        <v>345487.5</v>
      </c>
      <c r="AA817" s="396">
        <v>485250</v>
      </c>
      <c r="AB817" s="396">
        <v>1261650</v>
      </c>
      <c r="AC817" s="396">
        <v>131988</v>
      </c>
      <c r="AD817" s="396">
        <v>2216622</v>
      </c>
      <c r="AE817" s="396">
        <v>700002.25</v>
      </c>
      <c r="AF817" s="396">
        <v>5826882</v>
      </c>
      <c r="AG817" s="396">
        <v>3913056</v>
      </c>
      <c r="AH817" s="396">
        <v>9388154.7689999994</v>
      </c>
      <c r="AI817" s="396">
        <v>24269092.519000001</v>
      </c>
      <c r="AJ817" s="396">
        <v>3936658.56</v>
      </c>
      <c r="AK817" s="396">
        <v>20332433.958999999</v>
      </c>
      <c r="AL817" s="396">
        <v>23996045.879000001</v>
      </c>
      <c r="AM817" s="396">
        <v>319126.46000000002</v>
      </c>
      <c r="AN817" s="396">
        <v>319126.46000000002</v>
      </c>
      <c r="AO817" s="396">
        <v>332452.62</v>
      </c>
      <c r="AP817" s="396">
        <v>332452.62</v>
      </c>
      <c r="AQ817" s="396">
        <v>4208.26</v>
      </c>
      <c r="AR817" s="396">
        <v>4208.26</v>
      </c>
      <c r="AS817" s="396">
        <v>4208.26</v>
      </c>
      <c r="AT817" s="396">
        <v>4208.26</v>
      </c>
      <c r="AU817" s="396">
        <v>5611.01</v>
      </c>
      <c r="AV817" s="396">
        <v>1930890.42</v>
      </c>
      <c r="AW817" s="396">
        <v>794466.67</v>
      </c>
      <c r="AX817" s="396">
        <v>302223.7</v>
      </c>
      <c r="AY817" s="396">
        <v>4353183</v>
      </c>
      <c r="AZ817" s="396">
        <v>49845269</v>
      </c>
      <c r="BA817" s="396">
        <v>769970.95</v>
      </c>
      <c r="BB817" s="396">
        <v>5359.89</v>
      </c>
      <c r="BC817" s="396">
        <v>1782243.93</v>
      </c>
      <c r="BD817" s="396">
        <v>49845268.898999996</v>
      </c>
    </row>
    <row r="818" spans="1:56" x14ac:dyDescent="0.25">
      <c r="A818" s="390" t="s">
        <v>1745</v>
      </c>
      <c r="B818" s="390" t="s">
        <v>6813</v>
      </c>
      <c r="C818">
        <v>603</v>
      </c>
      <c r="D818" s="396">
        <v>8462310.4600000009</v>
      </c>
      <c r="E818" s="396">
        <v>6849903.3399999999</v>
      </c>
      <c r="F818" s="397">
        <v>0.80946017903484002</v>
      </c>
      <c r="G818">
        <v>2</v>
      </c>
      <c r="H818" s="396">
        <v>19182.939999999999</v>
      </c>
      <c r="I818" s="396">
        <v>802303.57</v>
      </c>
      <c r="J818" s="396">
        <v>821486.51</v>
      </c>
      <c r="K818">
        <v>0.93064000000000002</v>
      </c>
      <c r="L818" s="396">
        <v>1991989.92</v>
      </c>
      <c r="M818" s="396">
        <v>398397.98</v>
      </c>
      <c r="N818" s="396">
        <v>200334.21</v>
      </c>
      <c r="O818" s="396">
        <v>89482.61</v>
      </c>
      <c r="P818" s="396">
        <v>69125.990000000005</v>
      </c>
      <c r="Q818" s="396">
        <v>120346.94</v>
      </c>
      <c r="R818" s="396">
        <v>45658.47</v>
      </c>
      <c r="S818" s="396">
        <v>77340.009999999995</v>
      </c>
      <c r="T818" s="396">
        <v>102536.81</v>
      </c>
      <c r="U818" s="396">
        <v>57716.43</v>
      </c>
      <c r="V818" s="396">
        <v>151158.34</v>
      </c>
      <c r="W818" s="396">
        <v>131655.60999999999</v>
      </c>
      <c r="X818" s="396">
        <v>92803.53</v>
      </c>
      <c r="Y818" s="396">
        <v>3528546.85</v>
      </c>
      <c r="Z818" s="396">
        <v>53685</v>
      </c>
      <c r="AA818" s="396">
        <v>75375</v>
      </c>
      <c r="AB818" s="396">
        <v>195975</v>
      </c>
      <c r="AC818" s="396">
        <v>20502</v>
      </c>
      <c r="AD818" s="396">
        <v>344313</v>
      </c>
      <c r="AE818" s="396">
        <v>106456.5</v>
      </c>
      <c r="AF818" s="396">
        <v>905103</v>
      </c>
      <c r="AG818" s="396">
        <v>607824</v>
      </c>
      <c r="AH818" s="396">
        <v>1632185.175</v>
      </c>
      <c r="AI818" s="396">
        <v>3941418.6749999998</v>
      </c>
      <c r="AJ818" s="396">
        <v>611490.24</v>
      </c>
      <c r="AK818" s="396">
        <v>3329928.4350000001</v>
      </c>
      <c r="AL818" s="396">
        <v>3899005.7050000001</v>
      </c>
      <c r="AM818" s="396">
        <v>131157.46</v>
      </c>
      <c r="AN818" s="396">
        <v>131157.46</v>
      </c>
      <c r="AO818" s="396">
        <v>136768.48000000001</v>
      </c>
      <c r="AP818" s="396">
        <v>136768.48000000001</v>
      </c>
      <c r="AQ818" s="396">
        <v>5611.01</v>
      </c>
      <c r="AR818" s="396">
        <v>5611.01</v>
      </c>
      <c r="AS818" s="396">
        <v>5611.01</v>
      </c>
      <c r="AT818" s="396">
        <v>5611.01</v>
      </c>
      <c r="AU818" s="396">
        <v>7013.76</v>
      </c>
      <c r="AV818" s="396">
        <v>299487.90000000002</v>
      </c>
      <c r="AW818" s="396">
        <v>123224.58</v>
      </c>
      <c r="AX818" s="396">
        <v>46735.62</v>
      </c>
      <c r="AY818" s="396">
        <v>1034757.78</v>
      </c>
      <c r="AZ818" s="396">
        <v>8462310.4600000009</v>
      </c>
      <c r="BA818" s="396">
        <v>259535.44</v>
      </c>
      <c r="BB818" s="396">
        <v>537.25</v>
      </c>
      <c r="BC818" s="396">
        <v>216152.3</v>
      </c>
      <c r="BD818" s="396">
        <v>8462310.3350000009</v>
      </c>
    </row>
    <row r="819" spans="1:56" x14ac:dyDescent="0.25">
      <c r="A819" s="390" t="s">
        <v>2920</v>
      </c>
      <c r="B819" s="390" t="s">
        <v>6814</v>
      </c>
      <c r="C819">
        <v>607.13</v>
      </c>
      <c r="D819" s="396">
        <v>8456325.9600000009</v>
      </c>
      <c r="E819" s="396">
        <v>8905712.0500000007</v>
      </c>
      <c r="F819" s="397">
        <v>1.05314200187241</v>
      </c>
      <c r="G819">
        <v>4</v>
      </c>
      <c r="H819" s="396">
        <v>537.74</v>
      </c>
      <c r="I819" s="396">
        <v>678001.73</v>
      </c>
      <c r="J819" s="396">
        <v>678539.47</v>
      </c>
      <c r="K819">
        <v>0.93064000000000002</v>
      </c>
      <c r="L819" s="396">
        <v>1983976.55</v>
      </c>
      <c r="M819" s="396">
        <v>396795.31</v>
      </c>
      <c r="N819" s="396">
        <v>202337.56</v>
      </c>
      <c r="O819" s="396">
        <v>89482.61</v>
      </c>
      <c r="P819" s="396">
        <v>70679.45</v>
      </c>
      <c r="Q819" s="396">
        <v>123212.34</v>
      </c>
      <c r="R819" s="396">
        <v>46236.42</v>
      </c>
      <c r="S819" s="396">
        <v>77628.600000000006</v>
      </c>
      <c r="T819" s="396">
        <v>102536.81</v>
      </c>
      <c r="U819" s="396">
        <v>58293.59</v>
      </c>
      <c r="V819" s="396">
        <v>151158.34</v>
      </c>
      <c r="W819" s="396">
        <v>131655.60999999999</v>
      </c>
      <c r="X819" s="396">
        <v>93149.81</v>
      </c>
      <c r="Y819" s="396">
        <v>3527143</v>
      </c>
      <c r="Z819" s="396">
        <v>54236.7</v>
      </c>
      <c r="AA819" s="396">
        <v>75891.25</v>
      </c>
      <c r="AB819" s="396">
        <v>197317.25</v>
      </c>
      <c r="AC819" s="396">
        <v>20642.419999999998</v>
      </c>
      <c r="AD819" s="396">
        <v>173335.61</v>
      </c>
      <c r="AE819" s="396">
        <v>110387.49</v>
      </c>
      <c r="AF819" s="396">
        <v>911302.13</v>
      </c>
      <c r="AG819" s="396">
        <v>611987.04</v>
      </c>
      <c r="AH819" s="396">
        <v>1668942.5851199999</v>
      </c>
      <c r="AI819" s="396">
        <v>3824042.4751200001</v>
      </c>
      <c r="AJ819" s="396">
        <v>615678.39</v>
      </c>
      <c r="AK819" s="396">
        <v>3208364.0851199999</v>
      </c>
      <c r="AL819" s="396">
        <v>3781339.0151200001</v>
      </c>
      <c r="AM819" s="396">
        <v>138171.23000000001</v>
      </c>
      <c r="AN819" s="396">
        <v>138171.23000000001</v>
      </c>
      <c r="AO819" s="396">
        <v>143782.25</v>
      </c>
      <c r="AP819" s="396">
        <v>143782.25</v>
      </c>
      <c r="AQ819" s="396">
        <v>21041.3</v>
      </c>
      <c r="AR819" s="396">
        <v>21041.3</v>
      </c>
      <c r="AS819" s="396">
        <v>21742.68</v>
      </c>
      <c r="AT819" s="396">
        <v>21742.68</v>
      </c>
      <c r="AU819" s="396">
        <v>25950.94</v>
      </c>
      <c r="AV819" s="396">
        <v>301592.03000000003</v>
      </c>
      <c r="AW819" s="396">
        <v>124090.32</v>
      </c>
      <c r="AX819" s="396">
        <v>46735.62</v>
      </c>
      <c r="AY819" s="396">
        <v>1147843.83</v>
      </c>
      <c r="AZ819" s="396">
        <v>8456325.9600000009</v>
      </c>
      <c r="BA819" s="396">
        <v>221926.16</v>
      </c>
      <c r="BB819" s="396">
        <v>16.82</v>
      </c>
      <c r="BC819" s="396">
        <v>200170.61</v>
      </c>
      <c r="BD819" s="396">
        <v>8456325.8451199997</v>
      </c>
    </row>
    <row r="820" spans="1:56" x14ac:dyDescent="0.25">
      <c r="A820" s="390" t="s">
        <v>2181</v>
      </c>
      <c r="B820" s="390" t="s">
        <v>6815</v>
      </c>
      <c r="C820">
        <v>548</v>
      </c>
      <c r="D820" s="396">
        <v>7849805.7400000002</v>
      </c>
      <c r="E820" s="396">
        <v>5811212.4800000004</v>
      </c>
      <c r="F820" s="397">
        <v>0.74030016442164803</v>
      </c>
      <c r="G820">
        <v>1</v>
      </c>
      <c r="H820" s="396">
        <v>154993.45000000001</v>
      </c>
      <c r="I820" s="396">
        <v>2187323.9</v>
      </c>
      <c r="J820" s="396">
        <v>2342317.35</v>
      </c>
      <c r="K820">
        <v>0.93064000000000002</v>
      </c>
      <c r="L820" s="396">
        <v>1828383.64</v>
      </c>
      <c r="M820" s="396">
        <v>365676.72</v>
      </c>
      <c r="N820" s="396">
        <v>182971.92</v>
      </c>
      <c r="O820" s="396">
        <v>80801.460000000006</v>
      </c>
      <c r="P820" s="396">
        <v>64630.5</v>
      </c>
      <c r="Q820" s="396">
        <v>109601.67</v>
      </c>
      <c r="R820" s="396">
        <v>41612.78</v>
      </c>
      <c r="S820" s="396">
        <v>69836.88</v>
      </c>
      <c r="T820" s="396">
        <v>92589.21</v>
      </c>
      <c r="U820" s="396">
        <v>52521.95</v>
      </c>
      <c r="V820" s="396">
        <v>136493.73000000001</v>
      </c>
      <c r="W820" s="396">
        <v>118883.05</v>
      </c>
      <c r="X820" s="396">
        <v>83800.2</v>
      </c>
      <c r="Y820" s="396">
        <v>3227803.71</v>
      </c>
      <c r="Z820" s="396">
        <v>48645</v>
      </c>
      <c r="AA820" s="396">
        <v>68500</v>
      </c>
      <c r="AB820" s="396">
        <v>178100</v>
      </c>
      <c r="AC820" s="396">
        <v>18632</v>
      </c>
      <c r="AD820" s="396">
        <v>312908</v>
      </c>
      <c r="AE820" s="396">
        <v>97355.5</v>
      </c>
      <c r="AF820" s="396">
        <v>822548</v>
      </c>
      <c r="AG820" s="396">
        <v>552384</v>
      </c>
      <c r="AH820" s="396">
        <v>1521603.048</v>
      </c>
      <c r="AI820" s="396">
        <v>3620675.548</v>
      </c>
      <c r="AJ820" s="396">
        <v>555715.83999999997</v>
      </c>
      <c r="AK820" s="396">
        <v>3064959.7080000001</v>
      </c>
      <c r="AL820" s="396">
        <v>3582131.088</v>
      </c>
      <c r="AM820" s="396">
        <v>150094.64000000001</v>
      </c>
      <c r="AN820" s="396">
        <v>150094.64000000001</v>
      </c>
      <c r="AO820" s="396">
        <v>156407.03</v>
      </c>
      <c r="AP820" s="396">
        <v>156407.03</v>
      </c>
      <c r="AQ820" s="396">
        <v>0</v>
      </c>
      <c r="AR820" s="396">
        <v>0</v>
      </c>
      <c r="AS820" s="396">
        <v>0</v>
      </c>
      <c r="AT820" s="396">
        <v>0</v>
      </c>
      <c r="AU820" s="396">
        <v>701.37</v>
      </c>
      <c r="AV820" s="396">
        <v>272134.21000000002</v>
      </c>
      <c r="AW820" s="396">
        <v>111969.87</v>
      </c>
      <c r="AX820" s="396">
        <v>42062.06</v>
      </c>
      <c r="AY820" s="396">
        <v>1039870.85</v>
      </c>
      <c r="AZ820" s="396">
        <v>7849805.7400000002</v>
      </c>
      <c r="BA820" s="396">
        <v>495508.41</v>
      </c>
      <c r="BB820" s="396">
        <v>20.91</v>
      </c>
      <c r="BC820" s="396">
        <v>320088.26</v>
      </c>
      <c r="BD820" s="396">
        <v>7849805.648</v>
      </c>
    </row>
    <row r="821" spans="1:56" x14ac:dyDescent="0.25">
      <c r="A821" s="390" t="s">
        <v>3467</v>
      </c>
      <c r="B821" s="390" t="s">
        <v>6816</v>
      </c>
      <c r="C821">
        <v>756</v>
      </c>
      <c r="D821" s="396">
        <v>9698110.6099999994</v>
      </c>
      <c r="E821" s="396">
        <v>7178127.4299999997</v>
      </c>
      <c r="F821" s="397">
        <v>0.74015730678493497</v>
      </c>
      <c r="G821">
        <v>1</v>
      </c>
      <c r="H821" s="396">
        <v>165955.06</v>
      </c>
      <c r="I821" s="396">
        <v>1352269.98</v>
      </c>
      <c r="J821" s="396">
        <v>1518225.04</v>
      </c>
      <c r="K821">
        <v>0.93064000000000002</v>
      </c>
      <c r="L821" s="396">
        <v>2313192.4500000002</v>
      </c>
      <c r="M821" s="396">
        <v>462638.49</v>
      </c>
      <c r="N821" s="396">
        <v>251753.33</v>
      </c>
      <c r="O821" s="396">
        <v>111519.38</v>
      </c>
      <c r="P821" s="396">
        <v>75859.839999999997</v>
      </c>
      <c r="Q821" s="396">
        <v>154015.42000000001</v>
      </c>
      <c r="R821" s="396">
        <v>57795.53</v>
      </c>
      <c r="S821" s="396">
        <v>96675.02</v>
      </c>
      <c r="T821" s="396">
        <v>127788.42</v>
      </c>
      <c r="U821" s="396">
        <v>72434.12</v>
      </c>
      <c r="V821" s="396">
        <v>188383.9</v>
      </c>
      <c r="W821" s="396">
        <v>164078.26</v>
      </c>
      <c r="X821" s="396">
        <v>116004.41</v>
      </c>
      <c r="Y821" s="396">
        <v>4192138.57</v>
      </c>
      <c r="Z821" s="396">
        <v>67522.5</v>
      </c>
      <c r="AA821" s="396">
        <v>94500</v>
      </c>
      <c r="AB821" s="396">
        <v>245700</v>
      </c>
      <c r="AC821" s="396">
        <v>25704</v>
      </c>
      <c r="AD821" s="396">
        <v>431676</v>
      </c>
      <c r="AE821" s="396">
        <v>136793.75</v>
      </c>
      <c r="AF821" s="396">
        <v>1134756</v>
      </c>
      <c r="AG821" s="396">
        <v>762048</v>
      </c>
      <c r="AH821" s="396">
        <v>1825926.753</v>
      </c>
      <c r="AI821" s="396">
        <v>4724627.0029999996</v>
      </c>
      <c r="AJ821" s="396">
        <v>766644.48</v>
      </c>
      <c r="AK821" s="396">
        <v>3957982.523</v>
      </c>
      <c r="AL821" s="396">
        <v>4671452.5329999998</v>
      </c>
      <c r="AM821" s="396">
        <v>56110.14</v>
      </c>
      <c r="AN821" s="396">
        <v>56110.14</v>
      </c>
      <c r="AO821" s="396">
        <v>58214.27</v>
      </c>
      <c r="AP821" s="396">
        <v>58214.27</v>
      </c>
      <c r="AQ821" s="396">
        <v>2805.5</v>
      </c>
      <c r="AR821" s="396">
        <v>2805.5</v>
      </c>
      <c r="AS821" s="396">
        <v>3506.88</v>
      </c>
      <c r="AT821" s="396">
        <v>3506.88</v>
      </c>
      <c r="AU821" s="396">
        <v>4208.26</v>
      </c>
      <c r="AV821" s="396">
        <v>375937.98</v>
      </c>
      <c r="AW821" s="396">
        <v>154680.03</v>
      </c>
      <c r="AX821" s="396">
        <v>58419.53</v>
      </c>
      <c r="AY821" s="396">
        <v>834519.38</v>
      </c>
      <c r="AZ821" s="396">
        <v>9698110.6099999994</v>
      </c>
      <c r="BA821" s="396">
        <v>60550.81</v>
      </c>
      <c r="BB821" s="396">
        <v>728.16</v>
      </c>
      <c r="BC821" s="396">
        <v>237767.93</v>
      </c>
      <c r="BD821" s="396">
        <v>9698110.4829999991</v>
      </c>
    </row>
    <row r="822" spans="1:56" x14ac:dyDescent="0.25">
      <c r="A822" s="390" t="s">
        <v>3429</v>
      </c>
      <c r="B822" s="390" t="s">
        <v>6817</v>
      </c>
      <c r="C822">
        <v>1117.75</v>
      </c>
      <c r="D822" s="396">
        <v>15534648.5</v>
      </c>
      <c r="E822" s="396">
        <v>11564415.32</v>
      </c>
      <c r="F822" s="397">
        <v>0.74442722794789995</v>
      </c>
      <c r="G822">
        <v>1</v>
      </c>
      <c r="H822" s="396">
        <v>272077.69</v>
      </c>
      <c r="I822" s="396">
        <v>4459140.9800000004</v>
      </c>
      <c r="J822" s="396">
        <v>4731218.67</v>
      </c>
      <c r="K822">
        <v>0.93064000000000002</v>
      </c>
      <c r="L822" s="396">
        <v>3614029.32</v>
      </c>
      <c r="M822" s="396">
        <v>722805.86</v>
      </c>
      <c r="N822" s="396">
        <v>372621.64</v>
      </c>
      <c r="O822" s="396">
        <v>165609.62</v>
      </c>
      <c r="P822" s="396">
        <v>125998.41</v>
      </c>
      <c r="Q822" s="396">
        <v>225650.51</v>
      </c>
      <c r="R822" s="396">
        <v>85537.39</v>
      </c>
      <c r="S822" s="396">
        <v>143136.75</v>
      </c>
      <c r="T822" s="396">
        <v>189769.63</v>
      </c>
      <c r="U822" s="396">
        <v>107352.56</v>
      </c>
      <c r="V822" s="396">
        <v>279755.74</v>
      </c>
      <c r="W822" s="396">
        <v>243661.13</v>
      </c>
      <c r="X822" s="396">
        <v>171755.79</v>
      </c>
      <c r="Y822" s="396">
        <v>6447684.3499999996</v>
      </c>
      <c r="Z822" s="396">
        <v>98460</v>
      </c>
      <c r="AA822" s="396">
        <v>139718.75</v>
      </c>
      <c r="AB822" s="396">
        <v>363268.75</v>
      </c>
      <c r="AC822" s="396">
        <v>38003.5</v>
      </c>
      <c r="AD822" s="396">
        <v>638235.25</v>
      </c>
      <c r="AE822" s="396">
        <v>198476</v>
      </c>
      <c r="AF822" s="396">
        <v>1677742.75</v>
      </c>
      <c r="AG822" s="396">
        <v>1126692</v>
      </c>
      <c r="AH822" s="396">
        <v>2989064.4720000001</v>
      </c>
      <c r="AI822" s="396">
        <v>7269661.4720000001</v>
      </c>
      <c r="AJ822" s="396">
        <v>1133487.92</v>
      </c>
      <c r="AK822" s="396">
        <v>6136173.5520000001</v>
      </c>
      <c r="AL822" s="396">
        <v>7191042.7419999996</v>
      </c>
      <c r="AM822" s="396">
        <v>248287.39</v>
      </c>
      <c r="AN822" s="396">
        <v>248287.39</v>
      </c>
      <c r="AO822" s="396">
        <v>258808.05</v>
      </c>
      <c r="AP822" s="396">
        <v>258808.05</v>
      </c>
      <c r="AQ822" s="396">
        <v>2104.13</v>
      </c>
      <c r="AR822" s="396">
        <v>2104.13</v>
      </c>
      <c r="AS822" s="396">
        <v>2104.13</v>
      </c>
      <c r="AT822" s="396">
        <v>2104.13</v>
      </c>
      <c r="AU822" s="396">
        <v>2805.5</v>
      </c>
      <c r="AV822" s="396">
        <v>555490.44999999995</v>
      </c>
      <c r="AW822" s="396">
        <v>228557.06</v>
      </c>
      <c r="AX822" s="396">
        <v>86460.9</v>
      </c>
      <c r="AY822" s="396">
        <v>1895921.31</v>
      </c>
      <c r="AZ822" s="396">
        <v>15534648.5</v>
      </c>
      <c r="BA822" s="396">
        <v>679721.32</v>
      </c>
      <c r="BB822" s="396">
        <v>244.86</v>
      </c>
      <c r="BC822" s="396">
        <v>582869.32999999996</v>
      </c>
      <c r="BD822" s="396">
        <v>15534648.402000001</v>
      </c>
    </row>
    <row r="823" spans="1:56" x14ac:dyDescent="0.25">
      <c r="A823" s="390" t="s">
        <v>2262</v>
      </c>
      <c r="B823" s="390" t="s">
        <v>6818</v>
      </c>
      <c r="C823">
        <v>313.70999999999998</v>
      </c>
      <c r="D823" s="396">
        <v>4529884.95</v>
      </c>
      <c r="E823" s="396">
        <v>3703122.07</v>
      </c>
      <c r="F823" s="397">
        <v>0.81748700262244001</v>
      </c>
      <c r="G823">
        <v>2</v>
      </c>
      <c r="H823" s="396">
        <v>24101.18</v>
      </c>
      <c r="I823" s="396">
        <v>2375873.58</v>
      </c>
      <c r="J823" s="396">
        <v>2399974.7599999998</v>
      </c>
      <c r="K823">
        <v>0.93064000000000002</v>
      </c>
      <c r="L823" s="396">
        <v>1059100.24</v>
      </c>
      <c r="M823" s="396">
        <v>211820.04</v>
      </c>
      <c r="N823" s="396">
        <v>104173.79</v>
      </c>
      <c r="O823" s="396">
        <v>45409.08</v>
      </c>
      <c r="P823" s="396">
        <v>37526.97</v>
      </c>
      <c r="Q823" s="396">
        <v>61606.17</v>
      </c>
      <c r="R823" s="396">
        <v>23696.16</v>
      </c>
      <c r="S823" s="396">
        <v>39824.33</v>
      </c>
      <c r="T823" s="396">
        <v>52033.599999999999</v>
      </c>
      <c r="U823" s="396">
        <v>30012.54</v>
      </c>
      <c r="V823" s="396">
        <v>76707.22</v>
      </c>
      <c r="W823" s="396">
        <v>66810.31</v>
      </c>
      <c r="X823" s="396">
        <v>47786.89</v>
      </c>
      <c r="Y823" s="396">
        <v>1856507.34</v>
      </c>
      <c r="Z823" s="396">
        <v>27837</v>
      </c>
      <c r="AA823" s="396">
        <v>39213.75</v>
      </c>
      <c r="AB823" s="396">
        <v>101955.75</v>
      </c>
      <c r="AC823" s="396">
        <v>10666.14</v>
      </c>
      <c r="AD823" s="396">
        <v>179128.41</v>
      </c>
      <c r="AE823" s="396">
        <v>55489.16</v>
      </c>
      <c r="AF823" s="396">
        <v>470878.71</v>
      </c>
      <c r="AG823" s="396">
        <v>316219.68</v>
      </c>
      <c r="AH823" s="396">
        <v>879809.63003999996</v>
      </c>
      <c r="AI823" s="396">
        <v>2081198.2300400001</v>
      </c>
      <c r="AJ823" s="396">
        <v>318127.03000000003</v>
      </c>
      <c r="AK823" s="396">
        <v>1763071.20004</v>
      </c>
      <c r="AL823" s="396">
        <v>2059132.93004</v>
      </c>
      <c r="AM823" s="396">
        <v>90477.61</v>
      </c>
      <c r="AN823" s="396">
        <v>90477.61</v>
      </c>
      <c r="AO823" s="396">
        <v>94685.87</v>
      </c>
      <c r="AP823" s="396">
        <v>94685.87</v>
      </c>
      <c r="AQ823" s="396">
        <v>0</v>
      </c>
      <c r="AR823" s="396">
        <v>0</v>
      </c>
      <c r="AS823" s="396">
        <v>0</v>
      </c>
      <c r="AT823" s="396">
        <v>0</v>
      </c>
      <c r="AU823" s="396">
        <v>0</v>
      </c>
      <c r="AV823" s="396">
        <v>155705.65</v>
      </c>
      <c r="AW823" s="396">
        <v>64065.23</v>
      </c>
      <c r="AX823" s="396">
        <v>24146.73</v>
      </c>
      <c r="AY823" s="396">
        <v>614244.56999999995</v>
      </c>
      <c r="AZ823" s="396">
        <v>4529884.95</v>
      </c>
      <c r="BA823" s="396">
        <v>333237.21000000002</v>
      </c>
      <c r="BB823" s="396">
        <v>155.52000000000001</v>
      </c>
      <c r="BC823" s="396">
        <v>178093.53</v>
      </c>
      <c r="BD823" s="396">
        <v>4529884.8400400002</v>
      </c>
    </row>
    <row r="824" spans="1:56" x14ac:dyDescent="0.25">
      <c r="A824" s="390" t="s">
        <v>1519</v>
      </c>
      <c r="B824" s="390" t="s">
        <v>6819</v>
      </c>
      <c r="C824">
        <v>3175.81</v>
      </c>
      <c r="D824" s="396">
        <v>46543468.689999998</v>
      </c>
      <c r="E824" s="396">
        <v>35646342.359999999</v>
      </c>
      <c r="F824" s="397">
        <v>0.76587206246746098</v>
      </c>
      <c r="G824">
        <v>1</v>
      </c>
      <c r="H824" s="396">
        <v>630379.53</v>
      </c>
      <c r="I824" s="396">
        <v>25402469.719999999</v>
      </c>
      <c r="J824" s="396">
        <v>26032849.25</v>
      </c>
      <c r="K824">
        <v>0.93064000000000002</v>
      </c>
      <c r="L824" s="396">
        <v>10761954.27</v>
      </c>
      <c r="M824" s="396">
        <v>2152390.85</v>
      </c>
      <c r="N824" s="396">
        <v>1059768.02</v>
      </c>
      <c r="O824" s="396">
        <v>470117.63</v>
      </c>
      <c r="P824" s="396">
        <v>386307.24</v>
      </c>
      <c r="Q824" s="396">
        <v>646864.80000000005</v>
      </c>
      <c r="R824" s="396">
        <v>243897.16</v>
      </c>
      <c r="S824" s="396">
        <v>406900.84</v>
      </c>
      <c r="T824" s="396">
        <v>538700.88</v>
      </c>
      <c r="U824" s="396">
        <v>305031.34000000003</v>
      </c>
      <c r="V824" s="396">
        <v>794145.33</v>
      </c>
      <c r="W824" s="396">
        <v>691683.21</v>
      </c>
      <c r="X824" s="396">
        <v>488257.39</v>
      </c>
      <c r="Y824" s="396">
        <v>18946018.960000001</v>
      </c>
      <c r="Z824" s="396">
        <v>281376</v>
      </c>
      <c r="AA824" s="396">
        <v>396976.25</v>
      </c>
      <c r="AB824" s="396">
        <v>1032138.25</v>
      </c>
      <c r="AC824" s="396">
        <v>107977.54</v>
      </c>
      <c r="AD824" s="396">
        <v>1813387.51</v>
      </c>
      <c r="AE824" s="396">
        <v>571541</v>
      </c>
      <c r="AF824" s="396">
        <v>4766890.8099999996</v>
      </c>
      <c r="AG824" s="396">
        <v>3201216.48</v>
      </c>
      <c r="AH824" s="396">
        <v>9069959.4554399997</v>
      </c>
      <c r="AI824" s="396">
        <v>21241463.29544</v>
      </c>
      <c r="AJ824" s="396">
        <v>3220525.4</v>
      </c>
      <c r="AK824" s="396">
        <v>18020937.895440001</v>
      </c>
      <c r="AL824" s="396">
        <v>21018087.645440001</v>
      </c>
      <c r="AM824" s="396">
        <v>995955.1</v>
      </c>
      <c r="AN824" s="396">
        <v>995955.1</v>
      </c>
      <c r="AO824" s="396">
        <v>1037336.34</v>
      </c>
      <c r="AP824" s="396">
        <v>1037336.34</v>
      </c>
      <c r="AQ824" s="396">
        <v>7013.76</v>
      </c>
      <c r="AR824" s="396">
        <v>7013.76</v>
      </c>
      <c r="AS824" s="396">
        <v>7013.76</v>
      </c>
      <c r="AT824" s="396">
        <v>7013.76</v>
      </c>
      <c r="AU824" s="396">
        <v>8416.52</v>
      </c>
      <c r="AV824" s="396">
        <v>1579500.63</v>
      </c>
      <c r="AW824" s="396">
        <v>649887.01</v>
      </c>
      <c r="AX824" s="396">
        <v>246919.88</v>
      </c>
      <c r="AY824" s="396">
        <v>6579361.96</v>
      </c>
      <c r="AZ824" s="396">
        <v>46543468.689999998</v>
      </c>
      <c r="BA824" s="396">
        <v>5012965.63</v>
      </c>
      <c r="BB824" s="396">
        <v>2505.2800000000002</v>
      </c>
      <c r="BC824" s="396">
        <v>1975834.45</v>
      </c>
      <c r="BD824" s="396">
        <v>46543468.565439999</v>
      </c>
    </row>
    <row r="825" spans="1:56" x14ac:dyDescent="0.25">
      <c r="A825" s="390" t="s">
        <v>1514</v>
      </c>
      <c r="B825" s="390" t="s">
        <v>6820</v>
      </c>
      <c r="C825">
        <v>934.13</v>
      </c>
      <c r="D825" s="396">
        <v>13649990.220000001</v>
      </c>
      <c r="E825" s="396">
        <v>9889428</v>
      </c>
      <c r="F825" s="397">
        <v>0.72450073887305699</v>
      </c>
      <c r="G825">
        <v>1</v>
      </c>
      <c r="H825" s="396">
        <v>385725.21</v>
      </c>
      <c r="I825" s="396">
        <v>7591070.1299999999</v>
      </c>
      <c r="J825" s="396">
        <v>7976795.3399999999</v>
      </c>
      <c r="K825">
        <v>0.93064000000000002</v>
      </c>
      <c r="L825" s="396">
        <v>3159938.42</v>
      </c>
      <c r="M825" s="396">
        <v>631987.68000000005</v>
      </c>
      <c r="N825" s="396">
        <v>311185.82</v>
      </c>
      <c r="O825" s="396">
        <v>137562.82999999999</v>
      </c>
      <c r="P825" s="396">
        <v>113289.1</v>
      </c>
      <c r="Q825" s="396">
        <v>188400.26</v>
      </c>
      <c r="R825" s="396">
        <v>71666.460000000006</v>
      </c>
      <c r="S825" s="396">
        <v>119473.01</v>
      </c>
      <c r="T825" s="396">
        <v>157631.22</v>
      </c>
      <c r="U825" s="396">
        <v>89749.05</v>
      </c>
      <c r="V825" s="396">
        <v>232377.75</v>
      </c>
      <c r="W825" s="396">
        <v>202395.94</v>
      </c>
      <c r="X825" s="396">
        <v>143360.68</v>
      </c>
      <c r="Y825" s="396">
        <v>5559018.2199999997</v>
      </c>
      <c r="Z825" s="396">
        <v>82766.7</v>
      </c>
      <c r="AA825" s="396">
        <v>116766.25</v>
      </c>
      <c r="AB825" s="396">
        <v>303592.25</v>
      </c>
      <c r="AC825" s="396">
        <v>31760.42</v>
      </c>
      <c r="AD825" s="396">
        <v>533388.23</v>
      </c>
      <c r="AE825" s="396">
        <v>166827.71</v>
      </c>
      <c r="AF825" s="396">
        <v>1402129.13</v>
      </c>
      <c r="AG825" s="396">
        <v>941603.04</v>
      </c>
      <c r="AH825" s="396">
        <v>2658409.4311199998</v>
      </c>
      <c r="AI825" s="396">
        <v>6237243.1611200003</v>
      </c>
      <c r="AJ825" s="396">
        <v>947282.55</v>
      </c>
      <c r="AK825" s="396">
        <v>5289960.6111199996</v>
      </c>
      <c r="AL825" s="396">
        <v>6171539.6411199998</v>
      </c>
      <c r="AM825" s="396">
        <v>279849.34999999998</v>
      </c>
      <c r="AN825" s="396">
        <v>279849.34999999998</v>
      </c>
      <c r="AO825" s="396">
        <v>291071.38</v>
      </c>
      <c r="AP825" s="396">
        <v>291071.38</v>
      </c>
      <c r="AQ825" s="396">
        <v>9117.89</v>
      </c>
      <c r="AR825" s="396">
        <v>9117.89</v>
      </c>
      <c r="AS825" s="396">
        <v>9819.27</v>
      </c>
      <c r="AT825" s="396">
        <v>9819.27</v>
      </c>
      <c r="AU825" s="396">
        <v>11923.4</v>
      </c>
      <c r="AV825" s="396">
        <v>464311.46</v>
      </c>
      <c r="AW825" s="396">
        <v>191041.38</v>
      </c>
      <c r="AX825" s="396">
        <v>72440.210000000006</v>
      </c>
      <c r="AY825" s="396">
        <v>1919432.23</v>
      </c>
      <c r="AZ825" s="396">
        <v>13649990.220000001</v>
      </c>
      <c r="BA825" s="396">
        <v>1236990.69</v>
      </c>
      <c r="BB825" s="396">
        <v>11577.19</v>
      </c>
      <c r="BC825" s="396">
        <v>604804.80000000005</v>
      </c>
      <c r="BD825" s="396">
        <v>13649990.091120001</v>
      </c>
    </row>
    <row r="826" spans="1:56" x14ac:dyDescent="0.25">
      <c r="A826" s="390" t="s">
        <v>3154</v>
      </c>
      <c r="B826" s="390" t="s">
        <v>6821</v>
      </c>
      <c r="C826">
        <v>550.54999999999995</v>
      </c>
      <c r="D826" s="396">
        <v>6914230.1100000003</v>
      </c>
      <c r="E826" s="396">
        <v>5057585.3899999997</v>
      </c>
      <c r="F826" s="397">
        <v>0.731474843842014</v>
      </c>
      <c r="G826">
        <v>1</v>
      </c>
      <c r="H826" s="396">
        <v>149779.85</v>
      </c>
      <c r="I826" s="396">
        <v>1692439.93</v>
      </c>
      <c r="J826" s="396">
        <v>1842219.78</v>
      </c>
      <c r="K826">
        <v>0.93064000000000002</v>
      </c>
      <c r="L826" s="396">
        <v>1650086.18</v>
      </c>
      <c r="M826" s="396">
        <v>330017.23</v>
      </c>
      <c r="N826" s="396">
        <v>182971.92</v>
      </c>
      <c r="O826" s="396">
        <v>81469.240000000005</v>
      </c>
      <c r="P826" s="396">
        <v>53436.59</v>
      </c>
      <c r="Q826" s="396">
        <v>111750.73</v>
      </c>
      <c r="R826" s="396">
        <v>41612.78</v>
      </c>
      <c r="S826" s="396">
        <v>70414.039999999994</v>
      </c>
      <c r="T826" s="396">
        <v>93354.41</v>
      </c>
      <c r="U826" s="396">
        <v>52521.95</v>
      </c>
      <c r="V826" s="396">
        <v>137621.76999999999</v>
      </c>
      <c r="W826" s="396">
        <v>119865.55</v>
      </c>
      <c r="X826" s="396">
        <v>84492.76</v>
      </c>
      <c r="Y826" s="396">
        <v>3009615.15</v>
      </c>
      <c r="Z826" s="396">
        <v>49092.3</v>
      </c>
      <c r="AA826" s="396">
        <v>68818.75</v>
      </c>
      <c r="AB826" s="396">
        <v>178928.75</v>
      </c>
      <c r="AC826" s="396">
        <v>18718.7</v>
      </c>
      <c r="AD826" s="396">
        <v>314364.05</v>
      </c>
      <c r="AE826" s="396">
        <v>99767.11</v>
      </c>
      <c r="AF826" s="396">
        <v>826375.55</v>
      </c>
      <c r="AG826" s="396">
        <v>554954.4</v>
      </c>
      <c r="AH826" s="396">
        <v>1293979.3092</v>
      </c>
      <c r="AI826" s="396">
        <v>3404998.9191999999</v>
      </c>
      <c r="AJ826" s="396">
        <v>558301.74</v>
      </c>
      <c r="AK826" s="396">
        <v>2846697.1792000001</v>
      </c>
      <c r="AL826" s="396">
        <v>3366275.1091999998</v>
      </c>
      <c r="AM826" s="396">
        <v>26652.31</v>
      </c>
      <c r="AN826" s="396">
        <v>26652.31</v>
      </c>
      <c r="AO826" s="396">
        <v>28055.07</v>
      </c>
      <c r="AP826" s="396">
        <v>28055.07</v>
      </c>
      <c r="AQ826" s="396">
        <v>0</v>
      </c>
      <c r="AR826" s="396">
        <v>0</v>
      </c>
      <c r="AS826" s="396">
        <v>0</v>
      </c>
      <c r="AT826" s="396">
        <v>0</v>
      </c>
      <c r="AU826" s="396">
        <v>0</v>
      </c>
      <c r="AV826" s="396">
        <v>273536.96000000002</v>
      </c>
      <c r="AW826" s="396">
        <v>112547.04</v>
      </c>
      <c r="AX826" s="396">
        <v>42840.98</v>
      </c>
      <c r="AY826" s="396">
        <v>538339.74</v>
      </c>
      <c r="AZ826" s="396">
        <v>6914230.1100000003</v>
      </c>
      <c r="BA826" s="396">
        <v>50685.38</v>
      </c>
      <c r="BB826" s="396">
        <v>0</v>
      </c>
      <c r="BC826" s="396">
        <v>179464.22</v>
      </c>
      <c r="BD826" s="396">
        <v>6914229.9992000004</v>
      </c>
    </row>
    <row r="827" spans="1:56" x14ac:dyDescent="0.25">
      <c r="A827" s="390" t="s">
        <v>2629</v>
      </c>
      <c r="B827" s="390" t="s">
        <v>6822</v>
      </c>
      <c r="C827">
        <v>684.64</v>
      </c>
      <c r="D827" s="396">
        <v>8892228.3599999994</v>
      </c>
      <c r="E827" s="396">
        <v>8158387.6299999999</v>
      </c>
      <c r="F827" s="397">
        <v>0.91747392213845502</v>
      </c>
      <c r="G827">
        <v>3</v>
      </c>
      <c r="H827" s="396">
        <v>11833.4</v>
      </c>
      <c r="I827" s="396">
        <v>1121553.2</v>
      </c>
      <c r="J827" s="396">
        <v>1133386.6000000001</v>
      </c>
      <c r="K827">
        <v>0.93064000000000002</v>
      </c>
      <c r="L827" s="396">
        <v>2097499.27</v>
      </c>
      <c r="M827" s="396">
        <v>419499.85</v>
      </c>
      <c r="N827" s="396">
        <v>227713.22</v>
      </c>
      <c r="O827" s="396">
        <v>100834.89</v>
      </c>
      <c r="P827" s="396">
        <v>69840.800000000003</v>
      </c>
      <c r="Q827" s="396">
        <v>140404.76</v>
      </c>
      <c r="R827" s="396">
        <v>52015.98</v>
      </c>
      <c r="S827" s="396">
        <v>87440.39</v>
      </c>
      <c r="T827" s="396">
        <v>115545.21</v>
      </c>
      <c r="U827" s="396">
        <v>65508.14</v>
      </c>
      <c r="V827" s="396">
        <v>170335.15</v>
      </c>
      <c r="W827" s="396">
        <v>148358.18</v>
      </c>
      <c r="X827" s="396">
        <v>104923.39</v>
      </c>
      <c r="Y827" s="396">
        <v>3799919.23</v>
      </c>
      <c r="Z827" s="396">
        <v>60762.6</v>
      </c>
      <c r="AA827" s="396">
        <v>85580</v>
      </c>
      <c r="AB827" s="396">
        <v>222508</v>
      </c>
      <c r="AC827" s="396">
        <v>23277.759999999998</v>
      </c>
      <c r="AD827" s="396">
        <v>390929.44</v>
      </c>
      <c r="AE827" s="396">
        <v>125178.56</v>
      </c>
      <c r="AF827" s="396">
        <v>1027644.64</v>
      </c>
      <c r="AG827" s="396">
        <v>690117.12</v>
      </c>
      <c r="AH827" s="396">
        <v>1679776.98636</v>
      </c>
      <c r="AI827" s="396">
        <v>4305775.1063599996</v>
      </c>
      <c r="AJ827" s="396">
        <v>694279.73</v>
      </c>
      <c r="AK827" s="396">
        <v>3611495.3763600001</v>
      </c>
      <c r="AL827" s="396">
        <v>4257619.8563599996</v>
      </c>
      <c r="AM827" s="396">
        <v>73644.56</v>
      </c>
      <c r="AN827" s="396">
        <v>73644.56</v>
      </c>
      <c r="AO827" s="396">
        <v>77151.45</v>
      </c>
      <c r="AP827" s="396">
        <v>77151.45</v>
      </c>
      <c r="AQ827" s="396">
        <v>0</v>
      </c>
      <c r="AR827" s="396">
        <v>0</v>
      </c>
      <c r="AS827" s="396">
        <v>0</v>
      </c>
      <c r="AT827" s="396">
        <v>0</v>
      </c>
      <c r="AU827" s="396">
        <v>0</v>
      </c>
      <c r="AV827" s="396">
        <v>340167.76</v>
      </c>
      <c r="AW827" s="396">
        <v>139962.34</v>
      </c>
      <c r="AX827" s="396">
        <v>52967.040000000001</v>
      </c>
      <c r="AY827" s="396">
        <v>834689.16</v>
      </c>
      <c r="AZ827" s="396">
        <v>8892228.3599999994</v>
      </c>
      <c r="BA827" s="396">
        <v>94160.54</v>
      </c>
      <c r="BB827" s="396">
        <v>0</v>
      </c>
      <c r="BC827" s="396">
        <v>276121.82</v>
      </c>
      <c r="BD827" s="396">
        <v>8892228.2463600002</v>
      </c>
    </row>
    <row r="828" spans="1:56" x14ac:dyDescent="0.25">
      <c r="A828" s="390" t="s">
        <v>2222</v>
      </c>
      <c r="B828" s="390" t="s">
        <v>6823</v>
      </c>
      <c r="C828">
        <v>685.15</v>
      </c>
      <c r="D828" s="396">
        <v>10001129.07</v>
      </c>
      <c r="E828" s="396">
        <v>7410265.6799999997</v>
      </c>
      <c r="F828" s="397">
        <v>0.74094291035881998</v>
      </c>
      <c r="G828">
        <v>1</v>
      </c>
      <c r="H828" s="396">
        <v>198369.21</v>
      </c>
      <c r="I828" s="396">
        <v>3361735.57</v>
      </c>
      <c r="J828" s="396">
        <v>3560104.78</v>
      </c>
      <c r="K828">
        <v>0.93064000000000002</v>
      </c>
      <c r="L828" s="396">
        <v>2318534.7000000002</v>
      </c>
      <c r="M828" s="396">
        <v>463706.94</v>
      </c>
      <c r="N828" s="396">
        <v>228381.01</v>
      </c>
      <c r="O828" s="396">
        <v>101502.67</v>
      </c>
      <c r="P828" s="396">
        <v>82869.45</v>
      </c>
      <c r="Q828" s="396">
        <v>140404.76</v>
      </c>
      <c r="R828" s="396">
        <v>52593.93</v>
      </c>
      <c r="S828" s="396">
        <v>87728.97</v>
      </c>
      <c r="T828" s="396">
        <v>116310.41</v>
      </c>
      <c r="U828" s="396">
        <v>65508.14</v>
      </c>
      <c r="V828" s="396">
        <v>171463.19</v>
      </c>
      <c r="W828" s="396">
        <v>149340.69</v>
      </c>
      <c r="X828" s="396">
        <v>105269.67</v>
      </c>
      <c r="Y828" s="396">
        <v>4083614.53</v>
      </c>
      <c r="Z828" s="396">
        <v>60898.5</v>
      </c>
      <c r="AA828" s="396">
        <v>85643.75</v>
      </c>
      <c r="AB828" s="396">
        <v>222673.75</v>
      </c>
      <c r="AC828" s="396">
        <v>23295.1</v>
      </c>
      <c r="AD828" s="396">
        <v>391220.65</v>
      </c>
      <c r="AE828" s="396">
        <v>124646.75</v>
      </c>
      <c r="AF828" s="396">
        <v>1028410.15</v>
      </c>
      <c r="AG828" s="396">
        <v>690631.2</v>
      </c>
      <c r="AH828" s="396">
        <v>1946703.3455999999</v>
      </c>
      <c r="AI828" s="396">
        <v>4574123.1956000002</v>
      </c>
      <c r="AJ828" s="396">
        <v>694796.91</v>
      </c>
      <c r="AK828" s="396">
        <v>3879326.2856000001</v>
      </c>
      <c r="AL828" s="396">
        <v>4525932.0756000001</v>
      </c>
      <c r="AM828" s="396">
        <v>209010.29</v>
      </c>
      <c r="AN828" s="396">
        <v>209010.29</v>
      </c>
      <c r="AO828" s="396">
        <v>218128.19</v>
      </c>
      <c r="AP828" s="396">
        <v>218128.19</v>
      </c>
      <c r="AQ828" s="396">
        <v>701.37</v>
      </c>
      <c r="AR828" s="396">
        <v>701.37</v>
      </c>
      <c r="AS828" s="396">
        <v>701.37</v>
      </c>
      <c r="AT828" s="396">
        <v>701.37</v>
      </c>
      <c r="AU828" s="396">
        <v>1402.75</v>
      </c>
      <c r="AV828" s="396">
        <v>340167.76</v>
      </c>
      <c r="AW828" s="396">
        <v>139962.34</v>
      </c>
      <c r="AX828" s="396">
        <v>52967.040000000001</v>
      </c>
      <c r="AY828" s="396">
        <v>1391582.33</v>
      </c>
      <c r="AZ828" s="396">
        <v>10001129.07</v>
      </c>
      <c r="BA828" s="396">
        <v>733042.53</v>
      </c>
      <c r="BB828" s="396">
        <v>1754.05</v>
      </c>
      <c r="BC828" s="396">
        <v>363933.42</v>
      </c>
      <c r="BD828" s="396">
        <v>10001128.9356</v>
      </c>
    </row>
    <row r="829" spans="1:56" x14ac:dyDescent="0.25">
      <c r="A829" s="390" t="s">
        <v>3144</v>
      </c>
      <c r="B829" s="390" t="s">
        <v>6824</v>
      </c>
      <c r="C829">
        <v>268.54000000000002</v>
      </c>
      <c r="D829" s="396">
        <v>3810709.29</v>
      </c>
      <c r="E829" s="396">
        <v>2968126.52</v>
      </c>
      <c r="F829" s="397">
        <v>0.77889082953373201</v>
      </c>
      <c r="G829">
        <v>1</v>
      </c>
      <c r="H829" s="396">
        <v>31029.79</v>
      </c>
      <c r="I829" s="396">
        <v>1768658.83</v>
      </c>
      <c r="J829" s="396">
        <v>1799688.62</v>
      </c>
      <c r="K829">
        <v>0.93064000000000002</v>
      </c>
      <c r="L829" s="396">
        <v>882806.12</v>
      </c>
      <c r="M829" s="396">
        <v>176561.22</v>
      </c>
      <c r="N829" s="396">
        <v>88814.83</v>
      </c>
      <c r="O829" s="396">
        <v>39399.06</v>
      </c>
      <c r="P829" s="396">
        <v>31218.94</v>
      </c>
      <c r="Q829" s="396">
        <v>54442.66</v>
      </c>
      <c r="R829" s="396">
        <v>20228.43</v>
      </c>
      <c r="S829" s="396">
        <v>34052.69</v>
      </c>
      <c r="T829" s="396">
        <v>45146.8</v>
      </c>
      <c r="U829" s="396">
        <v>25395.22</v>
      </c>
      <c r="V829" s="396">
        <v>66554.789999999994</v>
      </c>
      <c r="W829" s="396">
        <v>57967.76</v>
      </c>
      <c r="X829" s="396">
        <v>40861.25</v>
      </c>
      <c r="Y829" s="396">
        <v>1563449.77</v>
      </c>
      <c r="Z829" s="396">
        <v>23726.7</v>
      </c>
      <c r="AA829" s="396">
        <v>33567.5</v>
      </c>
      <c r="AB829" s="396">
        <v>87275.5</v>
      </c>
      <c r="AC829" s="396">
        <v>9130.36</v>
      </c>
      <c r="AD829" s="396">
        <v>153336.34</v>
      </c>
      <c r="AE829" s="396">
        <v>48385.71</v>
      </c>
      <c r="AF829" s="396">
        <v>403078.54</v>
      </c>
      <c r="AG829" s="396">
        <v>270688.32</v>
      </c>
      <c r="AH829" s="396">
        <v>736841.58395999996</v>
      </c>
      <c r="AI829" s="396">
        <v>1766030.5539599999</v>
      </c>
      <c r="AJ829" s="396">
        <v>272321.03999999998</v>
      </c>
      <c r="AK829" s="396">
        <v>1493709.5139599999</v>
      </c>
      <c r="AL829" s="396">
        <v>1747142.36396</v>
      </c>
      <c r="AM829" s="396">
        <v>68734.92</v>
      </c>
      <c r="AN829" s="396">
        <v>68734.92</v>
      </c>
      <c r="AO829" s="396">
        <v>71540.429999999993</v>
      </c>
      <c r="AP829" s="396">
        <v>71540.429999999993</v>
      </c>
      <c r="AQ829" s="396">
        <v>2104.13</v>
      </c>
      <c r="AR829" s="396">
        <v>2104.13</v>
      </c>
      <c r="AS829" s="396">
        <v>2104.13</v>
      </c>
      <c r="AT829" s="396">
        <v>2104.13</v>
      </c>
      <c r="AU829" s="396">
        <v>2805.5</v>
      </c>
      <c r="AV829" s="396">
        <v>133261.59</v>
      </c>
      <c r="AW829" s="396">
        <v>54830.6</v>
      </c>
      <c r="AX829" s="396">
        <v>20252.099999999999</v>
      </c>
      <c r="AY829" s="396">
        <v>500117.01</v>
      </c>
      <c r="AZ829" s="396">
        <v>3810709.29</v>
      </c>
      <c r="BA829" s="396">
        <v>243195</v>
      </c>
      <c r="BB829" s="396">
        <v>282.17</v>
      </c>
      <c r="BC829" s="396">
        <v>128499.09</v>
      </c>
      <c r="BD829" s="396">
        <v>3810709.14396</v>
      </c>
    </row>
    <row r="830" spans="1:56" x14ac:dyDescent="0.25">
      <c r="A830" s="390" t="s">
        <v>1644</v>
      </c>
      <c r="B830" s="390" t="s">
        <v>6825</v>
      </c>
      <c r="C830">
        <v>2947.27</v>
      </c>
      <c r="D830" s="396">
        <v>49101090.649999999</v>
      </c>
      <c r="E830" s="396">
        <v>41924299.359999999</v>
      </c>
      <c r="F830" s="397">
        <v>0.85383641799003496</v>
      </c>
      <c r="G830">
        <v>2</v>
      </c>
      <c r="H830" s="396">
        <v>182264.5</v>
      </c>
      <c r="I830" s="396">
        <v>34249548.880000003</v>
      </c>
      <c r="J830" s="396">
        <v>34431813.380000003</v>
      </c>
      <c r="K830">
        <v>0.93064000000000002</v>
      </c>
      <c r="L830" s="396">
        <v>10997613.68</v>
      </c>
      <c r="M830" s="396">
        <v>2603464.62</v>
      </c>
      <c r="N830" s="396">
        <v>1022187.8</v>
      </c>
      <c r="O830" s="396">
        <v>419685.27</v>
      </c>
      <c r="P830" s="396">
        <v>412264.76</v>
      </c>
      <c r="Q830" s="396">
        <v>695427.71</v>
      </c>
      <c r="R830" s="396">
        <v>225980.54</v>
      </c>
      <c r="S830" s="396">
        <v>390740.24</v>
      </c>
      <c r="T830" s="396">
        <v>466006.87</v>
      </c>
      <c r="U830" s="396">
        <v>283099.09000000003</v>
      </c>
      <c r="V830" s="396">
        <v>686980.84</v>
      </c>
      <c r="W830" s="396">
        <v>598345.28</v>
      </c>
      <c r="X830" s="396">
        <v>468865.6</v>
      </c>
      <c r="Y830" s="396">
        <v>19270662.300000001</v>
      </c>
      <c r="Z830" s="396">
        <v>263874.59999999998</v>
      </c>
      <c r="AA830" s="396">
        <v>368408.75</v>
      </c>
      <c r="AB830" s="396">
        <v>957862.75</v>
      </c>
      <c r="AC830" s="396">
        <v>100207.18</v>
      </c>
      <c r="AD830" s="396">
        <v>1682891.17</v>
      </c>
      <c r="AE830" s="396">
        <v>1130524.77</v>
      </c>
      <c r="AF830" s="396">
        <v>4423852.2699999996</v>
      </c>
      <c r="AG830" s="396">
        <v>2970848.16</v>
      </c>
      <c r="AH830" s="396">
        <v>9697179.6304800007</v>
      </c>
      <c r="AI830" s="396">
        <v>21595649.280480001</v>
      </c>
      <c r="AJ830" s="396">
        <v>2988767.56</v>
      </c>
      <c r="AK830" s="396">
        <v>18606881.720479999</v>
      </c>
      <c r="AL830" s="396">
        <v>21388348.360479999</v>
      </c>
      <c r="AM830" s="396">
        <v>1484113.38</v>
      </c>
      <c r="AN830" s="396">
        <v>1484113.38</v>
      </c>
      <c r="AO830" s="396">
        <v>1546535.92</v>
      </c>
      <c r="AP830" s="396">
        <v>1546535.92</v>
      </c>
      <c r="AQ830" s="396">
        <v>15430.29</v>
      </c>
      <c r="AR830" s="396">
        <v>15430.29</v>
      </c>
      <c r="AS830" s="396">
        <v>16131.66</v>
      </c>
      <c r="AT830" s="396">
        <v>16131.66</v>
      </c>
      <c r="AU830" s="396">
        <v>19638.55</v>
      </c>
      <c r="AV830" s="396">
        <v>1465877.58</v>
      </c>
      <c r="AW830" s="396">
        <v>603136.69999999995</v>
      </c>
      <c r="AX830" s="396">
        <v>229004.55</v>
      </c>
      <c r="AY830" s="396">
        <v>8442079.8800000008</v>
      </c>
      <c r="AZ830" s="396">
        <v>49101090.649999999</v>
      </c>
      <c r="BA830" s="396">
        <v>10679082.699999999</v>
      </c>
      <c r="BB830" s="396">
        <v>2728.52</v>
      </c>
      <c r="BC830" s="396">
        <v>1658714.77</v>
      </c>
      <c r="BD830" s="396">
        <v>49101090.540480003</v>
      </c>
    </row>
    <row r="831" spans="1:56" x14ac:dyDescent="0.25">
      <c r="A831" s="390" t="s">
        <v>1612</v>
      </c>
      <c r="B831" s="390" t="s">
        <v>6826</v>
      </c>
      <c r="C831">
        <v>139.28</v>
      </c>
      <c r="D831" s="396">
        <v>1930674.62</v>
      </c>
      <c r="E831" s="396">
        <v>1899131.32</v>
      </c>
      <c r="F831" s="397">
        <v>0.98366203208285796</v>
      </c>
      <c r="G831">
        <v>3</v>
      </c>
      <c r="H831" s="396">
        <v>2569.25</v>
      </c>
      <c r="I831" s="396">
        <v>1079018.54</v>
      </c>
      <c r="J831" s="396">
        <v>1081587.79</v>
      </c>
      <c r="K831">
        <v>0.93064000000000002</v>
      </c>
      <c r="L831" s="396">
        <v>467074.34</v>
      </c>
      <c r="M831" s="396">
        <v>105649.35</v>
      </c>
      <c r="N831" s="396">
        <v>46670.94</v>
      </c>
      <c r="O831" s="396">
        <v>19086.12</v>
      </c>
      <c r="P831" s="396">
        <v>15794.92</v>
      </c>
      <c r="Q831" s="396">
        <v>28975.43</v>
      </c>
      <c r="R831" s="396">
        <v>9825.24</v>
      </c>
      <c r="S831" s="396">
        <v>17892.09</v>
      </c>
      <c r="T831" s="396">
        <v>21425.599999999999</v>
      </c>
      <c r="U831" s="396">
        <v>12986.19</v>
      </c>
      <c r="V831" s="396">
        <v>31585.32</v>
      </c>
      <c r="W831" s="396">
        <v>27510.12</v>
      </c>
      <c r="X831" s="396">
        <v>21469.47</v>
      </c>
      <c r="Y831" s="396">
        <v>825945.13</v>
      </c>
      <c r="Z831" s="396">
        <v>12535.2</v>
      </c>
      <c r="AA831" s="396">
        <v>17410</v>
      </c>
      <c r="AB831" s="396">
        <v>45266</v>
      </c>
      <c r="AC831" s="396">
        <v>4735.5200000000004</v>
      </c>
      <c r="AD831" s="396">
        <v>39764.44</v>
      </c>
      <c r="AE831" s="396">
        <v>44334.36</v>
      </c>
      <c r="AF831" s="396">
        <v>209059.28</v>
      </c>
      <c r="AG831" s="396">
        <v>140394.23999999999</v>
      </c>
      <c r="AH831" s="396">
        <v>376053.53172000003</v>
      </c>
      <c r="AI831" s="396">
        <v>889552.57172000001</v>
      </c>
      <c r="AJ831" s="396">
        <v>141241.06</v>
      </c>
      <c r="AK831" s="396">
        <v>748311.51171999995</v>
      </c>
      <c r="AL831" s="396">
        <v>879756.09172000003</v>
      </c>
      <c r="AM831" s="396">
        <v>28756.45</v>
      </c>
      <c r="AN831" s="396">
        <v>28756.45</v>
      </c>
      <c r="AO831" s="396">
        <v>30159.200000000001</v>
      </c>
      <c r="AP831" s="396">
        <v>30159.200000000001</v>
      </c>
      <c r="AQ831" s="396">
        <v>0</v>
      </c>
      <c r="AR831" s="396">
        <v>0</v>
      </c>
      <c r="AS831" s="396">
        <v>0</v>
      </c>
      <c r="AT831" s="396">
        <v>0</v>
      </c>
      <c r="AU831" s="396">
        <v>0</v>
      </c>
      <c r="AV831" s="396">
        <v>68734.92</v>
      </c>
      <c r="AW831" s="396">
        <v>28281.05</v>
      </c>
      <c r="AX831" s="396">
        <v>10126.049999999999</v>
      </c>
      <c r="AY831" s="396">
        <v>224973.32</v>
      </c>
      <c r="AZ831" s="396">
        <v>1930674.62</v>
      </c>
      <c r="BA831" s="396">
        <v>454088.26</v>
      </c>
      <c r="BB831" s="396">
        <v>0</v>
      </c>
      <c r="BC831" s="396">
        <v>36560.769999999997</v>
      </c>
      <c r="BD831" s="396">
        <v>1930674.5417200001</v>
      </c>
    </row>
    <row r="832" spans="1:56" x14ac:dyDescent="0.25">
      <c r="A832" s="390" t="s">
        <v>1978</v>
      </c>
      <c r="B832" s="390" t="s">
        <v>6827</v>
      </c>
      <c r="C832">
        <v>4201.3599999999997</v>
      </c>
      <c r="D832" s="396">
        <v>69980419.400000006</v>
      </c>
      <c r="E832" s="396">
        <v>74505194.980000004</v>
      </c>
      <c r="F832" s="397">
        <v>1.0646577373899</v>
      </c>
      <c r="G832">
        <v>4</v>
      </c>
      <c r="H832" s="396">
        <v>4450.08</v>
      </c>
      <c r="I832" s="396">
        <v>60514518.579999998</v>
      </c>
      <c r="J832" s="396">
        <v>60518968.659999996</v>
      </c>
      <c r="K832">
        <v>0.93064000000000002</v>
      </c>
      <c r="L832" s="396">
        <v>15886849.02</v>
      </c>
      <c r="M832" s="396">
        <v>3863010.69</v>
      </c>
      <c r="N832" s="396">
        <v>1467773.53</v>
      </c>
      <c r="O832" s="396">
        <v>593654.23</v>
      </c>
      <c r="P832" s="396">
        <v>597737.77</v>
      </c>
      <c r="Q832" s="396">
        <v>1013602.45</v>
      </c>
      <c r="R832" s="396">
        <v>322499.09000000003</v>
      </c>
      <c r="S832" s="396">
        <v>560137.96</v>
      </c>
      <c r="T832" s="396">
        <v>655011.30000000005</v>
      </c>
      <c r="U832" s="396">
        <v>403726.43</v>
      </c>
      <c r="V832" s="396">
        <v>965608.53</v>
      </c>
      <c r="W832" s="396">
        <v>841023.9</v>
      </c>
      <c r="X832" s="396">
        <v>672133.04</v>
      </c>
      <c r="Y832" s="396">
        <v>27842767.940000001</v>
      </c>
      <c r="Z832" s="396">
        <v>376780.5</v>
      </c>
      <c r="AA832" s="396">
        <v>525170</v>
      </c>
      <c r="AB832" s="396">
        <v>1365442</v>
      </c>
      <c r="AC832" s="396">
        <v>142846.24</v>
      </c>
      <c r="AD832" s="396">
        <v>1199488.27</v>
      </c>
      <c r="AE832" s="396">
        <v>1766046</v>
      </c>
      <c r="AF832" s="396">
        <v>6306241.3600000003</v>
      </c>
      <c r="AG832" s="396">
        <v>4234970.88</v>
      </c>
      <c r="AH832" s="396">
        <v>14072241.644640001</v>
      </c>
      <c r="AI832" s="396">
        <v>29989226.894639999</v>
      </c>
      <c r="AJ832" s="396">
        <v>4260515.1399999997</v>
      </c>
      <c r="AK832" s="396">
        <v>25728711.754640002</v>
      </c>
      <c r="AL832" s="396">
        <v>29693717.554639999</v>
      </c>
      <c r="AM832" s="396">
        <v>2188997.1</v>
      </c>
      <c r="AN832" s="396">
        <v>2188997.1</v>
      </c>
      <c r="AO832" s="396">
        <v>2280176.09</v>
      </c>
      <c r="AP832" s="396">
        <v>2280176.09</v>
      </c>
      <c r="AQ832" s="396">
        <v>42783.98</v>
      </c>
      <c r="AR832" s="396">
        <v>42783.98</v>
      </c>
      <c r="AS832" s="396">
        <v>44888.11</v>
      </c>
      <c r="AT832" s="396">
        <v>44888.11</v>
      </c>
      <c r="AU832" s="396">
        <v>54006.01</v>
      </c>
      <c r="AV832" s="396">
        <v>2089401.59</v>
      </c>
      <c r="AW832" s="396">
        <v>859686.24</v>
      </c>
      <c r="AX832" s="396">
        <v>327149.36</v>
      </c>
      <c r="AY832" s="396">
        <v>12443933.76</v>
      </c>
      <c r="AZ832" s="396">
        <v>69980419.400000006</v>
      </c>
      <c r="BA832" s="396">
        <v>19428487.48</v>
      </c>
      <c r="BB832" s="396">
        <v>27840.39</v>
      </c>
      <c r="BC832" s="396">
        <v>2357344.1800000002</v>
      </c>
      <c r="BD832" s="396">
        <v>69980419.254639998</v>
      </c>
    </row>
    <row r="833" spans="1:56" x14ac:dyDescent="0.25">
      <c r="A833" s="390" t="s">
        <v>1829</v>
      </c>
      <c r="B833" s="390" t="s">
        <v>6828</v>
      </c>
      <c r="C833">
        <v>853.87</v>
      </c>
      <c r="D833" s="396">
        <v>12811914.02</v>
      </c>
      <c r="E833" s="396">
        <v>9899009.9399999995</v>
      </c>
      <c r="F833" s="397">
        <v>0.77264099060820901</v>
      </c>
      <c r="G833">
        <v>1</v>
      </c>
      <c r="H833" s="396">
        <v>138373.72</v>
      </c>
      <c r="I833" s="396">
        <v>6568497.3099999996</v>
      </c>
      <c r="J833" s="396">
        <v>6706871.0300000003</v>
      </c>
      <c r="K833">
        <v>0.93064000000000002</v>
      </c>
      <c r="L833" s="396">
        <v>2909479.46</v>
      </c>
      <c r="M833" s="396">
        <v>701793.83</v>
      </c>
      <c r="N833" s="396">
        <v>297093.13</v>
      </c>
      <c r="O833" s="396">
        <v>119699.89</v>
      </c>
      <c r="P833" s="396">
        <v>102599.7</v>
      </c>
      <c r="Q833" s="396">
        <v>204923.74</v>
      </c>
      <c r="R833" s="396">
        <v>64731</v>
      </c>
      <c r="S833" s="396">
        <v>113124.2</v>
      </c>
      <c r="T833" s="396">
        <v>132379.62</v>
      </c>
      <c r="U833" s="396">
        <v>81380.160000000003</v>
      </c>
      <c r="V833" s="396">
        <v>195152.19</v>
      </c>
      <c r="W833" s="396">
        <v>169973.29</v>
      </c>
      <c r="X833" s="396">
        <v>135742.48000000001</v>
      </c>
      <c r="Y833" s="396">
        <v>5228072.6900000004</v>
      </c>
      <c r="Z833" s="396">
        <v>76278.600000000006</v>
      </c>
      <c r="AA833" s="396">
        <v>106733.75</v>
      </c>
      <c r="AB833" s="396">
        <v>277507.75</v>
      </c>
      <c r="AC833" s="396">
        <v>29031.58</v>
      </c>
      <c r="AD833" s="396">
        <v>487559.77</v>
      </c>
      <c r="AE833" s="396">
        <v>348157.93</v>
      </c>
      <c r="AF833" s="396">
        <v>1281658.8700000001</v>
      </c>
      <c r="AG833" s="396">
        <v>860700.96</v>
      </c>
      <c r="AH833" s="396">
        <v>2463980.7568799998</v>
      </c>
      <c r="AI833" s="396">
        <v>5931609.9668800002</v>
      </c>
      <c r="AJ833" s="396">
        <v>865892.48</v>
      </c>
      <c r="AK833" s="396">
        <v>5065717.4868799997</v>
      </c>
      <c r="AL833" s="396">
        <v>5871551.6568799997</v>
      </c>
      <c r="AM833" s="396">
        <v>245481.89</v>
      </c>
      <c r="AN833" s="396">
        <v>245481.89</v>
      </c>
      <c r="AO833" s="396">
        <v>256002.54</v>
      </c>
      <c r="AP833" s="396">
        <v>256002.54</v>
      </c>
      <c r="AQ833" s="396">
        <v>8416.52</v>
      </c>
      <c r="AR833" s="396">
        <v>8416.52</v>
      </c>
      <c r="AS833" s="396">
        <v>8416.52</v>
      </c>
      <c r="AT833" s="396">
        <v>8416.52</v>
      </c>
      <c r="AU833" s="396">
        <v>10520.65</v>
      </c>
      <c r="AV833" s="396">
        <v>424332.98</v>
      </c>
      <c r="AW833" s="396">
        <v>174592.2</v>
      </c>
      <c r="AX833" s="396">
        <v>66208.800000000003</v>
      </c>
      <c r="AY833" s="396">
        <v>1712289.57</v>
      </c>
      <c r="AZ833" s="396">
        <v>12811914.02</v>
      </c>
      <c r="BA833" s="396">
        <v>954379.45</v>
      </c>
      <c r="BB833" s="396">
        <v>1856.12</v>
      </c>
      <c r="BC833" s="396">
        <v>439686.32</v>
      </c>
      <c r="BD833" s="396">
        <v>12811913.91688</v>
      </c>
    </row>
    <row r="834" spans="1:56" x14ac:dyDescent="0.25">
      <c r="A834" s="390" t="s">
        <v>1521</v>
      </c>
      <c r="B834" s="390" t="s">
        <v>6829</v>
      </c>
      <c r="C834">
        <v>4675.1499999999996</v>
      </c>
      <c r="D834" s="396">
        <v>72432088.829999998</v>
      </c>
      <c r="E834" s="396">
        <v>49346374.43</v>
      </c>
      <c r="F834" s="397">
        <v>0.68127780417622996</v>
      </c>
      <c r="G834">
        <v>1</v>
      </c>
      <c r="H834" s="396">
        <v>3044940.85</v>
      </c>
      <c r="I834" s="396">
        <v>27362965.93</v>
      </c>
      <c r="J834" s="396">
        <v>30407906.780000001</v>
      </c>
      <c r="K834">
        <v>0.93064000000000002</v>
      </c>
      <c r="L834" s="396">
        <v>15723714.01</v>
      </c>
      <c r="M834" s="396">
        <v>5240713.87</v>
      </c>
      <c r="N834" s="396">
        <v>1787446.23</v>
      </c>
      <c r="O834" s="396">
        <v>595815.41</v>
      </c>
      <c r="P834" s="396">
        <v>527086.75</v>
      </c>
      <c r="Q834" s="396">
        <v>1533636.55</v>
      </c>
      <c r="R834" s="396">
        <v>360066.18</v>
      </c>
      <c r="S834" s="396">
        <v>674416.5</v>
      </c>
      <c r="T834" s="396">
        <v>596090.89</v>
      </c>
      <c r="U834" s="396">
        <v>449611</v>
      </c>
      <c r="V834" s="396">
        <v>878748.89</v>
      </c>
      <c r="W834" s="396">
        <v>765371.05</v>
      </c>
      <c r="X834" s="396">
        <v>809260.65</v>
      </c>
      <c r="Y834" s="396">
        <v>29941977.98</v>
      </c>
      <c r="Z834" s="396">
        <v>420763.5</v>
      </c>
      <c r="AA834" s="396">
        <v>584393.75</v>
      </c>
      <c r="AB834" s="396">
        <v>1519423.75</v>
      </c>
      <c r="AC834" s="396">
        <v>158955.1</v>
      </c>
      <c r="AD834" s="396">
        <v>2669510.65</v>
      </c>
      <c r="AE834" s="396">
        <v>4329188.9000000004</v>
      </c>
      <c r="AF834" s="396">
        <v>7017400.1500000004</v>
      </c>
      <c r="AG834" s="396">
        <v>4712551.2</v>
      </c>
      <c r="AH834" s="396">
        <v>13464650.3916</v>
      </c>
      <c r="AI834" s="396">
        <v>34876837.391599998</v>
      </c>
      <c r="AJ834" s="396">
        <v>4740976.1100000003</v>
      </c>
      <c r="AK834" s="396">
        <v>30135861.281599998</v>
      </c>
      <c r="AL834" s="396">
        <v>34548003.281599998</v>
      </c>
      <c r="AM834" s="396">
        <v>1042245.97</v>
      </c>
      <c r="AN834" s="396">
        <v>1042245.97</v>
      </c>
      <c r="AO834" s="396">
        <v>1085731.3400000001</v>
      </c>
      <c r="AP834" s="396">
        <v>1085731.3400000001</v>
      </c>
      <c r="AQ834" s="396">
        <v>7715.14</v>
      </c>
      <c r="AR834" s="396">
        <v>7715.14</v>
      </c>
      <c r="AS834" s="396">
        <v>7715.14</v>
      </c>
      <c r="AT834" s="396">
        <v>7715.14</v>
      </c>
      <c r="AU834" s="396">
        <v>9819.27</v>
      </c>
      <c r="AV834" s="396">
        <v>2325064.21</v>
      </c>
      <c r="AW834" s="396">
        <v>956649.85</v>
      </c>
      <c r="AX834" s="396">
        <v>363758.94</v>
      </c>
      <c r="AY834" s="396">
        <v>7942107.4500000002</v>
      </c>
      <c r="AZ834" s="396">
        <v>72432088.829999998</v>
      </c>
      <c r="BA834" s="396">
        <v>3578726.86</v>
      </c>
      <c r="BB834" s="396">
        <v>12587.53</v>
      </c>
      <c r="BC834" s="396">
        <v>2621239</v>
      </c>
      <c r="BD834" s="396">
        <v>72432088.711600006</v>
      </c>
    </row>
    <row r="835" spans="1:56" x14ac:dyDescent="0.25">
      <c r="A835" s="390" t="s">
        <v>2777</v>
      </c>
      <c r="B835" s="390" t="s">
        <v>6830</v>
      </c>
      <c r="C835">
        <v>2520</v>
      </c>
      <c r="D835" s="396">
        <v>36584296.159999996</v>
      </c>
      <c r="E835" s="396">
        <v>25044987.719999999</v>
      </c>
      <c r="F835" s="397">
        <v>0.68458301371896602</v>
      </c>
      <c r="G835">
        <v>1</v>
      </c>
      <c r="H835" s="396">
        <v>1438918.18</v>
      </c>
      <c r="I835" s="396">
        <v>10691509.810000001</v>
      </c>
      <c r="J835" s="396">
        <v>12130427.99</v>
      </c>
      <c r="K835">
        <v>0.93064000000000002</v>
      </c>
      <c r="L835" s="396">
        <v>8048479.5499999998</v>
      </c>
      <c r="M835" s="396">
        <v>2682558.23</v>
      </c>
      <c r="N835" s="396">
        <v>963706.56</v>
      </c>
      <c r="O835" s="396">
        <v>321235.52</v>
      </c>
      <c r="P835" s="396">
        <v>256628.87</v>
      </c>
      <c r="Q835" s="396">
        <v>826687.51</v>
      </c>
      <c r="R835" s="396">
        <v>194193</v>
      </c>
      <c r="S835" s="396">
        <v>363613.51</v>
      </c>
      <c r="T835" s="396">
        <v>321384.05</v>
      </c>
      <c r="U835" s="396">
        <v>242409.01</v>
      </c>
      <c r="V835" s="396">
        <v>473779.88</v>
      </c>
      <c r="W835" s="396">
        <v>412651.91</v>
      </c>
      <c r="X835" s="396">
        <v>436315.11</v>
      </c>
      <c r="Y835" s="396">
        <v>15543642.710000001</v>
      </c>
      <c r="Z835" s="396">
        <v>226800</v>
      </c>
      <c r="AA835" s="396">
        <v>315000</v>
      </c>
      <c r="AB835" s="396">
        <v>819000</v>
      </c>
      <c r="AC835" s="396">
        <v>85680</v>
      </c>
      <c r="AD835" s="396">
        <v>1438920</v>
      </c>
      <c r="AE835" s="396">
        <v>2333520</v>
      </c>
      <c r="AF835" s="396">
        <v>3782520</v>
      </c>
      <c r="AG835" s="396">
        <v>2540160</v>
      </c>
      <c r="AH835" s="396">
        <v>6665202.3870000001</v>
      </c>
      <c r="AI835" s="396">
        <v>18206802.386999998</v>
      </c>
      <c r="AJ835" s="396">
        <v>2555481.6</v>
      </c>
      <c r="AK835" s="396">
        <v>15651320.787</v>
      </c>
      <c r="AL835" s="396">
        <v>18029554.177000001</v>
      </c>
      <c r="AM835" s="396">
        <v>248287.39</v>
      </c>
      <c r="AN835" s="396">
        <v>248287.39</v>
      </c>
      <c r="AO835" s="396">
        <v>258808.05</v>
      </c>
      <c r="AP835" s="396">
        <v>258808.05</v>
      </c>
      <c r="AQ835" s="396">
        <v>5611.01</v>
      </c>
      <c r="AR835" s="396">
        <v>5611.01</v>
      </c>
      <c r="AS835" s="396">
        <v>6312.39</v>
      </c>
      <c r="AT835" s="396">
        <v>6312.39</v>
      </c>
      <c r="AU835" s="396">
        <v>7715.14</v>
      </c>
      <c r="AV835" s="396">
        <v>1253360.3999999999</v>
      </c>
      <c r="AW835" s="396">
        <v>515696.31</v>
      </c>
      <c r="AX835" s="396">
        <v>196289.62</v>
      </c>
      <c r="AY835" s="396">
        <v>3011099.15</v>
      </c>
      <c r="AZ835" s="396">
        <v>36584296.159999996</v>
      </c>
      <c r="BA835" s="396">
        <v>528407.14</v>
      </c>
      <c r="BB835" s="396">
        <v>7012.05</v>
      </c>
      <c r="BC835" s="396">
        <v>1105933.98</v>
      </c>
      <c r="BD835" s="396">
        <v>36584296.037</v>
      </c>
    </row>
    <row r="836" spans="1:56" x14ac:dyDescent="0.25">
      <c r="A836" s="390"/>
      <c r="B836" s="390" t="s">
        <v>6831</v>
      </c>
      <c r="C836">
        <v>52.99</v>
      </c>
      <c r="D836" s="396">
        <v>813549.62</v>
      </c>
      <c r="E836" s="396">
        <v>582523.27</v>
      </c>
      <c r="F836" s="397">
        <v>0.71602672495870601</v>
      </c>
      <c r="G836">
        <v>1</v>
      </c>
      <c r="H836" s="396">
        <v>25951.56</v>
      </c>
      <c r="I836" s="396">
        <v>501168.31</v>
      </c>
      <c r="J836" s="396">
        <v>527119.87</v>
      </c>
      <c r="K836">
        <v>0.93789</v>
      </c>
      <c r="L836" s="396">
        <v>178826.73</v>
      </c>
      <c r="M836" s="396">
        <v>59602.94</v>
      </c>
      <c r="N836" s="396">
        <v>20040.919999999998</v>
      </c>
      <c r="O836" s="396">
        <v>6166.43</v>
      </c>
      <c r="P836" s="396">
        <v>5937.76</v>
      </c>
      <c r="Q836" s="396">
        <v>17356.82</v>
      </c>
      <c r="R836" s="396">
        <v>4077.2</v>
      </c>
      <c r="S836" s="396">
        <v>7561.58</v>
      </c>
      <c r="T836" s="396">
        <v>6169.29</v>
      </c>
      <c r="U836" s="396">
        <v>4944.1099999999997</v>
      </c>
      <c r="V836" s="396">
        <v>9094.68</v>
      </c>
      <c r="W836" s="396">
        <v>7921.26</v>
      </c>
      <c r="X836" s="396">
        <v>9073.4599999999991</v>
      </c>
      <c r="Y836" s="396">
        <v>336773.18</v>
      </c>
      <c r="Z836" s="396">
        <v>4769.1000000000004</v>
      </c>
      <c r="AA836" s="396">
        <v>6623.75</v>
      </c>
      <c r="AB836" s="396">
        <v>17221.75</v>
      </c>
      <c r="AC836" s="396">
        <v>1801.66</v>
      </c>
      <c r="AD836" s="396">
        <v>30257.29</v>
      </c>
      <c r="AE836" s="396">
        <v>49068.74</v>
      </c>
      <c r="AF836" s="396">
        <v>79537.990000000005</v>
      </c>
      <c r="AG836" s="396">
        <v>53413.919999999998</v>
      </c>
      <c r="AH836" s="396">
        <v>149929.41876</v>
      </c>
      <c r="AI836" s="396">
        <v>392623.61875999998</v>
      </c>
      <c r="AJ836" s="396">
        <v>53736.09</v>
      </c>
      <c r="AK836" s="396">
        <v>338887.52876000002</v>
      </c>
      <c r="AL836" s="396">
        <v>389286.06875999999</v>
      </c>
      <c r="AM836" s="396">
        <v>11309.45</v>
      </c>
      <c r="AN836" s="396">
        <v>11309.45</v>
      </c>
      <c r="AO836" s="396">
        <v>12016.29</v>
      </c>
      <c r="AP836" s="396">
        <v>12016.29</v>
      </c>
      <c r="AQ836" s="396">
        <v>0</v>
      </c>
      <c r="AR836" s="396">
        <v>0</v>
      </c>
      <c r="AS836" s="396">
        <v>0</v>
      </c>
      <c r="AT836" s="396">
        <v>0</v>
      </c>
      <c r="AU836" s="396">
        <v>0</v>
      </c>
      <c r="AV836" s="396">
        <v>26153.1</v>
      </c>
      <c r="AW836" s="396">
        <v>10760.72</v>
      </c>
      <c r="AX836" s="396">
        <v>3924.97</v>
      </c>
      <c r="AY836" s="396">
        <v>87490.27</v>
      </c>
      <c r="AZ836" s="396">
        <v>813549.62</v>
      </c>
      <c r="BA836" s="396">
        <v>26741.37</v>
      </c>
      <c r="BB836" s="396">
        <v>0</v>
      </c>
      <c r="BC836" s="396">
        <v>14596.02</v>
      </c>
      <c r="BD836" s="396">
        <v>813549.51876000001</v>
      </c>
    </row>
    <row r="837" spans="1:56" x14ac:dyDescent="0.25">
      <c r="A837" s="390"/>
      <c r="B837" s="390" t="s">
        <v>6832</v>
      </c>
      <c r="C837">
        <v>49</v>
      </c>
      <c r="D837" s="396">
        <v>720542.54</v>
      </c>
      <c r="E837" s="396">
        <v>438065.71</v>
      </c>
      <c r="F837" s="397">
        <v>0.60796647759339795</v>
      </c>
      <c r="G837">
        <v>1</v>
      </c>
      <c r="H837" s="396">
        <v>50542.13</v>
      </c>
      <c r="I837" s="396">
        <v>366011.46</v>
      </c>
      <c r="J837" s="396">
        <v>416553.59</v>
      </c>
      <c r="K837">
        <v>0.93789</v>
      </c>
      <c r="L837" s="396">
        <v>158104.71</v>
      </c>
      <c r="M837" s="396">
        <v>46416.69</v>
      </c>
      <c r="N837" s="396">
        <v>17716.740000000002</v>
      </c>
      <c r="O837" s="396">
        <v>5872.97</v>
      </c>
      <c r="P837" s="396">
        <v>5370.08</v>
      </c>
      <c r="Q837" s="396">
        <v>15076.29</v>
      </c>
      <c r="R837" s="396">
        <v>3494.74</v>
      </c>
      <c r="S837" s="396">
        <v>6689.09</v>
      </c>
      <c r="T837" s="396">
        <v>6169.29</v>
      </c>
      <c r="U837" s="396">
        <v>4653.28</v>
      </c>
      <c r="V837" s="396">
        <v>9094.68</v>
      </c>
      <c r="W837" s="396">
        <v>7921.26</v>
      </c>
      <c r="X837" s="396">
        <v>8026.52</v>
      </c>
      <c r="Y837" s="396">
        <v>294606.34000000003</v>
      </c>
      <c r="Z837" s="396">
        <v>4410</v>
      </c>
      <c r="AA837" s="396">
        <v>6125</v>
      </c>
      <c r="AB837" s="396">
        <v>15925</v>
      </c>
      <c r="AC837" s="396">
        <v>1666</v>
      </c>
      <c r="AD837" s="396">
        <v>27979</v>
      </c>
      <c r="AE837" s="396">
        <v>34862</v>
      </c>
      <c r="AF837" s="396">
        <v>73549</v>
      </c>
      <c r="AG837" s="396">
        <v>49392</v>
      </c>
      <c r="AH837" s="396">
        <v>133522.617</v>
      </c>
      <c r="AI837" s="396">
        <v>347430.61700000003</v>
      </c>
      <c r="AJ837" s="396">
        <v>49689.919999999998</v>
      </c>
      <c r="AK837" s="396">
        <v>297740.69699999999</v>
      </c>
      <c r="AL837" s="396">
        <v>344344.36700000003</v>
      </c>
      <c r="AM837" s="396">
        <v>10602.61</v>
      </c>
      <c r="AN837" s="396">
        <v>10602.61</v>
      </c>
      <c r="AO837" s="396">
        <v>11309.45</v>
      </c>
      <c r="AP837" s="396">
        <v>11309.45</v>
      </c>
      <c r="AQ837" s="396">
        <v>0</v>
      </c>
      <c r="AR837" s="396">
        <v>0</v>
      </c>
      <c r="AS837" s="396">
        <v>0</v>
      </c>
      <c r="AT837" s="396">
        <v>0</v>
      </c>
      <c r="AU837" s="396">
        <v>706.84</v>
      </c>
      <c r="AV837" s="396">
        <v>24032.58</v>
      </c>
      <c r="AW837" s="396">
        <v>9888.23</v>
      </c>
      <c r="AX837" s="396">
        <v>3139.98</v>
      </c>
      <c r="AY837" s="396">
        <v>81591.75</v>
      </c>
      <c r="AZ837" s="396">
        <v>720542.54</v>
      </c>
      <c r="BA837" s="396">
        <v>26652.86</v>
      </c>
      <c r="BB837" s="396">
        <v>65.7</v>
      </c>
      <c r="BC837" s="396">
        <v>14903</v>
      </c>
      <c r="BD837" s="396">
        <v>720542.45700000005</v>
      </c>
    </row>
    <row r="838" spans="1:56" x14ac:dyDescent="0.25">
      <c r="A838" s="399"/>
      <c r="B838" s="390" t="s">
        <v>6833</v>
      </c>
      <c r="C838">
        <v>191</v>
      </c>
      <c r="D838" s="396">
        <v>2591015.59</v>
      </c>
      <c r="E838" s="396">
        <v>1346131.63</v>
      </c>
      <c r="F838" s="397">
        <v>0.51953822091823099</v>
      </c>
      <c r="G838">
        <v>1</v>
      </c>
      <c r="H838" s="396">
        <v>262836.90000000002</v>
      </c>
      <c r="I838" s="396">
        <v>1087030.08</v>
      </c>
      <c r="J838" s="396">
        <v>1349866.98</v>
      </c>
      <c r="K838">
        <v>0.93789</v>
      </c>
      <c r="L838" s="396">
        <v>564632.71</v>
      </c>
      <c r="M838" s="396">
        <v>112926.54</v>
      </c>
      <c r="N838" s="396">
        <v>63933.38</v>
      </c>
      <c r="O838" s="396">
        <v>28265.279999999999</v>
      </c>
      <c r="P838" s="396">
        <v>20253.849999999999</v>
      </c>
      <c r="Q838" s="396">
        <v>49091.33</v>
      </c>
      <c r="R838" s="396">
        <v>13978.98</v>
      </c>
      <c r="S838" s="396">
        <v>24429.74</v>
      </c>
      <c r="T838" s="396">
        <v>32388.77</v>
      </c>
      <c r="U838" s="396">
        <v>18322.3</v>
      </c>
      <c r="V838" s="396">
        <v>47747.07</v>
      </c>
      <c r="W838" s="396">
        <v>41586.660000000003</v>
      </c>
      <c r="X838" s="396">
        <v>29314.27</v>
      </c>
      <c r="Y838" s="396">
        <v>1046870.88</v>
      </c>
      <c r="Z838" s="396">
        <v>17190</v>
      </c>
      <c r="AA838" s="396">
        <v>23875</v>
      </c>
      <c r="AB838" s="396">
        <v>62075</v>
      </c>
      <c r="AC838" s="396">
        <v>6494</v>
      </c>
      <c r="AD838" s="396">
        <v>109061</v>
      </c>
      <c r="AE838" s="396">
        <v>45751</v>
      </c>
      <c r="AF838" s="396">
        <v>286691</v>
      </c>
      <c r="AG838" s="396">
        <v>192528</v>
      </c>
      <c r="AH838" s="396">
        <v>489733.179</v>
      </c>
      <c r="AI838" s="396">
        <v>1233398.179</v>
      </c>
      <c r="AJ838" s="396">
        <v>193689.28</v>
      </c>
      <c r="AK838" s="396">
        <v>1039708.899</v>
      </c>
      <c r="AL838" s="396">
        <v>1221368.129</v>
      </c>
      <c r="AM838" s="396">
        <v>42410.44</v>
      </c>
      <c r="AN838" s="396">
        <v>42410.44</v>
      </c>
      <c r="AO838" s="396">
        <v>43824.12</v>
      </c>
      <c r="AP838" s="396">
        <v>43824.12</v>
      </c>
      <c r="AQ838" s="396">
        <v>0</v>
      </c>
      <c r="AR838" s="396">
        <v>0</v>
      </c>
      <c r="AS838" s="396">
        <v>0</v>
      </c>
      <c r="AT838" s="396">
        <v>0</v>
      </c>
      <c r="AU838" s="396">
        <v>706.84</v>
      </c>
      <c r="AV838" s="396">
        <v>95423.5</v>
      </c>
      <c r="AW838" s="396">
        <v>39262.089999999997</v>
      </c>
      <c r="AX838" s="396">
        <v>14914.9</v>
      </c>
      <c r="AY838" s="396">
        <v>322776.45</v>
      </c>
      <c r="AZ838" s="396">
        <v>2591015.59</v>
      </c>
      <c r="BA838" s="396">
        <v>136313.76999999999</v>
      </c>
      <c r="BB838" s="396">
        <v>208.14</v>
      </c>
      <c r="BC838" s="396">
        <v>81782.240000000005</v>
      </c>
      <c r="BD838" s="396">
        <v>2591015.4589999998</v>
      </c>
    </row>
    <row r="839" spans="1:56" x14ac:dyDescent="0.25">
      <c r="A839" s="390" t="s">
        <v>2197</v>
      </c>
      <c r="B839" s="390" t="s">
        <v>6834</v>
      </c>
      <c r="C839">
        <v>192</v>
      </c>
      <c r="D839" s="396">
        <v>2575346.37</v>
      </c>
      <c r="E839" s="396">
        <v>2698209.12</v>
      </c>
      <c r="F839" s="397">
        <v>1.0477072720901599</v>
      </c>
      <c r="G839">
        <v>4</v>
      </c>
      <c r="H839" s="396">
        <v>163.76</v>
      </c>
      <c r="I839" s="396">
        <v>573030.71</v>
      </c>
      <c r="J839" s="396">
        <v>573194.47</v>
      </c>
      <c r="K839">
        <v>0.93789</v>
      </c>
      <c r="L839" s="396">
        <v>611762.18999999994</v>
      </c>
      <c r="M839" s="396">
        <v>147114.76999999999</v>
      </c>
      <c r="N839" s="396">
        <v>66672.39</v>
      </c>
      <c r="O839" s="396">
        <v>26453.75</v>
      </c>
      <c r="P839" s="396">
        <v>20246.12</v>
      </c>
      <c r="Q839" s="396">
        <v>45616.73</v>
      </c>
      <c r="R839" s="396">
        <v>13978.98</v>
      </c>
      <c r="S839" s="396">
        <v>25302.23</v>
      </c>
      <c r="T839" s="396">
        <v>29304.12</v>
      </c>
      <c r="U839" s="396">
        <v>18322.3</v>
      </c>
      <c r="V839" s="396">
        <v>43199.73</v>
      </c>
      <c r="W839" s="396">
        <v>37626.019999999997</v>
      </c>
      <c r="X839" s="396">
        <v>30361.21</v>
      </c>
      <c r="Y839" s="396">
        <v>1115960.54</v>
      </c>
      <c r="Z839" s="396">
        <v>17100</v>
      </c>
      <c r="AA839" s="396">
        <v>24000</v>
      </c>
      <c r="AB839" s="396">
        <v>62400</v>
      </c>
      <c r="AC839" s="396">
        <v>6528</v>
      </c>
      <c r="AD839" s="396">
        <v>54816</v>
      </c>
      <c r="AE839" s="396">
        <v>77303</v>
      </c>
      <c r="AF839" s="396">
        <v>288192</v>
      </c>
      <c r="AG839" s="396">
        <v>193536</v>
      </c>
      <c r="AH839" s="396">
        <v>490979.47499999998</v>
      </c>
      <c r="AI839" s="396">
        <v>1214854.4750000001</v>
      </c>
      <c r="AJ839" s="396">
        <v>194703.35999999999</v>
      </c>
      <c r="AK839" s="396">
        <v>1020151.115</v>
      </c>
      <c r="AL839" s="396">
        <v>1202761.4450000001</v>
      </c>
      <c r="AM839" s="396">
        <v>26153.1</v>
      </c>
      <c r="AN839" s="396">
        <v>26153.1</v>
      </c>
      <c r="AO839" s="396">
        <v>26859.95</v>
      </c>
      <c r="AP839" s="396">
        <v>26859.95</v>
      </c>
      <c r="AQ839" s="396">
        <v>0</v>
      </c>
      <c r="AR839" s="396">
        <v>0</v>
      </c>
      <c r="AS839" s="396">
        <v>0</v>
      </c>
      <c r="AT839" s="396">
        <v>0</v>
      </c>
      <c r="AU839" s="396">
        <v>0</v>
      </c>
      <c r="AV839" s="396">
        <v>96130.34</v>
      </c>
      <c r="AW839" s="396">
        <v>39552.92</v>
      </c>
      <c r="AX839" s="396">
        <v>14914.9</v>
      </c>
      <c r="AY839" s="396">
        <v>256624.26</v>
      </c>
      <c r="AZ839" s="396">
        <v>2575346.37</v>
      </c>
      <c r="BA839" s="396">
        <v>99411.24</v>
      </c>
      <c r="BB839" s="396">
        <v>0</v>
      </c>
      <c r="BC839" s="396">
        <v>35617.800000000003</v>
      </c>
      <c r="BD839" s="396">
        <v>2575346.2450000001</v>
      </c>
    </row>
    <row r="840" spans="1:56" x14ac:dyDescent="0.25">
      <c r="A840" s="390" t="s">
        <v>2925</v>
      </c>
      <c r="B840" s="390" t="s">
        <v>6835</v>
      </c>
      <c r="C840">
        <v>951.54</v>
      </c>
      <c r="D840" s="396">
        <v>13448521.16</v>
      </c>
      <c r="E840" s="396">
        <v>10363804.779999999</v>
      </c>
      <c r="F840" s="397">
        <v>0.77062783756663999</v>
      </c>
      <c r="G840">
        <v>1</v>
      </c>
      <c r="H840" s="396">
        <v>101266.18</v>
      </c>
      <c r="I840" s="396">
        <v>2170918.8199999998</v>
      </c>
      <c r="J840" s="396">
        <v>2272185</v>
      </c>
      <c r="K840">
        <v>0.93789</v>
      </c>
      <c r="L840" s="396">
        <v>3107743.11</v>
      </c>
      <c r="M840" s="396">
        <v>745154.81</v>
      </c>
      <c r="N840" s="396">
        <v>332493.34999999998</v>
      </c>
      <c r="O840" s="396">
        <v>135731.48000000001</v>
      </c>
      <c r="P840" s="396">
        <v>105019.13</v>
      </c>
      <c r="Q840" s="396">
        <v>227466.33</v>
      </c>
      <c r="R840" s="396">
        <v>73389.679999999993</v>
      </c>
      <c r="S840" s="396">
        <v>126802.01</v>
      </c>
      <c r="T840" s="396">
        <v>150376.45000000001</v>
      </c>
      <c r="U840" s="396">
        <v>91902.37</v>
      </c>
      <c r="V840" s="396">
        <v>221682.86</v>
      </c>
      <c r="W840" s="396">
        <v>193080.92</v>
      </c>
      <c r="X840" s="396">
        <v>152155.04999999999</v>
      </c>
      <c r="Y840" s="396">
        <v>5662997.5499999998</v>
      </c>
      <c r="Z840" s="396">
        <v>84596.4</v>
      </c>
      <c r="AA840" s="396">
        <v>118942.5</v>
      </c>
      <c r="AB840" s="396">
        <v>309250.5</v>
      </c>
      <c r="AC840" s="396">
        <v>32352.36</v>
      </c>
      <c r="AD840" s="396">
        <v>543329.34</v>
      </c>
      <c r="AE840" s="396">
        <v>375929.69</v>
      </c>
      <c r="AF840" s="396">
        <v>1428261.54</v>
      </c>
      <c r="AG840" s="396">
        <v>959152.32</v>
      </c>
      <c r="AH840" s="396">
        <v>2534140.7709599999</v>
      </c>
      <c r="AI840" s="396">
        <v>6385955.4209599998</v>
      </c>
      <c r="AJ840" s="396">
        <v>964937.68</v>
      </c>
      <c r="AK840" s="396">
        <v>5421017.7409600001</v>
      </c>
      <c r="AL840" s="396">
        <v>6326023.1409600005</v>
      </c>
      <c r="AM840" s="396">
        <v>174589.67</v>
      </c>
      <c r="AN840" s="396">
        <v>174589.67</v>
      </c>
      <c r="AO840" s="396">
        <v>181658.08</v>
      </c>
      <c r="AP840" s="396">
        <v>181658.08</v>
      </c>
      <c r="AQ840" s="396">
        <v>0</v>
      </c>
      <c r="AR840" s="396">
        <v>0</v>
      </c>
      <c r="AS840" s="396">
        <v>0</v>
      </c>
      <c r="AT840" s="396">
        <v>0</v>
      </c>
      <c r="AU840" s="396">
        <v>0</v>
      </c>
      <c r="AV840" s="396">
        <v>476410.69</v>
      </c>
      <c r="AW840" s="396">
        <v>196019.62</v>
      </c>
      <c r="AX840" s="396">
        <v>74574.539999999994</v>
      </c>
      <c r="AY840" s="396">
        <v>1459500.35</v>
      </c>
      <c r="AZ840" s="396">
        <v>13448521.16</v>
      </c>
      <c r="BA840" s="396">
        <v>304635.21999999997</v>
      </c>
      <c r="BB840" s="396">
        <v>0</v>
      </c>
      <c r="BC840" s="396">
        <v>208230.35</v>
      </c>
      <c r="BD840" s="396">
        <v>13448521.040960001</v>
      </c>
    </row>
    <row r="841" spans="1:56" x14ac:dyDescent="0.25">
      <c r="A841" s="390" t="s">
        <v>1470</v>
      </c>
      <c r="B841" s="390" t="s">
        <v>6836</v>
      </c>
      <c r="C841">
        <v>962.5</v>
      </c>
      <c r="D841" s="396">
        <v>13347970.289999999</v>
      </c>
      <c r="E841" s="396">
        <v>9899878.9600000009</v>
      </c>
      <c r="F841" s="397">
        <v>0.74167673023791303</v>
      </c>
      <c r="G841">
        <v>1</v>
      </c>
      <c r="H841" s="396">
        <v>254056.51</v>
      </c>
      <c r="I841" s="396">
        <v>4271380.4000000004</v>
      </c>
      <c r="J841" s="396">
        <v>4525436.91</v>
      </c>
      <c r="K841">
        <v>0.93789</v>
      </c>
      <c r="L841" s="396">
        <v>3093086.84</v>
      </c>
      <c r="M841" s="396">
        <v>757224.81</v>
      </c>
      <c r="N841" s="396">
        <v>337814.7</v>
      </c>
      <c r="O841" s="396">
        <v>135645.43</v>
      </c>
      <c r="P841" s="396">
        <v>102593.89</v>
      </c>
      <c r="Q841" s="396">
        <v>237080.93</v>
      </c>
      <c r="R841" s="396">
        <v>73972.14</v>
      </c>
      <c r="S841" s="396">
        <v>129128.65</v>
      </c>
      <c r="T841" s="396">
        <v>149605.29</v>
      </c>
      <c r="U841" s="396">
        <v>92774.86</v>
      </c>
      <c r="V841" s="396">
        <v>220546.03</v>
      </c>
      <c r="W841" s="396">
        <v>192090.77</v>
      </c>
      <c r="X841" s="396">
        <v>154946.89000000001</v>
      </c>
      <c r="Y841" s="396">
        <v>5676511.2300000004</v>
      </c>
      <c r="Z841" s="396">
        <v>86175</v>
      </c>
      <c r="AA841" s="396">
        <v>120312.5</v>
      </c>
      <c r="AB841" s="396">
        <v>312812.5</v>
      </c>
      <c r="AC841" s="396">
        <v>32725</v>
      </c>
      <c r="AD841" s="396">
        <v>549587.5</v>
      </c>
      <c r="AE841" s="396">
        <v>410890</v>
      </c>
      <c r="AF841" s="396">
        <v>1444712.5</v>
      </c>
      <c r="AG841" s="396">
        <v>970200</v>
      </c>
      <c r="AH841" s="396">
        <v>2494732.182</v>
      </c>
      <c r="AI841" s="396">
        <v>6422147.182</v>
      </c>
      <c r="AJ841" s="396">
        <v>976052</v>
      </c>
      <c r="AK841" s="396">
        <v>5446095.182</v>
      </c>
      <c r="AL841" s="396">
        <v>6361524.5920000002</v>
      </c>
      <c r="AM841" s="396">
        <v>135713.43</v>
      </c>
      <c r="AN841" s="396">
        <v>135713.43</v>
      </c>
      <c r="AO841" s="396">
        <v>141368.15</v>
      </c>
      <c r="AP841" s="396">
        <v>141368.15</v>
      </c>
      <c r="AQ841" s="396">
        <v>0</v>
      </c>
      <c r="AR841" s="396">
        <v>0</v>
      </c>
      <c r="AS841" s="396">
        <v>0</v>
      </c>
      <c r="AT841" s="396">
        <v>0</v>
      </c>
      <c r="AU841" s="396">
        <v>0</v>
      </c>
      <c r="AV841" s="396">
        <v>482065.42</v>
      </c>
      <c r="AW841" s="396">
        <v>198346.27</v>
      </c>
      <c r="AX841" s="396">
        <v>75359.53</v>
      </c>
      <c r="AY841" s="396">
        <v>1309934.3799999999</v>
      </c>
      <c r="AZ841" s="396">
        <v>13347970.289999999</v>
      </c>
      <c r="BA841" s="396">
        <v>279919.25</v>
      </c>
      <c r="BB841" s="396">
        <v>0</v>
      </c>
      <c r="BC841" s="396">
        <v>311571.43</v>
      </c>
      <c r="BD841" s="396">
        <v>13347970.202</v>
      </c>
    </row>
    <row r="842" spans="1:56" x14ac:dyDescent="0.25">
      <c r="A842" s="390" t="s">
        <v>3292</v>
      </c>
      <c r="B842" s="390" t="s">
        <v>6837</v>
      </c>
      <c r="C842">
        <v>520.29999999999995</v>
      </c>
      <c r="D842" s="396">
        <v>7213125.6699999999</v>
      </c>
      <c r="E842" s="396">
        <v>5393787.4500000002</v>
      </c>
      <c r="F842" s="397">
        <v>0.74777394665855001</v>
      </c>
      <c r="G842">
        <v>1</v>
      </c>
      <c r="H842" s="396">
        <v>112740.5</v>
      </c>
      <c r="I842" s="396">
        <v>1461972.37</v>
      </c>
      <c r="J842" s="396">
        <v>1574712.87</v>
      </c>
      <c r="K842">
        <v>0.93789</v>
      </c>
      <c r="L842" s="396">
        <v>1658331.04</v>
      </c>
      <c r="M842" s="396">
        <v>402459.77</v>
      </c>
      <c r="N842" s="396">
        <v>182128.34</v>
      </c>
      <c r="O842" s="396">
        <v>73206.58</v>
      </c>
      <c r="P842" s="396">
        <v>55577.64</v>
      </c>
      <c r="Q842" s="396">
        <v>125090.14</v>
      </c>
      <c r="R842" s="396">
        <v>39607.129999999997</v>
      </c>
      <c r="S842" s="396">
        <v>69508.44</v>
      </c>
      <c r="T842" s="396">
        <v>80971.929999999993</v>
      </c>
      <c r="U842" s="396">
        <v>50022.81</v>
      </c>
      <c r="V842" s="396">
        <v>119367.69</v>
      </c>
      <c r="W842" s="396">
        <v>103966.65</v>
      </c>
      <c r="X842" s="396">
        <v>83406.09</v>
      </c>
      <c r="Y842" s="396">
        <v>3043644.25</v>
      </c>
      <c r="Z842" s="396">
        <v>46197</v>
      </c>
      <c r="AA842" s="396">
        <v>65037.5</v>
      </c>
      <c r="AB842" s="396">
        <v>169097.5</v>
      </c>
      <c r="AC842" s="396">
        <v>17690.2</v>
      </c>
      <c r="AD842" s="396">
        <v>297091.3</v>
      </c>
      <c r="AE842" s="396">
        <v>213113.15</v>
      </c>
      <c r="AF842" s="396">
        <v>780970.3</v>
      </c>
      <c r="AG842" s="396">
        <v>524462.4</v>
      </c>
      <c r="AH842" s="396">
        <v>1350244.6512</v>
      </c>
      <c r="AI842" s="396">
        <v>3463904.0011999998</v>
      </c>
      <c r="AJ842" s="396">
        <v>527625.81999999995</v>
      </c>
      <c r="AK842" s="396">
        <v>2936278.1812</v>
      </c>
      <c r="AL842" s="396">
        <v>3431133.1612</v>
      </c>
      <c r="AM842" s="396">
        <v>80579.850000000006</v>
      </c>
      <c r="AN842" s="396">
        <v>80579.850000000006</v>
      </c>
      <c r="AO842" s="396">
        <v>84114.05</v>
      </c>
      <c r="AP842" s="396">
        <v>84114.05</v>
      </c>
      <c r="AQ842" s="396">
        <v>0</v>
      </c>
      <c r="AR842" s="396">
        <v>0</v>
      </c>
      <c r="AS842" s="396">
        <v>0</v>
      </c>
      <c r="AT842" s="396">
        <v>0</v>
      </c>
      <c r="AU842" s="396">
        <v>0</v>
      </c>
      <c r="AV842" s="396">
        <v>260824.25</v>
      </c>
      <c r="AW842" s="396">
        <v>107316.38</v>
      </c>
      <c r="AX842" s="396">
        <v>40819.74</v>
      </c>
      <c r="AY842" s="396">
        <v>738348.17</v>
      </c>
      <c r="AZ842" s="396">
        <v>7213125.6699999999</v>
      </c>
      <c r="BA842" s="396">
        <v>196894.26</v>
      </c>
      <c r="BB842" s="396">
        <v>0</v>
      </c>
      <c r="BC842" s="396">
        <v>204980.81</v>
      </c>
      <c r="BD842" s="396">
        <v>7213125.5811999999</v>
      </c>
    </row>
    <row r="843" spans="1:56" x14ac:dyDescent="0.25">
      <c r="A843" s="390" t="s">
        <v>3044</v>
      </c>
      <c r="B843" s="390" t="s">
        <v>6838</v>
      </c>
      <c r="C843">
        <v>1987.13</v>
      </c>
      <c r="D843" s="396">
        <v>26449729.809999999</v>
      </c>
      <c r="E843" s="396">
        <v>19651997.98</v>
      </c>
      <c r="F843" s="397">
        <v>0.74299428089318598</v>
      </c>
      <c r="G843">
        <v>1</v>
      </c>
      <c r="H843" s="396">
        <v>486404.4</v>
      </c>
      <c r="I843" s="396">
        <v>8253695.4000000004</v>
      </c>
      <c r="J843" s="396">
        <v>8740099.8000000007</v>
      </c>
      <c r="K843">
        <v>0.93789</v>
      </c>
      <c r="L843" s="396">
        <v>6107173.6600000001</v>
      </c>
      <c r="M843" s="396">
        <v>1523822.95</v>
      </c>
      <c r="N843" s="396">
        <v>702521.53</v>
      </c>
      <c r="O843" s="396">
        <v>281506.98</v>
      </c>
      <c r="P843" s="396">
        <v>197368.99</v>
      </c>
      <c r="Q843" s="396">
        <v>500610.36</v>
      </c>
      <c r="R843" s="396">
        <v>153768.85999999999</v>
      </c>
      <c r="S843" s="396">
        <v>267854.71000000002</v>
      </c>
      <c r="T843" s="396">
        <v>309235.67</v>
      </c>
      <c r="U843" s="396">
        <v>192238.83</v>
      </c>
      <c r="V843" s="396">
        <v>455870.92</v>
      </c>
      <c r="W843" s="396">
        <v>397053.6</v>
      </c>
      <c r="X843" s="396">
        <v>321410.11</v>
      </c>
      <c r="Y843" s="396">
        <v>11410437.17</v>
      </c>
      <c r="Z843" s="396">
        <v>177162.3</v>
      </c>
      <c r="AA843" s="396">
        <v>248391.25</v>
      </c>
      <c r="AB843" s="396">
        <v>645817.25</v>
      </c>
      <c r="AC843" s="396">
        <v>67562.42</v>
      </c>
      <c r="AD843" s="396">
        <v>1134651.23</v>
      </c>
      <c r="AE843" s="396">
        <v>894951.01</v>
      </c>
      <c r="AF843" s="396">
        <v>2982682.13</v>
      </c>
      <c r="AG843" s="396">
        <v>2003027.04</v>
      </c>
      <c r="AH843" s="396">
        <v>4874397.1531199999</v>
      </c>
      <c r="AI843" s="396">
        <v>13028641.783120001</v>
      </c>
      <c r="AJ843" s="396">
        <v>2015108.79</v>
      </c>
      <c r="AK843" s="396">
        <v>11013532.99312</v>
      </c>
      <c r="AL843" s="396">
        <v>12903483.373120001</v>
      </c>
      <c r="AM843" s="396">
        <v>129351.86</v>
      </c>
      <c r="AN843" s="396">
        <v>129351.86</v>
      </c>
      <c r="AO843" s="396">
        <v>135006.59</v>
      </c>
      <c r="AP843" s="396">
        <v>135006.59</v>
      </c>
      <c r="AQ843" s="396">
        <v>8482.08</v>
      </c>
      <c r="AR843" s="396">
        <v>8482.08</v>
      </c>
      <c r="AS843" s="396">
        <v>9188.93</v>
      </c>
      <c r="AT843" s="396">
        <v>9188.93</v>
      </c>
      <c r="AU843" s="396">
        <v>10602.61</v>
      </c>
      <c r="AV843" s="396">
        <v>995938.68</v>
      </c>
      <c r="AW843" s="396">
        <v>409779.9</v>
      </c>
      <c r="AX843" s="396">
        <v>155429.04</v>
      </c>
      <c r="AY843" s="396">
        <v>2135809.15</v>
      </c>
      <c r="AZ843" s="396">
        <v>26449729.809999999</v>
      </c>
      <c r="BA843" s="396">
        <v>177189.86</v>
      </c>
      <c r="BB843" s="396">
        <v>5215.09</v>
      </c>
      <c r="BC843" s="396">
        <v>720033.79</v>
      </c>
      <c r="BD843" s="396">
        <v>26449729.693119999</v>
      </c>
    </row>
    <row r="844" spans="1:56" x14ac:dyDescent="0.25">
      <c r="A844" s="390" t="s">
        <v>1488</v>
      </c>
      <c r="B844" s="390" t="s">
        <v>6839</v>
      </c>
      <c r="C844">
        <v>4530.7700000000004</v>
      </c>
      <c r="D844" s="396">
        <v>61526303.619999997</v>
      </c>
      <c r="E844" s="396">
        <v>44649943.509999998</v>
      </c>
      <c r="F844" s="397">
        <v>0.72570495678999203</v>
      </c>
      <c r="G844">
        <v>1</v>
      </c>
      <c r="H844" s="396">
        <v>1366307.6</v>
      </c>
      <c r="I844" s="396">
        <v>9349063.6099999994</v>
      </c>
      <c r="J844" s="396">
        <v>10715371.210000001</v>
      </c>
      <c r="K844">
        <v>0.93789</v>
      </c>
      <c r="L844" s="396">
        <v>14104534.449999999</v>
      </c>
      <c r="M844" s="396">
        <v>3447363.22</v>
      </c>
      <c r="N844" s="396">
        <v>1594761.75</v>
      </c>
      <c r="O844" s="396">
        <v>645704.81000000006</v>
      </c>
      <c r="P844" s="396">
        <v>467078.88</v>
      </c>
      <c r="Q844" s="396">
        <v>1120464.3</v>
      </c>
      <c r="R844" s="396">
        <v>351222.06</v>
      </c>
      <c r="S844" s="396">
        <v>608998.66</v>
      </c>
      <c r="T844" s="396">
        <v>712553.03</v>
      </c>
      <c r="U844" s="396">
        <v>438862.93</v>
      </c>
      <c r="V844" s="396">
        <v>1050435.74</v>
      </c>
      <c r="W844" s="396">
        <v>914906.55</v>
      </c>
      <c r="X844" s="396">
        <v>730763.05</v>
      </c>
      <c r="Y844" s="396">
        <v>26187649.43</v>
      </c>
      <c r="Z844" s="396">
        <v>405729.9</v>
      </c>
      <c r="AA844" s="396">
        <v>566346.25</v>
      </c>
      <c r="AB844" s="396">
        <v>1472500.25</v>
      </c>
      <c r="AC844" s="396">
        <v>154046.18</v>
      </c>
      <c r="AD844" s="396">
        <v>2587069.67</v>
      </c>
      <c r="AE844" s="396">
        <v>1921306.22</v>
      </c>
      <c r="AF844" s="396">
        <v>6800685.7699999996</v>
      </c>
      <c r="AG844" s="396">
        <v>4567016.16</v>
      </c>
      <c r="AH844" s="396">
        <v>11433751.20348</v>
      </c>
      <c r="AI844" s="396">
        <v>29908451.60348</v>
      </c>
      <c r="AJ844" s="396">
        <v>4594563.24</v>
      </c>
      <c r="AK844" s="396">
        <v>25313888.363480002</v>
      </c>
      <c r="AL844" s="396">
        <v>29623083.273480002</v>
      </c>
      <c r="AM844" s="396">
        <v>385935.07</v>
      </c>
      <c r="AN844" s="396">
        <v>385935.07</v>
      </c>
      <c r="AO844" s="396">
        <v>402192.41</v>
      </c>
      <c r="AP844" s="396">
        <v>402192.41</v>
      </c>
      <c r="AQ844" s="396">
        <v>108146.64</v>
      </c>
      <c r="AR844" s="396">
        <v>108146.64</v>
      </c>
      <c r="AS844" s="396">
        <v>113094.52</v>
      </c>
      <c r="AT844" s="396">
        <v>113094.52</v>
      </c>
      <c r="AU844" s="396">
        <v>135713.43</v>
      </c>
      <c r="AV844" s="396">
        <v>2271079.48</v>
      </c>
      <c r="AW844" s="396">
        <v>934437.78</v>
      </c>
      <c r="AX844" s="396">
        <v>355602.81</v>
      </c>
      <c r="AY844" s="396">
        <v>5715570.7800000003</v>
      </c>
      <c r="AZ844" s="396">
        <v>61526303.619999997</v>
      </c>
      <c r="BA844" s="396">
        <v>480071.46</v>
      </c>
      <c r="BB844" s="396">
        <v>36382.769999999997</v>
      </c>
      <c r="BC844" s="396">
        <v>1425910.57</v>
      </c>
      <c r="BD844" s="396">
        <v>61526303.483479999</v>
      </c>
    </row>
    <row r="845" spans="1:56" x14ac:dyDescent="0.25">
      <c r="A845" s="390" t="s">
        <v>2908</v>
      </c>
      <c r="B845" s="390" t="s">
        <v>6840</v>
      </c>
      <c r="C845">
        <v>1250.5</v>
      </c>
      <c r="D845" s="396">
        <v>16623102.539999999</v>
      </c>
      <c r="E845" s="396">
        <v>13176326.67</v>
      </c>
      <c r="F845" s="397">
        <v>0.792651470343394</v>
      </c>
      <c r="G845">
        <v>2</v>
      </c>
      <c r="H845" s="396">
        <v>55752.19</v>
      </c>
      <c r="I845" s="396">
        <v>1855963.39</v>
      </c>
      <c r="J845" s="396">
        <v>1911715.58</v>
      </c>
      <c r="K845">
        <v>0.93789</v>
      </c>
      <c r="L845" s="396">
        <v>3871178.11</v>
      </c>
      <c r="M845" s="396">
        <v>949729.69</v>
      </c>
      <c r="N845" s="396">
        <v>440863.49</v>
      </c>
      <c r="O845" s="396">
        <v>177687.38</v>
      </c>
      <c r="P845" s="396">
        <v>124796.14</v>
      </c>
      <c r="Q845" s="396">
        <v>307472.82</v>
      </c>
      <c r="R845" s="396">
        <v>96105.54</v>
      </c>
      <c r="S845" s="396">
        <v>167809.08</v>
      </c>
      <c r="T845" s="396">
        <v>195874.96</v>
      </c>
      <c r="U845" s="396">
        <v>120985.4</v>
      </c>
      <c r="V845" s="396">
        <v>288756.14</v>
      </c>
      <c r="W845" s="396">
        <v>251500.28</v>
      </c>
      <c r="X845" s="396">
        <v>201361.16</v>
      </c>
      <c r="Y845" s="396">
        <v>7194120.1900000004</v>
      </c>
      <c r="Z845" s="396">
        <v>111960</v>
      </c>
      <c r="AA845" s="396">
        <v>156312.5</v>
      </c>
      <c r="AB845" s="396">
        <v>406412.5</v>
      </c>
      <c r="AC845" s="396">
        <v>42517</v>
      </c>
      <c r="AD845" s="396">
        <v>714035.5</v>
      </c>
      <c r="AE845" s="396">
        <v>534669.5</v>
      </c>
      <c r="AF845" s="396">
        <v>1877000.5</v>
      </c>
      <c r="AG845" s="396">
        <v>1260504</v>
      </c>
      <c r="AH845" s="396">
        <v>3068851.497</v>
      </c>
      <c r="AI845" s="396">
        <v>8172262.9970000004</v>
      </c>
      <c r="AJ845" s="396">
        <v>1268107.04</v>
      </c>
      <c r="AK845" s="396">
        <v>6904155.9570000004</v>
      </c>
      <c r="AL845" s="396">
        <v>8093500.8669999996</v>
      </c>
      <c r="AM845" s="396">
        <v>85527.73</v>
      </c>
      <c r="AN845" s="396">
        <v>85527.73</v>
      </c>
      <c r="AO845" s="396">
        <v>89061.94</v>
      </c>
      <c r="AP845" s="396">
        <v>89061.94</v>
      </c>
      <c r="AQ845" s="396">
        <v>706.84</v>
      </c>
      <c r="AR845" s="396">
        <v>706.84</v>
      </c>
      <c r="AS845" s="396">
        <v>706.84</v>
      </c>
      <c r="AT845" s="396">
        <v>706.84</v>
      </c>
      <c r="AU845" s="396">
        <v>1413.68</v>
      </c>
      <c r="AV845" s="396">
        <v>626260.93999999994</v>
      </c>
      <c r="AW845" s="396">
        <v>257675.65</v>
      </c>
      <c r="AX845" s="396">
        <v>98124.39</v>
      </c>
      <c r="AY845" s="396">
        <v>1335481.3600000001</v>
      </c>
      <c r="AZ845" s="396">
        <v>16623102.539999999</v>
      </c>
      <c r="BA845" s="396">
        <v>76082.179999999993</v>
      </c>
      <c r="BB845" s="396">
        <v>16.72</v>
      </c>
      <c r="BC845" s="396">
        <v>237962.28</v>
      </c>
      <c r="BD845" s="396">
        <v>16623102.416999999</v>
      </c>
    </row>
    <row r="846" spans="1:56" x14ac:dyDescent="0.25">
      <c r="A846" s="390" t="s">
        <v>1475</v>
      </c>
      <c r="B846" s="390" t="s">
        <v>6841</v>
      </c>
      <c r="C846">
        <v>1028.79</v>
      </c>
      <c r="D846" s="396">
        <v>14574982.779999999</v>
      </c>
      <c r="E846" s="396">
        <v>11480720.380000001</v>
      </c>
      <c r="F846" s="397">
        <v>0.78770044214076296</v>
      </c>
      <c r="G846">
        <v>2</v>
      </c>
      <c r="H846" s="396">
        <v>96278.68</v>
      </c>
      <c r="I846" s="396">
        <v>6225771.8899999997</v>
      </c>
      <c r="J846" s="396">
        <v>6322050.5700000003</v>
      </c>
      <c r="K846">
        <v>0.93789</v>
      </c>
      <c r="L846" s="396">
        <v>3347252.36</v>
      </c>
      <c r="M846" s="396">
        <v>829737.8</v>
      </c>
      <c r="N846" s="396">
        <v>362175.22</v>
      </c>
      <c r="O846" s="396">
        <v>145176.79</v>
      </c>
      <c r="P846" s="396">
        <v>112708.54</v>
      </c>
      <c r="Q846" s="396">
        <v>256185.21</v>
      </c>
      <c r="R846" s="396">
        <v>79214.259999999995</v>
      </c>
      <c r="S846" s="396">
        <v>138435.22</v>
      </c>
      <c r="T846" s="396">
        <v>159630.38</v>
      </c>
      <c r="U846" s="396">
        <v>99173.13</v>
      </c>
      <c r="V846" s="396">
        <v>235324.89</v>
      </c>
      <c r="W846" s="396">
        <v>204962.83</v>
      </c>
      <c r="X846" s="396">
        <v>166114.23000000001</v>
      </c>
      <c r="Y846" s="396">
        <v>6136090.8600000003</v>
      </c>
      <c r="Z846" s="396">
        <v>92081.7</v>
      </c>
      <c r="AA846" s="396">
        <v>128598.75</v>
      </c>
      <c r="AB846" s="396">
        <v>334356.75</v>
      </c>
      <c r="AC846" s="396">
        <v>34978.86</v>
      </c>
      <c r="AD846" s="396">
        <v>587439.09</v>
      </c>
      <c r="AE846" s="396">
        <v>456399.35999999999</v>
      </c>
      <c r="AF846" s="396">
        <v>1544213.79</v>
      </c>
      <c r="AG846" s="396">
        <v>1037020.32</v>
      </c>
      <c r="AH846" s="396">
        <v>2736219.12696</v>
      </c>
      <c r="AI846" s="396">
        <v>6951307.7469600001</v>
      </c>
      <c r="AJ846" s="396">
        <v>1043275.36</v>
      </c>
      <c r="AK846" s="396">
        <v>5908032.3869599998</v>
      </c>
      <c r="AL846" s="396">
        <v>6886509.9069600003</v>
      </c>
      <c r="AM846" s="396">
        <v>182364.92</v>
      </c>
      <c r="AN846" s="396">
        <v>182364.92</v>
      </c>
      <c r="AO846" s="396">
        <v>190140.17</v>
      </c>
      <c r="AP846" s="396">
        <v>190140.17</v>
      </c>
      <c r="AQ846" s="396">
        <v>0</v>
      </c>
      <c r="AR846" s="396">
        <v>0</v>
      </c>
      <c r="AS846" s="396">
        <v>0</v>
      </c>
      <c r="AT846" s="396">
        <v>0</v>
      </c>
      <c r="AU846" s="396">
        <v>0</v>
      </c>
      <c r="AV846" s="396">
        <v>515286.94</v>
      </c>
      <c r="AW846" s="396">
        <v>212015.29</v>
      </c>
      <c r="AX846" s="396">
        <v>80069.5</v>
      </c>
      <c r="AY846" s="396">
        <v>1552381.91</v>
      </c>
      <c r="AZ846" s="396">
        <v>14574982.779999999</v>
      </c>
      <c r="BA846" s="396">
        <v>505579.81</v>
      </c>
      <c r="BB846" s="396">
        <v>0</v>
      </c>
      <c r="BC846" s="396">
        <v>482531.36</v>
      </c>
      <c r="BD846" s="396">
        <v>14574982.676960001</v>
      </c>
    </row>
    <row r="847" spans="1:56" x14ac:dyDescent="0.25">
      <c r="A847" s="390" t="s">
        <v>2862</v>
      </c>
      <c r="B847" s="390" t="s">
        <v>6842</v>
      </c>
      <c r="C847">
        <v>515</v>
      </c>
      <c r="D847" s="396">
        <v>6927255.2199999997</v>
      </c>
      <c r="E847" s="396">
        <v>10063184.41</v>
      </c>
      <c r="F847" s="397">
        <v>1.45269433425033</v>
      </c>
      <c r="G847">
        <v>4</v>
      </c>
      <c r="H847" s="396">
        <v>440.5</v>
      </c>
      <c r="I847" s="396">
        <v>525608.09</v>
      </c>
      <c r="J847" s="396">
        <v>526048.59</v>
      </c>
      <c r="K847">
        <v>0.93789</v>
      </c>
      <c r="L847" s="396">
        <v>1635574.64</v>
      </c>
      <c r="M847" s="396">
        <v>393798.57</v>
      </c>
      <c r="N847" s="396">
        <v>180391.08</v>
      </c>
      <c r="O847" s="396">
        <v>72435.77</v>
      </c>
      <c r="P847" s="396">
        <v>54387.45</v>
      </c>
      <c r="Q847" s="396">
        <v>124776.38</v>
      </c>
      <c r="R847" s="396">
        <v>39024.67</v>
      </c>
      <c r="S847" s="396">
        <v>68635.95</v>
      </c>
      <c r="T847" s="396">
        <v>80200.77</v>
      </c>
      <c r="U847" s="396">
        <v>49731.98</v>
      </c>
      <c r="V847" s="396">
        <v>118230.86</v>
      </c>
      <c r="W847" s="396">
        <v>102976.49</v>
      </c>
      <c r="X847" s="396">
        <v>82359.149999999994</v>
      </c>
      <c r="Y847" s="396">
        <v>3002523.76</v>
      </c>
      <c r="Z847" s="396">
        <v>45855</v>
      </c>
      <c r="AA847" s="396">
        <v>64375</v>
      </c>
      <c r="AB847" s="396">
        <v>167375</v>
      </c>
      <c r="AC847" s="396">
        <v>17510</v>
      </c>
      <c r="AD847" s="396">
        <v>147032.5</v>
      </c>
      <c r="AE847" s="396">
        <v>207225.5</v>
      </c>
      <c r="AF847" s="396">
        <v>773015</v>
      </c>
      <c r="AG847" s="396">
        <v>519120</v>
      </c>
      <c r="AH847" s="396">
        <v>1321670.9820000001</v>
      </c>
      <c r="AI847" s="396">
        <v>3263178.9819999998</v>
      </c>
      <c r="AJ847" s="396">
        <v>522251.2</v>
      </c>
      <c r="AK847" s="396">
        <v>2740927.7820000001</v>
      </c>
      <c r="AL847" s="396">
        <v>3230741.952</v>
      </c>
      <c r="AM847" s="396">
        <v>70684.070000000007</v>
      </c>
      <c r="AN847" s="396">
        <v>70684.070000000007</v>
      </c>
      <c r="AO847" s="396">
        <v>74218.28</v>
      </c>
      <c r="AP847" s="396">
        <v>74218.28</v>
      </c>
      <c r="AQ847" s="396">
        <v>0</v>
      </c>
      <c r="AR847" s="396">
        <v>0</v>
      </c>
      <c r="AS847" s="396">
        <v>0</v>
      </c>
      <c r="AT847" s="396">
        <v>0</v>
      </c>
      <c r="AU847" s="396">
        <v>0</v>
      </c>
      <c r="AV847" s="396">
        <v>257996.89</v>
      </c>
      <c r="AW847" s="396">
        <v>106153.06</v>
      </c>
      <c r="AX847" s="396">
        <v>40034.75</v>
      </c>
      <c r="AY847" s="396">
        <v>693989.4</v>
      </c>
      <c r="AZ847" s="396">
        <v>6927255.2199999997</v>
      </c>
      <c r="BA847" s="396">
        <v>101393.49</v>
      </c>
      <c r="BB847" s="396">
        <v>0</v>
      </c>
      <c r="BC847" s="396">
        <v>116576.18</v>
      </c>
      <c r="BD847" s="396">
        <v>6927255.1119999997</v>
      </c>
    </row>
    <row r="848" spans="1:56" x14ac:dyDescent="0.25">
      <c r="A848" s="390" t="s">
        <v>3030</v>
      </c>
      <c r="B848" s="390" t="s">
        <v>6843</v>
      </c>
      <c r="C848">
        <v>1139.8699999999999</v>
      </c>
      <c r="D848" s="396">
        <v>16882849.960000001</v>
      </c>
      <c r="E848" s="396">
        <v>12704771.449999999</v>
      </c>
      <c r="F848" s="397">
        <v>0.75252528335565405</v>
      </c>
      <c r="G848">
        <v>1</v>
      </c>
      <c r="H848" s="396">
        <v>290221.12</v>
      </c>
      <c r="I848" s="396">
        <v>8358098.0300000003</v>
      </c>
      <c r="J848" s="396">
        <v>8648319.1500000004</v>
      </c>
      <c r="K848">
        <v>0.93789</v>
      </c>
      <c r="L848" s="396">
        <v>3842783.35</v>
      </c>
      <c r="M848" s="396">
        <v>936139.12</v>
      </c>
      <c r="N848" s="396">
        <v>400730.9</v>
      </c>
      <c r="O848" s="396">
        <v>161328.38</v>
      </c>
      <c r="P848" s="396">
        <v>134038.53</v>
      </c>
      <c r="Q848" s="396">
        <v>278669.67</v>
      </c>
      <c r="R848" s="396">
        <v>87368.67</v>
      </c>
      <c r="S848" s="396">
        <v>152685.91</v>
      </c>
      <c r="T848" s="396">
        <v>178138.25</v>
      </c>
      <c r="U848" s="396">
        <v>110224.68</v>
      </c>
      <c r="V848" s="396">
        <v>262608.93</v>
      </c>
      <c r="W848" s="396">
        <v>228726.63</v>
      </c>
      <c r="X848" s="396">
        <v>183214.23</v>
      </c>
      <c r="Y848" s="396">
        <v>6956657.25</v>
      </c>
      <c r="Z848" s="396">
        <v>101516.4</v>
      </c>
      <c r="AA848" s="396">
        <v>142483.75</v>
      </c>
      <c r="AB848" s="396">
        <v>370457.75</v>
      </c>
      <c r="AC848" s="396">
        <v>38755.58</v>
      </c>
      <c r="AD848" s="396">
        <v>650865.77</v>
      </c>
      <c r="AE848" s="396">
        <v>477189.16</v>
      </c>
      <c r="AF848" s="396">
        <v>1710944.87</v>
      </c>
      <c r="AG848" s="396">
        <v>1148988.96</v>
      </c>
      <c r="AH848" s="396">
        <v>3214387.8448800002</v>
      </c>
      <c r="AI848" s="396">
        <v>7855590.08488</v>
      </c>
      <c r="AJ848" s="396">
        <v>1155919.3600000001</v>
      </c>
      <c r="AK848" s="396">
        <v>6699670.7248799996</v>
      </c>
      <c r="AL848" s="396">
        <v>7783795.9248799998</v>
      </c>
      <c r="AM848" s="396">
        <v>304648.38</v>
      </c>
      <c r="AN848" s="396">
        <v>304648.38</v>
      </c>
      <c r="AO848" s="396">
        <v>317371.51</v>
      </c>
      <c r="AP848" s="396">
        <v>317371.51</v>
      </c>
      <c r="AQ848" s="396">
        <v>706.84</v>
      </c>
      <c r="AR848" s="396">
        <v>706.84</v>
      </c>
      <c r="AS848" s="396">
        <v>706.84</v>
      </c>
      <c r="AT848" s="396">
        <v>706.84</v>
      </c>
      <c r="AU848" s="396">
        <v>706.84</v>
      </c>
      <c r="AV848" s="396">
        <v>571127.36</v>
      </c>
      <c r="AW848" s="396">
        <v>234990.89</v>
      </c>
      <c r="AX848" s="396">
        <v>88704.45</v>
      </c>
      <c r="AY848" s="396">
        <v>2142396.6800000002</v>
      </c>
      <c r="AZ848" s="396">
        <v>16882849.960000001</v>
      </c>
      <c r="BA848" s="396">
        <v>1056135.03</v>
      </c>
      <c r="BB848" s="396">
        <v>931.53</v>
      </c>
      <c r="BC848" s="396">
        <v>675122.85</v>
      </c>
      <c r="BD848" s="396">
        <v>16882849.854880001</v>
      </c>
    </row>
    <row r="849" spans="1:56" x14ac:dyDescent="0.25">
      <c r="A849" s="390" t="s">
        <v>3441</v>
      </c>
      <c r="B849" s="390" t="s">
        <v>6844</v>
      </c>
      <c r="C849">
        <v>1420.29</v>
      </c>
      <c r="D849" s="396">
        <v>18572823.010000002</v>
      </c>
      <c r="E849" s="396">
        <v>14095752.27</v>
      </c>
      <c r="F849" s="397">
        <v>0.75894505980111604</v>
      </c>
      <c r="G849">
        <v>1</v>
      </c>
      <c r="H849" s="396">
        <v>234409.97</v>
      </c>
      <c r="I849" s="396">
        <v>5413491.9900000002</v>
      </c>
      <c r="J849" s="396">
        <v>5647901.96</v>
      </c>
      <c r="K849">
        <v>0.93789</v>
      </c>
      <c r="L849" s="396">
        <v>4322821.0999999996</v>
      </c>
      <c r="M849" s="396">
        <v>1062046.43</v>
      </c>
      <c r="N849" s="396">
        <v>499460.09</v>
      </c>
      <c r="O849" s="396">
        <v>201449.2</v>
      </c>
      <c r="P849" s="396">
        <v>138028.53</v>
      </c>
      <c r="Q849" s="396">
        <v>351028.34</v>
      </c>
      <c r="R849" s="396">
        <v>109502.07</v>
      </c>
      <c r="S849" s="396">
        <v>190784.68</v>
      </c>
      <c r="T849" s="396">
        <v>222094.45</v>
      </c>
      <c r="U849" s="396">
        <v>137271.9</v>
      </c>
      <c r="V849" s="396">
        <v>327408.53999999998</v>
      </c>
      <c r="W849" s="396">
        <v>285165.67</v>
      </c>
      <c r="X849" s="396">
        <v>228930.54</v>
      </c>
      <c r="Y849" s="396">
        <v>8075991.54</v>
      </c>
      <c r="Z849" s="396">
        <v>126956.7</v>
      </c>
      <c r="AA849" s="396">
        <v>177536.25</v>
      </c>
      <c r="AB849" s="396">
        <v>461594.25</v>
      </c>
      <c r="AC849" s="396">
        <v>48289.86</v>
      </c>
      <c r="AD849" s="396">
        <v>810985.59</v>
      </c>
      <c r="AE849" s="396">
        <v>609783.48</v>
      </c>
      <c r="AF849" s="396">
        <v>2131855.29</v>
      </c>
      <c r="AG849" s="396">
        <v>1431652.32</v>
      </c>
      <c r="AH849" s="396">
        <v>3411392.3889600001</v>
      </c>
      <c r="AI849" s="396">
        <v>9210046.1289600004</v>
      </c>
      <c r="AJ849" s="396">
        <v>1440287.68</v>
      </c>
      <c r="AK849" s="396">
        <v>7769758.4489599997</v>
      </c>
      <c r="AL849" s="396">
        <v>9120589.8589600008</v>
      </c>
      <c r="AM849" s="396">
        <v>63615.67</v>
      </c>
      <c r="AN849" s="396">
        <v>63615.67</v>
      </c>
      <c r="AO849" s="396">
        <v>66443.03</v>
      </c>
      <c r="AP849" s="396">
        <v>66443.03</v>
      </c>
      <c r="AQ849" s="396">
        <v>0</v>
      </c>
      <c r="AR849" s="396">
        <v>0</v>
      </c>
      <c r="AS849" s="396">
        <v>0</v>
      </c>
      <c r="AT849" s="396">
        <v>0</v>
      </c>
      <c r="AU849" s="396">
        <v>0</v>
      </c>
      <c r="AV849" s="396">
        <v>711788.68</v>
      </c>
      <c r="AW849" s="396">
        <v>292866.12</v>
      </c>
      <c r="AX849" s="396">
        <v>111469.31</v>
      </c>
      <c r="AY849" s="396">
        <v>1376241.51</v>
      </c>
      <c r="AZ849" s="396">
        <v>18572823.010000002</v>
      </c>
      <c r="BA849" s="396">
        <v>106278.39</v>
      </c>
      <c r="BB849" s="396">
        <v>0</v>
      </c>
      <c r="BC849" s="396">
        <v>447291.28</v>
      </c>
      <c r="BD849" s="396">
        <v>18572822.90896</v>
      </c>
    </row>
    <row r="850" spans="1:56" x14ac:dyDescent="0.25">
      <c r="A850" s="390" t="s">
        <v>2701</v>
      </c>
      <c r="B850" s="390" t="s">
        <v>6845</v>
      </c>
      <c r="C850">
        <v>778.45</v>
      </c>
      <c r="D850" s="396">
        <v>10689359.77</v>
      </c>
      <c r="E850" s="396">
        <v>9970421</v>
      </c>
      <c r="F850" s="397">
        <v>0.93274257902538504</v>
      </c>
      <c r="G850">
        <v>3</v>
      </c>
      <c r="H850" s="396">
        <v>14224.94</v>
      </c>
      <c r="I850" s="396">
        <v>865899.88</v>
      </c>
      <c r="J850" s="396">
        <v>880124.82</v>
      </c>
      <c r="K850">
        <v>0.93789</v>
      </c>
      <c r="L850" s="396">
        <v>2482944.19</v>
      </c>
      <c r="M850" s="396">
        <v>603652.55000000005</v>
      </c>
      <c r="N850" s="396">
        <v>272476.5</v>
      </c>
      <c r="O850" s="396">
        <v>110342</v>
      </c>
      <c r="P850" s="396">
        <v>81960</v>
      </c>
      <c r="Q850" s="396">
        <v>188566.31</v>
      </c>
      <c r="R850" s="396">
        <v>59410.69</v>
      </c>
      <c r="S850" s="396">
        <v>104117.25</v>
      </c>
      <c r="T850" s="396">
        <v>121843.48</v>
      </c>
      <c r="U850" s="396">
        <v>75034.22</v>
      </c>
      <c r="V850" s="396">
        <v>179619.96</v>
      </c>
      <c r="W850" s="396">
        <v>156445.06</v>
      </c>
      <c r="X850" s="396">
        <v>124934.65</v>
      </c>
      <c r="Y850" s="396">
        <v>4561346.8600000003</v>
      </c>
      <c r="Z850" s="396">
        <v>69475.5</v>
      </c>
      <c r="AA850" s="396">
        <v>97306.25</v>
      </c>
      <c r="AB850" s="396">
        <v>252996.25</v>
      </c>
      <c r="AC850" s="396">
        <v>26467.3</v>
      </c>
      <c r="AD850" s="396">
        <v>444494.95</v>
      </c>
      <c r="AE850" s="396">
        <v>323252.96999999997</v>
      </c>
      <c r="AF850" s="396">
        <v>1168453.45</v>
      </c>
      <c r="AG850" s="396">
        <v>784677.6</v>
      </c>
      <c r="AH850" s="396">
        <v>1994446.8588</v>
      </c>
      <c r="AI850" s="396">
        <v>5161571.1288000001</v>
      </c>
      <c r="AJ850" s="396">
        <v>789410.57</v>
      </c>
      <c r="AK850" s="396">
        <v>4372160.5587999998</v>
      </c>
      <c r="AL850" s="396">
        <v>5112540.8288000003</v>
      </c>
      <c r="AM850" s="396">
        <v>97544.03</v>
      </c>
      <c r="AN850" s="396">
        <v>97544.03</v>
      </c>
      <c r="AO850" s="396">
        <v>101078.23</v>
      </c>
      <c r="AP850" s="396">
        <v>101078.23</v>
      </c>
      <c r="AQ850" s="396">
        <v>1413.68</v>
      </c>
      <c r="AR850" s="396">
        <v>1413.68</v>
      </c>
      <c r="AS850" s="396">
        <v>1413.68</v>
      </c>
      <c r="AT850" s="396">
        <v>1413.68</v>
      </c>
      <c r="AU850" s="396">
        <v>1413.68</v>
      </c>
      <c r="AV850" s="396">
        <v>390176.12</v>
      </c>
      <c r="AW850" s="396">
        <v>160538.32999999999</v>
      </c>
      <c r="AX850" s="396">
        <v>60444.62</v>
      </c>
      <c r="AY850" s="396">
        <v>1015471.99</v>
      </c>
      <c r="AZ850" s="396">
        <v>10689359.77</v>
      </c>
      <c r="BA850" s="396">
        <v>171200.89</v>
      </c>
      <c r="BB850" s="396">
        <v>11.37</v>
      </c>
      <c r="BC850" s="396">
        <v>212680.22</v>
      </c>
      <c r="BD850" s="396">
        <v>10689359.6788</v>
      </c>
    </row>
    <row r="851" spans="1:56" x14ac:dyDescent="0.25">
      <c r="A851" s="390" t="s">
        <v>3204</v>
      </c>
      <c r="B851" s="390" t="s">
        <v>6846</v>
      </c>
      <c r="C851">
        <v>12245.21</v>
      </c>
      <c r="D851" s="396">
        <v>191068573.58000001</v>
      </c>
      <c r="E851" s="396">
        <v>151632732.63</v>
      </c>
      <c r="F851" s="397">
        <v>0.79360372974424098</v>
      </c>
      <c r="G851">
        <v>2</v>
      </c>
      <c r="H851" s="396">
        <v>1044587.73</v>
      </c>
      <c r="I851" s="396">
        <v>50962795.100000001</v>
      </c>
      <c r="J851" s="396">
        <v>52007382.829999998</v>
      </c>
      <c r="K851">
        <v>0.93789</v>
      </c>
      <c r="L851" s="396">
        <v>43210054.509999998</v>
      </c>
      <c r="M851" s="396">
        <v>10406199.08</v>
      </c>
      <c r="N851" s="396">
        <v>4299919.8</v>
      </c>
      <c r="O851" s="396">
        <v>1751562.33</v>
      </c>
      <c r="P851" s="396">
        <v>1557604.1</v>
      </c>
      <c r="Q851" s="396">
        <v>2943919.42</v>
      </c>
      <c r="R851" s="396">
        <v>949988.71</v>
      </c>
      <c r="S851" s="396">
        <v>1642027.93</v>
      </c>
      <c r="T851" s="396">
        <v>1937928.33</v>
      </c>
      <c r="U851" s="396">
        <v>1186587.6599999999</v>
      </c>
      <c r="V851" s="396">
        <v>2856866.92</v>
      </c>
      <c r="W851" s="396">
        <v>2488268.58</v>
      </c>
      <c r="X851" s="396">
        <v>1970338.2</v>
      </c>
      <c r="Y851" s="396">
        <v>77201265.569999993</v>
      </c>
      <c r="Z851" s="396">
        <v>1092258.8999999999</v>
      </c>
      <c r="AA851" s="396">
        <v>1530651.25</v>
      </c>
      <c r="AB851" s="396">
        <v>3979693.25</v>
      </c>
      <c r="AC851" s="396">
        <v>416337.14</v>
      </c>
      <c r="AD851" s="396">
        <v>6992014.9100000001</v>
      </c>
      <c r="AE851" s="396">
        <v>4935954.97</v>
      </c>
      <c r="AF851" s="396">
        <v>18380060.210000001</v>
      </c>
      <c r="AG851" s="396">
        <v>12343171.68</v>
      </c>
      <c r="AH851" s="396">
        <v>36899510.390040003</v>
      </c>
      <c r="AI851" s="396">
        <v>86569652.700039998</v>
      </c>
      <c r="AJ851" s="396">
        <v>12417622.550000001</v>
      </c>
      <c r="AK851" s="396">
        <v>74152030.150040001</v>
      </c>
      <c r="AL851" s="396">
        <v>85798394.160040006</v>
      </c>
      <c r="AM851" s="396">
        <v>4329399.8899999997</v>
      </c>
      <c r="AN851" s="396">
        <v>4329399.8899999997</v>
      </c>
      <c r="AO851" s="396">
        <v>4509644.29</v>
      </c>
      <c r="AP851" s="396">
        <v>4509644.29</v>
      </c>
      <c r="AQ851" s="396">
        <v>143488.68</v>
      </c>
      <c r="AR851" s="396">
        <v>143488.68</v>
      </c>
      <c r="AS851" s="396">
        <v>149850.23999999999</v>
      </c>
      <c r="AT851" s="396">
        <v>149850.23999999999</v>
      </c>
      <c r="AU851" s="396">
        <v>179537.56</v>
      </c>
      <c r="AV851" s="396">
        <v>6138205.4900000002</v>
      </c>
      <c r="AW851" s="396">
        <v>2525570.41</v>
      </c>
      <c r="AX851" s="396">
        <v>960834.09</v>
      </c>
      <c r="AY851" s="396">
        <v>28068913.75</v>
      </c>
      <c r="AZ851" s="396">
        <v>191068573.58000001</v>
      </c>
      <c r="BA851" s="396">
        <v>23148007.5</v>
      </c>
      <c r="BB851" s="396">
        <v>93049.9</v>
      </c>
      <c r="BC851" s="396">
        <v>6180406.0099999998</v>
      </c>
      <c r="BD851" s="396">
        <v>191068573.48004001</v>
      </c>
    </row>
    <row r="852" spans="1:56" x14ac:dyDescent="0.25">
      <c r="A852" s="390"/>
      <c r="B852" s="390" t="s">
        <v>6847</v>
      </c>
      <c r="C852">
        <v>6.66</v>
      </c>
      <c r="D852" s="396">
        <v>90988.54</v>
      </c>
      <c r="E852" s="396">
        <v>84815.23</v>
      </c>
      <c r="F852" s="397">
        <v>0.93215288430828802</v>
      </c>
      <c r="G852">
        <v>3</v>
      </c>
      <c r="H852" s="396">
        <v>121.08</v>
      </c>
      <c r="I852" s="396">
        <v>75716.38</v>
      </c>
      <c r="J852" s="396">
        <v>75837.460000000006</v>
      </c>
      <c r="K852">
        <v>0.9</v>
      </c>
      <c r="L852" s="396">
        <v>20710.62</v>
      </c>
      <c r="M852" s="396">
        <v>6902.84</v>
      </c>
      <c r="N852" s="396">
        <v>2218.9899999999998</v>
      </c>
      <c r="O852" s="396">
        <v>739.66</v>
      </c>
      <c r="P852" s="396">
        <v>625.51</v>
      </c>
      <c r="Q852" s="396">
        <v>1586.25</v>
      </c>
      <c r="R852" s="396">
        <v>0</v>
      </c>
      <c r="S852" s="396">
        <v>837.24</v>
      </c>
      <c r="T852" s="396">
        <v>740</v>
      </c>
      <c r="U852" s="396">
        <v>558.16</v>
      </c>
      <c r="V852" s="396">
        <v>1090.9000000000001</v>
      </c>
      <c r="W852" s="396">
        <v>950.15</v>
      </c>
      <c r="X852" s="396">
        <v>1004.64</v>
      </c>
      <c r="Y852" s="396">
        <v>37964.959999999999</v>
      </c>
      <c r="Z852" s="396">
        <v>599.4</v>
      </c>
      <c r="AA852" s="396">
        <v>832.5</v>
      </c>
      <c r="AB852" s="396">
        <v>2164.5</v>
      </c>
      <c r="AC852" s="396">
        <v>226.44</v>
      </c>
      <c r="AD852" s="396">
        <v>3802.86</v>
      </c>
      <c r="AE852" s="396">
        <v>6167.16</v>
      </c>
      <c r="AF852" s="396">
        <v>9996.66</v>
      </c>
      <c r="AG852" s="396">
        <v>6713.28</v>
      </c>
      <c r="AH852" s="396">
        <v>16653.49884</v>
      </c>
      <c r="AI852" s="396">
        <v>47156.298840000003</v>
      </c>
      <c r="AJ852" s="396">
        <v>6753.77</v>
      </c>
      <c r="AK852" s="396">
        <v>40402.528839999999</v>
      </c>
      <c r="AL852" s="396">
        <v>46480.918839999998</v>
      </c>
      <c r="AM852" s="396">
        <v>678.28</v>
      </c>
      <c r="AN852" s="396">
        <v>678.28</v>
      </c>
      <c r="AO852" s="396">
        <v>678.28</v>
      </c>
      <c r="AP852" s="396">
        <v>678.28</v>
      </c>
      <c r="AQ852" s="396">
        <v>0</v>
      </c>
      <c r="AR852" s="396">
        <v>0</v>
      </c>
      <c r="AS852" s="396">
        <v>0</v>
      </c>
      <c r="AT852" s="396">
        <v>0</v>
      </c>
      <c r="AU852" s="396">
        <v>0</v>
      </c>
      <c r="AV852" s="396">
        <v>2713.14</v>
      </c>
      <c r="AW852" s="396">
        <v>1116.32</v>
      </c>
      <c r="AX852" s="396">
        <v>0</v>
      </c>
      <c r="AY852" s="396">
        <v>6542.58</v>
      </c>
      <c r="AZ852" s="396">
        <v>90988.54</v>
      </c>
      <c r="BA852" s="396">
        <v>1868.09</v>
      </c>
      <c r="BB852" s="396">
        <v>0</v>
      </c>
      <c r="BC852" s="396">
        <v>1482.89</v>
      </c>
      <c r="BD852" s="396">
        <v>90988.458840000007</v>
      </c>
    </row>
    <row r="853" spans="1:56" x14ac:dyDescent="0.25">
      <c r="A853" s="390"/>
      <c r="B853" s="390" t="s">
        <v>6848</v>
      </c>
      <c r="C853">
        <v>15</v>
      </c>
      <c r="D853" s="396">
        <v>197118.04</v>
      </c>
      <c r="E853" s="396">
        <v>323557.12</v>
      </c>
      <c r="F853" s="397">
        <v>1.6414383990425201</v>
      </c>
      <c r="G853">
        <v>4</v>
      </c>
      <c r="H853" s="396">
        <v>12.53</v>
      </c>
      <c r="I853" s="396">
        <v>303845.32</v>
      </c>
      <c r="J853" s="396">
        <v>303857.84999999998</v>
      </c>
      <c r="K853">
        <v>0.9</v>
      </c>
      <c r="L853" s="396">
        <v>44627.62</v>
      </c>
      <c r="M853" s="396">
        <v>13066.6</v>
      </c>
      <c r="N853" s="396">
        <v>4989.91</v>
      </c>
      <c r="O853" s="396">
        <v>1385.46</v>
      </c>
      <c r="P853" s="396">
        <v>1437.8</v>
      </c>
      <c r="Q853" s="396">
        <v>4558.03</v>
      </c>
      <c r="R853" s="396">
        <v>558.91999999999996</v>
      </c>
      <c r="S853" s="396">
        <v>1953.56</v>
      </c>
      <c r="T853" s="396">
        <v>1480.01</v>
      </c>
      <c r="U853" s="396">
        <v>1116.32</v>
      </c>
      <c r="V853" s="396">
        <v>2181.81</v>
      </c>
      <c r="W853" s="396">
        <v>1900.31</v>
      </c>
      <c r="X853" s="396">
        <v>2344.16</v>
      </c>
      <c r="Y853" s="396">
        <v>81600.509999999995</v>
      </c>
      <c r="Z853" s="396">
        <v>1350</v>
      </c>
      <c r="AA853" s="396">
        <v>1875</v>
      </c>
      <c r="AB853" s="396">
        <v>4875</v>
      </c>
      <c r="AC853" s="396">
        <v>510</v>
      </c>
      <c r="AD853" s="396">
        <v>4282.5</v>
      </c>
      <c r="AE853" s="396">
        <v>10605</v>
      </c>
      <c r="AF853" s="396">
        <v>22515</v>
      </c>
      <c r="AG853" s="396">
        <v>15120</v>
      </c>
      <c r="AH853" s="396">
        <v>37439.735999999997</v>
      </c>
      <c r="AI853" s="396">
        <v>98572.236000000004</v>
      </c>
      <c r="AJ853" s="396">
        <v>15211.2</v>
      </c>
      <c r="AK853" s="396">
        <v>83361.035999999993</v>
      </c>
      <c r="AL853" s="396">
        <v>97051.115999999995</v>
      </c>
      <c r="AM853" s="396">
        <v>2034.85</v>
      </c>
      <c r="AN853" s="396">
        <v>2034.85</v>
      </c>
      <c r="AO853" s="396">
        <v>2034.85</v>
      </c>
      <c r="AP853" s="396">
        <v>2034.85</v>
      </c>
      <c r="AQ853" s="396">
        <v>0</v>
      </c>
      <c r="AR853" s="396">
        <v>0</v>
      </c>
      <c r="AS853" s="396">
        <v>0</v>
      </c>
      <c r="AT853" s="396">
        <v>0</v>
      </c>
      <c r="AU853" s="396">
        <v>0</v>
      </c>
      <c r="AV853" s="396">
        <v>6782.85</v>
      </c>
      <c r="AW853" s="396">
        <v>2790.81</v>
      </c>
      <c r="AX853" s="396">
        <v>753.28</v>
      </c>
      <c r="AY853" s="396">
        <v>18466.34</v>
      </c>
      <c r="AZ853" s="396">
        <v>197118.04</v>
      </c>
      <c r="BA853" s="396">
        <v>7.49</v>
      </c>
      <c r="BB853" s="396">
        <v>0</v>
      </c>
      <c r="BC853" s="396">
        <v>5.84</v>
      </c>
      <c r="BD853" s="396">
        <v>197117.96599999999</v>
      </c>
    </row>
    <row r="854" spans="1:56" x14ac:dyDescent="0.25">
      <c r="A854" s="390" t="s">
        <v>2234</v>
      </c>
      <c r="B854" s="390" t="s">
        <v>6849</v>
      </c>
      <c r="C854">
        <v>788.98</v>
      </c>
      <c r="D854" s="396">
        <v>11037023.49</v>
      </c>
      <c r="E854" s="396">
        <v>11344354.17</v>
      </c>
      <c r="F854" s="397">
        <v>1.0278454313591401</v>
      </c>
      <c r="G854">
        <v>4</v>
      </c>
      <c r="H854" s="396">
        <v>701.84</v>
      </c>
      <c r="I854" s="396">
        <v>3171496.04</v>
      </c>
      <c r="J854" s="396">
        <v>3172197.88</v>
      </c>
      <c r="K854">
        <v>0.9</v>
      </c>
      <c r="L854" s="396">
        <v>2527049.88</v>
      </c>
      <c r="M854" s="396">
        <v>621459.04</v>
      </c>
      <c r="N854" s="396">
        <v>265542.48</v>
      </c>
      <c r="O854" s="396">
        <v>106811.68</v>
      </c>
      <c r="P854" s="396">
        <v>87215.16</v>
      </c>
      <c r="Q854" s="396">
        <v>186600.61</v>
      </c>
      <c r="R854" s="396">
        <v>58128.4</v>
      </c>
      <c r="S854" s="396">
        <v>101585.48</v>
      </c>
      <c r="T854" s="396">
        <v>117661.11</v>
      </c>
      <c r="U854" s="396">
        <v>73119.22</v>
      </c>
      <c r="V854" s="396">
        <v>173454.37</v>
      </c>
      <c r="W854" s="396">
        <v>151074.96</v>
      </c>
      <c r="X854" s="396">
        <v>121896.68</v>
      </c>
      <c r="Y854" s="396">
        <v>4591599.07</v>
      </c>
      <c r="Z854" s="396">
        <v>70288.2</v>
      </c>
      <c r="AA854" s="396">
        <v>98622.5</v>
      </c>
      <c r="AB854" s="396">
        <v>256418.5</v>
      </c>
      <c r="AC854" s="396">
        <v>26825.32</v>
      </c>
      <c r="AD854" s="396">
        <v>225253.78</v>
      </c>
      <c r="AE854" s="396">
        <v>340270.05</v>
      </c>
      <c r="AF854" s="396">
        <v>1184258.98</v>
      </c>
      <c r="AG854" s="396">
        <v>795291.84</v>
      </c>
      <c r="AH854" s="396">
        <v>2188166.9995200001</v>
      </c>
      <c r="AI854" s="396">
        <v>5185396.16952</v>
      </c>
      <c r="AJ854" s="396">
        <v>800088.83</v>
      </c>
      <c r="AK854" s="396">
        <v>4385307.3395199999</v>
      </c>
      <c r="AL854" s="396">
        <v>5105387.2795200003</v>
      </c>
      <c r="AM854" s="396">
        <v>181102.09</v>
      </c>
      <c r="AN854" s="396">
        <v>181102.09</v>
      </c>
      <c r="AO854" s="396">
        <v>188563.23</v>
      </c>
      <c r="AP854" s="396">
        <v>188563.23</v>
      </c>
      <c r="AQ854" s="396">
        <v>1356.57</v>
      </c>
      <c r="AR854" s="396">
        <v>1356.57</v>
      </c>
      <c r="AS854" s="396">
        <v>1356.57</v>
      </c>
      <c r="AT854" s="396">
        <v>1356.57</v>
      </c>
      <c r="AU854" s="396">
        <v>1356.57</v>
      </c>
      <c r="AV854" s="396">
        <v>379161.31</v>
      </c>
      <c r="AW854" s="396">
        <v>156006.26999999999</v>
      </c>
      <c r="AX854" s="396">
        <v>58755.99</v>
      </c>
      <c r="AY854" s="396">
        <v>1340037.06</v>
      </c>
      <c r="AZ854" s="396">
        <v>11037023.49</v>
      </c>
      <c r="BA854" s="396">
        <v>577451.37</v>
      </c>
      <c r="BB854" s="396">
        <v>26.32</v>
      </c>
      <c r="BC854" s="396">
        <v>400964.52</v>
      </c>
      <c r="BD854" s="396">
        <v>11037023.40952</v>
      </c>
    </row>
    <row r="855" spans="1:56" x14ac:dyDescent="0.25">
      <c r="A855" s="390" t="s">
        <v>2302</v>
      </c>
      <c r="B855" s="390" t="s">
        <v>6850</v>
      </c>
      <c r="C855">
        <v>596.04</v>
      </c>
      <c r="D855" s="396">
        <v>8068455.9199999999</v>
      </c>
      <c r="E855" s="396">
        <v>8465543.9900000002</v>
      </c>
      <c r="F855" s="397">
        <v>1.04921487753508</v>
      </c>
      <c r="G855">
        <v>4</v>
      </c>
      <c r="H855" s="396">
        <v>513.07000000000005</v>
      </c>
      <c r="I855" s="396">
        <v>2255385.0699999998</v>
      </c>
      <c r="J855" s="396">
        <v>2255898.14</v>
      </c>
      <c r="K855">
        <v>0.9</v>
      </c>
      <c r="L855" s="396">
        <v>1851948.36</v>
      </c>
      <c r="M855" s="396">
        <v>448873.15</v>
      </c>
      <c r="N855" s="396">
        <v>200343.28</v>
      </c>
      <c r="O855" s="396">
        <v>80957.289999999994</v>
      </c>
      <c r="P855" s="396">
        <v>63056.88</v>
      </c>
      <c r="Q855" s="396">
        <v>138951.74</v>
      </c>
      <c r="R855" s="396">
        <v>43596.3</v>
      </c>
      <c r="S855" s="396">
        <v>76189.11</v>
      </c>
      <c r="T855" s="396">
        <v>89540.84</v>
      </c>
      <c r="U855" s="396">
        <v>54978.95</v>
      </c>
      <c r="V855" s="396">
        <v>131999.85999999999</v>
      </c>
      <c r="W855" s="396">
        <v>114968.99</v>
      </c>
      <c r="X855" s="396">
        <v>91422.51</v>
      </c>
      <c r="Y855" s="396">
        <v>3386827.26</v>
      </c>
      <c r="Z855" s="396">
        <v>52819.199999999997</v>
      </c>
      <c r="AA855" s="396">
        <v>74505</v>
      </c>
      <c r="AB855" s="396">
        <v>193713</v>
      </c>
      <c r="AC855" s="396">
        <v>20265.36</v>
      </c>
      <c r="AD855" s="396">
        <v>170169.42</v>
      </c>
      <c r="AE855" s="396">
        <v>243820.36</v>
      </c>
      <c r="AF855" s="396">
        <v>894656.04</v>
      </c>
      <c r="AG855" s="396">
        <v>600808.31999999995</v>
      </c>
      <c r="AH855" s="396">
        <v>1589768.64396</v>
      </c>
      <c r="AI855" s="396">
        <v>3840525.3439600002</v>
      </c>
      <c r="AJ855" s="396">
        <v>604432.24</v>
      </c>
      <c r="AK855" s="396">
        <v>3236093.10396</v>
      </c>
      <c r="AL855" s="396">
        <v>3780082.1139600002</v>
      </c>
      <c r="AM855" s="396">
        <v>109882.17</v>
      </c>
      <c r="AN855" s="396">
        <v>109882.17</v>
      </c>
      <c r="AO855" s="396">
        <v>114630.16</v>
      </c>
      <c r="AP855" s="396">
        <v>114630.16</v>
      </c>
      <c r="AQ855" s="396">
        <v>678.28</v>
      </c>
      <c r="AR855" s="396">
        <v>678.28</v>
      </c>
      <c r="AS855" s="396">
        <v>678.28</v>
      </c>
      <c r="AT855" s="396">
        <v>678.28</v>
      </c>
      <c r="AU855" s="396">
        <v>1356.57</v>
      </c>
      <c r="AV855" s="396">
        <v>286236.27</v>
      </c>
      <c r="AW855" s="396">
        <v>117772.18</v>
      </c>
      <c r="AX855" s="396">
        <v>44443.63</v>
      </c>
      <c r="AY855" s="396">
        <v>901546.43</v>
      </c>
      <c r="AZ855" s="396">
        <v>8068455.9199999999</v>
      </c>
      <c r="BA855" s="396">
        <v>341293.09</v>
      </c>
      <c r="BB855" s="396">
        <v>0.3</v>
      </c>
      <c r="BC855" s="396">
        <v>307119.49</v>
      </c>
      <c r="BD855" s="396">
        <v>8068455.8039600002</v>
      </c>
    </row>
    <row r="856" spans="1:56" x14ac:dyDescent="0.25">
      <c r="A856" s="390" t="s">
        <v>2621</v>
      </c>
      <c r="B856" s="390" t="s">
        <v>6851</v>
      </c>
      <c r="C856">
        <v>803.63</v>
      </c>
      <c r="D856" s="396">
        <v>11261030.67</v>
      </c>
      <c r="E856" s="396">
        <v>8813081.2100000009</v>
      </c>
      <c r="F856" s="397">
        <v>0.78261763672116902</v>
      </c>
      <c r="G856">
        <v>2</v>
      </c>
      <c r="H856" s="396">
        <v>73420.89</v>
      </c>
      <c r="I856" s="396">
        <v>4430731.72</v>
      </c>
      <c r="J856" s="396">
        <v>4504152.6100000003</v>
      </c>
      <c r="K856">
        <v>0.9</v>
      </c>
      <c r="L856" s="396">
        <v>2542458.6</v>
      </c>
      <c r="M856" s="396">
        <v>619019.34</v>
      </c>
      <c r="N856" s="396">
        <v>270333.36</v>
      </c>
      <c r="O856" s="396">
        <v>109207.12</v>
      </c>
      <c r="P856" s="396">
        <v>86737.82</v>
      </c>
      <c r="Q856" s="396">
        <v>186891.94</v>
      </c>
      <c r="R856" s="396">
        <v>59246.26</v>
      </c>
      <c r="S856" s="396">
        <v>103259.97</v>
      </c>
      <c r="T856" s="396">
        <v>120621.14</v>
      </c>
      <c r="U856" s="396">
        <v>74514.62</v>
      </c>
      <c r="V856" s="396">
        <v>177818</v>
      </c>
      <c r="W856" s="396">
        <v>154875.59</v>
      </c>
      <c r="X856" s="396">
        <v>123905.97</v>
      </c>
      <c r="Y856" s="396">
        <v>4628889.7300000004</v>
      </c>
      <c r="Z856" s="396">
        <v>71471.7</v>
      </c>
      <c r="AA856" s="396">
        <v>100453.75</v>
      </c>
      <c r="AB856" s="396">
        <v>261179.75</v>
      </c>
      <c r="AC856" s="396">
        <v>27323.42</v>
      </c>
      <c r="AD856" s="396">
        <v>458872.73</v>
      </c>
      <c r="AE856" s="396">
        <v>333763.11</v>
      </c>
      <c r="AF856" s="396">
        <v>1206248.6299999999</v>
      </c>
      <c r="AG856" s="396">
        <v>810059.04</v>
      </c>
      <c r="AH856" s="396">
        <v>2179966.4581200001</v>
      </c>
      <c r="AI856" s="396">
        <v>5449338.5881200004</v>
      </c>
      <c r="AJ856" s="396">
        <v>814945.11</v>
      </c>
      <c r="AK856" s="396">
        <v>4634393.4781200001</v>
      </c>
      <c r="AL856" s="396">
        <v>5367844.06812</v>
      </c>
      <c r="AM856" s="396">
        <v>161431.82999999999</v>
      </c>
      <c r="AN856" s="396">
        <v>161431.82999999999</v>
      </c>
      <c r="AO856" s="396">
        <v>168214.68</v>
      </c>
      <c r="AP856" s="396">
        <v>168214.68</v>
      </c>
      <c r="AQ856" s="396">
        <v>0</v>
      </c>
      <c r="AR856" s="396">
        <v>0</v>
      </c>
      <c r="AS856" s="396">
        <v>0</v>
      </c>
      <c r="AT856" s="396">
        <v>0</v>
      </c>
      <c r="AU856" s="396">
        <v>0</v>
      </c>
      <c r="AV856" s="396">
        <v>385944.16</v>
      </c>
      <c r="AW856" s="396">
        <v>158797.07999999999</v>
      </c>
      <c r="AX856" s="396">
        <v>60262.559999999998</v>
      </c>
      <c r="AY856" s="396">
        <v>1264296.82</v>
      </c>
      <c r="AZ856" s="396">
        <v>11261030.67</v>
      </c>
      <c r="BA856" s="396">
        <v>610279.41</v>
      </c>
      <c r="BB856" s="396">
        <v>0</v>
      </c>
      <c r="BC856" s="396">
        <v>344867.4</v>
      </c>
      <c r="BD856" s="396">
        <v>11261030.61812</v>
      </c>
    </row>
    <row r="857" spans="1:56" x14ac:dyDescent="0.25">
      <c r="A857" s="390" t="s">
        <v>1925</v>
      </c>
      <c r="B857" s="390" t="s">
        <v>6852</v>
      </c>
      <c r="C857">
        <v>581.29999999999995</v>
      </c>
      <c r="D857" s="396">
        <v>8129639.5</v>
      </c>
      <c r="E857" s="396">
        <v>6436529.9500000002</v>
      </c>
      <c r="F857" s="397">
        <v>0.79173620798314603</v>
      </c>
      <c r="G857">
        <v>2</v>
      </c>
      <c r="H857" s="396">
        <v>56782.42</v>
      </c>
      <c r="I857" s="396">
        <v>4205462.5</v>
      </c>
      <c r="J857" s="396">
        <v>4262244.92</v>
      </c>
      <c r="K857">
        <v>0.9</v>
      </c>
      <c r="L857" s="396">
        <v>1863764.37</v>
      </c>
      <c r="M857" s="396">
        <v>372752.87</v>
      </c>
      <c r="N857" s="396">
        <v>187280.55</v>
      </c>
      <c r="O857" s="396">
        <v>82661.759999999995</v>
      </c>
      <c r="P857" s="396">
        <v>65902.97</v>
      </c>
      <c r="Q857" s="396">
        <v>113613.62</v>
      </c>
      <c r="R857" s="396">
        <v>42478.45</v>
      </c>
      <c r="S857" s="396">
        <v>72002.89</v>
      </c>
      <c r="T857" s="396">
        <v>94720.89</v>
      </c>
      <c r="U857" s="396">
        <v>53583.55</v>
      </c>
      <c r="V857" s="396">
        <v>139636.22</v>
      </c>
      <c r="W857" s="396">
        <v>121620.09</v>
      </c>
      <c r="X857" s="396">
        <v>86399.29</v>
      </c>
      <c r="Y857" s="396">
        <v>3296417.52</v>
      </c>
      <c r="Z857" s="396">
        <v>51612.3</v>
      </c>
      <c r="AA857" s="396">
        <v>72662.5</v>
      </c>
      <c r="AB857" s="396">
        <v>188922.5</v>
      </c>
      <c r="AC857" s="396">
        <v>19764.2</v>
      </c>
      <c r="AD857" s="396">
        <v>331922.3</v>
      </c>
      <c r="AE857" s="396">
        <v>104351.11</v>
      </c>
      <c r="AF857" s="396">
        <v>872531.3</v>
      </c>
      <c r="AG857" s="396">
        <v>585950.4</v>
      </c>
      <c r="AH857" s="396">
        <v>1606376.1551999999</v>
      </c>
      <c r="AI857" s="396">
        <v>3834092.7651999998</v>
      </c>
      <c r="AJ857" s="396">
        <v>589484.69999999995</v>
      </c>
      <c r="AK857" s="396">
        <v>3244608.0652000001</v>
      </c>
      <c r="AL857" s="396">
        <v>3775144.2952000001</v>
      </c>
      <c r="AM857" s="396">
        <v>147866.13</v>
      </c>
      <c r="AN857" s="396">
        <v>147866.13</v>
      </c>
      <c r="AO857" s="396">
        <v>153970.69</v>
      </c>
      <c r="AP857" s="396">
        <v>153970.69</v>
      </c>
      <c r="AQ857" s="396">
        <v>2713.14</v>
      </c>
      <c r="AR857" s="396">
        <v>2713.14</v>
      </c>
      <c r="AS857" s="396">
        <v>3391.42</v>
      </c>
      <c r="AT857" s="396">
        <v>3391.42</v>
      </c>
      <c r="AU857" s="396">
        <v>4069.71</v>
      </c>
      <c r="AV857" s="396">
        <v>279453.42</v>
      </c>
      <c r="AW857" s="396">
        <v>114981.37</v>
      </c>
      <c r="AX857" s="396">
        <v>43690.35</v>
      </c>
      <c r="AY857" s="396">
        <v>1058077.6100000001</v>
      </c>
      <c r="AZ857" s="396">
        <v>8129639.5</v>
      </c>
      <c r="BA857" s="396">
        <v>641557.4</v>
      </c>
      <c r="BB857" s="396">
        <v>889.09</v>
      </c>
      <c r="BC857" s="396">
        <v>336320.89</v>
      </c>
      <c r="BD857" s="396">
        <v>8129639.4252000004</v>
      </c>
    </row>
    <row r="858" spans="1:56" x14ac:dyDescent="0.25">
      <c r="A858" s="390" t="s">
        <v>1747</v>
      </c>
      <c r="B858" s="390" t="s">
        <v>6853</v>
      </c>
      <c r="C858">
        <v>1291.7</v>
      </c>
      <c r="D858" s="396">
        <v>15980570.67</v>
      </c>
      <c r="E858" s="396">
        <v>11416236.710000001</v>
      </c>
      <c r="F858" s="397">
        <v>0.71438229245664397</v>
      </c>
      <c r="G858">
        <v>1</v>
      </c>
      <c r="H858" s="396">
        <v>436295.89</v>
      </c>
      <c r="I858" s="396">
        <v>3743556.71</v>
      </c>
      <c r="J858" s="396">
        <v>4179852.6</v>
      </c>
      <c r="K858">
        <v>0.9</v>
      </c>
      <c r="L858" s="396">
        <v>3737861.46</v>
      </c>
      <c r="M858" s="396">
        <v>747572.29</v>
      </c>
      <c r="N858" s="396">
        <v>416537.77</v>
      </c>
      <c r="O858" s="396">
        <v>184697.37</v>
      </c>
      <c r="P858" s="396">
        <v>121988.97</v>
      </c>
      <c r="Q858" s="396">
        <v>254937.88</v>
      </c>
      <c r="R858" s="396">
        <v>95576.51</v>
      </c>
      <c r="S858" s="396">
        <v>159913.41</v>
      </c>
      <c r="T858" s="396">
        <v>211642</v>
      </c>
      <c r="U858" s="396">
        <v>119725.74</v>
      </c>
      <c r="V858" s="396">
        <v>311999.68</v>
      </c>
      <c r="W858" s="396">
        <v>271744.90000000002</v>
      </c>
      <c r="X858" s="396">
        <v>191886.81</v>
      </c>
      <c r="Y858" s="396">
        <v>6826084.79</v>
      </c>
      <c r="Z858" s="396">
        <v>115001.1</v>
      </c>
      <c r="AA858" s="396">
        <v>161462.5</v>
      </c>
      <c r="AB858" s="396">
        <v>419802.5</v>
      </c>
      <c r="AC858" s="396">
        <v>43917.8</v>
      </c>
      <c r="AD858" s="396">
        <v>737560.7</v>
      </c>
      <c r="AE858" s="396">
        <v>234295.75</v>
      </c>
      <c r="AF858" s="396">
        <v>1938841.7</v>
      </c>
      <c r="AG858" s="396">
        <v>1302033.6000000001</v>
      </c>
      <c r="AH858" s="396">
        <v>3053888.2968000001</v>
      </c>
      <c r="AI858" s="396">
        <v>8006803.9468</v>
      </c>
      <c r="AJ858" s="396">
        <v>1309887.1299999999</v>
      </c>
      <c r="AK858" s="396">
        <v>6696916.8168000001</v>
      </c>
      <c r="AL858" s="396">
        <v>7875815.2268000003</v>
      </c>
      <c r="AM858" s="396">
        <v>67150.210000000006</v>
      </c>
      <c r="AN858" s="396">
        <v>67150.210000000006</v>
      </c>
      <c r="AO858" s="396">
        <v>69863.350000000006</v>
      </c>
      <c r="AP858" s="396">
        <v>69863.350000000006</v>
      </c>
      <c r="AQ858" s="396">
        <v>5426.28</v>
      </c>
      <c r="AR858" s="396">
        <v>5426.28</v>
      </c>
      <c r="AS858" s="396">
        <v>6104.56</v>
      </c>
      <c r="AT858" s="396">
        <v>6104.56</v>
      </c>
      <c r="AU858" s="396">
        <v>7461.13</v>
      </c>
      <c r="AV858" s="396">
        <v>621309.06000000006</v>
      </c>
      <c r="AW858" s="396">
        <v>255638.19</v>
      </c>
      <c r="AX858" s="396">
        <v>97173.37</v>
      </c>
      <c r="AY858" s="396">
        <v>1278670.55</v>
      </c>
      <c r="AZ858" s="396">
        <v>15980570.67</v>
      </c>
      <c r="BA858" s="396">
        <v>117545.9</v>
      </c>
      <c r="BB858" s="396">
        <v>4821.75</v>
      </c>
      <c r="BC858" s="396">
        <v>456777.65</v>
      </c>
      <c r="BD858" s="396">
        <v>15980570.5668</v>
      </c>
    </row>
    <row r="859" spans="1:56" x14ac:dyDescent="0.25">
      <c r="A859" s="390" t="s">
        <v>3380</v>
      </c>
      <c r="B859" s="390" t="s">
        <v>6854</v>
      </c>
      <c r="C859">
        <v>841.79</v>
      </c>
      <c r="D859" s="396">
        <v>10763525.41</v>
      </c>
      <c r="E859" s="396">
        <v>7867579.0599999996</v>
      </c>
      <c r="F859" s="397">
        <v>0.73094815688273695</v>
      </c>
      <c r="G859">
        <v>1</v>
      </c>
      <c r="H859" s="396">
        <v>247461.36</v>
      </c>
      <c r="I859" s="396">
        <v>3587535.13</v>
      </c>
      <c r="J859" s="396">
        <v>3834996.49</v>
      </c>
      <c r="K859">
        <v>0.9</v>
      </c>
      <c r="L859" s="396">
        <v>2520537.88</v>
      </c>
      <c r="M859" s="396">
        <v>504107.57</v>
      </c>
      <c r="N859" s="396">
        <v>271233.90000000002</v>
      </c>
      <c r="O859" s="396">
        <v>120117.87</v>
      </c>
      <c r="P859" s="396">
        <v>83783.460000000006</v>
      </c>
      <c r="Q859" s="396">
        <v>162107.24</v>
      </c>
      <c r="R859" s="396">
        <v>62599.82</v>
      </c>
      <c r="S859" s="396">
        <v>104097.21</v>
      </c>
      <c r="T859" s="396">
        <v>137641.29999999999</v>
      </c>
      <c r="U859" s="396">
        <v>78142.679999999993</v>
      </c>
      <c r="V859" s="396">
        <v>202908.88</v>
      </c>
      <c r="W859" s="396">
        <v>176729.2</v>
      </c>
      <c r="X859" s="396">
        <v>124910.61</v>
      </c>
      <c r="Y859" s="396">
        <v>4548917.62</v>
      </c>
      <c r="Z859" s="396">
        <v>74786.399999999994</v>
      </c>
      <c r="AA859" s="396">
        <v>105223.75</v>
      </c>
      <c r="AB859" s="396">
        <v>273581.75</v>
      </c>
      <c r="AC859" s="396">
        <v>28620.86</v>
      </c>
      <c r="AD859" s="396">
        <v>480662.09</v>
      </c>
      <c r="AE859" s="396">
        <v>148492.26</v>
      </c>
      <c r="AF859" s="396">
        <v>1263526.79</v>
      </c>
      <c r="AG859" s="396">
        <v>848524.32</v>
      </c>
      <c r="AH859" s="396">
        <v>2077491.5319600001</v>
      </c>
      <c r="AI859" s="396">
        <v>5300909.75196</v>
      </c>
      <c r="AJ859" s="396">
        <v>853642.4</v>
      </c>
      <c r="AK859" s="396">
        <v>4447267.3519599997</v>
      </c>
      <c r="AL859" s="396">
        <v>5215545.5119599998</v>
      </c>
      <c r="AM859" s="396">
        <v>88177.05</v>
      </c>
      <c r="AN859" s="396">
        <v>88177.05</v>
      </c>
      <c r="AO859" s="396">
        <v>92246.76</v>
      </c>
      <c r="AP859" s="396">
        <v>92246.76</v>
      </c>
      <c r="AQ859" s="396">
        <v>678.28</v>
      </c>
      <c r="AR859" s="396">
        <v>678.28</v>
      </c>
      <c r="AS859" s="396">
        <v>678.28</v>
      </c>
      <c r="AT859" s="396">
        <v>678.28</v>
      </c>
      <c r="AU859" s="396">
        <v>678.28</v>
      </c>
      <c r="AV859" s="396">
        <v>404936.14</v>
      </c>
      <c r="AW859" s="396">
        <v>166611.35</v>
      </c>
      <c r="AX859" s="396">
        <v>63275.68</v>
      </c>
      <c r="AY859" s="396">
        <v>999062.19</v>
      </c>
      <c r="AZ859" s="396">
        <v>10763525.41</v>
      </c>
      <c r="BA859" s="396">
        <v>167139.98000000001</v>
      </c>
      <c r="BB859" s="396">
        <v>1083.98</v>
      </c>
      <c r="BC859" s="396">
        <v>334929.24</v>
      </c>
      <c r="BD859" s="396">
        <v>10763525.32196</v>
      </c>
    </row>
    <row r="860" spans="1:56" x14ac:dyDescent="0.25">
      <c r="A860" s="390" t="s">
        <v>1861</v>
      </c>
      <c r="B860" s="390" t="s">
        <v>6855</v>
      </c>
      <c r="C860">
        <v>488.75</v>
      </c>
      <c r="D860" s="396">
        <v>7144865.1699999999</v>
      </c>
      <c r="E860" s="396">
        <v>5304264.8899999997</v>
      </c>
      <c r="F860" s="397">
        <v>0.74238838155710096</v>
      </c>
      <c r="G860">
        <v>1</v>
      </c>
      <c r="H860" s="396">
        <v>154676.13</v>
      </c>
      <c r="I860" s="396">
        <v>4019588.87</v>
      </c>
      <c r="J860" s="396">
        <v>4174265</v>
      </c>
      <c r="K860">
        <v>0.9</v>
      </c>
      <c r="L860" s="396">
        <v>1639027.71</v>
      </c>
      <c r="M860" s="396">
        <v>327805.53999999998</v>
      </c>
      <c r="N860" s="396">
        <v>157573.98000000001</v>
      </c>
      <c r="O860" s="396">
        <v>69100.06</v>
      </c>
      <c r="P860" s="396">
        <v>59109.760000000002</v>
      </c>
      <c r="Q860" s="396">
        <v>95601.7</v>
      </c>
      <c r="R860" s="396">
        <v>35771.32</v>
      </c>
      <c r="S860" s="396">
        <v>60281.49</v>
      </c>
      <c r="T860" s="396">
        <v>79180.740000000005</v>
      </c>
      <c r="U860" s="396">
        <v>45211.12</v>
      </c>
      <c r="V860" s="396">
        <v>116727.15</v>
      </c>
      <c r="W860" s="396">
        <v>101666.79</v>
      </c>
      <c r="X860" s="396">
        <v>72334.289999999994</v>
      </c>
      <c r="Y860" s="396">
        <v>2859391.65</v>
      </c>
      <c r="Z860" s="396">
        <v>43380</v>
      </c>
      <c r="AA860" s="396">
        <v>61093.75</v>
      </c>
      <c r="AB860" s="396">
        <v>158843.75</v>
      </c>
      <c r="AC860" s="396">
        <v>16617.5</v>
      </c>
      <c r="AD860" s="396">
        <v>279076.25</v>
      </c>
      <c r="AE860" s="396">
        <v>87850</v>
      </c>
      <c r="AF860" s="396">
        <v>733613.75</v>
      </c>
      <c r="AG860" s="396">
        <v>492660</v>
      </c>
      <c r="AH860" s="396">
        <v>1427063.0009999999</v>
      </c>
      <c r="AI860" s="396">
        <v>3300198.0010000002</v>
      </c>
      <c r="AJ860" s="396">
        <v>495631.6</v>
      </c>
      <c r="AK860" s="396">
        <v>2804566.4010000001</v>
      </c>
      <c r="AL860" s="396">
        <v>3250634.841</v>
      </c>
      <c r="AM860" s="396">
        <v>163466.68</v>
      </c>
      <c r="AN860" s="396">
        <v>163466.68</v>
      </c>
      <c r="AO860" s="396">
        <v>170249.53</v>
      </c>
      <c r="AP860" s="396">
        <v>170249.53</v>
      </c>
      <c r="AQ860" s="396">
        <v>0</v>
      </c>
      <c r="AR860" s="396">
        <v>0</v>
      </c>
      <c r="AS860" s="396">
        <v>0</v>
      </c>
      <c r="AT860" s="396">
        <v>0</v>
      </c>
      <c r="AU860" s="396">
        <v>0</v>
      </c>
      <c r="AV860" s="396">
        <v>234686.61</v>
      </c>
      <c r="AW860" s="396">
        <v>96562.02</v>
      </c>
      <c r="AX860" s="396">
        <v>36157.53</v>
      </c>
      <c r="AY860" s="396">
        <v>1034838.58</v>
      </c>
      <c r="AZ860" s="396">
        <v>7144865.1699999999</v>
      </c>
      <c r="BA860" s="396">
        <v>1133995.95</v>
      </c>
      <c r="BB860" s="396">
        <v>0</v>
      </c>
      <c r="BC860" s="396">
        <v>278540.28999999998</v>
      </c>
      <c r="BD860" s="396">
        <v>7144865.0710000005</v>
      </c>
    </row>
    <row r="861" spans="1:56" x14ac:dyDescent="0.25">
      <c r="A861" s="390" t="s">
        <v>3036</v>
      </c>
      <c r="B861" s="390" t="s">
        <v>6856</v>
      </c>
      <c r="C861">
        <v>152.46</v>
      </c>
      <c r="D861" s="396">
        <v>2001607.62</v>
      </c>
      <c r="E861" s="396">
        <v>1569142.62</v>
      </c>
      <c r="F861" s="397">
        <v>0.78394117024794296</v>
      </c>
      <c r="G861">
        <v>2</v>
      </c>
      <c r="H861" s="396">
        <v>12499.49</v>
      </c>
      <c r="I861" s="396">
        <v>420459.2</v>
      </c>
      <c r="J861" s="396">
        <v>432958.69</v>
      </c>
      <c r="K861">
        <v>0.9</v>
      </c>
      <c r="L861" s="396">
        <v>466909.78</v>
      </c>
      <c r="M861" s="396">
        <v>93381.95</v>
      </c>
      <c r="N861" s="396">
        <v>48434.62</v>
      </c>
      <c r="O861" s="396">
        <v>20665.439999999999</v>
      </c>
      <c r="P861" s="396">
        <v>15855.93</v>
      </c>
      <c r="Q861" s="396">
        <v>28403.4</v>
      </c>
      <c r="R861" s="396">
        <v>10619.61</v>
      </c>
      <c r="S861" s="396">
        <v>18419.34</v>
      </c>
      <c r="T861" s="396">
        <v>23680.22</v>
      </c>
      <c r="U861" s="396">
        <v>13954.05</v>
      </c>
      <c r="V861" s="396">
        <v>34909.050000000003</v>
      </c>
      <c r="W861" s="396">
        <v>30405.02</v>
      </c>
      <c r="X861" s="396">
        <v>22102.14</v>
      </c>
      <c r="Y861" s="396">
        <v>827740.55</v>
      </c>
      <c r="Z861" s="396">
        <v>13511.7</v>
      </c>
      <c r="AA861" s="396">
        <v>19057.5</v>
      </c>
      <c r="AB861" s="396">
        <v>49549.5</v>
      </c>
      <c r="AC861" s="396">
        <v>5183.6400000000003</v>
      </c>
      <c r="AD861" s="396">
        <v>87054.66</v>
      </c>
      <c r="AE861" s="396">
        <v>26854.99</v>
      </c>
      <c r="AF861" s="396">
        <v>228842.46</v>
      </c>
      <c r="AG861" s="396">
        <v>153679.67999999999</v>
      </c>
      <c r="AH861" s="396">
        <v>389156.05103999999</v>
      </c>
      <c r="AI861" s="396">
        <v>972890.18104000005</v>
      </c>
      <c r="AJ861" s="396">
        <v>154606.63</v>
      </c>
      <c r="AK861" s="396">
        <v>818283.55104000005</v>
      </c>
      <c r="AL861" s="396">
        <v>957429.51104000001</v>
      </c>
      <c r="AM861" s="396">
        <v>25096.54</v>
      </c>
      <c r="AN861" s="396">
        <v>25096.54</v>
      </c>
      <c r="AO861" s="396">
        <v>25774.83</v>
      </c>
      <c r="AP861" s="396">
        <v>25774.83</v>
      </c>
      <c r="AQ861" s="396">
        <v>0</v>
      </c>
      <c r="AR861" s="396">
        <v>0</v>
      </c>
      <c r="AS861" s="396">
        <v>0</v>
      </c>
      <c r="AT861" s="396">
        <v>0</v>
      </c>
      <c r="AU861" s="396">
        <v>0</v>
      </c>
      <c r="AV861" s="396">
        <v>73254.78</v>
      </c>
      <c r="AW861" s="396">
        <v>30140.74</v>
      </c>
      <c r="AX861" s="396">
        <v>11299.23</v>
      </c>
      <c r="AY861" s="396">
        <v>216437.49</v>
      </c>
      <c r="AZ861" s="396">
        <v>2001607.62</v>
      </c>
      <c r="BA861" s="396">
        <v>46079.45</v>
      </c>
      <c r="BB861" s="396">
        <v>184.85</v>
      </c>
      <c r="BC861" s="396">
        <v>68294.28</v>
      </c>
      <c r="BD861" s="396">
        <v>2001607.55104</v>
      </c>
    </row>
    <row r="862" spans="1:56" x14ac:dyDescent="0.25">
      <c r="A862" s="390" t="s">
        <v>1974</v>
      </c>
      <c r="B862" s="390" t="s">
        <v>6857</v>
      </c>
      <c r="C862">
        <v>1369.21</v>
      </c>
      <c r="D862" s="396">
        <v>18397057.57</v>
      </c>
      <c r="E862" s="396">
        <v>21035304.390000001</v>
      </c>
      <c r="F862" s="397">
        <v>1.14340591205749</v>
      </c>
      <c r="G862">
        <v>4</v>
      </c>
      <c r="H862" s="396">
        <v>1169.8699999999999</v>
      </c>
      <c r="I862" s="396">
        <v>2510198.65</v>
      </c>
      <c r="J862" s="396">
        <v>2511368.52</v>
      </c>
      <c r="K862">
        <v>0.9</v>
      </c>
      <c r="L862" s="396">
        <v>4313910.5999999996</v>
      </c>
      <c r="M862" s="396">
        <v>862782.12</v>
      </c>
      <c r="N862" s="396">
        <v>441723.78</v>
      </c>
      <c r="O862" s="396">
        <v>196321.68</v>
      </c>
      <c r="P862" s="396">
        <v>151001.39000000001</v>
      </c>
      <c r="Q862" s="396">
        <v>266022.14</v>
      </c>
      <c r="R862" s="396">
        <v>101724.71</v>
      </c>
      <c r="S862" s="396">
        <v>169681.24</v>
      </c>
      <c r="T862" s="396">
        <v>224962.12</v>
      </c>
      <c r="U862" s="396">
        <v>127260.93</v>
      </c>
      <c r="V862" s="396">
        <v>331636.03000000003</v>
      </c>
      <c r="W862" s="396">
        <v>288847.71999999997</v>
      </c>
      <c r="X862" s="396">
        <v>203607.64</v>
      </c>
      <c r="Y862" s="396">
        <v>7679482.0999999996</v>
      </c>
      <c r="Z862" s="396">
        <v>120829.5</v>
      </c>
      <c r="AA862" s="396">
        <v>171151.25</v>
      </c>
      <c r="AB862" s="396">
        <v>444993.25</v>
      </c>
      <c r="AC862" s="396">
        <v>46553.14</v>
      </c>
      <c r="AD862" s="396">
        <v>390909.45</v>
      </c>
      <c r="AE862" s="396">
        <v>241587.13</v>
      </c>
      <c r="AF862" s="396">
        <v>2055184.21</v>
      </c>
      <c r="AG862" s="396">
        <v>1380163.68</v>
      </c>
      <c r="AH862" s="396">
        <v>3695793.2600400001</v>
      </c>
      <c r="AI862" s="396">
        <v>8547164.8700399995</v>
      </c>
      <c r="AJ862" s="396">
        <v>1388488.47</v>
      </c>
      <c r="AK862" s="396">
        <v>7158676.4000399997</v>
      </c>
      <c r="AL862" s="396">
        <v>8408316.0200399999</v>
      </c>
      <c r="AM862" s="396">
        <v>293697.40000000002</v>
      </c>
      <c r="AN862" s="396">
        <v>293697.40000000002</v>
      </c>
      <c r="AO862" s="396">
        <v>305906.53000000003</v>
      </c>
      <c r="AP862" s="396">
        <v>305906.53000000003</v>
      </c>
      <c r="AQ862" s="396">
        <v>14922.27</v>
      </c>
      <c r="AR862" s="396">
        <v>14922.27</v>
      </c>
      <c r="AS862" s="396">
        <v>14922.27</v>
      </c>
      <c r="AT862" s="396">
        <v>14922.27</v>
      </c>
      <c r="AU862" s="396">
        <v>18313.689999999999</v>
      </c>
      <c r="AV862" s="396">
        <v>658614.73</v>
      </c>
      <c r="AW862" s="396">
        <v>270987.65000000002</v>
      </c>
      <c r="AX862" s="396">
        <v>102446.35</v>
      </c>
      <c r="AY862" s="396">
        <v>2309259.36</v>
      </c>
      <c r="AZ862" s="396">
        <v>18397057.57</v>
      </c>
      <c r="BA862" s="396">
        <v>1029833.8</v>
      </c>
      <c r="BB862" s="396">
        <v>2221.94</v>
      </c>
      <c r="BC862" s="396">
        <v>613963.01</v>
      </c>
      <c r="BD862" s="396">
        <v>18397057.480039999</v>
      </c>
    </row>
    <row r="863" spans="1:56" x14ac:dyDescent="0.25">
      <c r="A863" s="390" t="s">
        <v>2975</v>
      </c>
      <c r="B863" s="390" t="s">
        <v>6858</v>
      </c>
      <c r="C863">
        <v>186.7</v>
      </c>
      <c r="D863" s="396">
        <v>2325385.58</v>
      </c>
      <c r="E863" s="396">
        <v>2999634.55</v>
      </c>
      <c r="F863" s="397">
        <v>1.2899514711878399</v>
      </c>
      <c r="G863">
        <v>4</v>
      </c>
      <c r="H863" s="396">
        <v>147.87</v>
      </c>
      <c r="I863" s="396">
        <v>407883.47</v>
      </c>
      <c r="J863" s="396">
        <v>408031.34</v>
      </c>
      <c r="K863">
        <v>0.9</v>
      </c>
      <c r="L863" s="396">
        <v>553446.31000000006</v>
      </c>
      <c r="M863" s="396">
        <v>110689.26</v>
      </c>
      <c r="N863" s="396">
        <v>59413.14</v>
      </c>
      <c r="O863" s="396">
        <v>25831.8</v>
      </c>
      <c r="P863" s="396">
        <v>18462.490000000002</v>
      </c>
      <c r="Q863" s="396">
        <v>37409.360000000001</v>
      </c>
      <c r="R863" s="396">
        <v>13414.24</v>
      </c>
      <c r="S863" s="396">
        <v>22884.639999999999</v>
      </c>
      <c r="T863" s="396">
        <v>29600.28</v>
      </c>
      <c r="U863" s="396">
        <v>17303.02</v>
      </c>
      <c r="V863" s="396">
        <v>43636.32</v>
      </c>
      <c r="W863" s="396">
        <v>38006.28</v>
      </c>
      <c r="X863" s="396">
        <v>27460.240000000002</v>
      </c>
      <c r="Y863" s="396">
        <v>997557.38</v>
      </c>
      <c r="Z863" s="396">
        <v>16705.8</v>
      </c>
      <c r="AA863" s="396">
        <v>23337.5</v>
      </c>
      <c r="AB863" s="396">
        <v>60677.5</v>
      </c>
      <c r="AC863" s="396">
        <v>6347.8</v>
      </c>
      <c r="AD863" s="396">
        <v>53302.85</v>
      </c>
      <c r="AE863" s="396">
        <v>35173.019999999997</v>
      </c>
      <c r="AF863" s="396">
        <v>280236.7</v>
      </c>
      <c r="AG863" s="396">
        <v>188193.6</v>
      </c>
      <c r="AH863" s="396">
        <v>458069.26380000002</v>
      </c>
      <c r="AI863" s="396">
        <v>1122044.0338000001</v>
      </c>
      <c r="AJ863" s="396">
        <v>189328.73</v>
      </c>
      <c r="AK863" s="396">
        <v>932715.30379999999</v>
      </c>
      <c r="AL863" s="396">
        <v>1103111.1538</v>
      </c>
      <c r="AM863" s="396">
        <v>18991.98</v>
      </c>
      <c r="AN863" s="396">
        <v>18991.98</v>
      </c>
      <c r="AO863" s="396">
        <v>19670.259999999998</v>
      </c>
      <c r="AP863" s="396">
        <v>19670.259999999998</v>
      </c>
      <c r="AQ863" s="396">
        <v>1356.57</v>
      </c>
      <c r="AR863" s="396">
        <v>1356.57</v>
      </c>
      <c r="AS863" s="396">
        <v>1356.57</v>
      </c>
      <c r="AT863" s="396">
        <v>1356.57</v>
      </c>
      <c r="AU863" s="396">
        <v>2034.85</v>
      </c>
      <c r="AV863" s="396">
        <v>89533.62</v>
      </c>
      <c r="AW863" s="396">
        <v>36838.69</v>
      </c>
      <c r="AX863" s="396">
        <v>13559.07</v>
      </c>
      <c r="AY863" s="396">
        <v>224716.99</v>
      </c>
      <c r="AZ863" s="396">
        <v>2325385.58</v>
      </c>
      <c r="BA863" s="396">
        <v>202614.19</v>
      </c>
      <c r="BB863" s="396">
        <v>1.91</v>
      </c>
      <c r="BC863" s="396">
        <v>66323.27</v>
      </c>
      <c r="BD863" s="396">
        <v>2325385.5238000001</v>
      </c>
    </row>
    <row r="864" spans="1:56" x14ac:dyDescent="0.25">
      <c r="A864" s="390" t="s">
        <v>2685</v>
      </c>
      <c r="B864" s="390" t="s">
        <v>6859</v>
      </c>
      <c r="C864">
        <v>418.5</v>
      </c>
      <c r="D864" s="396">
        <v>5699245.0099999998</v>
      </c>
      <c r="E864" s="396">
        <v>4519820.2</v>
      </c>
      <c r="F864" s="397">
        <v>0.79305595602039203</v>
      </c>
      <c r="G864">
        <v>2</v>
      </c>
      <c r="H864" s="396">
        <v>37725.339999999997</v>
      </c>
      <c r="I864" s="396">
        <v>2533936.15</v>
      </c>
      <c r="J864" s="396">
        <v>2571661.4900000002</v>
      </c>
      <c r="K864">
        <v>0.9</v>
      </c>
      <c r="L864" s="396">
        <v>1306443.28</v>
      </c>
      <c r="M864" s="396">
        <v>261288.65</v>
      </c>
      <c r="N864" s="396">
        <v>134971.15</v>
      </c>
      <c r="O864" s="396">
        <v>59413.14</v>
      </c>
      <c r="P864" s="396">
        <v>45608.27</v>
      </c>
      <c r="Q864" s="396">
        <v>82439.149999999994</v>
      </c>
      <c r="R864" s="396">
        <v>30740.98</v>
      </c>
      <c r="S864" s="396">
        <v>51629.98</v>
      </c>
      <c r="T864" s="396">
        <v>68080.639999999999</v>
      </c>
      <c r="U864" s="396">
        <v>38513.17</v>
      </c>
      <c r="V864" s="396">
        <v>100363.53</v>
      </c>
      <c r="W864" s="396">
        <v>87414.44</v>
      </c>
      <c r="X864" s="396">
        <v>61952.98</v>
      </c>
      <c r="Y864" s="396">
        <v>2328859.36</v>
      </c>
      <c r="Z864" s="396">
        <v>36990</v>
      </c>
      <c r="AA864" s="396">
        <v>52312.5</v>
      </c>
      <c r="AB864" s="396">
        <v>136012.5</v>
      </c>
      <c r="AC864" s="396">
        <v>14229</v>
      </c>
      <c r="AD864" s="396">
        <v>238963.5</v>
      </c>
      <c r="AE864" s="396">
        <v>75853</v>
      </c>
      <c r="AF864" s="396">
        <v>628168.5</v>
      </c>
      <c r="AG864" s="396">
        <v>421848</v>
      </c>
      <c r="AH864" s="396">
        <v>1118413.0560000001</v>
      </c>
      <c r="AI864" s="396">
        <v>2722790.0559999999</v>
      </c>
      <c r="AJ864" s="396">
        <v>424392.48</v>
      </c>
      <c r="AK864" s="396">
        <v>2298397.5759999999</v>
      </c>
      <c r="AL864" s="396">
        <v>2680350.8059999999</v>
      </c>
      <c r="AM864" s="396">
        <v>89533.62</v>
      </c>
      <c r="AN864" s="396">
        <v>89533.62</v>
      </c>
      <c r="AO864" s="396">
        <v>92925.04</v>
      </c>
      <c r="AP864" s="396">
        <v>92925.04</v>
      </c>
      <c r="AQ864" s="396">
        <v>2034.85</v>
      </c>
      <c r="AR864" s="396">
        <v>2034.85</v>
      </c>
      <c r="AS864" s="396">
        <v>2034.85</v>
      </c>
      <c r="AT864" s="396">
        <v>2034.85</v>
      </c>
      <c r="AU864" s="396">
        <v>2713.14</v>
      </c>
      <c r="AV864" s="396">
        <v>200772.36</v>
      </c>
      <c r="AW864" s="396">
        <v>82607.97</v>
      </c>
      <c r="AX864" s="396">
        <v>30884.560000000001</v>
      </c>
      <c r="AY864" s="396">
        <v>690034.75</v>
      </c>
      <c r="AZ864" s="396">
        <v>5699245.0099999998</v>
      </c>
      <c r="BA864" s="396">
        <v>322043.28000000003</v>
      </c>
      <c r="BB864" s="396">
        <v>617.91</v>
      </c>
      <c r="BC864" s="396">
        <v>191619.45</v>
      </c>
      <c r="BD864" s="396">
        <v>5699244.9160000002</v>
      </c>
    </row>
    <row r="865" spans="1:56" x14ac:dyDescent="0.25">
      <c r="A865" s="390" t="s">
        <v>2874</v>
      </c>
      <c r="B865" s="390" t="s">
        <v>6860</v>
      </c>
      <c r="C865">
        <v>2984.57</v>
      </c>
      <c r="D865" s="396">
        <v>41453300.310000002</v>
      </c>
      <c r="E865" s="396">
        <v>36358387.729999997</v>
      </c>
      <c r="F865" s="397">
        <v>0.87709271537130395</v>
      </c>
      <c r="G865">
        <v>2</v>
      </c>
      <c r="H865" s="396">
        <v>74262.02</v>
      </c>
      <c r="I865" s="396">
        <v>13481106.800000001</v>
      </c>
      <c r="J865" s="396">
        <v>13555368.82</v>
      </c>
      <c r="K865">
        <v>0.9</v>
      </c>
      <c r="L865" s="396">
        <v>9667551.1500000004</v>
      </c>
      <c r="M865" s="396">
        <v>1933510.23</v>
      </c>
      <c r="N865" s="396">
        <v>962880.34</v>
      </c>
      <c r="O865" s="396">
        <v>427516.29</v>
      </c>
      <c r="P865" s="396">
        <v>344849.24</v>
      </c>
      <c r="Q865" s="396">
        <v>581923.43999999994</v>
      </c>
      <c r="R865" s="396">
        <v>221894.01</v>
      </c>
      <c r="S865" s="396">
        <v>369782.32</v>
      </c>
      <c r="T865" s="396">
        <v>489884.63</v>
      </c>
      <c r="U865" s="396">
        <v>277127.43</v>
      </c>
      <c r="V865" s="396">
        <v>722181.09</v>
      </c>
      <c r="W865" s="396">
        <v>629003.93000000005</v>
      </c>
      <c r="X865" s="396">
        <v>443717.32</v>
      </c>
      <c r="Y865" s="396">
        <v>17071821.420000002</v>
      </c>
      <c r="Z865" s="396">
        <v>264014.09999999998</v>
      </c>
      <c r="AA865" s="396">
        <v>373071.25</v>
      </c>
      <c r="AB865" s="396">
        <v>969985.25</v>
      </c>
      <c r="AC865" s="396">
        <v>101475.38</v>
      </c>
      <c r="AD865" s="396">
        <v>852094.73</v>
      </c>
      <c r="AE865" s="396">
        <v>529841.59</v>
      </c>
      <c r="AF865" s="396">
        <v>4479839.57</v>
      </c>
      <c r="AG865" s="396">
        <v>3008446.56</v>
      </c>
      <c r="AH865" s="396">
        <v>8389068.8446800001</v>
      </c>
      <c r="AI865" s="396">
        <v>18967837.27468</v>
      </c>
      <c r="AJ865" s="396">
        <v>3026592.74</v>
      </c>
      <c r="AK865" s="396">
        <v>15941244.53468</v>
      </c>
      <c r="AL865" s="396">
        <v>18665177.994679999</v>
      </c>
      <c r="AM865" s="396">
        <v>818011.71</v>
      </c>
      <c r="AN865" s="396">
        <v>818011.71</v>
      </c>
      <c r="AO865" s="396">
        <v>851925.96</v>
      </c>
      <c r="AP865" s="396">
        <v>851925.96</v>
      </c>
      <c r="AQ865" s="396">
        <v>23739.97</v>
      </c>
      <c r="AR865" s="396">
        <v>23739.97</v>
      </c>
      <c r="AS865" s="396">
        <v>24418.26</v>
      </c>
      <c r="AT865" s="396">
        <v>24418.26</v>
      </c>
      <c r="AU865" s="396">
        <v>29844.54</v>
      </c>
      <c r="AV865" s="396">
        <v>1435251.06</v>
      </c>
      <c r="AW865" s="396">
        <v>590535.39</v>
      </c>
      <c r="AX865" s="396">
        <v>224478.03</v>
      </c>
      <c r="AY865" s="396">
        <v>5716300.8200000003</v>
      </c>
      <c r="AZ865" s="396">
        <v>41453300.310000002</v>
      </c>
      <c r="BA865" s="396">
        <v>3219083.43</v>
      </c>
      <c r="BB865" s="396">
        <v>5924.74</v>
      </c>
      <c r="BC865" s="396">
        <v>1528401.74</v>
      </c>
      <c r="BD865" s="396">
        <v>41453300.234679997</v>
      </c>
    </row>
    <row r="866" spans="1:56" x14ac:dyDescent="0.25">
      <c r="A866" s="390" t="s">
        <v>3172</v>
      </c>
      <c r="B866" s="390" t="s">
        <v>6861</v>
      </c>
      <c r="C866">
        <v>168.5</v>
      </c>
      <c r="D866" s="396">
        <v>2278793.08</v>
      </c>
      <c r="E866" s="396">
        <v>1915575.22</v>
      </c>
      <c r="F866" s="397">
        <v>0.84060954757682504</v>
      </c>
      <c r="G866">
        <v>2</v>
      </c>
      <c r="H866" s="396">
        <v>10013.76</v>
      </c>
      <c r="I866" s="396">
        <v>1555350.48</v>
      </c>
      <c r="J866" s="396">
        <v>1565364.24</v>
      </c>
      <c r="K866">
        <v>0.9</v>
      </c>
      <c r="L866" s="396">
        <v>531489.28000000003</v>
      </c>
      <c r="M866" s="396">
        <v>106297.85</v>
      </c>
      <c r="N866" s="396">
        <v>53600.98</v>
      </c>
      <c r="O866" s="396">
        <v>23894.41</v>
      </c>
      <c r="P866" s="396">
        <v>18281.7</v>
      </c>
      <c r="Q866" s="396">
        <v>31174.47</v>
      </c>
      <c r="R866" s="396">
        <v>12296.39</v>
      </c>
      <c r="S866" s="396">
        <v>20651.990000000002</v>
      </c>
      <c r="T866" s="396">
        <v>27380.25</v>
      </c>
      <c r="U866" s="396">
        <v>15349.45</v>
      </c>
      <c r="V866" s="396">
        <v>40363.589999999997</v>
      </c>
      <c r="W866" s="396">
        <v>35155.800000000003</v>
      </c>
      <c r="X866" s="396">
        <v>24781.19</v>
      </c>
      <c r="Y866" s="396">
        <v>940717.35</v>
      </c>
      <c r="Z866" s="396">
        <v>14850</v>
      </c>
      <c r="AA866" s="396">
        <v>21062.5</v>
      </c>
      <c r="AB866" s="396">
        <v>54762.5</v>
      </c>
      <c r="AC866" s="396">
        <v>5729</v>
      </c>
      <c r="AD866" s="396">
        <v>96213.5</v>
      </c>
      <c r="AE866" s="396">
        <v>28573</v>
      </c>
      <c r="AF866" s="396">
        <v>252918.5</v>
      </c>
      <c r="AG866" s="396">
        <v>169848</v>
      </c>
      <c r="AH866" s="396">
        <v>446856.717</v>
      </c>
      <c r="AI866" s="396">
        <v>1090813.7169999999</v>
      </c>
      <c r="AJ866" s="396">
        <v>170872.48</v>
      </c>
      <c r="AK866" s="396">
        <v>919941.23699999996</v>
      </c>
      <c r="AL866" s="396">
        <v>1073726.4669999999</v>
      </c>
      <c r="AM866" s="396">
        <v>33914.25</v>
      </c>
      <c r="AN866" s="396">
        <v>33914.25</v>
      </c>
      <c r="AO866" s="396">
        <v>35270.82</v>
      </c>
      <c r="AP866" s="396">
        <v>35270.82</v>
      </c>
      <c r="AQ866" s="396">
        <v>0</v>
      </c>
      <c r="AR866" s="396">
        <v>0</v>
      </c>
      <c r="AS866" s="396">
        <v>0</v>
      </c>
      <c r="AT866" s="396">
        <v>0</v>
      </c>
      <c r="AU866" s="396">
        <v>0</v>
      </c>
      <c r="AV866" s="396">
        <v>80715.91</v>
      </c>
      <c r="AW866" s="396">
        <v>33210.629999999997</v>
      </c>
      <c r="AX866" s="396">
        <v>12052.51</v>
      </c>
      <c r="AY866" s="396">
        <v>264349.19</v>
      </c>
      <c r="AZ866" s="396">
        <v>2278793.08</v>
      </c>
      <c r="BA866" s="396">
        <v>206189.27</v>
      </c>
      <c r="BB866" s="396">
        <v>0</v>
      </c>
      <c r="BC866" s="396">
        <v>120780.54</v>
      </c>
      <c r="BD866" s="396">
        <v>2278793.0070000002</v>
      </c>
    </row>
    <row r="867" spans="1:56" x14ac:dyDescent="0.25">
      <c r="A867" s="390" t="s">
        <v>2872</v>
      </c>
      <c r="B867" s="390" t="s">
        <v>6862</v>
      </c>
      <c r="C867">
        <v>1738.49</v>
      </c>
      <c r="D867" s="396">
        <v>26267088.219999999</v>
      </c>
      <c r="E867" s="396">
        <v>23372681.210000001</v>
      </c>
      <c r="F867" s="397">
        <v>0.889808608180782</v>
      </c>
      <c r="G867">
        <v>2</v>
      </c>
      <c r="H867" s="396">
        <v>43257.08</v>
      </c>
      <c r="I867" s="396">
        <v>5520196.6299999999</v>
      </c>
      <c r="J867" s="396">
        <v>5563453.71</v>
      </c>
      <c r="K867">
        <v>0.9</v>
      </c>
      <c r="L867" s="396">
        <v>5708734.4699999997</v>
      </c>
      <c r="M867" s="396">
        <v>1902721.19</v>
      </c>
      <c r="N867" s="396">
        <v>642768.88</v>
      </c>
      <c r="O867" s="396">
        <v>213763.18</v>
      </c>
      <c r="P867" s="396">
        <v>193429.5</v>
      </c>
      <c r="Q867" s="396">
        <v>551221.87</v>
      </c>
      <c r="R867" s="396">
        <v>129112.13</v>
      </c>
      <c r="S867" s="396">
        <v>242521.38</v>
      </c>
      <c r="T867" s="396">
        <v>213862.02</v>
      </c>
      <c r="U867" s="396">
        <v>161587.89000000001</v>
      </c>
      <c r="V867" s="396">
        <v>315272.40999999997</v>
      </c>
      <c r="W867" s="396">
        <v>274595.37</v>
      </c>
      <c r="X867" s="396">
        <v>291011.58</v>
      </c>
      <c r="Y867" s="396">
        <v>10840601.869999999</v>
      </c>
      <c r="Z867" s="396">
        <v>156464.1</v>
      </c>
      <c r="AA867" s="396">
        <v>217311.25</v>
      </c>
      <c r="AB867" s="396">
        <v>565009.25</v>
      </c>
      <c r="AC867" s="396">
        <v>59108.66</v>
      </c>
      <c r="AD867" s="396">
        <v>496338.89</v>
      </c>
      <c r="AE867" s="396">
        <v>1609841.74</v>
      </c>
      <c r="AF867" s="396">
        <v>2609473.4900000002</v>
      </c>
      <c r="AG867" s="396">
        <v>1752397.92</v>
      </c>
      <c r="AH867" s="396">
        <v>5092670.3397599999</v>
      </c>
      <c r="AI867" s="396">
        <v>12558615.639760001</v>
      </c>
      <c r="AJ867" s="396">
        <v>1762967.93</v>
      </c>
      <c r="AK867" s="396">
        <v>10795647.709760001</v>
      </c>
      <c r="AL867" s="396">
        <v>12382318.83976</v>
      </c>
      <c r="AM867" s="396">
        <v>414432.13</v>
      </c>
      <c r="AN867" s="396">
        <v>414432.13</v>
      </c>
      <c r="AO867" s="396">
        <v>431389.26</v>
      </c>
      <c r="AP867" s="396">
        <v>431389.26</v>
      </c>
      <c r="AQ867" s="396">
        <v>8139.42</v>
      </c>
      <c r="AR867" s="396">
        <v>8139.42</v>
      </c>
      <c r="AS867" s="396">
        <v>8139.42</v>
      </c>
      <c r="AT867" s="396">
        <v>8139.42</v>
      </c>
      <c r="AU867" s="396">
        <v>10174.27</v>
      </c>
      <c r="AV867" s="396">
        <v>835647.12</v>
      </c>
      <c r="AW867" s="396">
        <v>343827.79</v>
      </c>
      <c r="AX867" s="396">
        <v>130317.78</v>
      </c>
      <c r="AY867" s="396">
        <v>3044167.42</v>
      </c>
      <c r="AZ867" s="396">
        <v>26267088.219999999</v>
      </c>
      <c r="BA867" s="396">
        <v>1217886.7</v>
      </c>
      <c r="BB867" s="396">
        <v>574.08000000000004</v>
      </c>
      <c r="BC867" s="396">
        <v>767786.17</v>
      </c>
      <c r="BD867" s="396">
        <v>26267088.129760001</v>
      </c>
    </row>
    <row r="868" spans="1:56" x14ac:dyDescent="0.25">
      <c r="A868" s="390" t="s">
        <v>3378</v>
      </c>
      <c r="B868" s="390" t="s">
        <v>6863</v>
      </c>
      <c r="C868">
        <v>1455.64</v>
      </c>
      <c r="D868" s="396">
        <v>20764959.129999999</v>
      </c>
      <c r="E868" s="396">
        <v>13449832.17</v>
      </c>
      <c r="F868" s="397">
        <v>0.64771772897777902</v>
      </c>
      <c r="G868">
        <v>1</v>
      </c>
      <c r="H868" s="396">
        <v>1109466.58</v>
      </c>
      <c r="I868" s="396">
        <v>5910196.0599999996</v>
      </c>
      <c r="J868" s="396">
        <v>7019662.6399999997</v>
      </c>
      <c r="K868">
        <v>0.9</v>
      </c>
      <c r="L868" s="396">
        <v>4501601.1900000004</v>
      </c>
      <c r="M868" s="396">
        <v>1500383.67</v>
      </c>
      <c r="N868" s="396">
        <v>537736.44999999995</v>
      </c>
      <c r="O868" s="396">
        <v>178998.93</v>
      </c>
      <c r="P868" s="396">
        <v>143732.62</v>
      </c>
      <c r="Q868" s="396">
        <v>461598.75</v>
      </c>
      <c r="R868" s="396">
        <v>108431.83</v>
      </c>
      <c r="S868" s="396">
        <v>202891.88</v>
      </c>
      <c r="T868" s="396">
        <v>179081.69</v>
      </c>
      <c r="U868" s="396">
        <v>135354.28</v>
      </c>
      <c r="V868" s="396">
        <v>263999.73</v>
      </c>
      <c r="W868" s="396">
        <v>229937.99</v>
      </c>
      <c r="X868" s="396">
        <v>243458.48</v>
      </c>
      <c r="Y868" s="396">
        <v>8687207.4900000002</v>
      </c>
      <c r="Z868" s="396">
        <v>131007.6</v>
      </c>
      <c r="AA868" s="396">
        <v>181955</v>
      </c>
      <c r="AB868" s="396">
        <v>473083</v>
      </c>
      <c r="AC868" s="396">
        <v>49491.76</v>
      </c>
      <c r="AD868" s="396">
        <v>831170.44</v>
      </c>
      <c r="AE868" s="396">
        <v>1347922.64</v>
      </c>
      <c r="AF868" s="396">
        <v>2184915.64</v>
      </c>
      <c r="AG868" s="396">
        <v>1467285.12</v>
      </c>
      <c r="AH868" s="396">
        <v>3857632.6803600001</v>
      </c>
      <c r="AI868" s="396">
        <v>10524463.88036</v>
      </c>
      <c r="AJ868" s="396">
        <v>1476135.41</v>
      </c>
      <c r="AK868" s="396">
        <v>9048328.4703599997</v>
      </c>
      <c r="AL868" s="396">
        <v>10376850.330359999</v>
      </c>
      <c r="AM868" s="396">
        <v>142439.85</v>
      </c>
      <c r="AN868" s="396">
        <v>142439.85</v>
      </c>
      <c r="AO868" s="396">
        <v>148544.41</v>
      </c>
      <c r="AP868" s="396">
        <v>148544.41</v>
      </c>
      <c r="AQ868" s="396">
        <v>4069.71</v>
      </c>
      <c r="AR868" s="396">
        <v>4069.71</v>
      </c>
      <c r="AS868" s="396">
        <v>4069.71</v>
      </c>
      <c r="AT868" s="396">
        <v>4069.71</v>
      </c>
      <c r="AU868" s="396">
        <v>5426.28</v>
      </c>
      <c r="AV868" s="396">
        <v>699990.12</v>
      </c>
      <c r="AW868" s="396">
        <v>288011.59000000003</v>
      </c>
      <c r="AX868" s="396">
        <v>109225.89</v>
      </c>
      <c r="AY868" s="396">
        <v>1700901.24</v>
      </c>
      <c r="AZ868" s="396">
        <v>20764959.129999999</v>
      </c>
      <c r="BA868" s="396">
        <v>342782.76</v>
      </c>
      <c r="BB868" s="396">
        <v>1572.21</v>
      </c>
      <c r="BC868" s="396">
        <v>650619.30000000005</v>
      </c>
      <c r="BD868" s="396">
        <v>20764959.06036</v>
      </c>
    </row>
    <row r="869" spans="1:56" x14ac:dyDescent="0.25">
      <c r="A869" s="390" t="s">
        <v>1972</v>
      </c>
      <c r="B869" s="390" t="s">
        <v>6864</v>
      </c>
      <c r="C869">
        <v>909.32</v>
      </c>
      <c r="D869" s="396">
        <v>13851857.57</v>
      </c>
      <c r="E869" s="396">
        <v>12865285.810000001</v>
      </c>
      <c r="F869" s="397">
        <v>0.92877693442815301</v>
      </c>
      <c r="G869">
        <v>3</v>
      </c>
      <c r="H869" s="396">
        <v>18433.46</v>
      </c>
      <c r="I869" s="396">
        <v>1579286.32</v>
      </c>
      <c r="J869" s="396">
        <v>1597719.78</v>
      </c>
      <c r="K869">
        <v>0.9</v>
      </c>
      <c r="L869" s="396">
        <v>3008957.22</v>
      </c>
      <c r="M869" s="396">
        <v>1002885.43</v>
      </c>
      <c r="N869" s="396">
        <v>335807.91</v>
      </c>
      <c r="O869" s="396">
        <v>111689.41</v>
      </c>
      <c r="P869" s="396">
        <v>102435.27</v>
      </c>
      <c r="Q869" s="396">
        <v>287904.37</v>
      </c>
      <c r="R869" s="396">
        <v>67630.16</v>
      </c>
      <c r="S869" s="396">
        <v>126702.77</v>
      </c>
      <c r="T869" s="396">
        <v>111741.05</v>
      </c>
      <c r="U869" s="396">
        <v>84561.54</v>
      </c>
      <c r="V869" s="396">
        <v>164727.1</v>
      </c>
      <c r="W869" s="396">
        <v>143473.70000000001</v>
      </c>
      <c r="X869" s="396">
        <v>152035.97</v>
      </c>
      <c r="Y869" s="396">
        <v>5700551.9000000004</v>
      </c>
      <c r="Z869" s="396">
        <v>81838.8</v>
      </c>
      <c r="AA869" s="396">
        <v>113665</v>
      </c>
      <c r="AB869" s="396">
        <v>295529</v>
      </c>
      <c r="AC869" s="396">
        <v>30916.880000000001</v>
      </c>
      <c r="AD869" s="396">
        <v>259610.86</v>
      </c>
      <c r="AE869" s="396">
        <v>842030.32</v>
      </c>
      <c r="AF869" s="396">
        <v>1364889.32</v>
      </c>
      <c r="AG869" s="396">
        <v>916594.56</v>
      </c>
      <c r="AH869" s="396">
        <v>2691617.6956799999</v>
      </c>
      <c r="AI869" s="396">
        <v>6596692.4356800001</v>
      </c>
      <c r="AJ869" s="396">
        <v>922123.22</v>
      </c>
      <c r="AK869" s="396">
        <v>5674569.2156800004</v>
      </c>
      <c r="AL869" s="396">
        <v>6504480.10568</v>
      </c>
      <c r="AM869" s="396">
        <v>234008.32000000001</v>
      </c>
      <c r="AN869" s="396">
        <v>234008.32000000001</v>
      </c>
      <c r="AO869" s="396">
        <v>243504.31</v>
      </c>
      <c r="AP869" s="396">
        <v>243504.31</v>
      </c>
      <c r="AQ869" s="396">
        <v>1356.57</v>
      </c>
      <c r="AR869" s="396">
        <v>1356.57</v>
      </c>
      <c r="AS869" s="396">
        <v>1356.57</v>
      </c>
      <c r="AT869" s="396">
        <v>1356.57</v>
      </c>
      <c r="AU869" s="396">
        <v>2034.85</v>
      </c>
      <c r="AV869" s="396">
        <v>436815.54</v>
      </c>
      <c r="AW869" s="396">
        <v>179728.16</v>
      </c>
      <c r="AX869" s="396">
        <v>67795.38</v>
      </c>
      <c r="AY869" s="396">
        <v>1646825.47</v>
      </c>
      <c r="AZ869" s="396">
        <v>13851857.57</v>
      </c>
      <c r="BA869" s="396">
        <v>577946.80000000005</v>
      </c>
      <c r="BB869" s="396">
        <v>100.94</v>
      </c>
      <c r="BC869" s="396">
        <v>349942.13</v>
      </c>
      <c r="BD869" s="396">
        <v>13851857.475679999</v>
      </c>
    </row>
    <row r="870" spans="1:56" x14ac:dyDescent="0.25">
      <c r="A870" s="390" t="s">
        <v>3200</v>
      </c>
      <c r="B870" s="390" t="s">
        <v>6865</v>
      </c>
      <c r="C870">
        <v>59.21</v>
      </c>
      <c r="D870" s="396">
        <v>711711.73</v>
      </c>
      <c r="E870" s="396">
        <v>691463.6</v>
      </c>
      <c r="F870" s="397">
        <v>0.97155009655383895</v>
      </c>
      <c r="G870">
        <v>3</v>
      </c>
      <c r="H870" s="396">
        <v>947.11</v>
      </c>
      <c r="I870" s="396">
        <v>252242.89</v>
      </c>
      <c r="J870" s="396">
        <v>253190</v>
      </c>
      <c r="K870">
        <v>0.9</v>
      </c>
      <c r="L870" s="396">
        <v>170489.88</v>
      </c>
      <c r="M870" s="396">
        <v>34097.97</v>
      </c>
      <c r="N870" s="396">
        <v>18728.05</v>
      </c>
      <c r="O870" s="396">
        <v>7749.54</v>
      </c>
      <c r="P870" s="396">
        <v>5580.01</v>
      </c>
      <c r="Q870" s="396">
        <v>11084.25</v>
      </c>
      <c r="R870" s="396">
        <v>3912.48</v>
      </c>
      <c r="S870" s="396">
        <v>7256.1</v>
      </c>
      <c r="T870" s="396">
        <v>8880.08</v>
      </c>
      <c r="U870" s="396">
        <v>5302.53</v>
      </c>
      <c r="V870" s="396">
        <v>13090.89</v>
      </c>
      <c r="W870" s="396">
        <v>11401.88</v>
      </c>
      <c r="X870" s="396">
        <v>8706.9</v>
      </c>
      <c r="Y870" s="396">
        <v>306280.56</v>
      </c>
      <c r="Z870" s="396">
        <v>5216.3999999999996</v>
      </c>
      <c r="AA870" s="396">
        <v>7401.25</v>
      </c>
      <c r="AB870" s="396">
        <v>19243.25</v>
      </c>
      <c r="AC870" s="396">
        <v>2013.14</v>
      </c>
      <c r="AD870" s="396">
        <v>16904.45</v>
      </c>
      <c r="AE870" s="396">
        <v>11171.92</v>
      </c>
      <c r="AF870" s="396">
        <v>88874.21</v>
      </c>
      <c r="AG870" s="396">
        <v>59683.68</v>
      </c>
      <c r="AH870" s="396">
        <v>138916.77204000001</v>
      </c>
      <c r="AI870" s="396">
        <v>349425.07204</v>
      </c>
      <c r="AJ870" s="396">
        <v>60043.67</v>
      </c>
      <c r="AK870" s="396">
        <v>289381.40204000002</v>
      </c>
      <c r="AL870" s="396">
        <v>343420.70204</v>
      </c>
      <c r="AM870" s="396">
        <v>4747.99</v>
      </c>
      <c r="AN870" s="396">
        <v>4747.99</v>
      </c>
      <c r="AO870" s="396">
        <v>4747.99</v>
      </c>
      <c r="AP870" s="396">
        <v>4747.99</v>
      </c>
      <c r="AQ870" s="396">
        <v>0</v>
      </c>
      <c r="AR870" s="396">
        <v>0</v>
      </c>
      <c r="AS870" s="396">
        <v>0</v>
      </c>
      <c r="AT870" s="396">
        <v>0</v>
      </c>
      <c r="AU870" s="396">
        <v>0</v>
      </c>
      <c r="AV870" s="396">
        <v>27809.68</v>
      </c>
      <c r="AW870" s="396">
        <v>11442.32</v>
      </c>
      <c r="AX870" s="396">
        <v>3766.41</v>
      </c>
      <c r="AY870" s="396">
        <v>62010.37</v>
      </c>
      <c r="AZ870" s="396">
        <v>711711.73</v>
      </c>
      <c r="BA870" s="396">
        <v>11565.36</v>
      </c>
      <c r="BB870" s="396">
        <v>0</v>
      </c>
      <c r="BC870" s="396">
        <v>17071.13</v>
      </c>
      <c r="BD870" s="396">
        <v>711711.63204000005</v>
      </c>
    </row>
    <row r="871" spans="1:56" x14ac:dyDescent="0.25">
      <c r="A871" s="390" t="s">
        <v>1897</v>
      </c>
      <c r="B871" s="390" t="s">
        <v>6866</v>
      </c>
      <c r="C871">
        <v>938.86</v>
      </c>
      <c r="D871" s="396">
        <v>12470201.560000001</v>
      </c>
      <c r="E871" s="396">
        <v>9450282.9900000002</v>
      </c>
      <c r="F871" s="397">
        <v>0.75782920945826304</v>
      </c>
      <c r="G871">
        <v>1</v>
      </c>
      <c r="H871" s="396">
        <v>169466.3</v>
      </c>
      <c r="I871" s="396">
        <v>3967254.81</v>
      </c>
      <c r="J871" s="396">
        <v>4136721.11</v>
      </c>
      <c r="K871">
        <v>0.9</v>
      </c>
      <c r="L871" s="396">
        <v>2844886.18</v>
      </c>
      <c r="M871" s="396">
        <v>685815.08</v>
      </c>
      <c r="N871" s="396">
        <v>315373.86</v>
      </c>
      <c r="O871" s="396">
        <v>127664.86</v>
      </c>
      <c r="P871" s="396">
        <v>93749.56</v>
      </c>
      <c r="Q871" s="396">
        <v>217684.47</v>
      </c>
      <c r="R871" s="396">
        <v>69306.94</v>
      </c>
      <c r="S871" s="396">
        <v>120283.91</v>
      </c>
      <c r="T871" s="396">
        <v>141341.32999999999</v>
      </c>
      <c r="U871" s="396">
        <v>86794.19</v>
      </c>
      <c r="V871" s="396">
        <v>208363.42</v>
      </c>
      <c r="W871" s="396">
        <v>181479.98</v>
      </c>
      <c r="X871" s="396">
        <v>144333.71</v>
      </c>
      <c r="Y871" s="396">
        <v>5237077.49</v>
      </c>
      <c r="Z871" s="396">
        <v>83799.899999999994</v>
      </c>
      <c r="AA871" s="396">
        <v>117357.5</v>
      </c>
      <c r="AB871" s="396">
        <v>305129.5</v>
      </c>
      <c r="AC871" s="396">
        <v>31921.24</v>
      </c>
      <c r="AD871" s="396">
        <v>536089.06000000006</v>
      </c>
      <c r="AE871" s="396">
        <v>379102.66</v>
      </c>
      <c r="AF871" s="396">
        <v>1409228.86</v>
      </c>
      <c r="AG871" s="396">
        <v>946370.88</v>
      </c>
      <c r="AH871" s="396">
        <v>2379882.8876399999</v>
      </c>
      <c r="AI871" s="396">
        <v>6188882.4876399999</v>
      </c>
      <c r="AJ871" s="396">
        <v>952079.14</v>
      </c>
      <c r="AK871" s="396">
        <v>5236803.3476400003</v>
      </c>
      <c r="AL871" s="396">
        <v>6093674.56764</v>
      </c>
      <c r="AM871" s="396">
        <v>105812.46</v>
      </c>
      <c r="AN871" s="396">
        <v>105812.46</v>
      </c>
      <c r="AO871" s="396">
        <v>110560.45</v>
      </c>
      <c r="AP871" s="396">
        <v>110560.45</v>
      </c>
      <c r="AQ871" s="396">
        <v>0</v>
      </c>
      <c r="AR871" s="396">
        <v>0</v>
      </c>
      <c r="AS871" s="396">
        <v>0</v>
      </c>
      <c r="AT871" s="396">
        <v>0</v>
      </c>
      <c r="AU871" s="396">
        <v>0</v>
      </c>
      <c r="AV871" s="396">
        <v>451059.52</v>
      </c>
      <c r="AW871" s="396">
        <v>185588.86</v>
      </c>
      <c r="AX871" s="396">
        <v>70055.22</v>
      </c>
      <c r="AY871" s="396">
        <v>1139449.42</v>
      </c>
      <c r="AZ871" s="396">
        <v>12470201.560000001</v>
      </c>
      <c r="BA871" s="396">
        <v>139679.51999999999</v>
      </c>
      <c r="BB871" s="396">
        <v>0</v>
      </c>
      <c r="BC871" s="396">
        <v>429254.53</v>
      </c>
      <c r="BD871" s="396">
        <v>12470201.477639999</v>
      </c>
    </row>
    <row r="872" spans="1:56" x14ac:dyDescent="0.25">
      <c r="A872" s="390" t="s">
        <v>3290</v>
      </c>
      <c r="B872" s="390" t="s">
        <v>6867</v>
      </c>
      <c r="C872">
        <v>900.12</v>
      </c>
      <c r="D872" s="396">
        <v>11719313.25</v>
      </c>
      <c r="E872" s="396">
        <v>8994289.4800000004</v>
      </c>
      <c r="F872" s="397">
        <v>0.76747581433579304</v>
      </c>
      <c r="G872">
        <v>1</v>
      </c>
      <c r="H872" s="396">
        <v>117195.27</v>
      </c>
      <c r="I872" s="396">
        <v>3226412.33</v>
      </c>
      <c r="J872" s="396">
        <v>3343607.6</v>
      </c>
      <c r="K872">
        <v>0.9</v>
      </c>
      <c r="L872" s="396">
        <v>2665291.6800000002</v>
      </c>
      <c r="M872" s="396">
        <v>657290.98</v>
      </c>
      <c r="N872" s="396">
        <v>304230.19</v>
      </c>
      <c r="O872" s="396">
        <v>121582.39</v>
      </c>
      <c r="P872" s="396">
        <v>86440.35</v>
      </c>
      <c r="Q872" s="396">
        <v>213738.34</v>
      </c>
      <c r="R872" s="396">
        <v>65953.38</v>
      </c>
      <c r="S872" s="396">
        <v>115818.61</v>
      </c>
      <c r="T872" s="396">
        <v>133941.26</v>
      </c>
      <c r="U872" s="396">
        <v>83445.210000000006</v>
      </c>
      <c r="V872" s="396">
        <v>197454.34</v>
      </c>
      <c r="W872" s="396">
        <v>171978.41</v>
      </c>
      <c r="X872" s="396">
        <v>138975.60999999999</v>
      </c>
      <c r="Y872" s="396">
        <v>4956140.75</v>
      </c>
      <c r="Z872" s="396">
        <v>80411.399999999994</v>
      </c>
      <c r="AA872" s="396">
        <v>112515</v>
      </c>
      <c r="AB872" s="396">
        <v>292539</v>
      </c>
      <c r="AC872" s="396">
        <v>30604.080000000002</v>
      </c>
      <c r="AD872" s="396">
        <v>513968.52</v>
      </c>
      <c r="AE872" s="396">
        <v>391543.38</v>
      </c>
      <c r="AF872" s="396">
        <v>1351080.12</v>
      </c>
      <c r="AG872" s="396">
        <v>907320.96</v>
      </c>
      <c r="AH872" s="396">
        <v>2216421.0328799998</v>
      </c>
      <c r="AI872" s="396">
        <v>5896403.4928799998</v>
      </c>
      <c r="AJ872" s="396">
        <v>912793.68</v>
      </c>
      <c r="AK872" s="396">
        <v>4983609.8128800001</v>
      </c>
      <c r="AL872" s="396">
        <v>5805124.1228799997</v>
      </c>
      <c r="AM872" s="396">
        <v>65793.64</v>
      </c>
      <c r="AN872" s="396">
        <v>65793.64</v>
      </c>
      <c r="AO872" s="396">
        <v>68506.78</v>
      </c>
      <c r="AP872" s="396">
        <v>68506.78</v>
      </c>
      <c r="AQ872" s="396">
        <v>2034.85</v>
      </c>
      <c r="AR872" s="396">
        <v>2034.85</v>
      </c>
      <c r="AS872" s="396">
        <v>2034.85</v>
      </c>
      <c r="AT872" s="396">
        <v>2034.85</v>
      </c>
      <c r="AU872" s="396">
        <v>2713.14</v>
      </c>
      <c r="AV872" s="396">
        <v>432745.83</v>
      </c>
      <c r="AW872" s="396">
        <v>178053.67</v>
      </c>
      <c r="AX872" s="396">
        <v>67795.38</v>
      </c>
      <c r="AY872" s="396">
        <v>958048.26</v>
      </c>
      <c r="AZ872" s="396">
        <v>11719313.25</v>
      </c>
      <c r="BA872" s="396">
        <v>93650.25</v>
      </c>
      <c r="BB872" s="396">
        <v>140.63</v>
      </c>
      <c r="BC872" s="396">
        <v>369689.98</v>
      </c>
      <c r="BD872" s="396">
        <v>11719313.13288</v>
      </c>
    </row>
    <row r="873" spans="1:56" x14ac:dyDescent="0.25">
      <c r="A873" s="390" t="s">
        <v>1911</v>
      </c>
      <c r="B873" s="390" t="s">
        <v>6868</v>
      </c>
      <c r="C873">
        <v>397.69</v>
      </c>
      <c r="D873" s="396">
        <v>5303144.76</v>
      </c>
      <c r="E873" s="396">
        <v>5046604.7699999996</v>
      </c>
      <c r="F873" s="397">
        <v>0.95162493169430296</v>
      </c>
      <c r="G873">
        <v>3</v>
      </c>
      <c r="H873" s="396">
        <v>7057.2</v>
      </c>
      <c r="I873" s="396">
        <v>1210419.3899999999</v>
      </c>
      <c r="J873" s="396">
        <v>1217476.5900000001</v>
      </c>
      <c r="K873">
        <v>0.9</v>
      </c>
      <c r="L873" s="396">
        <v>1225364.8</v>
      </c>
      <c r="M873" s="396">
        <v>302358.01</v>
      </c>
      <c r="N873" s="396">
        <v>133510.9</v>
      </c>
      <c r="O873" s="396">
        <v>53082.94</v>
      </c>
      <c r="P873" s="396">
        <v>40999.800000000003</v>
      </c>
      <c r="Q873" s="396">
        <v>94093.43</v>
      </c>
      <c r="R873" s="396">
        <v>29064.2</v>
      </c>
      <c r="S873" s="396">
        <v>50792.74</v>
      </c>
      <c r="T873" s="396">
        <v>58460.55</v>
      </c>
      <c r="U873" s="396">
        <v>36559.61</v>
      </c>
      <c r="V873" s="396">
        <v>86181.73</v>
      </c>
      <c r="W873" s="396">
        <v>75062.399999999994</v>
      </c>
      <c r="X873" s="396">
        <v>60948.34</v>
      </c>
      <c r="Y873" s="396">
        <v>2246479.4500000002</v>
      </c>
      <c r="Z873" s="396">
        <v>35454.6</v>
      </c>
      <c r="AA873" s="396">
        <v>49711.25</v>
      </c>
      <c r="AB873" s="396">
        <v>129249.25</v>
      </c>
      <c r="AC873" s="396">
        <v>13521.46</v>
      </c>
      <c r="AD873" s="396">
        <v>113540.49</v>
      </c>
      <c r="AE873" s="396">
        <v>173231.62</v>
      </c>
      <c r="AF873" s="396">
        <v>596932.68999999994</v>
      </c>
      <c r="AG873" s="396">
        <v>400871.52</v>
      </c>
      <c r="AH873" s="396">
        <v>1038230.38956</v>
      </c>
      <c r="AI873" s="396">
        <v>2550743.2695599999</v>
      </c>
      <c r="AJ873" s="396">
        <v>403289.47</v>
      </c>
      <c r="AK873" s="396">
        <v>2147453.7995600002</v>
      </c>
      <c r="AL873" s="396">
        <v>2510414.3195600002</v>
      </c>
      <c r="AM873" s="396">
        <v>60367.360000000001</v>
      </c>
      <c r="AN873" s="396">
        <v>60367.360000000001</v>
      </c>
      <c r="AO873" s="396">
        <v>63080.5</v>
      </c>
      <c r="AP873" s="396">
        <v>63080.5</v>
      </c>
      <c r="AQ873" s="396">
        <v>0</v>
      </c>
      <c r="AR873" s="396">
        <v>0</v>
      </c>
      <c r="AS873" s="396">
        <v>0</v>
      </c>
      <c r="AT873" s="396">
        <v>0</v>
      </c>
      <c r="AU873" s="396">
        <v>0</v>
      </c>
      <c r="AV873" s="396">
        <v>191276.37</v>
      </c>
      <c r="AW873" s="396">
        <v>78700.84</v>
      </c>
      <c r="AX873" s="396">
        <v>29377.99</v>
      </c>
      <c r="AY873" s="396">
        <v>546250.92000000004</v>
      </c>
      <c r="AZ873" s="396">
        <v>5303144.76</v>
      </c>
      <c r="BA873" s="396">
        <v>128124.7</v>
      </c>
      <c r="BB873" s="396">
        <v>5.1100000000000003</v>
      </c>
      <c r="BC873" s="396">
        <v>221869.88</v>
      </c>
      <c r="BD873" s="396">
        <v>5303144.6895599999</v>
      </c>
    </row>
    <row r="874" spans="1:56" x14ac:dyDescent="0.25">
      <c r="A874" s="390" t="s">
        <v>2659</v>
      </c>
      <c r="B874" s="390" t="s">
        <v>6869</v>
      </c>
      <c r="C874">
        <v>3212.25</v>
      </c>
      <c r="D874" s="396">
        <v>40879444.07</v>
      </c>
      <c r="E874" s="396">
        <v>35848533.5</v>
      </c>
      <c r="F874" s="397">
        <v>0.87693299934839397</v>
      </c>
      <c r="G874">
        <v>2</v>
      </c>
      <c r="H874" s="396">
        <v>79927.149999999994</v>
      </c>
      <c r="I874" s="396">
        <v>2627702.13</v>
      </c>
      <c r="J874" s="396">
        <v>2707629.28</v>
      </c>
      <c r="K874">
        <v>0.9</v>
      </c>
      <c r="L874" s="396">
        <v>9509024.4700000007</v>
      </c>
      <c r="M874" s="396">
        <v>2339675.69</v>
      </c>
      <c r="N874" s="396">
        <v>1087096.8999999999</v>
      </c>
      <c r="O874" s="396">
        <v>437861.07</v>
      </c>
      <c r="P874" s="396">
        <v>308406.62</v>
      </c>
      <c r="Q874" s="396">
        <v>760960.3</v>
      </c>
      <c r="R874" s="396">
        <v>238102.9</v>
      </c>
      <c r="S874" s="396">
        <v>414714.36</v>
      </c>
      <c r="T874" s="396">
        <v>482484.56</v>
      </c>
      <c r="U874" s="396">
        <v>298616.67</v>
      </c>
      <c r="V874" s="396">
        <v>711272.01</v>
      </c>
      <c r="W874" s="396">
        <v>619502.36</v>
      </c>
      <c r="X874" s="396">
        <v>497633.16</v>
      </c>
      <c r="Y874" s="396">
        <v>17705351.07</v>
      </c>
      <c r="Z874" s="396">
        <v>286155</v>
      </c>
      <c r="AA874" s="396">
        <v>401531.25</v>
      </c>
      <c r="AB874" s="396">
        <v>1043981.25</v>
      </c>
      <c r="AC874" s="396">
        <v>109216.5</v>
      </c>
      <c r="AD874" s="396">
        <v>917097.37</v>
      </c>
      <c r="AE874" s="396">
        <v>1381687</v>
      </c>
      <c r="AF874" s="396">
        <v>4821587.25</v>
      </c>
      <c r="AG874" s="396">
        <v>3237948</v>
      </c>
      <c r="AH874" s="396">
        <v>7907328.0779999997</v>
      </c>
      <c r="AI874" s="396">
        <v>20106531.697999999</v>
      </c>
      <c r="AJ874" s="396">
        <v>3257478.48</v>
      </c>
      <c r="AK874" s="396">
        <v>16849053.217999998</v>
      </c>
      <c r="AL874" s="396">
        <v>19780783.848000001</v>
      </c>
      <c r="AM874" s="396">
        <v>202807.21</v>
      </c>
      <c r="AN874" s="396">
        <v>202807.21</v>
      </c>
      <c r="AO874" s="396">
        <v>211624.92</v>
      </c>
      <c r="AP874" s="396">
        <v>211624.92</v>
      </c>
      <c r="AQ874" s="396">
        <v>26453.11</v>
      </c>
      <c r="AR874" s="396">
        <v>26453.11</v>
      </c>
      <c r="AS874" s="396">
        <v>27809.68</v>
      </c>
      <c r="AT874" s="396">
        <v>27809.68</v>
      </c>
      <c r="AU874" s="396">
        <v>33235.96</v>
      </c>
      <c r="AV874" s="396">
        <v>1545133.23</v>
      </c>
      <c r="AW874" s="396">
        <v>635746.51</v>
      </c>
      <c r="AX874" s="396">
        <v>241803.51999999999</v>
      </c>
      <c r="AY874" s="396">
        <v>3393309.06</v>
      </c>
      <c r="AZ874" s="396">
        <v>40879444.07</v>
      </c>
      <c r="BA874" s="396">
        <v>209773.65</v>
      </c>
      <c r="BB874" s="396">
        <v>1609.59</v>
      </c>
      <c r="BC874" s="396">
        <v>932335.31</v>
      </c>
      <c r="BD874" s="396">
        <v>40879443.978</v>
      </c>
    </row>
    <row r="875" spans="1:56" x14ac:dyDescent="0.25">
      <c r="A875" s="390" t="s">
        <v>2611</v>
      </c>
      <c r="B875" s="390" t="s">
        <v>6870</v>
      </c>
      <c r="C875">
        <v>825.5</v>
      </c>
      <c r="D875" s="396">
        <v>10371876.970000001</v>
      </c>
      <c r="E875" s="396">
        <v>7362733.7699999996</v>
      </c>
      <c r="F875" s="397">
        <v>0.70987476917593995</v>
      </c>
      <c r="G875">
        <v>1</v>
      </c>
      <c r="H875" s="396">
        <v>295286.90000000002</v>
      </c>
      <c r="I875" s="396">
        <v>2159884.38</v>
      </c>
      <c r="J875" s="396">
        <v>2455171.2799999998</v>
      </c>
      <c r="K875">
        <v>0.9</v>
      </c>
      <c r="L875" s="396">
        <v>2429480.79</v>
      </c>
      <c r="M875" s="396">
        <v>485896.15</v>
      </c>
      <c r="N875" s="396">
        <v>266067.53999999998</v>
      </c>
      <c r="O875" s="396">
        <v>118180.48</v>
      </c>
      <c r="P875" s="396">
        <v>79853.14</v>
      </c>
      <c r="Q875" s="396">
        <v>162800.01</v>
      </c>
      <c r="R875" s="396">
        <v>61481.97</v>
      </c>
      <c r="S875" s="396">
        <v>102143.64</v>
      </c>
      <c r="T875" s="396">
        <v>135421.28</v>
      </c>
      <c r="U875" s="396">
        <v>76468.19</v>
      </c>
      <c r="V875" s="396">
        <v>199636.16</v>
      </c>
      <c r="W875" s="396">
        <v>173878.73</v>
      </c>
      <c r="X875" s="396">
        <v>122566.44</v>
      </c>
      <c r="Y875" s="396">
        <v>4413874.5199999996</v>
      </c>
      <c r="Z875" s="396">
        <v>73822.5</v>
      </c>
      <c r="AA875" s="396">
        <v>103187.5</v>
      </c>
      <c r="AB875" s="396">
        <v>268287.5</v>
      </c>
      <c r="AC875" s="396">
        <v>28067</v>
      </c>
      <c r="AD875" s="396">
        <v>471360.5</v>
      </c>
      <c r="AE875" s="396">
        <v>149995.75</v>
      </c>
      <c r="AF875" s="396">
        <v>1239075.5</v>
      </c>
      <c r="AG875" s="396">
        <v>832104</v>
      </c>
      <c r="AH875" s="396">
        <v>1990811.655</v>
      </c>
      <c r="AI875" s="396">
        <v>5156711.9050000003</v>
      </c>
      <c r="AJ875" s="396">
        <v>837123.04</v>
      </c>
      <c r="AK875" s="396">
        <v>4319588.8650000002</v>
      </c>
      <c r="AL875" s="396">
        <v>5072999.5949999997</v>
      </c>
      <c r="AM875" s="396">
        <v>64437.07</v>
      </c>
      <c r="AN875" s="396">
        <v>64437.07</v>
      </c>
      <c r="AO875" s="396">
        <v>67150.210000000006</v>
      </c>
      <c r="AP875" s="396">
        <v>67150.210000000006</v>
      </c>
      <c r="AQ875" s="396">
        <v>0</v>
      </c>
      <c r="AR875" s="396">
        <v>0</v>
      </c>
      <c r="AS875" s="396">
        <v>0</v>
      </c>
      <c r="AT875" s="396">
        <v>0</v>
      </c>
      <c r="AU875" s="396">
        <v>0</v>
      </c>
      <c r="AV875" s="396">
        <v>396796.72</v>
      </c>
      <c r="AW875" s="396">
        <v>163262.38</v>
      </c>
      <c r="AX875" s="396">
        <v>61769.120000000003</v>
      </c>
      <c r="AY875" s="396">
        <v>885002.78</v>
      </c>
      <c r="AZ875" s="396">
        <v>10371876.970000001</v>
      </c>
      <c r="BA875" s="396">
        <v>114551.33</v>
      </c>
      <c r="BB875" s="396">
        <v>0</v>
      </c>
      <c r="BC875" s="396">
        <v>239762.87</v>
      </c>
      <c r="BD875" s="396">
        <v>10371876.895</v>
      </c>
    </row>
    <row r="876" spans="1:56" x14ac:dyDescent="0.25">
      <c r="A876" s="390" t="s">
        <v>3032</v>
      </c>
      <c r="B876" s="390" t="s">
        <v>6871</v>
      </c>
      <c r="C876">
        <v>205.14</v>
      </c>
      <c r="D876" s="396">
        <v>2777593.77</v>
      </c>
      <c r="E876" s="396">
        <v>2007621.75</v>
      </c>
      <c r="F876" s="397">
        <v>0.72279170974666995</v>
      </c>
      <c r="G876">
        <v>1</v>
      </c>
      <c r="H876" s="396">
        <v>68228.5</v>
      </c>
      <c r="I876" s="396">
        <v>653802.09</v>
      </c>
      <c r="J876" s="396">
        <v>722030.59</v>
      </c>
      <c r="K876">
        <v>0.9</v>
      </c>
      <c r="L876" s="396">
        <v>646440.79</v>
      </c>
      <c r="M876" s="396">
        <v>129288.15</v>
      </c>
      <c r="N876" s="396">
        <v>65871.09</v>
      </c>
      <c r="O876" s="396">
        <v>28414.98</v>
      </c>
      <c r="P876" s="396">
        <v>22297.19</v>
      </c>
      <c r="Q876" s="396">
        <v>38794.89</v>
      </c>
      <c r="R876" s="396">
        <v>14532.1</v>
      </c>
      <c r="S876" s="396">
        <v>25117.29</v>
      </c>
      <c r="T876" s="396">
        <v>32560.3</v>
      </c>
      <c r="U876" s="396">
        <v>18977.5</v>
      </c>
      <c r="V876" s="396">
        <v>47999.95</v>
      </c>
      <c r="W876" s="396">
        <v>41806.9</v>
      </c>
      <c r="X876" s="396">
        <v>30139.29</v>
      </c>
      <c r="Y876" s="396">
        <v>1142240.42</v>
      </c>
      <c r="Z876" s="396">
        <v>18223.2</v>
      </c>
      <c r="AA876" s="396">
        <v>25642.5</v>
      </c>
      <c r="AB876" s="396">
        <v>66670.5</v>
      </c>
      <c r="AC876" s="396">
        <v>6974.76</v>
      </c>
      <c r="AD876" s="396">
        <v>117134.94</v>
      </c>
      <c r="AE876" s="396">
        <v>36200.239999999998</v>
      </c>
      <c r="AF876" s="396">
        <v>307915.14</v>
      </c>
      <c r="AG876" s="396">
        <v>206781.12</v>
      </c>
      <c r="AH876" s="396">
        <v>544445.63736000005</v>
      </c>
      <c r="AI876" s="396">
        <v>1329988.03736</v>
      </c>
      <c r="AJ876" s="396">
        <v>208028.37</v>
      </c>
      <c r="AK876" s="396">
        <v>1121959.6673600001</v>
      </c>
      <c r="AL876" s="396">
        <v>1309185.1973600001</v>
      </c>
      <c r="AM876" s="396">
        <v>41375.379999999997</v>
      </c>
      <c r="AN876" s="396">
        <v>41375.379999999997</v>
      </c>
      <c r="AO876" s="396">
        <v>42731.95</v>
      </c>
      <c r="AP876" s="396">
        <v>42731.95</v>
      </c>
      <c r="AQ876" s="396">
        <v>678.28</v>
      </c>
      <c r="AR876" s="396">
        <v>678.28</v>
      </c>
      <c r="AS876" s="396">
        <v>678.28</v>
      </c>
      <c r="AT876" s="396">
        <v>678.28</v>
      </c>
      <c r="AU876" s="396">
        <v>1356.57</v>
      </c>
      <c r="AV876" s="396">
        <v>98351.32</v>
      </c>
      <c r="AW876" s="396">
        <v>40466.74</v>
      </c>
      <c r="AX876" s="396">
        <v>15065.64</v>
      </c>
      <c r="AY876" s="396">
        <v>326168.05</v>
      </c>
      <c r="AZ876" s="396">
        <v>2777593.77</v>
      </c>
      <c r="BA876" s="396">
        <v>107360.01</v>
      </c>
      <c r="BB876" s="396">
        <v>431.91</v>
      </c>
      <c r="BC876" s="396">
        <v>80957.83</v>
      </c>
      <c r="BD876" s="396">
        <v>2777593.6673599998</v>
      </c>
    </row>
    <row r="877" spans="1:56" x14ac:dyDescent="0.25">
      <c r="A877" s="390" t="s">
        <v>2064</v>
      </c>
      <c r="B877" s="390" t="s">
        <v>6872</v>
      </c>
      <c r="C877">
        <v>837</v>
      </c>
      <c r="D877" s="396">
        <v>11434412.529999999</v>
      </c>
      <c r="E877" s="396">
        <v>12956375.939999999</v>
      </c>
      <c r="F877" s="397">
        <v>1.1331037695209001</v>
      </c>
      <c r="G877">
        <v>4</v>
      </c>
      <c r="H877" s="396">
        <v>727.11</v>
      </c>
      <c r="I877" s="396">
        <v>2659767.5299999998</v>
      </c>
      <c r="J877" s="396">
        <v>2660494.64</v>
      </c>
      <c r="K877">
        <v>0.9</v>
      </c>
      <c r="L877" s="396">
        <v>2625972.9700000002</v>
      </c>
      <c r="M877" s="396">
        <v>642722.62</v>
      </c>
      <c r="N877" s="396">
        <v>282156.7</v>
      </c>
      <c r="O877" s="396">
        <v>113363.5</v>
      </c>
      <c r="P877" s="396">
        <v>89558.58</v>
      </c>
      <c r="Q877" s="396">
        <v>196008.01</v>
      </c>
      <c r="R877" s="396">
        <v>61481.97</v>
      </c>
      <c r="S877" s="396">
        <v>107446.18</v>
      </c>
      <c r="T877" s="396">
        <v>125061.18</v>
      </c>
      <c r="U877" s="396">
        <v>77584.509999999995</v>
      </c>
      <c r="V877" s="396">
        <v>184363.45</v>
      </c>
      <c r="W877" s="396">
        <v>160576.53</v>
      </c>
      <c r="X877" s="396">
        <v>128929.18</v>
      </c>
      <c r="Y877" s="396">
        <v>4795225.38</v>
      </c>
      <c r="Z877" s="396">
        <v>74925</v>
      </c>
      <c r="AA877" s="396">
        <v>104625</v>
      </c>
      <c r="AB877" s="396">
        <v>272025</v>
      </c>
      <c r="AC877" s="396">
        <v>28458</v>
      </c>
      <c r="AD877" s="396">
        <v>238963.5</v>
      </c>
      <c r="AE877" s="396">
        <v>355232</v>
      </c>
      <c r="AF877" s="396">
        <v>1256337</v>
      </c>
      <c r="AG877" s="396">
        <v>843696</v>
      </c>
      <c r="AH877" s="396">
        <v>2254844.352</v>
      </c>
      <c r="AI877" s="396">
        <v>5429105.852</v>
      </c>
      <c r="AJ877" s="396">
        <v>848784.96</v>
      </c>
      <c r="AK877" s="396">
        <v>4580320.892</v>
      </c>
      <c r="AL877" s="396">
        <v>5344227.352</v>
      </c>
      <c r="AM877" s="396">
        <v>148544.41</v>
      </c>
      <c r="AN877" s="396">
        <v>148544.41</v>
      </c>
      <c r="AO877" s="396">
        <v>154648.98000000001</v>
      </c>
      <c r="AP877" s="396">
        <v>154648.98000000001</v>
      </c>
      <c r="AQ877" s="396">
        <v>10852.56</v>
      </c>
      <c r="AR877" s="396">
        <v>10852.56</v>
      </c>
      <c r="AS877" s="396">
        <v>11530.84</v>
      </c>
      <c r="AT877" s="396">
        <v>11530.84</v>
      </c>
      <c r="AU877" s="396">
        <v>13565.7</v>
      </c>
      <c r="AV877" s="396">
        <v>402223</v>
      </c>
      <c r="AW877" s="396">
        <v>165495.03</v>
      </c>
      <c r="AX877" s="396">
        <v>62522.400000000001</v>
      </c>
      <c r="AY877" s="396">
        <v>1294959.71</v>
      </c>
      <c r="AZ877" s="396">
        <v>11434412.529999999</v>
      </c>
      <c r="BA877" s="396">
        <v>436707.5</v>
      </c>
      <c r="BB877" s="396">
        <v>124.31</v>
      </c>
      <c r="BC877" s="396">
        <v>315258.51</v>
      </c>
      <c r="BD877" s="396">
        <v>11434412.442</v>
      </c>
    </row>
    <row r="878" spans="1:56" x14ac:dyDescent="0.25">
      <c r="A878" s="390" t="s">
        <v>2005</v>
      </c>
      <c r="B878" s="390" t="s">
        <v>6873</v>
      </c>
      <c r="C878">
        <v>1140.27</v>
      </c>
      <c r="D878" s="396">
        <v>15362871.51</v>
      </c>
      <c r="E878" s="396">
        <v>12799224.99</v>
      </c>
      <c r="F878" s="397">
        <v>0.83312712611497997</v>
      </c>
      <c r="G878">
        <v>2</v>
      </c>
      <c r="H878" s="396">
        <v>41173.199999999997</v>
      </c>
      <c r="I878" s="396">
        <v>2774569.5</v>
      </c>
      <c r="J878" s="396">
        <v>2815742.7</v>
      </c>
      <c r="K878">
        <v>0.9</v>
      </c>
      <c r="L878" s="396">
        <v>3476625.57</v>
      </c>
      <c r="M878" s="396">
        <v>849629.95</v>
      </c>
      <c r="N878" s="396">
        <v>384729.43</v>
      </c>
      <c r="O878" s="396">
        <v>155550.51</v>
      </c>
      <c r="P878" s="396">
        <v>115658.39</v>
      </c>
      <c r="Q878" s="396">
        <v>270383.42</v>
      </c>
      <c r="R878" s="396">
        <v>84397.97</v>
      </c>
      <c r="S878" s="396">
        <v>146796.6</v>
      </c>
      <c r="T878" s="396">
        <v>171681.62</v>
      </c>
      <c r="U878" s="396">
        <v>105492.61</v>
      </c>
      <c r="V878" s="396">
        <v>253090.65</v>
      </c>
      <c r="W878" s="396">
        <v>220436.42</v>
      </c>
      <c r="X878" s="396">
        <v>176147.4</v>
      </c>
      <c r="Y878" s="396">
        <v>6410620.54</v>
      </c>
      <c r="Z878" s="396">
        <v>101889.9</v>
      </c>
      <c r="AA878" s="396">
        <v>142533.75</v>
      </c>
      <c r="AB878" s="396">
        <v>370587.75</v>
      </c>
      <c r="AC878" s="396">
        <v>38769.18</v>
      </c>
      <c r="AD878" s="396">
        <v>651094.17000000004</v>
      </c>
      <c r="AE878" s="396">
        <v>483444.13</v>
      </c>
      <c r="AF878" s="396">
        <v>1711545.27</v>
      </c>
      <c r="AG878" s="396">
        <v>1149392.1599999999</v>
      </c>
      <c r="AH878" s="396">
        <v>2938570.45248</v>
      </c>
      <c r="AI878" s="396">
        <v>7587826.76248</v>
      </c>
      <c r="AJ878" s="396">
        <v>1156325</v>
      </c>
      <c r="AK878" s="396">
        <v>6431501.76248</v>
      </c>
      <c r="AL878" s="396">
        <v>7472194.26248</v>
      </c>
      <c r="AM878" s="396">
        <v>148544.41</v>
      </c>
      <c r="AN878" s="396">
        <v>148544.41</v>
      </c>
      <c r="AO878" s="396">
        <v>154648.98000000001</v>
      </c>
      <c r="AP878" s="396">
        <v>154648.98000000001</v>
      </c>
      <c r="AQ878" s="396">
        <v>2713.14</v>
      </c>
      <c r="AR878" s="396">
        <v>2713.14</v>
      </c>
      <c r="AS878" s="396">
        <v>2713.14</v>
      </c>
      <c r="AT878" s="396">
        <v>2713.14</v>
      </c>
      <c r="AU878" s="396">
        <v>3391.42</v>
      </c>
      <c r="AV878" s="396">
        <v>548054.28</v>
      </c>
      <c r="AW878" s="396">
        <v>225497.44</v>
      </c>
      <c r="AX878" s="396">
        <v>85874.14</v>
      </c>
      <c r="AY878" s="396">
        <v>1480056.62</v>
      </c>
      <c r="AZ878" s="396">
        <v>15362871.51</v>
      </c>
      <c r="BA878" s="396">
        <v>218213.37</v>
      </c>
      <c r="BB878" s="396">
        <v>125.36</v>
      </c>
      <c r="BC878" s="396">
        <v>396001.14</v>
      </c>
      <c r="BD878" s="396">
        <v>15362871.42248</v>
      </c>
    </row>
    <row r="879" spans="1:56" x14ac:dyDescent="0.25">
      <c r="A879" s="390" t="s">
        <v>2516</v>
      </c>
      <c r="B879" s="390" t="s">
        <v>6874</v>
      </c>
      <c r="C879">
        <v>300.93</v>
      </c>
      <c r="D879" s="396">
        <v>4135783.96</v>
      </c>
      <c r="E879" s="396">
        <v>3958218.21</v>
      </c>
      <c r="F879" s="397">
        <v>0.95706599964665495</v>
      </c>
      <c r="G879">
        <v>3</v>
      </c>
      <c r="H879" s="396">
        <v>5503.72</v>
      </c>
      <c r="I879" s="396">
        <v>1002696.76</v>
      </c>
      <c r="J879" s="396">
        <v>1008200.48</v>
      </c>
      <c r="K879">
        <v>0.9</v>
      </c>
      <c r="L879" s="396">
        <v>960369.97</v>
      </c>
      <c r="M879" s="396">
        <v>224709.71</v>
      </c>
      <c r="N879" s="396">
        <v>99696.639999999999</v>
      </c>
      <c r="O879" s="396">
        <v>40519.93</v>
      </c>
      <c r="P879" s="396">
        <v>32994.07</v>
      </c>
      <c r="Q879" s="396">
        <v>66052.47</v>
      </c>
      <c r="R879" s="396">
        <v>21798.15</v>
      </c>
      <c r="S879" s="396">
        <v>37955.01</v>
      </c>
      <c r="T879" s="396">
        <v>45140.42</v>
      </c>
      <c r="U879" s="396">
        <v>27908.1</v>
      </c>
      <c r="V879" s="396">
        <v>66545.38</v>
      </c>
      <c r="W879" s="396">
        <v>57959.57</v>
      </c>
      <c r="X879" s="396">
        <v>45543.81</v>
      </c>
      <c r="Y879" s="396">
        <v>1727193.23</v>
      </c>
      <c r="Z879" s="396">
        <v>26889.3</v>
      </c>
      <c r="AA879" s="396">
        <v>37616.25</v>
      </c>
      <c r="AB879" s="396">
        <v>97802.25</v>
      </c>
      <c r="AC879" s="396">
        <v>10231.620000000001</v>
      </c>
      <c r="AD879" s="396">
        <v>85915.51</v>
      </c>
      <c r="AE879" s="396">
        <v>109178.17</v>
      </c>
      <c r="AF879" s="396">
        <v>451695.93</v>
      </c>
      <c r="AG879" s="396">
        <v>303337.44</v>
      </c>
      <c r="AH879" s="396">
        <v>821322.62832000002</v>
      </c>
      <c r="AI879" s="396">
        <v>1943989.0983200001</v>
      </c>
      <c r="AJ879" s="396">
        <v>305167.09000000003</v>
      </c>
      <c r="AK879" s="396">
        <v>1638822.00832</v>
      </c>
      <c r="AL879" s="396">
        <v>1913472.3883199999</v>
      </c>
      <c r="AM879" s="396">
        <v>65793.64</v>
      </c>
      <c r="AN879" s="396">
        <v>65793.64</v>
      </c>
      <c r="AO879" s="396">
        <v>68506.78</v>
      </c>
      <c r="AP879" s="396">
        <v>68506.78</v>
      </c>
      <c r="AQ879" s="396">
        <v>0</v>
      </c>
      <c r="AR879" s="396">
        <v>0</v>
      </c>
      <c r="AS879" s="396">
        <v>0</v>
      </c>
      <c r="AT879" s="396">
        <v>0</v>
      </c>
      <c r="AU879" s="396">
        <v>0</v>
      </c>
      <c r="AV879" s="396">
        <v>144474.70000000001</v>
      </c>
      <c r="AW879" s="396">
        <v>59444.25</v>
      </c>
      <c r="AX879" s="396">
        <v>22598.46</v>
      </c>
      <c r="AY879" s="396">
        <v>495118.25</v>
      </c>
      <c r="AZ879" s="396">
        <v>4135783.96</v>
      </c>
      <c r="BA879" s="396">
        <v>192516.05</v>
      </c>
      <c r="BB879" s="396">
        <v>0</v>
      </c>
      <c r="BC879" s="396">
        <v>95718.49</v>
      </c>
      <c r="BD879" s="396">
        <v>4135783.8683199999</v>
      </c>
    </row>
    <row r="880" spans="1:56" x14ac:dyDescent="0.25">
      <c r="A880" s="390" t="s">
        <v>3034</v>
      </c>
      <c r="B880" s="390" t="s">
        <v>6875</v>
      </c>
      <c r="C880">
        <v>438.54</v>
      </c>
      <c r="D880" s="396">
        <v>5652814.2999999998</v>
      </c>
      <c r="E880" s="396">
        <v>5877618.2999999998</v>
      </c>
      <c r="F880" s="397">
        <v>1.03976850964306</v>
      </c>
      <c r="G880">
        <v>4</v>
      </c>
      <c r="H880" s="396">
        <v>359.46</v>
      </c>
      <c r="I880" s="396">
        <v>950549.58</v>
      </c>
      <c r="J880" s="396">
        <v>950909.04</v>
      </c>
      <c r="K880">
        <v>0.9</v>
      </c>
      <c r="L880" s="396">
        <v>1319816.02</v>
      </c>
      <c r="M880" s="396">
        <v>320065.09000000003</v>
      </c>
      <c r="N880" s="396">
        <v>147166.47</v>
      </c>
      <c r="O880" s="396">
        <v>58895.1</v>
      </c>
      <c r="P880" s="396">
        <v>43229.1</v>
      </c>
      <c r="Q880" s="396">
        <v>101713.86</v>
      </c>
      <c r="R880" s="396">
        <v>32417.759999999998</v>
      </c>
      <c r="S880" s="396">
        <v>56095.28</v>
      </c>
      <c r="T880" s="396">
        <v>65120.61</v>
      </c>
      <c r="U880" s="396">
        <v>40466.74</v>
      </c>
      <c r="V880" s="396">
        <v>95999.9</v>
      </c>
      <c r="W880" s="396">
        <v>83613.81</v>
      </c>
      <c r="X880" s="396">
        <v>67311.08</v>
      </c>
      <c r="Y880" s="396">
        <v>2431910.8199999998</v>
      </c>
      <c r="Z880" s="396">
        <v>39236.400000000001</v>
      </c>
      <c r="AA880" s="396">
        <v>54817.5</v>
      </c>
      <c r="AB880" s="396">
        <v>142525.5</v>
      </c>
      <c r="AC880" s="396">
        <v>14910.36</v>
      </c>
      <c r="AD880" s="396">
        <v>125203.17</v>
      </c>
      <c r="AE880" s="396">
        <v>180715.6</v>
      </c>
      <c r="AF880" s="396">
        <v>658248.54</v>
      </c>
      <c r="AG880" s="396">
        <v>442048.32</v>
      </c>
      <c r="AH880" s="396">
        <v>1099148.61396</v>
      </c>
      <c r="AI880" s="396">
        <v>2756854.0039599999</v>
      </c>
      <c r="AJ880" s="396">
        <v>444714.64</v>
      </c>
      <c r="AK880" s="396">
        <v>2312139.3639600002</v>
      </c>
      <c r="AL880" s="396">
        <v>2712382.5339600001</v>
      </c>
      <c r="AM880" s="396">
        <v>43410.239999999998</v>
      </c>
      <c r="AN880" s="396">
        <v>43410.239999999998</v>
      </c>
      <c r="AO880" s="396">
        <v>45445.09</v>
      </c>
      <c r="AP880" s="396">
        <v>45445.09</v>
      </c>
      <c r="AQ880" s="396">
        <v>0</v>
      </c>
      <c r="AR880" s="396">
        <v>0</v>
      </c>
      <c r="AS880" s="396">
        <v>0</v>
      </c>
      <c r="AT880" s="396">
        <v>0</v>
      </c>
      <c r="AU880" s="396">
        <v>678.28</v>
      </c>
      <c r="AV880" s="396">
        <v>210946.63</v>
      </c>
      <c r="AW880" s="396">
        <v>86794.19</v>
      </c>
      <c r="AX880" s="396">
        <v>32391.119999999999</v>
      </c>
      <c r="AY880" s="396">
        <v>508520.88</v>
      </c>
      <c r="AZ880" s="396">
        <v>5652814.2999999998</v>
      </c>
      <c r="BA880" s="396">
        <v>87043.07</v>
      </c>
      <c r="BB880" s="396">
        <v>0.03</v>
      </c>
      <c r="BC880" s="396">
        <v>156326.51999999999</v>
      </c>
      <c r="BD880" s="396">
        <v>5652814.2339599999</v>
      </c>
    </row>
    <row r="881" spans="1:56" x14ac:dyDescent="0.25">
      <c r="A881" s="390" t="s">
        <v>2147</v>
      </c>
      <c r="B881" s="390" t="s">
        <v>6876</v>
      </c>
      <c r="C881">
        <v>822.31</v>
      </c>
      <c r="D881" s="396">
        <v>10278683.859999999</v>
      </c>
      <c r="E881" s="396">
        <v>6953284.75</v>
      </c>
      <c r="F881" s="397">
        <v>0.67647617581264896</v>
      </c>
      <c r="G881">
        <v>1</v>
      </c>
      <c r="H881" s="396">
        <v>418204.77</v>
      </c>
      <c r="I881" s="396">
        <v>2645747.77</v>
      </c>
      <c r="J881" s="396">
        <v>3063952.54</v>
      </c>
      <c r="K881">
        <v>0.9</v>
      </c>
      <c r="L881" s="396">
        <v>2419793.86</v>
      </c>
      <c r="M881" s="396">
        <v>483958.77</v>
      </c>
      <c r="N881" s="396">
        <v>264775.95</v>
      </c>
      <c r="O881" s="396">
        <v>117534.69</v>
      </c>
      <c r="P881" s="396">
        <v>79036.39</v>
      </c>
      <c r="Q881" s="396">
        <v>160721.71</v>
      </c>
      <c r="R881" s="396">
        <v>60364.11</v>
      </c>
      <c r="S881" s="396">
        <v>101585.48</v>
      </c>
      <c r="T881" s="396">
        <v>134681.26999999999</v>
      </c>
      <c r="U881" s="396">
        <v>76189.11</v>
      </c>
      <c r="V881" s="396">
        <v>198545.25</v>
      </c>
      <c r="W881" s="396">
        <v>172928.57</v>
      </c>
      <c r="X881" s="396">
        <v>121896.68</v>
      </c>
      <c r="Y881" s="396">
        <v>4392011.84</v>
      </c>
      <c r="Z881" s="396">
        <v>73535.399999999994</v>
      </c>
      <c r="AA881" s="396">
        <v>102788.75</v>
      </c>
      <c r="AB881" s="396">
        <v>267250.75</v>
      </c>
      <c r="AC881" s="396">
        <v>27958.54</v>
      </c>
      <c r="AD881" s="396">
        <v>469539.01</v>
      </c>
      <c r="AE881" s="396">
        <v>148468.98000000001</v>
      </c>
      <c r="AF881" s="396">
        <v>1234287.31</v>
      </c>
      <c r="AG881" s="396">
        <v>828888.48</v>
      </c>
      <c r="AH881" s="396">
        <v>1970204.59344</v>
      </c>
      <c r="AI881" s="396">
        <v>5122921.8134399997</v>
      </c>
      <c r="AJ881" s="396">
        <v>833888.12</v>
      </c>
      <c r="AK881" s="396">
        <v>4289033.6934399996</v>
      </c>
      <c r="AL881" s="396">
        <v>5039532.9934400003</v>
      </c>
      <c r="AM881" s="396">
        <v>53584.51</v>
      </c>
      <c r="AN881" s="396">
        <v>53584.51</v>
      </c>
      <c r="AO881" s="396">
        <v>56297.65</v>
      </c>
      <c r="AP881" s="396">
        <v>56297.65</v>
      </c>
      <c r="AQ881" s="396">
        <v>1356.57</v>
      </c>
      <c r="AR881" s="396">
        <v>1356.57</v>
      </c>
      <c r="AS881" s="396">
        <v>1356.57</v>
      </c>
      <c r="AT881" s="396">
        <v>1356.57</v>
      </c>
      <c r="AU881" s="396">
        <v>2034.85</v>
      </c>
      <c r="AV881" s="396">
        <v>395440.15</v>
      </c>
      <c r="AW881" s="396">
        <v>162704.22</v>
      </c>
      <c r="AX881" s="396">
        <v>61769.120000000003</v>
      </c>
      <c r="AY881" s="396">
        <v>847138.94</v>
      </c>
      <c r="AZ881" s="396">
        <v>10278683.859999999</v>
      </c>
      <c r="BA881" s="396">
        <v>93068.32</v>
      </c>
      <c r="BB881" s="396">
        <v>1325.94</v>
      </c>
      <c r="BC881" s="396">
        <v>323495.58</v>
      </c>
      <c r="BD881" s="396">
        <v>10278683.77344</v>
      </c>
    </row>
    <row r="882" spans="1:56" x14ac:dyDescent="0.25">
      <c r="A882" s="390" t="s">
        <v>1849</v>
      </c>
      <c r="B882" s="390" t="s">
        <v>6877</v>
      </c>
      <c r="C882">
        <v>919.15</v>
      </c>
      <c r="D882" s="396">
        <v>12898666.449999999</v>
      </c>
      <c r="E882" s="396">
        <v>9161265.9499999993</v>
      </c>
      <c r="F882" s="397">
        <v>0.71024907772539503</v>
      </c>
      <c r="G882">
        <v>1</v>
      </c>
      <c r="H882" s="396">
        <v>394740.94</v>
      </c>
      <c r="I882" s="396">
        <v>2863431.2</v>
      </c>
      <c r="J882" s="396">
        <v>3258172.14</v>
      </c>
      <c r="K882">
        <v>0.9</v>
      </c>
      <c r="L882" s="396">
        <v>2809247.67</v>
      </c>
      <c r="M882" s="396">
        <v>936322.24</v>
      </c>
      <c r="N882" s="396">
        <v>339506.23</v>
      </c>
      <c r="O882" s="396">
        <v>113168.74</v>
      </c>
      <c r="P882" s="396">
        <v>88385.11</v>
      </c>
      <c r="Q882" s="396">
        <v>291076.87</v>
      </c>
      <c r="R882" s="396">
        <v>68189.09</v>
      </c>
      <c r="S882" s="396">
        <v>128098.17</v>
      </c>
      <c r="T882" s="396">
        <v>113221.07</v>
      </c>
      <c r="U882" s="396">
        <v>85398.78</v>
      </c>
      <c r="V882" s="396">
        <v>166908.92000000001</v>
      </c>
      <c r="W882" s="396">
        <v>145374.01999999999</v>
      </c>
      <c r="X882" s="396">
        <v>153710.37</v>
      </c>
      <c r="Y882" s="396">
        <v>5438607.2800000003</v>
      </c>
      <c r="Z882" s="396">
        <v>82723.5</v>
      </c>
      <c r="AA882" s="396">
        <v>114893.75</v>
      </c>
      <c r="AB882" s="396">
        <v>298723.75</v>
      </c>
      <c r="AC882" s="396">
        <v>31251.1</v>
      </c>
      <c r="AD882" s="396">
        <v>524834.65</v>
      </c>
      <c r="AE882" s="396">
        <v>851132.9</v>
      </c>
      <c r="AF882" s="396">
        <v>1379644.15</v>
      </c>
      <c r="AG882" s="396">
        <v>926503.2</v>
      </c>
      <c r="AH882" s="396">
        <v>2383166.4936000002</v>
      </c>
      <c r="AI882" s="396">
        <v>6592873.4935999997</v>
      </c>
      <c r="AJ882" s="396">
        <v>932091.63</v>
      </c>
      <c r="AK882" s="396">
        <v>5660781.8635999998</v>
      </c>
      <c r="AL882" s="396">
        <v>6499664.3235999998</v>
      </c>
      <c r="AM882" s="396">
        <v>65793.64</v>
      </c>
      <c r="AN882" s="396">
        <v>65793.64</v>
      </c>
      <c r="AO882" s="396">
        <v>68506.78</v>
      </c>
      <c r="AP882" s="396">
        <v>68506.78</v>
      </c>
      <c r="AQ882" s="396">
        <v>0</v>
      </c>
      <c r="AR882" s="396">
        <v>0</v>
      </c>
      <c r="AS882" s="396">
        <v>0</v>
      </c>
      <c r="AT882" s="396">
        <v>0</v>
      </c>
      <c r="AU882" s="396">
        <v>0</v>
      </c>
      <c r="AV882" s="396">
        <v>441563.53</v>
      </c>
      <c r="AW882" s="396">
        <v>181681.73</v>
      </c>
      <c r="AX882" s="396">
        <v>68548.66</v>
      </c>
      <c r="AY882" s="396">
        <v>960394.76</v>
      </c>
      <c r="AZ882" s="396">
        <v>12898666.449999999</v>
      </c>
      <c r="BA882" s="396">
        <v>96167.14</v>
      </c>
      <c r="BB882" s="396">
        <v>192.29</v>
      </c>
      <c r="BC882" s="396">
        <v>263462.71999999997</v>
      </c>
      <c r="BD882" s="396">
        <v>12898666.363600001</v>
      </c>
    </row>
    <row r="883" spans="1:56" x14ac:dyDescent="0.25">
      <c r="A883" s="390" t="s">
        <v>2029</v>
      </c>
      <c r="B883" s="390" t="s">
        <v>6878</v>
      </c>
      <c r="C883">
        <v>1504.25</v>
      </c>
      <c r="D883" s="396">
        <v>19946031.620000001</v>
      </c>
      <c r="E883" s="396">
        <v>15654456.42</v>
      </c>
      <c r="F883" s="397">
        <v>0.78484064992172098</v>
      </c>
      <c r="G883">
        <v>2</v>
      </c>
      <c r="H883" s="396">
        <v>99762.44</v>
      </c>
      <c r="I883" s="396">
        <v>4043581.79</v>
      </c>
      <c r="J883" s="396">
        <v>4143344.23</v>
      </c>
      <c r="K883">
        <v>0.9</v>
      </c>
      <c r="L883" s="396">
        <v>4563365.3099999996</v>
      </c>
      <c r="M883" s="396">
        <v>1109571.95</v>
      </c>
      <c r="N883" s="396">
        <v>506687.31</v>
      </c>
      <c r="O883" s="396">
        <v>205029</v>
      </c>
      <c r="P883" s="396">
        <v>149402.35999999999</v>
      </c>
      <c r="Q883" s="396">
        <v>352389.01</v>
      </c>
      <c r="R883" s="396">
        <v>111226.47</v>
      </c>
      <c r="S883" s="396">
        <v>193682.21</v>
      </c>
      <c r="T883" s="396">
        <v>226442.14</v>
      </c>
      <c r="U883" s="396">
        <v>139540.5</v>
      </c>
      <c r="V883" s="396">
        <v>333817.84000000003</v>
      </c>
      <c r="W883" s="396">
        <v>290748.03999999998</v>
      </c>
      <c r="X883" s="396">
        <v>232407.41</v>
      </c>
      <c r="Y883" s="396">
        <v>8414309.5500000007</v>
      </c>
      <c r="Z883" s="396">
        <v>134640</v>
      </c>
      <c r="AA883" s="396">
        <v>188031.25</v>
      </c>
      <c r="AB883" s="396">
        <v>488881.25</v>
      </c>
      <c r="AC883" s="396">
        <v>51144.5</v>
      </c>
      <c r="AD883" s="396">
        <v>858926.75</v>
      </c>
      <c r="AE883" s="396">
        <v>627031.5</v>
      </c>
      <c r="AF883" s="396">
        <v>2257879.25</v>
      </c>
      <c r="AG883" s="396">
        <v>1516284</v>
      </c>
      <c r="AH883" s="396">
        <v>3799810.1490000002</v>
      </c>
      <c r="AI883" s="396">
        <v>9922628.6490000002</v>
      </c>
      <c r="AJ883" s="396">
        <v>1525429.84</v>
      </c>
      <c r="AK883" s="396">
        <v>8397198.8090000004</v>
      </c>
      <c r="AL883" s="396">
        <v>9770085.659</v>
      </c>
      <c r="AM883" s="396">
        <v>148544.41</v>
      </c>
      <c r="AN883" s="396">
        <v>148544.41</v>
      </c>
      <c r="AO883" s="396">
        <v>154648.98000000001</v>
      </c>
      <c r="AP883" s="396">
        <v>154648.98000000001</v>
      </c>
      <c r="AQ883" s="396">
        <v>4069.71</v>
      </c>
      <c r="AR883" s="396">
        <v>4069.71</v>
      </c>
      <c r="AS883" s="396">
        <v>4069.71</v>
      </c>
      <c r="AT883" s="396">
        <v>4069.71</v>
      </c>
      <c r="AU883" s="396">
        <v>5426.28</v>
      </c>
      <c r="AV883" s="396">
        <v>723051.81</v>
      </c>
      <c r="AW883" s="396">
        <v>297500.34000000003</v>
      </c>
      <c r="AX883" s="396">
        <v>112992.3</v>
      </c>
      <c r="AY883" s="396">
        <v>1761636.35</v>
      </c>
      <c r="AZ883" s="396">
        <v>19946031.620000001</v>
      </c>
      <c r="BA883" s="396">
        <v>211622.11</v>
      </c>
      <c r="BB883" s="396">
        <v>267.22000000000003</v>
      </c>
      <c r="BC883" s="396">
        <v>442954.81</v>
      </c>
      <c r="BD883" s="396">
        <v>19946031.559</v>
      </c>
    </row>
    <row r="884" spans="1:56" x14ac:dyDescent="0.25">
      <c r="A884" s="389"/>
      <c r="B884" s="389" t="s">
        <v>6879</v>
      </c>
      <c r="C884">
        <v>10</v>
      </c>
      <c r="D884" s="396">
        <v>152327.06</v>
      </c>
      <c r="E884" s="396">
        <v>55678.74</v>
      </c>
      <c r="F884" s="397">
        <v>0.36552100460679798</v>
      </c>
      <c r="G884">
        <v>1</v>
      </c>
      <c r="H884" s="396">
        <v>23755.77</v>
      </c>
      <c r="I884" s="396">
        <v>40446.04</v>
      </c>
      <c r="J884" s="396">
        <v>64201.81</v>
      </c>
      <c r="K884">
        <v>0.9</v>
      </c>
      <c r="L884" s="396">
        <v>33284.92</v>
      </c>
      <c r="M884" s="396">
        <v>11093.85</v>
      </c>
      <c r="N884" s="396">
        <v>3698.32</v>
      </c>
      <c r="O884" s="396">
        <v>739.66</v>
      </c>
      <c r="P884" s="396">
        <v>1107.26</v>
      </c>
      <c r="Q884" s="396">
        <v>3172.5</v>
      </c>
      <c r="R884" s="396">
        <v>558.91999999999996</v>
      </c>
      <c r="S884" s="396">
        <v>1395.4</v>
      </c>
      <c r="T884" s="396">
        <v>740</v>
      </c>
      <c r="U884" s="396">
        <v>837.24</v>
      </c>
      <c r="V884" s="396">
        <v>1090.9000000000001</v>
      </c>
      <c r="W884" s="396">
        <v>950.15</v>
      </c>
      <c r="X884" s="396">
        <v>1674.4</v>
      </c>
      <c r="Y884" s="396">
        <v>60343.519999999997</v>
      </c>
      <c r="Z884" s="396">
        <v>900</v>
      </c>
      <c r="AA884" s="396">
        <v>1250</v>
      </c>
      <c r="AB884" s="396">
        <v>3250</v>
      </c>
      <c r="AC884" s="396">
        <v>340</v>
      </c>
      <c r="AD884" s="396">
        <v>5710</v>
      </c>
      <c r="AE884" s="396">
        <v>9260</v>
      </c>
      <c r="AF884" s="396">
        <v>15010</v>
      </c>
      <c r="AG884" s="396">
        <v>10080</v>
      </c>
      <c r="AH884" s="396">
        <v>28890.15</v>
      </c>
      <c r="AI884" s="396">
        <v>74690.149999999994</v>
      </c>
      <c r="AJ884" s="396">
        <v>10140.799999999999</v>
      </c>
      <c r="AK884" s="396">
        <v>64549.35</v>
      </c>
      <c r="AL884" s="396">
        <v>73676.070000000007</v>
      </c>
      <c r="AM884" s="396">
        <v>2713.14</v>
      </c>
      <c r="AN884" s="396">
        <v>2713.14</v>
      </c>
      <c r="AO884" s="396">
        <v>2713.14</v>
      </c>
      <c r="AP884" s="396">
        <v>2713.14</v>
      </c>
      <c r="AQ884" s="396">
        <v>0</v>
      </c>
      <c r="AR884" s="396">
        <v>0</v>
      </c>
      <c r="AS884" s="396">
        <v>0</v>
      </c>
      <c r="AT884" s="396">
        <v>0</v>
      </c>
      <c r="AU884" s="396">
        <v>0</v>
      </c>
      <c r="AV884" s="396">
        <v>4747.99</v>
      </c>
      <c r="AW884" s="396">
        <v>1953.56</v>
      </c>
      <c r="AX884" s="396">
        <v>753.28</v>
      </c>
      <c r="AY884" s="396">
        <v>18307.39</v>
      </c>
      <c r="AZ884" s="396">
        <v>152327.06</v>
      </c>
      <c r="BA884" s="396">
        <v>5740.08</v>
      </c>
      <c r="BB884" s="396">
        <v>0</v>
      </c>
      <c r="BC884" s="396">
        <v>2602.2399999999998</v>
      </c>
      <c r="BD884" s="396">
        <v>152326.98000000001</v>
      </c>
    </row>
    <row r="885" spans="1:56" x14ac:dyDescent="0.25">
      <c r="A885" s="390"/>
      <c r="B885" s="390" t="s">
        <v>6880</v>
      </c>
      <c r="C885">
        <v>23</v>
      </c>
      <c r="D885" s="396">
        <v>341027.45</v>
      </c>
      <c r="E885" s="396">
        <v>294603.86</v>
      </c>
      <c r="F885" s="397">
        <v>0.86387139803555402</v>
      </c>
      <c r="G885">
        <v>2</v>
      </c>
      <c r="H885" s="396">
        <v>949.16</v>
      </c>
      <c r="I885" s="396">
        <v>260501.12</v>
      </c>
      <c r="J885" s="396">
        <v>261450.28</v>
      </c>
      <c r="K885">
        <v>0.9</v>
      </c>
      <c r="L885" s="396">
        <v>72231.66</v>
      </c>
      <c r="M885" s="396">
        <v>19770.580000000002</v>
      </c>
      <c r="N885" s="396">
        <v>7666.96</v>
      </c>
      <c r="O885" s="396">
        <v>2770.92</v>
      </c>
      <c r="P885" s="396">
        <v>2590.2800000000002</v>
      </c>
      <c r="Q885" s="396">
        <v>5943.56</v>
      </c>
      <c r="R885" s="396">
        <v>1117.8499999999999</v>
      </c>
      <c r="S885" s="396">
        <v>2790.81</v>
      </c>
      <c r="T885" s="396">
        <v>2960.02</v>
      </c>
      <c r="U885" s="396">
        <v>1953.56</v>
      </c>
      <c r="V885" s="396">
        <v>4363.63</v>
      </c>
      <c r="W885" s="396">
        <v>3800.62</v>
      </c>
      <c r="X885" s="396">
        <v>3348.81</v>
      </c>
      <c r="Y885" s="396">
        <v>131309.26</v>
      </c>
      <c r="Z885" s="396">
        <v>2070</v>
      </c>
      <c r="AA885" s="396">
        <v>2875</v>
      </c>
      <c r="AB885" s="396">
        <v>7475</v>
      </c>
      <c r="AC885" s="396">
        <v>782</v>
      </c>
      <c r="AD885" s="396">
        <v>13133</v>
      </c>
      <c r="AE885" s="396">
        <v>14071</v>
      </c>
      <c r="AF885" s="396">
        <v>34523</v>
      </c>
      <c r="AG885" s="396">
        <v>23184</v>
      </c>
      <c r="AH885" s="396">
        <v>65912.004000000001</v>
      </c>
      <c r="AI885" s="396">
        <v>164025.00399999999</v>
      </c>
      <c r="AJ885" s="396">
        <v>23323.84</v>
      </c>
      <c r="AK885" s="396">
        <v>140701.16399999999</v>
      </c>
      <c r="AL885" s="396">
        <v>161692.614</v>
      </c>
      <c r="AM885" s="396">
        <v>6782.85</v>
      </c>
      <c r="AN885" s="396">
        <v>6782.85</v>
      </c>
      <c r="AO885" s="396">
        <v>6782.85</v>
      </c>
      <c r="AP885" s="396">
        <v>6782.85</v>
      </c>
      <c r="AQ885" s="396">
        <v>678.28</v>
      </c>
      <c r="AR885" s="396">
        <v>678.28</v>
      </c>
      <c r="AS885" s="396">
        <v>678.28</v>
      </c>
      <c r="AT885" s="396">
        <v>678.28</v>
      </c>
      <c r="AU885" s="396">
        <v>1356.57</v>
      </c>
      <c r="AV885" s="396">
        <v>10852.56</v>
      </c>
      <c r="AW885" s="396">
        <v>4465.29</v>
      </c>
      <c r="AX885" s="396">
        <v>1506.56</v>
      </c>
      <c r="AY885" s="396">
        <v>48025.5</v>
      </c>
      <c r="AZ885" s="396">
        <v>341027.45</v>
      </c>
      <c r="BA885" s="396">
        <v>26748.71</v>
      </c>
      <c r="BB885" s="396">
        <v>15.28</v>
      </c>
      <c r="BC885" s="396">
        <v>10735.03</v>
      </c>
      <c r="BD885" s="396">
        <v>341027.37400000001</v>
      </c>
    </row>
    <row r="886" spans="1:56" x14ac:dyDescent="0.25">
      <c r="A886" s="390" t="s">
        <v>1556</v>
      </c>
      <c r="B886" s="390" t="s">
        <v>6881</v>
      </c>
      <c r="C886">
        <v>795.36</v>
      </c>
      <c r="D886" s="396">
        <v>11006854.699999999</v>
      </c>
      <c r="E886" s="396">
        <v>7753851.7300000004</v>
      </c>
      <c r="F886" s="397">
        <v>0.70445662646932194</v>
      </c>
      <c r="G886">
        <v>1</v>
      </c>
      <c r="H886" s="396">
        <v>365090.89</v>
      </c>
      <c r="I886" s="396">
        <v>4069383.26</v>
      </c>
      <c r="J886" s="396">
        <v>4434474.1500000004</v>
      </c>
      <c r="K886">
        <v>0.9</v>
      </c>
      <c r="L886" s="396">
        <v>2484325.75</v>
      </c>
      <c r="M886" s="396">
        <v>606702.59</v>
      </c>
      <c r="N886" s="396">
        <v>268489.84000000003</v>
      </c>
      <c r="O886" s="396">
        <v>108655.2</v>
      </c>
      <c r="P886" s="396">
        <v>84065.96</v>
      </c>
      <c r="Q886" s="396">
        <v>187685.07</v>
      </c>
      <c r="R886" s="396">
        <v>58128.4</v>
      </c>
      <c r="S886" s="396">
        <v>102422.72</v>
      </c>
      <c r="T886" s="396">
        <v>119881.13</v>
      </c>
      <c r="U886" s="396">
        <v>73677.38</v>
      </c>
      <c r="V886" s="396">
        <v>176727.09</v>
      </c>
      <c r="W886" s="396">
        <v>153925.43</v>
      </c>
      <c r="X886" s="396">
        <v>122901.32</v>
      </c>
      <c r="Y886" s="396">
        <v>4547587.88</v>
      </c>
      <c r="Z886" s="396">
        <v>71244.899999999994</v>
      </c>
      <c r="AA886" s="396">
        <v>99420</v>
      </c>
      <c r="AB886" s="396">
        <v>258492</v>
      </c>
      <c r="AC886" s="396">
        <v>27042.240000000002</v>
      </c>
      <c r="AD886" s="396">
        <v>454150.56</v>
      </c>
      <c r="AE886" s="396">
        <v>337102.88</v>
      </c>
      <c r="AF886" s="396">
        <v>1193835.3600000001</v>
      </c>
      <c r="AG886" s="396">
        <v>801722.88</v>
      </c>
      <c r="AH886" s="396">
        <v>2121584.1476400001</v>
      </c>
      <c r="AI886" s="396">
        <v>5364594.9676400004</v>
      </c>
      <c r="AJ886" s="396">
        <v>806558.66</v>
      </c>
      <c r="AK886" s="396">
        <v>4558036.3076400002</v>
      </c>
      <c r="AL886" s="396">
        <v>5283939.0976400003</v>
      </c>
      <c r="AM886" s="396">
        <v>135657</v>
      </c>
      <c r="AN886" s="396">
        <v>135657</v>
      </c>
      <c r="AO886" s="396">
        <v>141761.56</v>
      </c>
      <c r="AP886" s="396">
        <v>141761.56</v>
      </c>
      <c r="AQ886" s="396">
        <v>4069.71</v>
      </c>
      <c r="AR886" s="396">
        <v>4069.71</v>
      </c>
      <c r="AS886" s="396">
        <v>4069.71</v>
      </c>
      <c r="AT886" s="396">
        <v>4069.71</v>
      </c>
      <c r="AU886" s="396">
        <v>4747.99</v>
      </c>
      <c r="AV886" s="396">
        <v>382552.74</v>
      </c>
      <c r="AW886" s="396">
        <v>157401.68</v>
      </c>
      <c r="AX886" s="396">
        <v>59509.27</v>
      </c>
      <c r="AY886" s="396">
        <v>1175327.6399999999</v>
      </c>
      <c r="AZ886" s="396">
        <v>11006854.699999999</v>
      </c>
      <c r="BA886" s="396">
        <v>350793.92</v>
      </c>
      <c r="BB886" s="396">
        <v>2938.54</v>
      </c>
      <c r="BC886" s="396">
        <v>348269.83</v>
      </c>
      <c r="BD886" s="396">
        <v>11006854.61764</v>
      </c>
    </row>
    <row r="887" spans="1:56" x14ac:dyDescent="0.25">
      <c r="A887" s="390" t="s">
        <v>3421</v>
      </c>
      <c r="B887" s="390" t="s">
        <v>6882</v>
      </c>
      <c r="C887">
        <v>1140.29</v>
      </c>
      <c r="D887" s="396">
        <v>16346848.470000001</v>
      </c>
      <c r="E887" s="396">
        <v>12071197.82</v>
      </c>
      <c r="F887" s="397">
        <v>0.73844189858083398</v>
      </c>
      <c r="G887">
        <v>1</v>
      </c>
      <c r="H887" s="396">
        <v>390577.29</v>
      </c>
      <c r="I887" s="396">
        <v>9892999.4299999997</v>
      </c>
      <c r="J887" s="396">
        <v>10283576.720000001</v>
      </c>
      <c r="K887">
        <v>0.9</v>
      </c>
      <c r="L887" s="396">
        <v>3659329.08</v>
      </c>
      <c r="M887" s="396">
        <v>882719.74</v>
      </c>
      <c r="N887" s="396">
        <v>383509.12</v>
      </c>
      <c r="O887" s="396">
        <v>155820.82</v>
      </c>
      <c r="P887" s="396">
        <v>127464.3</v>
      </c>
      <c r="Q887" s="396">
        <v>265223.24</v>
      </c>
      <c r="R887" s="396">
        <v>84397.97</v>
      </c>
      <c r="S887" s="396">
        <v>146238.44</v>
      </c>
      <c r="T887" s="396">
        <v>172421.63</v>
      </c>
      <c r="U887" s="396">
        <v>105492.61</v>
      </c>
      <c r="V887" s="396">
        <v>254181.56</v>
      </c>
      <c r="W887" s="396">
        <v>221386.58</v>
      </c>
      <c r="X887" s="396">
        <v>175477.64</v>
      </c>
      <c r="Y887" s="396">
        <v>6633662.7300000004</v>
      </c>
      <c r="Z887" s="396">
        <v>101636.1</v>
      </c>
      <c r="AA887" s="396">
        <v>142536.25</v>
      </c>
      <c r="AB887" s="396">
        <v>370594.25</v>
      </c>
      <c r="AC887" s="396">
        <v>38769.86</v>
      </c>
      <c r="AD887" s="396">
        <v>651105.59</v>
      </c>
      <c r="AE887" s="396">
        <v>461493.84</v>
      </c>
      <c r="AF887" s="396">
        <v>1711575.29</v>
      </c>
      <c r="AG887" s="396">
        <v>1149412.32</v>
      </c>
      <c r="AH887" s="396">
        <v>3187151.4879600001</v>
      </c>
      <c r="AI887" s="396">
        <v>7814274.9879599996</v>
      </c>
      <c r="AJ887" s="396">
        <v>1156345.28</v>
      </c>
      <c r="AK887" s="396">
        <v>6657929.7079600003</v>
      </c>
      <c r="AL887" s="396">
        <v>7698640.4579600003</v>
      </c>
      <c r="AM887" s="396">
        <v>279453.42</v>
      </c>
      <c r="AN887" s="396">
        <v>279453.42</v>
      </c>
      <c r="AO887" s="396">
        <v>290984.26</v>
      </c>
      <c r="AP887" s="396">
        <v>290984.26</v>
      </c>
      <c r="AQ887" s="396">
        <v>2713.14</v>
      </c>
      <c r="AR887" s="396">
        <v>2713.14</v>
      </c>
      <c r="AS887" s="396">
        <v>2713.14</v>
      </c>
      <c r="AT887" s="396">
        <v>2713.14</v>
      </c>
      <c r="AU887" s="396">
        <v>3391.42</v>
      </c>
      <c r="AV887" s="396">
        <v>548054.28</v>
      </c>
      <c r="AW887" s="396">
        <v>225497.44</v>
      </c>
      <c r="AX887" s="396">
        <v>85874.14</v>
      </c>
      <c r="AY887" s="396">
        <v>2014545.2</v>
      </c>
      <c r="AZ887" s="396">
        <v>16346848.470000001</v>
      </c>
      <c r="BA887" s="396">
        <v>1112184.1499999999</v>
      </c>
      <c r="BB887" s="396">
        <v>713.74</v>
      </c>
      <c r="BC887" s="396">
        <v>688334.99</v>
      </c>
      <c r="BD887" s="396">
        <v>16346848.38796</v>
      </c>
    </row>
    <row r="888" spans="1:56" x14ac:dyDescent="0.25">
      <c r="A888" s="390" t="s">
        <v>2145</v>
      </c>
      <c r="B888" s="390" t="s">
        <v>6883</v>
      </c>
      <c r="C888">
        <v>821.71</v>
      </c>
      <c r="D888" s="396">
        <v>12189354.76</v>
      </c>
      <c r="E888" s="396">
        <v>9337024.7699999996</v>
      </c>
      <c r="F888" s="397">
        <v>0.76599827914106899</v>
      </c>
      <c r="G888">
        <v>1</v>
      </c>
      <c r="H888" s="396">
        <v>159393.26</v>
      </c>
      <c r="I888" s="396">
        <v>6533074.3200000003</v>
      </c>
      <c r="J888" s="396">
        <v>6692467.5800000001</v>
      </c>
      <c r="K888">
        <v>0.9</v>
      </c>
      <c r="L888" s="396">
        <v>2719887.07</v>
      </c>
      <c r="M888" s="396">
        <v>655688.19999999995</v>
      </c>
      <c r="N888" s="396">
        <v>275676.15999999997</v>
      </c>
      <c r="O888" s="396">
        <v>111696.43</v>
      </c>
      <c r="P888" s="396">
        <v>96632.98</v>
      </c>
      <c r="Q888" s="396">
        <v>190747.46</v>
      </c>
      <c r="R888" s="396">
        <v>60364.11</v>
      </c>
      <c r="S888" s="396">
        <v>105213.53</v>
      </c>
      <c r="T888" s="396">
        <v>123581.16</v>
      </c>
      <c r="U888" s="396">
        <v>76189.11</v>
      </c>
      <c r="V888" s="396">
        <v>182181.63</v>
      </c>
      <c r="W888" s="396">
        <v>158676.21</v>
      </c>
      <c r="X888" s="396">
        <v>126250.13</v>
      </c>
      <c r="Y888" s="396">
        <v>4882784.18</v>
      </c>
      <c r="Z888" s="396">
        <v>73166.399999999994</v>
      </c>
      <c r="AA888" s="396">
        <v>102713.75</v>
      </c>
      <c r="AB888" s="396">
        <v>267055.75</v>
      </c>
      <c r="AC888" s="396">
        <v>27938.14</v>
      </c>
      <c r="AD888" s="396">
        <v>469196.41</v>
      </c>
      <c r="AE888" s="396">
        <v>332909.34999999998</v>
      </c>
      <c r="AF888" s="396">
        <v>1233386.71</v>
      </c>
      <c r="AG888" s="396">
        <v>828283.68</v>
      </c>
      <c r="AH888" s="396">
        <v>2397837.8180399998</v>
      </c>
      <c r="AI888" s="396">
        <v>5732488.0080399998</v>
      </c>
      <c r="AJ888" s="396">
        <v>833279.67</v>
      </c>
      <c r="AK888" s="396">
        <v>4899208.3380399998</v>
      </c>
      <c r="AL888" s="396">
        <v>5649160.03804</v>
      </c>
      <c r="AM888" s="396">
        <v>250965.45</v>
      </c>
      <c r="AN888" s="396">
        <v>250965.45</v>
      </c>
      <c r="AO888" s="396">
        <v>261139.72</v>
      </c>
      <c r="AP888" s="396">
        <v>261139.72</v>
      </c>
      <c r="AQ888" s="396">
        <v>2713.14</v>
      </c>
      <c r="AR888" s="396">
        <v>2713.14</v>
      </c>
      <c r="AS888" s="396">
        <v>2713.14</v>
      </c>
      <c r="AT888" s="396">
        <v>2713.14</v>
      </c>
      <c r="AU888" s="396">
        <v>3391.42</v>
      </c>
      <c r="AV888" s="396">
        <v>394761.87</v>
      </c>
      <c r="AW888" s="396">
        <v>162425.14000000001</v>
      </c>
      <c r="AX888" s="396">
        <v>61769.120000000003</v>
      </c>
      <c r="AY888" s="396">
        <v>1657410.45</v>
      </c>
      <c r="AZ888" s="396">
        <v>12189354.76</v>
      </c>
      <c r="BA888" s="396">
        <v>1092946.81</v>
      </c>
      <c r="BB888" s="396">
        <v>1536.52</v>
      </c>
      <c r="BC888" s="396">
        <v>440496.83</v>
      </c>
      <c r="BD888" s="396">
        <v>12189354.66804</v>
      </c>
    </row>
    <row r="889" spans="1:56" x14ac:dyDescent="0.25">
      <c r="A889" s="390" t="s">
        <v>3070</v>
      </c>
      <c r="B889" s="390" t="s">
        <v>6884</v>
      </c>
      <c r="C889">
        <v>365.75</v>
      </c>
      <c r="D889" s="396">
        <v>5214205.6900000004</v>
      </c>
      <c r="E889" s="396">
        <v>4035058.97</v>
      </c>
      <c r="F889" s="397">
        <v>0.77385880225987003</v>
      </c>
      <c r="G889">
        <v>1</v>
      </c>
      <c r="H889" s="396">
        <v>47149.69</v>
      </c>
      <c r="I889" s="396">
        <v>1933847.54</v>
      </c>
      <c r="J889" s="396">
        <v>1980997.23</v>
      </c>
      <c r="K889">
        <v>0.9</v>
      </c>
      <c r="L889" s="396">
        <v>1177984.57</v>
      </c>
      <c r="M889" s="396">
        <v>278388.15999999997</v>
      </c>
      <c r="N889" s="396">
        <v>121394.65</v>
      </c>
      <c r="O889" s="396">
        <v>49290.75</v>
      </c>
      <c r="P889" s="396">
        <v>40893.160000000003</v>
      </c>
      <c r="Q889" s="396">
        <v>82889.320000000007</v>
      </c>
      <c r="R889" s="396">
        <v>26828.49</v>
      </c>
      <c r="S889" s="396">
        <v>46327.44</v>
      </c>
      <c r="T889" s="396">
        <v>54760.51</v>
      </c>
      <c r="U889" s="396">
        <v>33768.800000000003</v>
      </c>
      <c r="V889" s="396">
        <v>80727.19</v>
      </c>
      <c r="W889" s="396">
        <v>70311.61</v>
      </c>
      <c r="X889" s="396">
        <v>55590.239999999998</v>
      </c>
      <c r="Y889" s="396">
        <v>2119154.89</v>
      </c>
      <c r="Z889" s="396">
        <v>32670</v>
      </c>
      <c r="AA889" s="396">
        <v>45718.75</v>
      </c>
      <c r="AB889" s="396">
        <v>118868.75</v>
      </c>
      <c r="AC889" s="396">
        <v>12435.5</v>
      </c>
      <c r="AD889" s="396">
        <v>208843.25</v>
      </c>
      <c r="AE889" s="396">
        <v>138589.5</v>
      </c>
      <c r="AF889" s="396">
        <v>548990.75</v>
      </c>
      <c r="AG889" s="396">
        <v>368676</v>
      </c>
      <c r="AH889" s="396">
        <v>1017354.948</v>
      </c>
      <c r="AI889" s="396">
        <v>2492147.4479999999</v>
      </c>
      <c r="AJ889" s="396">
        <v>370899.76</v>
      </c>
      <c r="AK889" s="396">
        <v>2121247.6880000001</v>
      </c>
      <c r="AL889" s="396">
        <v>2455057.4679999999</v>
      </c>
      <c r="AM889" s="396">
        <v>89533.62</v>
      </c>
      <c r="AN889" s="396">
        <v>89533.62</v>
      </c>
      <c r="AO889" s="396">
        <v>92925.04</v>
      </c>
      <c r="AP889" s="396">
        <v>92925.04</v>
      </c>
      <c r="AQ889" s="396">
        <v>0</v>
      </c>
      <c r="AR889" s="396">
        <v>0</v>
      </c>
      <c r="AS889" s="396">
        <v>0</v>
      </c>
      <c r="AT889" s="396">
        <v>0</v>
      </c>
      <c r="AU889" s="396">
        <v>0</v>
      </c>
      <c r="AV889" s="396">
        <v>175675.81</v>
      </c>
      <c r="AW889" s="396">
        <v>72281.97</v>
      </c>
      <c r="AX889" s="396">
        <v>27118.15</v>
      </c>
      <c r="AY889" s="396">
        <v>639993.25</v>
      </c>
      <c r="AZ889" s="396">
        <v>5214205.6900000004</v>
      </c>
      <c r="BA889" s="396">
        <v>191883.92</v>
      </c>
      <c r="BB889" s="396">
        <v>0</v>
      </c>
      <c r="BC889" s="396">
        <v>121270.39</v>
      </c>
      <c r="BD889" s="396">
        <v>5214205.608</v>
      </c>
    </row>
    <row r="890" spans="1:56" x14ac:dyDescent="0.25">
      <c r="A890" s="390" t="s">
        <v>2929</v>
      </c>
      <c r="B890" s="390" t="s">
        <v>6885</v>
      </c>
      <c r="C890">
        <v>186.69</v>
      </c>
      <c r="D890" s="396">
        <v>2525760.2400000002</v>
      </c>
      <c r="E890" s="396">
        <v>2371517.69</v>
      </c>
      <c r="F890" s="397">
        <v>0.93893222818330502</v>
      </c>
      <c r="G890">
        <v>3</v>
      </c>
      <c r="H890" s="396">
        <v>3361.17</v>
      </c>
      <c r="I890" s="396">
        <v>1034604.61</v>
      </c>
      <c r="J890" s="396">
        <v>1037965.78</v>
      </c>
      <c r="K890">
        <v>0.9</v>
      </c>
      <c r="L890" s="396">
        <v>589476.81999999995</v>
      </c>
      <c r="M890" s="396">
        <v>143530.66</v>
      </c>
      <c r="N890" s="396">
        <v>61489.57</v>
      </c>
      <c r="O890" s="396">
        <v>24093.45</v>
      </c>
      <c r="P890" s="396">
        <v>19835.849999999999</v>
      </c>
      <c r="Q890" s="396">
        <v>42488.68</v>
      </c>
      <c r="R890" s="396">
        <v>12855.32</v>
      </c>
      <c r="S890" s="396">
        <v>23442.799999999999</v>
      </c>
      <c r="T890" s="396">
        <v>26640.25</v>
      </c>
      <c r="U890" s="396">
        <v>16744.86</v>
      </c>
      <c r="V890" s="396">
        <v>39272.68</v>
      </c>
      <c r="W890" s="396">
        <v>34205.65</v>
      </c>
      <c r="X890" s="396">
        <v>28130</v>
      </c>
      <c r="Y890" s="396">
        <v>1062206.5900000001</v>
      </c>
      <c r="Z890" s="396">
        <v>16704.900000000001</v>
      </c>
      <c r="AA890" s="396">
        <v>23336.25</v>
      </c>
      <c r="AB890" s="396">
        <v>60674.25</v>
      </c>
      <c r="AC890" s="396">
        <v>6347.46</v>
      </c>
      <c r="AD890" s="396">
        <v>53299.99</v>
      </c>
      <c r="AE890" s="396">
        <v>78396.19</v>
      </c>
      <c r="AF890" s="396">
        <v>280221.69</v>
      </c>
      <c r="AG890" s="396">
        <v>188183.52</v>
      </c>
      <c r="AH890" s="396">
        <v>497019.68255999999</v>
      </c>
      <c r="AI890" s="396">
        <v>1204183.9325600001</v>
      </c>
      <c r="AJ890" s="396">
        <v>189318.59</v>
      </c>
      <c r="AK890" s="396">
        <v>1014865.34256</v>
      </c>
      <c r="AL890" s="396">
        <v>1185252.07256</v>
      </c>
      <c r="AM890" s="396">
        <v>33914.25</v>
      </c>
      <c r="AN890" s="396">
        <v>33914.25</v>
      </c>
      <c r="AO890" s="396">
        <v>35270.82</v>
      </c>
      <c r="AP890" s="396">
        <v>35270.82</v>
      </c>
      <c r="AQ890" s="396">
        <v>0</v>
      </c>
      <c r="AR890" s="396">
        <v>0</v>
      </c>
      <c r="AS890" s="396">
        <v>0</v>
      </c>
      <c r="AT890" s="396">
        <v>0</v>
      </c>
      <c r="AU890" s="396">
        <v>0</v>
      </c>
      <c r="AV890" s="396">
        <v>89533.62</v>
      </c>
      <c r="AW890" s="396">
        <v>36838.69</v>
      </c>
      <c r="AX890" s="396">
        <v>13559.07</v>
      </c>
      <c r="AY890" s="396">
        <v>278301.52</v>
      </c>
      <c r="AZ890" s="396">
        <v>2525760.2400000002</v>
      </c>
      <c r="BA890" s="396">
        <v>71781.37</v>
      </c>
      <c r="BB890" s="396">
        <v>0</v>
      </c>
      <c r="BC890" s="396">
        <v>47307.199999999997</v>
      </c>
      <c r="BD890" s="396">
        <v>2525760.1825600001</v>
      </c>
    </row>
    <row r="891" spans="1:56" x14ac:dyDescent="0.25">
      <c r="A891" s="390" t="s">
        <v>2287</v>
      </c>
      <c r="B891" s="390" t="s">
        <v>6886</v>
      </c>
      <c r="C891">
        <v>1073.7</v>
      </c>
      <c r="D891" s="396">
        <v>15842066.4</v>
      </c>
      <c r="E891" s="396">
        <v>12269780.359999999</v>
      </c>
      <c r="F891" s="397">
        <v>0.77450630809122201</v>
      </c>
      <c r="G891">
        <v>1</v>
      </c>
      <c r="H891" s="396">
        <v>164175.75</v>
      </c>
      <c r="I891" s="396">
        <v>7751756.1600000001</v>
      </c>
      <c r="J891" s="396">
        <v>7915931.9100000001</v>
      </c>
      <c r="K891">
        <v>0.9</v>
      </c>
      <c r="L891" s="396">
        <v>3549066.79</v>
      </c>
      <c r="M891" s="396">
        <v>854061.27</v>
      </c>
      <c r="N891" s="396">
        <v>360613.39</v>
      </c>
      <c r="O891" s="396">
        <v>146404.21</v>
      </c>
      <c r="P891" s="396">
        <v>125469.28</v>
      </c>
      <c r="Q891" s="396">
        <v>247101.21</v>
      </c>
      <c r="R891" s="396">
        <v>79367.63</v>
      </c>
      <c r="S891" s="396">
        <v>137586.93</v>
      </c>
      <c r="T891" s="396">
        <v>162061.53</v>
      </c>
      <c r="U891" s="396">
        <v>99352.83</v>
      </c>
      <c r="V891" s="396">
        <v>238908.85</v>
      </c>
      <c r="W891" s="396">
        <v>208084.38</v>
      </c>
      <c r="X891" s="396">
        <v>165096.32999999999</v>
      </c>
      <c r="Y891" s="396">
        <v>6373174.6299999999</v>
      </c>
      <c r="Z891" s="396">
        <v>95860.800000000003</v>
      </c>
      <c r="AA891" s="396">
        <v>134212.5</v>
      </c>
      <c r="AB891" s="396">
        <v>348952.5</v>
      </c>
      <c r="AC891" s="396">
        <v>36505.800000000003</v>
      </c>
      <c r="AD891" s="396">
        <v>613082.69999999995</v>
      </c>
      <c r="AE891" s="396">
        <v>431651.29</v>
      </c>
      <c r="AF891" s="396">
        <v>1611623.7</v>
      </c>
      <c r="AG891" s="396">
        <v>1082289.6000000001</v>
      </c>
      <c r="AH891" s="396">
        <v>3112808.9808</v>
      </c>
      <c r="AI891" s="396">
        <v>7466987.8707999997</v>
      </c>
      <c r="AJ891" s="396">
        <v>1088817.69</v>
      </c>
      <c r="AK891" s="396">
        <v>6378170.1808000002</v>
      </c>
      <c r="AL891" s="396">
        <v>7358106.1008000001</v>
      </c>
      <c r="AM891" s="396">
        <v>305228.25</v>
      </c>
      <c r="AN891" s="396">
        <v>305228.25</v>
      </c>
      <c r="AO891" s="396">
        <v>318115.65999999997</v>
      </c>
      <c r="AP891" s="396">
        <v>318115.65999999997</v>
      </c>
      <c r="AQ891" s="396">
        <v>10174.27</v>
      </c>
      <c r="AR891" s="396">
        <v>10174.27</v>
      </c>
      <c r="AS891" s="396">
        <v>10852.56</v>
      </c>
      <c r="AT891" s="396">
        <v>10852.56</v>
      </c>
      <c r="AU891" s="396">
        <v>12887.41</v>
      </c>
      <c r="AV891" s="396">
        <v>516174.88</v>
      </c>
      <c r="AW891" s="396">
        <v>212380.64</v>
      </c>
      <c r="AX891" s="396">
        <v>80601.17</v>
      </c>
      <c r="AY891" s="396">
        <v>2110785.58</v>
      </c>
      <c r="AZ891" s="396">
        <v>15842066.4</v>
      </c>
      <c r="BA891" s="396">
        <v>1521696.5</v>
      </c>
      <c r="BB891" s="396">
        <v>1616.05</v>
      </c>
      <c r="BC891" s="396">
        <v>537705.87</v>
      </c>
      <c r="BD891" s="396">
        <v>15842066.310799999</v>
      </c>
    </row>
    <row r="892" spans="1:56" x14ac:dyDescent="0.25">
      <c r="A892" s="390" t="s">
        <v>1457</v>
      </c>
      <c r="B892" s="390" t="s">
        <v>6887</v>
      </c>
      <c r="C892">
        <v>88.5</v>
      </c>
      <c r="D892" s="396">
        <v>1122386.42</v>
      </c>
      <c r="E892" s="396">
        <v>1327696.19</v>
      </c>
      <c r="F892" s="397">
        <v>1.18292253571635</v>
      </c>
      <c r="G892">
        <v>4</v>
      </c>
      <c r="H892" s="396">
        <v>71.37</v>
      </c>
      <c r="I892" s="396">
        <v>90385.53</v>
      </c>
      <c r="J892" s="396">
        <v>90456.9</v>
      </c>
      <c r="K892">
        <v>0.9</v>
      </c>
      <c r="L892" s="396">
        <v>269296.51</v>
      </c>
      <c r="M892" s="396">
        <v>53859.3</v>
      </c>
      <c r="N892" s="396">
        <v>27769.18</v>
      </c>
      <c r="O892" s="396">
        <v>11624.31</v>
      </c>
      <c r="P892" s="396">
        <v>9053.01</v>
      </c>
      <c r="Q892" s="396">
        <v>17319.150000000001</v>
      </c>
      <c r="R892" s="396">
        <v>6148.19</v>
      </c>
      <c r="S892" s="396">
        <v>10605.07</v>
      </c>
      <c r="T892" s="396">
        <v>13320.12</v>
      </c>
      <c r="U892" s="396">
        <v>7814.26</v>
      </c>
      <c r="V892" s="396">
        <v>19636.34</v>
      </c>
      <c r="W892" s="396">
        <v>17102.82</v>
      </c>
      <c r="X892" s="396">
        <v>12725.47</v>
      </c>
      <c r="Y892" s="396">
        <v>476273.73</v>
      </c>
      <c r="Z892" s="396">
        <v>7920</v>
      </c>
      <c r="AA892" s="396">
        <v>11062.5</v>
      </c>
      <c r="AB892" s="396">
        <v>28762.5</v>
      </c>
      <c r="AC892" s="396">
        <v>3009</v>
      </c>
      <c r="AD892" s="396">
        <v>25266.75</v>
      </c>
      <c r="AE892" s="396">
        <v>16637</v>
      </c>
      <c r="AF892" s="396">
        <v>132838.5</v>
      </c>
      <c r="AG892" s="396">
        <v>89208</v>
      </c>
      <c r="AH892" s="396">
        <v>222093.81</v>
      </c>
      <c r="AI892" s="396">
        <v>536798.06000000006</v>
      </c>
      <c r="AJ892" s="396">
        <v>89746.08</v>
      </c>
      <c r="AK892" s="396">
        <v>447051.98</v>
      </c>
      <c r="AL892" s="396">
        <v>527823.44999999995</v>
      </c>
      <c r="AM892" s="396">
        <v>12887.41</v>
      </c>
      <c r="AN892" s="396">
        <v>12887.41</v>
      </c>
      <c r="AO892" s="396">
        <v>13565.7</v>
      </c>
      <c r="AP892" s="396">
        <v>13565.7</v>
      </c>
      <c r="AQ892" s="396">
        <v>0</v>
      </c>
      <c r="AR892" s="396">
        <v>0</v>
      </c>
      <c r="AS892" s="396">
        <v>0</v>
      </c>
      <c r="AT892" s="396">
        <v>0</v>
      </c>
      <c r="AU892" s="396">
        <v>0</v>
      </c>
      <c r="AV892" s="396">
        <v>42053.67</v>
      </c>
      <c r="AW892" s="396">
        <v>17303.02</v>
      </c>
      <c r="AX892" s="396">
        <v>6026.25</v>
      </c>
      <c r="AY892" s="396">
        <v>118289.16</v>
      </c>
      <c r="AZ892" s="396">
        <v>1122386.42</v>
      </c>
      <c r="BA892" s="396">
        <v>37788.06</v>
      </c>
      <c r="BB892" s="396">
        <v>0</v>
      </c>
      <c r="BC892" s="396">
        <v>27189.83</v>
      </c>
      <c r="BD892" s="396">
        <v>1122386.3400000001</v>
      </c>
    </row>
    <row r="893" spans="1:56" x14ac:dyDescent="0.25">
      <c r="A893" s="390" t="s">
        <v>2795</v>
      </c>
      <c r="B893" s="390" t="s">
        <v>6888</v>
      </c>
      <c r="C893">
        <v>825.54</v>
      </c>
      <c r="D893" s="396">
        <v>11516735.48</v>
      </c>
      <c r="E893" s="396">
        <v>9267423.1300000008</v>
      </c>
      <c r="F893" s="397">
        <v>0.80469184571390395</v>
      </c>
      <c r="G893">
        <v>2</v>
      </c>
      <c r="H893" s="396">
        <v>66811.47</v>
      </c>
      <c r="I893" s="396">
        <v>4756249.78</v>
      </c>
      <c r="J893" s="396">
        <v>4823061.25</v>
      </c>
      <c r="K893">
        <v>0.9</v>
      </c>
      <c r="L893" s="396">
        <v>2601384.0699999998</v>
      </c>
      <c r="M893" s="396">
        <v>640466.97</v>
      </c>
      <c r="N893" s="396">
        <v>278563.53999999998</v>
      </c>
      <c r="O893" s="396">
        <v>111519.99</v>
      </c>
      <c r="P893" s="396">
        <v>88156.34</v>
      </c>
      <c r="Q893" s="396">
        <v>196208.73</v>
      </c>
      <c r="R893" s="396">
        <v>60923.040000000001</v>
      </c>
      <c r="S893" s="396">
        <v>106608.94</v>
      </c>
      <c r="T893" s="396">
        <v>122841.16</v>
      </c>
      <c r="U893" s="396">
        <v>76468.19</v>
      </c>
      <c r="V893" s="396">
        <v>181090.72</v>
      </c>
      <c r="W893" s="396">
        <v>157726.06</v>
      </c>
      <c r="X893" s="396">
        <v>127924.54</v>
      </c>
      <c r="Y893" s="396">
        <v>4749882.29</v>
      </c>
      <c r="Z893" s="396">
        <v>73991.7</v>
      </c>
      <c r="AA893" s="396">
        <v>103192.5</v>
      </c>
      <c r="AB893" s="396">
        <v>268300.5</v>
      </c>
      <c r="AC893" s="396">
        <v>28068.36</v>
      </c>
      <c r="AD893" s="396">
        <v>471383.34</v>
      </c>
      <c r="AE893" s="396">
        <v>359117.8</v>
      </c>
      <c r="AF893" s="396">
        <v>1239135.54</v>
      </c>
      <c r="AG893" s="396">
        <v>832144.32</v>
      </c>
      <c r="AH893" s="396">
        <v>2222602.1709599998</v>
      </c>
      <c r="AI893" s="396">
        <v>5597936.2309600003</v>
      </c>
      <c r="AJ893" s="396">
        <v>837163.6</v>
      </c>
      <c r="AK893" s="396">
        <v>4760772.6309599997</v>
      </c>
      <c r="AL893" s="396">
        <v>5514219.87096</v>
      </c>
      <c r="AM893" s="396">
        <v>154648.98000000001</v>
      </c>
      <c r="AN893" s="396">
        <v>154648.98000000001</v>
      </c>
      <c r="AO893" s="396">
        <v>160753.54</v>
      </c>
      <c r="AP893" s="396">
        <v>160753.54</v>
      </c>
      <c r="AQ893" s="396">
        <v>0</v>
      </c>
      <c r="AR893" s="396">
        <v>0</v>
      </c>
      <c r="AS893" s="396">
        <v>0</v>
      </c>
      <c r="AT893" s="396">
        <v>0</v>
      </c>
      <c r="AU893" s="396">
        <v>0</v>
      </c>
      <c r="AV893" s="396">
        <v>396796.72</v>
      </c>
      <c r="AW893" s="396">
        <v>163262.38</v>
      </c>
      <c r="AX893" s="396">
        <v>61769.120000000003</v>
      </c>
      <c r="AY893" s="396">
        <v>1252633.26</v>
      </c>
      <c r="AZ893" s="396">
        <v>11516735.48</v>
      </c>
      <c r="BA893" s="396">
        <v>413264.79</v>
      </c>
      <c r="BB893" s="396">
        <v>66.37</v>
      </c>
      <c r="BC893" s="396">
        <v>365541.71</v>
      </c>
      <c r="BD893" s="396">
        <v>11516735.42096</v>
      </c>
    </row>
    <row r="894" spans="1:56" x14ac:dyDescent="0.25">
      <c r="A894" s="390" t="s">
        <v>1891</v>
      </c>
      <c r="B894" s="390" t="s">
        <v>6889</v>
      </c>
      <c r="C894">
        <v>4596.75</v>
      </c>
      <c r="D894" s="396">
        <v>71750460.75</v>
      </c>
      <c r="E894" s="396">
        <v>58952818.799999997</v>
      </c>
      <c r="F894" s="397">
        <v>0.82163679764244602</v>
      </c>
      <c r="G894">
        <v>2</v>
      </c>
      <c r="H894" s="396">
        <v>413275.1</v>
      </c>
      <c r="I894" s="396">
        <v>39434779.369999997</v>
      </c>
      <c r="J894" s="396">
        <v>39848054.469999999</v>
      </c>
      <c r="K894">
        <v>0.9</v>
      </c>
      <c r="L894" s="396">
        <v>15923028.369999999</v>
      </c>
      <c r="M894" s="396">
        <v>3744539.99</v>
      </c>
      <c r="N894" s="396">
        <v>1539806.98</v>
      </c>
      <c r="O894" s="396">
        <v>634216.63</v>
      </c>
      <c r="P894" s="396">
        <v>585575.36</v>
      </c>
      <c r="Q894" s="396">
        <v>1032693.16</v>
      </c>
      <c r="R894" s="396">
        <v>342063.32</v>
      </c>
      <c r="S894" s="396">
        <v>588581.81999999995</v>
      </c>
      <c r="T894" s="396">
        <v>705226.67</v>
      </c>
      <c r="U894" s="396">
        <v>427273.01</v>
      </c>
      <c r="V894" s="396">
        <v>1039635.32</v>
      </c>
      <c r="W894" s="396">
        <v>905499.62</v>
      </c>
      <c r="X894" s="396">
        <v>706264.02</v>
      </c>
      <c r="Y894" s="396">
        <v>28174404.27</v>
      </c>
      <c r="Z894" s="396">
        <v>410535</v>
      </c>
      <c r="AA894" s="396">
        <v>574593.75</v>
      </c>
      <c r="AB894" s="396">
        <v>1493943.75</v>
      </c>
      <c r="AC894" s="396">
        <v>156289.5</v>
      </c>
      <c r="AD894" s="396">
        <v>2624744.25</v>
      </c>
      <c r="AE894" s="396">
        <v>1708276.5</v>
      </c>
      <c r="AF894" s="396">
        <v>6899721.75</v>
      </c>
      <c r="AG894" s="396">
        <v>4633524</v>
      </c>
      <c r="AH894" s="396">
        <v>14331182.283</v>
      </c>
      <c r="AI894" s="396">
        <v>32832810.783</v>
      </c>
      <c r="AJ894" s="396">
        <v>4661472.24</v>
      </c>
      <c r="AK894" s="396">
        <v>28171338.543000001</v>
      </c>
      <c r="AL894" s="396">
        <v>32366663.552999999</v>
      </c>
      <c r="AM894" s="396">
        <v>1784567.83</v>
      </c>
      <c r="AN894" s="396">
        <v>1784567.83</v>
      </c>
      <c r="AO894" s="396">
        <v>1859179.18</v>
      </c>
      <c r="AP894" s="396">
        <v>1859179.18</v>
      </c>
      <c r="AQ894" s="396">
        <v>85463.91</v>
      </c>
      <c r="AR894" s="396">
        <v>85463.91</v>
      </c>
      <c r="AS894" s="396">
        <v>88855.33</v>
      </c>
      <c r="AT894" s="396">
        <v>88855.33</v>
      </c>
      <c r="AU894" s="396">
        <v>106490.74</v>
      </c>
      <c r="AV894" s="396">
        <v>2211209.1</v>
      </c>
      <c r="AW894" s="396">
        <v>909804.06</v>
      </c>
      <c r="AX894" s="396">
        <v>345756.43</v>
      </c>
      <c r="AY894" s="396">
        <v>11209392.83</v>
      </c>
      <c r="AZ894" s="396">
        <v>71750460.75</v>
      </c>
      <c r="BA894" s="396">
        <v>12228042.6</v>
      </c>
      <c r="BB894" s="396">
        <v>105649.98</v>
      </c>
      <c r="BC894" s="396">
        <v>2306879.52</v>
      </c>
      <c r="BD894" s="396">
        <v>71750460.652999997</v>
      </c>
    </row>
    <row r="895" spans="1:56" x14ac:dyDescent="0.25">
      <c r="A895" s="390" t="s">
        <v>1453</v>
      </c>
      <c r="B895" s="390" t="s">
        <v>6890</v>
      </c>
      <c r="C895">
        <v>66.319999999999993</v>
      </c>
      <c r="D895" s="396">
        <v>937191.6</v>
      </c>
      <c r="E895" s="396">
        <v>1907752.86</v>
      </c>
      <c r="F895" s="397">
        <v>2.0356060169553398</v>
      </c>
      <c r="G895">
        <v>4</v>
      </c>
      <c r="H895" s="396">
        <v>59.59</v>
      </c>
      <c r="I895" s="396">
        <v>49809.34</v>
      </c>
      <c r="J895" s="396">
        <v>49868.93</v>
      </c>
      <c r="K895">
        <v>0.9</v>
      </c>
      <c r="L895" s="396">
        <v>207106.2</v>
      </c>
      <c r="M895" s="396">
        <v>69028.479999999996</v>
      </c>
      <c r="N895" s="396">
        <v>24408.94</v>
      </c>
      <c r="O895" s="396">
        <v>8136.31</v>
      </c>
      <c r="P895" s="396">
        <v>6669.5</v>
      </c>
      <c r="Q895" s="396">
        <v>20621.25</v>
      </c>
      <c r="R895" s="396">
        <v>4471.41</v>
      </c>
      <c r="S895" s="396">
        <v>9209.67</v>
      </c>
      <c r="T895" s="396">
        <v>8140.07</v>
      </c>
      <c r="U895" s="396">
        <v>6139.78</v>
      </c>
      <c r="V895" s="396">
        <v>11999.98</v>
      </c>
      <c r="W895" s="396">
        <v>10451.719999999999</v>
      </c>
      <c r="X895" s="396">
        <v>11051.07</v>
      </c>
      <c r="Y895" s="396">
        <v>397434.38</v>
      </c>
      <c r="Z895" s="396">
        <v>5968.8</v>
      </c>
      <c r="AA895" s="396">
        <v>8290</v>
      </c>
      <c r="AB895" s="396">
        <v>21554</v>
      </c>
      <c r="AC895" s="396">
        <v>2254.88</v>
      </c>
      <c r="AD895" s="396">
        <v>18934.36</v>
      </c>
      <c r="AE895" s="396">
        <v>61412.32</v>
      </c>
      <c r="AF895" s="396">
        <v>99546.32</v>
      </c>
      <c r="AG895" s="396">
        <v>66850.559999999998</v>
      </c>
      <c r="AH895" s="396">
        <v>178241.16167999999</v>
      </c>
      <c r="AI895" s="396">
        <v>463052.40168000001</v>
      </c>
      <c r="AJ895" s="396">
        <v>67253.78</v>
      </c>
      <c r="AK895" s="396">
        <v>395798.62167999998</v>
      </c>
      <c r="AL895" s="396">
        <v>456327.02168000001</v>
      </c>
      <c r="AM895" s="396">
        <v>8139.42</v>
      </c>
      <c r="AN895" s="396">
        <v>8139.42</v>
      </c>
      <c r="AO895" s="396">
        <v>8817.7000000000007</v>
      </c>
      <c r="AP895" s="396">
        <v>8817.7000000000007</v>
      </c>
      <c r="AQ895" s="396">
        <v>0</v>
      </c>
      <c r="AR895" s="396">
        <v>0</v>
      </c>
      <c r="AS895" s="396">
        <v>0</v>
      </c>
      <c r="AT895" s="396">
        <v>0</v>
      </c>
      <c r="AU895" s="396">
        <v>0</v>
      </c>
      <c r="AV895" s="396">
        <v>31879.39</v>
      </c>
      <c r="AW895" s="396">
        <v>13116.8</v>
      </c>
      <c r="AX895" s="396">
        <v>4519.6899999999996</v>
      </c>
      <c r="AY895" s="396">
        <v>83430.12</v>
      </c>
      <c r="AZ895" s="396">
        <v>937191.6</v>
      </c>
      <c r="BA895" s="396">
        <v>7270.33</v>
      </c>
      <c r="BB895" s="396">
        <v>0</v>
      </c>
      <c r="BC895" s="396">
        <v>26838.68</v>
      </c>
      <c r="BD895" s="396">
        <v>937191.52168000001</v>
      </c>
    </row>
    <row r="896" spans="1:56" x14ac:dyDescent="0.25">
      <c r="A896" s="390" t="s">
        <v>3088</v>
      </c>
      <c r="B896" s="390" t="s">
        <v>6891</v>
      </c>
      <c r="C896">
        <v>821.5</v>
      </c>
      <c r="D896" s="396">
        <v>11102348.369999999</v>
      </c>
      <c r="E896" s="396">
        <v>8628107.1999999993</v>
      </c>
      <c r="F896" s="397">
        <v>0.77714253889873197</v>
      </c>
      <c r="G896">
        <v>1</v>
      </c>
      <c r="H896" s="396">
        <v>74996.84</v>
      </c>
      <c r="I896" s="396">
        <v>2839836.87</v>
      </c>
      <c r="J896" s="396">
        <v>2914833.71</v>
      </c>
      <c r="K896">
        <v>0.9</v>
      </c>
      <c r="L896" s="396">
        <v>2533848.66</v>
      </c>
      <c r="M896" s="396">
        <v>604183.9</v>
      </c>
      <c r="N896" s="396">
        <v>274925.2</v>
      </c>
      <c r="O896" s="396">
        <v>112060.62</v>
      </c>
      <c r="P896" s="396">
        <v>84524.67</v>
      </c>
      <c r="Q896" s="396">
        <v>187966.65</v>
      </c>
      <c r="R896" s="396">
        <v>59805.18</v>
      </c>
      <c r="S896" s="396">
        <v>104934.45</v>
      </c>
      <c r="T896" s="396">
        <v>124321.17</v>
      </c>
      <c r="U896" s="396">
        <v>76189.11</v>
      </c>
      <c r="V896" s="396">
        <v>183272.54</v>
      </c>
      <c r="W896" s="396">
        <v>159626.37</v>
      </c>
      <c r="X896" s="396">
        <v>125915.25</v>
      </c>
      <c r="Y896" s="396">
        <v>4631573.7699999996</v>
      </c>
      <c r="Z896" s="396">
        <v>73260</v>
      </c>
      <c r="AA896" s="396">
        <v>102687.5</v>
      </c>
      <c r="AB896" s="396">
        <v>266987.5</v>
      </c>
      <c r="AC896" s="396">
        <v>27931</v>
      </c>
      <c r="AD896" s="396">
        <v>469076.5</v>
      </c>
      <c r="AE896" s="396">
        <v>320007.5</v>
      </c>
      <c r="AF896" s="396">
        <v>1233071.5</v>
      </c>
      <c r="AG896" s="396">
        <v>828072</v>
      </c>
      <c r="AH896" s="396">
        <v>2132449.23</v>
      </c>
      <c r="AI896" s="396">
        <v>5453542.7300000004</v>
      </c>
      <c r="AJ896" s="396">
        <v>833066.72</v>
      </c>
      <c r="AK896" s="396">
        <v>4620476.01</v>
      </c>
      <c r="AL896" s="396">
        <v>5370236.0499999998</v>
      </c>
      <c r="AM896" s="396">
        <v>118021.59</v>
      </c>
      <c r="AN896" s="396">
        <v>118021.59</v>
      </c>
      <c r="AO896" s="396">
        <v>122769.58</v>
      </c>
      <c r="AP896" s="396">
        <v>122769.58</v>
      </c>
      <c r="AQ896" s="396">
        <v>0</v>
      </c>
      <c r="AR896" s="396">
        <v>0</v>
      </c>
      <c r="AS896" s="396">
        <v>0</v>
      </c>
      <c r="AT896" s="396">
        <v>0</v>
      </c>
      <c r="AU896" s="396">
        <v>0</v>
      </c>
      <c r="AV896" s="396">
        <v>394761.87</v>
      </c>
      <c r="AW896" s="396">
        <v>162425.14000000001</v>
      </c>
      <c r="AX896" s="396">
        <v>61769.120000000003</v>
      </c>
      <c r="AY896" s="396">
        <v>1100538.47</v>
      </c>
      <c r="AZ896" s="396">
        <v>11102348.369999999</v>
      </c>
      <c r="BA896" s="396">
        <v>244239.81</v>
      </c>
      <c r="BB896" s="396">
        <v>0</v>
      </c>
      <c r="BC896" s="396">
        <v>265564.07</v>
      </c>
      <c r="BD896" s="396">
        <v>11102348.289999999</v>
      </c>
    </row>
    <row r="897" spans="1:56" x14ac:dyDescent="0.25">
      <c r="A897" s="390"/>
      <c r="B897" s="390" t="s">
        <v>6892</v>
      </c>
      <c r="C897">
        <v>29.65</v>
      </c>
      <c r="D897" s="396">
        <v>483677.99</v>
      </c>
      <c r="E897" s="396">
        <v>564492.64</v>
      </c>
      <c r="F897" s="397">
        <v>1.1670835797179899</v>
      </c>
      <c r="G897">
        <v>4</v>
      </c>
      <c r="H897" s="396">
        <v>30.75</v>
      </c>
      <c r="I897" s="396">
        <v>516124.85</v>
      </c>
      <c r="J897" s="396">
        <v>516155.6</v>
      </c>
      <c r="K897">
        <v>1.0576399999999999</v>
      </c>
      <c r="L897" s="396">
        <v>110157.22</v>
      </c>
      <c r="M897" s="396">
        <v>35703.760000000002</v>
      </c>
      <c r="N897" s="396">
        <v>12058.78</v>
      </c>
      <c r="O897" s="396">
        <v>3476.88</v>
      </c>
      <c r="P897" s="396">
        <v>3785.16</v>
      </c>
      <c r="Q897" s="396">
        <v>9320.4500000000007</v>
      </c>
      <c r="R897" s="396">
        <v>1970.47</v>
      </c>
      <c r="S897" s="396">
        <v>4591.49</v>
      </c>
      <c r="T897" s="396">
        <v>3478.49</v>
      </c>
      <c r="U897" s="396">
        <v>2951.67</v>
      </c>
      <c r="V897" s="396">
        <v>5127.9399999999996</v>
      </c>
      <c r="W897" s="396">
        <v>4466.32</v>
      </c>
      <c r="X897" s="396">
        <v>5509.52</v>
      </c>
      <c r="Y897" s="396">
        <v>202598.15</v>
      </c>
      <c r="Z897" s="396">
        <v>2668.5</v>
      </c>
      <c r="AA897" s="396">
        <v>3706.25</v>
      </c>
      <c r="AB897" s="396">
        <v>9636.25</v>
      </c>
      <c r="AC897" s="396">
        <v>1008.1</v>
      </c>
      <c r="AD897" s="396">
        <v>16930.150000000001</v>
      </c>
      <c r="AE897" s="396">
        <v>25925.09</v>
      </c>
      <c r="AF897" s="396">
        <v>44504.65</v>
      </c>
      <c r="AG897" s="396">
        <v>29887.200000000001</v>
      </c>
      <c r="AH897" s="396">
        <v>83017.761599999998</v>
      </c>
      <c r="AI897" s="396">
        <v>217283.9516</v>
      </c>
      <c r="AJ897" s="396">
        <v>30067.47</v>
      </c>
      <c r="AK897" s="396">
        <v>187216.4816</v>
      </c>
      <c r="AL897" s="396">
        <v>219017.03159999999</v>
      </c>
      <c r="AM897" s="396">
        <v>5579.63</v>
      </c>
      <c r="AN897" s="396">
        <v>5579.63</v>
      </c>
      <c r="AO897" s="396">
        <v>6376.72</v>
      </c>
      <c r="AP897" s="396">
        <v>6376.72</v>
      </c>
      <c r="AQ897" s="396">
        <v>2391.27</v>
      </c>
      <c r="AR897" s="396">
        <v>2391.27</v>
      </c>
      <c r="AS897" s="396">
        <v>2391.27</v>
      </c>
      <c r="AT897" s="396">
        <v>2391.27</v>
      </c>
      <c r="AU897" s="396">
        <v>3188.36</v>
      </c>
      <c r="AV897" s="396">
        <v>16738.89</v>
      </c>
      <c r="AW897" s="396">
        <v>6887.23</v>
      </c>
      <c r="AX897" s="396">
        <v>1770.44</v>
      </c>
      <c r="AY897" s="396">
        <v>62062.7</v>
      </c>
      <c r="AZ897" s="396">
        <v>483677.99</v>
      </c>
      <c r="BA897" s="396">
        <v>14534.3</v>
      </c>
      <c r="BB897" s="396">
        <v>1165.26</v>
      </c>
      <c r="BC897" s="396">
        <v>9779.51</v>
      </c>
      <c r="BD897" s="396">
        <v>483677.88160000002</v>
      </c>
    </row>
    <row r="898" spans="1:56" x14ac:dyDescent="0.25">
      <c r="A898" s="390"/>
      <c r="B898" s="390" t="s">
        <v>6893</v>
      </c>
      <c r="C898">
        <v>41.98</v>
      </c>
      <c r="D898" s="396">
        <v>676984.57</v>
      </c>
      <c r="E898" s="396">
        <v>617980.82999999996</v>
      </c>
      <c r="F898" s="397">
        <v>0.912843301583668</v>
      </c>
      <c r="G898">
        <v>3</v>
      </c>
      <c r="H898" s="396">
        <v>900.9</v>
      </c>
      <c r="I898" s="396">
        <v>550282.38</v>
      </c>
      <c r="J898" s="396">
        <v>551183.28</v>
      </c>
      <c r="K898">
        <v>1.0576399999999999</v>
      </c>
      <c r="L898" s="396">
        <v>152585.66</v>
      </c>
      <c r="M898" s="396">
        <v>46506.79</v>
      </c>
      <c r="N898" s="396">
        <v>16832.86</v>
      </c>
      <c r="O898" s="396">
        <v>5863.92</v>
      </c>
      <c r="P898" s="396">
        <v>5284.95</v>
      </c>
      <c r="Q898" s="396">
        <v>14440.97</v>
      </c>
      <c r="R898" s="396">
        <v>3284.13</v>
      </c>
      <c r="S898" s="396">
        <v>6231.3</v>
      </c>
      <c r="T898" s="396">
        <v>6087.36</v>
      </c>
      <c r="U898" s="396">
        <v>4263.5200000000004</v>
      </c>
      <c r="V898" s="396">
        <v>8973.9</v>
      </c>
      <c r="W898" s="396">
        <v>7816.07</v>
      </c>
      <c r="X898" s="396">
        <v>7477.2</v>
      </c>
      <c r="Y898" s="396">
        <v>285648.63</v>
      </c>
      <c r="Z898" s="396">
        <v>3778.2</v>
      </c>
      <c r="AA898" s="396">
        <v>5247.5</v>
      </c>
      <c r="AB898" s="396">
        <v>13643.5</v>
      </c>
      <c r="AC898" s="396">
        <v>1427.32</v>
      </c>
      <c r="AD898" s="396">
        <v>23970.58</v>
      </c>
      <c r="AE898" s="396">
        <v>32303.48</v>
      </c>
      <c r="AF898" s="396">
        <v>63011.98</v>
      </c>
      <c r="AG898" s="396">
        <v>42315.839999999997</v>
      </c>
      <c r="AH898" s="396">
        <v>116799.51252</v>
      </c>
      <c r="AI898" s="396">
        <v>302497.91252000001</v>
      </c>
      <c r="AJ898" s="396">
        <v>42571.07</v>
      </c>
      <c r="AK898" s="396">
        <v>259926.84252000001</v>
      </c>
      <c r="AL898" s="396">
        <v>304951.70251999999</v>
      </c>
      <c r="AM898" s="396">
        <v>7970.9</v>
      </c>
      <c r="AN898" s="396">
        <v>7970.9</v>
      </c>
      <c r="AO898" s="396">
        <v>8767.99</v>
      </c>
      <c r="AP898" s="396">
        <v>8767.99</v>
      </c>
      <c r="AQ898" s="396">
        <v>3188.36</v>
      </c>
      <c r="AR898" s="396">
        <v>3188.36</v>
      </c>
      <c r="AS898" s="396">
        <v>3188.36</v>
      </c>
      <c r="AT898" s="396">
        <v>3188.36</v>
      </c>
      <c r="AU898" s="396">
        <v>3985.45</v>
      </c>
      <c r="AV898" s="396">
        <v>23115.62</v>
      </c>
      <c r="AW898" s="396">
        <v>9510.94</v>
      </c>
      <c r="AX898" s="396">
        <v>3540.89</v>
      </c>
      <c r="AY898" s="396">
        <v>86384.12</v>
      </c>
      <c r="AZ898" s="396">
        <v>676984.57</v>
      </c>
      <c r="BA898" s="396">
        <v>992.43</v>
      </c>
      <c r="BB898" s="396">
        <v>84.88</v>
      </c>
      <c r="BC898" s="396">
        <v>709.17</v>
      </c>
      <c r="BD898" s="396">
        <v>676984.45252000005</v>
      </c>
    </row>
    <row r="899" spans="1:56" x14ac:dyDescent="0.25">
      <c r="A899" s="390"/>
      <c r="B899" s="390" t="s">
        <v>6894</v>
      </c>
      <c r="C899">
        <v>9.98</v>
      </c>
      <c r="D899" s="396">
        <v>150919.46</v>
      </c>
      <c r="E899" s="396">
        <v>156780.71</v>
      </c>
      <c r="F899" s="397">
        <v>1.0388369399148401</v>
      </c>
      <c r="G899">
        <v>4</v>
      </c>
      <c r="H899" s="396">
        <v>9.59</v>
      </c>
      <c r="I899" s="396">
        <v>141688.76999999999</v>
      </c>
      <c r="J899" s="396">
        <v>141698.35999999999</v>
      </c>
      <c r="K899">
        <v>1.0576399999999999</v>
      </c>
      <c r="L899" s="396">
        <v>36396.980000000003</v>
      </c>
      <c r="M899" s="396">
        <v>12029.94</v>
      </c>
      <c r="N899" s="396">
        <v>3476.88</v>
      </c>
      <c r="O899" s="396">
        <v>869.22</v>
      </c>
      <c r="P899" s="396">
        <v>1153.1300000000001</v>
      </c>
      <c r="Q899" s="396">
        <v>2796.13</v>
      </c>
      <c r="R899" s="396">
        <v>656.82</v>
      </c>
      <c r="S899" s="396">
        <v>1311.85</v>
      </c>
      <c r="T899" s="396">
        <v>869.62</v>
      </c>
      <c r="U899" s="396">
        <v>983.89</v>
      </c>
      <c r="V899" s="396">
        <v>1281.98</v>
      </c>
      <c r="W899" s="396">
        <v>1116.58</v>
      </c>
      <c r="X899" s="396">
        <v>1574.14</v>
      </c>
      <c r="Y899" s="396">
        <v>64517.16</v>
      </c>
      <c r="Z899" s="396">
        <v>898.2</v>
      </c>
      <c r="AA899" s="396">
        <v>1247.5</v>
      </c>
      <c r="AB899" s="396">
        <v>3243.5</v>
      </c>
      <c r="AC899" s="396">
        <v>339.32</v>
      </c>
      <c r="AD899" s="396">
        <v>5698.58</v>
      </c>
      <c r="AE899" s="396">
        <v>9024.67</v>
      </c>
      <c r="AF899" s="396">
        <v>14979.98</v>
      </c>
      <c r="AG899" s="396">
        <v>10059.84</v>
      </c>
      <c r="AH899" s="396">
        <v>25278.113519999999</v>
      </c>
      <c r="AI899" s="396">
        <v>70769.703519999995</v>
      </c>
      <c r="AJ899" s="396">
        <v>10120.51</v>
      </c>
      <c r="AK899" s="396">
        <v>60649.193520000001</v>
      </c>
      <c r="AL899" s="396">
        <v>71353.043520000007</v>
      </c>
      <c r="AM899" s="396">
        <v>1594.18</v>
      </c>
      <c r="AN899" s="396">
        <v>1594.18</v>
      </c>
      <c r="AO899" s="396">
        <v>1594.18</v>
      </c>
      <c r="AP899" s="396">
        <v>1594.18</v>
      </c>
      <c r="AQ899" s="396">
        <v>0</v>
      </c>
      <c r="AR899" s="396">
        <v>0</v>
      </c>
      <c r="AS899" s="396">
        <v>0</v>
      </c>
      <c r="AT899" s="396">
        <v>0</v>
      </c>
      <c r="AU899" s="396">
        <v>797.09</v>
      </c>
      <c r="AV899" s="396">
        <v>5579.63</v>
      </c>
      <c r="AW899" s="396">
        <v>2295.7399999999998</v>
      </c>
      <c r="AX899" s="396">
        <v>0</v>
      </c>
      <c r="AY899" s="396">
        <v>15049.18</v>
      </c>
      <c r="AZ899" s="396">
        <v>150919.46</v>
      </c>
      <c r="BA899" s="396">
        <v>3427.96</v>
      </c>
      <c r="BB899" s="396">
        <v>689.12</v>
      </c>
      <c r="BC899" s="396">
        <v>2338.1799999999998</v>
      </c>
      <c r="BD899" s="396">
        <v>150919.38352</v>
      </c>
    </row>
    <row r="900" spans="1:56" x14ac:dyDescent="0.25">
      <c r="A900" s="390" t="s">
        <v>1769</v>
      </c>
      <c r="B900" s="390" t="s">
        <v>6895</v>
      </c>
      <c r="C900">
        <v>1148.96</v>
      </c>
      <c r="D900" s="396">
        <v>15542261.07</v>
      </c>
      <c r="E900" s="396">
        <v>21378071.719999999</v>
      </c>
      <c r="F900" s="397">
        <v>1.37548015849923</v>
      </c>
      <c r="G900">
        <v>4</v>
      </c>
      <c r="H900" s="396">
        <v>988.33</v>
      </c>
      <c r="I900" s="396">
        <v>561658.89</v>
      </c>
      <c r="J900" s="396">
        <v>562647.22</v>
      </c>
      <c r="K900">
        <v>1.0576399999999999</v>
      </c>
      <c r="L900" s="396">
        <v>3935705.09</v>
      </c>
      <c r="M900" s="396">
        <v>787141.01</v>
      </c>
      <c r="N900" s="396">
        <v>434855.19</v>
      </c>
      <c r="O900" s="396">
        <v>192763.03</v>
      </c>
      <c r="P900" s="396">
        <v>130015.71</v>
      </c>
      <c r="Q900" s="396">
        <v>267027.36</v>
      </c>
      <c r="R900" s="396">
        <v>100494.39999999999</v>
      </c>
      <c r="S900" s="396">
        <v>167261.42000000001</v>
      </c>
      <c r="T900" s="396">
        <v>220884.32</v>
      </c>
      <c r="U900" s="396">
        <v>125282.09</v>
      </c>
      <c r="V900" s="396">
        <v>325624.59000000003</v>
      </c>
      <c r="W900" s="396">
        <v>283611.89</v>
      </c>
      <c r="X900" s="396">
        <v>200704</v>
      </c>
      <c r="Y900" s="396">
        <v>7171370.0999999996</v>
      </c>
      <c r="Z900" s="396">
        <v>102229.2</v>
      </c>
      <c r="AA900" s="396">
        <v>143620</v>
      </c>
      <c r="AB900" s="396">
        <v>373412</v>
      </c>
      <c r="AC900" s="396">
        <v>39064.639999999999</v>
      </c>
      <c r="AD900" s="396">
        <v>328028.08</v>
      </c>
      <c r="AE900" s="396">
        <v>208707.24</v>
      </c>
      <c r="AF900" s="396">
        <v>1724588.96</v>
      </c>
      <c r="AG900" s="396">
        <v>1158151.6799999999</v>
      </c>
      <c r="AH900" s="396">
        <v>2762053.4720399999</v>
      </c>
      <c r="AI900" s="396">
        <v>6839855.2720400002</v>
      </c>
      <c r="AJ900" s="396">
        <v>1165137.3500000001</v>
      </c>
      <c r="AK900" s="396">
        <v>5674717.9220399996</v>
      </c>
      <c r="AL900" s="396">
        <v>6907013.78204</v>
      </c>
      <c r="AM900" s="396">
        <v>89274.12</v>
      </c>
      <c r="AN900" s="396">
        <v>89274.12</v>
      </c>
      <c r="AO900" s="396">
        <v>92462.48</v>
      </c>
      <c r="AP900" s="396">
        <v>92462.48</v>
      </c>
      <c r="AQ900" s="396">
        <v>15941.8</v>
      </c>
      <c r="AR900" s="396">
        <v>15941.8</v>
      </c>
      <c r="AS900" s="396">
        <v>15941.8</v>
      </c>
      <c r="AT900" s="396">
        <v>15941.8</v>
      </c>
      <c r="AU900" s="396">
        <v>19927.25</v>
      </c>
      <c r="AV900" s="396">
        <v>648831.56999999995</v>
      </c>
      <c r="AW900" s="396">
        <v>266962.36</v>
      </c>
      <c r="AX900" s="396">
        <v>100915.48</v>
      </c>
      <c r="AY900" s="396">
        <v>1463877.06</v>
      </c>
      <c r="AZ900" s="396">
        <v>15542261.07</v>
      </c>
      <c r="BA900" s="396">
        <v>78605.34</v>
      </c>
      <c r="BB900" s="396">
        <v>47.26</v>
      </c>
      <c r="BC900" s="396">
        <v>200512.69</v>
      </c>
      <c r="BD900" s="396">
        <v>15542260.94204</v>
      </c>
    </row>
    <row r="901" spans="1:56" x14ac:dyDescent="0.25">
      <c r="A901" s="390" t="s">
        <v>3308</v>
      </c>
      <c r="B901" s="390" t="s">
        <v>6896</v>
      </c>
      <c r="C901">
        <v>3826.96</v>
      </c>
      <c r="D901" s="396">
        <v>57882868.259999998</v>
      </c>
      <c r="E901" s="396">
        <v>50203268.310000002</v>
      </c>
      <c r="F901" s="397">
        <v>0.86732516578991004</v>
      </c>
      <c r="G901">
        <v>2</v>
      </c>
      <c r="H901" s="396">
        <v>95222.36</v>
      </c>
      <c r="I901" s="396">
        <v>5385658.2400000002</v>
      </c>
      <c r="J901" s="396">
        <v>5480880.5999999996</v>
      </c>
      <c r="K901">
        <v>1.0576399999999999</v>
      </c>
      <c r="L901" s="396">
        <v>13815948.939999999</v>
      </c>
      <c r="M901" s="396">
        <v>2763189.78</v>
      </c>
      <c r="N901" s="396">
        <v>1451035.12</v>
      </c>
      <c r="O901" s="396">
        <v>644314.23</v>
      </c>
      <c r="P901" s="396">
        <v>493144.3</v>
      </c>
      <c r="Q901" s="396">
        <v>888191.62</v>
      </c>
      <c r="R901" s="396">
        <v>334981.34000000003</v>
      </c>
      <c r="S901" s="396">
        <v>557538.09</v>
      </c>
      <c r="T901" s="396">
        <v>738310.21</v>
      </c>
      <c r="U901" s="396">
        <v>417825.61</v>
      </c>
      <c r="V901" s="396">
        <v>1088406.6200000001</v>
      </c>
      <c r="W901" s="396">
        <v>947978.35</v>
      </c>
      <c r="X901" s="396">
        <v>669013.35</v>
      </c>
      <c r="Y901" s="396">
        <v>24809877.559999999</v>
      </c>
      <c r="Z901" s="396">
        <v>340076.7</v>
      </c>
      <c r="AA901" s="396">
        <v>478370</v>
      </c>
      <c r="AB901" s="396">
        <v>1243762</v>
      </c>
      <c r="AC901" s="396">
        <v>130116.64</v>
      </c>
      <c r="AD901" s="396">
        <v>2185194.16</v>
      </c>
      <c r="AE901" s="396">
        <v>692085.71</v>
      </c>
      <c r="AF901" s="396">
        <v>5744266.96</v>
      </c>
      <c r="AG901" s="396">
        <v>3857575.68</v>
      </c>
      <c r="AH901" s="396">
        <v>10297086.05604</v>
      </c>
      <c r="AI901" s="396">
        <v>24968533.906040002</v>
      </c>
      <c r="AJ901" s="396">
        <v>3880843.59</v>
      </c>
      <c r="AK901" s="396">
        <v>21087690.316040002</v>
      </c>
      <c r="AL901" s="396">
        <v>25192225.726039998</v>
      </c>
      <c r="AM901" s="396">
        <v>741294.05</v>
      </c>
      <c r="AN901" s="396">
        <v>741294.05</v>
      </c>
      <c r="AO901" s="396">
        <v>772380.58</v>
      </c>
      <c r="AP901" s="396">
        <v>772380.58</v>
      </c>
      <c r="AQ901" s="396">
        <v>274199.09000000003</v>
      </c>
      <c r="AR901" s="396">
        <v>274199.09000000003</v>
      </c>
      <c r="AS901" s="396">
        <v>285358.34999999998</v>
      </c>
      <c r="AT901" s="396">
        <v>285358.34999999998</v>
      </c>
      <c r="AU901" s="396">
        <v>342748.86</v>
      </c>
      <c r="AV901" s="396">
        <v>2163303.2999999998</v>
      </c>
      <c r="AW901" s="396">
        <v>890093.17</v>
      </c>
      <c r="AX901" s="396">
        <v>338155.38</v>
      </c>
      <c r="AY901" s="396">
        <v>7880764.8499999996</v>
      </c>
      <c r="AZ901" s="396">
        <v>57882868.259999998</v>
      </c>
      <c r="BA901" s="396">
        <v>939168.78</v>
      </c>
      <c r="BB901" s="396">
        <v>150396.81</v>
      </c>
      <c r="BC901" s="396">
        <v>1331104.23</v>
      </c>
      <c r="BD901" s="396">
        <v>57882868.136040002</v>
      </c>
    </row>
    <row r="902" spans="1:56" x14ac:dyDescent="0.25">
      <c r="A902" s="390" t="s">
        <v>2279</v>
      </c>
      <c r="B902" s="390" t="s">
        <v>6897</v>
      </c>
      <c r="C902">
        <v>3610.75</v>
      </c>
      <c r="D902" s="396">
        <v>50177936.229999997</v>
      </c>
      <c r="E902" s="396">
        <v>45942356.090000004</v>
      </c>
      <c r="F902" s="397">
        <v>0.91558879343731003</v>
      </c>
      <c r="G902">
        <v>3</v>
      </c>
      <c r="H902" s="396">
        <v>66774.67</v>
      </c>
      <c r="I902" s="396">
        <v>3787970.41</v>
      </c>
      <c r="J902" s="396">
        <v>3854745.08</v>
      </c>
      <c r="K902">
        <v>1.0576399999999999</v>
      </c>
      <c r="L902" s="396">
        <v>12481026.98</v>
      </c>
      <c r="M902" s="396">
        <v>2496205.39</v>
      </c>
      <c r="N902" s="396">
        <v>1369072.88</v>
      </c>
      <c r="O902" s="396">
        <v>608645.48</v>
      </c>
      <c r="P902" s="396">
        <v>424288.21</v>
      </c>
      <c r="Q902" s="396">
        <v>834460.5</v>
      </c>
      <c r="R902" s="396">
        <v>315933.38</v>
      </c>
      <c r="S902" s="396">
        <v>526053.59</v>
      </c>
      <c r="T902" s="396">
        <v>697437.91</v>
      </c>
      <c r="U902" s="396">
        <v>394540.19</v>
      </c>
      <c r="V902" s="396">
        <v>1028153.25</v>
      </c>
      <c r="W902" s="396">
        <v>895498.98</v>
      </c>
      <c r="X902" s="396">
        <v>631233.77</v>
      </c>
      <c r="Y902" s="396">
        <v>22702550.510000002</v>
      </c>
      <c r="Z902" s="396">
        <v>319905</v>
      </c>
      <c r="AA902" s="396">
        <v>451343.75</v>
      </c>
      <c r="AB902" s="396">
        <v>1173493.75</v>
      </c>
      <c r="AC902" s="396">
        <v>122765.5</v>
      </c>
      <c r="AD902" s="396">
        <v>1030869.12</v>
      </c>
      <c r="AE902" s="396">
        <v>648094.5</v>
      </c>
      <c r="AF902" s="396">
        <v>5419735.75</v>
      </c>
      <c r="AG902" s="396">
        <v>3639636</v>
      </c>
      <c r="AH902" s="396">
        <v>8973526.2689999994</v>
      </c>
      <c r="AI902" s="396">
        <v>21779369.638999999</v>
      </c>
      <c r="AJ902" s="396">
        <v>3661589.36</v>
      </c>
      <c r="AK902" s="396">
        <v>18117780.278999999</v>
      </c>
      <c r="AL902" s="396">
        <v>21990423.649</v>
      </c>
      <c r="AM902" s="396">
        <v>372241.21</v>
      </c>
      <c r="AN902" s="396">
        <v>372241.21</v>
      </c>
      <c r="AO902" s="396">
        <v>388183.01</v>
      </c>
      <c r="AP902" s="396">
        <v>388183.01</v>
      </c>
      <c r="AQ902" s="396">
        <v>143476.26</v>
      </c>
      <c r="AR902" s="396">
        <v>143476.26</v>
      </c>
      <c r="AS902" s="396">
        <v>149055.9</v>
      </c>
      <c r="AT902" s="396">
        <v>149055.9</v>
      </c>
      <c r="AU902" s="396">
        <v>179345.33</v>
      </c>
      <c r="AV902" s="396">
        <v>2040551.38</v>
      </c>
      <c r="AW902" s="396">
        <v>839586.78</v>
      </c>
      <c r="AX902" s="396">
        <v>319565.69</v>
      </c>
      <c r="AY902" s="396">
        <v>5484961.9400000004</v>
      </c>
      <c r="AZ902" s="396">
        <v>50177936.229999997</v>
      </c>
      <c r="BA902" s="396">
        <v>316078.74</v>
      </c>
      <c r="BB902" s="396">
        <v>54776.92</v>
      </c>
      <c r="BC902" s="396">
        <v>1540499.09</v>
      </c>
      <c r="BD902" s="396">
        <v>50177936.098999999</v>
      </c>
    </row>
    <row r="903" spans="1:56" x14ac:dyDescent="0.25">
      <c r="A903" s="390" t="s">
        <v>2435</v>
      </c>
      <c r="B903" s="390" t="s">
        <v>6898</v>
      </c>
      <c r="C903">
        <v>425.5</v>
      </c>
      <c r="D903" s="396">
        <v>7088125.4800000004</v>
      </c>
      <c r="E903" s="396">
        <v>17030356.800000001</v>
      </c>
      <c r="F903" s="397">
        <v>2.4026601741254701</v>
      </c>
      <c r="G903">
        <v>4</v>
      </c>
      <c r="H903" s="396">
        <v>450.73</v>
      </c>
      <c r="I903" s="396">
        <v>1004892.78</v>
      </c>
      <c r="J903" s="396">
        <v>1005343.51</v>
      </c>
      <c r="K903">
        <v>1.0576399999999999</v>
      </c>
      <c r="L903" s="396">
        <v>1640762.51</v>
      </c>
      <c r="M903" s="396">
        <v>328152.5</v>
      </c>
      <c r="N903" s="396">
        <v>160888.82999999999</v>
      </c>
      <c r="O903" s="396">
        <v>71337.5</v>
      </c>
      <c r="P903" s="396">
        <v>64110.35</v>
      </c>
      <c r="Q903" s="396">
        <v>97692.93</v>
      </c>
      <c r="R903" s="396">
        <v>36782.26</v>
      </c>
      <c r="S903" s="396">
        <v>61657.15</v>
      </c>
      <c r="T903" s="396">
        <v>81744.59</v>
      </c>
      <c r="U903" s="396">
        <v>46242.86</v>
      </c>
      <c r="V903" s="396">
        <v>120506.74</v>
      </c>
      <c r="W903" s="396">
        <v>104958.73</v>
      </c>
      <c r="X903" s="396">
        <v>73985</v>
      </c>
      <c r="Y903" s="396">
        <v>2888821.95</v>
      </c>
      <c r="Z903" s="396">
        <v>37755</v>
      </c>
      <c r="AA903" s="396">
        <v>53187.5</v>
      </c>
      <c r="AB903" s="396">
        <v>138287.5</v>
      </c>
      <c r="AC903" s="396">
        <v>14467</v>
      </c>
      <c r="AD903" s="396">
        <v>121480.25</v>
      </c>
      <c r="AE903" s="396">
        <v>76196.5</v>
      </c>
      <c r="AF903" s="396">
        <v>638675.5</v>
      </c>
      <c r="AG903" s="396">
        <v>428904</v>
      </c>
      <c r="AH903" s="396">
        <v>1314019.827</v>
      </c>
      <c r="AI903" s="396">
        <v>2822973.077</v>
      </c>
      <c r="AJ903" s="396">
        <v>431491.04</v>
      </c>
      <c r="AK903" s="396">
        <v>2391482.037</v>
      </c>
      <c r="AL903" s="396">
        <v>2847844.2170000002</v>
      </c>
      <c r="AM903" s="396">
        <v>157026.79999999999</v>
      </c>
      <c r="AN903" s="396">
        <v>157026.79999999999</v>
      </c>
      <c r="AO903" s="396">
        <v>164200.60999999999</v>
      </c>
      <c r="AP903" s="396">
        <v>164200.60999999999</v>
      </c>
      <c r="AQ903" s="396">
        <v>62173.05</v>
      </c>
      <c r="AR903" s="396">
        <v>62173.05</v>
      </c>
      <c r="AS903" s="396">
        <v>65361.41</v>
      </c>
      <c r="AT903" s="396">
        <v>65361.41</v>
      </c>
      <c r="AU903" s="396">
        <v>78114.850000000006</v>
      </c>
      <c r="AV903" s="396">
        <v>239924.2</v>
      </c>
      <c r="AW903" s="396">
        <v>98717.03</v>
      </c>
      <c r="AX903" s="396">
        <v>37179.379999999997</v>
      </c>
      <c r="AY903" s="396">
        <v>1351459.2</v>
      </c>
      <c r="AZ903" s="396">
        <v>7088125.4800000004</v>
      </c>
      <c r="BA903" s="396">
        <v>792144.17</v>
      </c>
      <c r="BB903" s="396">
        <v>22892.59</v>
      </c>
      <c r="BC903" s="396">
        <v>106876.98</v>
      </c>
      <c r="BD903" s="396">
        <v>7088125.3669999996</v>
      </c>
    </row>
    <row r="904" spans="1:56" x14ac:dyDescent="0.25">
      <c r="A904" s="390" t="s">
        <v>3322</v>
      </c>
      <c r="B904" s="390" t="s">
        <v>6899</v>
      </c>
      <c r="C904">
        <v>126.75</v>
      </c>
      <c r="D904" s="396">
        <v>1909385.15</v>
      </c>
      <c r="E904" s="396">
        <v>3846122</v>
      </c>
      <c r="F904" s="397">
        <v>2.0143248731142598</v>
      </c>
      <c r="G904">
        <v>4</v>
      </c>
      <c r="H904" s="396">
        <v>121.41</v>
      </c>
      <c r="I904" s="396">
        <v>130937.14</v>
      </c>
      <c r="J904" s="396">
        <v>131058.55</v>
      </c>
      <c r="K904">
        <v>1.0576399999999999</v>
      </c>
      <c r="L904" s="396">
        <v>481148.67</v>
      </c>
      <c r="M904" s="396">
        <v>96229.73</v>
      </c>
      <c r="N904" s="396">
        <v>47052.39</v>
      </c>
      <c r="O904" s="396">
        <v>20490.55</v>
      </c>
      <c r="P904" s="396">
        <v>16888.7</v>
      </c>
      <c r="Q904" s="396">
        <v>26051.45</v>
      </c>
      <c r="R904" s="396">
        <v>10509.21</v>
      </c>
      <c r="S904" s="396">
        <v>18037.990000000002</v>
      </c>
      <c r="T904" s="396">
        <v>23479.83</v>
      </c>
      <c r="U904" s="396">
        <v>13446.5</v>
      </c>
      <c r="V904" s="396">
        <v>34613.629999999997</v>
      </c>
      <c r="W904" s="396">
        <v>30147.72</v>
      </c>
      <c r="X904" s="396">
        <v>21644.54</v>
      </c>
      <c r="Y904" s="396">
        <v>839740.91</v>
      </c>
      <c r="Z904" s="396">
        <v>11250</v>
      </c>
      <c r="AA904" s="396">
        <v>15843.75</v>
      </c>
      <c r="AB904" s="396">
        <v>41193.75</v>
      </c>
      <c r="AC904" s="396">
        <v>4309.5</v>
      </c>
      <c r="AD904" s="396">
        <v>36187.120000000003</v>
      </c>
      <c r="AE904" s="396">
        <v>20761</v>
      </c>
      <c r="AF904" s="396">
        <v>190251.75</v>
      </c>
      <c r="AG904" s="396">
        <v>127764</v>
      </c>
      <c r="AH904" s="396">
        <v>347692.36800000002</v>
      </c>
      <c r="AI904" s="396">
        <v>795253.23800000001</v>
      </c>
      <c r="AJ904" s="396">
        <v>128534.64</v>
      </c>
      <c r="AK904" s="396">
        <v>666718.598</v>
      </c>
      <c r="AL904" s="396">
        <v>802661.96799999999</v>
      </c>
      <c r="AM904" s="396">
        <v>31883.61</v>
      </c>
      <c r="AN904" s="396">
        <v>31883.61</v>
      </c>
      <c r="AO904" s="396">
        <v>33477.79</v>
      </c>
      <c r="AP904" s="396">
        <v>33477.79</v>
      </c>
      <c r="AQ904" s="396">
        <v>4782.54</v>
      </c>
      <c r="AR904" s="396">
        <v>4782.54</v>
      </c>
      <c r="AS904" s="396">
        <v>4782.54</v>
      </c>
      <c r="AT904" s="396">
        <v>4782.54</v>
      </c>
      <c r="AU904" s="396">
        <v>6376.72</v>
      </c>
      <c r="AV904" s="396">
        <v>70941.039999999994</v>
      </c>
      <c r="AW904" s="396">
        <v>29188.75</v>
      </c>
      <c r="AX904" s="396">
        <v>10622.68</v>
      </c>
      <c r="AY904" s="396">
        <v>266982.15000000002</v>
      </c>
      <c r="AZ904" s="396">
        <v>1909385.15</v>
      </c>
      <c r="BA904" s="396">
        <v>67616.89</v>
      </c>
      <c r="BB904" s="396">
        <v>12.35</v>
      </c>
      <c r="BC904" s="396">
        <v>32829.18</v>
      </c>
      <c r="BD904" s="396">
        <v>1909385.0279999999</v>
      </c>
    </row>
    <row r="905" spans="1:56" x14ac:dyDescent="0.25">
      <c r="A905" s="390" t="s">
        <v>3052</v>
      </c>
      <c r="B905" s="390" t="s">
        <v>6900</v>
      </c>
      <c r="C905">
        <v>248</v>
      </c>
      <c r="D905" s="396">
        <v>4211989.83</v>
      </c>
      <c r="E905" s="396">
        <v>6722376.1399999997</v>
      </c>
      <c r="F905" s="397">
        <v>1.59600958485695</v>
      </c>
      <c r="G905">
        <v>4</v>
      </c>
      <c r="H905" s="396">
        <v>267.83999999999997</v>
      </c>
      <c r="I905" s="396">
        <v>672718.26</v>
      </c>
      <c r="J905" s="396">
        <v>672986.1</v>
      </c>
      <c r="K905">
        <v>1.0576399999999999</v>
      </c>
      <c r="L905" s="396">
        <v>991894.82</v>
      </c>
      <c r="M905" s="396">
        <v>198378.96</v>
      </c>
      <c r="N905" s="396">
        <v>94104.78</v>
      </c>
      <c r="O905" s="396">
        <v>41740.019999999997</v>
      </c>
      <c r="P905" s="396">
        <v>38512.04</v>
      </c>
      <c r="Q905" s="396">
        <v>54545.22</v>
      </c>
      <c r="R905" s="396">
        <v>21675.26</v>
      </c>
      <c r="S905" s="396">
        <v>36075.99</v>
      </c>
      <c r="T905" s="396">
        <v>47829.279999999999</v>
      </c>
      <c r="U905" s="396">
        <v>26893.01</v>
      </c>
      <c r="V905" s="396">
        <v>70509.259999999995</v>
      </c>
      <c r="W905" s="396">
        <v>61412.02</v>
      </c>
      <c r="X905" s="396">
        <v>43289.09</v>
      </c>
      <c r="Y905" s="396">
        <v>1726859.75</v>
      </c>
      <c r="Z905" s="396">
        <v>21960</v>
      </c>
      <c r="AA905" s="396">
        <v>31000</v>
      </c>
      <c r="AB905" s="396">
        <v>80600</v>
      </c>
      <c r="AC905" s="396">
        <v>8432</v>
      </c>
      <c r="AD905" s="396">
        <v>70804</v>
      </c>
      <c r="AE905" s="396">
        <v>42052</v>
      </c>
      <c r="AF905" s="396">
        <v>372248</v>
      </c>
      <c r="AG905" s="396">
        <v>249984</v>
      </c>
      <c r="AH905" s="396">
        <v>783983.15399999998</v>
      </c>
      <c r="AI905" s="396">
        <v>1661063.1540000001</v>
      </c>
      <c r="AJ905" s="396">
        <v>251491.84</v>
      </c>
      <c r="AK905" s="396">
        <v>1409571.314</v>
      </c>
      <c r="AL905" s="396">
        <v>1675559.1340000001</v>
      </c>
      <c r="AM905" s="396">
        <v>99636.29</v>
      </c>
      <c r="AN905" s="396">
        <v>99636.29</v>
      </c>
      <c r="AO905" s="396">
        <v>104418.84</v>
      </c>
      <c r="AP905" s="396">
        <v>104418.84</v>
      </c>
      <c r="AQ905" s="396">
        <v>34274.879999999997</v>
      </c>
      <c r="AR905" s="396">
        <v>34274.879999999997</v>
      </c>
      <c r="AS905" s="396">
        <v>35869.06</v>
      </c>
      <c r="AT905" s="396">
        <v>35869.06</v>
      </c>
      <c r="AU905" s="396">
        <v>43042.879999999997</v>
      </c>
      <c r="AV905" s="396">
        <v>139490.81</v>
      </c>
      <c r="AW905" s="396">
        <v>57393.62</v>
      </c>
      <c r="AX905" s="396">
        <v>21245.360000000001</v>
      </c>
      <c r="AY905" s="396">
        <v>809570.81</v>
      </c>
      <c r="AZ905" s="396">
        <v>4211989.83</v>
      </c>
      <c r="BA905" s="396">
        <v>402923.47</v>
      </c>
      <c r="BB905" s="396">
        <v>7898.63</v>
      </c>
      <c r="BC905" s="396">
        <v>84113.71</v>
      </c>
      <c r="BD905" s="396">
        <v>4211989.6940000001</v>
      </c>
    </row>
    <row r="906" spans="1:56" x14ac:dyDescent="0.25">
      <c r="A906" s="390" t="s">
        <v>2351</v>
      </c>
      <c r="B906" s="390" t="s">
        <v>6901</v>
      </c>
      <c r="C906">
        <v>9351.6299999999992</v>
      </c>
      <c r="D906" s="396">
        <v>169126198.62</v>
      </c>
      <c r="E906" s="396">
        <v>126742390.72</v>
      </c>
      <c r="F906" s="397">
        <v>0.74939537312471804</v>
      </c>
      <c r="G906">
        <v>1</v>
      </c>
      <c r="H906" s="396">
        <v>3364435.48</v>
      </c>
      <c r="I906" s="396">
        <v>106382831.41</v>
      </c>
      <c r="J906" s="396">
        <v>109747266.89</v>
      </c>
      <c r="K906">
        <v>1.0576399999999999</v>
      </c>
      <c r="L906" s="396">
        <v>38048690.799999997</v>
      </c>
      <c r="M906" s="396">
        <v>7609738.1600000001</v>
      </c>
      <c r="N906" s="396">
        <v>3547902.29</v>
      </c>
      <c r="O906" s="396">
        <v>1576255.2</v>
      </c>
      <c r="P906" s="396">
        <v>1538032.77</v>
      </c>
      <c r="Q906" s="396">
        <v>2149244.62</v>
      </c>
      <c r="R906" s="396">
        <v>818405.4</v>
      </c>
      <c r="S906" s="396">
        <v>1362688.7</v>
      </c>
      <c r="T906" s="396">
        <v>1806207.67</v>
      </c>
      <c r="U906" s="396">
        <v>1022262.5</v>
      </c>
      <c r="V906" s="396">
        <v>2662686.16</v>
      </c>
      <c r="W906" s="396">
        <v>2319141.38</v>
      </c>
      <c r="X906" s="396">
        <v>1635147.34</v>
      </c>
      <c r="Y906" s="396">
        <v>66096402.990000002</v>
      </c>
      <c r="Z906" s="396">
        <v>832347</v>
      </c>
      <c r="AA906" s="396">
        <v>1168953.75</v>
      </c>
      <c r="AB906" s="396">
        <v>3039279.75</v>
      </c>
      <c r="AC906" s="396">
        <v>317955.42</v>
      </c>
      <c r="AD906" s="396">
        <v>5339780.7300000004</v>
      </c>
      <c r="AE906" s="396">
        <v>1672651.94</v>
      </c>
      <c r="AF906" s="396">
        <v>14036796.630000001</v>
      </c>
      <c r="AG906" s="396">
        <v>9426443.0399999991</v>
      </c>
      <c r="AH906" s="396">
        <v>31209435.168120001</v>
      </c>
      <c r="AI906" s="396">
        <v>67043643.428120002</v>
      </c>
      <c r="AJ906" s="396">
        <v>9483300.9499999993</v>
      </c>
      <c r="AK906" s="396">
        <v>57560342.478119999</v>
      </c>
      <c r="AL906" s="396">
        <v>67590260.888119996</v>
      </c>
      <c r="AM906" s="396">
        <v>4497183.95</v>
      </c>
      <c r="AN906" s="396">
        <v>4497183.95</v>
      </c>
      <c r="AO906" s="396">
        <v>4684500.1900000004</v>
      </c>
      <c r="AP906" s="396">
        <v>4684500.1900000004</v>
      </c>
      <c r="AQ906" s="396">
        <v>1647585.82</v>
      </c>
      <c r="AR906" s="396">
        <v>1647585.82</v>
      </c>
      <c r="AS906" s="396">
        <v>1716135.6</v>
      </c>
      <c r="AT906" s="396">
        <v>1716135.6</v>
      </c>
      <c r="AU906" s="396">
        <v>2059681.55</v>
      </c>
      <c r="AV906" s="396">
        <v>5286303.43</v>
      </c>
      <c r="AW906" s="396">
        <v>2175054.5099999998</v>
      </c>
      <c r="AX906" s="396">
        <v>827683.99</v>
      </c>
      <c r="AY906" s="396">
        <v>35439534.600000001</v>
      </c>
      <c r="AZ906" s="396">
        <v>169126198.62</v>
      </c>
      <c r="BA906" s="396">
        <v>32081649.079999998</v>
      </c>
      <c r="BB906" s="396">
        <v>2262140.5499999998</v>
      </c>
      <c r="BC906" s="396">
        <v>6679731.2300000004</v>
      </c>
      <c r="BD906" s="396">
        <v>169126198.47812</v>
      </c>
    </row>
    <row r="907" spans="1:56" x14ac:dyDescent="0.25">
      <c r="A907" s="390" t="s">
        <v>1767</v>
      </c>
      <c r="B907" s="390" t="s">
        <v>6902</v>
      </c>
      <c r="C907">
        <v>455.4</v>
      </c>
      <c r="D907" s="396">
        <v>7896988.2800000003</v>
      </c>
      <c r="E907" s="396">
        <v>5499732.5599999996</v>
      </c>
      <c r="F907" s="397">
        <v>0.69643418034805504</v>
      </c>
      <c r="G907">
        <v>1</v>
      </c>
      <c r="H907" s="396">
        <v>296991.78999999998</v>
      </c>
      <c r="I907" s="396">
        <v>3981590.52</v>
      </c>
      <c r="J907" s="396">
        <v>4278582.3099999996</v>
      </c>
      <c r="K907">
        <v>1.0576399999999999</v>
      </c>
      <c r="L907" s="396">
        <v>1781919.69</v>
      </c>
      <c r="M907" s="396">
        <v>356383.93</v>
      </c>
      <c r="N907" s="396">
        <v>172272.47</v>
      </c>
      <c r="O907" s="396">
        <v>75890.95</v>
      </c>
      <c r="P907" s="396">
        <v>70753.19</v>
      </c>
      <c r="Q907" s="396">
        <v>105019.9</v>
      </c>
      <c r="R907" s="396">
        <v>38752.74</v>
      </c>
      <c r="S907" s="396">
        <v>66248.639999999999</v>
      </c>
      <c r="T907" s="396">
        <v>86962.33</v>
      </c>
      <c r="U907" s="396">
        <v>49194.53</v>
      </c>
      <c r="V907" s="396">
        <v>128198.65</v>
      </c>
      <c r="W907" s="396">
        <v>111658.22</v>
      </c>
      <c r="X907" s="396">
        <v>79494.52</v>
      </c>
      <c r="Y907" s="396">
        <v>3122749.76</v>
      </c>
      <c r="Z907" s="396">
        <v>40213.800000000003</v>
      </c>
      <c r="AA907" s="396">
        <v>56925</v>
      </c>
      <c r="AB907" s="396">
        <v>148005</v>
      </c>
      <c r="AC907" s="396">
        <v>15483.6</v>
      </c>
      <c r="AD907" s="396">
        <v>260033.4</v>
      </c>
      <c r="AE907" s="396">
        <v>82385.14</v>
      </c>
      <c r="AF907" s="396">
        <v>683555.4</v>
      </c>
      <c r="AG907" s="396">
        <v>459043.2</v>
      </c>
      <c r="AH907" s="396">
        <v>1445685.7296</v>
      </c>
      <c r="AI907" s="396">
        <v>3191330.2696000002</v>
      </c>
      <c r="AJ907" s="396">
        <v>461812.03</v>
      </c>
      <c r="AK907" s="396">
        <v>2729518.2396</v>
      </c>
      <c r="AL907" s="396">
        <v>3217949.1096000001</v>
      </c>
      <c r="AM907" s="396">
        <v>189707.51</v>
      </c>
      <c r="AN907" s="396">
        <v>189707.51</v>
      </c>
      <c r="AO907" s="396">
        <v>197678.41</v>
      </c>
      <c r="AP907" s="396">
        <v>197678.41</v>
      </c>
      <c r="AQ907" s="396">
        <v>70941.039999999994</v>
      </c>
      <c r="AR907" s="396">
        <v>70941.039999999994</v>
      </c>
      <c r="AS907" s="396">
        <v>74129.399999999994</v>
      </c>
      <c r="AT907" s="396">
        <v>74129.399999999994</v>
      </c>
      <c r="AU907" s="396">
        <v>89274.12</v>
      </c>
      <c r="AV907" s="396">
        <v>256663.1</v>
      </c>
      <c r="AW907" s="396">
        <v>105604.27</v>
      </c>
      <c r="AX907" s="396">
        <v>39835.050000000003</v>
      </c>
      <c r="AY907" s="396">
        <v>1556289.26</v>
      </c>
      <c r="AZ907" s="396">
        <v>7896988.2800000003</v>
      </c>
      <c r="BA907" s="396">
        <v>1039530.61</v>
      </c>
      <c r="BB907" s="396">
        <v>100751.39</v>
      </c>
      <c r="BC907" s="396">
        <v>294099.12</v>
      </c>
      <c r="BD907" s="396">
        <v>7896988.1295999996</v>
      </c>
    </row>
    <row r="908" spans="1:56" x14ac:dyDescent="0.25">
      <c r="A908" s="390" t="s">
        <v>3002</v>
      </c>
      <c r="B908" s="390" t="s">
        <v>6903</v>
      </c>
      <c r="C908">
        <v>792.81</v>
      </c>
      <c r="D908" s="396">
        <v>12430729.960000001</v>
      </c>
      <c r="E908" s="396">
        <v>11153965.01</v>
      </c>
      <c r="F908" s="397">
        <v>0.89728962385085898</v>
      </c>
      <c r="G908">
        <v>2</v>
      </c>
      <c r="H908" s="396">
        <v>19726.68</v>
      </c>
      <c r="I908" s="396">
        <v>1173103.3999999999</v>
      </c>
      <c r="J908" s="396">
        <v>1192830.08</v>
      </c>
      <c r="K908">
        <v>1.0576399999999999</v>
      </c>
      <c r="L908" s="396">
        <v>2908141.51</v>
      </c>
      <c r="M908" s="396">
        <v>581628.30000000005</v>
      </c>
      <c r="N908" s="396">
        <v>300528.19</v>
      </c>
      <c r="O908" s="396">
        <v>132809.17000000001</v>
      </c>
      <c r="P908" s="396">
        <v>107307</v>
      </c>
      <c r="Q908" s="396">
        <v>186430.68</v>
      </c>
      <c r="R908" s="396">
        <v>68966.740000000005</v>
      </c>
      <c r="S908" s="396">
        <v>115443.18</v>
      </c>
      <c r="T908" s="396">
        <v>152184.07999999999</v>
      </c>
      <c r="U908" s="396">
        <v>86254.42</v>
      </c>
      <c r="V908" s="396">
        <v>224347.65</v>
      </c>
      <c r="W908" s="396">
        <v>195401.89</v>
      </c>
      <c r="X908" s="396">
        <v>138525.10999999999</v>
      </c>
      <c r="Y908" s="396">
        <v>5197967.92</v>
      </c>
      <c r="Z908" s="396">
        <v>70497.899999999994</v>
      </c>
      <c r="AA908" s="396">
        <v>99101.25</v>
      </c>
      <c r="AB908" s="396">
        <v>257663.25</v>
      </c>
      <c r="AC908" s="396">
        <v>26955.54</v>
      </c>
      <c r="AD908" s="396">
        <v>452694.51</v>
      </c>
      <c r="AE908" s="396">
        <v>146504.29</v>
      </c>
      <c r="AF908" s="396">
        <v>1190007.81</v>
      </c>
      <c r="AG908" s="396">
        <v>799152.48</v>
      </c>
      <c r="AH908" s="396">
        <v>2228459.3924400001</v>
      </c>
      <c r="AI908" s="396">
        <v>5271036.4224399999</v>
      </c>
      <c r="AJ908" s="396">
        <v>803972.76</v>
      </c>
      <c r="AK908" s="396">
        <v>4467063.6624400001</v>
      </c>
      <c r="AL908" s="396">
        <v>5317377.4024400003</v>
      </c>
      <c r="AM908" s="396">
        <v>192098.78</v>
      </c>
      <c r="AN908" s="396">
        <v>192098.78</v>
      </c>
      <c r="AO908" s="396">
        <v>200069.68</v>
      </c>
      <c r="AP908" s="396">
        <v>200069.68</v>
      </c>
      <c r="AQ908" s="396">
        <v>80506.12</v>
      </c>
      <c r="AR908" s="396">
        <v>80506.12</v>
      </c>
      <c r="AS908" s="396">
        <v>83694.490000000005</v>
      </c>
      <c r="AT908" s="396">
        <v>83694.490000000005</v>
      </c>
      <c r="AU908" s="396">
        <v>100433.38</v>
      </c>
      <c r="AV908" s="396">
        <v>447964.79</v>
      </c>
      <c r="AW908" s="396">
        <v>184315.53</v>
      </c>
      <c r="AX908" s="396">
        <v>69932.649999999994</v>
      </c>
      <c r="AY908" s="396">
        <v>1915384.49</v>
      </c>
      <c r="AZ908" s="396">
        <v>12430729.960000001</v>
      </c>
      <c r="BA908" s="396">
        <v>334337.45</v>
      </c>
      <c r="BB908" s="396">
        <v>52030.86</v>
      </c>
      <c r="BC908" s="396">
        <v>277257.96999999997</v>
      </c>
      <c r="BD908" s="396">
        <v>12430729.81244</v>
      </c>
    </row>
    <row r="909" spans="1:56" x14ac:dyDescent="0.25">
      <c r="A909" s="390" t="s">
        <v>2052</v>
      </c>
      <c r="B909" s="390" t="s">
        <v>6904</v>
      </c>
      <c r="C909">
        <v>268.22000000000003</v>
      </c>
      <c r="D909" s="396">
        <v>4921241.88</v>
      </c>
      <c r="E909" s="396">
        <v>4073603.96</v>
      </c>
      <c r="F909" s="397">
        <v>0.82775934598036904</v>
      </c>
      <c r="G909">
        <v>2</v>
      </c>
      <c r="H909" s="396">
        <v>18699.89</v>
      </c>
      <c r="I909" s="396">
        <v>1816306.18</v>
      </c>
      <c r="J909" s="396">
        <v>1835006.07</v>
      </c>
      <c r="K909">
        <v>1.0576399999999999</v>
      </c>
      <c r="L909" s="396">
        <v>1090553.06</v>
      </c>
      <c r="M909" s="396">
        <v>218110.61</v>
      </c>
      <c r="N909" s="396">
        <v>100934.97</v>
      </c>
      <c r="O909" s="396">
        <v>44775.66</v>
      </c>
      <c r="P909" s="396">
        <v>44925.85</v>
      </c>
      <c r="Q909" s="396">
        <v>62686.3</v>
      </c>
      <c r="R909" s="396">
        <v>22988.91</v>
      </c>
      <c r="S909" s="396">
        <v>38699.699999999997</v>
      </c>
      <c r="T909" s="396">
        <v>51307.77</v>
      </c>
      <c r="U909" s="396">
        <v>28860.79</v>
      </c>
      <c r="V909" s="396">
        <v>75637.2</v>
      </c>
      <c r="W909" s="396">
        <v>65878.350000000006</v>
      </c>
      <c r="X909" s="396">
        <v>46437.39</v>
      </c>
      <c r="Y909" s="396">
        <v>1891796.56</v>
      </c>
      <c r="Z909" s="396">
        <v>23802.3</v>
      </c>
      <c r="AA909" s="396">
        <v>33527.5</v>
      </c>
      <c r="AB909" s="396">
        <v>87171.5</v>
      </c>
      <c r="AC909" s="396">
        <v>9119.48</v>
      </c>
      <c r="AD909" s="396">
        <v>153153.62</v>
      </c>
      <c r="AE909" s="396">
        <v>49258.89</v>
      </c>
      <c r="AF909" s="396">
        <v>402598.22</v>
      </c>
      <c r="AG909" s="396">
        <v>270365.76</v>
      </c>
      <c r="AH909" s="396">
        <v>910252.04928000004</v>
      </c>
      <c r="AI909" s="396">
        <v>1939249.3192799999</v>
      </c>
      <c r="AJ909" s="396">
        <v>271996.53000000003</v>
      </c>
      <c r="AK909" s="396">
        <v>1667252.7892799999</v>
      </c>
      <c r="AL909" s="396">
        <v>1954927.18928</v>
      </c>
      <c r="AM909" s="396">
        <v>133114.09</v>
      </c>
      <c r="AN909" s="396">
        <v>133114.09</v>
      </c>
      <c r="AO909" s="396">
        <v>138693.72</v>
      </c>
      <c r="AP909" s="396">
        <v>138693.72</v>
      </c>
      <c r="AQ909" s="396">
        <v>54999.23</v>
      </c>
      <c r="AR909" s="396">
        <v>54999.23</v>
      </c>
      <c r="AS909" s="396">
        <v>57390.5</v>
      </c>
      <c r="AT909" s="396">
        <v>57390.5</v>
      </c>
      <c r="AU909" s="396">
        <v>69346.86</v>
      </c>
      <c r="AV909" s="396">
        <v>151447.17000000001</v>
      </c>
      <c r="AW909" s="396">
        <v>62313.08</v>
      </c>
      <c r="AX909" s="396">
        <v>23015.81</v>
      </c>
      <c r="AY909" s="396">
        <v>1074518</v>
      </c>
      <c r="AZ909" s="396">
        <v>4921241.88</v>
      </c>
      <c r="BA909" s="396">
        <v>1063636.6200000001</v>
      </c>
      <c r="BB909" s="396">
        <v>40105.4</v>
      </c>
      <c r="BC909" s="396">
        <v>127339.5</v>
      </c>
      <c r="BD909" s="396">
        <v>4921241.7492800001</v>
      </c>
    </row>
    <row r="910" spans="1:56" x14ac:dyDescent="0.25">
      <c r="A910" s="390" t="s">
        <v>3258</v>
      </c>
      <c r="B910" s="390" t="s">
        <v>6905</v>
      </c>
      <c r="C910">
        <v>263.63</v>
      </c>
      <c r="D910" s="396">
        <v>4077944.07</v>
      </c>
      <c r="E910" s="396">
        <v>3026997.46</v>
      </c>
      <c r="F910" s="397">
        <v>0.74228518293533097</v>
      </c>
      <c r="G910">
        <v>1</v>
      </c>
      <c r="H910" s="396">
        <v>76390.09</v>
      </c>
      <c r="I910" s="396">
        <v>1303740.29</v>
      </c>
      <c r="J910" s="396">
        <v>1380130.38</v>
      </c>
      <c r="K910">
        <v>1.0576399999999999</v>
      </c>
      <c r="L910" s="396">
        <v>978993.36</v>
      </c>
      <c r="M910" s="396">
        <v>195798.67</v>
      </c>
      <c r="N910" s="396">
        <v>98658.240000000005</v>
      </c>
      <c r="O910" s="396">
        <v>44016.75</v>
      </c>
      <c r="P910" s="396">
        <v>35173.54</v>
      </c>
      <c r="Q910" s="396">
        <v>60243.97</v>
      </c>
      <c r="R910" s="396">
        <v>22332.080000000002</v>
      </c>
      <c r="S910" s="396">
        <v>38043.769999999997</v>
      </c>
      <c r="T910" s="396">
        <v>50438.15</v>
      </c>
      <c r="U910" s="396">
        <v>28532.83</v>
      </c>
      <c r="V910" s="396">
        <v>74355.22</v>
      </c>
      <c r="W910" s="396">
        <v>64761.77</v>
      </c>
      <c r="X910" s="396">
        <v>45650.32</v>
      </c>
      <c r="Y910" s="396">
        <v>1736998.67</v>
      </c>
      <c r="Z910" s="396">
        <v>23532.3</v>
      </c>
      <c r="AA910" s="396">
        <v>32953.75</v>
      </c>
      <c r="AB910" s="396">
        <v>85679.75</v>
      </c>
      <c r="AC910" s="396">
        <v>8963.42</v>
      </c>
      <c r="AD910" s="396">
        <v>150532.73000000001</v>
      </c>
      <c r="AE910" s="396">
        <v>47044.89</v>
      </c>
      <c r="AF910" s="396">
        <v>395708.63</v>
      </c>
      <c r="AG910" s="396">
        <v>265739.03999999998</v>
      </c>
      <c r="AH910" s="396">
        <v>729197.26812000002</v>
      </c>
      <c r="AI910" s="396">
        <v>1739351.7781199999</v>
      </c>
      <c r="AJ910" s="396">
        <v>267341.90999999997</v>
      </c>
      <c r="AK910" s="396">
        <v>1472009.86812</v>
      </c>
      <c r="AL910" s="396">
        <v>1754761.35812</v>
      </c>
      <c r="AM910" s="396">
        <v>60578.86</v>
      </c>
      <c r="AN910" s="396">
        <v>60578.86</v>
      </c>
      <c r="AO910" s="396">
        <v>62970.14</v>
      </c>
      <c r="AP910" s="396">
        <v>62970.14</v>
      </c>
      <c r="AQ910" s="396">
        <v>19927.25</v>
      </c>
      <c r="AR910" s="396">
        <v>19927.25</v>
      </c>
      <c r="AS910" s="396">
        <v>20724.349999999999</v>
      </c>
      <c r="AT910" s="396">
        <v>20724.349999999999</v>
      </c>
      <c r="AU910" s="396">
        <v>25506.89</v>
      </c>
      <c r="AV910" s="396">
        <v>148258.81</v>
      </c>
      <c r="AW910" s="396">
        <v>61001.22</v>
      </c>
      <c r="AX910" s="396">
        <v>23015.81</v>
      </c>
      <c r="AY910" s="396">
        <v>586183.93000000005</v>
      </c>
      <c r="AZ910" s="396">
        <v>4077944.07</v>
      </c>
      <c r="BA910" s="396">
        <v>170759.57</v>
      </c>
      <c r="BB910" s="396">
        <v>10557.73</v>
      </c>
      <c r="BC910" s="396">
        <v>134094.24</v>
      </c>
      <c r="BD910" s="396">
        <v>4077943.9581200001</v>
      </c>
    </row>
    <row r="911" spans="1:56" x14ac:dyDescent="0.25">
      <c r="A911" s="390" t="s">
        <v>2508</v>
      </c>
      <c r="B911" s="390" t="s">
        <v>6906</v>
      </c>
      <c r="C911">
        <v>508.56</v>
      </c>
      <c r="D911" s="396">
        <v>7453387.3499999996</v>
      </c>
      <c r="E911" s="396">
        <v>6407592.79</v>
      </c>
      <c r="F911" s="397">
        <v>0.85968868772129503</v>
      </c>
      <c r="G911">
        <v>2</v>
      </c>
      <c r="H911" s="396">
        <v>12653.98</v>
      </c>
      <c r="I911" s="396">
        <v>1064316.78</v>
      </c>
      <c r="J911" s="396">
        <v>1076970.76</v>
      </c>
      <c r="K911">
        <v>1.0576399999999999</v>
      </c>
      <c r="L911" s="396">
        <v>1831248.82</v>
      </c>
      <c r="M911" s="396">
        <v>366249.76</v>
      </c>
      <c r="N911" s="396">
        <v>192763.03</v>
      </c>
      <c r="O911" s="396">
        <v>84997.87</v>
      </c>
      <c r="P911" s="396">
        <v>62811.46</v>
      </c>
      <c r="Q911" s="396">
        <v>118045.63</v>
      </c>
      <c r="R911" s="396">
        <v>44007.35</v>
      </c>
      <c r="S911" s="396">
        <v>73791.8</v>
      </c>
      <c r="T911" s="396">
        <v>97397.81</v>
      </c>
      <c r="U911" s="396">
        <v>55425.84</v>
      </c>
      <c r="V911" s="396">
        <v>143582.49</v>
      </c>
      <c r="W911" s="396">
        <v>125057.21</v>
      </c>
      <c r="X911" s="396">
        <v>88545.88</v>
      </c>
      <c r="Y911" s="396">
        <v>3283924.95</v>
      </c>
      <c r="Z911" s="396">
        <v>45252.9</v>
      </c>
      <c r="AA911" s="396">
        <v>63570</v>
      </c>
      <c r="AB911" s="396">
        <v>165282</v>
      </c>
      <c r="AC911" s="396">
        <v>17291.04</v>
      </c>
      <c r="AD911" s="396">
        <v>290387.76</v>
      </c>
      <c r="AE911" s="396">
        <v>92535.35</v>
      </c>
      <c r="AF911" s="396">
        <v>763348.56</v>
      </c>
      <c r="AG911" s="396">
        <v>512628.47999999998</v>
      </c>
      <c r="AH911" s="396">
        <v>1316107.4354399999</v>
      </c>
      <c r="AI911" s="396">
        <v>3266403.52544</v>
      </c>
      <c r="AJ911" s="396">
        <v>515720.52</v>
      </c>
      <c r="AK911" s="396">
        <v>2750683.00544</v>
      </c>
      <c r="AL911" s="396">
        <v>3296129.6554399999</v>
      </c>
      <c r="AM911" s="396">
        <v>90868.3</v>
      </c>
      <c r="AN911" s="396">
        <v>90868.3</v>
      </c>
      <c r="AO911" s="396">
        <v>94853.75</v>
      </c>
      <c r="AP911" s="396">
        <v>94853.75</v>
      </c>
      <c r="AQ911" s="396">
        <v>9565.08</v>
      </c>
      <c r="AR911" s="396">
        <v>9565.08</v>
      </c>
      <c r="AS911" s="396">
        <v>10362.17</v>
      </c>
      <c r="AT911" s="396">
        <v>10362.17</v>
      </c>
      <c r="AU911" s="396">
        <v>12753.44</v>
      </c>
      <c r="AV911" s="396">
        <v>286952.53000000003</v>
      </c>
      <c r="AW911" s="396">
        <v>118066.89</v>
      </c>
      <c r="AX911" s="396">
        <v>44261.17</v>
      </c>
      <c r="AY911" s="396">
        <v>873332.63</v>
      </c>
      <c r="AZ911" s="396">
        <v>7453387.3499999996</v>
      </c>
      <c r="BA911" s="396">
        <v>170270.17</v>
      </c>
      <c r="BB911" s="396">
        <v>4366.1400000000003</v>
      </c>
      <c r="BC911" s="396">
        <v>200973.18</v>
      </c>
      <c r="BD911" s="396">
        <v>7453387.23544</v>
      </c>
    </row>
    <row r="912" spans="1:56" x14ac:dyDescent="0.25">
      <c r="A912" s="390" t="s">
        <v>3433</v>
      </c>
      <c r="B912" s="390" t="s">
        <v>6907</v>
      </c>
      <c r="C912">
        <v>1381.25</v>
      </c>
      <c r="D912" s="396">
        <v>19571432.829999998</v>
      </c>
      <c r="E912" s="396">
        <v>26220681.84</v>
      </c>
      <c r="F912" s="397">
        <v>1.33974257622098</v>
      </c>
      <c r="G912">
        <v>4</v>
      </c>
      <c r="H912" s="396">
        <v>1244.55</v>
      </c>
      <c r="I912" s="396">
        <v>1446275.69</v>
      </c>
      <c r="J912" s="396">
        <v>1447520.24</v>
      </c>
      <c r="K912">
        <v>1.0576399999999999</v>
      </c>
      <c r="L912" s="396">
        <v>4863092.5999999996</v>
      </c>
      <c r="M912" s="396">
        <v>972618.52</v>
      </c>
      <c r="N912" s="396">
        <v>523647.61</v>
      </c>
      <c r="O912" s="396">
        <v>232226.33</v>
      </c>
      <c r="P912" s="396">
        <v>167030.60999999999</v>
      </c>
      <c r="Q912" s="396">
        <v>315873.83</v>
      </c>
      <c r="R912" s="396">
        <v>120856.01</v>
      </c>
      <c r="S912" s="396">
        <v>201041.67</v>
      </c>
      <c r="T912" s="396">
        <v>266104.74</v>
      </c>
      <c r="U912" s="396">
        <v>150535.28</v>
      </c>
      <c r="V912" s="396">
        <v>392287.89</v>
      </c>
      <c r="W912" s="396">
        <v>341674.17</v>
      </c>
      <c r="X912" s="396">
        <v>241238.34</v>
      </c>
      <c r="Y912" s="396">
        <v>8788227.5999999996</v>
      </c>
      <c r="Z912" s="396">
        <v>122130</v>
      </c>
      <c r="AA912" s="396">
        <v>172656.25</v>
      </c>
      <c r="AB912" s="396">
        <v>448906.25</v>
      </c>
      <c r="AC912" s="396">
        <v>46962.5</v>
      </c>
      <c r="AD912" s="396">
        <v>394346.87</v>
      </c>
      <c r="AE912" s="396">
        <v>244567</v>
      </c>
      <c r="AF912" s="396">
        <v>2073256.25</v>
      </c>
      <c r="AG912" s="396">
        <v>1392300</v>
      </c>
      <c r="AH912" s="396">
        <v>3515654.0249999999</v>
      </c>
      <c r="AI912" s="396">
        <v>8410779.1449999996</v>
      </c>
      <c r="AJ912" s="396">
        <v>1400698</v>
      </c>
      <c r="AK912" s="396">
        <v>7010081.1449999996</v>
      </c>
      <c r="AL912" s="396">
        <v>8491515.375</v>
      </c>
      <c r="AM912" s="396">
        <v>198475.5</v>
      </c>
      <c r="AN912" s="396">
        <v>198475.5</v>
      </c>
      <c r="AO912" s="396">
        <v>206446.4</v>
      </c>
      <c r="AP912" s="396">
        <v>206446.4</v>
      </c>
      <c r="AQ912" s="396">
        <v>48622.51</v>
      </c>
      <c r="AR912" s="396">
        <v>48622.51</v>
      </c>
      <c r="AS912" s="396">
        <v>50216.69</v>
      </c>
      <c r="AT912" s="396">
        <v>50216.69</v>
      </c>
      <c r="AU912" s="396">
        <v>60578.86</v>
      </c>
      <c r="AV912" s="396">
        <v>780351.48</v>
      </c>
      <c r="AW912" s="396">
        <v>321076.34999999998</v>
      </c>
      <c r="AX912" s="396">
        <v>122160.84</v>
      </c>
      <c r="AY912" s="396">
        <v>2291689.73</v>
      </c>
      <c r="AZ912" s="396">
        <v>19571432.829999998</v>
      </c>
      <c r="BA912" s="396">
        <v>227038.27</v>
      </c>
      <c r="BB912" s="396">
        <v>10922.77</v>
      </c>
      <c r="BC912" s="396">
        <v>697992.69</v>
      </c>
      <c r="BD912" s="396">
        <v>19571432.704999998</v>
      </c>
    </row>
    <row r="913" spans="1:56" x14ac:dyDescent="0.25">
      <c r="A913" s="390" t="s">
        <v>2544</v>
      </c>
      <c r="B913" s="390" t="s">
        <v>6908</v>
      </c>
      <c r="C913">
        <v>1850.25</v>
      </c>
      <c r="D913" s="396">
        <v>25028345.960000001</v>
      </c>
      <c r="E913" s="396">
        <v>17025744.920000002</v>
      </c>
      <c r="F913" s="397">
        <v>0.68025849359803203</v>
      </c>
      <c r="G913">
        <v>1</v>
      </c>
      <c r="H913" s="396">
        <v>1012469.85</v>
      </c>
      <c r="I913" s="396">
        <v>6312217.5099999998</v>
      </c>
      <c r="J913" s="396">
        <v>7324687.3600000003</v>
      </c>
      <c r="K913">
        <v>1.0576399999999999</v>
      </c>
      <c r="L913" s="396">
        <v>6261004.0499999998</v>
      </c>
      <c r="M913" s="396">
        <v>1252200.81</v>
      </c>
      <c r="N913" s="396">
        <v>701232.45</v>
      </c>
      <c r="O913" s="396">
        <v>311152.92</v>
      </c>
      <c r="P913" s="396">
        <v>203292.23</v>
      </c>
      <c r="Q913" s="396">
        <v>421707.84</v>
      </c>
      <c r="R913" s="396">
        <v>160922.41</v>
      </c>
      <c r="S913" s="396">
        <v>269258.09999999998</v>
      </c>
      <c r="T913" s="396">
        <v>356545.56</v>
      </c>
      <c r="U913" s="396">
        <v>202025.56</v>
      </c>
      <c r="V913" s="396">
        <v>525614.5</v>
      </c>
      <c r="W913" s="396">
        <v>457798.73</v>
      </c>
      <c r="X913" s="396">
        <v>323094.09000000003</v>
      </c>
      <c r="Y913" s="396">
        <v>11445849.25</v>
      </c>
      <c r="Z913" s="396">
        <v>163552.5</v>
      </c>
      <c r="AA913" s="396">
        <v>231281.25</v>
      </c>
      <c r="AB913" s="396">
        <v>601331.25</v>
      </c>
      <c r="AC913" s="396">
        <v>62908.5</v>
      </c>
      <c r="AD913" s="396">
        <v>1056492.75</v>
      </c>
      <c r="AE913" s="396">
        <v>326599.75</v>
      </c>
      <c r="AF913" s="396">
        <v>2777225.25</v>
      </c>
      <c r="AG913" s="396">
        <v>1865052</v>
      </c>
      <c r="AH913" s="396">
        <v>4334782.1220000004</v>
      </c>
      <c r="AI913" s="396">
        <v>11419225.372</v>
      </c>
      <c r="AJ913" s="396">
        <v>1876301.52</v>
      </c>
      <c r="AK913" s="396">
        <v>9542923.852</v>
      </c>
      <c r="AL913" s="396">
        <v>11527375.381999999</v>
      </c>
      <c r="AM913" s="396">
        <v>81303.210000000006</v>
      </c>
      <c r="AN913" s="396">
        <v>81303.210000000006</v>
      </c>
      <c r="AO913" s="396">
        <v>84491.58</v>
      </c>
      <c r="AP913" s="396">
        <v>84491.58</v>
      </c>
      <c r="AQ913" s="396">
        <v>15941.8</v>
      </c>
      <c r="AR913" s="396">
        <v>15941.8</v>
      </c>
      <c r="AS913" s="396">
        <v>15941.8</v>
      </c>
      <c r="AT913" s="396">
        <v>15941.8</v>
      </c>
      <c r="AU913" s="396">
        <v>19927.25</v>
      </c>
      <c r="AV913" s="396">
        <v>1045782.58</v>
      </c>
      <c r="AW913" s="396">
        <v>430288.22</v>
      </c>
      <c r="AX913" s="396">
        <v>163766.35</v>
      </c>
      <c r="AY913" s="396">
        <v>2055121.18</v>
      </c>
      <c r="AZ913" s="396">
        <v>25028345.960000001</v>
      </c>
      <c r="BA913" s="396">
        <v>203273.47</v>
      </c>
      <c r="BB913" s="396">
        <v>17239.400000000001</v>
      </c>
      <c r="BC913" s="396">
        <v>820134.83</v>
      </c>
      <c r="BD913" s="396">
        <v>25028345.811999999</v>
      </c>
    </row>
    <row r="914" spans="1:56" x14ac:dyDescent="0.25">
      <c r="A914" s="390" t="s">
        <v>2707</v>
      </c>
      <c r="B914" s="390" t="s">
        <v>6909</v>
      </c>
      <c r="C914">
        <v>4755.04</v>
      </c>
      <c r="D914" s="396">
        <v>64881980.600000001</v>
      </c>
      <c r="E914" s="396">
        <v>53147373.649999999</v>
      </c>
      <c r="F914" s="397">
        <v>0.81913919948985003</v>
      </c>
      <c r="G914">
        <v>2</v>
      </c>
      <c r="H914" s="396">
        <v>128930.67</v>
      </c>
      <c r="I914" s="396">
        <v>5521267.0700000003</v>
      </c>
      <c r="J914" s="396">
        <v>5650197.7400000002</v>
      </c>
      <c r="K914">
        <v>1.0576399999999999</v>
      </c>
      <c r="L914" s="396">
        <v>16087365.310000001</v>
      </c>
      <c r="M914" s="396">
        <v>3217473.06</v>
      </c>
      <c r="N914" s="396">
        <v>1803928.07</v>
      </c>
      <c r="O914" s="396">
        <v>800649.6</v>
      </c>
      <c r="P914" s="396">
        <v>527787.93999999994</v>
      </c>
      <c r="Q914" s="396">
        <v>1110443.05</v>
      </c>
      <c r="R914" s="396">
        <v>415770.96</v>
      </c>
      <c r="S914" s="396">
        <v>692659.09</v>
      </c>
      <c r="T914" s="396">
        <v>917452.62</v>
      </c>
      <c r="U914" s="396">
        <v>519494.32</v>
      </c>
      <c r="V914" s="396">
        <v>1352495.85</v>
      </c>
      <c r="W914" s="396">
        <v>1177994.3</v>
      </c>
      <c r="X914" s="396">
        <v>831150.7</v>
      </c>
      <c r="Y914" s="396">
        <v>29454664.870000001</v>
      </c>
      <c r="Z914" s="396">
        <v>423011.7</v>
      </c>
      <c r="AA914" s="396">
        <v>594380</v>
      </c>
      <c r="AB914" s="396">
        <v>1545388</v>
      </c>
      <c r="AC914" s="396">
        <v>161671.35999999999</v>
      </c>
      <c r="AD914" s="396">
        <v>2715127.84</v>
      </c>
      <c r="AE914" s="396">
        <v>867229.99</v>
      </c>
      <c r="AF914" s="396">
        <v>7137315.04</v>
      </c>
      <c r="AG914" s="396">
        <v>4793080.32</v>
      </c>
      <c r="AH914" s="396">
        <v>11256072.16296</v>
      </c>
      <c r="AI914" s="396">
        <v>29493276.41296</v>
      </c>
      <c r="AJ914" s="396">
        <v>4821990.96</v>
      </c>
      <c r="AK914" s="396">
        <v>24671285.452959999</v>
      </c>
      <c r="AL914" s="396">
        <v>29771215.962960001</v>
      </c>
      <c r="AM914" s="396">
        <v>290937.99</v>
      </c>
      <c r="AN914" s="396">
        <v>290937.99</v>
      </c>
      <c r="AO914" s="396">
        <v>302894.34000000003</v>
      </c>
      <c r="AP914" s="396">
        <v>302894.34000000003</v>
      </c>
      <c r="AQ914" s="396">
        <v>47825.42</v>
      </c>
      <c r="AR914" s="396">
        <v>47825.42</v>
      </c>
      <c r="AS914" s="396">
        <v>49419.6</v>
      </c>
      <c r="AT914" s="396">
        <v>49419.6</v>
      </c>
      <c r="AU914" s="396">
        <v>59781.77</v>
      </c>
      <c r="AV914" s="396">
        <v>2687788.78</v>
      </c>
      <c r="AW914" s="396">
        <v>1105893.21</v>
      </c>
      <c r="AX914" s="396">
        <v>420481.17</v>
      </c>
      <c r="AY914" s="396">
        <v>5656099.6299999999</v>
      </c>
      <c r="AZ914" s="396">
        <v>64881980.600000001</v>
      </c>
      <c r="BA914" s="396">
        <v>302645.27</v>
      </c>
      <c r="BB914" s="396">
        <v>2389.8000000000002</v>
      </c>
      <c r="BC914" s="396">
        <v>1770378.22</v>
      </c>
      <c r="BD914" s="396">
        <v>64881980.462959997</v>
      </c>
    </row>
    <row r="915" spans="1:56" x14ac:dyDescent="0.25">
      <c r="A915" s="390" t="s">
        <v>2096</v>
      </c>
      <c r="B915" s="390" t="s">
        <v>6910</v>
      </c>
      <c r="C915">
        <v>2653</v>
      </c>
      <c r="D915" s="396">
        <v>35205022.219999999</v>
      </c>
      <c r="E915" s="396">
        <v>33806310.369999997</v>
      </c>
      <c r="F915" s="397">
        <v>0.960269536509328</v>
      </c>
      <c r="G915">
        <v>3</v>
      </c>
      <c r="H915" s="396">
        <v>46849.35</v>
      </c>
      <c r="I915" s="396">
        <v>1897465.87</v>
      </c>
      <c r="J915" s="396">
        <v>1944315.22</v>
      </c>
      <c r="K915">
        <v>1.0576399999999999</v>
      </c>
      <c r="L915" s="396">
        <v>8960445.4299999997</v>
      </c>
      <c r="M915" s="396">
        <v>1792089.08</v>
      </c>
      <c r="N915" s="396">
        <v>1006314.1</v>
      </c>
      <c r="O915" s="396">
        <v>446997.74</v>
      </c>
      <c r="P915" s="396">
        <v>291926.34000000003</v>
      </c>
      <c r="Q915" s="396">
        <v>617093.72</v>
      </c>
      <c r="R915" s="396">
        <v>231859.63</v>
      </c>
      <c r="S915" s="396">
        <v>386669.06</v>
      </c>
      <c r="T915" s="396">
        <v>512208.14</v>
      </c>
      <c r="U915" s="396">
        <v>289919.81</v>
      </c>
      <c r="V915" s="396">
        <v>755090.1</v>
      </c>
      <c r="W915" s="396">
        <v>657666.96</v>
      </c>
      <c r="X915" s="396">
        <v>463980.43</v>
      </c>
      <c r="Y915" s="396">
        <v>16412260.539999999</v>
      </c>
      <c r="Z915" s="396">
        <v>236835</v>
      </c>
      <c r="AA915" s="396">
        <v>331625</v>
      </c>
      <c r="AB915" s="396">
        <v>862225</v>
      </c>
      <c r="AC915" s="396">
        <v>90202</v>
      </c>
      <c r="AD915" s="396">
        <v>757431.5</v>
      </c>
      <c r="AE915" s="396">
        <v>483088.5</v>
      </c>
      <c r="AF915" s="396">
        <v>3982153</v>
      </c>
      <c r="AG915" s="396">
        <v>2674224</v>
      </c>
      <c r="AH915" s="396">
        <v>6228234.1679999996</v>
      </c>
      <c r="AI915" s="396">
        <v>15646018.168</v>
      </c>
      <c r="AJ915" s="396">
        <v>2690354.24</v>
      </c>
      <c r="AK915" s="396">
        <v>12955663.927999999</v>
      </c>
      <c r="AL915" s="396">
        <v>15801090.177999999</v>
      </c>
      <c r="AM915" s="396">
        <v>97245.02</v>
      </c>
      <c r="AN915" s="396">
        <v>97245.02</v>
      </c>
      <c r="AO915" s="396">
        <v>101230.47</v>
      </c>
      <c r="AP915" s="396">
        <v>101230.47</v>
      </c>
      <c r="AQ915" s="396">
        <v>45434.15</v>
      </c>
      <c r="AR915" s="396">
        <v>45434.15</v>
      </c>
      <c r="AS915" s="396">
        <v>47825.42</v>
      </c>
      <c r="AT915" s="396">
        <v>47825.42</v>
      </c>
      <c r="AU915" s="396">
        <v>57390.5</v>
      </c>
      <c r="AV915" s="396">
        <v>1499327.01</v>
      </c>
      <c r="AW915" s="396">
        <v>616899.5</v>
      </c>
      <c r="AX915" s="396">
        <v>234584.23</v>
      </c>
      <c r="AY915" s="396">
        <v>2991671.36</v>
      </c>
      <c r="AZ915" s="396">
        <v>35205022.219999999</v>
      </c>
      <c r="BA915" s="396">
        <v>73090.009999999995</v>
      </c>
      <c r="BB915" s="396">
        <v>6914.42</v>
      </c>
      <c r="BC915" s="396">
        <v>856314.5</v>
      </c>
      <c r="BD915" s="396">
        <v>35205022.078000002</v>
      </c>
    </row>
    <row r="916" spans="1:56" x14ac:dyDescent="0.25">
      <c r="A916" s="390" t="s">
        <v>2635</v>
      </c>
      <c r="B916" s="390" t="s">
        <v>6911</v>
      </c>
      <c r="C916">
        <v>1525.25</v>
      </c>
      <c r="D916" s="396">
        <v>20989030.399999999</v>
      </c>
      <c r="E916" s="396">
        <v>20753152.129999999</v>
      </c>
      <c r="F916" s="397">
        <v>0.98876183103722604</v>
      </c>
      <c r="G916">
        <v>3</v>
      </c>
      <c r="H916" s="396">
        <v>27931.31</v>
      </c>
      <c r="I916" s="396">
        <v>1508106.21</v>
      </c>
      <c r="J916" s="396">
        <v>1536037.52</v>
      </c>
      <c r="K916">
        <v>1.0576399999999999</v>
      </c>
      <c r="L916" s="396">
        <v>5295671.0599999996</v>
      </c>
      <c r="M916" s="396">
        <v>1059134.21</v>
      </c>
      <c r="N916" s="396">
        <v>578289.1</v>
      </c>
      <c r="O916" s="396">
        <v>256511.43</v>
      </c>
      <c r="P916" s="396">
        <v>177217.1</v>
      </c>
      <c r="Q916" s="396">
        <v>347624.03</v>
      </c>
      <c r="R916" s="396">
        <v>132678.88</v>
      </c>
      <c r="S916" s="396">
        <v>222031.34</v>
      </c>
      <c r="T916" s="396">
        <v>293932.68</v>
      </c>
      <c r="U916" s="396">
        <v>166277.53</v>
      </c>
      <c r="V916" s="396">
        <v>433311.46</v>
      </c>
      <c r="W916" s="396">
        <v>377404.8</v>
      </c>
      <c r="X916" s="396">
        <v>266424.73</v>
      </c>
      <c r="Y916" s="396">
        <v>9606508.3499999996</v>
      </c>
      <c r="Z916" s="396">
        <v>136147.5</v>
      </c>
      <c r="AA916" s="396">
        <v>190656.25</v>
      </c>
      <c r="AB916" s="396">
        <v>495706.25</v>
      </c>
      <c r="AC916" s="396">
        <v>51858.5</v>
      </c>
      <c r="AD916" s="396">
        <v>435458.87</v>
      </c>
      <c r="AE916" s="396">
        <v>271221.25</v>
      </c>
      <c r="AF916" s="396">
        <v>2289400.25</v>
      </c>
      <c r="AG916" s="396">
        <v>1537452</v>
      </c>
      <c r="AH916" s="396">
        <v>3745611.051</v>
      </c>
      <c r="AI916" s="396">
        <v>9153511.9210000001</v>
      </c>
      <c r="AJ916" s="396">
        <v>1546725.52</v>
      </c>
      <c r="AK916" s="396">
        <v>7606786.4009999996</v>
      </c>
      <c r="AL916" s="396">
        <v>9242665.1710000001</v>
      </c>
      <c r="AM916" s="396">
        <v>123549</v>
      </c>
      <c r="AN916" s="396">
        <v>123549</v>
      </c>
      <c r="AO916" s="396">
        <v>128331.55</v>
      </c>
      <c r="AP916" s="396">
        <v>128331.55</v>
      </c>
      <c r="AQ916" s="396">
        <v>53405.05</v>
      </c>
      <c r="AR916" s="396">
        <v>53405.05</v>
      </c>
      <c r="AS916" s="396">
        <v>55796.32</v>
      </c>
      <c r="AT916" s="396">
        <v>55796.32</v>
      </c>
      <c r="AU916" s="396">
        <v>66955.59</v>
      </c>
      <c r="AV916" s="396">
        <v>861654.7</v>
      </c>
      <c r="AW916" s="396">
        <v>354528.63</v>
      </c>
      <c r="AX916" s="396">
        <v>134553.97</v>
      </c>
      <c r="AY916" s="396">
        <v>2139856.73</v>
      </c>
      <c r="AZ916" s="396">
        <v>20989030.399999999</v>
      </c>
      <c r="BA916" s="396">
        <v>140183.81</v>
      </c>
      <c r="BB916" s="396">
        <v>11584.95</v>
      </c>
      <c r="BC916" s="396">
        <v>595937.66</v>
      </c>
      <c r="BD916" s="396">
        <v>20989030.250999998</v>
      </c>
    </row>
    <row r="917" spans="1:56" x14ac:dyDescent="0.25">
      <c r="A917" s="390" t="s">
        <v>3248</v>
      </c>
      <c r="B917" s="390" t="s">
        <v>6912</v>
      </c>
      <c r="C917">
        <v>2428.9699999999998</v>
      </c>
      <c r="D917" s="396">
        <v>33531986.100000001</v>
      </c>
      <c r="E917" s="396">
        <v>35317497.380000003</v>
      </c>
      <c r="F917" s="397">
        <v>1.0532480025094599</v>
      </c>
      <c r="G917">
        <v>4</v>
      </c>
      <c r="H917" s="396">
        <v>2132.31</v>
      </c>
      <c r="I917" s="396">
        <v>3041834.1</v>
      </c>
      <c r="J917" s="396">
        <v>3043966.41</v>
      </c>
      <c r="K917">
        <v>1.0576399999999999</v>
      </c>
      <c r="L917" s="396">
        <v>8297158.46</v>
      </c>
      <c r="M917" s="396">
        <v>1659431.69</v>
      </c>
      <c r="N917" s="396">
        <v>920557.32</v>
      </c>
      <c r="O917" s="396">
        <v>409052.26</v>
      </c>
      <c r="P917" s="396">
        <v>282192.15000000002</v>
      </c>
      <c r="Q917" s="396">
        <v>573131.9</v>
      </c>
      <c r="R917" s="396">
        <v>212154.85</v>
      </c>
      <c r="S917" s="396">
        <v>353872.71</v>
      </c>
      <c r="T917" s="396">
        <v>468726.97</v>
      </c>
      <c r="U917" s="396">
        <v>265322.53999999998</v>
      </c>
      <c r="V917" s="396">
        <v>690990.77</v>
      </c>
      <c r="W917" s="396">
        <v>601837.84</v>
      </c>
      <c r="X917" s="396">
        <v>424626.71</v>
      </c>
      <c r="Y917" s="396">
        <v>15159056.17</v>
      </c>
      <c r="Z917" s="396">
        <v>215577.9</v>
      </c>
      <c r="AA917" s="396">
        <v>303621.25</v>
      </c>
      <c r="AB917" s="396">
        <v>789415.25</v>
      </c>
      <c r="AC917" s="396">
        <v>82584.98</v>
      </c>
      <c r="AD917" s="396">
        <v>693470.93</v>
      </c>
      <c r="AE917" s="396">
        <v>447673.29</v>
      </c>
      <c r="AF917" s="396">
        <v>3645883.97</v>
      </c>
      <c r="AG917" s="396">
        <v>2448401.7599999998</v>
      </c>
      <c r="AH917" s="396">
        <v>5985313.01028</v>
      </c>
      <c r="AI917" s="396">
        <v>14611942.34028</v>
      </c>
      <c r="AJ917" s="396">
        <v>2463169.89</v>
      </c>
      <c r="AK917" s="396">
        <v>12148772.45028</v>
      </c>
      <c r="AL917" s="396">
        <v>14753919.45028</v>
      </c>
      <c r="AM917" s="396">
        <v>210431.86</v>
      </c>
      <c r="AN917" s="396">
        <v>210431.86</v>
      </c>
      <c r="AO917" s="396">
        <v>219199.85</v>
      </c>
      <c r="AP917" s="396">
        <v>219199.85</v>
      </c>
      <c r="AQ917" s="396">
        <v>113983.92</v>
      </c>
      <c r="AR917" s="396">
        <v>113983.92</v>
      </c>
      <c r="AS917" s="396">
        <v>118766.46</v>
      </c>
      <c r="AT917" s="396">
        <v>118766.46</v>
      </c>
      <c r="AU917" s="396">
        <v>142679.17000000001</v>
      </c>
      <c r="AV917" s="396">
        <v>1372589.64</v>
      </c>
      <c r="AW917" s="396">
        <v>564753.29</v>
      </c>
      <c r="AX917" s="396">
        <v>214224.09</v>
      </c>
      <c r="AY917" s="396">
        <v>3619010.37</v>
      </c>
      <c r="AZ917" s="396">
        <v>33531986.100000001</v>
      </c>
      <c r="BA917" s="396">
        <v>209696.59</v>
      </c>
      <c r="BB917" s="396">
        <v>31979.8</v>
      </c>
      <c r="BC917" s="396">
        <v>1130538.7</v>
      </c>
      <c r="BD917" s="396">
        <v>33531985.990279999</v>
      </c>
    </row>
    <row r="918" spans="1:56" x14ac:dyDescent="0.25">
      <c r="A918" s="390" t="s">
        <v>1507</v>
      </c>
      <c r="B918" s="390" t="s">
        <v>6913</v>
      </c>
      <c r="C918">
        <v>1049</v>
      </c>
      <c r="D918" s="396">
        <v>15706147.17</v>
      </c>
      <c r="E918" s="396">
        <v>11334051.109999999</v>
      </c>
      <c r="F918" s="397">
        <v>0.72163153619551901</v>
      </c>
      <c r="G918">
        <v>1</v>
      </c>
      <c r="H918" s="396">
        <v>404336.47</v>
      </c>
      <c r="I918" s="396">
        <v>3455335.26</v>
      </c>
      <c r="J918" s="396">
        <v>3859671.73</v>
      </c>
      <c r="K918">
        <v>1.0576399999999999</v>
      </c>
      <c r="L918" s="396">
        <v>3722150.17</v>
      </c>
      <c r="M918" s="396">
        <v>911510.55</v>
      </c>
      <c r="N918" s="396">
        <v>415773.03</v>
      </c>
      <c r="O918" s="396">
        <v>167935.51</v>
      </c>
      <c r="P918" s="396">
        <v>126488.58</v>
      </c>
      <c r="Q918" s="396">
        <v>292954.08</v>
      </c>
      <c r="R918" s="396">
        <v>90642.01</v>
      </c>
      <c r="S918" s="396">
        <v>158734.37</v>
      </c>
      <c r="T918" s="396">
        <v>185229.77</v>
      </c>
      <c r="U918" s="396">
        <v>114459.29</v>
      </c>
      <c r="V918" s="396">
        <v>273063.14</v>
      </c>
      <c r="W918" s="396">
        <v>237832.02</v>
      </c>
      <c r="X918" s="396">
        <v>190472.03</v>
      </c>
      <c r="Y918" s="396">
        <v>6887244.5499999998</v>
      </c>
      <c r="Z918" s="396">
        <v>94005</v>
      </c>
      <c r="AA918" s="396">
        <v>131125</v>
      </c>
      <c r="AB918" s="396">
        <v>340925</v>
      </c>
      <c r="AC918" s="396">
        <v>35666</v>
      </c>
      <c r="AD918" s="396">
        <v>598979</v>
      </c>
      <c r="AE918" s="396">
        <v>448159</v>
      </c>
      <c r="AF918" s="396">
        <v>1574549</v>
      </c>
      <c r="AG918" s="396">
        <v>1057392</v>
      </c>
      <c r="AH918" s="396">
        <v>2731790.8679999998</v>
      </c>
      <c r="AI918" s="396">
        <v>7012590.8679999998</v>
      </c>
      <c r="AJ918" s="396">
        <v>1063769.92</v>
      </c>
      <c r="AK918" s="396">
        <v>5948820.9479999999</v>
      </c>
      <c r="AL918" s="396">
        <v>7073906.5580000002</v>
      </c>
      <c r="AM918" s="396">
        <v>133114.09</v>
      </c>
      <c r="AN918" s="396">
        <v>133114.09</v>
      </c>
      <c r="AO918" s="396">
        <v>138693.72</v>
      </c>
      <c r="AP918" s="396">
        <v>138693.72</v>
      </c>
      <c r="AQ918" s="396">
        <v>51013.78</v>
      </c>
      <c r="AR918" s="396">
        <v>51013.78</v>
      </c>
      <c r="AS918" s="396">
        <v>53405.05</v>
      </c>
      <c r="AT918" s="396">
        <v>53405.05</v>
      </c>
      <c r="AU918" s="396">
        <v>64564.32</v>
      </c>
      <c r="AV918" s="396">
        <v>592238.15</v>
      </c>
      <c r="AW918" s="396">
        <v>243676.94</v>
      </c>
      <c r="AX918" s="396">
        <v>92063.24</v>
      </c>
      <c r="AY918" s="396">
        <v>1744995.93</v>
      </c>
      <c r="AZ918" s="396">
        <v>15706147.17</v>
      </c>
      <c r="BA918" s="396">
        <v>275226.37</v>
      </c>
      <c r="BB918" s="396">
        <v>38395.08</v>
      </c>
      <c r="BC918" s="396">
        <v>443486.77</v>
      </c>
      <c r="BD918" s="396">
        <v>15706147.038000001</v>
      </c>
    </row>
    <row r="919" spans="1:56" x14ac:dyDescent="0.25">
      <c r="A919" s="390" t="s">
        <v>1859</v>
      </c>
      <c r="B919" s="390" t="s">
        <v>6914</v>
      </c>
      <c r="C919">
        <v>4340</v>
      </c>
      <c r="D919" s="396">
        <v>70579477.75</v>
      </c>
      <c r="E919" s="396">
        <v>50479484.350000001</v>
      </c>
      <c r="F919" s="397">
        <v>0.71521476156006303</v>
      </c>
      <c r="G919">
        <v>1</v>
      </c>
      <c r="H919" s="396">
        <v>2045967.26</v>
      </c>
      <c r="I919" s="396">
        <v>20509826.989999998</v>
      </c>
      <c r="J919" s="396">
        <v>22555794.25</v>
      </c>
      <c r="K919">
        <v>1.0576399999999999</v>
      </c>
      <c r="L919" s="396">
        <v>16447070.42</v>
      </c>
      <c r="M919" s="396">
        <v>4063407.09</v>
      </c>
      <c r="N919" s="396">
        <v>1728477.83</v>
      </c>
      <c r="O919" s="396">
        <v>696066.99</v>
      </c>
      <c r="P919" s="396">
        <v>588421.38</v>
      </c>
      <c r="Q919" s="396">
        <v>1214230.1200000001</v>
      </c>
      <c r="R919" s="396">
        <v>379645.52</v>
      </c>
      <c r="S919" s="396">
        <v>659534.77</v>
      </c>
      <c r="T919" s="396">
        <v>766138.16</v>
      </c>
      <c r="U919" s="396">
        <v>474235.34</v>
      </c>
      <c r="V919" s="396">
        <v>1129430.19</v>
      </c>
      <c r="W919" s="396">
        <v>983708.98</v>
      </c>
      <c r="X919" s="396">
        <v>791403.44</v>
      </c>
      <c r="Y919" s="396">
        <v>29921770.23</v>
      </c>
      <c r="Z919" s="396">
        <v>385650</v>
      </c>
      <c r="AA919" s="396">
        <v>542500</v>
      </c>
      <c r="AB919" s="396">
        <v>1410500</v>
      </c>
      <c r="AC919" s="396">
        <v>147560</v>
      </c>
      <c r="AD919" s="396">
        <v>2478140</v>
      </c>
      <c r="AE919" s="396">
        <v>1893485.5</v>
      </c>
      <c r="AF919" s="396">
        <v>6514340</v>
      </c>
      <c r="AG919" s="396">
        <v>4374720</v>
      </c>
      <c r="AH919" s="396">
        <v>12517000.398</v>
      </c>
      <c r="AI919" s="396">
        <v>30263895.897999998</v>
      </c>
      <c r="AJ919" s="396">
        <v>4401107.2</v>
      </c>
      <c r="AK919" s="396">
        <v>25862788.697999999</v>
      </c>
      <c r="AL919" s="396">
        <v>30517575.708000001</v>
      </c>
      <c r="AM919" s="396">
        <v>1284112.6100000001</v>
      </c>
      <c r="AN919" s="396">
        <v>1284112.6100000001</v>
      </c>
      <c r="AO919" s="396">
        <v>1337517.6599999999</v>
      </c>
      <c r="AP919" s="396">
        <v>1337517.6599999999</v>
      </c>
      <c r="AQ919" s="396">
        <v>196881.32</v>
      </c>
      <c r="AR919" s="396">
        <v>196881.32</v>
      </c>
      <c r="AS919" s="396">
        <v>204852.22</v>
      </c>
      <c r="AT919" s="396">
        <v>204852.22</v>
      </c>
      <c r="AU919" s="396">
        <v>246300.92</v>
      </c>
      <c r="AV919" s="396">
        <v>2453444.2000000002</v>
      </c>
      <c r="AW919" s="396">
        <v>1009471.92</v>
      </c>
      <c r="AX919" s="396">
        <v>384187.01</v>
      </c>
      <c r="AY919" s="396">
        <v>10140131.67</v>
      </c>
      <c r="AZ919" s="396">
        <v>70579477.75</v>
      </c>
      <c r="BA919" s="396">
        <v>4051558.6</v>
      </c>
      <c r="BB919" s="396">
        <v>110833.28</v>
      </c>
      <c r="BC919" s="396">
        <v>2513662.09</v>
      </c>
      <c r="BD919" s="396">
        <v>70579477.607999995</v>
      </c>
    </row>
    <row r="920" spans="1:56" x14ac:dyDescent="0.25">
      <c r="A920" s="390" t="s">
        <v>2898</v>
      </c>
      <c r="B920" s="390" t="s">
        <v>6915</v>
      </c>
      <c r="C920">
        <v>24259.95</v>
      </c>
      <c r="D920" s="396">
        <v>371288150.68000001</v>
      </c>
      <c r="E920" s="396">
        <v>271624731.88999999</v>
      </c>
      <c r="F920" s="397">
        <v>0.73157393090118705</v>
      </c>
      <c r="G920">
        <v>1</v>
      </c>
      <c r="H920" s="396">
        <v>8559993.0700000003</v>
      </c>
      <c r="I920" s="396">
        <v>124630208.81999999</v>
      </c>
      <c r="J920" s="396">
        <v>133190201.89</v>
      </c>
      <c r="K920">
        <v>1.0576399999999999</v>
      </c>
      <c r="L920" s="396">
        <v>86498515.900000006</v>
      </c>
      <c r="M920" s="396">
        <v>21516806.41</v>
      </c>
      <c r="N920" s="396">
        <v>9681251.1999999993</v>
      </c>
      <c r="O920" s="396">
        <v>3884225.89</v>
      </c>
      <c r="P920" s="396">
        <v>3005654.06</v>
      </c>
      <c r="Q920" s="396">
        <v>6862534.6900000004</v>
      </c>
      <c r="R920" s="396">
        <v>2122862.17</v>
      </c>
      <c r="S920" s="396">
        <v>3693197.95</v>
      </c>
      <c r="T920" s="396">
        <v>4268980.96</v>
      </c>
      <c r="U920" s="396">
        <v>2651585.6</v>
      </c>
      <c r="V920" s="396">
        <v>6293272.2000000002</v>
      </c>
      <c r="W920" s="396">
        <v>5481302.3899999997</v>
      </c>
      <c r="X920" s="396">
        <v>4431623.17</v>
      </c>
      <c r="Y920" s="396">
        <v>160391812.59</v>
      </c>
      <c r="Z920" s="396">
        <v>2166430.5</v>
      </c>
      <c r="AA920" s="396">
        <v>3032493.75</v>
      </c>
      <c r="AB920" s="396">
        <v>7884483.75</v>
      </c>
      <c r="AC920" s="396">
        <v>824838.3</v>
      </c>
      <c r="AD920" s="396">
        <v>13852431.449999999</v>
      </c>
      <c r="AE920" s="396">
        <v>10839178.15</v>
      </c>
      <c r="AF920" s="396">
        <v>36414184.950000003</v>
      </c>
      <c r="AG920" s="396">
        <v>24454029.600000001</v>
      </c>
      <c r="AH920" s="396">
        <v>64836618.601800002</v>
      </c>
      <c r="AI920" s="396">
        <v>164304689.05180001</v>
      </c>
      <c r="AJ920" s="396">
        <v>24601530.09</v>
      </c>
      <c r="AK920" s="396">
        <v>139703158.96180001</v>
      </c>
      <c r="AL920" s="396">
        <v>165722721.24180001</v>
      </c>
      <c r="AM920" s="396">
        <v>3276838.57</v>
      </c>
      <c r="AN920" s="396">
        <v>3276838.57</v>
      </c>
      <c r="AO920" s="396">
        <v>3413938.12</v>
      </c>
      <c r="AP920" s="396">
        <v>3413938.12</v>
      </c>
      <c r="AQ920" s="396">
        <v>1928958.73</v>
      </c>
      <c r="AR920" s="396">
        <v>1928958.73</v>
      </c>
      <c r="AS920" s="396">
        <v>2009464.86</v>
      </c>
      <c r="AT920" s="396">
        <v>2009464.86</v>
      </c>
      <c r="AU920" s="396">
        <v>2411995.5</v>
      </c>
      <c r="AV920" s="396">
        <v>13713940.09</v>
      </c>
      <c r="AW920" s="396">
        <v>5642613.5199999996</v>
      </c>
      <c r="AX920" s="396">
        <v>2146667.0499999998</v>
      </c>
      <c r="AY920" s="396">
        <v>45173616.719999999</v>
      </c>
      <c r="AZ920" s="396">
        <v>371288150.68000001</v>
      </c>
      <c r="BA920" s="396">
        <v>6588741.9500000002</v>
      </c>
      <c r="BB920" s="396">
        <v>1875819.45</v>
      </c>
      <c r="BC920" s="396">
        <v>12405523.58</v>
      </c>
      <c r="BD920" s="396">
        <v>371288150.55180001</v>
      </c>
    </row>
    <row r="921" spans="1:56" x14ac:dyDescent="0.25">
      <c r="A921" s="390" t="s">
        <v>2017</v>
      </c>
      <c r="B921" s="390" t="s">
        <v>6916</v>
      </c>
      <c r="C921">
        <v>277.75</v>
      </c>
      <c r="D921" s="396">
        <v>4110634.99</v>
      </c>
      <c r="E921" s="396">
        <v>5221428.78</v>
      </c>
      <c r="F921" s="397">
        <v>1.2702243796158601</v>
      </c>
      <c r="G921">
        <v>4</v>
      </c>
      <c r="H921" s="396">
        <v>261.39</v>
      </c>
      <c r="I921" s="396">
        <v>319171.78000000003</v>
      </c>
      <c r="J921" s="396">
        <v>319433.17</v>
      </c>
      <c r="K921">
        <v>1.0576399999999999</v>
      </c>
      <c r="L921" s="396">
        <v>1016179.93</v>
      </c>
      <c r="M921" s="396">
        <v>203235.98</v>
      </c>
      <c r="N921" s="396">
        <v>104729.52</v>
      </c>
      <c r="O921" s="396">
        <v>46293.48</v>
      </c>
      <c r="P921" s="396">
        <v>35782.300000000003</v>
      </c>
      <c r="Q921" s="396">
        <v>62686.3</v>
      </c>
      <c r="R921" s="396">
        <v>23645.74</v>
      </c>
      <c r="S921" s="396">
        <v>40339.519999999997</v>
      </c>
      <c r="T921" s="396">
        <v>53047.02</v>
      </c>
      <c r="U921" s="396">
        <v>30172.65</v>
      </c>
      <c r="V921" s="396">
        <v>78201.179999999993</v>
      </c>
      <c r="W921" s="396">
        <v>68111.509999999995</v>
      </c>
      <c r="X921" s="396">
        <v>48405.08</v>
      </c>
      <c r="Y921" s="396">
        <v>1810830.21</v>
      </c>
      <c r="Z921" s="396">
        <v>24570</v>
      </c>
      <c r="AA921" s="396">
        <v>34718.75</v>
      </c>
      <c r="AB921" s="396">
        <v>90268.75</v>
      </c>
      <c r="AC921" s="396">
        <v>9443.5</v>
      </c>
      <c r="AD921" s="396">
        <v>79297.62</v>
      </c>
      <c r="AE921" s="396">
        <v>48647</v>
      </c>
      <c r="AF921" s="396">
        <v>416902.75</v>
      </c>
      <c r="AG921" s="396">
        <v>279972</v>
      </c>
      <c r="AH921" s="396">
        <v>745269.66599999997</v>
      </c>
      <c r="AI921" s="396">
        <v>1729090.0360000001</v>
      </c>
      <c r="AJ921" s="396">
        <v>281660.71999999997</v>
      </c>
      <c r="AK921" s="396">
        <v>1447429.3160000001</v>
      </c>
      <c r="AL921" s="396">
        <v>1745324.956</v>
      </c>
      <c r="AM921" s="396">
        <v>58984.68</v>
      </c>
      <c r="AN921" s="396">
        <v>58984.68</v>
      </c>
      <c r="AO921" s="396">
        <v>61375.95</v>
      </c>
      <c r="AP921" s="396">
        <v>61375.95</v>
      </c>
      <c r="AQ921" s="396">
        <v>12753.44</v>
      </c>
      <c r="AR921" s="396">
        <v>12753.44</v>
      </c>
      <c r="AS921" s="396">
        <v>13550.53</v>
      </c>
      <c r="AT921" s="396">
        <v>13550.53</v>
      </c>
      <c r="AU921" s="396">
        <v>16738.89</v>
      </c>
      <c r="AV921" s="396">
        <v>156229.71</v>
      </c>
      <c r="AW921" s="396">
        <v>64280.86</v>
      </c>
      <c r="AX921" s="396">
        <v>23901.03</v>
      </c>
      <c r="AY921" s="396">
        <v>554479.68999999994</v>
      </c>
      <c r="AZ921" s="396">
        <v>4110634.99</v>
      </c>
      <c r="BA921" s="396">
        <v>64144.86</v>
      </c>
      <c r="BB921" s="396">
        <v>144.97</v>
      </c>
      <c r="BC921" s="396">
        <v>56972.08</v>
      </c>
      <c r="BD921" s="396">
        <v>4110634.8560000001</v>
      </c>
    </row>
    <row r="922" spans="1:56" x14ac:dyDescent="0.25">
      <c r="A922" s="390" t="s">
        <v>2354</v>
      </c>
      <c r="B922" s="390" t="s">
        <v>6917</v>
      </c>
      <c r="C922">
        <v>6778.65</v>
      </c>
      <c r="D922" s="396">
        <v>121873850.67</v>
      </c>
      <c r="E922" s="396">
        <v>94518528.959999993</v>
      </c>
      <c r="F922" s="397">
        <v>0.77554396156669803</v>
      </c>
      <c r="G922">
        <v>1</v>
      </c>
      <c r="H922" s="396">
        <v>1068982.05</v>
      </c>
      <c r="I922" s="396">
        <v>25302770.420000002</v>
      </c>
      <c r="J922" s="396">
        <v>26371752.469999999</v>
      </c>
      <c r="K922">
        <v>1.0576399999999999</v>
      </c>
      <c r="L922" s="396">
        <v>26941518.34</v>
      </c>
      <c r="M922" s="396">
        <v>8979608.0600000005</v>
      </c>
      <c r="N922" s="396">
        <v>2945791.43</v>
      </c>
      <c r="O922" s="396">
        <v>981350.99</v>
      </c>
      <c r="P922" s="396">
        <v>966528.9</v>
      </c>
      <c r="Q922" s="396">
        <v>2526774.67</v>
      </c>
      <c r="R922" s="396">
        <v>593114.03</v>
      </c>
      <c r="S922" s="396">
        <v>1111468.5900000001</v>
      </c>
      <c r="T922" s="396">
        <v>981804.74</v>
      </c>
      <c r="U922" s="396">
        <v>740869.74</v>
      </c>
      <c r="V922" s="396">
        <v>1447362.86</v>
      </c>
      <c r="W922" s="396">
        <v>1260621.3899999999</v>
      </c>
      <c r="X922" s="396">
        <v>1333697.79</v>
      </c>
      <c r="Y922" s="396">
        <v>50810511.530000001</v>
      </c>
      <c r="Z922" s="396">
        <v>610078.5</v>
      </c>
      <c r="AA922" s="396">
        <v>847331.25</v>
      </c>
      <c r="AB922" s="396">
        <v>2203061.25</v>
      </c>
      <c r="AC922" s="396">
        <v>230474.1</v>
      </c>
      <c r="AD922" s="396">
        <v>3870609.15</v>
      </c>
      <c r="AE922" s="396">
        <v>6277029.9000000004</v>
      </c>
      <c r="AF922" s="396">
        <v>10174753.65</v>
      </c>
      <c r="AG922" s="396">
        <v>6832879.2000000002</v>
      </c>
      <c r="AH922" s="396">
        <v>21375739.8486</v>
      </c>
      <c r="AI922" s="396">
        <v>52421956.8486</v>
      </c>
      <c r="AJ922" s="396">
        <v>6874093.3899999997</v>
      </c>
      <c r="AK922" s="396">
        <v>45547863.4586</v>
      </c>
      <c r="AL922" s="396">
        <v>52818179.588600002</v>
      </c>
      <c r="AM922" s="396">
        <v>2474965.64</v>
      </c>
      <c r="AN922" s="396">
        <v>2474965.64</v>
      </c>
      <c r="AO922" s="396">
        <v>2577790.2999999998</v>
      </c>
      <c r="AP922" s="396">
        <v>2577790.2999999998</v>
      </c>
      <c r="AQ922" s="396">
        <v>400139.37</v>
      </c>
      <c r="AR922" s="396">
        <v>400139.37</v>
      </c>
      <c r="AS922" s="396">
        <v>416081.18</v>
      </c>
      <c r="AT922" s="396">
        <v>416081.18</v>
      </c>
      <c r="AU922" s="396">
        <v>499775.67</v>
      </c>
      <c r="AV922" s="396">
        <v>3831613.48</v>
      </c>
      <c r="AW922" s="396">
        <v>1576520.96</v>
      </c>
      <c r="AX922" s="396">
        <v>599296.31999999995</v>
      </c>
      <c r="AY922" s="396">
        <v>18245159.41</v>
      </c>
      <c r="AZ922" s="396">
        <v>121873850.67</v>
      </c>
      <c r="BA922" s="396">
        <v>8533265.7799999993</v>
      </c>
      <c r="BB922" s="396">
        <v>202231.23</v>
      </c>
      <c r="BC922" s="396">
        <v>3147598.15</v>
      </c>
      <c r="BD922" s="396">
        <v>121873850.52860001</v>
      </c>
    </row>
    <row r="923" spans="1:56" x14ac:dyDescent="0.25">
      <c r="A923" s="390" t="s">
        <v>2510</v>
      </c>
      <c r="B923" s="390" t="s">
        <v>6918</v>
      </c>
      <c r="C923">
        <v>3800.16</v>
      </c>
      <c r="D923" s="396">
        <v>60905496.93</v>
      </c>
      <c r="E923" s="396">
        <v>50910478.07</v>
      </c>
      <c r="F923" s="397">
        <v>0.83589299219596702</v>
      </c>
      <c r="G923">
        <v>2</v>
      </c>
      <c r="H923" s="396">
        <v>137327.98000000001</v>
      </c>
      <c r="I923" s="396">
        <v>3760781.71</v>
      </c>
      <c r="J923" s="396">
        <v>3898109.69</v>
      </c>
      <c r="K923">
        <v>1.0576399999999999</v>
      </c>
      <c r="L923" s="396">
        <v>13996203.529999999</v>
      </c>
      <c r="M923" s="396">
        <v>4664934.63</v>
      </c>
      <c r="N923" s="396">
        <v>1651520.72</v>
      </c>
      <c r="O923" s="396">
        <v>550217.16</v>
      </c>
      <c r="P923" s="396">
        <v>456293.37</v>
      </c>
      <c r="Q923" s="396">
        <v>1416708.78</v>
      </c>
      <c r="R923" s="396">
        <v>332354.03999999998</v>
      </c>
      <c r="S923" s="396">
        <v>623130.81000000006</v>
      </c>
      <c r="T923" s="396">
        <v>550471.56999999995</v>
      </c>
      <c r="U923" s="396">
        <v>415201.9</v>
      </c>
      <c r="V923" s="396">
        <v>811497.51</v>
      </c>
      <c r="W923" s="396">
        <v>706796.58</v>
      </c>
      <c r="X923" s="396">
        <v>747720.8</v>
      </c>
      <c r="Y923" s="396">
        <v>26923051.399999999</v>
      </c>
      <c r="Z923" s="396">
        <v>342014.4</v>
      </c>
      <c r="AA923" s="396">
        <v>475020</v>
      </c>
      <c r="AB923" s="396">
        <v>1235052</v>
      </c>
      <c r="AC923" s="396">
        <v>129205.44</v>
      </c>
      <c r="AD923" s="396">
        <v>2169891.36</v>
      </c>
      <c r="AE923" s="396">
        <v>3518948.16</v>
      </c>
      <c r="AF923" s="396">
        <v>5704040.1600000001</v>
      </c>
      <c r="AG923" s="396">
        <v>3830561.28</v>
      </c>
      <c r="AH923" s="396">
        <v>10363160.412839999</v>
      </c>
      <c r="AI923" s="396">
        <v>27767893.212839998</v>
      </c>
      <c r="AJ923" s="396">
        <v>3853666.25</v>
      </c>
      <c r="AK923" s="396">
        <v>23914226.962839998</v>
      </c>
      <c r="AL923" s="396">
        <v>27990018.532839999</v>
      </c>
      <c r="AM923" s="396">
        <v>574702.16</v>
      </c>
      <c r="AN923" s="396">
        <v>574702.16</v>
      </c>
      <c r="AO923" s="396">
        <v>598614.87</v>
      </c>
      <c r="AP923" s="396">
        <v>598614.87</v>
      </c>
      <c r="AQ923" s="396">
        <v>51810.87</v>
      </c>
      <c r="AR923" s="396">
        <v>51810.87</v>
      </c>
      <c r="AS923" s="396">
        <v>54202.14</v>
      </c>
      <c r="AT923" s="396">
        <v>54202.14</v>
      </c>
      <c r="AU923" s="396">
        <v>65361.41</v>
      </c>
      <c r="AV923" s="396">
        <v>2148158.59</v>
      </c>
      <c r="AW923" s="396">
        <v>883861.86</v>
      </c>
      <c r="AX923" s="396">
        <v>336384.94</v>
      </c>
      <c r="AY923" s="396">
        <v>5992426.8799999999</v>
      </c>
      <c r="AZ923" s="396">
        <v>60905496.93</v>
      </c>
      <c r="BA923" s="396">
        <v>561497.38</v>
      </c>
      <c r="BB923" s="396">
        <v>30987.759999999998</v>
      </c>
      <c r="BC923" s="396">
        <v>1162068.2</v>
      </c>
      <c r="BD923" s="396">
        <v>60905496.81284</v>
      </c>
    </row>
    <row r="924" spans="1:56" x14ac:dyDescent="0.25">
      <c r="A924" s="390" t="s">
        <v>2886</v>
      </c>
      <c r="B924" s="390" t="s">
        <v>6919</v>
      </c>
      <c r="C924">
        <v>1232.46</v>
      </c>
      <c r="D924" s="396">
        <v>18030255.5</v>
      </c>
      <c r="E924" s="396">
        <v>19596251.449999999</v>
      </c>
      <c r="F924" s="397">
        <v>1.0868537858490099</v>
      </c>
      <c r="G924">
        <v>4</v>
      </c>
      <c r="H924" s="396">
        <v>1146.55</v>
      </c>
      <c r="I924" s="396">
        <v>1567562.33</v>
      </c>
      <c r="J924" s="396">
        <v>1568708.88</v>
      </c>
      <c r="K924">
        <v>1.0576399999999999</v>
      </c>
      <c r="L924" s="396">
        <v>4352797.58</v>
      </c>
      <c r="M924" s="396">
        <v>1090243.75</v>
      </c>
      <c r="N924" s="396">
        <v>491549.55</v>
      </c>
      <c r="O924" s="396">
        <v>196482.96</v>
      </c>
      <c r="P924" s="396">
        <v>146683.32999999999</v>
      </c>
      <c r="Q924" s="396">
        <v>351756.51</v>
      </c>
      <c r="R924" s="396">
        <v>107062.66</v>
      </c>
      <c r="S924" s="396">
        <v>187595.17</v>
      </c>
      <c r="T924" s="396">
        <v>215666.58</v>
      </c>
      <c r="U924" s="396">
        <v>134465.07</v>
      </c>
      <c r="V924" s="396">
        <v>317932.67</v>
      </c>
      <c r="W924" s="396">
        <v>276912.40000000002</v>
      </c>
      <c r="X924" s="396">
        <v>225103.31</v>
      </c>
      <c r="Y924" s="396">
        <v>8094251.54</v>
      </c>
      <c r="Z924" s="396">
        <v>109481.4</v>
      </c>
      <c r="AA924" s="396">
        <v>154057.5</v>
      </c>
      <c r="AB924" s="396">
        <v>400549.5</v>
      </c>
      <c r="AC924" s="396">
        <v>41903.64</v>
      </c>
      <c r="AD924" s="396">
        <v>351867.32</v>
      </c>
      <c r="AE924" s="396">
        <v>560177.18999999994</v>
      </c>
      <c r="AF924" s="396">
        <v>1849922.46</v>
      </c>
      <c r="AG924" s="396">
        <v>1242319.68</v>
      </c>
      <c r="AH924" s="396">
        <v>3187098.1670400002</v>
      </c>
      <c r="AI924" s="396">
        <v>7897376.8570400001</v>
      </c>
      <c r="AJ924" s="396">
        <v>1249813.03</v>
      </c>
      <c r="AK924" s="396">
        <v>6647563.8270399999</v>
      </c>
      <c r="AL924" s="396">
        <v>7969416.0770399999</v>
      </c>
      <c r="AM924" s="396">
        <v>164997.70000000001</v>
      </c>
      <c r="AN924" s="396">
        <v>164997.70000000001</v>
      </c>
      <c r="AO924" s="396">
        <v>172171.51999999999</v>
      </c>
      <c r="AP924" s="396">
        <v>172171.51999999999</v>
      </c>
      <c r="AQ924" s="396">
        <v>37463.24</v>
      </c>
      <c r="AR924" s="396">
        <v>37463.24</v>
      </c>
      <c r="AS924" s="396">
        <v>39057.42</v>
      </c>
      <c r="AT924" s="396">
        <v>39057.42</v>
      </c>
      <c r="AU924" s="396">
        <v>47028.33</v>
      </c>
      <c r="AV924" s="396">
        <v>696656.99</v>
      </c>
      <c r="AW924" s="396">
        <v>286640.17</v>
      </c>
      <c r="AX924" s="396">
        <v>108882.49</v>
      </c>
      <c r="AY924" s="396">
        <v>1966587.74</v>
      </c>
      <c r="AZ924" s="396">
        <v>18030255.5</v>
      </c>
      <c r="BA924" s="396">
        <v>200322.11</v>
      </c>
      <c r="BB924" s="396">
        <v>664.77</v>
      </c>
      <c r="BC924" s="396">
        <v>587606.01</v>
      </c>
      <c r="BD924" s="396">
        <v>18030255.357039999</v>
      </c>
    </row>
    <row r="925" spans="1:56" x14ac:dyDescent="0.25">
      <c r="A925" s="390" t="s">
        <v>3451</v>
      </c>
      <c r="B925" s="390" t="s">
        <v>6920</v>
      </c>
      <c r="C925">
        <v>1244.03</v>
      </c>
      <c r="D925" s="396">
        <v>18749894.870000001</v>
      </c>
      <c r="E925" s="396">
        <v>14054416.23</v>
      </c>
      <c r="F925" s="397">
        <v>0.74957306840622295</v>
      </c>
      <c r="G925">
        <v>1</v>
      </c>
      <c r="H925" s="396">
        <v>277191.98</v>
      </c>
      <c r="I925" s="396">
        <v>2847046.34</v>
      </c>
      <c r="J925" s="396">
        <v>3124238.32</v>
      </c>
      <c r="K925">
        <v>1.0576399999999999</v>
      </c>
      <c r="L925" s="396">
        <v>4486109.3499999996</v>
      </c>
      <c r="M925" s="396">
        <v>1107868.46</v>
      </c>
      <c r="N925" s="396">
        <v>494668.96</v>
      </c>
      <c r="O925" s="396">
        <v>198208.13</v>
      </c>
      <c r="P925" s="396">
        <v>151262.89000000001</v>
      </c>
      <c r="Q925" s="396">
        <v>347202.76</v>
      </c>
      <c r="R925" s="396">
        <v>107719.49</v>
      </c>
      <c r="S925" s="396">
        <v>188579.06</v>
      </c>
      <c r="T925" s="396">
        <v>218275.45</v>
      </c>
      <c r="U925" s="396">
        <v>135448.95999999999</v>
      </c>
      <c r="V925" s="396">
        <v>321778.63</v>
      </c>
      <c r="W925" s="396">
        <v>280262.15000000002</v>
      </c>
      <c r="X925" s="396">
        <v>226283.92</v>
      </c>
      <c r="Y925" s="396">
        <v>8263668.21</v>
      </c>
      <c r="Z925" s="396">
        <v>110200.5</v>
      </c>
      <c r="AA925" s="396">
        <v>155503.75</v>
      </c>
      <c r="AB925" s="396">
        <v>404309.75</v>
      </c>
      <c r="AC925" s="396">
        <v>42297.02</v>
      </c>
      <c r="AD925" s="396">
        <v>710341.13</v>
      </c>
      <c r="AE925" s="396">
        <v>540385.59</v>
      </c>
      <c r="AF925" s="396">
        <v>1867289.03</v>
      </c>
      <c r="AG925" s="396">
        <v>1253982.24</v>
      </c>
      <c r="AH925" s="396">
        <v>3265048.66872</v>
      </c>
      <c r="AI925" s="396">
        <v>8349357.6787200002</v>
      </c>
      <c r="AJ925" s="396">
        <v>1261545.94</v>
      </c>
      <c r="AK925" s="396">
        <v>7087811.7387199998</v>
      </c>
      <c r="AL925" s="396">
        <v>8422073.1787199993</v>
      </c>
      <c r="AM925" s="396">
        <v>216808.58</v>
      </c>
      <c r="AN925" s="396">
        <v>216808.58</v>
      </c>
      <c r="AO925" s="396">
        <v>225576.57</v>
      </c>
      <c r="AP925" s="396">
        <v>225576.57</v>
      </c>
      <c r="AQ925" s="396">
        <v>14347.62</v>
      </c>
      <c r="AR925" s="396">
        <v>14347.62</v>
      </c>
      <c r="AS925" s="396">
        <v>15144.71</v>
      </c>
      <c r="AT925" s="396">
        <v>15144.71</v>
      </c>
      <c r="AU925" s="396">
        <v>18333.07</v>
      </c>
      <c r="AV925" s="396">
        <v>703033.72</v>
      </c>
      <c r="AW925" s="396">
        <v>289263.88</v>
      </c>
      <c r="AX925" s="396">
        <v>109767.71</v>
      </c>
      <c r="AY925" s="396">
        <v>2064153.34</v>
      </c>
      <c r="AZ925" s="396">
        <v>18749894.870000001</v>
      </c>
      <c r="BA925" s="396">
        <v>471978.44</v>
      </c>
      <c r="BB925" s="396">
        <v>3136.67</v>
      </c>
      <c r="BC925" s="396">
        <v>275376.84000000003</v>
      </c>
      <c r="BD925" s="396">
        <v>18749894.728719998</v>
      </c>
    </row>
    <row r="926" spans="1:56" x14ac:dyDescent="0.25">
      <c r="A926" s="390" t="s">
        <v>2480</v>
      </c>
      <c r="B926" s="390" t="s">
        <v>6921</v>
      </c>
      <c r="C926">
        <v>6712</v>
      </c>
      <c r="D926" s="396">
        <v>102698657.2</v>
      </c>
      <c r="E926" s="396">
        <v>75485390.269999996</v>
      </c>
      <c r="F926" s="397">
        <v>0.73501827899264904</v>
      </c>
      <c r="G926">
        <v>1</v>
      </c>
      <c r="H926" s="396">
        <v>1979841.36</v>
      </c>
      <c r="I926" s="396">
        <v>11394037.65</v>
      </c>
      <c r="J926" s="396">
        <v>13373879.01</v>
      </c>
      <c r="K926">
        <v>1.0576399999999999</v>
      </c>
      <c r="L926" s="396">
        <v>23862736.02</v>
      </c>
      <c r="M926" s="396">
        <v>7953449.9100000001</v>
      </c>
      <c r="N926" s="396">
        <v>2917107.13</v>
      </c>
      <c r="O926" s="396">
        <v>971789.56</v>
      </c>
      <c r="P926" s="396">
        <v>749799.73</v>
      </c>
      <c r="Q926" s="396">
        <v>2501609.4500000002</v>
      </c>
      <c r="R926" s="396">
        <v>587202.59</v>
      </c>
      <c r="S926" s="396">
        <v>1100645.79</v>
      </c>
      <c r="T926" s="396">
        <v>972238.89</v>
      </c>
      <c r="U926" s="396">
        <v>733654.54</v>
      </c>
      <c r="V926" s="396">
        <v>1433261.01</v>
      </c>
      <c r="W926" s="396">
        <v>1248338.98</v>
      </c>
      <c r="X926" s="396">
        <v>1320711.07</v>
      </c>
      <c r="Y926" s="396">
        <v>46352544.670000002</v>
      </c>
      <c r="Z926" s="396">
        <v>604080</v>
      </c>
      <c r="AA926" s="396">
        <v>839000</v>
      </c>
      <c r="AB926" s="396">
        <v>2181400</v>
      </c>
      <c r="AC926" s="396">
        <v>228208</v>
      </c>
      <c r="AD926" s="396">
        <v>3832552</v>
      </c>
      <c r="AE926" s="396">
        <v>6215312</v>
      </c>
      <c r="AF926" s="396">
        <v>10074712</v>
      </c>
      <c r="AG926" s="396">
        <v>6765696</v>
      </c>
      <c r="AH926" s="396">
        <v>17238974.048999999</v>
      </c>
      <c r="AI926" s="396">
        <v>47979934.049000002</v>
      </c>
      <c r="AJ926" s="396">
        <v>6806504.96</v>
      </c>
      <c r="AK926" s="396">
        <v>41173429.089000002</v>
      </c>
      <c r="AL926" s="396">
        <v>48372260.989</v>
      </c>
      <c r="AM926" s="396">
        <v>385791.74</v>
      </c>
      <c r="AN926" s="396">
        <v>385791.74</v>
      </c>
      <c r="AO926" s="396">
        <v>401733.55</v>
      </c>
      <c r="AP926" s="396">
        <v>401733.55</v>
      </c>
      <c r="AQ926" s="396">
        <v>84491.58</v>
      </c>
      <c r="AR926" s="396">
        <v>84491.58</v>
      </c>
      <c r="AS926" s="396">
        <v>87679.94</v>
      </c>
      <c r="AT926" s="396">
        <v>87679.94</v>
      </c>
      <c r="AU926" s="396">
        <v>105215.93</v>
      </c>
      <c r="AV926" s="396">
        <v>3794150.23</v>
      </c>
      <c r="AW926" s="396">
        <v>1561106.67</v>
      </c>
      <c r="AX926" s="396">
        <v>593984.98</v>
      </c>
      <c r="AY926" s="396">
        <v>7973851.4299999997</v>
      </c>
      <c r="AZ926" s="396">
        <v>102698657.2</v>
      </c>
      <c r="BA926" s="396">
        <v>484823.8</v>
      </c>
      <c r="BB926" s="396">
        <v>34826.99</v>
      </c>
      <c r="BC926" s="396">
        <v>2240137.54</v>
      </c>
      <c r="BD926" s="396">
        <v>102698657.089</v>
      </c>
    </row>
    <row r="927" spans="1:56" x14ac:dyDescent="0.25">
      <c r="A927" s="390" t="s">
        <v>2987</v>
      </c>
      <c r="B927" s="390" t="s">
        <v>6922</v>
      </c>
      <c r="C927">
        <v>1335.25</v>
      </c>
      <c r="D927" s="396">
        <v>19824090.789999999</v>
      </c>
      <c r="E927" s="396">
        <v>25568605.18</v>
      </c>
      <c r="F927" s="397">
        <v>1.28977441895584</v>
      </c>
      <c r="G927">
        <v>4</v>
      </c>
      <c r="H927" s="396">
        <v>1260.6199999999999</v>
      </c>
      <c r="I927" s="396">
        <v>1175265.92</v>
      </c>
      <c r="J927" s="396">
        <v>1176526.54</v>
      </c>
      <c r="K927">
        <v>1.0576399999999999</v>
      </c>
      <c r="L927" s="396">
        <v>4878681.21</v>
      </c>
      <c r="M927" s="396">
        <v>1173058.1000000001</v>
      </c>
      <c r="N927" s="396">
        <v>528034.43000000005</v>
      </c>
      <c r="O927" s="396">
        <v>214462.89</v>
      </c>
      <c r="P927" s="396">
        <v>164875.07999999999</v>
      </c>
      <c r="Q927" s="396">
        <v>357302.96</v>
      </c>
      <c r="R927" s="396">
        <v>115601.4</v>
      </c>
      <c r="S927" s="396">
        <v>201369.64</v>
      </c>
      <c r="T927" s="396">
        <v>237407.17</v>
      </c>
      <c r="U927" s="396">
        <v>145615.82999999999</v>
      </c>
      <c r="V927" s="396">
        <v>349982.34</v>
      </c>
      <c r="W927" s="396">
        <v>304826.96000000002</v>
      </c>
      <c r="X927" s="396">
        <v>241631.88</v>
      </c>
      <c r="Y927" s="396">
        <v>8912849.8900000006</v>
      </c>
      <c r="Z927" s="396">
        <v>118755</v>
      </c>
      <c r="AA927" s="396">
        <v>166906.25</v>
      </c>
      <c r="AB927" s="396">
        <v>433956.25</v>
      </c>
      <c r="AC927" s="396">
        <v>45398.5</v>
      </c>
      <c r="AD927" s="396">
        <v>381213.87</v>
      </c>
      <c r="AE927" s="396">
        <v>530155</v>
      </c>
      <c r="AF927" s="396">
        <v>2004210.25</v>
      </c>
      <c r="AG927" s="396">
        <v>1345932</v>
      </c>
      <c r="AH927" s="396">
        <v>3532616.6519999998</v>
      </c>
      <c r="AI927" s="396">
        <v>8559143.7719999999</v>
      </c>
      <c r="AJ927" s="396">
        <v>1354050.32</v>
      </c>
      <c r="AK927" s="396">
        <v>7205093.4519999996</v>
      </c>
      <c r="AL927" s="396">
        <v>8637191.2320000008</v>
      </c>
      <c r="AM927" s="396">
        <v>249489.29</v>
      </c>
      <c r="AN927" s="396">
        <v>249489.29</v>
      </c>
      <c r="AO927" s="396">
        <v>259851.46</v>
      </c>
      <c r="AP927" s="396">
        <v>259851.46</v>
      </c>
      <c r="AQ927" s="396">
        <v>13550.53</v>
      </c>
      <c r="AR927" s="396">
        <v>13550.53</v>
      </c>
      <c r="AS927" s="396">
        <v>14347.62</v>
      </c>
      <c r="AT927" s="396">
        <v>14347.62</v>
      </c>
      <c r="AU927" s="396">
        <v>17535.98</v>
      </c>
      <c r="AV927" s="396">
        <v>754047.5</v>
      </c>
      <c r="AW927" s="396">
        <v>310253.55</v>
      </c>
      <c r="AX927" s="396">
        <v>117734.72</v>
      </c>
      <c r="AY927" s="396">
        <v>2274049.5499999998</v>
      </c>
      <c r="AZ927" s="396">
        <v>19824090.789999999</v>
      </c>
      <c r="BA927" s="396">
        <v>387506.84</v>
      </c>
      <c r="BB927" s="396">
        <v>51.78</v>
      </c>
      <c r="BC927" s="396">
        <v>386708.16</v>
      </c>
      <c r="BD927" s="396">
        <v>19824090.671999998</v>
      </c>
    </row>
    <row r="928" spans="1:56" x14ac:dyDescent="0.25">
      <c r="A928" s="390" t="s">
        <v>3338</v>
      </c>
      <c r="B928" s="390" t="s">
        <v>6923</v>
      </c>
      <c r="C928">
        <v>14641.21</v>
      </c>
      <c r="D928" s="396">
        <v>247692093.34</v>
      </c>
      <c r="E928" s="396">
        <v>204479979.58000001</v>
      </c>
      <c r="F928" s="397">
        <v>0.82554100465094804</v>
      </c>
      <c r="G928">
        <v>2</v>
      </c>
      <c r="H928" s="396">
        <v>925729.68</v>
      </c>
      <c r="I928" s="396">
        <v>51980286.68</v>
      </c>
      <c r="J928" s="396">
        <v>52906016.359999999</v>
      </c>
      <c r="K928">
        <v>1.0576399999999999</v>
      </c>
      <c r="L928" s="396">
        <v>55500613.140000001</v>
      </c>
      <c r="M928" s="396">
        <v>13792065.68</v>
      </c>
      <c r="N928" s="396">
        <v>5841821.5999999996</v>
      </c>
      <c r="O928" s="396">
        <v>2343640.86</v>
      </c>
      <c r="P928" s="396">
        <v>2092945.61</v>
      </c>
      <c r="Q928" s="396">
        <v>4144543.93</v>
      </c>
      <c r="R928" s="396">
        <v>1281467.8500000001</v>
      </c>
      <c r="S928" s="396">
        <v>2228512.5699999998</v>
      </c>
      <c r="T928" s="396">
        <v>2575824.3199999998</v>
      </c>
      <c r="U928" s="396">
        <v>1599806.38</v>
      </c>
      <c r="V928" s="396">
        <v>3797244.29</v>
      </c>
      <c r="W928" s="396">
        <v>3307316.7</v>
      </c>
      <c r="X928" s="396">
        <v>2674085.73</v>
      </c>
      <c r="Y928" s="396">
        <v>101179888.66</v>
      </c>
      <c r="Z928" s="396">
        <v>1306136.7</v>
      </c>
      <c r="AA928" s="396">
        <v>1830151.25</v>
      </c>
      <c r="AB928" s="396">
        <v>4758393.25</v>
      </c>
      <c r="AC928" s="396">
        <v>497801.14</v>
      </c>
      <c r="AD928" s="396">
        <v>8360130.9100000001</v>
      </c>
      <c r="AE928" s="396">
        <v>6541259.2999999998</v>
      </c>
      <c r="AF928" s="396">
        <v>21976456.210000001</v>
      </c>
      <c r="AG928" s="396">
        <v>14758339.68</v>
      </c>
      <c r="AH928" s="396">
        <v>44286667.496040002</v>
      </c>
      <c r="AI928" s="396">
        <v>104315335.93604</v>
      </c>
      <c r="AJ928" s="396">
        <v>14847358.23</v>
      </c>
      <c r="AK928" s="396">
        <v>89467977.706039995</v>
      </c>
      <c r="AL928" s="396">
        <v>105171137.65604</v>
      </c>
      <c r="AM928" s="396">
        <v>4247694.66</v>
      </c>
      <c r="AN928" s="396">
        <v>4247694.66</v>
      </c>
      <c r="AO928" s="396">
        <v>4424648.7300000004</v>
      </c>
      <c r="AP928" s="396">
        <v>4424648.7300000004</v>
      </c>
      <c r="AQ928" s="396">
        <v>2066058.28</v>
      </c>
      <c r="AR928" s="396">
        <v>2066058.28</v>
      </c>
      <c r="AS928" s="396">
        <v>2152144.04</v>
      </c>
      <c r="AT928" s="396">
        <v>2152144.04</v>
      </c>
      <c r="AU928" s="396">
        <v>2582572.85</v>
      </c>
      <c r="AV928" s="396">
        <v>8276189.4699999997</v>
      </c>
      <c r="AW928" s="396">
        <v>3405245.93</v>
      </c>
      <c r="AX928" s="396">
        <v>1295967.24</v>
      </c>
      <c r="AY928" s="396">
        <v>41341066.909999996</v>
      </c>
      <c r="AZ928" s="396">
        <v>247692093.34</v>
      </c>
      <c r="BA928" s="396">
        <v>10772112.550000001</v>
      </c>
      <c r="BB928" s="396">
        <v>1447573.2</v>
      </c>
      <c r="BC928" s="396">
        <v>7533693.5499999998</v>
      </c>
      <c r="BD928" s="396">
        <v>247692093.22604001</v>
      </c>
    </row>
    <row r="929" spans="1:56" x14ac:dyDescent="0.25">
      <c r="A929" s="390"/>
      <c r="B929" s="390" t="s">
        <v>6924</v>
      </c>
      <c r="C929">
        <v>1074.5</v>
      </c>
      <c r="D929" s="396">
        <v>13835819.49</v>
      </c>
      <c r="E929" s="396">
        <v>9087888.4299999997</v>
      </c>
      <c r="F929" s="397">
        <v>0.65683774181705501</v>
      </c>
      <c r="G929">
        <v>1</v>
      </c>
      <c r="H929" s="396">
        <v>731191.6</v>
      </c>
      <c r="I929" s="396">
        <v>7704306.4900000002</v>
      </c>
      <c r="J929" s="396">
        <v>8435498.0899999999</v>
      </c>
      <c r="K929">
        <v>0.90134000000000003</v>
      </c>
      <c r="L929" s="396">
        <v>3144511.25</v>
      </c>
      <c r="M929" s="396">
        <v>876157.58</v>
      </c>
      <c r="N929" s="396">
        <v>375992.53</v>
      </c>
      <c r="O929" s="396">
        <v>141068.57999999999</v>
      </c>
      <c r="P929" s="396">
        <v>97118.35</v>
      </c>
      <c r="Q929" s="396">
        <v>285994.94</v>
      </c>
      <c r="R929" s="396">
        <v>79485.8</v>
      </c>
      <c r="S929" s="396">
        <v>142822.72</v>
      </c>
      <c r="T929" s="396">
        <v>150445.07999999999</v>
      </c>
      <c r="U929" s="396">
        <v>99780.25</v>
      </c>
      <c r="V929" s="396">
        <v>221784.04</v>
      </c>
      <c r="W929" s="396">
        <v>193169.05</v>
      </c>
      <c r="X929" s="396">
        <v>171378.97</v>
      </c>
      <c r="Y929" s="396">
        <v>5979709.1399999997</v>
      </c>
      <c r="Z929" s="396">
        <v>96705</v>
      </c>
      <c r="AA929" s="396">
        <v>134312.5</v>
      </c>
      <c r="AB929" s="396">
        <v>349212.5</v>
      </c>
      <c r="AC929" s="396">
        <v>36533</v>
      </c>
      <c r="AD929" s="396">
        <v>613539.5</v>
      </c>
      <c r="AE929" s="396">
        <v>660330</v>
      </c>
      <c r="AF929" s="396">
        <v>1612824.5</v>
      </c>
      <c r="AG929" s="396">
        <v>1083096</v>
      </c>
      <c r="AH929" s="396">
        <v>2557588.3020000001</v>
      </c>
      <c r="AI929" s="396">
        <v>7144141.3020000001</v>
      </c>
      <c r="AJ929" s="396">
        <v>1089628.96</v>
      </c>
      <c r="AK929" s="396">
        <v>6054512.3420000002</v>
      </c>
      <c r="AL929" s="396">
        <v>7036638.5020000003</v>
      </c>
      <c r="AM929" s="396">
        <v>2037.88</v>
      </c>
      <c r="AN929" s="396">
        <v>2037.88</v>
      </c>
      <c r="AO929" s="396">
        <v>2037.88</v>
      </c>
      <c r="AP929" s="396">
        <v>2037.88</v>
      </c>
      <c r="AQ929" s="396">
        <v>0</v>
      </c>
      <c r="AR929" s="396">
        <v>0</v>
      </c>
      <c r="AS929" s="396">
        <v>0</v>
      </c>
      <c r="AT929" s="396">
        <v>0</v>
      </c>
      <c r="AU929" s="396">
        <v>0</v>
      </c>
      <c r="AV929" s="396">
        <v>517622.7</v>
      </c>
      <c r="AW929" s="396">
        <v>212976.34</v>
      </c>
      <c r="AX929" s="396">
        <v>80721.179999999993</v>
      </c>
      <c r="AY929" s="396">
        <v>819471.74</v>
      </c>
      <c r="AZ929" s="396">
        <v>13835819.49</v>
      </c>
      <c r="BA929" s="396">
        <v>1704.7</v>
      </c>
      <c r="BB929" s="396">
        <v>0</v>
      </c>
      <c r="BC929" s="396">
        <v>207807</v>
      </c>
      <c r="BD929" s="396">
        <v>13835819.381999999</v>
      </c>
    </row>
    <row r="930" spans="1:56" x14ac:dyDescent="0.25">
      <c r="A930" s="390"/>
      <c r="B930" s="390" t="s">
        <v>6925</v>
      </c>
      <c r="C930">
        <v>314.5</v>
      </c>
      <c r="D930" s="396">
        <v>4118498.63</v>
      </c>
      <c r="E930" s="396">
        <v>2826757.66</v>
      </c>
      <c r="F930" s="397">
        <v>0.68635634340371299</v>
      </c>
      <c r="G930">
        <v>1</v>
      </c>
      <c r="H930" s="396">
        <v>174625.63</v>
      </c>
      <c r="I930" s="396">
        <v>2414907.7999999998</v>
      </c>
      <c r="J930" s="396">
        <v>2589533.4300000002</v>
      </c>
      <c r="K930">
        <v>0.9</v>
      </c>
      <c r="L930" s="396">
        <v>906655.59</v>
      </c>
      <c r="M930" s="396">
        <v>280322.84000000003</v>
      </c>
      <c r="N930" s="396">
        <v>112477.77</v>
      </c>
      <c r="O930" s="396">
        <v>39367.39</v>
      </c>
      <c r="P930" s="396">
        <v>27842.240000000002</v>
      </c>
      <c r="Q930" s="396">
        <v>96631.65</v>
      </c>
      <c r="R930" s="396">
        <v>22916</v>
      </c>
      <c r="S930" s="396">
        <v>42699.39</v>
      </c>
      <c r="T930" s="396">
        <v>40700.379999999997</v>
      </c>
      <c r="U930" s="396">
        <v>29024.42</v>
      </c>
      <c r="V930" s="396">
        <v>59999.94</v>
      </c>
      <c r="W930" s="396">
        <v>52258.63</v>
      </c>
      <c r="X930" s="396">
        <v>51236.79</v>
      </c>
      <c r="Y930" s="396">
        <v>1762133.03</v>
      </c>
      <c r="Z930" s="396">
        <v>28305</v>
      </c>
      <c r="AA930" s="396">
        <v>39312.5</v>
      </c>
      <c r="AB930" s="396">
        <v>102212.5</v>
      </c>
      <c r="AC930" s="396">
        <v>10693</v>
      </c>
      <c r="AD930" s="396">
        <v>179579.5</v>
      </c>
      <c r="AE930" s="396">
        <v>249507.5</v>
      </c>
      <c r="AF930" s="396">
        <v>472064.5</v>
      </c>
      <c r="AG930" s="396">
        <v>317016</v>
      </c>
      <c r="AH930" s="396">
        <v>752723.51100000006</v>
      </c>
      <c r="AI930" s="396">
        <v>2151414.0109999999</v>
      </c>
      <c r="AJ930" s="396">
        <v>318928.15999999997</v>
      </c>
      <c r="AK930" s="396">
        <v>1832485.851</v>
      </c>
      <c r="AL930" s="396">
        <v>2119521.1910000001</v>
      </c>
      <c r="AM930" s="396">
        <v>0</v>
      </c>
      <c r="AN930" s="396">
        <v>0</v>
      </c>
      <c r="AO930" s="396">
        <v>0</v>
      </c>
      <c r="AP930" s="396">
        <v>0</v>
      </c>
      <c r="AQ930" s="396">
        <v>0</v>
      </c>
      <c r="AR930" s="396">
        <v>0</v>
      </c>
      <c r="AS930" s="396">
        <v>0</v>
      </c>
      <c r="AT930" s="396">
        <v>0</v>
      </c>
      <c r="AU930" s="396">
        <v>0</v>
      </c>
      <c r="AV930" s="396">
        <v>151257.54999999999</v>
      </c>
      <c r="AW930" s="396">
        <v>62235.06</v>
      </c>
      <c r="AX930" s="396">
        <v>23351.74</v>
      </c>
      <c r="AY930" s="396">
        <v>236844.35</v>
      </c>
      <c r="AZ930" s="396">
        <v>4118498.63</v>
      </c>
      <c r="BA930" s="396">
        <v>223.57</v>
      </c>
      <c r="BB930" s="396">
        <v>0</v>
      </c>
      <c r="BC930" s="396">
        <v>55548.18</v>
      </c>
      <c r="BD930" s="396">
        <v>4118498.571</v>
      </c>
    </row>
  </sheetData>
  <sheetProtection algorithmName="SHA-512" hashValue="0p9V46WYjF5Sz/1lcFDi4Vr6QCxXMFTrmklslbcVIaYYZVRwgw+e8FQoZzNPQ9JW6AXuGoR3P3iMBg+SbZYAeQ==" saltValue="3cRCNTHWzbiup7Kzqd5h/w==" spinCount="100000" sheet="1" objects="1"/>
  <autoFilter ref="A2:BD930" xr:uid="{00000000-0009-0000-0000-000011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workbookViewId="0">
      <pane xSplit="2" ySplit="2" topLeftCell="C3" activePane="bottomRight" state="frozenSplit"/>
      <selection activeCell="C1" sqref="C1"/>
      <selection pane="topRight"/>
      <selection pane="bottomLeft"/>
      <selection pane="bottomRight" activeCell="C14" sqref="C14"/>
    </sheetView>
  </sheetViews>
  <sheetFormatPr defaultColWidth="9.109375" defaultRowHeight="9.6" x14ac:dyDescent="0.2"/>
  <cols>
    <col min="1" max="1" width="49.6640625" style="171" customWidth="1"/>
    <col min="2" max="2" width="4.6640625" style="171" customWidth="1"/>
    <col min="3" max="9" width="13.6640625" style="171" customWidth="1"/>
    <col min="10" max="11" width="13.6640625" style="181" customWidth="1"/>
    <col min="12" max="12" width="13.6640625" style="171" customWidth="1"/>
    <col min="13" max="13" width="9.109375" style="171" customWidth="1"/>
    <col min="14" max="16384" width="9.109375" style="171"/>
  </cols>
  <sheetData>
    <row r="1" spans="1:11" ht="12.75" customHeight="1" x14ac:dyDescent="0.25">
      <c r="A1" s="402" t="s">
        <v>58</v>
      </c>
      <c r="B1" s="403"/>
      <c r="C1" s="404" t="s">
        <v>59</v>
      </c>
      <c r="D1" s="405" t="s">
        <v>60</v>
      </c>
      <c r="E1" s="405" t="s">
        <v>61</v>
      </c>
      <c r="F1" s="405" t="s">
        <v>62</v>
      </c>
      <c r="G1" s="405" t="s">
        <v>63</v>
      </c>
      <c r="H1" s="405" t="s">
        <v>64</v>
      </c>
      <c r="I1" s="405" t="s">
        <v>65</v>
      </c>
      <c r="J1" s="405" t="s">
        <v>66</v>
      </c>
      <c r="K1" s="405" t="s">
        <v>67</v>
      </c>
    </row>
    <row r="2" spans="1:11" ht="36" customHeight="1" x14ac:dyDescent="0.2">
      <c r="A2" s="66" t="s">
        <v>68</v>
      </c>
      <c r="B2" s="188" t="s">
        <v>69</v>
      </c>
      <c r="C2" s="189" t="s">
        <v>70</v>
      </c>
      <c r="D2" s="190" t="s">
        <v>71</v>
      </c>
      <c r="E2" s="190" t="s">
        <v>72</v>
      </c>
      <c r="F2" s="190" t="s">
        <v>73</v>
      </c>
      <c r="G2" s="190" t="s">
        <v>74</v>
      </c>
      <c r="H2" s="190" t="s">
        <v>75</v>
      </c>
      <c r="I2" s="190" t="s">
        <v>76</v>
      </c>
      <c r="J2" s="190" t="s">
        <v>77</v>
      </c>
      <c r="K2" s="190" t="s">
        <v>78</v>
      </c>
    </row>
    <row r="3" spans="1:11" ht="24" customHeight="1" x14ac:dyDescent="0.25">
      <c r="A3" s="184" t="str">
        <f>"ESTIMATED BEGINNING FUND BALANCE (without Student Activity Funds)1 as of July 1, "&amp;'B26'!L2-1</f>
        <v>ESTIMATED BEGINNING FUND BALANCE (without Student Activity Funds)1 as of July 1, 2025</v>
      </c>
      <c r="B3" s="187"/>
      <c r="C3" s="317">
        <v>238653</v>
      </c>
      <c r="D3" s="317">
        <v>0</v>
      </c>
      <c r="E3" s="317">
        <v>0</v>
      </c>
      <c r="F3" s="317">
        <v>0</v>
      </c>
      <c r="G3" s="317">
        <v>0</v>
      </c>
      <c r="H3" s="317">
        <v>0</v>
      </c>
      <c r="I3" s="317">
        <v>0</v>
      </c>
      <c r="J3" s="317">
        <v>0</v>
      </c>
      <c r="K3" s="317">
        <v>0</v>
      </c>
    </row>
    <row r="4" spans="1:11" s="169" customFormat="1" ht="18" customHeight="1" x14ac:dyDescent="0.25">
      <c r="A4" s="456" t="s">
        <v>79</v>
      </c>
      <c r="B4" s="457"/>
      <c r="C4" s="458"/>
      <c r="D4" s="458"/>
      <c r="E4" s="458"/>
      <c r="F4" s="458"/>
      <c r="G4" s="458"/>
      <c r="H4" s="458"/>
      <c r="I4" s="458"/>
      <c r="J4" s="458"/>
      <c r="K4" s="459"/>
    </row>
    <row r="5" spans="1:11" ht="12.75" customHeight="1" x14ac:dyDescent="0.25">
      <c r="A5" s="460" t="s">
        <v>80</v>
      </c>
      <c r="B5" s="461">
        <v>1000</v>
      </c>
      <c r="C5" s="462">
        <f>'EstRev 6-11'!C112</f>
        <v>887878</v>
      </c>
      <c r="D5" s="462">
        <f>'EstRev 6-11'!D112</f>
        <v>0</v>
      </c>
      <c r="E5" s="462">
        <f>'EstRev 6-11'!E112</f>
        <v>0</v>
      </c>
      <c r="F5" s="462">
        <f>'EstRev 6-11'!F112</f>
        <v>0</v>
      </c>
      <c r="G5" s="462">
        <f>'EstRev 6-11'!G112</f>
        <v>0</v>
      </c>
      <c r="H5" s="462">
        <f>'EstRev 6-11'!H112</f>
        <v>0</v>
      </c>
      <c r="I5" s="462">
        <f>'EstRev 6-11'!I112</f>
        <v>0</v>
      </c>
      <c r="J5" s="462">
        <f>'EstRev 6-11'!J112</f>
        <v>0</v>
      </c>
      <c r="K5" s="462">
        <f>'EstRev 6-11'!K112</f>
        <v>0</v>
      </c>
    </row>
    <row r="6" spans="1:11" ht="24" customHeight="1" x14ac:dyDescent="0.25">
      <c r="A6" s="463" t="s">
        <v>81</v>
      </c>
      <c r="B6" s="464">
        <v>2000</v>
      </c>
      <c r="C6" s="465">
        <f>'EstRev 6-11'!C118</f>
        <v>10804</v>
      </c>
      <c r="D6" s="462">
        <f>'EstRev 6-11'!D118</f>
        <v>0</v>
      </c>
      <c r="E6" s="466"/>
      <c r="F6" s="462">
        <f>'EstRev 6-11'!F118</f>
        <v>0</v>
      </c>
      <c r="G6" s="462">
        <f>'EstRev 6-11'!G118</f>
        <v>0</v>
      </c>
      <c r="H6" s="466"/>
      <c r="I6" s="466"/>
      <c r="J6" s="466"/>
      <c r="K6" s="466"/>
    </row>
    <row r="7" spans="1:11" ht="12.75" customHeight="1" x14ac:dyDescent="0.25">
      <c r="A7" s="460" t="s">
        <v>82</v>
      </c>
      <c r="B7" s="464">
        <v>3000</v>
      </c>
      <c r="C7" s="462">
        <f>'EstRev 6-11'!C165</f>
        <v>314217</v>
      </c>
      <c r="D7" s="462">
        <f>'EstRev 6-11'!D165</f>
        <v>0</v>
      </c>
      <c r="E7" s="462">
        <f>'EstRev 6-11'!E165</f>
        <v>0</v>
      </c>
      <c r="F7" s="462">
        <f>'EstRev 6-11'!F165</f>
        <v>0</v>
      </c>
      <c r="G7" s="462">
        <f>'EstRev 6-11'!G165</f>
        <v>0</v>
      </c>
      <c r="H7" s="462">
        <f>'EstRev 6-11'!H165</f>
        <v>0</v>
      </c>
      <c r="I7" s="462">
        <f>'EstRev 6-11'!I165</f>
        <v>0</v>
      </c>
      <c r="J7" s="462">
        <f>'EstRev 6-11'!J165</f>
        <v>0</v>
      </c>
      <c r="K7" s="462">
        <f>'EstRev 6-11'!K165</f>
        <v>0</v>
      </c>
    </row>
    <row r="8" spans="1:11" s="170" customFormat="1" ht="12.75" customHeight="1" x14ac:dyDescent="0.25">
      <c r="A8" s="460" t="s">
        <v>83</v>
      </c>
      <c r="B8" s="464">
        <v>4000</v>
      </c>
      <c r="C8" s="462">
        <f>'EstRev 6-11'!C239</f>
        <v>103135</v>
      </c>
      <c r="D8" s="462">
        <f>'EstRev 6-11'!D239</f>
        <v>0</v>
      </c>
      <c r="E8" s="462">
        <f>'EstRev 6-11'!E239</f>
        <v>0</v>
      </c>
      <c r="F8" s="462">
        <f>'EstRev 6-11'!F239</f>
        <v>0</v>
      </c>
      <c r="G8" s="462">
        <f>'EstRev 6-11'!G239</f>
        <v>0</v>
      </c>
      <c r="H8" s="462">
        <f>'EstRev 6-11'!H239</f>
        <v>0</v>
      </c>
      <c r="I8" s="462">
        <f>'EstRev 6-11'!I239</f>
        <v>0</v>
      </c>
      <c r="J8" s="462">
        <f>'EstRev 6-11'!J239</f>
        <v>0</v>
      </c>
      <c r="K8" s="462">
        <f>'EstRev 6-11'!K239</f>
        <v>0</v>
      </c>
    </row>
    <row r="9" spans="1:11" s="170" customFormat="1" ht="13.5" customHeight="1" x14ac:dyDescent="0.25">
      <c r="A9" s="467" t="s">
        <v>84</v>
      </c>
      <c r="B9" s="468"/>
      <c r="C9" s="469">
        <f t="shared" ref="C9:K9" si="0">SUM(C5:C8)</f>
        <v>1316034</v>
      </c>
      <c r="D9" s="469">
        <f t="shared" si="0"/>
        <v>0</v>
      </c>
      <c r="E9" s="469">
        <f t="shared" si="0"/>
        <v>0</v>
      </c>
      <c r="F9" s="469">
        <f t="shared" si="0"/>
        <v>0</v>
      </c>
      <c r="G9" s="469">
        <f t="shared" si="0"/>
        <v>0</v>
      </c>
      <c r="H9" s="469">
        <f t="shared" si="0"/>
        <v>0</v>
      </c>
      <c r="I9" s="469">
        <f t="shared" si="0"/>
        <v>0</v>
      </c>
      <c r="J9" s="469">
        <f t="shared" si="0"/>
        <v>0</v>
      </c>
      <c r="K9" s="469">
        <f t="shared" si="0"/>
        <v>0</v>
      </c>
    </row>
    <row r="10" spans="1:11" s="170" customFormat="1" ht="15.75" customHeight="1" x14ac:dyDescent="0.25">
      <c r="A10" s="174" t="s">
        <v>85</v>
      </c>
      <c r="B10" s="175">
        <v>3998</v>
      </c>
      <c r="C10" s="80">
        <v>0</v>
      </c>
      <c r="D10" s="80">
        <v>0</v>
      </c>
      <c r="E10" s="80">
        <v>0</v>
      </c>
      <c r="F10" s="80">
        <v>0</v>
      </c>
      <c r="G10" s="80">
        <v>0</v>
      </c>
      <c r="H10" s="80">
        <v>0</v>
      </c>
      <c r="I10" s="470"/>
      <c r="J10" s="80">
        <v>0</v>
      </c>
      <c r="K10" s="80">
        <v>0</v>
      </c>
    </row>
    <row r="11" spans="1:11" s="170" customFormat="1" ht="12.75" customHeight="1" x14ac:dyDescent="0.25">
      <c r="A11" s="467" t="s">
        <v>86</v>
      </c>
      <c r="B11" s="471"/>
      <c r="C11" s="472">
        <f t="shared" ref="C11:K11" si="1">SUM(C9:C10)</f>
        <v>1316034</v>
      </c>
      <c r="D11" s="472">
        <f t="shared" si="1"/>
        <v>0</v>
      </c>
      <c r="E11" s="472">
        <f t="shared" si="1"/>
        <v>0</v>
      </c>
      <c r="F11" s="472">
        <f t="shared" si="1"/>
        <v>0</v>
      </c>
      <c r="G11" s="472">
        <f t="shared" si="1"/>
        <v>0</v>
      </c>
      <c r="H11" s="472">
        <f t="shared" si="1"/>
        <v>0</v>
      </c>
      <c r="I11" s="472">
        <f t="shared" si="1"/>
        <v>0</v>
      </c>
      <c r="J11" s="472">
        <f t="shared" si="1"/>
        <v>0</v>
      </c>
      <c r="K11" s="472">
        <f t="shared" si="1"/>
        <v>0</v>
      </c>
    </row>
    <row r="12" spans="1:11" ht="18" customHeight="1" x14ac:dyDescent="0.25">
      <c r="A12" s="473" t="s">
        <v>87</v>
      </c>
      <c r="B12" s="474"/>
      <c r="C12" s="475"/>
      <c r="D12" s="475"/>
      <c r="E12" s="475"/>
      <c r="F12" s="475"/>
      <c r="G12" s="475"/>
      <c r="H12" s="475"/>
      <c r="I12" s="475"/>
      <c r="J12" s="475"/>
      <c r="K12" s="476"/>
    </row>
    <row r="13" spans="1:11" ht="12.75" customHeight="1" x14ac:dyDescent="0.25">
      <c r="A13" s="477" t="s">
        <v>88</v>
      </c>
      <c r="B13" s="478" t="s">
        <v>89</v>
      </c>
      <c r="C13" s="479">
        <f>'EstExp 12-20'!K34</f>
        <v>676700</v>
      </c>
      <c r="D13" s="480"/>
      <c r="E13" s="480"/>
      <c r="F13" s="480"/>
      <c r="G13" s="481">
        <f>'EstExp 12-20'!K233</f>
        <v>0</v>
      </c>
      <c r="H13" s="482"/>
      <c r="I13" s="480"/>
      <c r="J13" s="462">
        <f>'EstExp 12-20'!K344</f>
        <v>0</v>
      </c>
      <c r="K13" s="480"/>
    </row>
    <row r="14" spans="1:11" ht="12.75" customHeight="1" x14ac:dyDescent="0.25">
      <c r="A14" s="460" t="s">
        <v>90</v>
      </c>
      <c r="B14" s="483">
        <v>2000</v>
      </c>
      <c r="C14" s="484">
        <f>'EstExp 12-20'!K76</f>
        <v>398816</v>
      </c>
      <c r="D14" s="462">
        <f>'EstExp 12-20'!K133</f>
        <v>0</v>
      </c>
      <c r="E14" s="485"/>
      <c r="F14" s="462">
        <f>'EstExp 12-20'!K188</f>
        <v>0</v>
      </c>
      <c r="G14" s="462">
        <f>'EstExp 12-20'!K276</f>
        <v>0</v>
      </c>
      <c r="H14" s="462">
        <f>'EstExp 12-20'!K300</f>
        <v>0</v>
      </c>
      <c r="I14" s="485"/>
      <c r="J14" s="462">
        <f>'EstExp 12-20'!K387</f>
        <v>0</v>
      </c>
      <c r="K14" s="462">
        <f>'EstExp 12-20'!K438</f>
        <v>0</v>
      </c>
    </row>
    <row r="15" spans="1:11" ht="12.75" customHeight="1" x14ac:dyDescent="0.25">
      <c r="A15" s="460" t="s">
        <v>91</v>
      </c>
      <c r="B15" s="483">
        <v>3000</v>
      </c>
      <c r="C15" s="484">
        <f>'EstExp 12-20'!K77</f>
        <v>0</v>
      </c>
      <c r="D15" s="462">
        <f>'EstExp 12-20'!K134</f>
        <v>0</v>
      </c>
      <c r="E15" s="485"/>
      <c r="F15" s="462">
        <f>'EstExp 12-20'!K189</f>
        <v>0</v>
      </c>
      <c r="G15" s="462">
        <f>'EstExp 12-20'!K277</f>
        <v>0</v>
      </c>
      <c r="H15" s="466"/>
      <c r="I15" s="485"/>
      <c r="J15" s="462">
        <f>'EstExp 12-20'!K388</f>
        <v>0</v>
      </c>
      <c r="K15" s="466"/>
    </row>
    <row r="16" spans="1:11" s="170" customFormat="1" ht="12.75" customHeight="1" x14ac:dyDescent="0.25">
      <c r="A16" s="460" t="s">
        <v>92</v>
      </c>
      <c r="B16" s="483">
        <v>4000</v>
      </c>
      <c r="C16" s="484">
        <f>'EstExp 12-20'!K104</f>
        <v>203482</v>
      </c>
      <c r="D16" s="462">
        <f>'EstExp 12-20'!K143</f>
        <v>0</v>
      </c>
      <c r="E16" s="484">
        <f>'EstExp 12-20'!K164</f>
        <v>0</v>
      </c>
      <c r="F16" s="462">
        <f>'EstExp 12-20'!K200</f>
        <v>0</v>
      </c>
      <c r="G16" s="462">
        <f>'EstExp 12-20'!K282</f>
        <v>0</v>
      </c>
      <c r="H16" s="462">
        <f>'EstExp 12-20'!K307</f>
        <v>0</v>
      </c>
      <c r="I16" s="485"/>
      <c r="J16" s="486">
        <f>'EstExp 12-20'!K415</f>
        <v>0</v>
      </c>
      <c r="K16" s="462">
        <f>'EstExp 12-20'!K443</f>
        <v>0</v>
      </c>
    </row>
    <row r="17" spans="1:11" ht="12.75" customHeight="1" x14ac:dyDescent="0.25">
      <c r="A17" s="460" t="s">
        <v>93</v>
      </c>
      <c r="B17" s="483">
        <v>5000</v>
      </c>
      <c r="C17" s="484">
        <f>'EstExp 12-20'!K114</f>
        <v>0</v>
      </c>
      <c r="D17" s="462">
        <f>'EstExp 12-20'!K153</f>
        <v>0</v>
      </c>
      <c r="E17" s="484">
        <f>'EstExp 12-20'!K176</f>
        <v>0</v>
      </c>
      <c r="F17" s="462">
        <f>'EstExp 12-20'!K212</f>
        <v>0</v>
      </c>
      <c r="G17" s="462">
        <f>'EstExp 12-20'!K290</f>
        <v>0</v>
      </c>
      <c r="H17" s="466"/>
      <c r="I17" s="485"/>
      <c r="J17" s="486">
        <f>'EstExp 12-20'!K426</f>
        <v>0</v>
      </c>
      <c r="K17" s="462">
        <f>'EstExp 12-20'!K451</f>
        <v>0</v>
      </c>
    </row>
    <row r="18" spans="1:11" ht="12.75" customHeight="1" x14ac:dyDescent="0.25">
      <c r="A18" s="460" t="s">
        <v>94</v>
      </c>
      <c r="B18" s="487">
        <v>6000</v>
      </c>
      <c r="C18" s="484">
        <f>'EstExp 12-20'!K115</f>
        <v>5000</v>
      </c>
      <c r="D18" s="462">
        <f>'EstExp 12-20'!K154</f>
        <v>0</v>
      </c>
      <c r="E18" s="484">
        <f>'EstExp 12-20'!K177</f>
        <v>0</v>
      </c>
      <c r="F18" s="462">
        <f>'EstExp 12-20'!K213</f>
        <v>0</v>
      </c>
      <c r="G18" s="462">
        <f>'EstExp 12-20'!K291</f>
        <v>0</v>
      </c>
      <c r="H18" s="462">
        <f>'EstExp 12-20'!K308</f>
        <v>0</v>
      </c>
      <c r="I18" s="485"/>
      <c r="J18" s="486">
        <f>'EstExp 12-20'!K427</f>
        <v>0</v>
      </c>
      <c r="K18" s="462">
        <f>'EstExp 12-20'!K452</f>
        <v>0</v>
      </c>
    </row>
    <row r="19" spans="1:11" ht="15" customHeight="1" x14ac:dyDescent="0.25">
      <c r="A19" s="467" t="s">
        <v>95</v>
      </c>
      <c r="B19" s="488"/>
      <c r="C19" s="489">
        <f t="shared" ref="C19:H19" si="2">SUM(C13:C18)</f>
        <v>1283998</v>
      </c>
      <c r="D19" s="489">
        <f t="shared" si="2"/>
        <v>0</v>
      </c>
      <c r="E19" s="489">
        <f t="shared" si="2"/>
        <v>0</v>
      </c>
      <c r="F19" s="489">
        <f t="shared" si="2"/>
        <v>0</v>
      </c>
      <c r="G19" s="489">
        <f t="shared" si="2"/>
        <v>0</v>
      </c>
      <c r="H19" s="489">
        <f t="shared" si="2"/>
        <v>0</v>
      </c>
      <c r="I19" s="485"/>
      <c r="J19" s="469">
        <f>SUM(J13:J18)</f>
        <v>0</v>
      </c>
      <c r="K19" s="489">
        <f>SUM(K13:K18)</f>
        <v>0</v>
      </c>
    </row>
    <row r="20" spans="1:11" ht="16.5" customHeight="1" x14ac:dyDescent="0.25">
      <c r="A20" s="176" t="s">
        <v>96</v>
      </c>
      <c r="B20" s="177">
        <v>4180</v>
      </c>
      <c r="C20" s="490">
        <f t="shared" ref="C20:H20" si="3">C10</f>
        <v>0</v>
      </c>
      <c r="D20" s="490">
        <f t="shared" si="3"/>
        <v>0</v>
      </c>
      <c r="E20" s="490">
        <f t="shared" si="3"/>
        <v>0</v>
      </c>
      <c r="F20" s="490">
        <f t="shared" si="3"/>
        <v>0</v>
      </c>
      <c r="G20" s="490">
        <f t="shared" si="3"/>
        <v>0</v>
      </c>
      <c r="H20" s="490">
        <f t="shared" si="3"/>
        <v>0</v>
      </c>
      <c r="I20" s="485"/>
      <c r="J20" s="490">
        <f>J10</f>
        <v>0</v>
      </c>
      <c r="K20" s="490">
        <f>K10</f>
        <v>0</v>
      </c>
    </row>
    <row r="21" spans="1:11" ht="12.75" customHeight="1" x14ac:dyDescent="0.25">
      <c r="A21" s="467" t="s">
        <v>97</v>
      </c>
      <c r="B21" s="491"/>
      <c r="C21" s="490">
        <f t="shared" ref="C21:H21" si="4">SUM(C19:C20)</f>
        <v>1283998</v>
      </c>
      <c r="D21" s="490">
        <f t="shared" si="4"/>
        <v>0</v>
      </c>
      <c r="E21" s="490">
        <f t="shared" si="4"/>
        <v>0</v>
      </c>
      <c r="F21" s="490">
        <f t="shared" si="4"/>
        <v>0</v>
      </c>
      <c r="G21" s="490">
        <f t="shared" si="4"/>
        <v>0</v>
      </c>
      <c r="H21" s="490">
        <f t="shared" si="4"/>
        <v>0</v>
      </c>
      <c r="I21" s="485"/>
      <c r="J21" s="490">
        <f>SUM(J19:J20)</f>
        <v>0</v>
      </c>
      <c r="K21" s="490">
        <f>SUM(K19:K20)</f>
        <v>0</v>
      </c>
    </row>
    <row r="22" spans="1:11" ht="21.75" customHeight="1" x14ac:dyDescent="0.3">
      <c r="A22" s="172" t="s">
        <v>98</v>
      </c>
      <c r="B22" s="173"/>
      <c r="C22" s="492">
        <f t="shared" ref="C22:K22" si="5">C9-C19</f>
        <v>32036</v>
      </c>
      <c r="D22" s="492">
        <f t="shared" si="5"/>
        <v>0</v>
      </c>
      <c r="E22" s="492">
        <f t="shared" si="5"/>
        <v>0</v>
      </c>
      <c r="F22" s="492">
        <f t="shared" si="5"/>
        <v>0</v>
      </c>
      <c r="G22" s="492">
        <f t="shared" si="5"/>
        <v>0</v>
      </c>
      <c r="H22" s="492">
        <f t="shared" si="5"/>
        <v>0</v>
      </c>
      <c r="I22" s="492">
        <f t="shared" si="5"/>
        <v>0</v>
      </c>
      <c r="J22" s="492">
        <f t="shared" si="5"/>
        <v>0</v>
      </c>
      <c r="K22" s="492">
        <f t="shared" si="5"/>
        <v>0</v>
      </c>
    </row>
    <row r="23" spans="1:11" s="22" customFormat="1" ht="18" customHeight="1" x14ac:dyDescent="0.3">
      <c r="A23" s="493" t="s">
        <v>99</v>
      </c>
      <c r="B23" s="494"/>
      <c r="C23" s="458"/>
      <c r="D23" s="458"/>
      <c r="E23" s="458"/>
      <c r="F23" s="458"/>
      <c r="G23" s="458"/>
      <c r="H23" s="458"/>
      <c r="I23" s="458"/>
      <c r="J23" s="458"/>
      <c r="K23" s="459"/>
    </row>
    <row r="24" spans="1:11" ht="12.75" customHeight="1" x14ac:dyDescent="0.25">
      <c r="A24" s="477" t="s">
        <v>100</v>
      </c>
      <c r="B24" s="495"/>
      <c r="C24" s="480"/>
      <c r="D24" s="480"/>
      <c r="E24" s="480"/>
      <c r="F24" s="480"/>
      <c r="G24" s="480"/>
      <c r="H24" s="480"/>
      <c r="I24" s="480"/>
      <c r="J24" s="480"/>
      <c r="K24" s="480"/>
    </row>
    <row r="25" spans="1:11" ht="12.75" customHeight="1" x14ac:dyDescent="0.25">
      <c r="A25" s="496" t="s">
        <v>101</v>
      </c>
      <c r="B25" s="497"/>
      <c r="C25" s="480"/>
      <c r="D25" s="480"/>
      <c r="E25" s="480"/>
      <c r="F25" s="480"/>
      <c r="G25" s="480"/>
      <c r="H25" s="480"/>
      <c r="I25" s="480"/>
      <c r="J25" s="480"/>
      <c r="K25" s="480"/>
    </row>
    <row r="26" spans="1:11" ht="15" customHeight="1" x14ac:dyDescent="0.25">
      <c r="A26" s="67" t="s">
        <v>102</v>
      </c>
      <c r="B26" s="406">
        <v>7110</v>
      </c>
      <c r="C26" s="316"/>
      <c r="D26" s="480"/>
      <c r="E26" s="480"/>
      <c r="F26" s="480"/>
      <c r="G26" s="480"/>
      <c r="H26" s="480"/>
      <c r="I26" s="480"/>
      <c r="J26" s="480"/>
      <c r="K26" s="480"/>
    </row>
    <row r="27" spans="1:11" ht="15" customHeight="1" x14ac:dyDescent="0.25">
      <c r="A27" s="67" t="s">
        <v>103</v>
      </c>
      <c r="B27" s="406" t="s">
        <v>104</v>
      </c>
      <c r="C27" s="316">
        <v>0</v>
      </c>
      <c r="D27" s="316">
        <v>0</v>
      </c>
      <c r="E27" s="316">
        <v>0</v>
      </c>
      <c r="F27" s="316">
        <v>0</v>
      </c>
      <c r="G27" s="316">
        <v>0</v>
      </c>
      <c r="H27" s="316">
        <v>0</v>
      </c>
      <c r="I27" s="480"/>
      <c r="J27" s="316">
        <v>0</v>
      </c>
      <c r="K27" s="316">
        <v>0</v>
      </c>
    </row>
    <row r="28" spans="1:11" ht="12" customHeight="1" x14ac:dyDescent="0.25">
      <c r="A28" s="67" t="s">
        <v>105</v>
      </c>
      <c r="B28" s="406">
        <v>7120</v>
      </c>
      <c r="C28" s="316">
        <v>0</v>
      </c>
      <c r="D28" s="316">
        <v>0</v>
      </c>
      <c r="E28" s="316">
        <v>0</v>
      </c>
      <c r="F28" s="316">
        <v>0</v>
      </c>
      <c r="G28" s="316">
        <v>0</v>
      </c>
      <c r="H28" s="316">
        <v>0</v>
      </c>
      <c r="I28" s="480"/>
      <c r="J28" s="316">
        <v>0</v>
      </c>
      <c r="K28" s="316">
        <v>0</v>
      </c>
    </row>
    <row r="29" spans="1:11" ht="12" customHeight="1" x14ac:dyDescent="0.25">
      <c r="A29" s="67" t="s">
        <v>106</v>
      </c>
      <c r="B29" s="407">
        <v>7130</v>
      </c>
      <c r="C29" s="316">
        <v>0</v>
      </c>
      <c r="D29" s="316">
        <v>0</v>
      </c>
      <c r="E29" s="466"/>
      <c r="F29" s="316">
        <v>0</v>
      </c>
      <c r="G29" s="480"/>
      <c r="H29" s="480"/>
      <c r="I29" s="480"/>
      <c r="J29" s="480"/>
      <c r="K29" s="480"/>
    </row>
    <row r="30" spans="1:11" ht="12" customHeight="1" x14ac:dyDescent="0.25">
      <c r="A30" s="67" t="s">
        <v>107</v>
      </c>
      <c r="B30" s="407">
        <v>7140</v>
      </c>
      <c r="C30" s="316">
        <v>0</v>
      </c>
      <c r="D30" s="316">
        <v>0</v>
      </c>
      <c r="E30" s="316">
        <v>0</v>
      </c>
      <c r="F30" s="316">
        <v>0</v>
      </c>
      <c r="G30" s="316">
        <v>0</v>
      </c>
      <c r="H30" s="316">
        <v>0</v>
      </c>
      <c r="I30" s="316">
        <v>0</v>
      </c>
      <c r="J30" s="316">
        <v>0</v>
      </c>
      <c r="K30" s="316">
        <v>0</v>
      </c>
    </row>
    <row r="31" spans="1:11" ht="12" customHeight="1" x14ac:dyDescent="0.25">
      <c r="A31" s="67" t="s">
        <v>108</v>
      </c>
      <c r="B31" s="406">
        <v>7150</v>
      </c>
      <c r="C31" s="480"/>
      <c r="D31" s="498">
        <f>H54</f>
        <v>0</v>
      </c>
      <c r="E31" s="499"/>
      <c r="F31" s="482"/>
      <c r="G31" s="480"/>
      <c r="H31" s="480"/>
      <c r="I31" s="480"/>
      <c r="J31" s="480"/>
      <c r="K31" s="480"/>
    </row>
    <row r="32" spans="1:11" ht="26.25" customHeight="1" x14ac:dyDescent="0.25">
      <c r="A32" s="67" t="s">
        <v>109</v>
      </c>
      <c r="B32" s="408">
        <v>7160</v>
      </c>
      <c r="C32" s="480"/>
      <c r="D32" s="500">
        <f>K55</f>
        <v>0</v>
      </c>
      <c r="E32" s="501"/>
      <c r="F32" s="480"/>
      <c r="G32" s="480"/>
      <c r="H32" s="480"/>
      <c r="I32" s="480"/>
      <c r="J32" s="480"/>
      <c r="K32" s="480"/>
    </row>
    <row r="33" spans="1:11" ht="26.25" customHeight="1" x14ac:dyDescent="0.25">
      <c r="A33" s="68" t="s">
        <v>110</v>
      </c>
      <c r="B33" s="408">
        <v>7170</v>
      </c>
      <c r="C33" s="480"/>
      <c r="D33" s="499"/>
      <c r="E33" s="500">
        <f>K56</f>
        <v>0</v>
      </c>
      <c r="F33" s="480"/>
      <c r="G33" s="480"/>
      <c r="H33" s="480"/>
      <c r="I33" s="480"/>
      <c r="J33" s="480"/>
      <c r="K33" s="480"/>
    </row>
    <row r="34" spans="1:11" ht="12.75" customHeight="1" x14ac:dyDescent="0.25">
      <c r="A34" s="502" t="s">
        <v>111</v>
      </c>
      <c r="B34" s="503"/>
      <c r="C34" s="480"/>
      <c r="D34" s="501"/>
      <c r="E34" s="466"/>
      <c r="F34" s="480"/>
      <c r="G34" s="480"/>
      <c r="H34" s="480"/>
      <c r="I34" s="480"/>
      <c r="J34" s="480"/>
      <c r="K34" s="480"/>
    </row>
    <row r="35" spans="1:11" ht="15" customHeight="1" x14ac:dyDescent="0.25">
      <c r="A35" s="67" t="s">
        <v>112</v>
      </c>
      <c r="B35" s="407">
        <v>7210</v>
      </c>
      <c r="C35" s="316">
        <v>0</v>
      </c>
      <c r="D35" s="316">
        <v>0</v>
      </c>
      <c r="E35" s="316">
        <v>0</v>
      </c>
      <c r="F35" s="316">
        <v>0</v>
      </c>
      <c r="G35" s="480"/>
      <c r="H35" s="316">
        <v>0</v>
      </c>
      <c r="I35" s="316">
        <v>0</v>
      </c>
      <c r="J35" s="316">
        <v>0</v>
      </c>
      <c r="K35" s="316">
        <v>0</v>
      </c>
    </row>
    <row r="36" spans="1:11" ht="12" customHeight="1" x14ac:dyDescent="0.25">
      <c r="A36" s="67" t="s">
        <v>113</v>
      </c>
      <c r="B36" s="407">
        <v>7220</v>
      </c>
      <c r="C36" s="316">
        <v>0</v>
      </c>
      <c r="D36" s="316">
        <v>0</v>
      </c>
      <c r="E36" s="316">
        <v>0</v>
      </c>
      <c r="F36" s="316">
        <v>0</v>
      </c>
      <c r="G36" s="480"/>
      <c r="H36" s="316">
        <v>0</v>
      </c>
      <c r="I36" s="316">
        <v>0</v>
      </c>
      <c r="J36" s="316">
        <v>0</v>
      </c>
      <c r="K36" s="316">
        <v>0</v>
      </c>
    </row>
    <row r="37" spans="1:11" ht="12" customHeight="1" x14ac:dyDescent="0.25">
      <c r="A37" s="67" t="s">
        <v>114</v>
      </c>
      <c r="B37" s="407">
        <v>7230</v>
      </c>
      <c r="C37" s="316">
        <v>0</v>
      </c>
      <c r="D37" s="316">
        <v>0</v>
      </c>
      <c r="E37" s="316">
        <v>0</v>
      </c>
      <c r="F37" s="316">
        <v>0</v>
      </c>
      <c r="G37" s="480"/>
      <c r="H37" s="316">
        <v>0</v>
      </c>
      <c r="I37" s="316">
        <v>0</v>
      </c>
      <c r="J37" s="316">
        <v>0</v>
      </c>
      <c r="K37" s="316">
        <v>0</v>
      </c>
    </row>
    <row r="38" spans="1:11" ht="15" customHeight="1" x14ac:dyDescent="0.25">
      <c r="A38" s="67" t="s">
        <v>115</v>
      </c>
      <c r="B38" s="409">
        <v>7300</v>
      </c>
      <c r="C38" s="316">
        <v>0</v>
      </c>
      <c r="D38" s="316">
        <v>0</v>
      </c>
      <c r="E38" s="316">
        <v>0</v>
      </c>
      <c r="F38" s="316">
        <v>0</v>
      </c>
      <c r="G38" s="316">
        <v>0</v>
      </c>
      <c r="H38" s="316">
        <v>0</v>
      </c>
      <c r="I38" s="480"/>
      <c r="J38" s="316">
        <v>0</v>
      </c>
      <c r="K38" s="316">
        <v>0</v>
      </c>
    </row>
    <row r="39" spans="1:11" ht="12" customHeight="1" x14ac:dyDescent="0.25">
      <c r="A39" s="67" t="s">
        <v>116</v>
      </c>
      <c r="B39" s="409">
        <v>7400</v>
      </c>
      <c r="C39" s="504"/>
      <c r="D39" s="504"/>
      <c r="E39" s="500">
        <f>SUM(C57:H60)</f>
        <v>0</v>
      </c>
      <c r="F39" s="499"/>
      <c r="G39" s="499"/>
      <c r="H39" s="499"/>
      <c r="I39" s="482"/>
      <c r="J39" s="480"/>
      <c r="K39" s="480"/>
    </row>
    <row r="40" spans="1:11" ht="12" customHeight="1" x14ac:dyDescent="0.25">
      <c r="A40" s="67" t="s">
        <v>117</v>
      </c>
      <c r="B40" s="408">
        <v>7500</v>
      </c>
      <c r="C40" s="505"/>
      <c r="D40" s="505"/>
      <c r="E40" s="500">
        <f>SUM(C61:H64)</f>
        <v>0</v>
      </c>
      <c r="F40" s="480"/>
      <c r="G40" s="480"/>
      <c r="H40" s="480"/>
      <c r="I40" s="480"/>
      <c r="J40" s="480"/>
      <c r="K40" s="480"/>
    </row>
    <row r="41" spans="1:11" ht="12" customHeight="1" x14ac:dyDescent="0.25">
      <c r="A41" s="67" t="s">
        <v>118</v>
      </c>
      <c r="B41" s="408">
        <v>7600</v>
      </c>
      <c r="C41" s="480"/>
      <c r="D41" s="480"/>
      <c r="E41" s="500">
        <f>SUM(C65:D68)</f>
        <v>0</v>
      </c>
      <c r="F41" s="480"/>
      <c r="G41" s="480"/>
      <c r="H41" s="480"/>
      <c r="I41" s="480"/>
      <c r="J41" s="480"/>
      <c r="K41" s="480"/>
    </row>
    <row r="42" spans="1:11" ht="12" customHeight="1" x14ac:dyDescent="0.25">
      <c r="A42" s="67" t="s">
        <v>119</v>
      </c>
      <c r="B42" s="408">
        <v>7700</v>
      </c>
      <c r="C42" s="480"/>
      <c r="D42" s="480"/>
      <c r="E42" s="500">
        <f>SUM(C69:D72)</f>
        <v>0</v>
      </c>
      <c r="F42" s="480"/>
      <c r="G42" s="480"/>
      <c r="H42" s="480"/>
      <c r="I42" s="480"/>
      <c r="J42" s="480"/>
      <c r="K42" s="480"/>
    </row>
    <row r="43" spans="1:11" ht="12" customHeight="1" x14ac:dyDescent="0.25">
      <c r="A43" s="67" t="s">
        <v>120</v>
      </c>
      <c r="B43" s="408">
        <v>7800</v>
      </c>
      <c r="C43" s="480"/>
      <c r="D43" s="480"/>
      <c r="E43" s="480"/>
      <c r="F43" s="480"/>
      <c r="G43" s="480"/>
      <c r="H43" s="500">
        <f>SUM(C73:D76)</f>
        <v>0</v>
      </c>
      <c r="I43" s="480"/>
      <c r="J43" s="480"/>
      <c r="K43" s="480"/>
    </row>
    <row r="44" spans="1:11" ht="12" customHeight="1" x14ac:dyDescent="0.25">
      <c r="A44" s="410" t="s">
        <v>121</v>
      </c>
      <c r="B44" s="408">
        <v>7900</v>
      </c>
      <c r="C44" s="316">
        <v>0</v>
      </c>
      <c r="D44" s="316">
        <v>0</v>
      </c>
      <c r="E44" s="316">
        <v>0</v>
      </c>
      <c r="F44" s="316">
        <v>0</v>
      </c>
      <c r="G44" s="316">
        <v>0</v>
      </c>
      <c r="H44" s="316">
        <v>0</v>
      </c>
      <c r="I44" s="480"/>
      <c r="J44" s="480"/>
      <c r="K44" s="316">
        <v>0</v>
      </c>
    </row>
    <row r="45" spans="1:11" ht="12" customHeight="1" x14ac:dyDescent="0.25">
      <c r="A45" s="67" t="s">
        <v>122</v>
      </c>
      <c r="B45" s="408">
        <v>7990</v>
      </c>
      <c r="C45" s="316">
        <v>0</v>
      </c>
      <c r="D45" s="316">
        <v>0</v>
      </c>
      <c r="E45" s="316">
        <v>0</v>
      </c>
      <c r="F45" s="316">
        <v>0</v>
      </c>
      <c r="G45" s="316">
        <v>0</v>
      </c>
      <c r="H45" s="316">
        <v>0</v>
      </c>
      <c r="I45" s="316">
        <v>0</v>
      </c>
      <c r="J45" s="316">
        <v>0</v>
      </c>
      <c r="K45" s="316">
        <v>0</v>
      </c>
    </row>
    <row r="46" spans="1:11" ht="14.25" customHeight="1" x14ac:dyDescent="0.3">
      <c r="A46" s="506" t="s">
        <v>123</v>
      </c>
      <c r="B46" s="507"/>
      <c r="C46" s="472">
        <f t="shared" ref="C46:K46" si="6">SUM(C26:C45)</f>
        <v>0</v>
      </c>
      <c r="D46" s="472">
        <f t="shared" si="6"/>
        <v>0</v>
      </c>
      <c r="E46" s="472">
        <f t="shared" si="6"/>
        <v>0</v>
      </c>
      <c r="F46" s="472">
        <f t="shared" si="6"/>
        <v>0</v>
      </c>
      <c r="G46" s="472">
        <f t="shared" si="6"/>
        <v>0</v>
      </c>
      <c r="H46" s="472">
        <f t="shared" si="6"/>
        <v>0</v>
      </c>
      <c r="I46" s="472">
        <f t="shared" si="6"/>
        <v>0</v>
      </c>
      <c r="J46" s="472">
        <f t="shared" si="6"/>
        <v>0</v>
      </c>
      <c r="K46" s="472">
        <f t="shared" si="6"/>
        <v>0</v>
      </c>
    </row>
    <row r="47" spans="1:11" ht="12.75" customHeight="1" x14ac:dyDescent="0.25">
      <c r="A47" s="477" t="s">
        <v>124</v>
      </c>
      <c r="B47" s="495"/>
      <c r="C47" s="508"/>
      <c r="D47" s="508"/>
      <c r="E47" s="508"/>
      <c r="F47" s="508"/>
      <c r="G47" s="508"/>
      <c r="H47" s="485"/>
      <c r="I47" s="508"/>
      <c r="J47" s="485"/>
      <c r="K47" s="508"/>
    </row>
    <row r="48" spans="1:11" ht="0.75" customHeight="1" x14ac:dyDescent="0.25">
      <c r="A48" s="178"/>
      <c r="B48" s="179"/>
      <c r="C48" s="480"/>
      <c r="D48" s="480"/>
      <c r="E48" s="480"/>
      <c r="F48" s="480"/>
      <c r="G48" s="480"/>
      <c r="H48" s="485"/>
      <c r="I48" s="480"/>
      <c r="J48" s="485"/>
      <c r="K48" s="480"/>
    </row>
    <row r="49" spans="1:11" ht="12.75" customHeight="1" x14ac:dyDescent="0.25">
      <c r="A49" s="496" t="s">
        <v>125</v>
      </c>
      <c r="B49" s="509"/>
      <c r="C49" s="480"/>
      <c r="D49" s="510"/>
      <c r="E49" s="480"/>
      <c r="F49" s="480"/>
      <c r="G49" s="480"/>
      <c r="H49" s="485"/>
      <c r="I49" s="480"/>
      <c r="J49" s="485"/>
      <c r="K49" s="480"/>
    </row>
    <row r="50" spans="1:11" ht="15" customHeight="1" x14ac:dyDescent="0.25">
      <c r="A50" s="186" t="s">
        <v>126</v>
      </c>
      <c r="B50" s="407" t="s">
        <v>127</v>
      </c>
      <c r="C50" s="480"/>
      <c r="D50" s="480"/>
      <c r="E50" s="480"/>
      <c r="F50" s="480"/>
      <c r="G50" s="480"/>
      <c r="H50" s="485"/>
      <c r="I50" s="500">
        <f>SUM(C26,C27,D27,E27,F27,G27,H27,J27,K27)</f>
        <v>0</v>
      </c>
      <c r="J50" s="485"/>
      <c r="K50" s="480"/>
    </row>
    <row r="51" spans="1:11" ht="12" customHeight="1" x14ac:dyDescent="0.25">
      <c r="A51" s="68" t="s">
        <v>105</v>
      </c>
      <c r="B51" s="406" t="s">
        <v>128</v>
      </c>
      <c r="C51" s="480"/>
      <c r="D51" s="480"/>
      <c r="E51" s="480"/>
      <c r="F51" s="480"/>
      <c r="G51" s="480"/>
      <c r="H51" s="485"/>
      <c r="I51" s="511">
        <f>SUM(C28:K28)</f>
        <v>0</v>
      </c>
      <c r="J51" s="485"/>
      <c r="K51" s="480"/>
    </row>
    <row r="52" spans="1:11" ht="12" customHeight="1" x14ac:dyDescent="0.25">
      <c r="A52" s="411" t="s">
        <v>106</v>
      </c>
      <c r="B52" s="407" t="s">
        <v>129</v>
      </c>
      <c r="C52" s="316">
        <v>0</v>
      </c>
      <c r="D52" s="316">
        <v>0</v>
      </c>
      <c r="E52" s="480"/>
      <c r="F52" s="317">
        <v>0</v>
      </c>
      <c r="G52" s="480"/>
      <c r="H52" s="485"/>
      <c r="I52" s="499"/>
      <c r="J52" s="485"/>
      <c r="K52" s="480"/>
    </row>
    <row r="53" spans="1:11" ht="15" customHeight="1" x14ac:dyDescent="0.25">
      <c r="A53" s="411" t="s">
        <v>130</v>
      </c>
      <c r="B53" s="412" t="s">
        <v>131</v>
      </c>
      <c r="C53" s="316">
        <v>0</v>
      </c>
      <c r="D53" s="316">
        <v>0</v>
      </c>
      <c r="E53" s="316">
        <v>0</v>
      </c>
      <c r="F53" s="316">
        <v>0</v>
      </c>
      <c r="G53" s="316">
        <v>0</v>
      </c>
      <c r="H53" s="316">
        <v>0</v>
      </c>
      <c r="I53" s="480"/>
      <c r="J53" s="316">
        <v>0</v>
      </c>
      <c r="K53" s="480"/>
    </row>
    <row r="54" spans="1:11" ht="12" customHeight="1" x14ac:dyDescent="0.25">
      <c r="A54" s="410" t="s">
        <v>108</v>
      </c>
      <c r="B54" s="406" t="s">
        <v>132</v>
      </c>
      <c r="C54" s="480"/>
      <c r="D54" s="480"/>
      <c r="E54" s="480"/>
      <c r="F54" s="480"/>
      <c r="G54" s="480"/>
      <c r="H54" s="316">
        <v>0</v>
      </c>
      <c r="I54" s="480"/>
      <c r="J54" s="485"/>
      <c r="K54" s="501"/>
    </row>
    <row r="55" spans="1:11" ht="26.25" customHeight="1" x14ac:dyDescent="0.25">
      <c r="A55" s="67" t="s">
        <v>133</v>
      </c>
      <c r="B55" s="406" t="s">
        <v>134</v>
      </c>
      <c r="C55" s="480"/>
      <c r="D55" s="480"/>
      <c r="E55" s="480"/>
      <c r="F55" s="480"/>
      <c r="G55" s="480"/>
      <c r="H55" s="485"/>
      <c r="I55" s="480"/>
      <c r="J55" s="485"/>
      <c r="K55" s="10">
        <v>0</v>
      </c>
    </row>
    <row r="56" spans="1:11" ht="26.25" customHeight="1" x14ac:dyDescent="0.25">
      <c r="A56" s="68" t="s">
        <v>135</v>
      </c>
      <c r="B56" s="406" t="s">
        <v>136</v>
      </c>
      <c r="C56" s="480"/>
      <c r="D56" s="480"/>
      <c r="E56" s="480"/>
      <c r="F56" s="480"/>
      <c r="G56" s="480"/>
      <c r="H56" s="485"/>
      <c r="I56" s="480"/>
      <c r="J56" s="485"/>
      <c r="K56" s="10">
        <v>0</v>
      </c>
    </row>
    <row r="57" spans="1:11" ht="12" customHeight="1" x14ac:dyDescent="0.25">
      <c r="A57" s="413" t="s">
        <v>137</v>
      </c>
      <c r="B57" s="406" t="s">
        <v>138</v>
      </c>
      <c r="C57" s="316">
        <v>0</v>
      </c>
      <c r="D57" s="316">
        <v>0</v>
      </c>
      <c r="E57" s="480"/>
      <c r="F57" s="480"/>
      <c r="G57" s="480"/>
      <c r="H57" s="316">
        <v>0</v>
      </c>
      <c r="I57" s="480"/>
      <c r="J57" s="485"/>
      <c r="K57" s="480"/>
    </row>
    <row r="58" spans="1:11" ht="12" customHeight="1" x14ac:dyDescent="0.25">
      <c r="A58" s="414" t="s">
        <v>139</v>
      </c>
      <c r="B58" s="406" t="s">
        <v>140</v>
      </c>
      <c r="C58" s="316">
        <v>0</v>
      </c>
      <c r="D58" s="316">
        <v>0</v>
      </c>
      <c r="E58" s="480"/>
      <c r="F58" s="480"/>
      <c r="G58" s="480"/>
      <c r="H58" s="316">
        <v>0</v>
      </c>
      <c r="I58" s="480"/>
      <c r="J58" s="485"/>
      <c r="K58" s="480"/>
    </row>
    <row r="59" spans="1:11" ht="12" customHeight="1" x14ac:dyDescent="0.25">
      <c r="A59" s="415" t="s">
        <v>141</v>
      </c>
      <c r="B59" s="406" t="s">
        <v>142</v>
      </c>
      <c r="C59" s="316">
        <v>0</v>
      </c>
      <c r="D59" s="316">
        <v>0</v>
      </c>
      <c r="E59" s="480"/>
      <c r="F59" s="480"/>
      <c r="G59" s="480"/>
      <c r="H59" s="316">
        <v>0</v>
      </c>
      <c r="I59" s="480"/>
      <c r="J59" s="485"/>
      <c r="K59" s="480"/>
    </row>
    <row r="60" spans="1:11" ht="12" customHeight="1" x14ac:dyDescent="0.25">
      <c r="A60" s="414" t="s">
        <v>143</v>
      </c>
      <c r="B60" s="406" t="s">
        <v>144</v>
      </c>
      <c r="C60" s="316">
        <v>0</v>
      </c>
      <c r="D60" s="316">
        <v>0</v>
      </c>
      <c r="E60" s="480"/>
      <c r="F60" s="480"/>
      <c r="G60" s="480"/>
      <c r="H60" s="316">
        <v>0</v>
      </c>
      <c r="I60" s="480"/>
      <c r="J60" s="485"/>
      <c r="K60" s="480"/>
    </row>
    <row r="61" spans="1:11" ht="12" customHeight="1" x14ac:dyDescent="0.25">
      <c r="A61" s="415" t="s">
        <v>145</v>
      </c>
      <c r="B61" s="406" t="s">
        <v>146</v>
      </c>
      <c r="C61" s="316">
        <v>0</v>
      </c>
      <c r="D61" s="316">
        <v>0</v>
      </c>
      <c r="E61" s="480"/>
      <c r="F61" s="480"/>
      <c r="G61" s="480"/>
      <c r="H61" s="316">
        <v>0</v>
      </c>
      <c r="I61" s="480"/>
      <c r="J61" s="485"/>
      <c r="K61" s="480"/>
    </row>
    <row r="62" spans="1:11" ht="12" customHeight="1" x14ac:dyDescent="0.25">
      <c r="A62" s="69" t="s">
        <v>147</v>
      </c>
      <c r="B62" s="406" t="s">
        <v>148</v>
      </c>
      <c r="C62" s="316">
        <v>0</v>
      </c>
      <c r="D62" s="316">
        <v>0</v>
      </c>
      <c r="E62" s="480"/>
      <c r="F62" s="480"/>
      <c r="G62" s="480"/>
      <c r="H62" s="316">
        <v>0</v>
      </c>
      <c r="I62" s="480"/>
      <c r="J62" s="485"/>
      <c r="K62" s="480"/>
    </row>
    <row r="63" spans="1:11" ht="12" customHeight="1" x14ac:dyDescent="0.25">
      <c r="A63" s="415" t="s">
        <v>149</v>
      </c>
      <c r="B63" s="406" t="s">
        <v>150</v>
      </c>
      <c r="C63" s="316">
        <v>0</v>
      </c>
      <c r="D63" s="316">
        <v>0</v>
      </c>
      <c r="E63" s="480"/>
      <c r="F63" s="480"/>
      <c r="G63" s="480"/>
      <c r="H63" s="316">
        <v>0</v>
      </c>
      <c r="I63" s="480"/>
      <c r="J63" s="485"/>
      <c r="K63" s="480"/>
    </row>
    <row r="64" spans="1:11" ht="12" customHeight="1" x14ac:dyDescent="0.25">
      <c r="A64" s="414" t="s">
        <v>151</v>
      </c>
      <c r="B64" s="406" t="s">
        <v>152</v>
      </c>
      <c r="C64" s="316">
        <v>0</v>
      </c>
      <c r="D64" s="316">
        <v>0</v>
      </c>
      <c r="E64" s="480"/>
      <c r="F64" s="480"/>
      <c r="G64" s="480"/>
      <c r="H64" s="316">
        <v>0</v>
      </c>
      <c r="I64" s="480"/>
      <c r="J64" s="485"/>
      <c r="K64" s="480"/>
    </row>
    <row r="65" spans="1:11" ht="12" customHeight="1" x14ac:dyDescent="0.25">
      <c r="A65" s="415" t="s">
        <v>153</v>
      </c>
      <c r="B65" s="406" t="s">
        <v>154</v>
      </c>
      <c r="C65" s="316">
        <v>0</v>
      </c>
      <c r="D65" s="316">
        <v>0</v>
      </c>
      <c r="E65" s="480"/>
      <c r="F65" s="480"/>
      <c r="G65" s="480"/>
      <c r="H65" s="485"/>
      <c r="I65" s="480"/>
      <c r="J65" s="485"/>
      <c r="K65" s="480"/>
    </row>
    <row r="66" spans="1:11" ht="12" customHeight="1" x14ac:dyDescent="0.25">
      <c r="A66" s="414" t="s">
        <v>155</v>
      </c>
      <c r="B66" s="406" t="s">
        <v>156</v>
      </c>
      <c r="C66" s="316">
        <v>0</v>
      </c>
      <c r="D66" s="316">
        <v>0</v>
      </c>
      <c r="E66" s="480"/>
      <c r="F66" s="480"/>
      <c r="G66" s="480"/>
      <c r="H66" s="485"/>
      <c r="I66" s="480"/>
      <c r="J66" s="485"/>
      <c r="K66" s="480"/>
    </row>
    <row r="67" spans="1:11" ht="12" customHeight="1" x14ac:dyDescent="0.25">
      <c r="A67" s="415" t="s">
        <v>157</v>
      </c>
      <c r="B67" s="406" t="s">
        <v>158</v>
      </c>
      <c r="C67" s="316">
        <v>0</v>
      </c>
      <c r="D67" s="316">
        <v>0</v>
      </c>
      <c r="E67" s="480"/>
      <c r="F67" s="480"/>
      <c r="G67" s="480"/>
      <c r="H67" s="485"/>
      <c r="I67" s="480"/>
      <c r="J67" s="485"/>
      <c r="K67" s="480"/>
    </row>
    <row r="68" spans="1:11" ht="12" customHeight="1" x14ac:dyDescent="0.25">
      <c r="A68" s="414" t="s">
        <v>159</v>
      </c>
      <c r="B68" s="406" t="s">
        <v>160</v>
      </c>
      <c r="C68" s="316">
        <v>0</v>
      </c>
      <c r="D68" s="316">
        <v>0</v>
      </c>
      <c r="E68" s="480"/>
      <c r="F68" s="480"/>
      <c r="G68" s="480"/>
      <c r="H68" s="485"/>
      <c r="I68" s="480"/>
      <c r="J68" s="485"/>
      <c r="K68" s="480"/>
    </row>
    <row r="69" spans="1:11" ht="12" customHeight="1" x14ac:dyDescent="0.25">
      <c r="A69" s="415" t="s">
        <v>161</v>
      </c>
      <c r="B69" s="406" t="s">
        <v>162</v>
      </c>
      <c r="C69" s="316">
        <v>0</v>
      </c>
      <c r="D69" s="316">
        <v>0</v>
      </c>
      <c r="E69" s="480"/>
      <c r="F69" s="480"/>
      <c r="G69" s="480"/>
      <c r="H69" s="485"/>
      <c r="I69" s="480"/>
      <c r="J69" s="485"/>
      <c r="K69" s="480"/>
    </row>
    <row r="70" spans="1:11" ht="12" customHeight="1" x14ac:dyDescent="0.25">
      <c r="A70" s="414" t="s">
        <v>163</v>
      </c>
      <c r="B70" s="406" t="s">
        <v>164</v>
      </c>
      <c r="C70" s="316">
        <v>0</v>
      </c>
      <c r="D70" s="316">
        <v>0</v>
      </c>
      <c r="E70" s="480"/>
      <c r="F70" s="480"/>
      <c r="G70" s="480"/>
      <c r="H70" s="485"/>
      <c r="I70" s="480"/>
      <c r="J70" s="485"/>
      <c r="K70" s="480"/>
    </row>
    <row r="71" spans="1:11" ht="12" customHeight="1" x14ac:dyDescent="0.25">
      <c r="A71" s="69" t="s">
        <v>165</v>
      </c>
      <c r="B71" s="406" t="s">
        <v>166</v>
      </c>
      <c r="C71" s="316">
        <v>0</v>
      </c>
      <c r="D71" s="316">
        <v>0</v>
      </c>
      <c r="E71" s="480"/>
      <c r="F71" s="480"/>
      <c r="G71" s="480"/>
      <c r="H71" s="485"/>
      <c r="I71" s="480"/>
      <c r="J71" s="485"/>
      <c r="K71" s="480"/>
    </row>
    <row r="72" spans="1:11" ht="12" customHeight="1" x14ac:dyDescent="0.25">
      <c r="A72" s="414" t="s">
        <v>167</v>
      </c>
      <c r="B72" s="406" t="s">
        <v>168</v>
      </c>
      <c r="C72" s="316">
        <v>0</v>
      </c>
      <c r="D72" s="316">
        <v>0</v>
      </c>
      <c r="E72" s="480"/>
      <c r="F72" s="480"/>
      <c r="G72" s="480"/>
      <c r="H72" s="485"/>
      <c r="I72" s="480"/>
      <c r="J72" s="485"/>
      <c r="K72" s="480"/>
    </row>
    <row r="73" spans="1:11" ht="12" customHeight="1" x14ac:dyDescent="0.25">
      <c r="A73" s="415" t="s">
        <v>169</v>
      </c>
      <c r="B73" s="406" t="s">
        <v>170</v>
      </c>
      <c r="C73" s="316">
        <v>0</v>
      </c>
      <c r="D73" s="316">
        <v>0</v>
      </c>
      <c r="E73" s="480"/>
      <c r="F73" s="480"/>
      <c r="G73" s="480"/>
      <c r="H73" s="485"/>
      <c r="I73" s="480"/>
      <c r="J73" s="485"/>
      <c r="K73" s="480"/>
    </row>
    <row r="74" spans="1:11" ht="12" customHeight="1" x14ac:dyDescent="0.25">
      <c r="A74" s="415" t="s">
        <v>171</v>
      </c>
      <c r="B74" s="406" t="s">
        <v>172</v>
      </c>
      <c r="C74" s="316">
        <v>0</v>
      </c>
      <c r="D74" s="316">
        <v>0</v>
      </c>
      <c r="E74" s="480"/>
      <c r="F74" s="480"/>
      <c r="G74" s="480"/>
      <c r="H74" s="485"/>
      <c r="I74" s="480"/>
      <c r="J74" s="485"/>
      <c r="K74" s="480"/>
    </row>
    <row r="75" spans="1:11" ht="12" customHeight="1" x14ac:dyDescent="0.25">
      <c r="A75" s="415" t="s">
        <v>173</v>
      </c>
      <c r="B75" s="406" t="s">
        <v>174</v>
      </c>
      <c r="C75" s="316">
        <v>0</v>
      </c>
      <c r="D75" s="316">
        <v>0</v>
      </c>
      <c r="E75" s="480"/>
      <c r="F75" s="480"/>
      <c r="G75" s="480"/>
      <c r="H75" s="485"/>
      <c r="I75" s="480"/>
      <c r="J75" s="485"/>
      <c r="K75" s="480"/>
    </row>
    <row r="76" spans="1:11" ht="12" customHeight="1" x14ac:dyDescent="0.25">
      <c r="A76" s="415" t="s">
        <v>175</v>
      </c>
      <c r="B76" s="406" t="s">
        <v>176</v>
      </c>
      <c r="C76" s="316">
        <v>0</v>
      </c>
      <c r="D76" s="316">
        <v>0</v>
      </c>
      <c r="E76" s="480"/>
      <c r="F76" s="480"/>
      <c r="G76" s="480"/>
      <c r="H76" s="485"/>
      <c r="I76" s="480"/>
      <c r="J76" s="485"/>
      <c r="K76" s="480"/>
    </row>
    <row r="77" spans="1:11" ht="12" customHeight="1" x14ac:dyDescent="0.25">
      <c r="A77" s="410" t="s">
        <v>177</v>
      </c>
      <c r="B77" s="406" t="s">
        <v>178</v>
      </c>
      <c r="C77" s="316">
        <v>0</v>
      </c>
      <c r="D77" s="316">
        <v>0</v>
      </c>
      <c r="E77" s="480"/>
      <c r="F77" s="316">
        <v>0</v>
      </c>
      <c r="G77" s="316">
        <v>0</v>
      </c>
      <c r="H77" s="316">
        <v>0</v>
      </c>
      <c r="I77" s="501"/>
      <c r="J77" s="485"/>
      <c r="K77" s="316">
        <v>0</v>
      </c>
    </row>
    <row r="78" spans="1:11" ht="12" customHeight="1" x14ac:dyDescent="0.25">
      <c r="A78" s="411" t="s">
        <v>179</v>
      </c>
      <c r="B78" s="407" t="s">
        <v>180</v>
      </c>
      <c r="C78" s="316">
        <v>0</v>
      </c>
      <c r="D78" s="316">
        <v>0</v>
      </c>
      <c r="E78" s="316">
        <v>0</v>
      </c>
      <c r="F78" s="316">
        <v>0</v>
      </c>
      <c r="G78" s="316">
        <v>0</v>
      </c>
      <c r="H78" s="316">
        <v>0</v>
      </c>
      <c r="I78" s="316">
        <v>0</v>
      </c>
      <c r="J78" s="316">
        <v>0</v>
      </c>
      <c r="K78" s="316">
        <v>0</v>
      </c>
    </row>
    <row r="79" spans="1:11" ht="15.75" customHeight="1" x14ac:dyDescent="0.25">
      <c r="A79" s="512" t="s">
        <v>181</v>
      </c>
      <c r="B79" s="513"/>
      <c r="C79" s="469">
        <f t="shared" ref="C79:K79" si="7">SUM(C50:C78)</f>
        <v>0</v>
      </c>
      <c r="D79" s="469">
        <f t="shared" si="7"/>
        <v>0</v>
      </c>
      <c r="E79" s="469">
        <f t="shared" si="7"/>
        <v>0</v>
      </c>
      <c r="F79" s="469">
        <f t="shared" si="7"/>
        <v>0</v>
      </c>
      <c r="G79" s="469">
        <f t="shared" si="7"/>
        <v>0</v>
      </c>
      <c r="H79" s="469">
        <f t="shared" si="7"/>
        <v>0</v>
      </c>
      <c r="I79" s="469">
        <f t="shared" si="7"/>
        <v>0</v>
      </c>
      <c r="J79" s="469">
        <f t="shared" si="7"/>
        <v>0</v>
      </c>
      <c r="K79" s="469">
        <f t="shared" si="7"/>
        <v>0</v>
      </c>
    </row>
    <row r="80" spans="1:11" ht="14.25" customHeight="1" x14ac:dyDescent="0.25">
      <c r="A80" s="514" t="s">
        <v>182</v>
      </c>
      <c r="B80" s="515"/>
      <c r="C80" s="472">
        <f t="shared" ref="C80:K80" si="8">C46-C79</f>
        <v>0</v>
      </c>
      <c r="D80" s="472">
        <f t="shared" si="8"/>
        <v>0</v>
      </c>
      <c r="E80" s="472">
        <f t="shared" si="8"/>
        <v>0</v>
      </c>
      <c r="F80" s="472">
        <f t="shared" si="8"/>
        <v>0</v>
      </c>
      <c r="G80" s="472">
        <f t="shared" si="8"/>
        <v>0</v>
      </c>
      <c r="H80" s="472">
        <f t="shared" si="8"/>
        <v>0</v>
      </c>
      <c r="I80" s="472">
        <f t="shared" si="8"/>
        <v>0</v>
      </c>
      <c r="J80" s="472">
        <f t="shared" si="8"/>
        <v>0</v>
      </c>
      <c r="K80" s="472">
        <f t="shared" si="8"/>
        <v>0</v>
      </c>
    </row>
    <row r="81" spans="1:11" ht="24" customHeight="1" x14ac:dyDescent="0.25">
      <c r="A81" s="516" t="str">
        <f>"ESTIMATED ENDING FUND BALANCE (without Student Activity Funds) as of June 30, "&amp;'B26'!L2</f>
        <v>ESTIMATED ENDING FUND BALANCE (without Student Activity Funds) as of June 30, 2026</v>
      </c>
      <c r="B81" s="517"/>
      <c r="C81" s="472">
        <f t="shared" ref="C81:K81" si="9">C3+C22+C80</f>
        <v>270689</v>
      </c>
      <c r="D81" s="472">
        <f t="shared" si="9"/>
        <v>0</v>
      </c>
      <c r="E81" s="472">
        <f t="shared" si="9"/>
        <v>0</v>
      </c>
      <c r="F81" s="472">
        <f t="shared" si="9"/>
        <v>0</v>
      </c>
      <c r="G81" s="472">
        <f t="shared" si="9"/>
        <v>0</v>
      </c>
      <c r="H81" s="472">
        <f t="shared" si="9"/>
        <v>0</v>
      </c>
      <c r="I81" s="472">
        <f t="shared" si="9"/>
        <v>0</v>
      </c>
      <c r="J81" s="472">
        <f t="shared" si="9"/>
        <v>0</v>
      </c>
      <c r="K81" s="472">
        <f t="shared" si="9"/>
        <v>0</v>
      </c>
    </row>
    <row r="82" spans="1:11" ht="12.75" customHeight="1" x14ac:dyDescent="0.25">
      <c r="A82" s="518"/>
      <c r="B82" s="519"/>
      <c r="C82" s="520"/>
      <c r="D82" s="520"/>
      <c r="E82" s="520"/>
      <c r="F82" s="520"/>
      <c r="G82" s="520"/>
      <c r="H82" s="520"/>
      <c r="I82" s="520"/>
      <c r="J82" s="520"/>
      <c r="K82" s="520"/>
    </row>
    <row r="83" spans="1:11" ht="24" customHeight="1" x14ac:dyDescent="0.25">
      <c r="A83" s="184" t="str">
        <f>"Student Activity (Fund 11) ESTIMATED BEGINNING FUND BALANCE as of July 1, "&amp;'B26'!L2-1</f>
        <v>Student Activity (Fund 11) ESTIMATED BEGINNING FUND BALANCE as of July 1, 2025</v>
      </c>
      <c r="B83" s="185"/>
      <c r="C83" s="317">
        <v>3144</v>
      </c>
      <c r="D83" s="480"/>
      <c r="E83" s="480"/>
      <c r="F83" s="480"/>
      <c r="G83" s="480"/>
      <c r="H83" s="480"/>
      <c r="I83" s="480"/>
      <c r="J83" s="480"/>
      <c r="K83" s="480"/>
    </row>
    <row r="84" spans="1:11" s="169" customFormat="1" ht="18" customHeight="1" x14ac:dyDescent="0.25">
      <c r="A84" s="456" t="s">
        <v>183</v>
      </c>
      <c r="B84" s="457"/>
      <c r="C84" s="458"/>
      <c r="D84" s="458"/>
      <c r="E84" s="458"/>
      <c r="F84" s="458"/>
      <c r="G84" s="458"/>
      <c r="H84" s="458"/>
      <c r="I84" s="458"/>
      <c r="J84" s="458"/>
      <c r="K84" s="459"/>
    </row>
    <row r="85" spans="1:11" s="170" customFormat="1" ht="12.75" customHeight="1" x14ac:dyDescent="0.25">
      <c r="A85" s="521" t="s">
        <v>184</v>
      </c>
      <c r="B85" s="522">
        <v>1799</v>
      </c>
      <c r="C85" s="469">
        <f>'EstRev 6-11'!C83</f>
        <v>500</v>
      </c>
      <c r="D85" s="523"/>
      <c r="E85" s="523"/>
      <c r="F85" s="523"/>
      <c r="G85" s="523"/>
      <c r="H85" s="523"/>
      <c r="I85" s="523"/>
      <c r="J85" s="523"/>
      <c r="K85" s="523"/>
    </row>
    <row r="86" spans="1:11" ht="18" customHeight="1" x14ac:dyDescent="0.25">
      <c r="A86" s="473" t="s">
        <v>185</v>
      </c>
      <c r="B86" s="474"/>
      <c r="C86" s="475"/>
      <c r="D86" s="475"/>
      <c r="E86" s="475"/>
      <c r="F86" s="475"/>
      <c r="G86" s="475"/>
      <c r="H86" s="475"/>
      <c r="I86" s="475"/>
      <c r="J86" s="475"/>
      <c r="K86" s="476"/>
    </row>
    <row r="87" spans="1:11" ht="15" customHeight="1" x14ac:dyDescent="0.25">
      <c r="A87" s="521" t="s">
        <v>186</v>
      </c>
      <c r="B87" s="524">
        <v>1999</v>
      </c>
      <c r="C87" s="489">
        <f>'EstExp 12-20'!K33</f>
        <v>500</v>
      </c>
      <c r="D87" s="523"/>
      <c r="E87" s="523"/>
      <c r="F87" s="523"/>
      <c r="G87" s="523"/>
      <c r="H87" s="523"/>
      <c r="I87" s="523"/>
      <c r="J87" s="523"/>
      <c r="K87" s="523"/>
    </row>
    <row r="88" spans="1:11" ht="27.75" customHeight="1" x14ac:dyDescent="0.3">
      <c r="A88" s="172" t="s">
        <v>98</v>
      </c>
      <c r="B88" s="173"/>
      <c r="C88" s="525">
        <f>C85-C87</f>
        <v>0</v>
      </c>
      <c r="D88" s="526"/>
      <c r="E88" s="526"/>
      <c r="F88" s="526"/>
      <c r="G88" s="526"/>
      <c r="H88" s="526"/>
      <c r="I88" s="526"/>
      <c r="J88" s="526"/>
      <c r="K88" s="526"/>
    </row>
    <row r="89" spans="1:11" ht="21.9" customHeight="1" x14ac:dyDescent="0.25">
      <c r="A89" s="527" t="str">
        <f>"Student Activity ESTIMATED ENDING FUND BALANCE as of June 30, "&amp;'B26'!L2</f>
        <v>Student Activity ESTIMATED ENDING FUND BALANCE as of June 30, 2026</v>
      </c>
      <c r="B89" s="517"/>
      <c r="C89" s="472">
        <f>C83+C88</f>
        <v>3144</v>
      </c>
      <c r="D89" s="528"/>
      <c r="E89" s="528"/>
      <c r="F89" s="528"/>
      <c r="G89" s="528"/>
      <c r="H89" s="528"/>
      <c r="I89" s="528"/>
      <c r="J89" s="528"/>
      <c r="K89" s="528"/>
    </row>
    <row r="90" spans="1:11" ht="12.75" customHeight="1" x14ac:dyDescent="0.25">
      <c r="A90" s="518"/>
      <c r="B90" s="519"/>
      <c r="C90" s="520"/>
      <c r="D90" s="529"/>
      <c r="E90" s="529"/>
      <c r="F90" s="529"/>
      <c r="G90" s="529"/>
      <c r="H90" s="529"/>
      <c r="I90" s="529"/>
      <c r="J90" s="529"/>
      <c r="K90" s="529"/>
    </row>
    <row r="91" spans="1:11" ht="35.4" customHeight="1" x14ac:dyDescent="0.25">
      <c r="A91" s="530" t="str">
        <f>"Total ESTIMATED BEGINNING FUND BALANCE (All Sources Including Student Activity Funds) as of July 1, "&amp;'B26'!L2-1</f>
        <v>Total ESTIMATED BEGINNING FUND BALANCE (All Sources Including Student Activity Funds) as of July 1, 2025</v>
      </c>
      <c r="B91" s="531"/>
      <c r="C91" s="532">
        <f>C3+C83</f>
        <v>241797</v>
      </c>
      <c r="D91" s="532">
        <f t="shared" ref="D91:K91" si="10">D3</f>
        <v>0</v>
      </c>
      <c r="E91" s="532">
        <f t="shared" si="10"/>
        <v>0</v>
      </c>
      <c r="F91" s="532">
        <f t="shared" si="10"/>
        <v>0</v>
      </c>
      <c r="G91" s="532">
        <f t="shared" si="10"/>
        <v>0</v>
      </c>
      <c r="H91" s="532">
        <f t="shared" si="10"/>
        <v>0</v>
      </c>
      <c r="I91" s="532">
        <f t="shared" si="10"/>
        <v>0</v>
      </c>
      <c r="J91" s="532">
        <f t="shared" si="10"/>
        <v>0</v>
      </c>
      <c r="K91" s="532">
        <f t="shared" si="10"/>
        <v>0</v>
      </c>
    </row>
    <row r="92" spans="1:11" s="169" customFormat="1" ht="18" customHeight="1" x14ac:dyDescent="0.25">
      <c r="A92" s="456" t="s">
        <v>187</v>
      </c>
      <c r="B92" s="457"/>
      <c r="C92" s="458"/>
      <c r="D92" s="458"/>
      <c r="E92" s="458"/>
      <c r="F92" s="458"/>
      <c r="G92" s="458"/>
      <c r="H92" s="458"/>
      <c r="I92" s="458"/>
      <c r="J92" s="458"/>
      <c r="K92" s="459"/>
    </row>
    <row r="93" spans="1:11" ht="12.75" customHeight="1" x14ac:dyDescent="0.25">
      <c r="A93" s="460" t="s">
        <v>80</v>
      </c>
      <c r="B93" s="461">
        <v>1000</v>
      </c>
      <c r="C93" s="462">
        <f>C5+C85</f>
        <v>888378</v>
      </c>
      <c r="D93" s="462">
        <f t="shared" ref="D93:K93" si="11">D5</f>
        <v>0</v>
      </c>
      <c r="E93" s="462">
        <f t="shared" si="11"/>
        <v>0</v>
      </c>
      <c r="F93" s="462">
        <f t="shared" si="11"/>
        <v>0</v>
      </c>
      <c r="G93" s="462">
        <f t="shared" si="11"/>
        <v>0</v>
      </c>
      <c r="H93" s="462">
        <f t="shared" si="11"/>
        <v>0</v>
      </c>
      <c r="I93" s="462">
        <f t="shared" si="11"/>
        <v>0</v>
      </c>
      <c r="J93" s="462">
        <f t="shared" si="11"/>
        <v>0</v>
      </c>
      <c r="K93" s="462">
        <f t="shared" si="11"/>
        <v>0</v>
      </c>
    </row>
    <row r="94" spans="1:11" ht="24" customHeight="1" x14ac:dyDescent="0.25">
      <c r="A94" s="463" t="s">
        <v>81</v>
      </c>
      <c r="B94" s="464">
        <v>2000</v>
      </c>
      <c r="C94" s="462">
        <f t="shared" ref="C94:D96" si="12">C6</f>
        <v>10804</v>
      </c>
      <c r="D94" s="462">
        <f t="shared" si="12"/>
        <v>0</v>
      </c>
      <c r="E94" s="466"/>
      <c r="F94" s="462">
        <f t="shared" ref="F94:G96" si="13">F6</f>
        <v>0</v>
      </c>
      <c r="G94" s="462">
        <f t="shared" si="13"/>
        <v>0</v>
      </c>
      <c r="H94" s="466"/>
      <c r="I94" s="466"/>
      <c r="J94" s="466"/>
      <c r="K94" s="466"/>
    </row>
    <row r="95" spans="1:11" ht="12.75" customHeight="1" x14ac:dyDescent="0.25">
      <c r="A95" s="460" t="s">
        <v>82</v>
      </c>
      <c r="B95" s="464">
        <v>3000</v>
      </c>
      <c r="C95" s="462">
        <f t="shared" si="12"/>
        <v>314217</v>
      </c>
      <c r="D95" s="462">
        <f t="shared" si="12"/>
        <v>0</v>
      </c>
      <c r="E95" s="462">
        <f>E7</f>
        <v>0</v>
      </c>
      <c r="F95" s="462">
        <f t="shared" si="13"/>
        <v>0</v>
      </c>
      <c r="G95" s="462">
        <f t="shared" si="13"/>
        <v>0</v>
      </c>
      <c r="H95" s="462">
        <f t="shared" ref="H95:K96" si="14">H7</f>
        <v>0</v>
      </c>
      <c r="I95" s="462">
        <f t="shared" si="14"/>
        <v>0</v>
      </c>
      <c r="J95" s="462">
        <f t="shared" si="14"/>
        <v>0</v>
      </c>
      <c r="K95" s="462">
        <f t="shared" si="14"/>
        <v>0</v>
      </c>
    </row>
    <row r="96" spans="1:11" s="170" customFormat="1" ht="12.75" customHeight="1" x14ac:dyDescent="0.25">
      <c r="A96" s="460" t="s">
        <v>83</v>
      </c>
      <c r="B96" s="464">
        <v>4000</v>
      </c>
      <c r="C96" s="462">
        <f t="shared" si="12"/>
        <v>103135</v>
      </c>
      <c r="D96" s="462">
        <f t="shared" si="12"/>
        <v>0</v>
      </c>
      <c r="E96" s="462">
        <f>E8</f>
        <v>0</v>
      </c>
      <c r="F96" s="462">
        <f t="shared" si="13"/>
        <v>0</v>
      </c>
      <c r="G96" s="462">
        <f t="shared" si="13"/>
        <v>0</v>
      </c>
      <c r="H96" s="462">
        <f t="shared" si="14"/>
        <v>0</v>
      </c>
      <c r="I96" s="462">
        <f t="shared" si="14"/>
        <v>0</v>
      </c>
      <c r="J96" s="462">
        <f t="shared" si="14"/>
        <v>0</v>
      </c>
      <c r="K96" s="462">
        <f t="shared" si="14"/>
        <v>0</v>
      </c>
    </row>
    <row r="97" spans="1:11" s="170" customFormat="1" ht="13.5" customHeight="1" x14ac:dyDescent="0.25">
      <c r="A97" s="467" t="s">
        <v>84</v>
      </c>
      <c r="B97" s="468"/>
      <c r="C97" s="469">
        <f t="shared" ref="C97:K97" si="15">SUM(C93:C96)</f>
        <v>1316534</v>
      </c>
      <c r="D97" s="533">
        <f t="shared" si="15"/>
        <v>0</v>
      </c>
      <c r="E97" s="469">
        <f t="shared" si="15"/>
        <v>0</v>
      </c>
      <c r="F97" s="469">
        <f t="shared" si="15"/>
        <v>0</v>
      </c>
      <c r="G97" s="469">
        <f t="shared" si="15"/>
        <v>0</v>
      </c>
      <c r="H97" s="469">
        <f t="shared" si="15"/>
        <v>0</v>
      </c>
      <c r="I97" s="469">
        <f t="shared" si="15"/>
        <v>0</v>
      </c>
      <c r="J97" s="469">
        <f t="shared" si="15"/>
        <v>0</v>
      </c>
      <c r="K97" s="469">
        <f t="shared" si="15"/>
        <v>0</v>
      </c>
    </row>
    <row r="98" spans="1:11" s="170" customFormat="1" ht="16.5" customHeight="1" x14ac:dyDescent="0.25">
      <c r="A98" s="174" t="s">
        <v>85</v>
      </c>
      <c r="B98" s="175">
        <v>3998</v>
      </c>
      <c r="C98" s="534">
        <f t="shared" ref="C98:H98" si="16">C10</f>
        <v>0</v>
      </c>
      <c r="D98" s="534">
        <f t="shared" si="16"/>
        <v>0</v>
      </c>
      <c r="E98" s="534">
        <f t="shared" si="16"/>
        <v>0</v>
      </c>
      <c r="F98" s="534">
        <f t="shared" si="16"/>
        <v>0</v>
      </c>
      <c r="G98" s="534">
        <f t="shared" si="16"/>
        <v>0</v>
      </c>
      <c r="H98" s="534">
        <f t="shared" si="16"/>
        <v>0</v>
      </c>
      <c r="I98" s="470"/>
      <c r="J98" s="534">
        <f>J10</f>
        <v>0</v>
      </c>
      <c r="K98" s="534">
        <f>K10</f>
        <v>0</v>
      </c>
    </row>
    <row r="99" spans="1:11" s="170" customFormat="1" ht="12.75" customHeight="1" x14ac:dyDescent="0.25">
      <c r="A99" s="467" t="s">
        <v>86</v>
      </c>
      <c r="B99" s="471"/>
      <c r="C99" s="472">
        <f t="shared" ref="C99:K99" si="17">SUM(C97:C98)</f>
        <v>1316534</v>
      </c>
      <c r="D99" s="472">
        <f t="shared" si="17"/>
        <v>0</v>
      </c>
      <c r="E99" s="472">
        <f t="shared" si="17"/>
        <v>0</v>
      </c>
      <c r="F99" s="472">
        <f t="shared" si="17"/>
        <v>0</v>
      </c>
      <c r="G99" s="472">
        <f t="shared" si="17"/>
        <v>0</v>
      </c>
      <c r="H99" s="472">
        <f t="shared" si="17"/>
        <v>0</v>
      </c>
      <c r="I99" s="472">
        <f t="shared" si="17"/>
        <v>0</v>
      </c>
      <c r="J99" s="472">
        <f t="shared" si="17"/>
        <v>0</v>
      </c>
      <c r="K99" s="472">
        <f t="shared" si="17"/>
        <v>0</v>
      </c>
    </row>
    <row r="100" spans="1:11" ht="18" customHeight="1" x14ac:dyDescent="0.25">
      <c r="A100" s="473" t="s">
        <v>188</v>
      </c>
      <c r="B100" s="474"/>
      <c r="C100" s="475"/>
      <c r="D100" s="475"/>
      <c r="E100" s="475"/>
      <c r="F100" s="475"/>
      <c r="G100" s="475"/>
      <c r="H100" s="475"/>
      <c r="I100" s="475"/>
      <c r="J100" s="475"/>
      <c r="K100" s="476"/>
    </row>
    <row r="101" spans="1:11" ht="12.75" customHeight="1" x14ac:dyDescent="0.25">
      <c r="A101" s="477" t="s">
        <v>88</v>
      </c>
      <c r="B101" s="478" t="s">
        <v>89</v>
      </c>
      <c r="C101" s="479">
        <f>C13+C87</f>
        <v>677200</v>
      </c>
      <c r="D101" s="480"/>
      <c r="E101" s="480"/>
      <c r="F101" s="480"/>
      <c r="G101" s="481">
        <f t="shared" ref="G101:G106" si="18">G13</f>
        <v>0</v>
      </c>
      <c r="H101" s="482"/>
      <c r="I101" s="480"/>
      <c r="J101" s="481">
        <f t="shared" ref="J101:J106" si="19">J13</f>
        <v>0</v>
      </c>
      <c r="K101" s="480"/>
    </row>
    <row r="102" spans="1:11" ht="12.75" customHeight="1" x14ac:dyDescent="0.25">
      <c r="A102" s="460" t="s">
        <v>90</v>
      </c>
      <c r="B102" s="483">
        <v>2000</v>
      </c>
      <c r="C102" s="484">
        <f t="shared" ref="C102:D106" si="20">C14</f>
        <v>398816</v>
      </c>
      <c r="D102" s="484">
        <f t="shared" si="20"/>
        <v>0</v>
      </c>
      <c r="E102" s="480"/>
      <c r="F102" s="484">
        <f>F14</f>
        <v>0</v>
      </c>
      <c r="G102" s="484">
        <f t="shared" si="18"/>
        <v>0</v>
      </c>
      <c r="H102" s="484">
        <f>H14</f>
        <v>0</v>
      </c>
      <c r="I102" s="480"/>
      <c r="J102" s="484">
        <f t="shared" si="19"/>
        <v>0</v>
      </c>
      <c r="K102" s="462">
        <f>K14</f>
        <v>0</v>
      </c>
    </row>
    <row r="103" spans="1:11" ht="12.75" customHeight="1" x14ac:dyDescent="0.25">
      <c r="A103" s="460" t="s">
        <v>91</v>
      </c>
      <c r="B103" s="483">
        <v>3000</v>
      </c>
      <c r="C103" s="484">
        <f t="shared" si="20"/>
        <v>0</v>
      </c>
      <c r="D103" s="484">
        <f t="shared" si="20"/>
        <v>0</v>
      </c>
      <c r="E103" s="480"/>
      <c r="F103" s="484">
        <f>F15</f>
        <v>0</v>
      </c>
      <c r="G103" s="484">
        <f t="shared" si="18"/>
        <v>0</v>
      </c>
      <c r="H103" s="466"/>
      <c r="I103" s="480"/>
      <c r="J103" s="484">
        <f t="shared" si="19"/>
        <v>0</v>
      </c>
      <c r="K103" s="466"/>
    </row>
    <row r="104" spans="1:11" s="170" customFormat="1" ht="12.75" customHeight="1" x14ac:dyDescent="0.25">
      <c r="A104" s="460" t="s">
        <v>92</v>
      </c>
      <c r="B104" s="483">
        <v>4000</v>
      </c>
      <c r="C104" s="484">
        <f t="shared" si="20"/>
        <v>203482</v>
      </c>
      <c r="D104" s="484">
        <f t="shared" si="20"/>
        <v>0</v>
      </c>
      <c r="E104" s="484">
        <f>E16</f>
        <v>0</v>
      </c>
      <c r="F104" s="484">
        <f>F16</f>
        <v>0</v>
      </c>
      <c r="G104" s="484">
        <f t="shared" si="18"/>
        <v>0</v>
      </c>
      <c r="H104" s="484">
        <f>H16</f>
        <v>0</v>
      </c>
      <c r="I104" s="480"/>
      <c r="J104" s="484">
        <f t="shared" si="19"/>
        <v>0</v>
      </c>
      <c r="K104" s="462">
        <f>K16</f>
        <v>0</v>
      </c>
    </row>
    <row r="105" spans="1:11" ht="12.75" customHeight="1" x14ac:dyDescent="0.25">
      <c r="A105" s="460" t="s">
        <v>93</v>
      </c>
      <c r="B105" s="483">
        <v>5000</v>
      </c>
      <c r="C105" s="484">
        <f t="shared" si="20"/>
        <v>0</v>
      </c>
      <c r="D105" s="484">
        <f t="shared" si="20"/>
        <v>0</v>
      </c>
      <c r="E105" s="484">
        <f>E17</f>
        <v>0</v>
      </c>
      <c r="F105" s="484">
        <f>F17</f>
        <v>0</v>
      </c>
      <c r="G105" s="484">
        <f t="shared" si="18"/>
        <v>0</v>
      </c>
      <c r="H105" s="466"/>
      <c r="I105" s="480"/>
      <c r="J105" s="486">
        <f t="shared" si="19"/>
        <v>0</v>
      </c>
      <c r="K105" s="462">
        <f>K17</f>
        <v>0</v>
      </c>
    </row>
    <row r="106" spans="1:11" ht="12.75" customHeight="1" x14ac:dyDescent="0.25">
      <c r="A106" s="460" t="s">
        <v>94</v>
      </c>
      <c r="B106" s="487">
        <v>6000</v>
      </c>
      <c r="C106" s="484">
        <f t="shared" si="20"/>
        <v>5000</v>
      </c>
      <c r="D106" s="484">
        <f t="shared" si="20"/>
        <v>0</v>
      </c>
      <c r="E106" s="484">
        <f>E18</f>
        <v>0</v>
      </c>
      <c r="F106" s="484">
        <f>F18</f>
        <v>0</v>
      </c>
      <c r="G106" s="484">
        <f t="shared" si="18"/>
        <v>0</v>
      </c>
      <c r="H106" s="484">
        <f>H18</f>
        <v>0</v>
      </c>
      <c r="I106" s="480"/>
      <c r="J106" s="486">
        <f t="shared" si="19"/>
        <v>0</v>
      </c>
      <c r="K106" s="462">
        <f>K18</f>
        <v>0</v>
      </c>
    </row>
    <row r="107" spans="1:11" ht="15" customHeight="1" x14ac:dyDescent="0.25">
      <c r="A107" s="467" t="s">
        <v>95</v>
      </c>
      <c r="B107" s="488"/>
      <c r="C107" s="489">
        <f t="shared" ref="C107:H107" si="21">SUM(C101:C106)</f>
        <v>1284498</v>
      </c>
      <c r="D107" s="489">
        <f t="shared" si="21"/>
        <v>0</v>
      </c>
      <c r="E107" s="489">
        <f t="shared" si="21"/>
        <v>0</v>
      </c>
      <c r="F107" s="489">
        <f t="shared" si="21"/>
        <v>0</v>
      </c>
      <c r="G107" s="489">
        <f t="shared" si="21"/>
        <v>0</v>
      </c>
      <c r="H107" s="489">
        <f t="shared" si="21"/>
        <v>0</v>
      </c>
      <c r="I107" s="485"/>
      <c r="J107" s="469">
        <f>SUM(J101:J106)</f>
        <v>0</v>
      </c>
      <c r="K107" s="489">
        <f>SUM(K101:K106)</f>
        <v>0</v>
      </c>
    </row>
    <row r="108" spans="1:11" ht="16.5" customHeight="1" x14ac:dyDescent="0.25">
      <c r="A108" s="176" t="s">
        <v>96</v>
      </c>
      <c r="B108" s="177">
        <v>4180</v>
      </c>
      <c r="C108" s="490">
        <f t="shared" ref="C108:H108" si="22">C98</f>
        <v>0</v>
      </c>
      <c r="D108" s="490">
        <f t="shared" si="22"/>
        <v>0</v>
      </c>
      <c r="E108" s="490">
        <f t="shared" si="22"/>
        <v>0</v>
      </c>
      <c r="F108" s="490">
        <f t="shared" si="22"/>
        <v>0</v>
      </c>
      <c r="G108" s="490">
        <f t="shared" si="22"/>
        <v>0</v>
      </c>
      <c r="H108" s="490">
        <f t="shared" si="22"/>
        <v>0</v>
      </c>
      <c r="I108" s="485"/>
      <c r="J108" s="490">
        <f>J98</f>
        <v>0</v>
      </c>
      <c r="K108" s="490">
        <f>K98</f>
        <v>0</v>
      </c>
    </row>
    <row r="109" spans="1:11" ht="12.75" customHeight="1" x14ac:dyDescent="0.25">
      <c r="A109" s="467" t="s">
        <v>97</v>
      </c>
      <c r="B109" s="491"/>
      <c r="C109" s="490">
        <f t="shared" ref="C109:H109" si="23">SUM(C107:C108)</f>
        <v>1284498</v>
      </c>
      <c r="D109" s="490">
        <f t="shared" si="23"/>
        <v>0</v>
      </c>
      <c r="E109" s="490">
        <f t="shared" si="23"/>
        <v>0</v>
      </c>
      <c r="F109" s="490">
        <f t="shared" si="23"/>
        <v>0</v>
      </c>
      <c r="G109" s="490">
        <f t="shared" si="23"/>
        <v>0</v>
      </c>
      <c r="H109" s="490">
        <f t="shared" si="23"/>
        <v>0</v>
      </c>
      <c r="I109" s="485"/>
      <c r="J109" s="490">
        <f>SUM(J107:J108)</f>
        <v>0</v>
      </c>
      <c r="K109" s="490">
        <f>SUM(K107:K108)</f>
        <v>0</v>
      </c>
    </row>
    <row r="110" spans="1:11" ht="21.75" customHeight="1" x14ac:dyDescent="0.3">
      <c r="A110" s="172" t="s">
        <v>98</v>
      </c>
      <c r="B110" s="173"/>
      <c r="C110" s="492">
        <f t="shared" ref="C110:K110" si="24">C97-C107</f>
        <v>32036</v>
      </c>
      <c r="D110" s="492">
        <f t="shared" si="24"/>
        <v>0</v>
      </c>
      <c r="E110" s="492">
        <f t="shared" si="24"/>
        <v>0</v>
      </c>
      <c r="F110" s="492">
        <f t="shared" si="24"/>
        <v>0</v>
      </c>
      <c r="G110" s="492">
        <f t="shared" si="24"/>
        <v>0</v>
      </c>
      <c r="H110" s="492">
        <f t="shared" si="24"/>
        <v>0</v>
      </c>
      <c r="I110" s="492">
        <f t="shared" si="24"/>
        <v>0</v>
      </c>
      <c r="J110" s="492">
        <f t="shared" si="24"/>
        <v>0</v>
      </c>
      <c r="K110" s="492">
        <f t="shared" si="24"/>
        <v>0</v>
      </c>
    </row>
    <row r="111" spans="1:11" s="22" customFormat="1" ht="18" customHeight="1" x14ac:dyDescent="0.3">
      <c r="A111" s="493" t="s">
        <v>99</v>
      </c>
      <c r="B111" s="494"/>
      <c r="C111" s="535"/>
      <c r="D111" s="535"/>
      <c r="E111" s="535"/>
      <c r="F111" s="535"/>
      <c r="G111" s="535"/>
      <c r="H111" s="535"/>
      <c r="I111" s="535"/>
      <c r="J111" s="535"/>
      <c r="K111" s="536"/>
    </row>
    <row r="112" spans="1:11" ht="12.75" customHeight="1" x14ac:dyDescent="0.25">
      <c r="A112" s="477" t="s">
        <v>100</v>
      </c>
      <c r="B112" s="495"/>
      <c r="C112" s="466"/>
      <c r="D112" s="466"/>
      <c r="E112" s="466"/>
      <c r="F112" s="466"/>
      <c r="G112" s="466"/>
      <c r="H112" s="537"/>
      <c r="I112" s="466"/>
      <c r="J112" s="537"/>
      <c r="K112" s="466"/>
    </row>
    <row r="113" spans="1:14" ht="14.25" customHeight="1" x14ac:dyDescent="0.3">
      <c r="A113" s="506" t="s">
        <v>123</v>
      </c>
      <c r="B113" s="507"/>
      <c r="C113" s="472">
        <f t="shared" ref="C113:K113" si="25">C46</f>
        <v>0</v>
      </c>
      <c r="D113" s="472">
        <f t="shared" si="25"/>
        <v>0</v>
      </c>
      <c r="E113" s="472">
        <f t="shared" si="25"/>
        <v>0</v>
      </c>
      <c r="F113" s="472">
        <f t="shared" si="25"/>
        <v>0</v>
      </c>
      <c r="G113" s="472">
        <f t="shared" si="25"/>
        <v>0</v>
      </c>
      <c r="H113" s="472">
        <f t="shared" si="25"/>
        <v>0</v>
      </c>
      <c r="I113" s="472">
        <f t="shared" si="25"/>
        <v>0</v>
      </c>
      <c r="J113" s="472">
        <f t="shared" si="25"/>
        <v>0</v>
      </c>
      <c r="K113" s="472">
        <f t="shared" si="25"/>
        <v>0</v>
      </c>
    </row>
    <row r="114" spans="1:14" ht="12.75" customHeight="1" x14ac:dyDescent="0.25">
      <c r="A114" s="538" t="s">
        <v>124</v>
      </c>
      <c r="B114" s="495"/>
      <c r="C114" s="508"/>
      <c r="D114" s="508"/>
      <c r="E114" s="508"/>
      <c r="F114" s="508"/>
      <c r="G114" s="508"/>
      <c r="H114" s="485"/>
      <c r="I114" s="508"/>
      <c r="J114" s="485"/>
      <c r="K114" s="508"/>
    </row>
    <row r="115" spans="1:14" ht="0.75" customHeight="1" x14ac:dyDescent="0.25">
      <c r="A115" s="178"/>
      <c r="B115" s="179"/>
      <c r="C115" s="480"/>
      <c r="D115" s="480"/>
      <c r="E115" s="480"/>
      <c r="F115" s="480"/>
      <c r="G115" s="480"/>
      <c r="H115" s="485"/>
      <c r="I115" s="480"/>
      <c r="J115" s="485"/>
      <c r="K115" s="480"/>
    </row>
    <row r="116" spans="1:14" ht="15.75" customHeight="1" x14ac:dyDescent="0.25">
      <c r="A116" s="512" t="s">
        <v>181</v>
      </c>
      <c r="B116" s="513"/>
      <c r="C116" s="469">
        <f t="shared" ref="C116:K116" si="26">C79</f>
        <v>0</v>
      </c>
      <c r="D116" s="469">
        <f t="shared" si="26"/>
        <v>0</v>
      </c>
      <c r="E116" s="469">
        <f t="shared" si="26"/>
        <v>0</v>
      </c>
      <c r="F116" s="469">
        <f t="shared" si="26"/>
        <v>0</v>
      </c>
      <c r="G116" s="469">
        <f t="shared" si="26"/>
        <v>0</v>
      </c>
      <c r="H116" s="469">
        <f t="shared" si="26"/>
        <v>0</v>
      </c>
      <c r="I116" s="469">
        <f t="shared" si="26"/>
        <v>0</v>
      </c>
      <c r="J116" s="469">
        <f t="shared" si="26"/>
        <v>0</v>
      </c>
      <c r="K116" s="469">
        <f t="shared" si="26"/>
        <v>0</v>
      </c>
    </row>
    <row r="117" spans="1:14" ht="14.25" customHeight="1" x14ac:dyDescent="0.25">
      <c r="A117" s="514" t="s">
        <v>182</v>
      </c>
      <c r="B117" s="515"/>
      <c r="C117" s="472">
        <f t="shared" ref="C117:K117" si="27">C80</f>
        <v>0</v>
      </c>
      <c r="D117" s="472">
        <f t="shared" si="27"/>
        <v>0</v>
      </c>
      <c r="E117" s="472">
        <f t="shared" si="27"/>
        <v>0</v>
      </c>
      <c r="F117" s="472">
        <f t="shared" si="27"/>
        <v>0</v>
      </c>
      <c r="G117" s="472">
        <f t="shared" si="27"/>
        <v>0</v>
      </c>
      <c r="H117" s="472">
        <f t="shared" si="27"/>
        <v>0</v>
      </c>
      <c r="I117" s="472">
        <f t="shared" si="27"/>
        <v>0</v>
      </c>
      <c r="J117" s="472">
        <f t="shared" si="27"/>
        <v>0</v>
      </c>
      <c r="K117" s="472">
        <f t="shared" si="27"/>
        <v>0</v>
      </c>
    </row>
    <row r="118" spans="1:14" ht="23.25" customHeight="1" x14ac:dyDescent="0.25">
      <c r="A118" s="539" t="str">
        <f>"ESTIMATED ENDING FUND BALANCE (All Sources with Student Activity Funds) as of June 30, "&amp;'B26'!L2</f>
        <v>ESTIMATED ENDING FUND BALANCE (All Sources with Student Activity Funds) as of June 30, 2026</v>
      </c>
      <c r="B118" s="540"/>
      <c r="C118" s="541">
        <f t="shared" ref="C118:K118" si="28">C81+C89</f>
        <v>273833</v>
      </c>
      <c r="D118" s="541">
        <f t="shared" si="28"/>
        <v>0</v>
      </c>
      <c r="E118" s="541">
        <f t="shared" si="28"/>
        <v>0</v>
      </c>
      <c r="F118" s="541">
        <f t="shared" si="28"/>
        <v>0</v>
      </c>
      <c r="G118" s="541">
        <f t="shared" si="28"/>
        <v>0</v>
      </c>
      <c r="H118" s="541">
        <f t="shared" si="28"/>
        <v>0</v>
      </c>
      <c r="I118" s="541">
        <f t="shared" si="28"/>
        <v>0</v>
      </c>
      <c r="J118" s="541">
        <f t="shared" si="28"/>
        <v>0</v>
      </c>
      <c r="K118" s="541">
        <f t="shared" si="28"/>
        <v>0</v>
      </c>
    </row>
    <row r="119" spans="1:14" ht="12.75" customHeight="1" x14ac:dyDescent="0.25">
      <c r="A119" s="542"/>
      <c r="B119" s="543"/>
      <c r="C119" s="544"/>
      <c r="D119" s="544"/>
      <c r="E119" s="544"/>
      <c r="F119" s="544"/>
      <c r="G119" s="544"/>
      <c r="H119" s="544"/>
      <c r="I119" s="544"/>
      <c r="J119" s="544"/>
      <c r="K119" s="544"/>
      <c r="L119" s="545"/>
    </row>
    <row r="120" spans="1:14" ht="12" customHeight="1" x14ac:dyDescent="0.2">
      <c r="A120" s="70" t="s">
        <v>189</v>
      </c>
      <c r="B120" s="180"/>
      <c r="C120" s="180"/>
      <c r="D120" s="180"/>
      <c r="E120" s="180"/>
      <c r="F120" s="180"/>
      <c r="G120" s="180"/>
      <c r="H120" s="180"/>
      <c r="I120" s="180"/>
      <c r="J120" s="180"/>
      <c r="K120" s="180"/>
      <c r="L120" s="180"/>
      <c r="M120" s="181"/>
      <c r="N120" s="181"/>
    </row>
    <row r="121" spans="1:14" ht="12" customHeight="1" x14ac:dyDescent="0.2">
      <c r="A121" s="71"/>
      <c r="B121" s="182"/>
      <c r="C121" s="72" t="s">
        <v>59</v>
      </c>
      <c r="D121" s="72" t="s">
        <v>60</v>
      </c>
      <c r="E121" s="72" t="s">
        <v>61</v>
      </c>
      <c r="F121" s="72" t="s">
        <v>62</v>
      </c>
      <c r="G121" s="72" t="s">
        <v>63</v>
      </c>
      <c r="H121" s="72" t="s">
        <v>64</v>
      </c>
      <c r="I121" s="72" t="s">
        <v>65</v>
      </c>
      <c r="J121" s="72" t="s">
        <v>66</v>
      </c>
      <c r="K121" s="72" t="s">
        <v>67</v>
      </c>
      <c r="L121" s="72"/>
    </row>
    <row r="122" spans="1:14" ht="36" customHeight="1" x14ac:dyDescent="0.2">
      <c r="A122" s="73" t="s">
        <v>190</v>
      </c>
      <c r="B122" s="183" t="s">
        <v>69</v>
      </c>
      <c r="C122" s="74" t="s">
        <v>191</v>
      </c>
      <c r="D122" s="74" t="s">
        <v>71</v>
      </c>
      <c r="E122" s="74" t="s">
        <v>72</v>
      </c>
      <c r="F122" s="74" t="s">
        <v>73</v>
      </c>
      <c r="G122" s="74" t="s">
        <v>192</v>
      </c>
      <c r="H122" s="74" t="s">
        <v>75</v>
      </c>
      <c r="I122" s="74" t="s">
        <v>76</v>
      </c>
      <c r="J122" s="74" t="s">
        <v>77</v>
      </c>
      <c r="K122" s="74" t="s">
        <v>78</v>
      </c>
      <c r="L122" s="74" t="s">
        <v>193</v>
      </c>
    </row>
    <row r="123" spans="1:14" ht="18" customHeight="1" x14ac:dyDescent="0.3">
      <c r="A123" s="546" t="s">
        <v>194</v>
      </c>
      <c r="B123" s="547"/>
      <c r="C123" s="548"/>
      <c r="D123" s="548"/>
      <c r="E123" s="549"/>
      <c r="F123" s="548"/>
      <c r="G123" s="549"/>
      <c r="H123" s="548"/>
      <c r="I123" s="549"/>
      <c r="J123" s="548"/>
      <c r="K123" s="548"/>
      <c r="L123" s="548"/>
    </row>
    <row r="124" spans="1:14" ht="12" customHeight="1" x14ac:dyDescent="0.2">
      <c r="A124" s="550" t="s">
        <v>195</v>
      </c>
      <c r="B124" s="551">
        <v>100</v>
      </c>
      <c r="C124" s="552">
        <f>'EstExp 12-20'!C116</f>
        <v>530127</v>
      </c>
      <c r="D124" s="552">
        <f>'EstExp 12-20'!C155</f>
        <v>0</v>
      </c>
      <c r="E124" s="553"/>
      <c r="F124" s="552">
        <f>'EstExp 12-20'!C214</f>
        <v>0</v>
      </c>
      <c r="G124" s="554"/>
      <c r="H124" s="552">
        <f>'EstExp 12-20'!C309</f>
        <v>0</v>
      </c>
      <c r="I124" s="553"/>
      <c r="J124" s="552">
        <f>'EstExp 12-20'!C$428</f>
        <v>0</v>
      </c>
      <c r="K124" s="552">
        <f>'EstExp 12-20'!C453</f>
        <v>0</v>
      </c>
      <c r="L124" s="555">
        <f t="shared" ref="L124:L132" si="29">SUM(C124:K124)</f>
        <v>530127</v>
      </c>
    </row>
    <row r="125" spans="1:14" ht="12" customHeight="1" x14ac:dyDescent="0.2">
      <c r="A125" s="550" t="s">
        <v>196</v>
      </c>
      <c r="B125" s="551">
        <v>200</v>
      </c>
      <c r="C125" s="552">
        <f>'EstExp 12-20'!D116</f>
        <v>163922</v>
      </c>
      <c r="D125" s="552">
        <f>'EstExp 12-20'!D155</f>
        <v>0</v>
      </c>
      <c r="E125" s="554"/>
      <c r="F125" s="552">
        <f>'EstExp 12-20'!D214</f>
        <v>0</v>
      </c>
      <c r="G125" s="552">
        <f>'EstExp 12-20'!D292</f>
        <v>0</v>
      </c>
      <c r="H125" s="552">
        <f>'EstExp 12-20'!D309</f>
        <v>0</v>
      </c>
      <c r="I125" s="553"/>
      <c r="J125" s="552">
        <f>'EstExp 12-20'!D428</f>
        <v>0</v>
      </c>
      <c r="K125" s="552">
        <f>'EstExp 12-20'!D453</f>
        <v>0</v>
      </c>
      <c r="L125" s="555">
        <f t="shared" si="29"/>
        <v>163922</v>
      </c>
    </row>
    <row r="126" spans="1:14" ht="12" customHeight="1" x14ac:dyDescent="0.2">
      <c r="A126" s="550" t="s">
        <v>197</v>
      </c>
      <c r="B126" s="551">
        <v>300</v>
      </c>
      <c r="C126" s="552">
        <f>'EstExp 12-20'!E116</f>
        <v>168988</v>
      </c>
      <c r="D126" s="552">
        <f>'EstExp 12-20'!E155</f>
        <v>0</v>
      </c>
      <c r="E126" s="552">
        <f>'EstExp 12-20'!E178</f>
        <v>0</v>
      </c>
      <c r="F126" s="552">
        <f>'EstExp 12-20'!E214</f>
        <v>0</v>
      </c>
      <c r="G126" s="556"/>
      <c r="H126" s="552">
        <f>'EstExp 12-20'!E309</f>
        <v>0</v>
      </c>
      <c r="I126" s="553"/>
      <c r="J126" s="552">
        <f>'EstExp 12-20'!E428</f>
        <v>0</v>
      </c>
      <c r="K126" s="552">
        <f>'EstExp 12-20'!E453</f>
        <v>0</v>
      </c>
      <c r="L126" s="555">
        <f t="shared" si="29"/>
        <v>168988</v>
      </c>
    </row>
    <row r="127" spans="1:14" ht="12" customHeight="1" x14ac:dyDescent="0.2">
      <c r="A127" s="550" t="s">
        <v>198</v>
      </c>
      <c r="B127" s="551">
        <v>400</v>
      </c>
      <c r="C127" s="552">
        <f>'EstExp 12-20'!F116</f>
        <v>156765</v>
      </c>
      <c r="D127" s="552">
        <f>'EstExp 12-20'!F155</f>
        <v>0</v>
      </c>
      <c r="E127" s="556"/>
      <c r="F127" s="552">
        <f>'EstExp 12-20'!F214</f>
        <v>0</v>
      </c>
      <c r="G127" s="553"/>
      <c r="H127" s="552">
        <f>'EstExp 12-20'!F309</f>
        <v>0</v>
      </c>
      <c r="I127" s="553"/>
      <c r="J127" s="552">
        <f>'EstExp 12-20'!F428</f>
        <v>0</v>
      </c>
      <c r="K127" s="552">
        <f>'EstExp 12-20'!F453</f>
        <v>0</v>
      </c>
      <c r="L127" s="555">
        <f t="shared" si="29"/>
        <v>156765</v>
      </c>
    </row>
    <row r="128" spans="1:14" ht="12" customHeight="1" x14ac:dyDescent="0.2">
      <c r="A128" s="550" t="s">
        <v>199</v>
      </c>
      <c r="B128" s="551">
        <v>500</v>
      </c>
      <c r="C128" s="552">
        <f>'EstExp 12-20'!G116</f>
        <v>52603</v>
      </c>
      <c r="D128" s="552">
        <f>'EstExp 12-20'!G155</f>
        <v>0</v>
      </c>
      <c r="E128" s="554"/>
      <c r="F128" s="552">
        <f>'EstExp 12-20'!G214</f>
        <v>0</v>
      </c>
      <c r="G128" s="554"/>
      <c r="H128" s="552">
        <f>'EstExp 12-20'!G309</f>
        <v>0</v>
      </c>
      <c r="I128" s="553"/>
      <c r="J128" s="552">
        <f>'EstExp 12-20'!G428</f>
        <v>0</v>
      </c>
      <c r="K128" s="552">
        <f>'EstExp 12-20'!G453</f>
        <v>0</v>
      </c>
      <c r="L128" s="555">
        <f t="shared" si="29"/>
        <v>52603</v>
      </c>
    </row>
    <row r="129" spans="1:12" ht="12" customHeight="1" x14ac:dyDescent="0.2">
      <c r="A129" s="550" t="s">
        <v>200</v>
      </c>
      <c r="B129" s="551">
        <v>600</v>
      </c>
      <c r="C129" s="552">
        <f>'EstExp 12-20'!H116</f>
        <v>204318</v>
      </c>
      <c r="D129" s="552">
        <f>'EstExp 12-20'!H155</f>
        <v>0</v>
      </c>
      <c r="E129" s="552">
        <f>'EstExp 12-20'!H178</f>
        <v>0</v>
      </c>
      <c r="F129" s="552">
        <f>'EstExp 12-20'!H214</f>
        <v>0</v>
      </c>
      <c r="G129" s="552">
        <f>'EstExp 12-20'!H292</f>
        <v>0</v>
      </c>
      <c r="H129" s="552">
        <f>'EstExp 12-20'!H309</f>
        <v>0</v>
      </c>
      <c r="I129" s="553"/>
      <c r="J129" s="552">
        <f>'EstExp 12-20'!H428</f>
        <v>0</v>
      </c>
      <c r="K129" s="552">
        <f>'EstExp 12-20'!H453</f>
        <v>0</v>
      </c>
      <c r="L129" s="555">
        <f t="shared" si="29"/>
        <v>204318</v>
      </c>
    </row>
    <row r="130" spans="1:12" ht="12" customHeight="1" x14ac:dyDescent="0.2">
      <c r="A130" s="550" t="s">
        <v>201</v>
      </c>
      <c r="B130" s="551">
        <v>700</v>
      </c>
      <c r="C130" s="552">
        <f>'EstExp 12-20'!I116</f>
        <v>7275</v>
      </c>
      <c r="D130" s="552">
        <f>'EstExp 12-20'!I155</f>
        <v>0</v>
      </c>
      <c r="E130" s="557"/>
      <c r="F130" s="552">
        <f>'EstExp 12-20'!I214</f>
        <v>0</v>
      </c>
      <c r="G130" s="556"/>
      <c r="H130" s="552">
        <f>'EstExp 12-20'!I309</f>
        <v>0</v>
      </c>
      <c r="I130" s="553"/>
      <c r="J130" s="552">
        <f>'EstExp 12-20'!I428</f>
        <v>0</v>
      </c>
      <c r="K130" s="552">
        <f>'EstExp 12-20'!I453</f>
        <v>0</v>
      </c>
      <c r="L130" s="555">
        <f t="shared" si="29"/>
        <v>7275</v>
      </c>
    </row>
    <row r="131" spans="1:12" ht="12" customHeight="1" x14ac:dyDescent="0.2">
      <c r="A131" s="550" t="s">
        <v>202</v>
      </c>
      <c r="B131" s="551">
        <v>800</v>
      </c>
      <c r="C131" s="552">
        <f>'EstExp 12-20'!J116</f>
        <v>0</v>
      </c>
      <c r="D131" s="552">
        <f>'EstExp 12-20'!J155</f>
        <v>0</v>
      </c>
      <c r="E131" s="554"/>
      <c r="F131" s="552">
        <f>'EstExp 12-20'!J214</f>
        <v>0</v>
      </c>
      <c r="G131" s="554"/>
      <c r="H131" s="558"/>
      <c r="I131" s="553"/>
      <c r="J131" s="552">
        <f>'EstExp 12-20'!J428</f>
        <v>0</v>
      </c>
      <c r="K131" s="558"/>
      <c r="L131" s="555">
        <f t="shared" si="29"/>
        <v>0</v>
      </c>
    </row>
    <row r="132" spans="1:12" ht="12" customHeight="1" x14ac:dyDescent="0.2">
      <c r="A132" s="559" t="s">
        <v>203</v>
      </c>
      <c r="B132" s="560"/>
      <c r="C132" s="561">
        <f t="shared" ref="C132:H132" si="30">SUM(C124:C131)</f>
        <v>1283998</v>
      </c>
      <c r="D132" s="561">
        <f t="shared" si="30"/>
        <v>0</v>
      </c>
      <c r="E132" s="561">
        <f t="shared" si="30"/>
        <v>0</v>
      </c>
      <c r="F132" s="561">
        <f t="shared" si="30"/>
        <v>0</v>
      </c>
      <c r="G132" s="561">
        <f t="shared" si="30"/>
        <v>0</v>
      </c>
      <c r="H132" s="561">
        <f t="shared" si="30"/>
        <v>0</v>
      </c>
      <c r="I132" s="562"/>
      <c r="J132" s="561">
        <f>SUM(J124:J131)</f>
        <v>0</v>
      </c>
      <c r="K132" s="561">
        <f>SUM(K124:K131)</f>
        <v>0</v>
      </c>
      <c r="L132" s="563">
        <f t="shared" si="29"/>
        <v>1283998</v>
      </c>
    </row>
    <row r="133" spans="1:12" ht="9.75" customHeight="1" x14ac:dyDescent="0.2"/>
  </sheetData>
  <sheetProtection algorithmName="SHA-512" hashValue="C2yBX857RJDs2zlrzVFQSxn9q8Cp6punnIEgN0v/V6rvBZnGXLGGerR8a9CyN1nk9WwjNopJ6VRsLl9+VBqBTg==" saltValue="4SbKOxgtSh8HkVjdPtb+Zw==" spinCount="100000" sheet="1" objects="1"/>
  <phoneticPr fontId="11" type="noConversion"/>
  <dataValidations count="6">
    <dataValidation type="whole" allowBlank="1" showInputMessage="1" showErrorMessage="1" promptTitle="No Decimal Allowed" prompt="Please enter whole number.  Decimals are not allowed." sqref="D10:K10 I98" xr:uid="{00000000-0002-0000-0100-000000000000}">
      <formula1>-999999999</formula1>
      <formula2>999999999</formula2>
    </dataValidation>
    <dataValidation type="whole" allowBlank="1" showInputMessage="1" showErrorMessage="1" error="Please enter whole number.  Decimals are not allowed." sqref="C10 C98:H98 J98:K98" xr:uid="{00000000-0002-0000-0100-000001000000}">
      <formula1>-999999999</formula1>
      <formula2>999999999</formula2>
    </dataValidation>
    <dataValidation type="whole" allowBlank="1" showInputMessage="1" showErrorMessage="1" error="Please enter whole number.  Decimals are not allowed." sqref="C26:K30 C35:F38 C44:H45 C52:D53 C57:D78 H57:H64 F77:H78 E78 I78:K78" xr:uid="{00000000-0002-0000-0100-000002000000}">
      <formula1>-99999999</formula1>
      <formula2>999999999</formula2>
    </dataValidation>
    <dataValidation type="whole" allowBlank="1" showInputMessage="1" showErrorMessage="1" error="Please enter whole number.  Decimals are not allowed." sqref="G35:K38" xr:uid="{00000000-0002-0000-0100-000003000000}">
      <formula1>-99999999999</formula1>
      <formula2>9999999999</formula2>
    </dataValidation>
    <dataValidation type="whole" allowBlank="1" showInputMessage="1" showErrorMessage="1" error="Please enter whole number.  Decimals are not allowed." sqref="I44:K45 C50:H51 J50:K77 I51:I77 E52:H56 C54:D56 E57:G76 H65:H76 E77 D83:K83" xr:uid="{00000000-0002-0000-0100-000004000000}">
      <formula1>-9999999999</formula1>
      <formula2>9999999999</formula2>
    </dataValidation>
    <dataValidation type="whole" allowBlank="1" showInputMessage="1" showErrorMessage="1" error="Please do not use decimals or cents." sqref="C3:K3 C83 C91:K91" xr:uid="{00000000-0002-0000-0100-000005000000}">
      <formula1>-999999999999999</formula1>
      <formula2>999999999999999</formula2>
    </dataValidation>
  </dataValidations>
  <printOptions headings="1"/>
  <pageMargins left="0.25" right="0.25" top="0.5" bottom="0.5" header="0.25" footer="0.25"/>
  <pageSetup scale="69" firstPageNumber="2" orientation="landscape" useFirstPageNumber="1" r:id="rId1"/>
  <headerFooter alignWithMargins="0">
    <oddHeader>&amp;CBudget Summary&amp;RPage &amp;P</oddHeader>
    <oddFooter>&amp;L&amp;Z&amp;F&amp;R&amp;D</oddFooter>
    <firstHeader>&amp;C&amp;A&amp;RPage &amp;P</firstHeader>
    <firstFooter>&amp;L&amp;Z&amp;F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workbookViewId="0">
      <pane xSplit="2" ySplit="2" topLeftCell="C3" activePane="bottomRight" state="frozenSplit"/>
      <selection activeCell="C1" sqref="C1"/>
      <selection pane="topRight"/>
      <selection pane="bottomLeft"/>
      <selection pane="bottomRight" activeCell="C10" sqref="C10"/>
    </sheetView>
  </sheetViews>
  <sheetFormatPr defaultColWidth="9.109375" defaultRowHeight="13.8" x14ac:dyDescent="0.3"/>
  <cols>
    <col min="1" max="1" width="49.5546875" style="22" customWidth="1"/>
    <col min="2" max="2" width="5.44140625" style="22" customWidth="1"/>
    <col min="3" max="7" width="13.6640625" style="22" customWidth="1"/>
    <col min="8" max="8" width="12.6640625" style="22" customWidth="1"/>
    <col min="9" max="11" width="13.6640625" style="22" customWidth="1"/>
    <col min="12" max="12" width="9.109375" style="22" customWidth="1"/>
    <col min="13" max="16384" width="9.109375" style="22"/>
  </cols>
  <sheetData>
    <row r="1" spans="1:11" ht="12.75" customHeight="1" x14ac:dyDescent="0.3">
      <c r="A1" s="403"/>
      <c r="B1" s="416"/>
      <c r="C1" s="417" t="s">
        <v>59</v>
      </c>
      <c r="D1" s="417" t="s">
        <v>60</v>
      </c>
      <c r="E1" s="417" t="s">
        <v>61</v>
      </c>
      <c r="F1" s="417" t="s">
        <v>62</v>
      </c>
      <c r="G1" s="417" t="s">
        <v>63</v>
      </c>
      <c r="H1" s="417" t="s">
        <v>64</v>
      </c>
      <c r="I1" s="417" t="s">
        <v>65</v>
      </c>
      <c r="J1" s="417" t="s">
        <v>66</v>
      </c>
      <c r="K1" s="417" t="s">
        <v>67</v>
      </c>
    </row>
    <row r="2" spans="1:11" ht="36" customHeight="1" x14ac:dyDescent="0.3">
      <c r="A2" s="66" t="s">
        <v>68</v>
      </c>
      <c r="B2" s="310" t="s">
        <v>69</v>
      </c>
      <c r="C2" s="304" t="s">
        <v>70</v>
      </c>
      <c r="D2" s="304" t="s">
        <v>71</v>
      </c>
      <c r="E2" s="304" t="s">
        <v>72</v>
      </c>
      <c r="F2" s="304" t="s">
        <v>73</v>
      </c>
      <c r="G2" s="304" t="s">
        <v>74</v>
      </c>
      <c r="H2" s="304" t="s">
        <v>75</v>
      </c>
      <c r="I2" s="304" t="s">
        <v>76</v>
      </c>
      <c r="J2" s="304" t="s">
        <v>77</v>
      </c>
      <c r="K2" s="304" t="s">
        <v>78</v>
      </c>
    </row>
    <row r="3" spans="1:11" s="171" customFormat="1" ht="30.75" customHeight="1" x14ac:dyDescent="0.25">
      <c r="A3" s="75" t="str">
        <f>"BEGINNING CASH BALANCE ON HAND (without Student Activity Funds)7 as of July 1, "&amp;'B26'!L2-1</f>
        <v>BEGINNING CASH BALANCE ON HAND (without Student Activity Funds)7 as of July 1, 2025</v>
      </c>
      <c r="B3" s="418"/>
      <c r="C3" s="10">
        <v>238653</v>
      </c>
      <c r="D3" s="10">
        <v>0</v>
      </c>
      <c r="E3" s="10">
        <v>0</v>
      </c>
      <c r="F3" s="10">
        <v>0</v>
      </c>
      <c r="G3" s="10">
        <v>0</v>
      </c>
      <c r="H3" s="10">
        <v>0</v>
      </c>
      <c r="I3" s="10">
        <v>0</v>
      </c>
      <c r="J3" s="10">
        <v>0</v>
      </c>
      <c r="K3" s="10">
        <v>0</v>
      </c>
    </row>
    <row r="4" spans="1:11" s="171" customFormat="1" ht="14.25" customHeight="1" x14ac:dyDescent="0.3">
      <c r="A4" s="1043" t="s">
        <v>204</v>
      </c>
      <c r="B4" s="1044"/>
      <c r="C4" s="469">
        <f>'BudgetSum 2-4'!C9+'BudgetSum 2-4'!C46</f>
        <v>1316034</v>
      </c>
      <c r="D4" s="469">
        <f>'BudgetSum 2-4'!D9+'BudgetSum 2-4'!D46</f>
        <v>0</v>
      </c>
      <c r="E4" s="469">
        <f>'BudgetSum 2-4'!E9+'BudgetSum 2-4'!E46</f>
        <v>0</v>
      </c>
      <c r="F4" s="469">
        <f>'BudgetSum 2-4'!F9+'BudgetSum 2-4'!F46</f>
        <v>0</v>
      </c>
      <c r="G4" s="469">
        <f>'BudgetSum 2-4'!G9+'BudgetSum 2-4'!G46</f>
        <v>0</v>
      </c>
      <c r="H4" s="469">
        <f>'BudgetSum 2-4'!H9+'BudgetSum 2-4'!H46</f>
        <v>0</v>
      </c>
      <c r="I4" s="469">
        <f>'BudgetSum 2-4'!I9+'BudgetSum 2-4'!I46</f>
        <v>0</v>
      </c>
      <c r="J4" s="469">
        <f>'BudgetSum 2-4'!J9+'BudgetSum 2-4'!J46</f>
        <v>0</v>
      </c>
      <c r="K4" s="469">
        <f>'BudgetSum 2-4'!K9+'BudgetSum 2-4'!K46</f>
        <v>0</v>
      </c>
    </row>
    <row r="5" spans="1:11" s="171" customFormat="1" ht="12" x14ac:dyDescent="0.25">
      <c r="A5" s="564" t="s">
        <v>205</v>
      </c>
      <c r="B5" s="565"/>
      <c r="C5" s="475"/>
      <c r="D5" s="475"/>
      <c r="E5" s="475"/>
      <c r="F5" s="475"/>
      <c r="G5" s="475"/>
      <c r="H5" s="475"/>
      <c r="I5" s="475"/>
      <c r="J5" s="475"/>
      <c r="K5" s="476"/>
    </row>
    <row r="6" spans="1:11" s="171" customFormat="1" ht="14.25" customHeight="1" x14ac:dyDescent="0.25">
      <c r="A6" s="309" t="s">
        <v>206</v>
      </c>
      <c r="B6" s="177">
        <v>411</v>
      </c>
      <c r="C6" s="10">
        <v>0</v>
      </c>
      <c r="D6" s="10">
        <v>0</v>
      </c>
      <c r="E6" s="10">
        <v>0</v>
      </c>
      <c r="F6" s="10">
        <v>0</v>
      </c>
      <c r="G6" s="10">
        <v>0</v>
      </c>
      <c r="H6" s="10">
        <v>0</v>
      </c>
      <c r="I6" s="566"/>
      <c r="J6" s="10">
        <v>0</v>
      </c>
      <c r="K6" s="10">
        <v>0</v>
      </c>
    </row>
    <row r="7" spans="1:11" s="171" customFormat="1" ht="14.25" customHeight="1" x14ac:dyDescent="0.25">
      <c r="A7" s="306" t="s">
        <v>207</v>
      </c>
      <c r="B7" s="419">
        <v>141</v>
      </c>
      <c r="C7" s="316">
        <v>0</v>
      </c>
      <c r="D7" s="316">
        <v>0</v>
      </c>
      <c r="E7" s="567"/>
      <c r="F7" s="316">
        <v>0</v>
      </c>
      <c r="G7" s="567"/>
      <c r="H7" s="566"/>
      <c r="I7" s="316">
        <v>0</v>
      </c>
      <c r="J7" s="567"/>
      <c r="K7" s="567"/>
    </row>
    <row r="8" spans="1:11" s="171" customFormat="1" ht="14.25" customHeight="1" x14ac:dyDescent="0.25">
      <c r="A8" s="307" t="s">
        <v>208</v>
      </c>
      <c r="B8" s="420">
        <v>433</v>
      </c>
      <c r="C8" s="10">
        <v>0</v>
      </c>
      <c r="D8" s="10">
        <v>0</v>
      </c>
      <c r="E8" s="10">
        <v>0</v>
      </c>
      <c r="F8" s="10">
        <v>0</v>
      </c>
      <c r="G8" s="10">
        <v>0</v>
      </c>
      <c r="H8" s="566"/>
      <c r="I8" s="566"/>
      <c r="J8" s="316">
        <v>0</v>
      </c>
      <c r="K8" s="316">
        <v>0</v>
      </c>
    </row>
    <row r="9" spans="1:11" s="171" customFormat="1" ht="14.25" customHeight="1" x14ac:dyDescent="0.25">
      <c r="A9" s="307" t="s">
        <v>209</v>
      </c>
      <c r="B9" s="421">
        <v>199</v>
      </c>
      <c r="C9" s="10">
        <v>500</v>
      </c>
      <c r="D9" s="10">
        <v>0</v>
      </c>
      <c r="E9" s="10">
        <v>0</v>
      </c>
      <c r="F9" s="10">
        <v>0</v>
      </c>
      <c r="G9" s="10">
        <v>0</v>
      </c>
      <c r="H9" s="316">
        <v>0</v>
      </c>
      <c r="I9" s="316">
        <v>0</v>
      </c>
      <c r="J9" s="10">
        <v>0</v>
      </c>
      <c r="K9" s="10">
        <v>0</v>
      </c>
    </row>
    <row r="10" spans="1:11" s="171" customFormat="1" ht="14.25" customHeight="1" x14ac:dyDescent="0.25">
      <c r="A10" s="559" t="s">
        <v>210</v>
      </c>
      <c r="B10" s="568"/>
      <c r="C10" s="469">
        <f t="shared" ref="C10:K10" si="0">SUM(C6:C9)</f>
        <v>500</v>
      </c>
      <c r="D10" s="469">
        <f t="shared" si="0"/>
        <v>0</v>
      </c>
      <c r="E10" s="469">
        <f t="shared" si="0"/>
        <v>0</v>
      </c>
      <c r="F10" s="469">
        <f t="shared" si="0"/>
        <v>0</v>
      </c>
      <c r="G10" s="469">
        <f t="shared" si="0"/>
        <v>0</v>
      </c>
      <c r="H10" s="469">
        <f t="shared" si="0"/>
        <v>0</v>
      </c>
      <c r="I10" s="469">
        <f t="shared" si="0"/>
        <v>0</v>
      </c>
      <c r="J10" s="469">
        <f t="shared" si="0"/>
        <v>0</v>
      </c>
      <c r="K10" s="469">
        <f t="shared" si="0"/>
        <v>0</v>
      </c>
    </row>
    <row r="11" spans="1:11" s="171" customFormat="1" ht="14.25" customHeight="1" x14ac:dyDescent="0.3">
      <c r="A11" s="1052" t="s">
        <v>211</v>
      </c>
      <c r="B11" s="1048"/>
      <c r="C11" s="490">
        <f t="shared" ref="C11:K11" si="1">SUM(C4,C10)</f>
        <v>1316534</v>
      </c>
      <c r="D11" s="490">
        <f t="shared" si="1"/>
        <v>0</v>
      </c>
      <c r="E11" s="490">
        <f t="shared" si="1"/>
        <v>0</v>
      </c>
      <c r="F11" s="490">
        <f t="shared" si="1"/>
        <v>0</v>
      </c>
      <c r="G11" s="490">
        <f t="shared" si="1"/>
        <v>0</v>
      </c>
      <c r="H11" s="490">
        <f t="shared" si="1"/>
        <v>0</v>
      </c>
      <c r="I11" s="490">
        <f t="shared" si="1"/>
        <v>0</v>
      </c>
      <c r="J11" s="490">
        <f t="shared" si="1"/>
        <v>0</v>
      </c>
      <c r="K11" s="490">
        <f t="shared" si="1"/>
        <v>0</v>
      </c>
    </row>
    <row r="12" spans="1:11" s="171" customFormat="1" ht="14.25" customHeight="1" x14ac:dyDescent="0.25">
      <c r="A12" s="570" t="s">
        <v>212</v>
      </c>
      <c r="B12" s="571"/>
      <c r="C12" s="490">
        <f t="shared" ref="C12:K12" si="2">SUM(C3,C11)</f>
        <v>1555187</v>
      </c>
      <c r="D12" s="490">
        <f t="shared" si="2"/>
        <v>0</v>
      </c>
      <c r="E12" s="490">
        <f t="shared" si="2"/>
        <v>0</v>
      </c>
      <c r="F12" s="490">
        <f t="shared" si="2"/>
        <v>0</v>
      </c>
      <c r="G12" s="490">
        <f t="shared" si="2"/>
        <v>0</v>
      </c>
      <c r="H12" s="490">
        <f t="shared" si="2"/>
        <v>0</v>
      </c>
      <c r="I12" s="490">
        <f t="shared" si="2"/>
        <v>0</v>
      </c>
      <c r="J12" s="490">
        <f t="shared" si="2"/>
        <v>0</v>
      </c>
      <c r="K12" s="490">
        <f t="shared" si="2"/>
        <v>0</v>
      </c>
    </row>
    <row r="13" spans="1:11" s="171" customFormat="1" ht="14.25" customHeight="1" x14ac:dyDescent="0.3">
      <c r="A13" s="1047" t="s">
        <v>213</v>
      </c>
      <c r="B13" s="1048"/>
      <c r="C13" s="490">
        <f>SUM('BudgetSum 2-4'!C19,'BudgetSum 2-4'!C79)</f>
        <v>1283998</v>
      </c>
      <c r="D13" s="490">
        <f>SUM('BudgetSum 2-4'!D19,'BudgetSum 2-4'!D79)</f>
        <v>0</v>
      </c>
      <c r="E13" s="490">
        <f>SUM('BudgetSum 2-4'!E19,'BudgetSum 2-4'!E79)</f>
        <v>0</v>
      </c>
      <c r="F13" s="490">
        <f>SUM('BudgetSum 2-4'!F19,'BudgetSum 2-4'!F79)</f>
        <v>0</v>
      </c>
      <c r="G13" s="490">
        <f>SUM('BudgetSum 2-4'!G19,'BudgetSum 2-4'!G79)</f>
        <v>0</v>
      </c>
      <c r="H13" s="490">
        <f>SUM('BudgetSum 2-4'!H19,'BudgetSum 2-4'!H79)</f>
        <v>0</v>
      </c>
      <c r="I13" s="490">
        <f>SUM('BudgetSum 2-4'!I19,'BudgetSum 2-4'!I79)</f>
        <v>0</v>
      </c>
      <c r="J13" s="490">
        <f>SUM('BudgetSum 2-4'!J19,'BudgetSum 2-4'!J79)</f>
        <v>0</v>
      </c>
      <c r="K13" s="490">
        <f>SUM('BudgetSum 2-4'!K19,'BudgetSum 2-4'!K79)</f>
        <v>0</v>
      </c>
    </row>
    <row r="14" spans="1:11" s="208" customFormat="1" ht="12" x14ac:dyDescent="0.25">
      <c r="A14" s="564" t="s">
        <v>214</v>
      </c>
      <c r="B14" s="572"/>
      <c r="C14" s="573"/>
      <c r="D14" s="573"/>
      <c r="E14" s="573"/>
      <c r="F14" s="573"/>
      <c r="G14" s="573"/>
      <c r="H14" s="573"/>
      <c r="I14" s="573"/>
      <c r="J14" s="573"/>
      <c r="K14" s="574"/>
    </row>
    <row r="15" spans="1:11" s="171" customFormat="1" ht="14.25" customHeight="1" x14ac:dyDescent="0.25">
      <c r="A15" s="308" t="s">
        <v>215</v>
      </c>
      <c r="B15" s="175">
        <v>141</v>
      </c>
      <c r="C15" s="10">
        <v>0</v>
      </c>
      <c r="D15" s="10">
        <v>0</v>
      </c>
      <c r="E15" s="566"/>
      <c r="F15" s="10">
        <v>0</v>
      </c>
      <c r="G15" s="566"/>
      <c r="H15" s="566"/>
      <c r="I15" s="10">
        <v>0</v>
      </c>
      <c r="J15" s="566"/>
      <c r="K15" s="566"/>
    </row>
    <row r="16" spans="1:11" s="171" customFormat="1" ht="14.25" customHeight="1" x14ac:dyDescent="0.25">
      <c r="A16" s="306" t="s">
        <v>216</v>
      </c>
      <c r="B16" s="408">
        <v>411</v>
      </c>
      <c r="C16" s="10">
        <v>0</v>
      </c>
      <c r="D16" s="10">
        <v>0</v>
      </c>
      <c r="E16" s="316">
        <v>0</v>
      </c>
      <c r="F16" s="10">
        <v>0</v>
      </c>
      <c r="G16" s="316">
        <v>0</v>
      </c>
      <c r="H16" s="316">
        <v>0</v>
      </c>
      <c r="I16" s="566"/>
      <c r="J16" s="316">
        <v>0</v>
      </c>
      <c r="K16" s="316">
        <v>0</v>
      </c>
    </row>
    <row r="17" spans="1:11" s="171" customFormat="1" ht="14.25" customHeight="1" x14ac:dyDescent="0.25">
      <c r="A17" s="307" t="s">
        <v>208</v>
      </c>
      <c r="B17" s="409">
        <v>433</v>
      </c>
      <c r="C17" s="10">
        <v>0</v>
      </c>
      <c r="D17" s="10">
        <v>0</v>
      </c>
      <c r="E17" s="10">
        <v>0</v>
      </c>
      <c r="F17" s="10">
        <v>0</v>
      </c>
      <c r="G17" s="10">
        <v>0</v>
      </c>
      <c r="H17" s="566"/>
      <c r="I17" s="566"/>
      <c r="J17" s="10">
        <v>0</v>
      </c>
      <c r="K17" s="10">
        <v>0</v>
      </c>
    </row>
    <row r="18" spans="1:11" s="171" customFormat="1" ht="14.25" customHeight="1" x14ac:dyDescent="0.25">
      <c r="A18" s="306" t="s">
        <v>217</v>
      </c>
      <c r="B18" s="408">
        <v>499</v>
      </c>
      <c r="C18" s="10">
        <v>0</v>
      </c>
      <c r="D18" s="10">
        <v>0</v>
      </c>
      <c r="E18" s="10">
        <v>0</v>
      </c>
      <c r="F18" s="10">
        <v>0</v>
      </c>
      <c r="G18" s="10">
        <v>0</v>
      </c>
      <c r="H18" s="316">
        <v>0</v>
      </c>
      <c r="I18" s="316">
        <v>0</v>
      </c>
      <c r="J18" s="10">
        <v>0</v>
      </c>
      <c r="K18" s="10">
        <v>0</v>
      </c>
    </row>
    <row r="19" spans="1:11" s="171" customFormat="1" ht="14.25" customHeight="1" x14ac:dyDescent="0.3">
      <c r="A19" s="1043" t="s">
        <v>218</v>
      </c>
      <c r="B19" s="1044"/>
      <c r="C19" s="541">
        <f t="shared" ref="C19:K19" si="3">SUM(C15:C18)</f>
        <v>0</v>
      </c>
      <c r="D19" s="541">
        <f t="shared" si="3"/>
        <v>0</v>
      </c>
      <c r="E19" s="541">
        <f t="shared" si="3"/>
        <v>0</v>
      </c>
      <c r="F19" s="541">
        <f t="shared" si="3"/>
        <v>0</v>
      </c>
      <c r="G19" s="541">
        <f t="shared" si="3"/>
        <v>0</v>
      </c>
      <c r="H19" s="541">
        <f t="shared" si="3"/>
        <v>0</v>
      </c>
      <c r="I19" s="541">
        <f t="shared" si="3"/>
        <v>0</v>
      </c>
      <c r="J19" s="541">
        <f t="shared" si="3"/>
        <v>0</v>
      </c>
      <c r="K19" s="541">
        <f t="shared" si="3"/>
        <v>0</v>
      </c>
    </row>
    <row r="20" spans="1:11" s="171" customFormat="1" ht="14.25" customHeight="1" x14ac:dyDescent="0.3">
      <c r="A20" s="514" t="s">
        <v>219</v>
      </c>
      <c r="B20" s="569"/>
      <c r="C20" s="490">
        <f t="shared" ref="C20:K20" si="4">SUM(C13,C19)</f>
        <v>1283998</v>
      </c>
      <c r="D20" s="490">
        <f t="shared" si="4"/>
        <v>0</v>
      </c>
      <c r="E20" s="490">
        <f t="shared" si="4"/>
        <v>0</v>
      </c>
      <c r="F20" s="490">
        <f t="shared" si="4"/>
        <v>0</v>
      </c>
      <c r="G20" s="490">
        <f t="shared" si="4"/>
        <v>0</v>
      </c>
      <c r="H20" s="490">
        <f t="shared" si="4"/>
        <v>0</v>
      </c>
      <c r="I20" s="490">
        <f t="shared" si="4"/>
        <v>0</v>
      </c>
      <c r="J20" s="490">
        <f t="shared" si="4"/>
        <v>0</v>
      </c>
      <c r="K20" s="490">
        <f t="shared" si="4"/>
        <v>0</v>
      </c>
    </row>
    <row r="21" spans="1:11" s="171" customFormat="1" ht="28.5" customHeight="1" x14ac:dyDescent="0.25">
      <c r="A21" s="1045" t="str">
        <f>"ENDING CASH BALANCE ON HAND (without Student Activity Funds) as of June 30, "&amp;'B26'!L2</f>
        <v>ENDING CASH BALANCE ON HAND (without Student Activity Funds) as of June 30, 2026</v>
      </c>
      <c r="B21" s="1046"/>
      <c r="C21" s="472">
        <f t="shared" ref="C21:K21" si="5">SUM(C12-C20)</f>
        <v>271189</v>
      </c>
      <c r="D21" s="472">
        <f t="shared" si="5"/>
        <v>0</v>
      </c>
      <c r="E21" s="472">
        <f t="shared" si="5"/>
        <v>0</v>
      </c>
      <c r="F21" s="472">
        <f t="shared" si="5"/>
        <v>0</v>
      </c>
      <c r="G21" s="472">
        <f t="shared" si="5"/>
        <v>0</v>
      </c>
      <c r="H21" s="472">
        <f t="shared" si="5"/>
        <v>0</v>
      </c>
      <c r="I21" s="472">
        <f t="shared" si="5"/>
        <v>0</v>
      </c>
      <c r="J21" s="472">
        <f t="shared" si="5"/>
        <v>0</v>
      </c>
      <c r="K21" s="472">
        <f t="shared" si="5"/>
        <v>0</v>
      </c>
    </row>
    <row r="22" spans="1:11" s="171" customFormat="1" ht="18" customHeight="1" x14ac:dyDescent="0.25">
      <c r="A22" s="518"/>
      <c r="B22" s="519"/>
      <c r="C22" s="520"/>
      <c r="D22" s="520"/>
      <c r="E22" s="520"/>
      <c r="F22" s="520"/>
      <c r="G22" s="520"/>
      <c r="H22" s="520"/>
      <c r="I22" s="520"/>
      <c r="J22" s="520"/>
      <c r="K22" s="520"/>
    </row>
    <row r="23" spans="1:11" s="171" customFormat="1" ht="34.5" customHeight="1" x14ac:dyDescent="0.25">
      <c r="A23" s="75" t="str">
        <f>"Activity Funds BEGINNING CASH BALANCE ON HAND7 as of July 1, "&amp;'B26'!L2-1</f>
        <v>Activity Funds BEGINNING CASH BALANCE ON HAND7 as of July 1, 2025</v>
      </c>
      <c r="B23" s="418"/>
      <c r="C23" s="12">
        <v>3144</v>
      </c>
      <c r="D23" s="566"/>
      <c r="E23" s="566"/>
      <c r="F23" s="566"/>
      <c r="G23" s="566"/>
      <c r="H23" s="566"/>
      <c r="I23" s="566"/>
      <c r="J23" s="566"/>
      <c r="K23" s="566"/>
    </row>
    <row r="24" spans="1:11" s="171" customFormat="1" ht="24" customHeight="1" x14ac:dyDescent="0.3">
      <c r="A24" s="1043" t="s">
        <v>204</v>
      </c>
      <c r="B24" s="1044"/>
      <c r="C24" s="490">
        <f>'BudgetSum 2-4'!C85</f>
        <v>500</v>
      </c>
      <c r="D24" s="566"/>
      <c r="E24" s="566"/>
      <c r="F24" s="566"/>
      <c r="G24" s="566"/>
      <c r="H24" s="566"/>
      <c r="I24" s="566"/>
      <c r="J24" s="566"/>
      <c r="K24" s="566"/>
    </row>
    <row r="25" spans="1:11" ht="14.25" customHeight="1" x14ac:dyDescent="0.3">
      <c r="A25" s="570" t="s">
        <v>212</v>
      </c>
      <c r="B25" s="571"/>
      <c r="C25" s="490">
        <f>SUM(C23,C24)</f>
        <v>3644</v>
      </c>
      <c r="D25" s="566"/>
      <c r="E25" s="566"/>
      <c r="F25" s="566"/>
      <c r="G25" s="566"/>
      <c r="H25" s="566"/>
      <c r="I25" s="566"/>
      <c r="J25" s="566"/>
      <c r="K25" s="566"/>
    </row>
    <row r="26" spans="1:11" ht="14.25" customHeight="1" x14ac:dyDescent="0.3">
      <c r="A26" s="1047" t="s">
        <v>213</v>
      </c>
      <c r="B26" s="1048"/>
      <c r="C26" s="490">
        <f>'BudgetSum 2-4'!C87</f>
        <v>500</v>
      </c>
      <c r="D26" s="566"/>
      <c r="E26" s="566"/>
      <c r="F26" s="566"/>
      <c r="G26" s="566"/>
      <c r="H26" s="566"/>
      <c r="I26" s="566"/>
      <c r="J26" s="566"/>
      <c r="K26" s="566"/>
    </row>
    <row r="27" spans="1:11" ht="26.1" customHeight="1" x14ac:dyDescent="0.3">
      <c r="A27" s="1045" t="str">
        <f>"Activity funds ENDING CASH BALANCE ON HAND7 as of June 30, "&amp;'B26'!L2</f>
        <v>Activity funds ENDING CASH BALANCE ON HAND7 as of June 30, 2026</v>
      </c>
      <c r="B27" s="1046"/>
      <c r="C27" s="472">
        <f>SUM(C25-C26)</f>
        <v>3144</v>
      </c>
      <c r="D27" s="566"/>
      <c r="E27" s="566"/>
      <c r="F27" s="566"/>
      <c r="G27" s="566"/>
      <c r="H27" s="566"/>
      <c r="I27" s="566"/>
      <c r="J27" s="566"/>
      <c r="K27" s="566"/>
    </row>
    <row r="28" spans="1:11" ht="18" customHeight="1" x14ac:dyDescent="0.3">
      <c r="A28" s="518"/>
      <c r="B28" s="519"/>
      <c r="C28" s="520"/>
      <c r="D28" s="520"/>
      <c r="E28" s="520"/>
      <c r="F28" s="520"/>
      <c r="G28" s="520"/>
      <c r="H28" s="520"/>
      <c r="I28" s="520"/>
      <c r="J28" s="520"/>
      <c r="K28" s="520"/>
    </row>
    <row r="29" spans="1:11" ht="25.5" customHeight="1" x14ac:dyDescent="0.3">
      <c r="A29" s="144" t="str">
        <f>"Total BEGINNING CASH BALANCE ON HAND (with Student Activity Funds)7 as of July 1, "&amp;'B26'!L2-1</f>
        <v>Total BEGINNING CASH BALANCE ON HAND (with Student Activity Funds)7 as of July 1, 2025</v>
      </c>
      <c r="B29" s="305"/>
      <c r="C29" s="525">
        <f>C3+C23</f>
        <v>241797</v>
      </c>
      <c r="D29" s="525">
        <f t="shared" ref="D29:K30" si="6">D3</f>
        <v>0</v>
      </c>
      <c r="E29" s="525">
        <f t="shared" si="6"/>
        <v>0</v>
      </c>
      <c r="F29" s="525">
        <f t="shared" si="6"/>
        <v>0</v>
      </c>
      <c r="G29" s="525">
        <f t="shared" si="6"/>
        <v>0</v>
      </c>
      <c r="H29" s="525">
        <f t="shared" si="6"/>
        <v>0</v>
      </c>
      <c r="I29" s="525">
        <f t="shared" si="6"/>
        <v>0</v>
      </c>
      <c r="J29" s="525">
        <f t="shared" si="6"/>
        <v>0</v>
      </c>
      <c r="K29" s="525">
        <f t="shared" si="6"/>
        <v>0</v>
      </c>
    </row>
    <row r="30" spans="1:11" ht="13.5" customHeight="1" x14ac:dyDescent="0.3">
      <c r="A30" s="1049" t="s">
        <v>204</v>
      </c>
      <c r="B30" s="1050"/>
      <c r="C30" s="525">
        <f>C4+C24</f>
        <v>1316534</v>
      </c>
      <c r="D30" s="525">
        <f t="shared" si="6"/>
        <v>0</v>
      </c>
      <c r="E30" s="525">
        <f t="shared" si="6"/>
        <v>0</v>
      </c>
      <c r="F30" s="525">
        <f t="shared" si="6"/>
        <v>0</v>
      </c>
      <c r="G30" s="525">
        <f t="shared" si="6"/>
        <v>0</v>
      </c>
      <c r="H30" s="525">
        <f t="shared" si="6"/>
        <v>0</v>
      </c>
      <c r="I30" s="525">
        <f t="shared" si="6"/>
        <v>0</v>
      </c>
      <c r="J30" s="525">
        <f t="shared" si="6"/>
        <v>0</v>
      </c>
      <c r="K30" s="525">
        <f t="shared" si="6"/>
        <v>0</v>
      </c>
    </row>
    <row r="31" spans="1:11" x14ac:dyDescent="0.3">
      <c r="A31" s="575" t="s">
        <v>210</v>
      </c>
      <c r="B31" s="576"/>
      <c r="C31" s="462">
        <f t="shared" ref="C31:K31" si="7">C10</f>
        <v>500</v>
      </c>
      <c r="D31" s="462">
        <f t="shared" si="7"/>
        <v>0</v>
      </c>
      <c r="E31" s="462">
        <f t="shared" si="7"/>
        <v>0</v>
      </c>
      <c r="F31" s="462">
        <f t="shared" si="7"/>
        <v>0</v>
      </c>
      <c r="G31" s="462">
        <f t="shared" si="7"/>
        <v>0</v>
      </c>
      <c r="H31" s="462">
        <f t="shared" si="7"/>
        <v>0</v>
      </c>
      <c r="I31" s="462">
        <f t="shared" si="7"/>
        <v>0</v>
      </c>
      <c r="J31" s="462">
        <f t="shared" si="7"/>
        <v>0</v>
      </c>
      <c r="K31" s="462">
        <f t="shared" si="7"/>
        <v>0</v>
      </c>
    </row>
    <row r="32" spans="1:11" ht="13.5" customHeight="1" x14ac:dyDescent="0.3">
      <c r="A32" s="1051" t="s">
        <v>211</v>
      </c>
      <c r="B32" s="1044"/>
      <c r="C32" s="469">
        <f t="shared" ref="C32:K32" si="8">SUM(C30,C31)</f>
        <v>1317034</v>
      </c>
      <c r="D32" s="469">
        <f t="shared" si="8"/>
        <v>0</v>
      </c>
      <c r="E32" s="469">
        <f t="shared" si="8"/>
        <v>0</v>
      </c>
      <c r="F32" s="469">
        <f t="shared" si="8"/>
        <v>0</v>
      </c>
      <c r="G32" s="469">
        <f t="shared" si="8"/>
        <v>0</v>
      </c>
      <c r="H32" s="469">
        <f t="shared" si="8"/>
        <v>0</v>
      </c>
      <c r="I32" s="469">
        <f t="shared" si="8"/>
        <v>0</v>
      </c>
      <c r="J32" s="469">
        <f t="shared" si="8"/>
        <v>0</v>
      </c>
      <c r="K32" s="469">
        <f t="shared" si="8"/>
        <v>0</v>
      </c>
    </row>
    <row r="33" spans="1:11" ht="14.25" customHeight="1" x14ac:dyDescent="0.3">
      <c r="A33" s="577" t="s">
        <v>212</v>
      </c>
      <c r="B33" s="578"/>
      <c r="C33" s="579">
        <f t="shared" ref="C33:K33" si="9">SUM(C29,C32)</f>
        <v>1558831</v>
      </c>
      <c r="D33" s="579">
        <f t="shared" si="9"/>
        <v>0</v>
      </c>
      <c r="E33" s="579">
        <f t="shared" si="9"/>
        <v>0</v>
      </c>
      <c r="F33" s="579">
        <f t="shared" si="9"/>
        <v>0</v>
      </c>
      <c r="G33" s="579">
        <f t="shared" si="9"/>
        <v>0</v>
      </c>
      <c r="H33" s="579">
        <f t="shared" si="9"/>
        <v>0</v>
      </c>
      <c r="I33" s="579">
        <f t="shared" si="9"/>
        <v>0</v>
      </c>
      <c r="J33" s="579">
        <f t="shared" si="9"/>
        <v>0</v>
      </c>
      <c r="K33" s="579">
        <f t="shared" si="9"/>
        <v>0</v>
      </c>
    </row>
    <row r="34" spans="1:11" ht="13.5" customHeight="1" x14ac:dyDescent="0.3">
      <c r="A34" s="1041" t="s">
        <v>213</v>
      </c>
      <c r="B34" s="1042"/>
      <c r="C34" s="525">
        <f>C13+C26</f>
        <v>1284498</v>
      </c>
      <c r="D34" s="525">
        <f t="shared" ref="D34:K34" si="10">D13</f>
        <v>0</v>
      </c>
      <c r="E34" s="525">
        <f t="shared" si="10"/>
        <v>0</v>
      </c>
      <c r="F34" s="525">
        <f t="shared" si="10"/>
        <v>0</v>
      </c>
      <c r="G34" s="525">
        <f t="shared" si="10"/>
        <v>0</v>
      </c>
      <c r="H34" s="525">
        <f t="shared" si="10"/>
        <v>0</v>
      </c>
      <c r="I34" s="525">
        <f t="shared" si="10"/>
        <v>0</v>
      </c>
      <c r="J34" s="525">
        <f t="shared" si="10"/>
        <v>0</v>
      </c>
      <c r="K34" s="525">
        <f t="shared" si="10"/>
        <v>0</v>
      </c>
    </row>
    <row r="35" spans="1:11" ht="13.5" customHeight="1" x14ac:dyDescent="0.3">
      <c r="A35" s="1043" t="s">
        <v>218</v>
      </c>
      <c r="B35" s="1044"/>
      <c r="C35" s="469">
        <f t="shared" ref="C35:K35" si="11">C19</f>
        <v>0</v>
      </c>
      <c r="D35" s="469">
        <f t="shared" si="11"/>
        <v>0</v>
      </c>
      <c r="E35" s="469">
        <f t="shared" si="11"/>
        <v>0</v>
      </c>
      <c r="F35" s="469">
        <f t="shared" si="11"/>
        <v>0</v>
      </c>
      <c r="G35" s="469">
        <f t="shared" si="11"/>
        <v>0</v>
      </c>
      <c r="H35" s="469">
        <f t="shared" si="11"/>
        <v>0</v>
      </c>
      <c r="I35" s="469">
        <f t="shared" si="11"/>
        <v>0</v>
      </c>
      <c r="J35" s="469">
        <f t="shared" si="11"/>
        <v>0</v>
      </c>
      <c r="K35" s="469">
        <f t="shared" si="11"/>
        <v>0</v>
      </c>
    </row>
    <row r="36" spans="1:11" ht="14.25" customHeight="1" x14ac:dyDescent="0.3">
      <c r="A36" s="580" t="s">
        <v>219</v>
      </c>
      <c r="B36" s="581"/>
      <c r="C36" s="579">
        <f t="shared" ref="C36:K36" si="12">SUM(C34,C35)</f>
        <v>1284498</v>
      </c>
      <c r="D36" s="579">
        <f t="shared" si="12"/>
        <v>0</v>
      </c>
      <c r="E36" s="579">
        <f t="shared" si="12"/>
        <v>0</v>
      </c>
      <c r="F36" s="579">
        <f t="shared" si="12"/>
        <v>0</v>
      </c>
      <c r="G36" s="579">
        <f t="shared" si="12"/>
        <v>0</v>
      </c>
      <c r="H36" s="579">
        <f t="shared" si="12"/>
        <v>0</v>
      </c>
      <c r="I36" s="579">
        <f t="shared" si="12"/>
        <v>0</v>
      </c>
      <c r="J36" s="579">
        <f t="shared" si="12"/>
        <v>0</v>
      </c>
      <c r="K36" s="579">
        <f t="shared" si="12"/>
        <v>0</v>
      </c>
    </row>
    <row r="37" spans="1:11" ht="27.75" customHeight="1" x14ac:dyDescent="0.3">
      <c r="A37" s="1045" t="str">
        <f>"Total ENDING CASH BALANCE ON HAND (with Student Activity Funds)7 as of June 30, "&amp;'B26'!L2</f>
        <v>Total ENDING CASH BALANCE ON HAND (with Student Activity Funds)7 as of June 30, 2026</v>
      </c>
      <c r="B37" s="1046"/>
      <c r="C37" s="472">
        <f t="shared" ref="C37:K37" si="13">SUM(C33-C36)</f>
        <v>274333</v>
      </c>
      <c r="D37" s="472">
        <f t="shared" si="13"/>
        <v>0</v>
      </c>
      <c r="E37" s="472">
        <f t="shared" si="13"/>
        <v>0</v>
      </c>
      <c r="F37" s="472">
        <f t="shared" si="13"/>
        <v>0</v>
      </c>
      <c r="G37" s="472">
        <f t="shared" si="13"/>
        <v>0</v>
      </c>
      <c r="H37" s="472">
        <f t="shared" si="13"/>
        <v>0</v>
      </c>
      <c r="I37" s="472">
        <f t="shared" si="13"/>
        <v>0</v>
      </c>
      <c r="J37" s="472">
        <f t="shared" si="13"/>
        <v>0</v>
      </c>
      <c r="K37" s="472">
        <f t="shared" si="13"/>
        <v>0</v>
      </c>
    </row>
    <row r="38" spans="1:11" ht="13.5" customHeight="1" x14ac:dyDescent="0.3"/>
  </sheetData>
  <sheetProtection algorithmName="SHA-512" hashValue="5xuxp1fY02doxjJLJIEu5v+dcsvMMm7P/nfjprRFtW4vxyFFHV56YTASSIb/PXFL8TcRFk5AR0Ugq0og6l9e5w==" saltValue="7t6Dppw6IRos+VF3J56eVA==" spinCount="100000" sheet="1" objects="1"/>
  <mergeCells count="13">
    <mergeCell ref="A4:B4"/>
    <mergeCell ref="A11:B11"/>
    <mergeCell ref="A13:B13"/>
    <mergeCell ref="A19:B19"/>
    <mergeCell ref="A21:B21"/>
    <mergeCell ref="A34:B34"/>
    <mergeCell ref="A35:B35"/>
    <mergeCell ref="A37:B37"/>
    <mergeCell ref="A24:B24"/>
    <mergeCell ref="A26:B26"/>
    <mergeCell ref="A27:B27"/>
    <mergeCell ref="A30:B30"/>
    <mergeCell ref="A32:B32"/>
  </mergeCells>
  <dataValidations count="3">
    <dataValidation type="whole" allowBlank="1" showInputMessage="1" showErrorMessage="1" error="Please do not use decimals or negative numbers" sqref="C23 C29:K29" xr:uid="{00000000-0002-0000-0200-000000000000}">
      <formula1>0</formula1>
      <formula2>9999999999999990</formula2>
    </dataValidation>
    <dataValidation type="whole" allowBlank="1" showInputMessage="1" showErrorMessage="1" error="Please enter whole number.  Decimals are not allowed." sqref="C6:K9 C15:K18 D23:K27" xr:uid="{00000000-0002-0000-0200-000001000000}">
      <formula1>-9999999999</formula1>
      <formula2>9999999999</formula2>
    </dataValidation>
    <dataValidation type="whole" operator="greaterThanOrEqual" allowBlank="1" showInputMessage="1" showErrorMessage="1" error="Please do not use decimals or negative numbers" sqref="C3:K3" xr:uid="{00000000-0002-0000-0200-000002000000}">
      <formula1>0</formula1>
    </dataValidation>
  </dataValidations>
  <printOptions headings="1"/>
  <pageMargins left="0.25" right="0.25" top="0.5" bottom="0.5" header="0.25" footer="0.25"/>
  <pageSetup firstPageNumber="5" orientation="landscape" useFirstPageNumber="1" r:id="rId1"/>
  <headerFooter alignWithMargins="0">
    <oddHeader>&amp;CSummary of Cash Transactions&amp;RPage &amp;P</oddHeader>
    <oddFooter>&amp;L&amp;Z&amp;F&amp;R&amp;D</oddFooter>
    <firstHeader>&amp;C&amp;A&amp;RPage &amp;P</firstHeader>
    <firstFooter>&amp;L&amp;Z&amp;F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55"/>
  <sheetViews>
    <sheetView showGridLines="0" workbookViewId="0">
      <pane xSplit="2" ySplit="2" topLeftCell="C3" activePane="bottomRight" state="frozenSplit"/>
      <selection activeCell="C1" sqref="C1"/>
      <selection pane="topRight"/>
      <selection pane="bottomLeft"/>
      <selection pane="bottomRight" activeCell="C84" sqref="C84"/>
    </sheetView>
  </sheetViews>
  <sheetFormatPr defaultColWidth="8.6640625" defaultRowHeight="13.2" x14ac:dyDescent="0.25"/>
  <cols>
    <col min="1" max="1" width="51.33203125" customWidth="1"/>
    <col min="2" max="2" width="5.44140625" customWidth="1"/>
    <col min="3" max="3" width="13.88671875" customWidth="1"/>
    <col min="4" max="4" width="13.6640625" customWidth="1"/>
    <col min="5" max="5" width="13.88671875" customWidth="1"/>
    <col min="6" max="11" width="13.6640625" customWidth="1"/>
  </cols>
  <sheetData>
    <row r="1" spans="1:11" s="169" customFormat="1" ht="12" customHeight="1" x14ac:dyDescent="0.25">
      <c r="A1" s="422"/>
      <c r="B1" s="423"/>
      <c r="C1" s="424" t="s">
        <v>59</v>
      </c>
      <c r="D1" s="424" t="s">
        <v>60</v>
      </c>
      <c r="E1" s="424" t="s">
        <v>61</v>
      </c>
      <c r="F1" s="424" t="s">
        <v>62</v>
      </c>
      <c r="G1" s="424" t="s">
        <v>63</v>
      </c>
      <c r="H1" s="424" t="s">
        <v>64</v>
      </c>
      <c r="I1" s="424" t="s">
        <v>65</v>
      </c>
      <c r="J1" s="424" t="s">
        <v>66</v>
      </c>
      <c r="K1" s="424" t="s">
        <v>67</v>
      </c>
    </row>
    <row r="2" spans="1:11" s="63" customFormat="1" ht="36" customHeight="1" x14ac:dyDescent="0.2">
      <c r="A2" s="66" t="s">
        <v>68</v>
      </c>
      <c r="B2" s="206" t="s">
        <v>220</v>
      </c>
      <c r="C2" s="207" t="s">
        <v>221</v>
      </c>
      <c r="D2" s="207" t="s">
        <v>71</v>
      </c>
      <c r="E2" s="207" t="s">
        <v>72</v>
      </c>
      <c r="F2" s="207" t="s">
        <v>73</v>
      </c>
      <c r="G2" s="207" t="s">
        <v>192</v>
      </c>
      <c r="H2" s="207" t="s">
        <v>75</v>
      </c>
      <c r="I2" s="207" t="s">
        <v>76</v>
      </c>
      <c r="J2" s="207" t="s">
        <v>77</v>
      </c>
      <c r="K2" s="207" t="s">
        <v>78</v>
      </c>
    </row>
    <row r="3" spans="1:11" s="169" customFormat="1" ht="16.649999999999999" customHeight="1" x14ac:dyDescent="0.25">
      <c r="A3" s="582" t="s">
        <v>222</v>
      </c>
      <c r="B3" s="583"/>
      <c r="C3" s="535"/>
      <c r="D3" s="535"/>
      <c r="E3" s="535"/>
      <c r="F3" s="535"/>
      <c r="G3" s="535"/>
      <c r="H3" s="535"/>
      <c r="I3" s="535"/>
      <c r="J3" s="535"/>
      <c r="K3" s="536"/>
    </row>
    <row r="4" spans="1:11" s="169" customFormat="1" ht="21.9" customHeight="1" x14ac:dyDescent="0.25">
      <c r="A4" s="584" t="s">
        <v>223</v>
      </c>
      <c r="B4" s="585">
        <v>1100</v>
      </c>
      <c r="C4" s="586"/>
      <c r="D4" s="537"/>
      <c r="E4" s="537"/>
      <c r="F4" s="537"/>
      <c r="G4" s="537"/>
      <c r="H4" s="537"/>
      <c r="I4" s="537"/>
      <c r="J4" s="537"/>
      <c r="K4" s="587"/>
    </row>
    <row r="5" spans="1:11" s="169" customFormat="1" ht="14.25" customHeight="1" x14ac:dyDescent="0.25">
      <c r="A5" s="202" t="s">
        <v>224</v>
      </c>
      <c r="B5" s="408" t="s">
        <v>225</v>
      </c>
      <c r="C5" s="316">
        <v>0</v>
      </c>
      <c r="D5" s="316">
        <v>0</v>
      </c>
      <c r="E5" s="316">
        <v>0</v>
      </c>
      <c r="F5" s="316">
        <v>0</v>
      </c>
      <c r="G5" s="316">
        <v>0</v>
      </c>
      <c r="H5" s="316">
        <v>0</v>
      </c>
      <c r="I5" s="316">
        <v>0</v>
      </c>
      <c r="J5" s="316">
        <v>0</v>
      </c>
      <c r="K5" s="316">
        <v>0</v>
      </c>
    </row>
    <row r="6" spans="1:11" s="169" customFormat="1" ht="14.25" customHeight="1" x14ac:dyDescent="0.25">
      <c r="A6" s="203" t="s">
        <v>226</v>
      </c>
      <c r="B6" s="177">
        <v>1130</v>
      </c>
      <c r="C6" s="316">
        <v>0</v>
      </c>
      <c r="D6" s="316">
        <v>0</v>
      </c>
      <c r="E6" s="480"/>
      <c r="F6" s="480"/>
      <c r="G6" s="480"/>
      <c r="H6" s="480"/>
      <c r="I6" s="480"/>
      <c r="J6" s="480"/>
      <c r="K6" s="480"/>
    </row>
    <row r="7" spans="1:11" s="171" customFormat="1" ht="12" customHeight="1" x14ac:dyDescent="0.25">
      <c r="A7" s="204" t="s">
        <v>227</v>
      </c>
      <c r="B7" s="205">
        <v>1140</v>
      </c>
      <c r="C7" s="316">
        <v>0</v>
      </c>
      <c r="D7" s="316">
        <v>0</v>
      </c>
      <c r="E7" s="480"/>
      <c r="F7" s="316">
        <v>0</v>
      </c>
      <c r="G7" s="316">
        <v>0</v>
      </c>
      <c r="H7" s="316">
        <v>0</v>
      </c>
      <c r="I7" s="480"/>
      <c r="J7" s="480"/>
      <c r="K7" s="480"/>
    </row>
    <row r="8" spans="1:11" s="171" customFormat="1" ht="12" customHeight="1" x14ac:dyDescent="0.25">
      <c r="A8" s="200" t="s">
        <v>228</v>
      </c>
      <c r="B8" s="408">
        <v>1150</v>
      </c>
      <c r="C8" s="480"/>
      <c r="D8" s="480"/>
      <c r="E8" s="480"/>
      <c r="F8" s="480"/>
      <c r="G8" s="316">
        <v>0</v>
      </c>
      <c r="H8" s="480"/>
      <c r="I8" s="480"/>
      <c r="J8" s="480"/>
      <c r="K8" s="480"/>
    </row>
    <row r="9" spans="1:11" s="171" customFormat="1" ht="12" customHeight="1" x14ac:dyDescent="0.25">
      <c r="A9" s="200" t="s">
        <v>229</v>
      </c>
      <c r="B9" s="408">
        <v>1160</v>
      </c>
      <c r="C9" s="480"/>
      <c r="D9" s="316">
        <v>0</v>
      </c>
      <c r="E9" s="316">
        <v>0</v>
      </c>
      <c r="F9" s="480"/>
      <c r="G9" s="480"/>
      <c r="H9" s="316">
        <v>0</v>
      </c>
      <c r="I9" s="480"/>
      <c r="J9" s="480"/>
      <c r="K9" s="480"/>
    </row>
    <row r="10" spans="1:11" s="171" customFormat="1" ht="12" customHeight="1" x14ac:dyDescent="0.25">
      <c r="A10" s="200" t="s">
        <v>230</v>
      </c>
      <c r="B10" s="408">
        <v>1170</v>
      </c>
      <c r="C10" s="316">
        <v>0</v>
      </c>
      <c r="D10" s="480"/>
      <c r="E10" s="480"/>
      <c r="F10" s="480"/>
      <c r="G10" s="480"/>
      <c r="H10" s="480"/>
      <c r="I10" s="480"/>
      <c r="J10" s="480"/>
      <c r="K10" s="480"/>
    </row>
    <row r="11" spans="1:11" s="171" customFormat="1" ht="12" customHeight="1" x14ac:dyDescent="0.25">
      <c r="A11" s="200" t="s">
        <v>232</v>
      </c>
      <c r="B11" s="408">
        <v>1190</v>
      </c>
      <c r="C11" s="316">
        <v>0</v>
      </c>
      <c r="D11" s="316">
        <v>0</v>
      </c>
      <c r="E11" s="316">
        <v>0</v>
      </c>
      <c r="F11" s="316">
        <v>0</v>
      </c>
      <c r="G11" s="316">
        <v>0</v>
      </c>
      <c r="H11" s="316">
        <v>0</v>
      </c>
      <c r="I11" s="316">
        <v>0</v>
      </c>
      <c r="J11" s="316">
        <v>0</v>
      </c>
      <c r="K11" s="316">
        <v>0</v>
      </c>
    </row>
    <row r="12" spans="1:11" s="171" customFormat="1" ht="12" x14ac:dyDescent="0.25">
      <c r="A12" s="512" t="s">
        <v>231</v>
      </c>
      <c r="B12" s="588"/>
      <c r="C12" s="472">
        <f t="shared" ref="C12:K12" si="0">SUM(C5:C11)</f>
        <v>0</v>
      </c>
      <c r="D12" s="472">
        <f t="shared" si="0"/>
        <v>0</v>
      </c>
      <c r="E12" s="472">
        <f t="shared" si="0"/>
        <v>0</v>
      </c>
      <c r="F12" s="472">
        <f t="shared" si="0"/>
        <v>0</v>
      </c>
      <c r="G12" s="472">
        <f t="shared" si="0"/>
        <v>0</v>
      </c>
      <c r="H12" s="472">
        <f t="shared" si="0"/>
        <v>0</v>
      </c>
      <c r="I12" s="472">
        <f t="shared" si="0"/>
        <v>0</v>
      </c>
      <c r="J12" s="472">
        <f t="shared" si="0"/>
        <v>0</v>
      </c>
      <c r="K12" s="472">
        <f t="shared" si="0"/>
        <v>0</v>
      </c>
    </row>
    <row r="13" spans="1:11" s="169" customFormat="1" ht="15.75" customHeight="1" x14ac:dyDescent="0.25">
      <c r="A13" s="589" t="s">
        <v>233</v>
      </c>
      <c r="B13" s="590">
        <v>1200</v>
      </c>
      <c r="C13" s="470"/>
      <c r="D13" s="470"/>
      <c r="E13" s="470"/>
      <c r="F13" s="470"/>
      <c r="G13" s="470"/>
      <c r="H13" s="470"/>
      <c r="I13" s="470"/>
      <c r="J13" s="470"/>
      <c r="K13" s="470"/>
    </row>
    <row r="14" spans="1:11" s="169" customFormat="1" ht="12" customHeight="1" x14ac:dyDescent="0.25">
      <c r="A14" s="200" t="s">
        <v>234</v>
      </c>
      <c r="B14" s="408">
        <v>1210</v>
      </c>
      <c r="C14" s="316">
        <v>0</v>
      </c>
      <c r="D14" s="316">
        <v>0</v>
      </c>
      <c r="E14" s="316">
        <v>0</v>
      </c>
      <c r="F14" s="316">
        <v>0</v>
      </c>
      <c r="G14" s="316">
        <v>0</v>
      </c>
      <c r="H14" s="316">
        <v>0</v>
      </c>
      <c r="I14" s="316">
        <v>0</v>
      </c>
      <c r="J14" s="316">
        <v>0</v>
      </c>
      <c r="K14" s="316">
        <v>0</v>
      </c>
    </row>
    <row r="15" spans="1:11" s="169" customFormat="1" ht="12" customHeight="1" x14ac:dyDescent="0.25">
      <c r="A15" s="202" t="s">
        <v>235</v>
      </c>
      <c r="B15" s="419">
        <v>1220</v>
      </c>
      <c r="C15" s="316">
        <v>0</v>
      </c>
      <c r="D15" s="316">
        <v>0</v>
      </c>
      <c r="E15" s="316">
        <v>0</v>
      </c>
      <c r="F15" s="316">
        <v>0</v>
      </c>
      <c r="G15" s="316">
        <v>0</v>
      </c>
      <c r="H15" s="316">
        <v>0</v>
      </c>
      <c r="I15" s="316">
        <v>0</v>
      </c>
      <c r="J15" s="316">
        <v>0</v>
      </c>
      <c r="K15" s="316">
        <v>0</v>
      </c>
    </row>
    <row r="16" spans="1:11" s="169" customFormat="1" ht="14.25" customHeight="1" x14ac:dyDescent="0.25">
      <c r="A16" s="202" t="s">
        <v>236</v>
      </c>
      <c r="B16" s="419">
        <v>1230</v>
      </c>
      <c r="C16" s="316">
        <v>0</v>
      </c>
      <c r="D16" s="316">
        <v>0</v>
      </c>
      <c r="E16" s="316">
        <v>0</v>
      </c>
      <c r="F16" s="316">
        <v>0</v>
      </c>
      <c r="G16" s="316">
        <v>0</v>
      </c>
      <c r="H16" s="316">
        <v>0</v>
      </c>
      <c r="I16" s="316">
        <v>0</v>
      </c>
      <c r="J16" s="316">
        <v>0</v>
      </c>
      <c r="K16" s="316">
        <v>0</v>
      </c>
    </row>
    <row r="17" spans="1:11" s="169" customFormat="1" ht="12" customHeight="1" x14ac:dyDescent="0.25">
      <c r="A17" s="200" t="s">
        <v>238</v>
      </c>
      <c r="B17" s="408">
        <v>1290</v>
      </c>
      <c r="C17" s="316">
        <v>0</v>
      </c>
      <c r="D17" s="316">
        <v>0</v>
      </c>
      <c r="E17" s="316">
        <v>0</v>
      </c>
      <c r="F17" s="316">
        <v>0</v>
      </c>
      <c r="G17" s="316">
        <v>0</v>
      </c>
      <c r="H17" s="316">
        <v>0</v>
      </c>
      <c r="I17" s="316">
        <v>0</v>
      </c>
      <c r="J17" s="316">
        <v>0</v>
      </c>
      <c r="K17" s="316">
        <v>0</v>
      </c>
    </row>
    <row r="18" spans="1:11" s="171" customFormat="1" ht="12" x14ac:dyDescent="0.25">
      <c r="A18" s="467" t="s">
        <v>237</v>
      </c>
      <c r="B18" s="591"/>
      <c r="C18" s="469">
        <f t="shared" ref="C18:K18" si="1">SUM(C14:C17)</f>
        <v>0</v>
      </c>
      <c r="D18" s="469">
        <f t="shared" si="1"/>
        <v>0</v>
      </c>
      <c r="E18" s="469">
        <f t="shared" si="1"/>
        <v>0</v>
      </c>
      <c r="F18" s="469">
        <f t="shared" si="1"/>
        <v>0</v>
      </c>
      <c r="G18" s="469">
        <f t="shared" si="1"/>
        <v>0</v>
      </c>
      <c r="H18" s="469">
        <f t="shared" si="1"/>
        <v>0</v>
      </c>
      <c r="I18" s="469">
        <f t="shared" si="1"/>
        <v>0</v>
      </c>
      <c r="J18" s="469">
        <f t="shared" si="1"/>
        <v>0</v>
      </c>
      <c r="K18" s="469">
        <f t="shared" si="1"/>
        <v>0</v>
      </c>
    </row>
    <row r="19" spans="1:11" s="169" customFormat="1" ht="15.75" customHeight="1" x14ac:dyDescent="0.25">
      <c r="A19" s="592" t="s">
        <v>239</v>
      </c>
      <c r="B19" s="593">
        <v>1300</v>
      </c>
      <c r="C19" s="470"/>
      <c r="D19" s="508"/>
      <c r="E19" s="508"/>
      <c r="F19" s="508"/>
      <c r="G19" s="508"/>
      <c r="H19" s="508"/>
      <c r="I19" s="508"/>
      <c r="J19" s="508"/>
      <c r="K19" s="508"/>
    </row>
    <row r="20" spans="1:11" s="169" customFormat="1" ht="12" customHeight="1" x14ac:dyDescent="0.25">
      <c r="A20" s="200" t="s">
        <v>240</v>
      </c>
      <c r="B20" s="408">
        <v>1311</v>
      </c>
      <c r="C20" s="316">
        <v>0</v>
      </c>
      <c r="D20" s="480"/>
      <c r="E20" s="480"/>
      <c r="F20" s="480"/>
      <c r="G20" s="480"/>
      <c r="H20" s="480"/>
      <c r="I20" s="480"/>
      <c r="J20" s="480"/>
      <c r="K20" s="480"/>
    </row>
    <row r="21" spans="1:11" s="169" customFormat="1" ht="12" customHeight="1" x14ac:dyDescent="0.25">
      <c r="A21" s="200" t="s">
        <v>241</v>
      </c>
      <c r="B21" s="408">
        <v>1312</v>
      </c>
      <c r="C21" s="316">
        <v>0</v>
      </c>
      <c r="D21" s="480"/>
      <c r="E21" s="480"/>
      <c r="F21" s="480"/>
      <c r="G21" s="480"/>
      <c r="H21" s="480"/>
      <c r="I21" s="480"/>
      <c r="J21" s="480"/>
      <c r="K21" s="480"/>
    </row>
    <row r="22" spans="1:11" s="169" customFormat="1" ht="12" customHeight="1" x14ac:dyDescent="0.25">
      <c r="A22" s="201" t="s">
        <v>242</v>
      </c>
      <c r="B22" s="425">
        <v>1313</v>
      </c>
      <c r="C22" s="316">
        <v>0</v>
      </c>
      <c r="D22" s="480"/>
      <c r="E22" s="480"/>
      <c r="F22" s="480"/>
      <c r="G22" s="480"/>
      <c r="H22" s="480"/>
      <c r="I22" s="480"/>
      <c r="J22" s="480"/>
      <c r="K22" s="480"/>
    </row>
    <row r="23" spans="1:11" s="169" customFormat="1" ht="12" customHeight="1" x14ac:dyDescent="0.25">
      <c r="A23" s="201" t="s">
        <v>243</v>
      </c>
      <c r="B23" s="425">
        <v>1314</v>
      </c>
      <c r="C23" s="316">
        <v>0</v>
      </c>
      <c r="D23" s="480"/>
      <c r="E23" s="480"/>
      <c r="F23" s="480"/>
      <c r="G23" s="480"/>
      <c r="H23" s="480"/>
      <c r="I23" s="480"/>
      <c r="J23" s="480"/>
      <c r="K23" s="480"/>
    </row>
    <row r="24" spans="1:11" s="22" customFormat="1" ht="13.8" x14ac:dyDescent="0.3">
      <c r="A24" s="200" t="s">
        <v>244</v>
      </c>
      <c r="B24" s="407">
        <v>1321</v>
      </c>
      <c r="C24" s="316">
        <v>0</v>
      </c>
      <c r="D24" s="480"/>
      <c r="E24" s="480"/>
      <c r="F24" s="480"/>
      <c r="G24" s="480"/>
      <c r="H24" s="480"/>
      <c r="I24" s="480"/>
      <c r="J24" s="480"/>
      <c r="K24" s="480"/>
    </row>
    <row r="25" spans="1:11" s="171" customFormat="1" ht="12" customHeight="1" x14ac:dyDescent="0.25">
      <c r="A25" s="200" t="s">
        <v>245</v>
      </c>
      <c r="B25" s="408">
        <v>1322</v>
      </c>
      <c r="C25" s="316">
        <v>0</v>
      </c>
      <c r="D25" s="480"/>
      <c r="E25" s="480"/>
      <c r="F25" s="480"/>
      <c r="G25" s="480"/>
      <c r="H25" s="480"/>
      <c r="I25" s="480"/>
      <c r="J25" s="480"/>
      <c r="K25" s="480"/>
    </row>
    <row r="26" spans="1:11" s="171" customFormat="1" ht="12" customHeight="1" x14ac:dyDescent="0.25">
      <c r="A26" s="200" t="s">
        <v>246</v>
      </c>
      <c r="B26" s="408">
        <v>1323</v>
      </c>
      <c r="C26" s="316">
        <v>0</v>
      </c>
      <c r="D26" s="480"/>
      <c r="E26" s="480"/>
      <c r="F26" s="480"/>
      <c r="G26" s="480"/>
      <c r="H26" s="480"/>
      <c r="I26" s="480"/>
      <c r="J26" s="480"/>
      <c r="K26" s="480"/>
    </row>
    <row r="27" spans="1:11" s="171" customFormat="1" ht="12" customHeight="1" x14ac:dyDescent="0.25">
      <c r="A27" s="200" t="s">
        <v>247</v>
      </c>
      <c r="B27" s="408">
        <v>1324</v>
      </c>
      <c r="C27" s="316">
        <v>0</v>
      </c>
      <c r="D27" s="480"/>
      <c r="E27" s="480"/>
      <c r="F27" s="480"/>
      <c r="G27" s="480"/>
      <c r="H27" s="480"/>
      <c r="I27" s="480"/>
      <c r="J27" s="480"/>
      <c r="K27" s="480"/>
    </row>
    <row r="28" spans="1:11" s="171" customFormat="1" ht="12" customHeight="1" x14ac:dyDescent="0.25">
      <c r="A28" s="200" t="s">
        <v>248</v>
      </c>
      <c r="B28" s="408">
        <v>1331</v>
      </c>
      <c r="C28" s="316">
        <v>0</v>
      </c>
      <c r="D28" s="480"/>
      <c r="E28" s="480"/>
      <c r="F28" s="480"/>
      <c r="G28" s="480"/>
      <c r="H28" s="480"/>
      <c r="I28" s="480"/>
      <c r="J28" s="480"/>
      <c r="K28" s="480"/>
    </row>
    <row r="29" spans="1:11" s="171" customFormat="1" ht="12" customHeight="1" x14ac:dyDescent="0.25">
      <c r="A29" s="200" t="s">
        <v>249</v>
      </c>
      <c r="B29" s="408">
        <v>1332</v>
      </c>
      <c r="C29" s="316">
        <v>497308</v>
      </c>
      <c r="D29" s="480"/>
      <c r="E29" s="480"/>
      <c r="F29" s="480"/>
      <c r="G29" s="480"/>
      <c r="H29" s="480"/>
      <c r="I29" s="480"/>
      <c r="J29" s="480"/>
      <c r="K29" s="480"/>
    </row>
    <row r="30" spans="1:11" s="171" customFormat="1" ht="12" customHeight="1" x14ac:dyDescent="0.25">
      <c r="A30" s="200" t="s">
        <v>250</v>
      </c>
      <c r="B30" s="408">
        <v>1333</v>
      </c>
      <c r="C30" s="316">
        <v>0</v>
      </c>
      <c r="D30" s="480"/>
      <c r="E30" s="480"/>
      <c r="F30" s="480"/>
      <c r="G30" s="480"/>
      <c r="H30" s="480"/>
      <c r="I30" s="480"/>
      <c r="J30" s="480"/>
      <c r="K30" s="480"/>
    </row>
    <row r="31" spans="1:11" s="171" customFormat="1" ht="12" customHeight="1" x14ac:dyDescent="0.25">
      <c r="A31" s="200" t="s">
        <v>251</v>
      </c>
      <c r="B31" s="408">
        <v>1334</v>
      </c>
      <c r="C31" s="316">
        <v>0</v>
      </c>
      <c r="D31" s="480"/>
      <c r="E31" s="480"/>
      <c r="F31" s="480"/>
      <c r="G31" s="480"/>
      <c r="H31" s="480"/>
      <c r="I31" s="480"/>
      <c r="J31" s="480"/>
      <c r="K31" s="480"/>
    </row>
    <row r="32" spans="1:11" s="171" customFormat="1" ht="12" customHeight="1" x14ac:dyDescent="0.25">
      <c r="A32" s="200" t="s">
        <v>252</v>
      </c>
      <c r="B32" s="408">
        <v>1341</v>
      </c>
      <c r="C32" s="316">
        <v>0</v>
      </c>
      <c r="D32" s="480"/>
      <c r="E32" s="480"/>
      <c r="F32" s="480"/>
      <c r="G32" s="480"/>
      <c r="H32" s="480"/>
      <c r="I32" s="480"/>
      <c r="J32" s="480"/>
      <c r="K32" s="480"/>
    </row>
    <row r="33" spans="1:11" s="171" customFormat="1" ht="12" customHeight="1" x14ac:dyDescent="0.25">
      <c r="A33" s="200" t="s">
        <v>253</v>
      </c>
      <c r="B33" s="408">
        <v>1342</v>
      </c>
      <c r="C33" s="316">
        <v>0</v>
      </c>
      <c r="D33" s="480"/>
      <c r="E33" s="480"/>
      <c r="F33" s="480"/>
      <c r="G33" s="480"/>
      <c r="H33" s="480"/>
      <c r="I33" s="480"/>
      <c r="J33" s="480"/>
      <c r="K33" s="480"/>
    </row>
    <row r="34" spans="1:11" s="171" customFormat="1" ht="12" customHeight="1" x14ac:dyDescent="0.25">
      <c r="A34" s="200" t="s">
        <v>254</v>
      </c>
      <c r="B34" s="408">
        <v>1343</v>
      </c>
      <c r="C34" s="316">
        <v>0</v>
      </c>
      <c r="D34" s="480"/>
      <c r="E34" s="480"/>
      <c r="F34" s="480"/>
      <c r="G34" s="480"/>
      <c r="H34" s="480"/>
      <c r="I34" s="480"/>
      <c r="J34" s="480"/>
      <c r="K34" s="480"/>
    </row>
    <row r="35" spans="1:11" s="171" customFormat="1" ht="12" customHeight="1" x14ac:dyDescent="0.25">
      <c r="A35" s="200" t="s">
        <v>255</v>
      </c>
      <c r="B35" s="408">
        <v>1344</v>
      </c>
      <c r="C35" s="316">
        <v>0</v>
      </c>
      <c r="D35" s="480"/>
      <c r="E35" s="480"/>
      <c r="F35" s="480"/>
      <c r="G35" s="480"/>
      <c r="H35" s="480"/>
      <c r="I35" s="480"/>
      <c r="J35" s="480"/>
      <c r="K35" s="480"/>
    </row>
    <row r="36" spans="1:11" s="171" customFormat="1" ht="12" customHeight="1" x14ac:dyDescent="0.25">
      <c r="A36" s="200" t="s">
        <v>256</v>
      </c>
      <c r="B36" s="407">
        <v>1351</v>
      </c>
      <c r="C36" s="316">
        <v>0</v>
      </c>
      <c r="D36" s="480"/>
      <c r="E36" s="480"/>
      <c r="F36" s="480"/>
      <c r="G36" s="480"/>
      <c r="H36" s="480"/>
      <c r="I36" s="480"/>
      <c r="J36" s="480"/>
      <c r="K36" s="480"/>
    </row>
    <row r="37" spans="1:11" s="171" customFormat="1" ht="12" customHeight="1" x14ac:dyDescent="0.25">
      <c r="A37" s="200" t="s">
        <v>257</v>
      </c>
      <c r="B37" s="408">
        <v>1352</v>
      </c>
      <c r="C37" s="316">
        <v>0</v>
      </c>
      <c r="D37" s="480"/>
      <c r="E37" s="480"/>
      <c r="F37" s="480"/>
      <c r="G37" s="480"/>
      <c r="H37" s="480"/>
      <c r="I37" s="480"/>
      <c r="J37" s="480"/>
      <c r="K37" s="480"/>
    </row>
    <row r="38" spans="1:11" s="171" customFormat="1" ht="12" customHeight="1" x14ac:dyDescent="0.25">
      <c r="A38" s="200" t="s">
        <v>258</v>
      </c>
      <c r="B38" s="408">
        <v>1353</v>
      </c>
      <c r="C38" s="316">
        <v>0</v>
      </c>
      <c r="D38" s="480"/>
      <c r="E38" s="480"/>
      <c r="F38" s="480"/>
      <c r="G38" s="480"/>
      <c r="H38" s="480"/>
      <c r="I38" s="480"/>
      <c r="J38" s="480"/>
      <c r="K38" s="480"/>
    </row>
    <row r="39" spans="1:11" s="171" customFormat="1" ht="12" customHeight="1" x14ac:dyDescent="0.25">
      <c r="A39" s="200" t="s">
        <v>259</v>
      </c>
      <c r="B39" s="408">
        <v>1354</v>
      </c>
      <c r="C39" s="316">
        <v>0</v>
      </c>
      <c r="D39" s="480"/>
      <c r="E39" s="480"/>
      <c r="F39" s="480"/>
      <c r="G39" s="480"/>
      <c r="H39" s="480"/>
      <c r="I39" s="480"/>
      <c r="J39" s="480"/>
      <c r="K39" s="480"/>
    </row>
    <row r="40" spans="1:11" s="171" customFormat="1" ht="12" x14ac:dyDescent="0.25">
      <c r="A40" s="467" t="s">
        <v>260</v>
      </c>
      <c r="B40" s="588"/>
      <c r="C40" s="469">
        <f>SUM(C20:C39)</f>
        <v>497308</v>
      </c>
      <c r="D40" s="480"/>
      <c r="E40" s="480"/>
      <c r="F40" s="480"/>
      <c r="G40" s="480"/>
      <c r="H40" s="480"/>
      <c r="I40" s="480"/>
      <c r="J40" s="480"/>
      <c r="K40" s="480"/>
    </row>
    <row r="41" spans="1:11" s="171" customFormat="1" ht="15.75" customHeight="1" x14ac:dyDescent="0.25">
      <c r="A41" s="589" t="s">
        <v>261</v>
      </c>
      <c r="B41" s="593">
        <v>1400</v>
      </c>
      <c r="C41" s="480"/>
      <c r="D41" s="480"/>
      <c r="E41" s="480"/>
      <c r="F41" s="480"/>
      <c r="G41" s="480"/>
      <c r="H41" s="480"/>
      <c r="I41" s="480"/>
      <c r="J41" s="480"/>
      <c r="K41" s="480"/>
    </row>
    <row r="42" spans="1:11" s="171" customFormat="1" ht="12" customHeight="1" x14ac:dyDescent="0.25">
      <c r="A42" s="426" t="s">
        <v>262</v>
      </c>
      <c r="B42" s="408">
        <v>1411</v>
      </c>
      <c r="C42" s="480"/>
      <c r="D42" s="480"/>
      <c r="E42" s="480"/>
      <c r="F42" s="316">
        <v>0</v>
      </c>
      <c r="G42" s="480"/>
      <c r="H42" s="480"/>
      <c r="I42" s="480"/>
      <c r="J42" s="480"/>
      <c r="K42" s="480"/>
    </row>
    <row r="43" spans="1:11" s="171" customFormat="1" ht="12" customHeight="1" x14ac:dyDescent="0.25">
      <c r="A43" s="426" t="s">
        <v>263</v>
      </c>
      <c r="B43" s="408">
        <v>1412</v>
      </c>
      <c r="C43" s="480"/>
      <c r="D43" s="480"/>
      <c r="E43" s="480"/>
      <c r="F43" s="316">
        <v>0</v>
      </c>
      <c r="G43" s="480"/>
      <c r="H43" s="480"/>
      <c r="I43" s="480"/>
      <c r="J43" s="480"/>
      <c r="K43" s="480"/>
    </row>
    <row r="44" spans="1:11" s="171" customFormat="1" ht="12" customHeight="1" x14ac:dyDescent="0.25">
      <c r="A44" s="426" t="s">
        <v>264</v>
      </c>
      <c r="B44" s="408">
        <v>1413</v>
      </c>
      <c r="C44" s="480"/>
      <c r="D44" s="480"/>
      <c r="E44" s="480"/>
      <c r="F44" s="316">
        <v>0</v>
      </c>
      <c r="G44" s="480"/>
      <c r="H44" s="480"/>
      <c r="I44" s="480"/>
      <c r="J44" s="480"/>
      <c r="K44" s="480"/>
    </row>
    <row r="45" spans="1:11" s="171" customFormat="1" ht="12" customHeight="1" x14ac:dyDescent="0.25">
      <c r="A45" s="426" t="s">
        <v>265</v>
      </c>
      <c r="B45" s="408">
        <v>1415</v>
      </c>
      <c r="C45" s="480"/>
      <c r="D45" s="480"/>
      <c r="E45" s="480"/>
      <c r="F45" s="316">
        <v>0</v>
      </c>
      <c r="G45" s="480"/>
      <c r="H45" s="480"/>
      <c r="I45" s="480"/>
      <c r="J45" s="480"/>
      <c r="K45" s="480"/>
    </row>
    <row r="46" spans="1:11" s="171" customFormat="1" ht="12" customHeight="1" x14ac:dyDescent="0.25">
      <c r="A46" s="426" t="s">
        <v>266</v>
      </c>
      <c r="B46" s="408">
        <v>1416</v>
      </c>
      <c r="C46" s="480"/>
      <c r="D46" s="480"/>
      <c r="E46" s="480"/>
      <c r="F46" s="316">
        <v>0</v>
      </c>
      <c r="G46" s="480"/>
      <c r="H46" s="480"/>
      <c r="I46" s="480"/>
      <c r="J46" s="480"/>
      <c r="K46" s="480"/>
    </row>
    <row r="47" spans="1:11" s="171" customFormat="1" ht="12" customHeight="1" x14ac:dyDescent="0.25">
      <c r="A47" s="426" t="s">
        <v>267</v>
      </c>
      <c r="B47" s="408">
        <v>1421</v>
      </c>
      <c r="C47" s="480"/>
      <c r="D47" s="480"/>
      <c r="E47" s="480"/>
      <c r="F47" s="316">
        <v>0</v>
      </c>
      <c r="G47" s="480"/>
      <c r="H47" s="480"/>
      <c r="I47" s="480"/>
      <c r="J47" s="480"/>
      <c r="K47" s="480"/>
    </row>
    <row r="48" spans="1:11" s="171" customFormat="1" ht="12" customHeight="1" x14ac:dyDescent="0.25">
      <c r="A48" s="426" t="s">
        <v>268</v>
      </c>
      <c r="B48" s="408">
        <v>1422</v>
      </c>
      <c r="C48" s="480"/>
      <c r="D48" s="480"/>
      <c r="E48" s="480"/>
      <c r="F48" s="316">
        <v>0</v>
      </c>
      <c r="G48" s="480"/>
      <c r="H48" s="480"/>
      <c r="I48" s="480"/>
      <c r="J48" s="480"/>
      <c r="K48" s="480"/>
    </row>
    <row r="49" spans="1:11" s="171" customFormat="1" ht="12" customHeight="1" x14ac:dyDescent="0.25">
      <c r="A49" s="426" t="s">
        <v>269</v>
      </c>
      <c r="B49" s="408">
        <v>1423</v>
      </c>
      <c r="C49" s="480"/>
      <c r="D49" s="480"/>
      <c r="E49" s="480"/>
      <c r="F49" s="316">
        <v>0</v>
      </c>
      <c r="G49" s="480"/>
      <c r="H49" s="480"/>
      <c r="I49" s="480"/>
      <c r="J49" s="480"/>
      <c r="K49" s="480"/>
    </row>
    <row r="50" spans="1:11" s="171" customFormat="1" ht="12" customHeight="1" x14ac:dyDescent="0.25">
      <c r="A50" s="427" t="s">
        <v>270</v>
      </c>
      <c r="B50" s="428">
        <v>1424</v>
      </c>
      <c r="C50" s="480"/>
      <c r="D50" s="480"/>
      <c r="E50" s="480"/>
      <c r="F50" s="316">
        <v>0</v>
      </c>
      <c r="G50" s="480"/>
      <c r="H50" s="480"/>
      <c r="I50" s="480"/>
      <c r="J50" s="480"/>
      <c r="K50" s="480"/>
    </row>
    <row r="51" spans="1:11" s="171" customFormat="1" ht="12" customHeight="1" x14ac:dyDescent="0.25">
      <c r="A51" s="426" t="s">
        <v>271</v>
      </c>
      <c r="B51" s="407" t="s">
        <v>272</v>
      </c>
      <c r="C51" s="480"/>
      <c r="D51" s="510"/>
      <c r="E51" s="480"/>
      <c r="F51" s="316">
        <v>0</v>
      </c>
      <c r="G51" s="480"/>
      <c r="H51" s="480"/>
      <c r="I51" s="480"/>
      <c r="J51" s="480"/>
      <c r="K51" s="480"/>
    </row>
    <row r="52" spans="1:11" s="171" customFormat="1" ht="12" customHeight="1" x14ac:dyDescent="0.25">
      <c r="A52" s="426" t="s">
        <v>273</v>
      </c>
      <c r="B52" s="407" t="s">
        <v>274</v>
      </c>
      <c r="C52" s="480"/>
      <c r="D52" s="480"/>
      <c r="E52" s="480"/>
      <c r="F52" s="316">
        <v>0</v>
      </c>
      <c r="G52" s="480"/>
      <c r="H52" s="480"/>
      <c r="I52" s="480"/>
      <c r="J52" s="480"/>
      <c r="K52" s="480"/>
    </row>
    <row r="53" spans="1:11" s="171" customFormat="1" ht="12" customHeight="1" x14ac:dyDescent="0.25">
      <c r="A53" s="411" t="s">
        <v>275</v>
      </c>
      <c r="B53" s="429">
        <v>1433</v>
      </c>
      <c r="C53" s="480"/>
      <c r="D53" s="480"/>
      <c r="E53" s="480"/>
      <c r="F53" s="316">
        <v>0</v>
      </c>
      <c r="G53" s="480"/>
      <c r="H53" s="480"/>
      <c r="I53" s="480"/>
      <c r="J53" s="480"/>
      <c r="K53" s="480"/>
    </row>
    <row r="54" spans="1:11" s="171" customFormat="1" ht="12" customHeight="1" x14ac:dyDescent="0.25">
      <c r="A54" s="13" t="s">
        <v>276</v>
      </c>
      <c r="B54" s="429" t="s">
        <v>277</v>
      </c>
      <c r="C54" s="480"/>
      <c r="D54" s="480"/>
      <c r="E54" s="480"/>
      <c r="F54" s="316">
        <v>0</v>
      </c>
      <c r="G54" s="480"/>
      <c r="H54" s="480"/>
      <c r="I54" s="480"/>
      <c r="J54" s="480"/>
      <c r="K54" s="480"/>
    </row>
    <row r="55" spans="1:11" s="171" customFormat="1" ht="12" customHeight="1" x14ac:dyDescent="0.25">
      <c r="A55" s="13" t="s">
        <v>278</v>
      </c>
      <c r="B55" s="406">
        <v>1441</v>
      </c>
      <c r="C55" s="480"/>
      <c r="D55" s="480"/>
      <c r="E55" s="480"/>
      <c r="F55" s="316">
        <v>0</v>
      </c>
      <c r="G55" s="480"/>
      <c r="H55" s="480"/>
      <c r="I55" s="480"/>
      <c r="J55" s="480"/>
      <c r="K55" s="480"/>
    </row>
    <row r="56" spans="1:11" s="171" customFormat="1" ht="12" customHeight="1" x14ac:dyDescent="0.25">
      <c r="A56" s="13" t="s">
        <v>279</v>
      </c>
      <c r="B56" s="407">
        <v>1442</v>
      </c>
      <c r="C56" s="480"/>
      <c r="D56" s="480"/>
      <c r="E56" s="480"/>
      <c r="F56" s="316">
        <v>0</v>
      </c>
      <c r="G56" s="480"/>
      <c r="H56" s="480"/>
      <c r="I56" s="480"/>
      <c r="J56" s="480"/>
      <c r="K56" s="480"/>
    </row>
    <row r="57" spans="1:11" s="171" customFormat="1" ht="12" customHeight="1" x14ac:dyDescent="0.25">
      <c r="A57" s="13" t="s">
        <v>280</v>
      </c>
      <c r="B57" s="407">
        <v>1443</v>
      </c>
      <c r="C57" s="480"/>
      <c r="D57" s="480"/>
      <c r="E57" s="480"/>
      <c r="F57" s="316">
        <v>0</v>
      </c>
      <c r="G57" s="480"/>
      <c r="H57" s="480"/>
      <c r="I57" s="480"/>
      <c r="J57" s="480"/>
      <c r="K57" s="480"/>
    </row>
    <row r="58" spans="1:11" s="171" customFormat="1" ht="12" customHeight="1" x14ac:dyDescent="0.25">
      <c r="A58" s="13" t="s">
        <v>281</v>
      </c>
      <c r="B58" s="406" t="s">
        <v>282</v>
      </c>
      <c r="C58" s="480"/>
      <c r="D58" s="480"/>
      <c r="E58" s="480"/>
      <c r="F58" s="316">
        <v>0</v>
      </c>
      <c r="G58" s="480"/>
      <c r="H58" s="480"/>
      <c r="I58" s="480"/>
      <c r="J58" s="480"/>
      <c r="K58" s="480"/>
    </row>
    <row r="59" spans="1:11" s="171" customFormat="1" ht="12" customHeight="1" x14ac:dyDescent="0.25">
      <c r="A59" s="13" t="s">
        <v>283</v>
      </c>
      <c r="B59" s="407">
        <v>1451</v>
      </c>
      <c r="C59" s="480"/>
      <c r="D59" s="480"/>
      <c r="E59" s="480"/>
      <c r="F59" s="316">
        <v>0</v>
      </c>
      <c r="G59" s="480"/>
      <c r="H59" s="480"/>
      <c r="I59" s="480"/>
      <c r="J59" s="480"/>
      <c r="K59" s="480"/>
    </row>
    <row r="60" spans="1:11" s="171" customFormat="1" ht="12" customHeight="1" x14ac:dyDescent="0.25">
      <c r="A60" s="13" t="s">
        <v>284</v>
      </c>
      <c r="B60" s="407">
        <v>1452</v>
      </c>
      <c r="C60" s="480"/>
      <c r="D60" s="480"/>
      <c r="E60" s="480"/>
      <c r="F60" s="316">
        <v>0</v>
      </c>
      <c r="G60" s="480"/>
      <c r="H60" s="480"/>
      <c r="I60" s="480"/>
      <c r="J60" s="480"/>
      <c r="K60" s="480"/>
    </row>
    <row r="61" spans="1:11" s="171" customFormat="1" ht="12" customHeight="1" x14ac:dyDescent="0.25">
      <c r="A61" s="13" t="s">
        <v>285</v>
      </c>
      <c r="B61" s="407">
        <v>1453</v>
      </c>
      <c r="C61" s="480"/>
      <c r="D61" s="480"/>
      <c r="E61" s="480"/>
      <c r="F61" s="316">
        <v>0</v>
      </c>
      <c r="G61" s="480"/>
      <c r="H61" s="480"/>
      <c r="I61" s="480"/>
      <c r="J61" s="480"/>
      <c r="K61" s="480"/>
    </row>
    <row r="62" spans="1:11" s="171" customFormat="1" ht="12" customHeight="1" x14ac:dyDescent="0.25">
      <c r="A62" s="13" t="s">
        <v>286</v>
      </c>
      <c r="B62" s="430" t="s">
        <v>287</v>
      </c>
      <c r="C62" s="480"/>
      <c r="D62" s="480"/>
      <c r="E62" s="480"/>
      <c r="F62" s="316">
        <v>0</v>
      </c>
      <c r="G62" s="480"/>
      <c r="H62" s="480"/>
      <c r="I62" s="480"/>
      <c r="J62" s="480"/>
      <c r="K62" s="480"/>
    </row>
    <row r="63" spans="1:11" s="171" customFormat="1" ht="12" x14ac:dyDescent="0.25">
      <c r="A63" s="467" t="s">
        <v>288</v>
      </c>
      <c r="B63" s="594"/>
      <c r="C63" s="480"/>
      <c r="D63" s="480"/>
      <c r="E63" s="480"/>
      <c r="F63" s="469">
        <f>SUM(F42:F62)</f>
        <v>0</v>
      </c>
      <c r="G63" s="480"/>
      <c r="H63" s="480"/>
      <c r="I63" s="480"/>
      <c r="J63" s="480"/>
      <c r="K63" s="480"/>
    </row>
    <row r="64" spans="1:11" s="171" customFormat="1" ht="15.75" customHeight="1" x14ac:dyDescent="0.25">
      <c r="A64" s="589" t="s">
        <v>289</v>
      </c>
      <c r="B64" s="595" t="s">
        <v>290</v>
      </c>
      <c r="C64" s="480"/>
      <c r="D64" s="480"/>
      <c r="E64" s="480"/>
      <c r="F64" s="480"/>
      <c r="G64" s="480"/>
      <c r="H64" s="480"/>
      <c r="I64" s="480"/>
      <c r="J64" s="480"/>
      <c r="K64" s="480"/>
    </row>
    <row r="65" spans="1:11" s="171" customFormat="1" ht="12" customHeight="1" x14ac:dyDescent="0.25">
      <c r="A65" s="13" t="s">
        <v>291</v>
      </c>
      <c r="B65" s="407">
        <v>1510</v>
      </c>
      <c r="C65" s="316">
        <v>8295</v>
      </c>
      <c r="D65" s="316">
        <v>0</v>
      </c>
      <c r="E65" s="316">
        <v>0</v>
      </c>
      <c r="F65" s="316">
        <v>0</v>
      </c>
      <c r="G65" s="316">
        <v>0</v>
      </c>
      <c r="H65" s="316">
        <v>0</v>
      </c>
      <c r="I65" s="316">
        <v>0</v>
      </c>
      <c r="J65" s="316">
        <v>0</v>
      </c>
      <c r="K65" s="316">
        <v>0</v>
      </c>
    </row>
    <row r="66" spans="1:11" s="171" customFormat="1" ht="12" customHeight="1" x14ac:dyDescent="0.25">
      <c r="A66" s="13" t="s">
        <v>292</v>
      </c>
      <c r="B66" s="407" t="s">
        <v>293</v>
      </c>
      <c r="C66" s="316">
        <v>0</v>
      </c>
      <c r="D66" s="316">
        <v>0</v>
      </c>
      <c r="E66" s="316">
        <v>0</v>
      </c>
      <c r="F66" s="316">
        <v>0</v>
      </c>
      <c r="G66" s="316">
        <v>0</v>
      </c>
      <c r="H66" s="316">
        <v>0</v>
      </c>
      <c r="I66" s="316">
        <v>0</v>
      </c>
      <c r="J66" s="316">
        <v>0</v>
      </c>
      <c r="K66" s="316">
        <v>0</v>
      </c>
    </row>
    <row r="67" spans="1:11" s="171" customFormat="1" ht="12" customHeight="1" x14ac:dyDescent="0.25">
      <c r="A67" s="13" t="s">
        <v>294</v>
      </c>
      <c r="B67" s="407" t="s">
        <v>295</v>
      </c>
      <c r="C67" s="317">
        <v>0</v>
      </c>
      <c r="D67" s="317">
        <v>0</v>
      </c>
      <c r="E67" s="317">
        <v>0</v>
      </c>
      <c r="F67" s="317">
        <v>0</v>
      </c>
      <c r="G67" s="317">
        <v>0</v>
      </c>
      <c r="H67" s="317">
        <v>0</v>
      </c>
      <c r="I67" s="317">
        <v>0</v>
      </c>
      <c r="J67" s="317">
        <v>0</v>
      </c>
      <c r="K67" s="317">
        <v>0</v>
      </c>
    </row>
    <row r="68" spans="1:11" s="171" customFormat="1" ht="12" x14ac:dyDescent="0.25">
      <c r="A68" s="467" t="s">
        <v>296</v>
      </c>
      <c r="B68" s="594"/>
      <c r="C68" s="469">
        <f t="shared" ref="C68:K68" si="2">SUM(C65:C67)</f>
        <v>8295</v>
      </c>
      <c r="D68" s="469">
        <f t="shared" si="2"/>
        <v>0</v>
      </c>
      <c r="E68" s="469">
        <f t="shared" si="2"/>
        <v>0</v>
      </c>
      <c r="F68" s="469">
        <f t="shared" si="2"/>
        <v>0</v>
      </c>
      <c r="G68" s="469">
        <f t="shared" si="2"/>
        <v>0</v>
      </c>
      <c r="H68" s="469">
        <f t="shared" si="2"/>
        <v>0</v>
      </c>
      <c r="I68" s="469">
        <f t="shared" si="2"/>
        <v>0</v>
      </c>
      <c r="J68" s="469">
        <f t="shared" si="2"/>
        <v>0</v>
      </c>
      <c r="K68" s="469">
        <f t="shared" si="2"/>
        <v>0</v>
      </c>
    </row>
    <row r="69" spans="1:11" s="171" customFormat="1" ht="15.75" customHeight="1" x14ac:dyDescent="0.25">
      <c r="A69" s="589" t="s">
        <v>297</v>
      </c>
      <c r="B69" s="595" t="s">
        <v>298</v>
      </c>
      <c r="C69" s="480"/>
      <c r="D69" s="480"/>
      <c r="E69" s="480"/>
      <c r="F69" s="480"/>
      <c r="G69" s="480"/>
      <c r="H69" s="480"/>
      <c r="I69" s="480"/>
      <c r="J69" s="480"/>
      <c r="K69" s="480"/>
    </row>
    <row r="70" spans="1:11" s="171" customFormat="1" ht="12" customHeight="1" x14ac:dyDescent="0.25">
      <c r="A70" s="411" t="s">
        <v>299</v>
      </c>
      <c r="B70" s="407">
        <v>1611</v>
      </c>
      <c r="C70" s="316">
        <v>0</v>
      </c>
      <c r="D70" s="596"/>
      <c r="E70" s="480"/>
      <c r="F70" s="480"/>
      <c r="G70" s="480"/>
      <c r="H70" s="480"/>
      <c r="I70" s="480"/>
      <c r="J70" s="480"/>
      <c r="K70" s="480"/>
    </row>
    <row r="71" spans="1:11" s="171" customFormat="1" ht="12" customHeight="1" x14ac:dyDescent="0.25">
      <c r="A71" s="411" t="s">
        <v>300</v>
      </c>
      <c r="B71" s="407">
        <v>1612</v>
      </c>
      <c r="C71" s="316">
        <v>0</v>
      </c>
      <c r="D71" s="596"/>
      <c r="E71" s="480"/>
      <c r="F71" s="480"/>
      <c r="G71" s="480"/>
      <c r="H71" s="480"/>
      <c r="I71" s="480"/>
      <c r="J71" s="480"/>
      <c r="K71" s="480"/>
    </row>
    <row r="72" spans="1:11" s="171" customFormat="1" ht="12" customHeight="1" x14ac:dyDescent="0.25">
      <c r="A72" s="411" t="s">
        <v>301</v>
      </c>
      <c r="B72" s="407">
        <v>1613</v>
      </c>
      <c r="C72" s="316">
        <v>0</v>
      </c>
      <c r="D72" s="596"/>
      <c r="E72" s="480"/>
      <c r="F72" s="480"/>
      <c r="G72" s="480"/>
      <c r="H72" s="480"/>
      <c r="I72" s="480"/>
      <c r="J72" s="480"/>
      <c r="K72" s="480"/>
    </row>
    <row r="73" spans="1:11" s="171" customFormat="1" ht="12" customHeight="1" x14ac:dyDescent="0.25">
      <c r="A73" s="411" t="s">
        <v>303</v>
      </c>
      <c r="B73" s="407">
        <v>1614</v>
      </c>
      <c r="C73" s="316">
        <v>0</v>
      </c>
      <c r="D73" s="596"/>
      <c r="E73" s="480"/>
      <c r="F73" s="480"/>
      <c r="G73" s="480"/>
      <c r="H73" s="480"/>
      <c r="I73" s="480"/>
      <c r="J73" s="480"/>
      <c r="K73" s="480"/>
    </row>
    <row r="74" spans="1:11" s="171" customFormat="1" ht="12" customHeight="1" x14ac:dyDescent="0.25">
      <c r="A74" s="411" t="s">
        <v>302</v>
      </c>
      <c r="B74" s="407">
        <v>1620</v>
      </c>
      <c r="C74" s="316">
        <v>0</v>
      </c>
      <c r="D74" s="480"/>
      <c r="E74" s="480"/>
      <c r="F74" s="480"/>
      <c r="G74" s="480"/>
      <c r="H74" s="480"/>
      <c r="I74" s="480"/>
      <c r="J74" s="480"/>
      <c r="K74" s="480"/>
    </row>
    <row r="75" spans="1:11" s="171" customFormat="1" ht="12" customHeight="1" x14ac:dyDescent="0.25">
      <c r="A75" s="411" t="s">
        <v>305</v>
      </c>
      <c r="B75" s="407">
        <v>1690</v>
      </c>
      <c r="C75" s="316">
        <v>0</v>
      </c>
      <c r="D75" s="480"/>
      <c r="E75" s="480"/>
      <c r="F75" s="480"/>
      <c r="G75" s="480"/>
      <c r="H75" s="480"/>
      <c r="I75" s="480"/>
      <c r="J75" s="480"/>
      <c r="K75" s="480"/>
    </row>
    <row r="76" spans="1:11" s="171" customFormat="1" ht="12" x14ac:dyDescent="0.25">
      <c r="A76" s="467" t="s">
        <v>304</v>
      </c>
      <c r="B76" s="594"/>
      <c r="C76" s="469">
        <f>SUM(C70:C75)</f>
        <v>0</v>
      </c>
      <c r="D76" s="480"/>
      <c r="E76" s="480"/>
      <c r="F76" s="480"/>
      <c r="G76" s="480"/>
      <c r="H76" s="480"/>
      <c r="I76" s="480"/>
      <c r="J76" s="480"/>
      <c r="K76" s="480"/>
    </row>
    <row r="77" spans="1:11" s="171" customFormat="1" ht="15.75" customHeight="1" x14ac:dyDescent="0.25">
      <c r="A77" s="589" t="s">
        <v>306</v>
      </c>
      <c r="B77" s="595" t="s">
        <v>307</v>
      </c>
      <c r="C77" s="480"/>
      <c r="D77" s="480"/>
      <c r="E77" s="480"/>
      <c r="F77" s="480"/>
      <c r="G77" s="480"/>
      <c r="H77" s="480"/>
      <c r="I77" s="480"/>
      <c r="J77" s="480"/>
      <c r="K77" s="480"/>
    </row>
    <row r="78" spans="1:11" s="171" customFormat="1" ht="12" customHeight="1" x14ac:dyDescent="0.25">
      <c r="A78" s="411" t="s">
        <v>308</v>
      </c>
      <c r="B78" s="407">
        <v>1711</v>
      </c>
      <c r="C78" s="316">
        <v>0</v>
      </c>
      <c r="D78" s="316">
        <v>0</v>
      </c>
      <c r="E78" s="480"/>
      <c r="F78" s="480"/>
      <c r="G78" s="480"/>
      <c r="H78" s="480"/>
      <c r="I78" s="480"/>
      <c r="J78" s="480"/>
      <c r="K78" s="480"/>
    </row>
    <row r="79" spans="1:11" s="171" customFormat="1" ht="12" customHeight="1" x14ac:dyDescent="0.25">
      <c r="A79" s="411" t="s">
        <v>309</v>
      </c>
      <c r="B79" s="407">
        <v>1719</v>
      </c>
      <c r="C79" s="316">
        <v>0</v>
      </c>
      <c r="D79" s="316">
        <v>0</v>
      </c>
      <c r="E79" s="480"/>
      <c r="F79" s="480"/>
      <c r="G79" s="480"/>
      <c r="H79" s="480"/>
      <c r="I79" s="480"/>
      <c r="J79" s="480"/>
      <c r="K79" s="480"/>
    </row>
    <row r="80" spans="1:11" s="171" customFormat="1" ht="12" customHeight="1" x14ac:dyDescent="0.25">
      <c r="A80" s="411" t="s">
        <v>310</v>
      </c>
      <c r="B80" s="407">
        <v>1720</v>
      </c>
      <c r="C80" s="316">
        <v>39679</v>
      </c>
      <c r="D80" s="316">
        <v>0</v>
      </c>
      <c r="E80" s="480"/>
      <c r="F80" s="480"/>
      <c r="G80" s="480"/>
      <c r="H80" s="480"/>
      <c r="I80" s="480"/>
      <c r="J80" s="480"/>
      <c r="K80" s="480"/>
    </row>
    <row r="81" spans="1:11" s="171" customFormat="1" ht="12" customHeight="1" x14ac:dyDescent="0.25">
      <c r="A81" s="411" t="s">
        <v>311</v>
      </c>
      <c r="B81" s="407">
        <v>1730</v>
      </c>
      <c r="C81" s="316">
        <v>0</v>
      </c>
      <c r="D81" s="316">
        <v>0</v>
      </c>
      <c r="E81" s="480"/>
      <c r="F81" s="480"/>
      <c r="G81" s="480"/>
      <c r="H81" s="480"/>
      <c r="I81" s="480"/>
      <c r="J81" s="480"/>
      <c r="K81" s="480"/>
    </row>
    <row r="82" spans="1:11" s="171" customFormat="1" ht="12" customHeight="1" x14ac:dyDescent="0.25">
      <c r="A82" s="13" t="s">
        <v>313</v>
      </c>
      <c r="B82" s="407">
        <v>1790</v>
      </c>
      <c r="C82" s="316">
        <v>0</v>
      </c>
      <c r="D82" s="316">
        <v>0</v>
      </c>
      <c r="E82" s="480"/>
      <c r="F82" s="480"/>
      <c r="G82" s="480"/>
      <c r="H82" s="480"/>
      <c r="I82" s="480"/>
      <c r="J82" s="480"/>
      <c r="K82" s="480"/>
    </row>
    <row r="83" spans="1:11" s="171" customFormat="1" ht="12" customHeight="1" x14ac:dyDescent="0.25">
      <c r="A83" s="13" t="s">
        <v>312</v>
      </c>
      <c r="B83" s="407" t="s">
        <v>314</v>
      </c>
      <c r="C83" s="145">
        <v>500</v>
      </c>
      <c r="D83" s="480"/>
      <c r="E83" s="482"/>
      <c r="F83" s="480"/>
      <c r="G83" s="480"/>
      <c r="H83" s="480"/>
      <c r="I83" s="480"/>
      <c r="J83" s="480"/>
      <c r="K83" s="480"/>
    </row>
    <row r="84" spans="1:11" s="171" customFormat="1" ht="12" x14ac:dyDescent="0.25">
      <c r="A84" s="467" t="s">
        <v>315</v>
      </c>
      <c r="B84" s="594"/>
      <c r="C84" s="469">
        <f>SUM(C78:C82)</f>
        <v>39679</v>
      </c>
      <c r="D84" s="469">
        <f>SUM(D78:D82)</f>
        <v>0</v>
      </c>
      <c r="E84" s="480"/>
      <c r="F84" s="480"/>
      <c r="G84" s="480"/>
      <c r="H84" s="480"/>
      <c r="I84" s="480"/>
      <c r="J84" s="480"/>
      <c r="K84" s="480"/>
    </row>
    <row r="85" spans="1:11" s="171" customFormat="1" ht="13.5" customHeight="1" x14ac:dyDescent="0.25">
      <c r="A85" s="467" t="s">
        <v>316</v>
      </c>
      <c r="B85" s="594"/>
      <c r="C85" s="469">
        <f>C84+C83</f>
        <v>40179</v>
      </c>
      <c r="D85" s="480"/>
      <c r="E85" s="480"/>
      <c r="F85" s="480"/>
      <c r="G85" s="480"/>
      <c r="H85" s="480"/>
      <c r="I85" s="480"/>
      <c r="J85" s="480"/>
      <c r="K85" s="480"/>
    </row>
    <row r="86" spans="1:11" s="171" customFormat="1" ht="15.75" customHeight="1" x14ac:dyDescent="0.25">
      <c r="A86" s="589" t="s">
        <v>317</v>
      </c>
      <c r="B86" s="595" t="s">
        <v>318</v>
      </c>
      <c r="C86" s="480"/>
      <c r="D86" s="480"/>
      <c r="E86" s="480"/>
      <c r="F86" s="480"/>
      <c r="G86" s="480"/>
      <c r="H86" s="480"/>
      <c r="I86" s="480"/>
      <c r="J86" s="480"/>
      <c r="K86" s="480"/>
    </row>
    <row r="87" spans="1:11" s="171" customFormat="1" ht="12" customHeight="1" x14ac:dyDescent="0.25">
      <c r="A87" s="411" t="s">
        <v>319</v>
      </c>
      <c r="B87" s="407">
        <v>1811</v>
      </c>
      <c r="C87" s="316">
        <v>2993</v>
      </c>
      <c r="D87" s="480"/>
      <c r="E87" s="480"/>
      <c r="F87" s="480"/>
      <c r="G87" s="480"/>
      <c r="H87" s="480"/>
      <c r="I87" s="480"/>
      <c r="J87" s="480"/>
      <c r="K87" s="480"/>
    </row>
    <row r="88" spans="1:11" s="171" customFormat="1" ht="12" customHeight="1" x14ac:dyDescent="0.25">
      <c r="A88" s="411" t="s">
        <v>320</v>
      </c>
      <c r="B88" s="407">
        <v>1812</v>
      </c>
      <c r="C88" s="316">
        <v>0</v>
      </c>
      <c r="D88" s="480"/>
      <c r="E88" s="480"/>
      <c r="F88" s="480"/>
      <c r="G88" s="480"/>
      <c r="H88" s="480"/>
      <c r="I88" s="480"/>
      <c r="J88" s="480"/>
      <c r="K88" s="480"/>
    </row>
    <row r="89" spans="1:11" s="171" customFormat="1" ht="12" customHeight="1" x14ac:dyDescent="0.25">
      <c r="A89" s="411" t="s">
        <v>321</v>
      </c>
      <c r="B89" s="407">
        <v>1813</v>
      </c>
      <c r="C89" s="316">
        <v>0</v>
      </c>
      <c r="D89" s="480"/>
      <c r="E89" s="480"/>
      <c r="F89" s="480"/>
      <c r="G89" s="480"/>
      <c r="H89" s="480"/>
      <c r="I89" s="480"/>
      <c r="J89" s="480"/>
      <c r="K89" s="480"/>
    </row>
    <row r="90" spans="1:11" s="171" customFormat="1" ht="12" customHeight="1" x14ac:dyDescent="0.25">
      <c r="A90" s="411" t="s">
        <v>323</v>
      </c>
      <c r="B90" s="407">
        <v>1819</v>
      </c>
      <c r="C90" s="316">
        <v>0</v>
      </c>
      <c r="D90" s="480"/>
      <c r="E90" s="480"/>
      <c r="F90" s="480"/>
      <c r="G90" s="480"/>
      <c r="H90" s="480"/>
      <c r="I90" s="480"/>
      <c r="J90" s="480"/>
      <c r="K90" s="480"/>
    </row>
    <row r="91" spans="1:11" s="171" customFormat="1" ht="12" customHeight="1" x14ac:dyDescent="0.25">
      <c r="A91" s="411" t="s">
        <v>322</v>
      </c>
      <c r="B91" s="407">
        <v>1821</v>
      </c>
      <c r="C91" s="316">
        <v>2220</v>
      </c>
      <c r="D91" s="480"/>
      <c r="E91" s="480"/>
      <c r="F91" s="480"/>
      <c r="G91" s="480"/>
      <c r="H91" s="480"/>
      <c r="I91" s="480"/>
      <c r="J91" s="480"/>
      <c r="K91" s="480"/>
    </row>
    <row r="92" spans="1:11" s="171" customFormat="1" ht="12" customHeight="1" x14ac:dyDescent="0.25">
      <c r="A92" s="411" t="s">
        <v>324</v>
      </c>
      <c r="B92" s="407">
        <v>1822</v>
      </c>
      <c r="C92" s="316">
        <v>0</v>
      </c>
      <c r="D92" s="480"/>
      <c r="E92" s="480"/>
      <c r="F92" s="480"/>
      <c r="G92" s="480"/>
      <c r="H92" s="480"/>
      <c r="I92" s="480"/>
      <c r="J92" s="480"/>
      <c r="K92" s="480"/>
    </row>
    <row r="93" spans="1:11" s="171" customFormat="1" ht="12" customHeight="1" x14ac:dyDescent="0.25">
      <c r="A93" s="411" t="s">
        <v>325</v>
      </c>
      <c r="B93" s="407">
        <v>1823</v>
      </c>
      <c r="C93" s="316">
        <v>0</v>
      </c>
      <c r="D93" s="480"/>
      <c r="E93" s="480"/>
      <c r="F93" s="480"/>
      <c r="G93" s="480"/>
      <c r="H93" s="480"/>
      <c r="I93" s="480"/>
      <c r="J93" s="480"/>
      <c r="K93" s="480"/>
    </row>
    <row r="94" spans="1:11" s="171" customFormat="1" ht="12" customHeight="1" x14ac:dyDescent="0.25">
      <c r="A94" s="411" t="s">
        <v>327</v>
      </c>
      <c r="B94" s="407">
        <v>1829</v>
      </c>
      <c r="C94" s="316">
        <v>0</v>
      </c>
      <c r="D94" s="480"/>
      <c r="E94" s="480"/>
      <c r="F94" s="480"/>
      <c r="G94" s="480"/>
      <c r="H94" s="480"/>
      <c r="I94" s="480"/>
      <c r="J94" s="480"/>
      <c r="K94" s="480"/>
    </row>
    <row r="95" spans="1:11" s="171" customFormat="1" ht="12" customHeight="1" x14ac:dyDescent="0.25">
      <c r="A95" s="411" t="s">
        <v>328</v>
      </c>
      <c r="B95" s="407">
        <v>1890</v>
      </c>
      <c r="C95" s="316">
        <v>0</v>
      </c>
      <c r="D95" s="480"/>
      <c r="E95" s="480"/>
      <c r="F95" s="480"/>
      <c r="G95" s="480"/>
      <c r="H95" s="480"/>
      <c r="I95" s="480"/>
      <c r="J95" s="480"/>
      <c r="K95" s="480"/>
    </row>
    <row r="96" spans="1:11" s="171" customFormat="1" ht="12" x14ac:dyDescent="0.25">
      <c r="A96" s="467" t="s">
        <v>326</v>
      </c>
      <c r="B96" s="594"/>
      <c r="C96" s="469">
        <f>SUM(C87:C95)</f>
        <v>5213</v>
      </c>
      <c r="D96" s="480"/>
      <c r="E96" s="480"/>
      <c r="F96" s="480"/>
      <c r="G96" s="480"/>
      <c r="H96" s="480"/>
      <c r="I96" s="480"/>
      <c r="J96" s="480"/>
      <c r="K96" s="480"/>
    </row>
    <row r="97" spans="1:11" s="171" customFormat="1" ht="15.75" customHeight="1" x14ac:dyDescent="0.25">
      <c r="A97" s="589" t="s">
        <v>329</v>
      </c>
      <c r="B97" s="595" t="s">
        <v>330</v>
      </c>
      <c r="C97" s="480"/>
      <c r="D97" s="480"/>
      <c r="E97" s="480"/>
      <c r="F97" s="480"/>
      <c r="G97" s="480"/>
      <c r="H97" s="480"/>
      <c r="I97" s="480"/>
      <c r="J97" s="480"/>
      <c r="K97" s="480"/>
    </row>
    <row r="98" spans="1:11" s="171" customFormat="1" ht="12" customHeight="1" x14ac:dyDescent="0.25">
      <c r="A98" s="411" t="s">
        <v>331</v>
      </c>
      <c r="B98" s="407">
        <v>1910</v>
      </c>
      <c r="C98" s="316">
        <v>0</v>
      </c>
      <c r="D98" s="316">
        <v>0</v>
      </c>
      <c r="E98" s="480"/>
      <c r="F98" s="480"/>
      <c r="G98" s="480"/>
      <c r="H98" s="480"/>
      <c r="I98" s="480"/>
      <c r="J98" s="480"/>
      <c r="K98" s="480"/>
    </row>
    <row r="99" spans="1:11" s="171" customFormat="1" ht="12" customHeight="1" x14ac:dyDescent="0.25">
      <c r="A99" s="411" t="s">
        <v>332</v>
      </c>
      <c r="B99" s="408">
        <v>1920</v>
      </c>
      <c r="C99" s="316">
        <v>8000</v>
      </c>
      <c r="D99" s="316">
        <v>0</v>
      </c>
      <c r="E99" s="316">
        <v>0</v>
      </c>
      <c r="F99" s="316">
        <v>0</v>
      </c>
      <c r="G99" s="316">
        <v>0</v>
      </c>
      <c r="H99" s="316">
        <v>0</v>
      </c>
      <c r="I99" s="316">
        <v>0</v>
      </c>
      <c r="J99" s="316">
        <v>0</v>
      </c>
      <c r="K99" s="316">
        <v>0</v>
      </c>
    </row>
    <row r="100" spans="1:11" s="171" customFormat="1" ht="12" customHeight="1" x14ac:dyDescent="0.25">
      <c r="A100" s="411" t="s">
        <v>333</v>
      </c>
      <c r="B100" s="408">
        <v>1930</v>
      </c>
      <c r="C100" s="316">
        <v>0</v>
      </c>
      <c r="D100" s="316">
        <v>0</v>
      </c>
      <c r="E100" s="316">
        <v>0</v>
      </c>
      <c r="F100" s="316">
        <v>0</v>
      </c>
      <c r="G100" s="316">
        <v>0</v>
      </c>
      <c r="H100" s="316">
        <v>0</v>
      </c>
      <c r="I100" s="316">
        <v>0</v>
      </c>
      <c r="J100" s="316">
        <v>0</v>
      </c>
      <c r="K100" s="316">
        <v>0</v>
      </c>
    </row>
    <row r="101" spans="1:11" s="171" customFormat="1" ht="12" customHeight="1" x14ac:dyDescent="0.25">
      <c r="A101" s="411" t="s">
        <v>334</v>
      </c>
      <c r="B101" s="408">
        <v>1940</v>
      </c>
      <c r="C101" s="316">
        <v>232986</v>
      </c>
      <c r="D101" s="316">
        <v>0</v>
      </c>
      <c r="E101" s="480"/>
      <c r="F101" s="316">
        <v>0</v>
      </c>
      <c r="G101" s="480"/>
      <c r="H101" s="480"/>
      <c r="I101" s="480"/>
      <c r="J101" s="480"/>
      <c r="K101" s="480"/>
    </row>
    <row r="102" spans="1:11" s="171" customFormat="1" ht="12" customHeight="1" x14ac:dyDescent="0.25">
      <c r="A102" s="411" t="s">
        <v>335</v>
      </c>
      <c r="B102" s="408">
        <v>1950</v>
      </c>
      <c r="C102" s="316">
        <v>0</v>
      </c>
      <c r="D102" s="316">
        <v>0</v>
      </c>
      <c r="E102" s="316">
        <v>0</v>
      </c>
      <c r="F102" s="316">
        <v>0</v>
      </c>
      <c r="G102" s="316">
        <v>0</v>
      </c>
      <c r="H102" s="316">
        <v>0</v>
      </c>
      <c r="I102" s="480"/>
      <c r="J102" s="316">
        <v>0</v>
      </c>
      <c r="K102" s="316">
        <v>0</v>
      </c>
    </row>
    <row r="103" spans="1:11" s="171" customFormat="1" ht="12" customHeight="1" x14ac:dyDescent="0.25">
      <c r="A103" s="411" t="s">
        <v>336</v>
      </c>
      <c r="B103" s="408">
        <v>1960</v>
      </c>
      <c r="C103" s="316">
        <v>0</v>
      </c>
      <c r="D103" s="316">
        <v>0</v>
      </c>
      <c r="E103" s="316">
        <v>0</v>
      </c>
      <c r="F103" s="316">
        <v>0</v>
      </c>
      <c r="G103" s="316">
        <v>0</v>
      </c>
      <c r="H103" s="316">
        <v>0</v>
      </c>
      <c r="I103" s="316">
        <v>0</v>
      </c>
      <c r="J103" s="316">
        <v>0</v>
      </c>
      <c r="K103" s="316">
        <v>0</v>
      </c>
    </row>
    <row r="104" spans="1:11" s="171" customFormat="1" ht="12" customHeight="1" x14ac:dyDescent="0.25">
      <c r="A104" s="411" t="s">
        <v>337</v>
      </c>
      <c r="B104" s="408">
        <v>1970</v>
      </c>
      <c r="C104" s="316">
        <v>0</v>
      </c>
      <c r="D104" s="466"/>
      <c r="E104" s="466"/>
      <c r="F104" s="466"/>
      <c r="G104" s="466"/>
      <c r="H104" s="466"/>
      <c r="I104" s="499"/>
      <c r="J104" s="466"/>
      <c r="K104" s="466"/>
    </row>
    <row r="105" spans="1:11" s="171" customFormat="1" ht="12" customHeight="1" x14ac:dyDescent="0.25">
      <c r="A105" s="411" t="s">
        <v>338</v>
      </c>
      <c r="B105" s="408">
        <v>1980</v>
      </c>
      <c r="C105" s="316">
        <v>0</v>
      </c>
      <c r="D105" s="316">
        <v>0</v>
      </c>
      <c r="E105" s="316">
        <v>0</v>
      </c>
      <c r="F105" s="316">
        <v>0</v>
      </c>
      <c r="G105" s="316">
        <v>0</v>
      </c>
      <c r="H105" s="316">
        <v>0</v>
      </c>
      <c r="I105" s="316">
        <v>0</v>
      </c>
      <c r="J105" s="316">
        <v>0</v>
      </c>
      <c r="K105" s="316">
        <v>0</v>
      </c>
    </row>
    <row r="106" spans="1:11" s="171" customFormat="1" ht="12" customHeight="1" x14ac:dyDescent="0.25">
      <c r="A106" s="411" t="s">
        <v>339</v>
      </c>
      <c r="B106" s="408">
        <v>1983</v>
      </c>
      <c r="C106" s="10">
        <v>0</v>
      </c>
      <c r="D106" s="501"/>
      <c r="E106" s="10">
        <v>0</v>
      </c>
      <c r="F106" s="501"/>
      <c r="G106" s="501"/>
      <c r="H106" s="10">
        <v>0</v>
      </c>
      <c r="I106" s="499"/>
      <c r="J106" s="499"/>
      <c r="K106" s="480"/>
    </row>
    <row r="107" spans="1:11" s="171" customFormat="1" ht="12" customHeight="1" x14ac:dyDescent="0.25">
      <c r="A107" s="411" t="s">
        <v>340</v>
      </c>
      <c r="B107" s="408">
        <v>1991</v>
      </c>
      <c r="C107" s="10">
        <v>0</v>
      </c>
      <c r="D107" s="10">
        <v>0</v>
      </c>
      <c r="E107" s="10">
        <v>0</v>
      </c>
      <c r="F107" s="10">
        <v>0</v>
      </c>
      <c r="G107" s="10">
        <v>0</v>
      </c>
      <c r="H107" s="10">
        <v>0</v>
      </c>
      <c r="I107" s="480"/>
      <c r="J107" s="480"/>
      <c r="K107" s="480"/>
    </row>
    <row r="108" spans="1:11" s="171" customFormat="1" ht="12" customHeight="1" x14ac:dyDescent="0.25">
      <c r="A108" s="411" t="s">
        <v>341</v>
      </c>
      <c r="B108" s="408">
        <v>1992</v>
      </c>
      <c r="C108" s="317">
        <v>0</v>
      </c>
      <c r="D108" s="480"/>
      <c r="E108" s="480"/>
      <c r="F108" s="480"/>
      <c r="G108" s="480"/>
      <c r="H108" s="480"/>
      <c r="I108" s="480"/>
      <c r="J108" s="480"/>
      <c r="K108" s="480"/>
    </row>
    <row r="109" spans="1:11" s="171" customFormat="1" ht="12" customHeight="1" x14ac:dyDescent="0.25">
      <c r="A109" s="411" t="s">
        <v>343</v>
      </c>
      <c r="B109" s="408">
        <v>1993</v>
      </c>
      <c r="C109" s="317">
        <v>0</v>
      </c>
      <c r="D109" s="317">
        <v>0</v>
      </c>
      <c r="E109" s="317">
        <v>0</v>
      </c>
      <c r="F109" s="317">
        <v>0</v>
      </c>
      <c r="G109" s="317">
        <v>0</v>
      </c>
      <c r="H109" s="317">
        <v>0</v>
      </c>
      <c r="I109" s="480"/>
      <c r="J109" s="316">
        <v>0</v>
      </c>
      <c r="K109" s="316">
        <v>0</v>
      </c>
    </row>
    <row r="110" spans="1:11" s="171" customFormat="1" ht="12" customHeight="1" x14ac:dyDescent="0.25">
      <c r="A110" s="411" t="s">
        <v>344</v>
      </c>
      <c r="B110" s="408">
        <v>1999</v>
      </c>
      <c r="C110" s="317">
        <v>96397</v>
      </c>
      <c r="D110" s="317">
        <v>0</v>
      </c>
      <c r="E110" s="317">
        <v>0</v>
      </c>
      <c r="F110" s="317">
        <v>0</v>
      </c>
      <c r="G110" s="317">
        <v>0</v>
      </c>
      <c r="H110" s="317">
        <v>0</v>
      </c>
      <c r="I110" s="316">
        <v>0</v>
      </c>
      <c r="J110" s="316">
        <v>0</v>
      </c>
      <c r="K110" s="316">
        <v>0</v>
      </c>
    </row>
    <row r="111" spans="1:11" s="171" customFormat="1" ht="12" x14ac:dyDescent="0.25">
      <c r="A111" s="467" t="s">
        <v>342</v>
      </c>
      <c r="B111" s="594"/>
      <c r="C111" s="469">
        <f t="shared" ref="C111:K111" si="3">SUM(C98:C110)</f>
        <v>337383</v>
      </c>
      <c r="D111" s="469">
        <f t="shared" si="3"/>
        <v>0</v>
      </c>
      <c r="E111" s="469">
        <f t="shared" si="3"/>
        <v>0</v>
      </c>
      <c r="F111" s="469">
        <f t="shared" si="3"/>
        <v>0</v>
      </c>
      <c r="G111" s="469">
        <f t="shared" si="3"/>
        <v>0</v>
      </c>
      <c r="H111" s="469">
        <f t="shared" si="3"/>
        <v>0</v>
      </c>
      <c r="I111" s="469">
        <f t="shared" si="3"/>
        <v>0</v>
      </c>
      <c r="J111" s="469">
        <f t="shared" si="3"/>
        <v>0</v>
      </c>
      <c r="K111" s="469">
        <f t="shared" si="3"/>
        <v>0</v>
      </c>
    </row>
    <row r="112" spans="1:11" s="171" customFormat="1" ht="24.75" customHeight="1" x14ac:dyDescent="0.25">
      <c r="A112" s="597" t="s">
        <v>345</v>
      </c>
      <c r="B112" s="598" t="s">
        <v>89</v>
      </c>
      <c r="C112" s="490">
        <f t="shared" ref="C112:K112" si="4">SUM(C12,C18,C40,C63,C68,C76,C84,C96,C111)</f>
        <v>887878</v>
      </c>
      <c r="D112" s="490">
        <f t="shared" si="4"/>
        <v>0</v>
      </c>
      <c r="E112" s="490">
        <f t="shared" si="4"/>
        <v>0</v>
      </c>
      <c r="F112" s="490">
        <f t="shared" si="4"/>
        <v>0</v>
      </c>
      <c r="G112" s="490">
        <f t="shared" si="4"/>
        <v>0</v>
      </c>
      <c r="H112" s="490">
        <f t="shared" si="4"/>
        <v>0</v>
      </c>
      <c r="I112" s="490">
        <f t="shared" si="4"/>
        <v>0</v>
      </c>
      <c r="J112" s="490">
        <f t="shared" si="4"/>
        <v>0</v>
      </c>
      <c r="K112" s="490">
        <f t="shared" si="4"/>
        <v>0</v>
      </c>
    </row>
    <row r="113" spans="1:11" s="171" customFormat="1" ht="24.75" customHeight="1" x14ac:dyDescent="0.25">
      <c r="A113" s="599" t="s">
        <v>346</v>
      </c>
      <c r="B113" s="600"/>
      <c r="C113" s="490">
        <f>C12+C18+C40+C68+C76+C85+C96+C111</f>
        <v>888378</v>
      </c>
      <c r="D113" s="499"/>
      <c r="E113" s="499"/>
      <c r="F113" s="499"/>
      <c r="G113" s="499"/>
      <c r="H113" s="499"/>
      <c r="I113" s="499"/>
      <c r="J113" s="499"/>
      <c r="K113" s="499"/>
    </row>
    <row r="114" spans="1:11" s="171" customFormat="1" ht="24.75" customHeight="1" x14ac:dyDescent="0.25">
      <c r="A114" s="601" t="s">
        <v>347</v>
      </c>
      <c r="B114" s="602"/>
      <c r="C114" s="475"/>
      <c r="D114" s="475"/>
      <c r="E114" s="475"/>
      <c r="F114" s="475"/>
      <c r="G114" s="475"/>
      <c r="H114" s="475"/>
      <c r="I114" s="475"/>
      <c r="J114" s="475"/>
      <c r="K114" s="476"/>
    </row>
    <row r="115" spans="1:11" s="171" customFormat="1" ht="12" customHeight="1" x14ac:dyDescent="0.25">
      <c r="A115" s="197" t="s">
        <v>348</v>
      </c>
      <c r="B115" s="175">
        <v>2100</v>
      </c>
      <c r="C115" s="317">
        <v>6310</v>
      </c>
      <c r="D115" s="317">
        <v>0</v>
      </c>
      <c r="E115" s="480"/>
      <c r="F115" s="317">
        <v>0</v>
      </c>
      <c r="G115" s="317">
        <v>0</v>
      </c>
      <c r="H115" s="480"/>
      <c r="I115" s="480"/>
      <c r="J115" s="480"/>
      <c r="K115" s="480"/>
    </row>
    <row r="116" spans="1:11" s="171" customFormat="1" ht="12" customHeight="1" x14ac:dyDescent="0.25">
      <c r="A116" s="13" t="s">
        <v>349</v>
      </c>
      <c r="B116" s="408">
        <v>2200</v>
      </c>
      <c r="C116" s="317">
        <v>4494</v>
      </c>
      <c r="D116" s="317">
        <v>0</v>
      </c>
      <c r="E116" s="480"/>
      <c r="F116" s="317">
        <v>0</v>
      </c>
      <c r="G116" s="317">
        <v>0</v>
      </c>
      <c r="H116" s="480"/>
      <c r="I116" s="480"/>
      <c r="J116" s="480"/>
      <c r="K116" s="480"/>
    </row>
    <row r="117" spans="1:11" s="171" customFormat="1" ht="12" customHeight="1" x14ac:dyDescent="0.25">
      <c r="A117" s="13" t="s">
        <v>351</v>
      </c>
      <c r="B117" s="408">
        <v>2300</v>
      </c>
      <c r="C117" s="317">
        <v>0</v>
      </c>
      <c r="D117" s="317">
        <v>0</v>
      </c>
      <c r="E117" s="480"/>
      <c r="F117" s="317">
        <v>0</v>
      </c>
      <c r="G117" s="317">
        <v>0</v>
      </c>
      <c r="H117" s="480"/>
      <c r="I117" s="480"/>
      <c r="J117" s="480"/>
      <c r="K117" s="480"/>
    </row>
    <row r="118" spans="1:11" s="171" customFormat="1" ht="23.25" customHeight="1" x14ac:dyDescent="0.25">
      <c r="A118" s="512" t="s">
        <v>350</v>
      </c>
      <c r="B118" s="603" t="s">
        <v>352</v>
      </c>
      <c r="C118" s="469">
        <f>SUM(C115:C117)</f>
        <v>10804</v>
      </c>
      <c r="D118" s="469">
        <f>SUM(D115:D117)</f>
        <v>0</v>
      </c>
      <c r="E118" s="480"/>
      <c r="F118" s="469">
        <f>SUM(F115:F117)</f>
        <v>0</v>
      </c>
      <c r="G118" s="469">
        <f>SUM(G115:G117)</f>
        <v>0</v>
      </c>
      <c r="H118" s="480"/>
      <c r="I118" s="480"/>
      <c r="J118" s="480"/>
      <c r="K118" s="480"/>
    </row>
    <row r="119" spans="1:11" s="171" customFormat="1" ht="16.649999999999999" customHeight="1" x14ac:dyDescent="0.25">
      <c r="A119" s="546" t="s">
        <v>353</v>
      </c>
      <c r="B119" s="604"/>
      <c r="C119" s="605"/>
      <c r="D119" s="606"/>
      <c r="E119" s="458"/>
      <c r="F119" s="606"/>
      <c r="G119" s="606"/>
      <c r="H119" s="458"/>
      <c r="I119" s="458"/>
      <c r="J119" s="458"/>
      <c r="K119" s="459"/>
    </row>
    <row r="120" spans="1:11" s="171" customFormat="1" ht="16.5" customHeight="1" x14ac:dyDescent="0.25">
      <c r="A120" s="607" t="s">
        <v>354</v>
      </c>
      <c r="B120" s="608"/>
      <c r="C120" s="480"/>
      <c r="D120" s="480"/>
      <c r="E120" s="480"/>
      <c r="F120" s="480"/>
      <c r="G120" s="480"/>
      <c r="H120" s="480"/>
      <c r="I120" s="480"/>
      <c r="J120" s="480"/>
      <c r="K120" s="480"/>
    </row>
    <row r="121" spans="1:11" s="171" customFormat="1" ht="12" customHeight="1" x14ac:dyDescent="0.25">
      <c r="A121" s="13" t="s">
        <v>355</v>
      </c>
      <c r="B121" s="408">
        <v>3001</v>
      </c>
      <c r="C121" s="317">
        <v>0</v>
      </c>
      <c r="D121" s="317">
        <v>0</v>
      </c>
      <c r="E121" s="317">
        <v>0</v>
      </c>
      <c r="F121" s="317">
        <v>0</v>
      </c>
      <c r="G121" s="317">
        <v>0</v>
      </c>
      <c r="H121" s="317">
        <v>0</v>
      </c>
      <c r="I121" s="480"/>
      <c r="J121" s="317">
        <v>0</v>
      </c>
      <c r="K121" s="317">
        <v>0</v>
      </c>
    </row>
    <row r="122" spans="1:11" s="171" customFormat="1" ht="12" customHeight="1" x14ac:dyDescent="0.25">
      <c r="A122" s="67" t="s">
        <v>356</v>
      </c>
      <c r="B122" s="407">
        <v>3005</v>
      </c>
      <c r="C122" s="317">
        <v>0</v>
      </c>
      <c r="D122" s="317">
        <v>0</v>
      </c>
      <c r="E122" s="317">
        <v>0</v>
      </c>
      <c r="F122" s="317">
        <v>0</v>
      </c>
      <c r="G122" s="317">
        <v>0</v>
      </c>
      <c r="H122" s="317">
        <v>0</v>
      </c>
      <c r="I122" s="480"/>
      <c r="J122" s="317">
        <v>0</v>
      </c>
      <c r="K122" s="317">
        <v>0</v>
      </c>
    </row>
    <row r="123" spans="1:11" s="171" customFormat="1" ht="22.5" customHeight="1" x14ac:dyDescent="0.25">
      <c r="A123" s="67" t="s">
        <v>358</v>
      </c>
      <c r="B123" s="406">
        <v>3099</v>
      </c>
      <c r="C123" s="317">
        <v>0</v>
      </c>
      <c r="D123" s="317">
        <v>0</v>
      </c>
      <c r="E123" s="317">
        <v>0</v>
      </c>
      <c r="F123" s="317">
        <v>0</v>
      </c>
      <c r="G123" s="317">
        <v>0</v>
      </c>
      <c r="H123" s="317">
        <v>0</v>
      </c>
      <c r="I123" s="480"/>
      <c r="J123" s="317">
        <v>0</v>
      </c>
      <c r="K123" s="317">
        <v>0</v>
      </c>
    </row>
    <row r="124" spans="1:11" s="171" customFormat="1" ht="12" x14ac:dyDescent="0.25">
      <c r="A124" s="467" t="s">
        <v>357</v>
      </c>
      <c r="B124" s="471"/>
      <c r="C124" s="469">
        <f t="shared" ref="C124:H124" si="5">SUM(C121:C123)</f>
        <v>0</v>
      </c>
      <c r="D124" s="469">
        <f t="shared" si="5"/>
        <v>0</v>
      </c>
      <c r="E124" s="469">
        <f t="shared" si="5"/>
        <v>0</v>
      </c>
      <c r="F124" s="469">
        <f t="shared" si="5"/>
        <v>0</v>
      </c>
      <c r="G124" s="469">
        <f t="shared" si="5"/>
        <v>0</v>
      </c>
      <c r="H124" s="469">
        <f t="shared" si="5"/>
        <v>0</v>
      </c>
      <c r="I124" s="480"/>
      <c r="J124" s="469">
        <f>SUM(J121:J123)</f>
        <v>0</v>
      </c>
      <c r="K124" s="469">
        <f>SUM(K121:K123)</f>
        <v>0</v>
      </c>
    </row>
    <row r="125" spans="1:11" s="171" customFormat="1" ht="15.75" customHeight="1" x14ac:dyDescent="0.25">
      <c r="A125" s="589" t="s">
        <v>359</v>
      </c>
      <c r="B125" s="609"/>
      <c r="C125" s="480"/>
      <c r="D125" s="480"/>
      <c r="E125" s="596"/>
      <c r="F125" s="480"/>
      <c r="G125" s="480"/>
      <c r="H125" s="480"/>
      <c r="I125" s="480"/>
      <c r="J125" s="480"/>
      <c r="K125" s="480"/>
    </row>
    <row r="126" spans="1:11" s="171" customFormat="1" ht="12" customHeight="1" x14ac:dyDescent="0.25">
      <c r="A126" s="610" t="s">
        <v>360</v>
      </c>
      <c r="B126" s="611"/>
      <c r="C126" s="480"/>
      <c r="D126" s="480"/>
      <c r="E126" s="596"/>
      <c r="F126" s="480"/>
      <c r="G126" s="480"/>
      <c r="H126" s="480"/>
      <c r="I126" s="480"/>
      <c r="J126" s="480"/>
      <c r="K126" s="480"/>
    </row>
    <row r="127" spans="1:11" s="171" customFormat="1" ht="12" customHeight="1" x14ac:dyDescent="0.25">
      <c r="A127" s="13" t="s">
        <v>361</v>
      </c>
      <c r="B127" s="407">
        <v>3100</v>
      </c>
      <c r="C127" s="317">
        <v>0</v>
      </c>
      <c r="D127" s="596"/>
      <c r="E127" s="596"/>
      <c r="F127" s="317">
        <v>0</v>
      </c>
      <c r="G127" s="480"/>
      <c r="H127" s="480"/>
      <c r="I127" s="480"/>
      <c r="J127" s="480"/>
      <c r="K127" s="480"/>
    </row>
    <row r="128" spans="1:11" s="171" customFormat="1" ht="12" customHeight="1" x14ac:dyDescent="0.25">
      <c r="A128" s="13" t="s">
        <v>362</v>
      </c>
      <c r="B128" s="408">
        <v>3120</v>
      </c>
      <c r="C128" s="317">
        <v>0</v>
      </c>
      <c r="D128" s="480"/>
      <c r="E128" s="596"/>
      <c r="F128" s="317">
        <v>0</v>
      </c>
      <c r="G128" s="480"/>
      <c r="H128" s="480"/>
      <c r="I128" s="480"/>
      <c r="J128" s="480"/>
      <c r="K128" s="480"/>
    </row>
    <row r="129" spans="1:11" s="171" customFormat="1" ht="12" customHeight="1" x14ac:dyDescent="0.25">
      <c r="A129" s="13" t="s">
        <v>363</v>
      </c>
      <c r="B129" s="408">
        <v>3130</v>
      </c>
      <c r="C129" s="317">
        <v>0</v>
      </c>
      <c r="D129" s="480"/>
      <c r="E129" s="596"/>
      <c r="F129" s="317">
        <v>0</v>
      </c>
      <c r="G129" s="480"/>
      <c r="H129" s="480"/>
      <c r="I129" s="480"/>
      <c r="J129" s="480"/>
      <c r="K129" s="480"/>
    </row>
    <row r="130" spans="1:11" s="171" customFormat="1" ht="12" customHeight="1" x14ac:dyDescent="0.25">
      <c r="A130" s="13" t="s">
        <v>365</v>
      </c>
      <c r="B130" s="408">
        <v>3199</v>
      </c>
      <c r="C130" s="317">
        <v>0</v>
      </c>
      <c r="D130" s="316">
        <v>0</v>
      </c>
      <c r="E130" s="596"/>
      <c r="F130" s="317">
        <v>0</v>
      </c>
      <c r="G130" s="480"/>
      <c r="H130" s="480"/>
      <c r="I130" s="480"/>
      <c r="J130" s="480"/>
      <c r="K130" s="480"/>
    </row>
    <row r="131" spans="1:11" s="171" customFormat="1" ht="12" x14ac:dyDescent="0.25">
      <c r="A131" s="467" t="s">
        <v>364</v>
      </c>
      <c r="B131" s="588"/>
      <c r="C131" s="469">
        <f>SUM(C127:C130)</f>
        <v>0</v>
      </c>
      <c r="D131" s="469">
        <f>SUM(D127:D130)</f>
        <v>0</v>
      </c>
      <c r="E131" s="480"/>
      <c r="F131" s="469">
        <f>SUM(F127:F130)</f>
        <v>0</v>
      </c>
      <c r="G131" s="480"/>
      <c r="H131" s="480"/>
      <c r="I131" s="480"/>
      <c r="J131" s="480"/>
      <c r="K131" s="480"/>
    </row>
    <row r="132" spans="1:11" s="171" customFormat="1" ht="15.75" customHeight="1" x14ac:dyDescent="0.25">
      <c r="A132" s="612" t="s">
        <v>366</v>
      </c>
      <c r="B132" s="613"/>
      <c r="C132" s="470"/>
      <c r="D132" s="470"/>
      <c r="E132" s="480"/>
      <c r="F132" s="480"/>
      <c r="G132" s="480"/>
      <c r="H132" s="480"/>
      <c r="I132" s="480"/>
      <c r="J132" s="480"/>
      <c r="K132" s="480"/>
    </row>
    <row r="133" spans="1:11" s="171" customFormat="1" ht="12" customHeight="1" x14ac:dyDescent="0.25">
      <c r="A133" s="13" t="s">
        <v>367</v>
      </c>
      <c r="B133" s="408">
        <v>3200</v>
      </c>
      <c r="C133" s="317">
        <v>0</v>
      </c>
      <c r="D133" s="317">
        <v>0</v>
      </c>
      <c r="E133" s="480"/>
      <c r="F133" s="480"/>
      <c r="G133" s="317">
        <v>0</v>
      </c>
      <c r="H133" s="480"/>
      <c r="I133" s="480"/>
      <c r="J133" s="480"/>
      <c r="K133" s="480"/>
    </row>
    <row r="134" spans="1:11" s="171" customFormat="1" ht="12" customHeight="1" x14ac:dyDescent="0.25">
      <c r="A134" s="13" t="s">
        <v>368</v>
      </c>
      <c r="B134" s="408">
        <v>3220</v>
      </c>
      <c r="C134" s="317">
        <v>294421</v>
      </c>
      <c r="D134" s="317">
        <v>0</v>
      </c>
      <c r="E134" s="480"/>
      <c r="F134" s="480"/>
      <c r="G134" s="317">
        <v>0</v>
      </c>
      <c r="H134" s="480"/>
      <c r="I134" s="480"/>
      <c r="J134" s="480"/>
      <c r="K134" s="480"/>
    </row>
    <row r="135" spans="1:11" s="171" customFormat="1" ht="12" customHeight="1" x14ac:dyDescent="0.25">
      <c r="A135" s="13" t="s">
        <v>369</v>
      </c>
      <c r="B135" s="408">
        <v>3225</v>
      </c>
      <c r="C135" s="317">
        <v>0</v>
      </c>
      <c r="D135" s="317">
        <v>0</v>
      </c>
      <c r="E135" s="480"/>
      <c r="F135" s="480"/>
      <c r="G135" s="317">
        <v>0</v>
      </c>
      <c r="H135" s="480"/>
      <c r="I135" s="480"/>
      <c r="J135" s="480"/>
      <c r="K135" s="480"/>
    </row>
    <row r="136" spans="1:11" s="171" customFormat="1" ht="12" customHeight="1" x14ac:dyDescent="0.25">
      <c r="A136" s="13" t="s">
        <v>370</v>
      </c>
      <c r="B136" s="408">
        <v>3235</v>
      </c>
      <c r="C136" s="317">
        <v>0</v>
      </c>
      <c r="D136" s="317">
        <v>0</v>
      </c>
      <c r="E136" s="480"/>
      <c r="F136" s="480"/>
      <c r="G136" s="317">
        <v>0</v>
      </c>
      <c r="H136" s="480"/>
      <c r="I136" s="480"/>
      <c r="J136" s="480"/>
      <c r="K136" s="480"/>
    </row>
    <row r="137" spans="1:11" s="171" customFormat="1" ht="12" customHeight="1" x14ac:dyDescent="0.25">
      <c r="A137" s="67" t="s">
        <v>371</v>
      </c>
      <c r="B137" s="408">
        <v>3240</v>
      </c>
      <c r="C137" s="317">
        <v>0</v>
      </c>
      <c r="D137" s="317">
        <v>0</v>
      </c>
      <c r="E137" s="480"/>
      <c r="F137" s="480"/>
      <c r="G137" s="317">
        <v>0</v>
      </c>
      <c r="H137" s="480"/>
      <c r="I137" s="480"/>
      <c r="J137" s="480"/>
      <c r="K137" s="480"/>
    </row>
    <row r="138" spans="1:11" s="171" customFormat="1" ht="12" customHeight="1" x14ac:dyDescent="0.25">
      <c r="A138" s="13" t="s">
        <v>372</v>
      </c>
      <c r="B138" s="408">
        <v>3270</v>
      </c>
      <c r="C138" s="317">
        <v>0</v>
      </c>
      <c r="D138" s="317">
        <v>0</v>
      </c>
      <c r="E138" s="480"/>
      <c r="F138" s="480"/>
      <c r="G138" s="317">
        <v>0</v>
      </c>
      <c r="H138" s="480"/>
      <c r="I138" s="480"/>
      <c r="J138" s="480"/>
      <c r="K138" s="480"/>
    </row>
    <row r="139" spans="1:11" s="171" customFormat="1" ht="12" customHeight="1" x14ac:dyDescent="0.25">
      <c r="A139" s="13" t="s">
        <v>374</v>
      </c>
      <c r="B139" s="408">
        <v>3299</v>
      </c>
      <c r="C139" s="317">
        <v>0</v>
      </c>
      <c r="D139" s="317">
        <v>0</v>
      </c>
      <c r="E139" s="480"/>
      <c r="F139" s="480"/>
      <c r="G139" s="317">
        <v>0</v>
      </c>
      <c r="H139" s="480"/>
      <c r="I139" s="480"/>
      <c r="J139" s="480"/>
      <c r="K139" s="480"/>
    </row>
    <row r="140" spans="1:11" s="171" customFormat="1" ht="12" x14ac:dyDescent="0.25">
      <c r="A140" s="467" t="s">
        <v>373</v>
      </c>
      <c r="B140" s="560"/>
      <c r="C140" s="469">
        <f>SUM(C133:C139)</f>
        <v>294421</v>
      </c>
      <c r="D140" s="469">
        <f>SUM(D133:D139)</f>
        <v>0</v>
      </c>
      <c r="E140" s="480"/>
      <c r="F140" s="480"/>
      <c r="G140" s="469">
        <f>SUM(G133:G139)</f>
        <v>0</v>
      </c>
      <c r="H140" s="480"/>
      <c r="I140" s="480"/>
      <c r="J140" s="480"/>
      <c r="K140" s="480"/>
    </row>
    <row r="141" spans="1:11" s="171" customFormat="1" ht="12" x14ac:dyDescent="0.25">
      <c r="A141" s="199" t="s">
        <v>375</v>
      </c>
      <c r="B141" s="175">
        <v>3360</v>
      </c>
      <c r="C141" s="80">
        <v>0</v>
      </c>
      <c r="D141" s="480"/>
      <c r="E141" s="480"/>
      <c r="F141" s="480"/>
      <c r="G141" s="480"/>
      <c r="H141" s="480"/>
      <c r="I141" s="480"/>
      <c r="J141" s="480"/>
      <c r="K141" s="480"/>
    </row>
    <row r="142" spans="1:11" s="171" customFormat="1" ht="12" customHeight="1" x14ac:dyDescent="0.25">
      <c r="A142" s="431" t="s">
        <v>376</v>
      </c>
      <c r="B142" s="408">
        <v>3365</v>
      </c>
      <c r="C142" s="316">
        <v>0</v>
      </c>
      <c r="D142" s="316">
        <v>0</v>
      </c>
      <c r="E142" s="480"/>
      <c r="F142" s="480"/>
      <c r="G142" s="316">
        <v>0</v>
      </c>
      <c r="H142" s="480"/>
      <c r="I142" s="480"/>
      <c r="J142" s="480"/>
      <c r="K142" s="480"/>
    </row>
    <row r="143" spans="1:11" s="171" customFormat="1" ht="12" customHeight="1" x14ac:dyDescent="0.25">
      <c r="A143" s="411" t="s">
        <v>377</v>
      </c>
      <c r="B143" s="408">
        <v>3370</v>
      </c>
      <c r="C143" s="316">
        <v>0</v>
      </c>
      <c r="D143" s="316">
        <v>0</v>
      </c>
      <c r="E143" s="480"/>
      <c r="F143" s="480"/>
      <c r="G143" s="480"/>
      <c r="H143" s="480"/>
      <c r="I143" s="480"/>
      <c r="J143" s="480"/>
      <c r="K143" s="480"/>
    </row>
    <row r="144" spans="1:11" s="171" customFormat="1" ht="12" customHeight="1" x14ac:dyDescent="0.25">
      <c r="A144" s="411" t="s">
        <v>378</v>
      </c>
      <c r="B144" s="408">
        <v>3410</v>
      </c>
      <c r="C144" s="316">
        <v>0</v>
      </c>
      <c r="D144" s="316">
        <v>0</v>
      </c>
      <c r="E144" s="316">
        <v>0</v>
      </c>
      <c r="F144" s="316">
        <v>0</v>
      </c>
      <c r="G144" s="316">
        <v>0</v>
      </c>
      <c r="H144" s="316">
        <v>0</v>
      </c>
      <c r="I144" s="316">
        <v>0</v>
      </c>
      <c r="J144" s="316">
        <v>0</v>
      </c>
      <c r="K144" s="316">
        <v>0</v>
      </c>
    </row>
    <row r="145" spans="1:11" s="171" customFormat="1" ht="12" customHeight="1" x14ac:dyDescent="0.25">
      <c r="A145" s="411" t="s">
        <v>380</v>
      </c>
      <c r="B145" s="408">
        <v>3499</v>
      </c>
      <c r="C145" s="316">
        <v>0</v>
      </c>
      <c r="D145" s="316">
        <v>0</v>
      </c>
      <c r="E145" s="316">
        <v>0</v>
      </c>
      <c r="F145" s="316">
        <v>0</v>
      </c>
      <c r="G145" s="316">
        <v>0</v>
      </c>
      <c r="H145" s="316">
        <v>0</v>
      </c>
      <c r="I145" s="316">
        <v>0</v>
      </c>
      <c r="J145" s="316">
        <v>0</v>
      </c>
      <c r="K145" s="316">
        <v>0</v>
      </c>
    </row>
    <row r="146" spans="1:11" s="171" customFormat="1" ht="15.75" customHeight="1" x14ac:dyDescent="0.25">
      <c r="A146" s="496" t="s">
        <v>379</v>
      </c>
      <c r="B146" s="614"/>
      <c r="C146" s="501"/>
      <c r="D146" s="501"/>
      <c r="E146" s="480"/>
      <c r="F146" s="501"/>
      <c r="G146" s="480"/>
      <c r="H146" s="480"/>
      <c r="I146" s="480"/>
      <c r="J146" s="480"/>
      <c r="K146" s="480"/>
    </row>
    <row r="147" spans="1:11" s="171" customFormat="1" ht="12" customHeight="1" x14ac:dyDescent="0.25">
      <c r="A147" s="411" t="s">
        <v>381</v>
      </c>
      <c r="B147" s="407">
        <v>3500</v>
      </c>
      <c r="C147" s="316">
        <v>0</v>
      </c>
      <c r="D147" s="316">
        <v>0</v>
      </c>
      <c r="E147" s="480"/>
      <c r="F147" s="316">
        <v>0</v>
      </c>
      <c r="G147" s="316">
        <v>0</v>
      </c>
      <c r="H147" s="480"/>
      <c r="I147" s="480"/>
      <c r="J147" s="480"/>
      <c r="K147" s="480"/>
    </row>
    <row r="148" spans="1:11" s="171" customFormat="1" ht="12" customHeight="1" x14ac:dyDescent="0.25">
      <c r="A148" s="411" t="s">
        <v>382</v>
      </c>
      <c r="B148" s="408">
        <v>3510</v>
      </c>
      <c r="C148" s="316">
        <v>0</v>
      </c>
      <c r="D148" s="316">
        <v>0</v>
      </c>
      <c r="E148" s="480"/>
      <c r="F148" s="316">
        <v>0</v>
      </c>
      <c r="G148" s="316">
        <v>0</v>
      </c>
      <c r="H148" s="480"/>
      <c r="I148" s="480"/>
      <c r="J148" s="480"/>
      <c r="K148" s="480"/>
    </row>
    <row r="149" spans="1:11" s="171" customFormat="1" ht="12" customHeight="1" x14ac:dyDescent="0.25">
      <c r="A149" s="411" t="s">
        <v>384</v>
      </c>
      <c r="B149" s="408">
        <v>3599</v>
      </c>
      <c r="C149" s="316">
        <v>0</v>
      </c>
      <c r="D149" s="316">
        <v>0</v>
      </c>
      <c r="E149" s="480"/>
      <c r="F149" s="316">
        <v>0</v>
      </c>
      <c r="G149" s="316">
        <v>0</v>
      </c>
      <c r="H149" s="480"/>
      <c r="I149" s="480"/>
      <c r="J149" s="480"/>
      <c r="K149" s="480"/>
    </row>
    <row r="150" spans="1:11" s="171" customFormat="1" ht="12" x14ac:dyDescent="0.25">
      <c r="A150" s="467" t="s">
        <v>383</v>
      </c>
      <c r="B150" s="615"/>
      <c r="C150" s="469">
        <f>SUM(C147:C149)</f>
        <v>0</v>
      </c>
      <c r="D150" s="469">
        <f>SUM(D147:D149)</f>
        <v>0</v>
      </c>
      <c r="E150" s="480"/>
      <c r="F150" s="469">
        <f>SUM(F147:F149)</f>
        <v>0</v>
      </c>
      <c r="G150" s="469">
        <f>SUM(G147:G149)</f>
        <v>0</v>
      </c>
      <c r="H150" s="480"/>
      <c r="I150" s="480"/>
      <c r="J150" s="480"/>
      <c r="K150" s="480"/>
    </row>
    <row r="151" spans="1:11" s="171" customFormat="1" ht="12" x14ac:dyDescent="0.25">
      <c r="A151" s="197" t="s">
        <v>385</v>
      </c>
      <c r="B151" s="175">
        <v>3610</v>
      </c>
      <c r="C151" s="80">
        <v>0</v>
      </c>
      <c r="D151" s="480"/>
      <c r="E151" s="480"/>
      <c r="F151" s="480"/>
      <c r="G151" s="480"/>
      <c r="H151" s="480"/>
      <c r="I151" s="480"/>
      <c r="J151" s="480"/>
      <c r="K151" s="480"/>
    </row>
    <row r="152" spans="1:11" s="171" customFormat="1" ht="12" customHeight="1" x14ac:dyDescent="0.25">
      <c r="A152" s="13" t="s">
        <v>386</v>
      </c>
      <c r="B152" s="408">
        <v>3660</v>
      </c>
      <c r="C152" s="316">
        <v>0</v>
      </c>
      <c r="D152" s="316">
        <v>0</v>
      </c>
      <c r="E152" s="480"/>
      <c r="F152" s="316">
        <v>0</v>
      </c>
      <c r="G152" s="316">
        <v>0</v>
      </c>
      <c r="H152" s="480"/>
      <c r="I152" s="480"/>
      <c r="J152" s="480"/>
      <c r="K152" s="480"/>
    </row>
    <row r="153" spans="1:11" s="171" customFormat="1" ht="12" customHeight="1" x14ac:dyDescent="0.25">
      <c r="A153" s="13" t="s">
        <v>387</v>
      </c>
      <c r="B153" s="408">
        <v>3695</v>
      </c>
      <c r="C153" s="316">
        <v>0</v>
      </c>
      <c r="D153" s="480"/>
      <c r="E153" s="480"/>
      <c r="F153" s="316">
        <v>0</v>
      </c>
      <c r="G153" s="316">
        <v>0</v>
      </c>
      <c r="H153" s="480"/>
      <c r="I153" s="480"/>
      <c r="J153" s="480"/>
      <c r="K153" s="480"/>
    </row>
    <row r="154" spans="1:11" s="171" customFormat="1" ht="12" customHeight="1" x14ac:dyDescent="0.25">
      <c r="A154" s="411" t="s">
        <v>388</v>
      </c>
      <c r="B154" s="408">
        <v>3705</v>
      </c>
      <c r="C154" s="316">
        <v>0</v>
      </c>
      <c r="D154" s="316">
        <v>0</v>
      </c>
      <c r="E154" s="480"/>
      <c r="F154" s="316">
        <v>0</v>
      </c>
      <c r="G154" s="316">
        <v>0</v>
      </c>
      <c r="H154" s="480"/>
      <c r="I154" s="480"/>
      <c r="J154" s="480"/>
      <c r="K154" s="480"/>
    </row>
    <row r="155" spans="1:11" s="171" customFormat="1" ht="12" customHeight="1" x14ac:dyDescent="0.25">
      <c r="A155" s="411" t="s">
        <v>389</v>
      </c>
      <c r="B155" s="408">
        <v>3766</v>
      </c>
      <c r="C155" s="316">
        <v>0</v>
      </c>
      <c r="D155" s="316">
        <v>0</v>
      </c>
      <c r="E155" s="480"/>
      <c r="F155" s="316">
        <v>0</v>
      </c>
      <c r="G155" s="316">
        <v>0</v>
      </c>
      <c r="H155" s="480"/>
      <c r="I155" s="480"/>
      <c r="J155" s="480"/>
      <c r="K155" s="480"/>
    </row>
    <row r="156" spans="1:11" s="171" customFormat="1" ht="12" customHeight="1" x14ac:dyDescent="0.25">
      <c r="A156" s="411" t="s">
        <v>390</v>
      </c>
      <c r="B156" s="408">
        <v>3767</v>
      </c>
      <c r="C156" s="316">
        <v>0</v>
      </c>
      <c r="D156" s="316">
        <v>0</v>
      </c>
      <c r="E156" s="480"/>
      <c r="F156" s="316">
        <v>0</v>
      </c>
      <c r="G156" s="316">
        <v>0</v>
      </c>
      <c r="H156" s="480"/>
      <c r="I156" s="480"/>
      <c r="J156" s="480"/>
      <c r="K156" s="480"/>
    </row>
    <row r="157" spans="1:11" s="171" customFormat="1" ht="12" customHeight="1" x14ac:dyDescent="0.25">
      <c r="A157" s="411" t="s">
        <v>391</v>
      </c>
      <c r="B157" s="408">
        <v>3775</v>
      </c>
      <c r="C157" s="316">
        <v>0</v>
      </c>
      <c r="D157" s="316">
        <v>0</v>
      </c>
      <c r="E157" s="316">
        <v>0</v>
      </c>
      <c r="F157" s="316">
        <v>0</v>
      </c>
      <c r="G157" s="316">
        <v>0</v>
      </c>
      <c r="H157" s="316">
        <v>0</v>
      </c>
      <c r="I157" s="480"/>
      <c r="J157" s="480"/>
      <c r="K157" s="316">
        <v>0</v>
      </c>
    </row>
    <row r="158" spans="1:11" s="171" customFormat="1" ht="12" customHeight="1" x14ac:dyDescent="0.25">
      <c r="A158" s="411" t="s">
        <v>392</v>
      </c>
      <c r="B158" s="408">
        <v>3780</v>
      </c>
      <c r="C158" s="316">
        <v>0</v>
      </c>
      <c r="D158" s="316">
        <v>0</v>
      </c>
      <c r="E158" s="316">
        <v>0</v>
      </c>
      <c r="F158" s="316">
        <v>0</v>
      </c>
      <c r="G158" s="316">
        <v>0</v>
      </c>
      <c r="H158" s="316">
        <v>0</v>
      </c>
      <c r="I158" s="480"/>
      <c r="J158" s="480"/>
      <c r="K158" s="316">
        <v>0</v>
      </c>
    </row>
    <row r="159" spans="1:11" s="171" customFormat="1" ht="12" customHeight="1" x14ac:dyDescent="0.25">
      <c r="A159" s="411" t="s">
        <v>393</v>
      </c>
      <c r="B159" s="408">
        <v>3815</v>
      </c>
      <c r="C159" s="316">
        <v>0</v>
      </c>
      <c r="D159" s="480"/>
      <c r="E159" s="480"/>
      <c r="F159" s="316">
        <v>0</v>
      </c>
      <c r="G159" s="480"/>
      <c r="H159" s="480"/>
      <c r="I159" s="480"/>
      <c r="J159" s="480"/>
      <c r="K159" s="480"/>
    </row>
    <row r="160" spans="1:11" s="171" customFormat="1" ht="12" customHeight="1" x14ac:dyDescent="0.25">
      <c r="A160" s="411" t="s">
        <v>394</v>
      </c>
      <c r="B160" s="198">
        <v>3825</v>
      </c>
      <c r="C160" s="316">
        <v>0</v>
      </c>
      <c r="D160" s="480"/>
      <c r="E160" s="480"/>
      <c r="F160" s="316">
        <v>0</v>
      </c>
      <c r="G160" s="480"/>
      <c r="H160" s="480"/>
      <c r="I160" s="480"/>
      <c r="J160" s="480"/>
      <c r="K160" s="480"/>
    </row>
    <row r="161" spans="1:11" s="171" customFormat="1" ht="12" customHeight="1" x14ac:dyDescent="0.25">
      <c r="A161" s="426" t="s">
        <v>395</v>
      </c>
      <c r="B161" s="408">
        <v>3920</v>
      </c>
      <c r="C161" s="480"/>
      <c r="D161" s="316">
        <v>0</v>
      </c>
      <c r="E161" s="480"/>
      <c r="F161" s="480"/>
      <c r="G161" s="480"/>
      <c r="H161" s="316">
        <v>0</v>
      </c>
      <c r="I161" s="480"/>
      <c r="J161" s="480"/>
      <c r="K161" s="480"/>
    </row>
    <row r="162" spans="1:11" s="171" customFormat="1" ht="12" customHeight="1" x14ac:dyDescent="0.25">
      <c r="A162" s="411" t="s">
        <v>396</v>
      </c>
      <c r="B162" s="408">
        <v>3925</v>
      </c>
      <c r="C162" s="480"/>
      <c r="D162" s="316">
        <v>0</v>
      </c>
      <c r="E162" s="480"/>
      <c r="F162" s="480"/>
      <c r="G162" s="480"/>
      <c r="H162" s="316">
        <v>0</v>
      </c>
      <c r="I162" s="480"/>
      <c r="J162" s="480"/>
      <c r="K162" s="316">
        <v>0</v>
      </c>
    </row>
    <row r="163" spans="1:11" s="171" customFormat="1" ht="12" x14ac:dyDescent="0.25">
      <c r="A163" s="426" t="s">
        <v>398</v>
      </c>
      <c r="B163" s="409">
        <v>3999</v>
      </c>
      <c r="C163" s="12">
        <v>19796</v>
      </c>
      <c r="D163" s="12">
        <v>0</v>
      </c>
      <c r="E163" s="12">
        <v>0</v>
      </c>
      <c r="F163" s="12">
        <v>0</v>
      </c>
      <c r="G163" s="12">
        <v>0</v>
      </c>
      <c r="H163" s="12">
        <v>0</v>
      </c>
      <c r="I163" s="12">
        <v>0</v>
      </c>
      <c r="J163" s="12">
        <v>0</v>
      </c>
      <c r="K163" s="12">
        <v>0</v>
      </c>
    </row>
    <row r="164" spans="1:11" s="171" customFormat="1" ht="13.5" customHeight="1" x14ac:dyDescent="0.25">
      <c r="A164" s="512" t="s">
        <v>397</v>
      </c>
      <c r="B164" s="616"/>
      <c r="C164" s="617">
        <f t="shared" ref="C164:K164" si="6">SUM(C131,C140,C141:C145,C150:C163)</f>
        <v>314217</v>
      </c>
      <c r="D164" s="617">
        <f t="shared" si="6"/>
        <v>0</v>
      </c>
      <c r="E164" s="617">
        <f t="shared" si="6"/>
        <v>0</v>
      </c>
      <c r="F164" s="617">
        <f t="shared" si="6"/>
        <v>0</v>
      </c>
      <c r="G164" s="617">
        <f t="shared" si="6"/>
        <v>0</v>
      </c>
      <c r="H164" s="617">
        <f t="shared" si="6"/>
        <v>0</v>
      </c>
      <c r="I164" s="617">
        <f t="shared" si="6"/>
        <v>0</v>
      </c>
      <c r="J164" s="617">
        <f t="shared" si="6"/>
        <v>0</v>
      </c>
      <c r="K164" s="617">
        <f t="shared" si="6"/>
        <v>0</v>
      </c>
    </row>
    <row r="165" spans="1:11" s="171" customFormat="1" ht="13.5" customHeight="1" x14ac:dyDescent="0.25">
      <c r="A165" s="597" t="s">
        <v>399</v>
      </c>
      <c r="B165" s="618">
        <v>3000</v>
      </c>
      <c r="C165" s="490">
        <f t="shared" ref="C165:K165" si="7">SUM(C124,C164)</f>
        <v>314217</v>
      </c>
      <c r="D165" s="490">
        <f t="shared" si="7"/>
        <v>0</v>
      </c>
      <c r="E165" s="490">
        <f t="shared" si="7"/>
        <v>0</v>
      </c>
      <c r="F165" s="490">
        <f t="shared" si="7"/>
        <v>0</v>
      </c>
      <c r="G165" s="490">
        <f t="shared" si="7"/>
        <v>0</v>
      </c>
      <c r="H165" s="490">
        <f t="shared" si="7"/>
        <v>0</v>
      </c>
      <c r="I165" s="490">
        <f t="shared" si="7"/>
        <v>0</v>
      </c>
      <c r="J165" s="490">
        <f t="shared" si="7"/>
        <v>0</v>
      </c>
      <c r="K165" s="490">
        <f t="shared" si="7"/>
        <v>0</v>
      </c>
    </row>
    <row r="166" spans="1:11" s="171" customFormat="1" ht="16.649999999999999" customHeight="1" x14ac:dyDescent="0.25">
      <c r="A166" s="473" t="s">
        <v>400</v>
      </c>
      <c r="B166" s="604"/>
      <c r="C166" s="475"/>
      <c r="D166" s="475"/>
      <c r="E166" s="475"/>
      <c r="F166" s="475"/>
      <c r="G166" s="475"/>
      <c r="H166" s="475"/>
      <c r="I166" s="475"/>
      <c r="J166" s="475"/>
      <c r="K166" s="476"/>
    </row>
    <row r="167" spans="1:11" s="171" customFormat="1" ht="24" customHeight="1" x14ac:dyDescent="0.25">
      <c r="A167" s="1053" t="s">
        <v>401</v>
      </c>
      <c r="B167" s="1054"/>
      <c r="C167" s="586"/>
      <c r="D167" s="537"/>
      <c r="E167" s="537"/>
      <c r="F167" s="537"/>
      <c r="G167" s="537"/>
      <c r="H167" s="537"/>
      <c r="I167" s="537"/>
      <c r="J167" s="537"/>
      <c r="K167" s="587"/>
    </row>
    <row r="168" spans="1:11" s="171" customFormat="1" ht="12" customHeight="1" x14ac:dyDescent="0.25">
      <c r="A168" s="13" t="s">
        <v>402</v>
      </c>
      <c r="B168" s="408">
        <v>4001</v>
      </c>
      <c r="C168" s="316">
        <v>0</v>
      </c>
      <c r="D168" s="316">
        <v>0</v>
      </c>
      <c r="E168" s="316">
        <v>0</v>
      </c>
      <c r="F168" s="316">
        <v>0</v>
      </c>
      <c r="G168" s="316">
        <v>0</v>
      </c>
      <c r="H168" s="316">
        <v>0</v>
      </c>
      <c r="I168" s="316">
        <v>0</v>
      </c>
      <c r="J168" s="316">
        <v>0</v>
      </c>
      <c r="K168" s="316">
        <v>0</v>
      </c>
    </row>
    <row r="169" spans="1:11" s="171" customFormat="1" ht="22.5" customHeight="1" x14ac:dyDescent="0.25">
      <c r="A169" s="67" t="s">
        <v>404</v>
      </c>
      <c r="B169" s="409">
        <v>4009</v>
      </c>
      <c r="C169" s="11">
        <v>0</v>
      </c>
      <c r="D169" s="11">
        <v>0</v>
      </c>
      <c r="E169" s="11">
        <v>0</v>
      </c>
      <c r="F169" s="11">
        <v>0</v>
      </c>
      <c r="G169" s="11">
        <v>0</v>
      </c>
      <c r="H169" s="11">
        <v>0</v>
      </c>
      <c r="I169" s="11">
        <v>0</v>
      </c>
      <c r="J169" s="11">
        <v>0</v>
      </c>
      <c r="K169" s="11">
        <v>0</v>
      </c>
    </row>
    <row r="170" spans="1:11" s="171" customFormat="1" ht="13.5" customHeight="1" x14ac:dyDescent="0.25">
      <c r="A170" s="1055" t="s">
        <v>403</v>
      </c>
      <c r="B170" s="1056"/>
      <c r="C170" s="469">
        <f t="shared" ref="C170:K170" si="8">SUM(C168:C169)</f>
        <v>0</v>
      </c>
      <c r="D170" s="469">
        <f t="shared" si="8"/>
        <v>0</v>
      </c>
      <c r="E170" s="469">
        <f t="shared" si="8"/>
        <v>0</v>
      </c>
      <c r="F170" s="469">
        <f t="shared" si="8"/>
        <v>0</v>
      </c>
      <c r="G170" s="469">
        <f t="shared" si="8"/>
        <v>0</v>
      </c>
      <c r="H170" s="469">
        <f t="shared" si="8"/>
        <v>0</v>
      </c>
      <c r="I170" s="469">
        <f t="shared" si="8"/>
        <v>0</v>
      </c>
      <c r="J170" s="469">
        <f t="shared" si="8"/>
        <v>0</v>
      </c>
      <c r="K170" s="469">
        <f t="shared" si="8"/>
        <v>0</v>
      </c>
    </row>
    <row r="171" spans="1:11" s="171" customFormat="1" ht="22.5" customHeight="1" x14ac:dyDescent="0.25">
      <c r="A171" s="1053" t="s">
        <v>405</v>
      </c>
      <c r="B171" s="1054"/>
      <c r="C171" s="482"/>
      <c r="D171" s="480"/>
      <c r="E171" s="480"/>
      <c r="F171" s="480"/>
      <c r="G171" s="480"/>
      <c r="H171" s="480"/>
      <c r="I171" s="480"/>
      <c r="J171" s="480"/>
      <c r="K171" s="480"/>
    </row>
    <row r="172" spans="1:11" s="171" customFormat="1" ht="12" customHeight="1" x14ac:dyDescent="0.25">
      <c r="A172" s="411" t="s">
        <v>406</v>
      </c>
      <c r="B172" s="408">
        <v>4045</v>
      </c>
      <c r="C172" s="316">
        <v>0</v>
      </c>
      <c r="D172" s="480"/>
      <c r="E172" s="480"/>
      <c r="F172" s="480"/>
      <c r="G172" s="480"/>
      <c r="H172" s="480"/>
      <c r="I172" s="480"/>
      <c r="J172" s="480"/>
      <c r="K172" s="480"/>
    </row>
    <row r="173" spans="1:11" s="171" customFormat="1" ht="12" customHeight="1" x14ac:dyDescent="0.25">
      <c r="A173" s="411" t="s">
        <v>407</v>
      </c>
      <c r="B173" s="408">
        <v>4050</v>
      </c>
      <c r="C173" s="316">
        <v>0</v>
      </c>
      <c r="D173" s="316">
        <v>0</v>
      </c>
      <c r="E173" s="480"/>
      <c r="F173" s="480"/>
      <c r="G173" s="480"/>
      <c r="H173" s="316">
        <v>0</v>
      </c>
      <c r="I173" s="480"/>
      <c r="J173" s="480"/>
      <c r="K173" s="480"/>
    </row>
    <row r="174" spans="1:11" s="171" customFormat="1" ht="12" customHeight="1" x14ac:dyDescent="0.25">
      <c r="A174" s="411" t="s">
        <v>408</v>
      </c>
      <c r="B174" s="408">
        <v>4060</v>
      </c>
      <c r="C174" s="316">
        <v>0</v>
      </c>
      <c r="D174" s="316">
        <v>0</v>
      </c>
      <c r="E174" s="480"/>
      <c r="F174" s="316">
        <v>0</v>
      </c>
      <c r="G174" s="316">
        <v>0</v>
      </c>
      <c r="H174" s="316">
        <v>0</v>
      </c>
      <c r="I174" s="480"/>
      <c r="J174" s="480"/>
      <c r="K174" s="505"/>
    </row>
    <row r="175" spans="1:11" s="171" customFormat="1" ht="22.5" customHeight="1" x14ac:dyDescent="0.25">
      <c r="A175" s="426" t="s">
        <v>410</v>
      </c>
      <c r="B175" s="409">
        <v>4090</v>
      </c>
      <c r="C175" s="316">
        <v>0</v>
      </c>
      <c r="D175" s="316">
        <v>0</v>
      </c>
      <c r="E175" s="480"/>
      <c r="F175" s="316">
        <v>0</v>
      </c>
      <c r="G175" s="316">
        <v>0</v>
      </c>
      <c r="H175" s="316">
        <v>0</v>
      </c>
      <c r="I175" s="480"/>
      <c r="J175" s="480"/>
      <c r="K175" s="316">
        <v>0</v>
      </c>
    </row>
    <row r="176" spans="1:11" s="171" customFormat="1" ht="12" x14ac:dyDescent="0.25">
      <c r="A176" s="512" t="s">
        <v>409</v>
      </c>
      <c r="B176" s="620"/>
      <c r="C176" s="469">
        <f>SUM(C172:C175)</f>
        <v>0</v>
      </c>
      <c r="D176" s="469">
        <f>SUM(D172:D175)</f>
        <v>0</v>
      </c>
      <c r="E176" s="480"/>
      <c r="F176" s="469">
        <f>SUM(F172:F175)</f>
        <v>0</v>
      </c>
      <c r="G176" s="469">
        <f>SUM(G172:G175)</f>
        <v>0</v>
      </c>
      <c r="H176" s="469">
        <f>SUM(H172:H175)</f>
        <v>0</v>
      </c>
      <c r="I176" s="480"/>
      <c r="J176" s="480"/>
      <c r="K176" s="469">
        <f>SUM(K172:K175)</f>
        <v>0</v>
      </c>
    </row>
    <row r="177" spans="1:11" s="171" customFormat="1" ht="22.5" customHeight="1" x14ac:dyDescent="0.25">
      <c r="A177" s="1057" t="s">
        <v>411</v>
      </c>
      <c r="B177" s="1058"/>
      <c r="C177" s="480"/>
      <c r="D177" s="480"/>
      <c r="E177" s="480"/>
      <c r="F177" s="480"/>
      <c r="G177" s="480"/>
      <c r="H177" s="480"/>
      <c r="I177" s="480"/>
      <c r="J177" s="480"/>
      <c r="K177" s="480"/>
    </row>
    <row r="178" spans="1:11" s="171" customFormat="1" ht="15.75" customHeight="1" x14ac:dyDescent="0.25">
      <c r="A178" s="621" t="s">
        <v>412</v>
      </c>
      <c r="B178" s="622"/>
      <c r="C178" s="480"/>
      <c r="D178" s="480"/>
      <c r="E178" s="480"/>
      <c r="F178" s="480"/>
      <c r="G178" s="480"/>
      <c r="H178" s="480"/>
      <c r="I178" s="480"/>
      <c r="J178" s="480"/>
      <c r="K178" s="480"/>
    </row>
    <row r="179" spans="1:11" s="171" customFormat="1" ht="12" customHeight="1" x14ac:dyDescent="0.25">
      <c r="A179" s="13" t="s">
        <v>413</v>
      </c>
      <c r="B179" s="407">
        <v>4100</v>
      </c>
      <c r="C179" s="316">
        <v>0</v>
      </c>
      <c r="D179" s="316">
        <v>0</v>
      </c>
      <c r="E179" s="480"/>
      <c r="F179" s="316">
        <v>0</v>
      </c>
      <c r="G179" s="316">
        <v>0</v>
      </c>
      <c r="H179" s="480"/>
      <c r="I179" s="480"/>
      <c r="J179" s="480"/>
      <c r="K179" s="480"/>
    </row>
    <row r="180" spans="1:11" s="171" customFormat="1" ht="12" customHeight="1" x14ac:dyDescent="0.25">
      <c r="A180" s="13" t="s">
        <v>414</v>
      </c>
      <c r="B180" s="407" t="s">
        <v>415</v>
      </c>
      <c r="C180" s="316">
        <v>0</v>
      </c>
      <c r="D180" s="316">
        <v>0</v>
      </c>
      <c r="E180" s="480"/>
      <c r="F180" s="316">
        <v>0</v>
      </c>
      <c r="G180" s="316">
        <v>0</v>
      </c>
      <c r="H180" s="480"/>
      <c r="I180" s="480"/>
      <c r="J180" s="480"/>
      <c r="K180" s="480"/>
    </row>
    <row r="181" spans="1:11" s="171" customFormat="1" ht="12" customHeight="1" x14ac:dyDescent="0.25">
      <c r="A181" s="13" t="s">
        <v>416</v>
      </c>
      <c r="B181" s="407" t="s">
        <v>417</v>
      </c>
      <c r="C181" s="316">
        <v>0</v>
      </c>
      <c r="D181" s="316">
        <v>0</v>
      </c>
      <c r="E181" s="480"/>
      <c r="F181" s="316">
        <v>0</v>
      </c>
      <c r="G181" s="316">
        <v>0</v>
      </c>
      <c r="H181" s="480"/>
      <c r="I181" s="480"/>
      <c r="J181" s="480"/>
      <c r="K181" s="480"/>
    </row>
    <row r="182" spans="1:11" s="171" customFormat="1" ht="12" customHeight="1" x14ac:dyDescent="0.25">
      <c r="A182" s="13" t="s">
        <v>419</v>
      </c>
      <c r="B182" s="407" t="s">
        <v>418</v>
      </c>
      <c r="C182" s="316">
        <v>0</v>
      </c>
      <c r="D182" s="316">
        <v>0</v>
      </c>
      <c r="E182" s="480"/>
      <c r="F182" s="316">
        <v>0</v>
      </c>
      <c r="G182" s="316">
        <v>0</v>
      </c>
      <c r="H182" s="480"/>
      <c r="I182" s="480"/>
      <c r="J182" s="480"/>
      <c r="K182" s="480"/>
    </row>
    <row r="183" spans="1:11" s="171" customFormat="1" ht="12" x14ac:dyDescent="0.25">
      <c r="A183" s="467" t="s">
        <v>420</v>
      </c>
      <c r="B183" s="594"/>
      <c r="C183" s="469">
        <f>SUM(C179:C182)</f>
        <v>0</v>
      </c>
      <c r="D183" s="469">
        <f>SUM(D179:D182)</f>
        <v>0</v>
      </c>
      <c r="E183" s="480"/>
      <c r="F183" s="469">
        <f>SUM(F179:F182)</f>
        <v>0</v>
      </c>
      <c r="G183" s="469">
        <f>SUM(G179:G182)</f>
        <v>0</v>
      </c>
      <c r="H183" s="480"/>
      <c r="I183" s="480"/>
      <c r="J183" s="480"/>
      <c r="K183" s="480"/>
    </row>
    <row r="184" spans="1:11" s="171" customFormat="1" ht="15.75" customHeight="1" x14ac:dyDescent="0.25">
      <c r="A184" s="612" t="s">
        <v>297</v>
      </c>
      <c r="B184" s="623"/>
      <c r="C184" s="508"/>
      <c r="D184" s="480"/>
      <c r="E184" s="480"/>
      <c r="F184" s="480"/>
      <c r="G184" s="480"/>
      <c r="H184" s="480"/>
      <c r="I184" s="480"/>
      <c r="J184" s="480"/>
      <c r="K184" s="480"/>
    </row>
    <row r="185" spans="1:11" s="171" customFormat="1" ht="12" customHeight="1" x14ac:dyDescent="0.25">
      <c r="A185" s="13" t="s">
        <v>421</v>
      </c>
      <c r="B185" s="407" t="s">
        <v>422</v>
      </c>
      <c r="C185" s="316">
        <v>0</v>
      </c>
      <c r="D185" s="480"/>
      <c r="E185" s="480"/>
      <c r="F185" s="480"/>
      <c r="G185" s="316">
        <v>0</v>
      </c>
      <c r="H185" s="480"/>
      <c r="I185" s="480"/>
      <c r="J185" s="480"/>
      <c r="K185" s="480"/>
    </row>
    <row r="186" spans="1:11" s="171" customFormat="1" ht="12" customHeight="1" x14ac:dyDescent="0.25">
      <c r="A186" s="13" t="s">
        <v>423</v>
      </c>
      <c r="B186" s="408">
        <v>4210</v>
      </c>
      <c r="C186" s="316">
        <v>0</v>
      </c>
      <c r="D186" s="480"/>
      <c r="E186" s="480"/>
      <c r="F186" s="480"/>
      <c r="G186" s="316">
        <v>0</v>
      </c>
      <c r="H186" s="480"/>
      <c r="I186" s="480"/>
      <c r="J186" s="480"/>
      <c r="K186" s="480"/>
    </row>
    <row r="187" spans="1:11" s="171" customFormat="1" ht="12" customHeight="1" x14ac:dyDescent="0.25">
      <c r="A187" s="13" t="s">
        <v>424</v>
      </c>
      <c r="B187" s="408">
        <v>4215</v>
      </c>
      <c r="C187" s="316">
        <v>0</v>
      </c>
      <c r="D187" s="480"/>
      <c r="E187" s="480"/>
      <c r="F187" s="480"/>
      <c r="G187" s="316">
        <v>0</v>
      </c>
      <c r="H187" s="480"/>
      <c r="I187" s="480"/>
      <c r="J187" s="480"/>
      <c r="K187" s="480"/>
    </row>
    <row r="188" spans="1:11" s="171" customFormat="1" ht="12" customHeight="1" x14ac:dyDescent="0.25">
      <c r="A188" s="13" t="s">
        <v>425</v>
      </c>
      <c r="B188" s="408">
        <v>4220</v>
      </c>
      <c r="C188" s="316">
        <v>0</v>
      </c>
      <c r="D188" s="480"/>
      <c r="E188" s="480"/>
      <c r="F188" s="480"/>
      <c r="G188" s="316">
        <v>0</v>
      </c>
      <c r="H188" s="480"/>
      <c r="I188" s="480"/>
      <c r="J188" s="480"/>
      <c r="K188" s="480"/>
    </row>
    <row r="189" spans="1:11" s="171" customFormat="1" ht="12" customHeight="1" x14ac:dyDescent="0.25">
      <c r="A189" s="13" t="s">
        <v>426</v>
      </c>
      <c r="B189" s="408">
        <v>4225</v>
      </c>
      <c r="C189" s="316">
        <v>0</v>
      </c>
      <c r="D189" s="480"/>
      <c r="E189" s="480"/>
      <c r="F189" s="480"/>
      <c r="G189" s="316">
        <v>0</v>
      </c>
      <c r="H189" s="480"/>
      <c r="I189" s="480"/>
      <c r="J189" s="480"/>
      <c r="K189" s="480"/>
    </row>
    <row r="190" spans="1:11" s="171" customFormat="1" ht="12" customHeight="1" x14ac:dyDescent="0.25">
      <c r="A190" s="13" t="s">
        <v>427</v>
      </c>
      <c r="B190" s="408">
        <v>4226</v>
      </c>
      <c r="C190" s="316">
        <v>0</v>
      </c>
      <c r="D190" s="480"/>
      <c r="E190" s="480"/>
      <c r="F190" s="480"/>
      <c r="G190" s="316">
        <v>0</v>
      </c>
      <c r="H190" s="480"/>
      <c r="I190" s="480"/>
      <c r="J190" s="480"/>
      <c r="K190" s="480"/>
    </row>
    <row r="191" spans="1:11" s="171" customFormat="1" ht="12" customHeight="1" x14ac:dyDescent="0.25">
      <c r="A191" s="13" t="s">
        <v>428</v>
      </c>
      <c r="B191" s="408">
        <v>4240</v>
      </c>
      <c r="C191" s="316">
        <v>0</v>
      </c>
      <c r="D191" s="480"/>
      <c r="E191" s="480"/>
      <c r="F191" s="480"/>
      <c r="G191" s="466"/>
      <c r="H191" s="480"/>
      <c r="I191" s="480"/>
      <c r="J191" s="480"/>
      <c r="K191" s="480"/>
    </row>
    <row r="192" spans="1:11" s="171" customFormat="1" ht="12" customHeight="1" x14ac:dyDescent="0.25">
      <c r="A192" s="13" t="s">
        <v>430</v>
      </c>
      <c r="B192" s="408">
        <v>4299</v>
      </c>
      <c r="C192" s="316">
        <v>0</v>
      </c>
      <c r="D192" s="480"/>
      <c r="E192" s="480"/>
      <c r="F192" s="480"/>
      <c r="G192" s="316">
        <v>0</v>
      </c>
      <c r="H192" s="480"/>
      <c r="I192" s="480"/>
      <c r="J192" s="480"/>
      <c r="K192" s="480"/>
    </row>
    <row r="193" spans="1:11" s="171" customFormat="1" ht="12" x14ac:dyDescent="0.25">
      <c r="A193" s="467" t="s">
        <v>304</v>
      </c>
      <c r="B193" s="624"/>
      <c r="C193" s="469">
        <f>SUM(C185:C192)</f>
        <v>0</v>
      </c>
      <c r="D193" s="480"/>
      <c r="E193" s="480"/>
      <c r="F193" s="480"/>
      <c r="G193" s="469">
        <f>SUM(G185:G192)</f>
        <v>0</v>
      </c>
      <c r="H193" s="480"/>
      <c r="I193" s="480"/>
      <c r="J193" s="480"/>
      <c r="K193" s="480"/>
    </row>
    <row r="194" spans="1:11" s="171" customFormat="1" ht="15.75" customHeight="1" x14ac:dyDescent="0.25">
      <c r="A194" s="612" t="s">
        <v>429</v>
      </c>
      <c r="B194" s="613"/>
      <c r="C194" s="480"/>
      <c r="D194" s="480"/>
      <c r="E194" s="480"/>
      <c r="F194" s="480"/>
      <c r="G194" s="480"/>
      <c r="H194" s="480"/>
      <c r="I194" s="480"/>
      <c r="J194" s="480"/>
      <c r="K194" s="480"/>
    </row>
    <row r="195" spans="1:11" s="171" customFormat="1" ht="12" customHeight="1" x14ac:dyDescent="0.25">
      <c r="A195" s="13" t="s">
        <v>431</v>
      </c>
      <c r="B195" s="408">
        <v>4300</v>
      </c>
      <c r="C195" s="316">
        <v>0</v>
      </c>
      <c r="D195" s="316">
        <v>0</v>
      </c>
      <c r="E195" s="480"/>
      <c r="F195" s="316">
        <v>0</v>
      </c>
      <c r="G195" s="316">
        <v>0</v>
      </c>
      <c r="H195" s="480"/>
      <c r="I195" s="480"/>
      <c r="J195" s="480"/>
      <c r="K195" s="480"/>
    </row>
    <row r="196" spans="1:11" s="171" customFormat="1" ht="12" customHeight="1" x14ac:dyDescent="0.25">
      <c r="A196" s="13" t="s">
        <v>432</v>
      </c>
      <c r="B196" s="408">
        <v>4305</v>
      </c>
      <c r="C196" s="316">
        <v>0</v>
      </c>
      <c r="D196" s="316">
        <v>0</v>
      </c>
      <c r="E196" s="480"/>
      <c r="F196" s="316">
        <v>0</v>
      </c>
      <c r="G196" s="316">
        <v>0</v>
      </c>
      <c r="H196" s="480"/>
      <c r="I196" s="480"/>
      <c r="J196" s="480"/>
      <c r="K196" s="480"/>
    </row>
    <row r="197" spans="1:11" s="171" customFormat="1" ht="12" customHeight="1" x14ac:dyDescent="0.25">
      <c r="A197" s="13" t="s">
        <v>433</v>
      </c>
      <c r="B197" s="408">
        <v>4340</v>
      </c>
      <c r="C197" s="316">
        <v>0</v>
      </c>
      <c r="D197" s="316">
        <v>0</v>
      </c>
      <c r="E197" s="480"/>
      <c r="F197" s="316">
        <v>0</v>
      </c>
      <c r="G197" s="316">
        <v>0</v>
      </c>
      <c r="H197" s="480"/>
      <c r="I197" s="480"/>
      <c r="J197" s="480"/>
      <c r="K197" s="480"/>
    </row>
    <row r="198" spans="1:11" s="171" customFormat="1" ht="12" customHeight="1" x14ac:dyDescent="0.25">
      <c r="A198" s="13" t="s">
        <v>435</v>
      </c>
      <c r="B198" s="408">
        <v>4399</v>
      </c>
      <c r="C198" s="316">
        <v>0</v>
      </c>
      <c r="D198" s="316">
        <v>0</v>
      </c>
      <c r="E198" s="480"/>
      <c r="F198" s="316">
        <v>0</v>
      </c>
      <c r="G198" s="316">
        <v>0</v>
      </c>
      <c r="H198" s="480"/>
      <c r="I198" s="480"/>
      <c r="J198" s="480"/>
      <c r="K198" s="480"/>
    </row>
    <row r="199" spans="1:11" s="171" customFormat="1" ht="12" x14ac:dyDescent="0.25">
      <c r="A199" s="467" t="s">
        <v>434</v>
      </c>
      <c r="B199" s="625"/>
      <c r="C199" s="469">
        <f>SUM(C195:C198)</f>
        <v>0</v>
      </c>
      <c r="D199" s="469">
        <f>SUM(D195:D198)</f>
        <v>0</v>
      </c>
      <c r="E199" s="480"/>
      <c r="F199" s="469">
        <f>SUM(F195:F198)</f>
        <v>0</v>
      </c>
      <c r="G199" s="469">
        <f>SUM(G195:G198)</f>
        <v>0</v>
      </c>
      <c r="H199" s="480"/>
      <c r="I199" s="480"/>
      <c r="J199" s="480"/>
      <c r="K199" s="480"/>
    </row>
    <row r="200" spans="1:11" s="171" customFormat="1" ht="15.75" customHeight="1" x14ac:dyDescent="0.25">
      <c r="A200" s="612" t="s">
        <v>436</v>
      </c>
      <c r="B200" s="613"/>
      <c r="C200" s="470"/>
      <c r="D200" s="470"/>
      <c r="E200" s="480"/>
      <c r="F200" s="470"/>
      <c r="G200" s="470"/>
      <c r="H200" s="480"/>
      <c r="I200" s="480"/>
      <c r="J200" s="480"/>
      <c r="K200" s="480"/>
    </row>
    <row r="201" spans="1:11" s="171" customFormat="1" ht="12" customHeight="1" x14ac:dyDescent="0.25">
      <c r="A201" s="13" t="s">
        <v>437</v>
      </c>
      <c r="B201" s="408">
        <v>4400</v>
      </c>
      <c r="C201" s="316">
        <v>0</v>
      </c>
      <c r="D201" s="316">
        <v>0</v>
      </c>
      <c r="E201" s="480"/>
      <c r="F201" s="316">
        <v>0</v>
      </c>
      <c r="G201" s="316">
        <v>0</v>
      </c>
      <c r="H201" s="480"/>
      <c r="I201" s="480"/>
      <c r="J201" s="480"/>
      <c r="K201" s="480"/>
    </row>
    <row r="202" spans="1:11" s="171" customFormat="1" ht="22.5" customHeight="1" x14ac:dyDescent="0.25">
      <c r="A202" s="333" t="s">
        <v>438</v>
      </c>
      <c r="B202" s="332">
        <v>4415</v>
      </c>
      <c r="C202" s="316">
        <v>0</v>
      </c>
      <c r="D202" s="316">
        <v>0</v>
      </c>
      <c r="E202" s="480"/>
      <c r="F202" s="316">
        <v>0</v>
      </c>
      <c r="G202" s="316">
        <v>0</v>
      </c>
      <c r="H202" s="480"/>
      <c r="I202" s="480"/>
      <c r="J202" s="480"/>
      <c r="K202" s="480"/>
    </row>
    <row r="203" spans="1:11" s="171" customFormat="1" ht="12" customHeight="1" x14ac:dyDescent="0.25">
      <c r="A203" s="186" t="s">
        <v>439</v>
      </c>
      <c r="B203" s="408">
        <v>4421</v>
      </c>
      <c r="C203" s="316">
        <v>0</v>
      </c>
      <c r="D203" s="316">
        <v>0</v>
      </c>
      <c r="E203" s="480"/>
      <c r="F203" s="316">
        <v>0</v>
      </c>
      <c r="G203" s="316">
        <v>0</v>
      </c>
      <c r="H203" s="480"/>
      <c r="I203" s="480"/>
      <c r="J203" s="480"/>
      <c r="K203" s="480"/>
    </row>
    <row r="204" spans="1:11" s="171" customFormat="1" ht="12" customHeight="1" x14ac:dyDescent="0.25">
      <c r="A204" s="13" t="s">
        <v>441</v>
      </c>
      <c r="B204" s="408">
        <v>4499</v>
      </c>
      <c r="C204" s="316">
        <v>0</v>
      </c>
      <c r="D204" s="316">
        <v>0</v>
      </c>
      <c r="E204" s="480"/>
      <c r="F204" s="316">
        <v>0</v>
      </c>
      <c r="G204" s="316">
        <v>0</v>
      </c>
      <c r="H204" s="480"/>
      <c r="I204" s="480"/>
      <c r="J204" s="480"/>
      <c r="K204" s="480"/>
    </row>
    <row r="205" spans="1:11" s="171" customFormat="1" ht="12" x14ac:dyDescent="0.25">
      <c r="A205" s="467" t="s">
        <v>440</v>
      </c>
      <c r="B205" s="626"/>
      <c r="C205" s="469">
        <f>SUM(C201:C204)</f>
        <v>0</v>
      </c>
      <c r="D205" s="469">
        <f>SUM(D201:D204)</f>
        <v>0</v>
      </c>
      <c r="E205" s="480"/>
      <c r="F205" s="469">
        <f>SUM(F201:F204)</f>
        <v>0</v>
      </c>
      <c r="G205" s="469">
        <f>SUM(G201:G204)</f>
        <v>0</v>
      </c>
      <c r="H205" s="480"/>
      <c r="I205" s="480"/>
      <c r="J205" s="480"/>
      <c r="K205" s="480"/>
    </row>
    <row r="206" spans="1:11" s="171" customFormat="1" ht="15.75" customHeight="1" x14ac:dyDescent="0.25">
      <c r="A206" s="627" t="s">
        <v>442</v>
      </c>
      <c r="B206" s="613"/>
      <c r="C206" s="470"/>
      <c r="D206" s="470"/>
      <c r="E206" s="480"/>
      <c r="F206" s="470"/>
      <c r="G206" s="470"/>
      <c r="H206" s="480"/>
      <c r="I206" s="480"/>
      <c r="J206" s="480"/>
      <c r="K206" s="480"/>
    </row>
    <row r="207" spans="1:11" s="171" customFormat="1" ht="12" customHeight="1" x14ac:dyDescent="0.25">
      <c r="A207" s="67" t="s">
        <v>443</v>
      </c>
      <c r="B207" s="407" t="s">
        <v>444</v>
      </c>
      <c r="C207" s="316">
        <v>0</v>
      </c>
      <c r="D207" s="316">
        <v>0</v>
      </c>
      <c r="E207" s="480"/>
      <c r="F207" s="316">
        <v>0</v>
      </c>
      <c r="G207" s="316">
        <v>0</v>
      </c>
      <c r="H207" s="480"/>
      <c r="I207" s="480"/>
      <c r="J207" s="480"/>
      <c r="K207" s="480"/>
    </row>
    <row r="208" spans="1:11" s="171" customFormat="1" ht="12" customHeight="1" x14ac:dyDescent="0.25">
      <c r="A208" s="13" t="s">
        <v>445</v>
      </c>
      <c r="B208" s="408">
        <v>4605</v>
      </c>
      <c r="C208" s="316">
        <v>0</v>
      </c>
      <c r="D208" s="316">
        <v>0</v>
      </c>
      <c r="E208" s="480"/>
      <c r="F208" s="316">
        <v>0</v>
      </c>
      <c r="G208" s="316">
        <v>0</v>
      </c>
      <c r="H208" s="480"/>
      <c r="I208" s="480"/>
      <c r="J208" s="480"/>
      <c r="K208" s="480"/>
    </row>
    <row r="209" spans="1:11" s="171" customFormat="1" ht="12" customHeight="1" x14ac:dyDescent="0.25">
      <c r="A209" s="67" t="s">
        <v>446</v>
      </c>
      <c r="B209" s="408">
        <v>4620</v>
      </c>
      <c r="C209" s="316">
        <v>0</v>
      </c>
      <c r="D209" s="316">
        <v>0</v>
      </c>
      <c r="E209" s="480"/>
      <c r="F209" s="316">
        <v>0</v>
      </c>
      <c r="G209" s="316">
        <v>0</v>
      </c>
      <c r="H209" s="480"/>
      <c r="I209" s="480"/>
      <c r="J209" s="480"/>
      <c r="K209" s="480"/>
    </row>
    <row r="210" spans="1:11" s="171" customFormat="1" ht="12" customHeight="1" x14ac:dyDescent="0.25">
      <c r="A210" s="13" t="s">
        <v>447</v>
      </c>
      <c r="B210" s="408">
        <v>4625</v>
      </c>
      <c r="C210" s="316">
        <v>0</v>
      </c>
      <c r="D210" s="316">
        <v>0</v>
      </c>
      <c r="E210" s="480"/>
      <c r="F210" s="316">
        <v>0</v>
      </c>
      <c r="G210" s="316">
        <v>0</v>
      </c>
      <c r="H210" s="480"/>
      <c r="I210" s="480"/>
      <c r="J210" s="480"/>
      <c r="K210" s="480"/>
    </row>
    <row r="211" spans="1:11" s="171" customFormat="1" ht="12" customHeight="1" x14ac:dyDescent="0.25">
      <c r="A211" s="13" t="s">
        <v>448</v>
      </c>
      <c r="B211" s="408">
        <v>4630</v>
      </c>
      <c r="C211" s="316">
        <v>0</v>
      </c>
      <c r="D211" s="316">
        <v>0</v>
      </c>
      <c r="E211" s="480"/>
      <c r="F211" s="316">
        <v>0</v>
      </c>
      <c r="G211" s="316">
        <v>0</v>
      </c>
      <c r="H211" s="480"/>
      <c r="I211" s="480"/>
      <c r="J211" s="480"/>
      <c r="K211" s="480"/>
    </row>
    <row r="212" spans="1:11" s="171" customFormat="1" ht="12" customHeight="1" x14ac:dyDescent="0.25">
      <c r="A212" s="67" t="s">
        <v>450</v>
      </c>
      <c r="B212" s="408">
        <v>4699</v>
      </c>
      <c r="C212" s="316">
        <v>0</v>
      </c>
      <c r="D212" s="316">
        <v>0</v>
      </c>
      <c r="E212" s="480"/>
      <c r="F212" s="316">
        <v>0</v>
      </c>
      <c r="G212" s="316">
        <v>0</v>
      </c>
      <c r="H212" s="480"/>
      <c r="I212" s="480"/>
      <c r="J212" s="480"/>
      <c r="K212" s="480"/>
    </row>
    <row r="213" spans="1:11" s="171" customFormat="1" ht="12" x14ac:dyDescent="0.25">
      <c r="A213" s="467" t="s">
        <v>449</v>
      </c>
      <c r="B213" s="615"/>
      <c r="C213" s="469">
        <f>SUM(C207:C212)</f>
        <v>0</v>
      </c>
      <c r="D213" s="469">
        <f>SUM(D207:D212)</f>
        <v>0</v>
      </c>
      <c r="E213" s="480"/>
      <c r="F213" s="469">
        <f>SUM(F207:F212)</f>
        <v>0</v>
      </c>
      <c r="G213" s="469">
        <f>SUM(G207:G212)</f>
        <v>0</v>
      </c>
      <c r="H213" s="480"/>
      <c r="I213" s="480"/>
      <c r="J213" s="480"/>
      <c r="K213" s="480"/>
    </row>
    <row r="214" spans="1:11" s="171" customFormat="1" ht="15.75" customHeight="1" x14ac:dyDescent="0.25">
      <c r="A214" s="612" t="s">
        <v>451</v>
      </c>
      <c r="B214" s="628"/>
      <c r="C214" s="470"/>
      <c r="D214" s="470"/>
      <c r="E214" s="480"/>
      <c r="F214" s="480"/>
      <c r="G214" s="470"/>
      <c r="H214" s="480"/>
      <c r="I214" s="480"/>
      <c r="J214" s="480"/>
      <c r="K214" s="480"/>
    </row>
    <row r="215" spans="1:11" s="171" customFormat="1" ht="12" customHeight="1" x14ac:dyDescent="0.25">
      <c r="A215" s="13" t="s">
        <v>452</v>
      </c>
      <c r="B215" s="407">
        <v>4770</v>
      </c>
      <c r="C215" s="316">
        <v>103135</v>
      </c>
      <c r="D215" s="316">
        <v>0</v>
      </c>
      <c r="E215" s="480"/>
      <c r="F215" s="480"/>
      <c r="G215" s="316">
        <v>0</v>
      </c>
      <c r="H215" s="480"/>
      <c r="I215" s="480"/>
      <c r="J215" s="480"/>
      <c r="K215" s="480"/>
    </row>
    <row r="216" spans="1:11" s="171" customFormat="1" ht="12" customHeight="1" x14ac:dyDescent="0.25">
      <c r="A216" s="13" t="s">
        <v>454</v>
      </c>
      <c r="B216" s="408">
        <v>4799</v>
      </c>
      <c r="C216" s="316">
        <v>0</v>
      </c>
      <c r="D216" s="316">
        <v>0</v>
      </c>
      <c r="E216" s="480"/>
      <c r="F216" s="480"/>
      <c r="G216" s="316">
        <v>0</v>
      </c>
      <c r="H216" s="480"/>
      <c r="I216" s="480"/>
      <c r="J216" s="480"/>
      <c r="K216" s="480"/>
    </row>
    <row r="217" spans="1:11" s="171" customFormat="1" ht="12" x14ac:dyDescent="0.25">
      <c r="A217" s="467" t="s">
        <v>453</v>
      </c>
      <c r="B217" s="625"/>
      <c r="C217" s="469">
        <f>SUM(C215:C216)</f>
        <v>103135</v>
      </c>
      <c r="D217" s="469">
        <f>SUM(D215:D216)</f>
        <v>0</v>
      </c>
      <c r="E217" s="480"/>
      <c r="F217" s="480"/>
      <c r="G217" s="469">
        <f>SUM(G215:G216)</f>
        <v>0</v>
      </c>
      <c r="H217" s="480"/>
      <c r="I217" s="480"/>
      <c r="J217" s="480"/>
      <c r="K217" s="480"/>
    </row>
    <row r="218" spans="1:11" s="171" customFormat="1" ht="12" x14ac:dyDescent="0.25">
      <c r="A218" s="197" t="s">
        <v>455</v>
      </c>
      <c r="B218" s="175">
        <v>4810</v>
      </c>
      <c r="C218" s="86">
        <v>0</v>
      </c>
      <c r="D218" s="86">
        <v>0</v>
      </c>
      <c r="E218" s="480"/>
      <c r="F218" s="480"/>
      <c r="G218" s="86">
        <v>0</v>
      </c>
      <c r="H218" s="480"/>
      <c r="I218" s="480"/>
      <c r="J218" s="480"/>
      <c r="K218" s="480"/>
    </row>
    <row r="219" spans="1:11" s="171" customFormat="1" ht="12" customHeight="1" x14ac:dyDescent="0.25">
      <c r="A219" s="411" t="s">
        <v>456</v>
      </c>
      <c r="B219" s="408">
        <v>4866</v>
      </c>
      <c r="C219" s="316">
        <v>0</v>
      </c>
      <c r="D219" s="316">
        <v>0</v>
      </c>
      <c r="E219" s="317">
        <v>0</v>
      </c>
      <c r="F219" s="317">
        <v>0</v>
      </c>
      <c r="G219" s="317">
        <v>0</v>
      </c>
      <c r="H219" s="317">
        <v>0</v>
      </c>
      <c r="I219" s="480"/>
      <c r="J219" s="317">
        <v>0</v>
      </c>
      <c r="K219" s="317">
        <v>0</v>
      </c>
    </row>
    <row r="220" spans="1:11" s="171" customFormat="1" ht="12" customHeight="1" x14ac:dyDescent="0.25">
      <c r="A220" s="411" t="s">
        <v>457</v>
      </c>
      <c r="B220" s="408">
        <v>4867</v>
      </c>
      <c r="C220" s="316">
        <v>0</v>
      </c>
      <c r="D220" s="316">
        <v>0</v>
      </c>
      <c r="E220" s="317">
        <v>0</v>
      </c>
      <c r="F220" s="317">
        <v>0</v>
      </c>
      <c r="G220" s="317">
        <v>0</v>
      </c>
      <c r="H220" s="317">
        <v>0</v>
      </c>
      <c r="I220" s="480"/>
      <c r="J220" s="317">
        <v>0</v>
      </c>
      <c r="K220" s="317">
        <v>0</v>
      </c>
    </row>
    <row r="221" spans="1:11" s="171" customFormat="1" ht="12" customHeight="1" x14ac:dyDescent="0.25">
      <c r="A221" s="411" t="s">
        <v>458</v>
      </c>
      <c r="B221" s="408">
        <v>4868</v>
      </c>
      <c r="C221" s="316">
        <v>0</v>
      </c>
      <c r="D221" s="316">
        <v>0</v>
      </c>
      <c r="E221" s="317">
        <v>0</v>
      </c>
      <c r="F221" s="317">
        <v>0</v>
      </c>
      <c r="G221" s="317">
        <v>0</v>
      </c>
      <c r="H221" s="317">
        <v>0</v>
      </c>
      <c r="I221" s="480"/>
      <c r="J221" s="317">
        <v>0</v>
      </c>
      <c r="K221" s="317">
        <v>0</v>
      </c>
    </row>
    <row r="222" spans="1:11" s="171" customFormat="1" ht="12" customHeight="1" x14ac:dyDescent="0.25">
      <c r="A222" s="411" t="s">
        <v>459</v>
      </c>
      <c r="B222" s="408">
        <v>4869</v>
      </c>
      <c r="C222" s="316">
        <v>0</v>
      </c>
      <c r="D222" s="316">
        <v>0</v>
      </c>
      <c r="E222" s="317">
        <v>0</v>
      </c>
      <c r="F222" s="317">
        <v>0</v>
      </c>
      <c r="G222" s="317">
        <v>0</v>
      </c>
      <c r="H222" s="317">
        <v>0</v>
      </c>
      <c r="I222" s="480"/>
      <c r="J222" s="317">
        <v>0</v>
      </c>
      <c r="K222" s="317">
        <v>0</v>
      </c>
    </row>
    <row r="223" spans="1:11" s="171" customFormat="1" ht="12" x14ac:dyDescent="0.25">
      <c r="A223" s="629" t="s">
        <v>460</v>
      </c>
      <c r="B223" s="630"/>
      <c r="C223" s="469">
        <f t="shared" ref="C223:H223" si="9">SUM(C219:C222)</f>
        <v>0</v>
      </c>
      <c r="D223" s="469">
        <f t="shared" si="9"/>
        <v>0</v>
      </c>
      <c r="E223" s="469">
        <f t="shared" si="9"/>
        <v>0</v>
      </c>
      <c r="F223" s="469">
        <f t="shared" si="9"/>
        <v>0</v>
      </c>
      <c r="G223" s="469">
        <f t="shared" si="9"/>
        <v>0</v>
      </c>
      <c r="H223" s="469">
        <f t="shared" si="9"/>
        <v>0</v>
      </c>
      <c r="I223" s="480"/>
      <c r="J223" s="469">
        <f>SUM(J219:J222)</f>
        <v>0</v>
      </c>
      <c r="K223" s="469">
        <f>SUM(K219:K222)</f>
        <v>0</v>
      </c>
    </row>
    <row r="224" spans="1:11" s="171" customFormat="1" ht="12" x14ac:dyDescent="0.25">
      <c r="A224" s="195" t="s">
        <v>461</v>
      </c>
      <c r="B224" s="196">
        <v>4901</v>
      </c>
      <c r="C224" s="80">
        <v>0</v>
      </c>
      <c r="D224" s="480"/>
      <c r="E224" s="480"/>
      <c r="F224" s="480"/>
      <c r="G224" s="480"/>
      <c r="H224" s="480"/>
      <c r="I224" s="480"/>
      <c r="J224" s="480"/>
      <c r="K224" s="480"/>
    </row>
    <row r="225" spans="1:11" s="171" customFormat="1" ht="12" customHeight="1" x14ac:dyDescent="0.25">
      <c r="A225" s="197" t="s">
        <v>462</v>
      </c>
      <c r="B225" s="175">
        <v>4902</v>
      </c>
      <c r="C225" s="10">
        <v>0</v>
      </c>
      <c r="D225" s="316">
        <v>0</v>
      </c>
      <c r="E225" s="480"/>
      <c r="F225" s="316">
        <v>0</v>
      </c>
      <c r="G225" s="316">
        <v>0</v>
      </c>
      <c r="H225" s="480"/>
      <c r="I225" s="480"/>
      <c r="J225" s="480"/>
      <c r="K225" s="480"/>
    </row>
    <row r="226" spans="1:11" s="171" customFormat="1" ht="12" customHeight="1" x14ac:dyDescent="0.25">
      <c r="A226" s="13" t="s">
        <v>463</v>
      </c>
      <c r="B226" s="408">
        <v>4905</v>
      </c>
      <c r="C226" s="316">
        <v>0</v>
      </c>
      <c r="D226" s="480"/>
      <c r="E226" s="480"/>
      <c r="F226" s="316">
        <v>0</v>
      </c>
      <c r="G226" s="316">
        <v>0</v>
      </c>
      <c r="H226" s="480"/>
      <c r="I226" s="480"/>
      <c r="J226" s="480"/>
      <c r="K226" s="480"/>
    </row>
    <row r="227" spans="1:11" s="171" customFormat="1" ht="12" customHeight="1" x14ac:dyDescent="0.25">
      <c r="A227" s="13" t="s">
        <v>464</v>
      </c>
      <c r="B227" s="408">
        <v>4909</v>
      </c>
      <c r="C227" s="316">
        <v>0</v>
      </c>
      <c r="D227" s="480"/>
      <c r="E227" s="480"/>
      <c r="F227" s="316">
        <v>0</v>
      </c>
      <c r="G227" s="316">
        <v>0</v>
      </c>
      <c r="H227" s="480"/>
      <c r="I227" s="480"/>
      <c r="J227" s="480"/>
      <c r="K227" s="480"/>
    </row>
    <row r="228" spans="1:11" s="171" customFormat="1" ht="12" customHeight="1" x14ac:dyDescent="0.25">
      <c r="A228" s="13" t="s">
        <v>465</v>
      </c>
      <c r="B228" s="407">
        <v>4920</v>
      </c>
      <c r="C228" s="316">
        <v>0</v>
      </c>
      <c r="D228" s="316">
        <v>0</v>
      </c>
      <c r="E228" s="480"/>
      <c r="F228" s="316">
        <v>0</v>
      </c>
      <c r="G228" s="316">
        <v>0</v>
      </c>
      <c r="H228" s="480"/>
      <c r="I228" s="480"/>
      <c r="J228" s="480"/>
      <c r="K228" s="480"/>
    </row>
    <row r="229" spans="1:11" s="171" customFormat="1" ht="12" customHeight="1" x14ac:dyDescent="0.25">
      <c r="A229" s="67" t="s">
        <v>466</v>
      </c>
      <c r="B229" s="408">
        <v>4930</v>
      </c>
      <c r="C229" s="316">
        <v>0</v>
      </c>
      <c r="D229" s="316">
        <v>0</v>
      </c>
      <c r="E229" s="480"/>
      <c r="F229" s="316">
        <v>0</v>
      </c>
      <c r="G229" s="316">
        <v>0</v>
      </c>
      <c r="H229" s="480"/>
      <c r="I229" s="480"/>
      <c r="J229" s="480"/>
      <c r="K229" s="480"/>
    </row>
    <row r="230" spans="1:11" s="171" customFormat="1" ht="12" customHeight="1" x14ac:dyDescent="0.25">
      <c r="A230" s="186" t="s">
        <v>467</v>
      </c>
      <c r="B230" s="408">
        <v>4932</v>
      </c>
      <c r="C230" s="316">
        <v>0</v>
      </c>
      <c r="D230" s="316">
        <v>0</v>
      </c>
      <c r="E230" s="480"/>
      <c r="F230" s="316">
        <v>0</v>
      </c>
      <c r="G230" s="316">
        <v>0</v>
      </c>
      <c r="H230" s="480"/>
      <c r="I230" s="480"/>
      <c r="J230" s="480"/>
      <c r="K230" s="480"/>
    </row>
    <row r="231" spans="1:11" s="171" customFormat="1" ht="12" customHeight="1" x14ac:dyDescent="0.25">
      <c r="A231" s="331" t="s">
        <v>468</v>
      </c>
      <c r="B231" s="332">
        <v>4935</v>
      </c>
      <c r="C231" s="316">
        <v>0</v>
      </c>
      <c r="D231" s="316">
        <v>0</v>
      </c>
      <c r="E231" s="480"/>
      <c r="F231" s="316">
        <v>0</v>
      </c>
      <c r="G231" s="316">
        <v>0</v>
      </c>
      <c r="H231" s="480"/>
      <c r="I231" s="480"/>
      <c r="J231" s="480"/>
      <c r="K231" s="480"/>
    </row>
    <row r="232" spans="1:11" s="171" customFormat="1" ht="12" customHeight="1" x14ac:dyDescent="0.25">
      <c r="A232" s="13" t="s">
        <v>469</v>
      </c>
      <c r="B232" s="408">
        <v>4960</v>
      </c>
      <c r="C232" s="316">
        <v>0</v>
      </c>
      <c r="D232" s="316">
        <v>0</v>
      </c>
      <c r="E232" s="480"/>
      <c r="F232" s="316">
        <v>0</v>
      </c>
      <c r="G232" s="316">
        <v>0</v>
      </c>
      <c r="H232" s="480"/>
      <c r="I232" s="480"/>
      <c r="J232" s="480"/>
      <c r="K232" s="480"/>
    </row>
    <row r="233" spans="1:11" s="171" customFormat="1" ht="12" customHeight="1" x14ac:dyDescent="0.25">
      <c r="A233" s="13" t="s">
        <v>470</v>
      </c>
      <c r="B233" s="408">
        <v>4981</v>
      </c>
      <c r="C233" s="316">
        <v>0</v>
      </c>
      <c r="D233" s="316">
        <v>0</v>
      </c>
      <c r="E233" s="480"/>
      <c r="F233" s="316">
        <v>0</v>
      </c>
      <c r="G233" s="316">
        <v>0</v>
      </c>
      <c r="H233" s="480"/>
      <c r="I233" s="480"/>
      <c r="J233" s="480"/>
      <c r="K233" s="480"/>
    </row>
    <row r="234" spans="1:11" s="171" customFormat="1" ht="12" customHeight="1" x14ac:dyDescent="0.25">
      <c r="A234" s="13" t="s">
        <v>471</v>
      </c>
      <c r="B234" s="408">
        <v>4982</v>
      </c>
      <c r="C234" s="316">
        <v>0</v>
      </c>
      <c r="D234" s="316">
        <v>0</v>
      </c>
      <c r="E234" s="480"/>
      <c r="F234" s="316">
        <v>0</v>
      </c>
      <c r="G234" s="316">
        <v>0</v>
      </c>
      <c r="H234" s="480"/>
      <c r="I234" s="480"/>
      <c r="J234" s="480"/>
      <c r="K234" s="480"/>
    </row>
    <row r="235" spans="1:11" s="171" customFormat="1" ht="12" customHeight="1" x14ac:dyDescent="0.25">
      <c r="A235" s="68" t="s">
        <v>472</v>
      </c>
      <c r="B235" s="408">
        <v>4991</v>
      </c>
      <c r="C235" s="316">
        <v>0</v>
      </c>
      <c r="D235" s="316">
        <v>0</v>
      </c>
      <c r="E235" s="480"/>
      <c r="F235" s="316">
        <v>0</v>
      </c>
      <c r="G235" s="316">
        <v>0</v>
      </c>
      <c r="H235" s="480"/>
      <c r="I235" s="480"/>
      <c r="J235" s="480"/>
      <c r="K235" s="480"/>
    </row>
    <row r="236" spans="1:11" s="171" customFormat="1" ht="12" customHeight="1" x14ac:dyDescent="0.25">
      <c r="A236" s="68" t="s">
        <v>473</v>
      </c>
      <c r="B236" s="408">
        <v>4992</v>
      </c>
      <c r="C236" s="316">
        <v>0</v>
      </c>
      <c r="D236" s="316">
        <v>0</v>
      </c>
      <c r="E236" s="480"/>
      <c r="F236" s="316">
        <v>0</v>
      </c>
      <c r="G236" s="316">
        <v>0</v>
      </c>
      <c r="H236" s="480"/>
      <c r="I236" s="480"/>
      <c r="J236" s="480"/>
      <c r="K236" s="480"/>
    </row>
    <row r="237" spans="1:11" s="171" customFormat="1" ht="22.5" customHeight="1" x14ac:dyDescent="0.25">
      <c r="A237" s="67" t="s">
        <v>475</v>
      </c>
      <c r="B237" s="408">
        <v>4998</v>
      </c>
      <c r="C237" s="316">
        <v>0</v>
      </c>
      <c r="D237" s="316">
        <v>0</v>
      </c>
      <c r="E237" s="480"/>
      <c r="F237" s="316">
        <v>0</v>
      </c>
      <c r="G237" s="316">
        <v>0</v>
      </c>
      <c r="H237" s="316">
        <v>0</v>
      </c>
      <c r="I237" s="480"/>
      <c r="J237" s="480"/>
      <c r="K237" s="316">
        <v>0</v>
      </c>
    </row>
    <row r="238" spans="1:11" s="171" customFormat="1" ht="24.75" customHeight="1" x14ac:dyDescent="0.25">
      <c r="A238" s="631" t="s">
        <v>474</v>
      </c>
      <c r="B238" s="616"/>
      <c r="C238" s="472">
        <f>SUM(C183,C193,C199,C205,C213,C217:C218,C223:C237)</f>
        <v>103135</v>
      </c>
      <c r="D238" s="472">
        <f>SUM(D183,D193,D199,D205,D213,D217:D218,D223:D237)</f>
        <v>0</v>
      </c>
      <c r="E238" s="469">
        <f>SUM(E223:E225)</f>
        <v>0</v>
      </c>
      <c r="F238" s="472">
        <f>SUM(F183,F193,F199,F205,F213,F217:F218,F223:F237)</f>
        <v>0</v>
      </c>
      <c r="G238" s="472">
        <f>SUM(G183,G193,G199,G205,G213,G217:G218,G223:G237)</f>
        <v>0</v>
      </c>
      <c r="H238" s="472">
        <f>SUM(H183,H193,H199,H205,H213,H217:H218,H223:H237)</f>
        <v>0</v>
      </c>
      <c r="I238" s="480"/>
      <c r="J238" s="469">
        <f>SUM(J223:J225)</f>
        <v>0</v>
      </c>
      <c r="K238" s="472">
        <f>SUM(K183,K193,K199,K205,K213,K217:K218,K223:K237)</f>
        <v>0</v>
      </c>
    </row>
    <row r="239" spans="1:11" s="171" customFormat="1" ht="13.5" customHeight="1" x14ac:dyDescent="0.25">
      <c r="A239" s="632" t="s">
        <v>476</v>
      </c>
      <c r="B239" s="633">
        <v>4000</v>
      </c>
      <c r="C239" s="490">
        <f t="shared" ref="C239:K239" si="10">SUM(C170,C176,C238)</f>
        <v>103135</v>
      </c>
      <c r="D239" s="490">
        <f t="shared" si="10"/>
        <v>0</v>
      </c>
      <c r="E239" s="490">
        <f t="shared" si="10"/>
        <v>0</v>
      </c>
      <c r="F239" s="490">
        <f t="shared" si="10"/>
        <v>0</v>
      </c>
      <c r="G239" s="490">
        <f t="shared" si="10"/>
        <v>0</v>
      </c>
      <c r="H239" s="490">
        <f t="shared" si="10"/>
        <v>0</v>
      </c>
      <c r="I239" s="490">
        <f t="shared" si="10"/>
        <v>0</v>
      </c>
      <c r="J239" s="490">
        <f t="shared" si="10"/>
        <v>0</v>
      </c>
      <c r="K239" s="490">
        <f t="shared" si="10"/>
        <v>0</v>
      </c>
    </row>
    <row r="240" spans="1:11" s="171" customFormat="1" ht="25.5" customHeight="1" x14ac:dyDescent="0.25">
      <c r="A240" s="632" t="s">
        <v>477</v>
      </c>
      <c r="B240" s="634"/>
      <c r="C240" s="490">
        <f t="shared" ref="C240:K240" si="11">SUM(C112,C118,C165,C239)</f>
        <v>1316034</v>
      </c>
      <c r="D240" s="490">
        <f t="shared" si="11"/>
        <v>0</v>
      </c>
      <c r="E240" s="490">
        <f t="shared" si="11"/>
        <v>0</v>
      </c>
      <c r="F240" s="490">
        <f t="shared" si="11"/>
        <v>0</v>
      </c>
      <c r="G240" s="490">
        <f t="shared" si="11"/>
        <v>0</v>
      </c>
      <c r="H240" s="490">
        <f t="shared" si="11"/>
        <v>0</v>
      </c>
      <c r="I240" s="490">
        <f t="shared" si="11"/>
        <v>0</v>
      </c>
      <c r="J240" s="490">
        <f t="shared" si="11"/>
        <v>0</v>
      </c>
      <c r="K240" s="490">
        <f t="shared" si="11"/>
        <v>0</v>
      </c>
    </row>
    <row r="241" spans="1:11" s="171" customFormat="1" ht="25.5" customHeight="1" x14ac:dyDescent="0.25">
      <c r="A241" s="632" t="s">
        <v>478</v>
      </c>
      <c r="B241" s="634"/>
      <c r="C241" s="490">
        <f>SUM(C113,C118,C165,C239)</f>
        <v>1316534</v>
      </c>
      <c r="D241" s="635"/>
      <c r="E241" s="635"/>
      <c r="F241" s="635"/>
      <c r="G241" s="635"/>
      <c r="H241" s="635"/>
      <c r="I241" s="635"/>
      <c r="J241" s="635"/>
      <c r="K241" s="635"/>
    </row>
    <row r="242" spans="1:11" s="171" customFormat="1" ht="13.5" customHeight="1" x14ac:dyDescent="0.25">
      <c r="A242"/>
      <c r="B242"/>
      <c r="C242"/>
      <c r="D242"/>
      <c r="E242"/>
      <c r="F242"/>
      <c r="G242"/>
      <c r="H242"/>
      <c r="I242"/>
      <c r="J242"/>
      <c r="K242"/>
    </row>
    <row r="243" spans="1:11" s="171" customFormat="1" x14ac:dyDescent="0.25">
      <c r="A243"/>
      <c r="B243"/>
      <c r="C243"/>
      <c r="D243"/>
      <c r="E243"/>
      <c r="F243"/>
      <c r="G243"/>
      <c r="H243"/>
      <c r="I243"/>
      <c r="J243"/>
      <c r="K243"/>
    </row>
    <row r="244" spans="1:11" s="171" customFormat="1" x14ac:dyDescent="0.25">
      <c r="A244"/>
      <c r="B244"/>
      <c r="C244"/>
      <c r="D244"/>
      <c r="E244"/>
      <c r="F244"/>
      <c r="G244"/>
      <c r="H244"/>
      <c r="I244"/>
      <c r="J244"/>
      <c r="K244"/>
    </row>
    <row r="245" spans="1:11" s="171" customFormat="1" x14ac:dyDescent="0.25">
      <c r="A245"/>
      <c r="B245"/>
      <c r="C245"/>
      <c r="D245"/>
      <c r="E245"/>
      <c r="F245"/>
      <c r="G245"/>
      <c r="H245"/>
      <c r="I245"/>
      <c r="J245"/>
      <c r="K245"/>
    </row>
    <row r="246" spans="1:11" s="171" customFormat="1" x14ac:dyDescent="0.25">
      <c r="A246"/>
      <c r="B246"/>
      <c r="C246"/>
      <c r="D246"/>
      <c r="E246"/>
      <c r="F246"/>
      <c r="G246"/>
      <c r="H246"/>
      <c r="I246"/>
      <c r="J246"/>
      <c r="K246"/>
    </row>
    <row r="247" spans="1:11" s="171" customFormat="1" x14ac:dyDescent="0.25">
      <c r="A247"/>
      <c r="B247"/>
      <c r="C247"/>
      <c r="D247"/>
      <c r="E247"/>
      <c r="F247"/>
      <c r="G247"/>
      <c r="H247"/>
      <c r="I247"/>
      <c r="J247"/>
      <c r="K247"/>
    </row>
    <row r="248" spans="1:11" s="171" customFormat="1" x14ac:dyDescent="0.25">
      <c r="A248"/>
      <c r="B248"/>
      <c r="C248"/>
      <c r="D248"/>
      <c r="E248"/>
      <c r="F248"/>
      <c r="G248"/>
      <c r="H248"/>
      <c r="I248"/>
      <c r="J248"/>
      <c r="K248"/>
    </row>
    <row r="249" spans="1:11" s="171" customFormat="1" x14ac:dyDescent="0.25">
      <c r="A249"/>
      <c r="B249"/>
      <c r="C249"/>
      <c r="D249"/>
      <c r="E249"/>
      <c r="F249"/>
      <c r="G249"/>
      <c r="H249"/>
      <c r="I249"/>
      <c r="J249"/>
      <c r="K249"/>
    </row>
    <row r="250" spans="1:11" s="171" customFormat="1" x14ac:dyDescent="0.25">
      <c r="A250"/>
      <c r="B250"/>
      <c r="C250"/>
      <c r="D250"/>
      <c r="E250"/>
      <c r="F250"/>
      <c r="G250"/>
      <c r="H250"/>
      <c r="I250"/>
      <c r="J250"/>
      <c r="K250"/>
    </row>
    <row r="251" spans="1:11" s="171" customFormat="1" x14ac:dyDescent="0.25">
      <c r="A251"/>
      <c r="B251"/>
      <c r="C251"/>
      <c r="D251"/>
      <c r="E251"/>
      <c r="F251"/>
      <c r="G251"/>
      <c r="H251"/>
      <c r="I251"/>
      <c r="J251"/>
      <c r="K251"/>
    </row>
    <row r="252" spans="1:11" s="171" customFormat="1" x14ac:dyDescent="0.25">
      <c r="A252"/>
      <c r="B252"/>
      <c r="C252"/>
      <c r="D252"/>
      <c r="E252"/>
      <c r="F252"/>
      <c r="G252"/>
      <c r="H252"/>
      <c r="I252"/>
      <c r="J252"/>
      <c r="K252"/>
    </row>
    <row r="253" spans="1:11" s="171" customFormat="1" x14ac:dyDescent="0.25">
      <c r="A253"/>
      <c r="B253"/>
      <c r="C253"/>
      <c r="D253"/>
      <c r="E253"/>
      <c r="F253"/>
      <c r="G253"/>
      <c r="H253"/>
      <c r="I253"/>
      <c r="J253"/>
      <c r="K253"/>
    </row>
    <row r="254" spans="1:11" s="171" customFormat="1" x14ac:dyDescent="0.25">
      <c r="A254"/>
      <c r="B254"/>
      <c r="C254"/>
      <c r="D254"/>
      <c r="E254"/>
      <c r="F254"/>
      <c r="G254"/>
      <c r="H254"/>
      <c r="I254"/>
      <c r="J254"/>
      <c r="K254"/>
    </row>
    <row r="255" spans="1:11" s="171" customFormat="1" x14ac:dyDescent="0.25">
      <c r="A255"/>
      <c r="B255"/>
      <c r="C255"/>
      <c r="D255"/>
      <c r="E255"/>
      <c r="F255"/>
      <c r="G255"/>
      <c r="H255"/>
      <c r="I255"/>
      <c r="J255"/>
      <c r="K255"/>
    </row>
  </sheetData>
  <sheetProtection algorithmName="SHA-512" hashValue="DoqH/IkIv1j8hZM8Z2wCAGqKqdS1/uxD0OjtGnbzzUUkMUUghq9jNL778JXTeNgE8LBybxWzPo7pYAcYb0s+1A==" saltValue="36/Q2DpqybV00MQtWQwxgA==" spinCount="100000" sheet="1" objects="1"/>
  <mergeCells count="4">
    <mergeCell ref="A167:B167"/>
    <mergeCell ref="A170:B170"/>
    <mergeCell ref="A171:B171"/>
    <mergeCell ref="A177:B177"/>
  </mergeCells>
  <phoneticPr fontId="11" type="noConversion"/>
  <dataValidations count="1">
    <dataValidation type="whole" allowBlank="1" showInputMessage="1" showErrorMessage="1" error="Please enter whole number.  Decimals are not allowed." sqref="C5:K11 C14:K17 C20:C39 F42:F62 C65:K67 C70:C75 C78:D82 C83 C87:C95 C98:K110 D113:K113 C115:G117 C121:K123 C127:F130 C133:G139 C141:K149 C151:K163 C168:K169 C172:K175 C179:G182 C185:G192 C195:G198 C201:G204 C207:G212 C215:G216 C218:K222 C226:E237 H226:K237 D241:K241" xr:uid="{00000000-0002-0000-0300-000000000000}">
      <formula1>-9999999999</formula1>
      <formula2>9999999999</formula2>
    </dataValidation>
  </dataValidations>
  <printOptions headings="1"/>
  <pageMargins left="0.25" right="0.25" top="0.5" bottom="0.5" header="0.25" footer="0.25"/>
  <pageSetup firstPageNumber="6" fitToHeight="7" orientation="landscape" useFirstPageNumber="1" r:id="rId1"/>
  <headerFooter alignWithMargins="0">
    <oddHeader>&amp;CEstimated Receipts/Revenues&amp;RPage &amp;P</oddHeader>
    <oddFooter>&amp;L&amp;Z&amp;F&amp;R&amp;D</oddFooter>
    <firstHeader>&amp;C&amp;A&amp;RPage &amp;P</firstHeader>
    <firstFooter>&amp;L&amp;Z&amp;F</firstFooter>
  </headerFooter>
  <rowBreaks count="1" manualBreakCount="1">
    <brk id="113"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SheetLayoutView="80" workbookViewId="0">
      <pane xSplit="2" ySplit="2" topLeftCell="C39" activePane="bottomRight" state="frozenSplit"/>
      <selection activeCell="C1" sqref="C1"/>
      <selection pane="topRight"/>
      <selection pane="bottomLeft"/>
      <selection pane="bottomRight" activeCell="E54" sqref="E54"/>
    </sheetView>
  </sheetViews>
  <sheetFormatPr defaultColWidth="8.6640625" defaultRowHeight="9.6" x14ac:dyDescent="0.2"/>
  <cols>
    <col min="1" max="1" width="55.88671875" style="208" customWidth="1"/>
    <col min="2" max="2" width="6.5546875" style="208" customWidth="1"/>
    <col min="3" max="9" width="13.33203125" style="171" customWidth="1"/>
    <col min="10" max="11" width="13.33203125" style="181" customWidth="1"/>
    <col min="12" max="12" width="8.6640625" style="171" customWidth="1"/>
    <col min="13" max="16384" width="8.6640625" style="171"/>
  </cols>
  <sheetData>
    <row r="1" spans="1:11" s="169" customFormat="1" ht="12" customHeight="1" x14ac:dyDescent="0.25">
      <c r="A1" s="1063" t="s">
        <v>68</v>
      </c>
      <c r="B1" s="432"/>
      <c r="C1" s="424" t="s">
        <v>479</v>
      </c>
      <c r="D1" s="424" t="s">
        <v>480</v>
      </c>
      <c r="E1" s="424" t="s">
        <v>481</v>
      </c>
      <c r="F1" s="424" t="s">
        <v>482</v>
      </c>
      <c r="G1" s="424" t="s">
        <v>483</v>
      </c>
      <c r="H1" s="424" t="s">
        <v>484</v>
      </c>
      <c r="I1" s="424" t="s">
        <v>485</v>
      </c>
      <c r="J1" s="424" t="s">
        <v>486</v>
      </c>
      <c r="K1" s="424" t="s">
        <v>487</v>
      </c>
    </row>
    <row r="2" spans="1:11" ht="24" customHeight="1" x14ac:dyDescent="0.2">
      <c r="A2" s="1064"/>
      <c r="B2" s="76" t="s">
        <v>488</v>
      </c>
      <c r="C2" s="76" t="s">
        <v>195</v>
      </c>
      <c r="D2" s="76" t="s">
        <v>196</v>
      </c>
      <c r="E2" s="76" t="s">
        <v>197</v>
      </c>
      <c r="F2" s="76" t="s">
        <v>198</v>
      </c>
      <c r="G2" s="76" t="s">
        <v>199</v>
      </c>
      <c r="H2" s="76" t="s">
        <v>200</v>
      </c>
      <c r="I2" s="76" t="s">
        <v>489</v>
      </c>
      <c r="J2" s="76" t="s">
        <v>202</v>
      </c>
      <c r="K2" s="76" t="s">
        <v>490</v>
      </c>
    </row>
    <row r="3" spans="1:11" s="170" customFormat="1" ht="12" customHeight="1" x14ac:dyDescent="0.25">
      <c r="A3" s="456" t="s">
        <v>491</v>
      </c>
      <c r="B3" s="637"/>
      <c r="C3" s="458"/>
      <c r="D3" s="458"/>
      <c r="E3" s="458"/>
      <c r="F3" s="458"/>
      <c r="G3" s="458"/>
      <c r="H3" s="458"/>
      <c r="I3" s="458"/>
      <c r="J3" s="458"/>
      <c r="K3" s="459"/>
    </row>
    <row r="4" spans="1:11" s="170" customFormat="1" ht="12" customHeight="1" x14ac:dyDescent="0.25">
      <c r="A4" s="638" t="s">
        <v>492</v>
      </c>
      <c r="B4" s="639" t="s">
        <v>89</v>
      </c>
      <c r="C4" s="640"/>
      <c r="D4" s="641"/>
      <c r="E4" s="641"/>
      <c r="F4" s="641"/>
      <c r="G4" s="641"/>
      <c r="H4" s="641"/>
      <c r="I4" s="641"/>
      <c r="J4" s="641"/>
      <c r="K4" s="642"/>
    </row>
    <row r="5" spans="1:11" s="170" customFormat="1" ht="12" customHeight="1" x14ac:dyDescent="0.25">
      <c r="A5" s="230" t="s">
        <v>493</v>
      </c>
      <c r="B5" s="231">
        <v>1100</v>
      </c>
      <c r="C5" s="77">
        <v>0</v>
      </c>
      <c r="D5" s="77">
        <v>0</v>
      </c>
      <c r="E5" s="77">
        <v>0</v>
      </c>
      <c r="F5" s="77">
        <v>0</v>
      </c>
      <c r="G5" s="77">
        <v>0</v>
      </c>
      <c r="H5" s="77">
        <v>0</v>
      </c>
      <c r="I5" s="77">
        <v>0</v>
      </c>
      <c r="J5" s="77">
        <v>0</v>
      </c>
      <c r="K5" s="481">
        <f t="shared" ref="K5:K35" si="0">SUM(C5:J5)</f>
        <v>0</v>
      </c>
    </row>
    <row r="6" spans="1:11" s="170" customFormat="1" ht="12" customHeight="1" x14ac:dyDescent="0.25">
      <c r="A6" s="226" t="s">
        <v>494</v>
      </c>
      <c r="B6" s="220">
        <v>1115</v>
      </c>
      <c r="C6" s="643"/>
      <c r="D6" s="643"/>
      <c r="E6" s="77">
        <v>0</v>
      </c>
      <c r="F6" s="643"/>
      <c r="G6" s="643"/>
      <c r="H6" s="643"/>
      <c r="I6" s="643"/>
      <c r="J6" s="643"/>
      <c r="K6" s="462">
        <f t="shared" si="0"/>
        <v>0</v>
      </c>
    </row>
    <row r="7" spans="1:11" s="170" customFormat="1" ht="12" customHeight="1" x14ac:dyDescent="0.25">
      <c r="A7" s="226" t="s">
        <v>495</v>
      </c>
      <c r="B7" s="220">
        <v>1125</v>
      </c>
      <c r="C7" s="77">
        <v>0</v>
      </c>
      <c r="D7" s="77">
        <v>0</v>
      </c>
      <c r="E7" s="77">
        <v>0</v>
      </c>
      <c r="F7" s="77">
        <v>0</v>
      </c>
      <c r="G7" s="77">
        <v>0</v>
      </c>
      <c r="H7" s="77">
        <v>0</v>
      </c>
      <c r="I7" s="77">
        <v>0</v>
      </c>
      <c r="J7" s="77">
        <v>0</v>
      </c>
      <c r="K7" s="462">
        <f t="shared" si="0"/>
        <v>0</v>
      </c>
    </row>
    <row r="8" spans="1:11" s="170" customFormat="1" ht="12" customHeight="1" x14ac:dyDescent="0.25">
      <c r="A8" s="226" t="s">
        <v>496</v>
      </c>
      <c r="B8" s="220">
        <v>1200</v>
      </c>
      <c r="C8" s="77">
        <v>0</v>
      </c>
      <c r="D8" s="77">
        <v>0</v>
      </c>
      <c r="E8" s="77">
        <v>0</v>
      </c>
      <c r="F8" s="77">
        <v>0</v>
      </c>
      <c r="G8" s="77">
        <v>0</v>
      </c>
      <c r="H8" s="77">
        <v>0</v>
      </c>
      <c r="I8" s="77">
        <v>0</v>
      </c>
      <c r="J8" s="77">
        <v>0</v>
      </c>
      <c r="K8" s="462">
        <f t="shared" si="0"/>
        <v>0</v>
      </c>
    </row>
    <row r="9" spans="1:11" s="170" customFormat="1" ht="12" customHeight="1" x14ac:dyDescent="0.25">
      <c r="A9" s="226" t="s">
        <v>497</v>
      </c>
      <c r="B9" s="220">
        <v>1225</v>
      </c>
      <c r="C9" s="77">
        <v>0</v>
      </c>
      <c r="D9" s="77">
        <v>0</v>
      </c>
      <c r="E9" s="77">
        <v>0</v>
      </c>
      <c r="F9" s="77">
        <v>0</v>
      </c>
      <c r="G9" s="77">
        <v>0</v>
      </c>
      <c r="H9" s="77">
        <v>0</v>
      </c>
      <c r="I9" s="77">
        <v>0</v>
      </c>
      <c r="J9" s="77">
        <v>0</v>
      </c>
      <c r="K9" s="462">
        <f t="shared" si="0"/>
        <v>0</v>
      </c>
    </row>
    <row r="10" spans="1:11" s="170" customFormat="1" ht="12" customHeight="1" x14ac:dyDescent="0.25">
      <c r="A10" s="226" t="s">
        <v>498</v>
      </c>
      <c r="B10" s="220">
        <v>1250</v>
      </c>
      <c r="C10" s="77">
        <v>0</v>
      </c>
      <c r="D10" s="77">
        <v>0</v>
      </c>
      <c r="E10" s="77">
        <v>0</v>
      </c>
      <c r="F10" s="77">
        <v>0</v>
      </c>
      <c r="G10" s="77">
        <v>0</v>
      </c>
      <c r="H10" s="77">
        <v>0</v>
      </c>
      <c r="I10" s="77">
        <v>0</v>
      </c>
      <c r="J10" s="77">
        <v>0</v>
      </c>
      <c r="K10" s="462">
        <f t="shared" si="0"/>
        <v>0</v>
      </c>
    </row>
    <row r="11" spans="1:11" s="170" customFormat="1" ht="12" customHeight="1" x14ac:dyDescent="0.25">
      <c r="A11" s="226" t="s">
        <v>499</v>
      </c>
      <c r="B11" s="220">
        <v>1275</v>
      </c>
      <c r="C11" s="77">
        <v>0</v>
      </c>
      <c r="D11" s="77">
        <v>0</v>
      </c>
      <c r="E11" s="77">
        <v>0</v>
      </c>
      <c r="F11" s="77">
        <v>0</v>
      </c>
      <c r="G11" s="77">
        <v>0</v>
      </c>
      <c r="H11" s="77">
        <v>0</v>
      </c>
      <c r="I11" s="77">
        <v>0</v>
      </c>
      <c r="J11" s="77">
        <v>0</v>
      </c>
      <c r="K11" s="462">
        <f t="shared" si="0"/>
        <v>0</v>
      </c>
    </row>
    <row r="12" spans="1:11" ht="12" customHeight="1" x14ac:dyDescent="0.25">
      <c r="A12" s="226" t="s">
        <v>500</v>
      </c>
      <c r="B12" s="220">
        <v>1300</v>
      </c>
      <c r="C12" s="77">
        <v>0</v>
      </c>
      <c r="D12" s="77">
        <v>0</v>
      </c>
      <c r="E12" s="77">
        <v>0</v>
      </c>
      <c r="F12" s="77">
        <v>0</v>
      </c>
      <c r="G12" s="77">
        <v>0</v>
      </c>
      <c r="H12" s="77">
        <v>0</v>
      </c>
      <c r="I12" s="77">
        <v>0</v>
      </c>
      <c r="J12" s="77">
        <v>0</v>
      </c>
      <c r="K12" s="462">
        <f t="shared" si="0"/>
        <v>0</v>
      </c>
    </row>
    <row r="13" spans="1:11" ht="12" customHeight="1" x14ac:dyDescent="0.25">
      <c r="A13" s="226" t="s">
        <v>501</v>
      </c>
      <c r="B13" s="220">
        <v>1400</v>
      </c>
      <c r="C13" s="77">
        <v>343342</v>
      </c>
      <c r="D13" s="77">
        <v>66104</v>
      </c>
      <c r="E13" s="77">
        <v>78628</v>
      </c>
      <c r="F13" s="77">
        <v>148839</v>
      </c>
      <c r="G13" s="77">
        <v>34593</v>
      </c>
      <c r="H13" s="77">
        <v>0</v>
      </c>
      <c r="I13" s="77">
        <v>5194</v>
      </c>
      <c r="J13" s="77">
        <v>0</v>
      </c>
      <c r="K13" s="462">
        <f t="shared" si="0"/>
        <v>676700</v>
      </c>
    </row>
    <row r="14" spans="1:11" ht="12" customHeight="1" x14ac:dyDescent="0.25">
      <c r="A14" s="226" t="s">
        <v>502</v>
      </c>
      <c r="B14" s="220">
        <v>1500</v>
      </c>
      <c r="C14" s="77">
        <v>0</v>
      </c>
      <c r="D14" s="77">
        <v>0</v>
      </c>
      <c r="E14" s="77">
        <v>0</v>
      </c>
      <c r="F14" s="77">
        <v>0</v>
      </c>
      <c r="G14" s="77">
        <v>0</v>
      </c>
      <c r="H14" s="77">
        <v>0</v>
      </c>
      <c r="I14" s="77">
        <v>0</v>
      </c>
      <c r="J14" s="77">
        <v>0</v>
      </c>
      <c r="K14" s="462">
        <f t="shared" si="0"/>
        <v>0</v>
      </c>
    </row>
    <row r="15" spans="1:11" ht="12" customHeight="1" x14ac:dyDescent="0.25">
      <c r="A15" s="226" t="s">
        <v>503</v>
      </c>
      <c r="B15" s="220">
        <v>1600</v>
      </c>
      <c r="C15" s="77">
        <v>0</v>
      </c>
      <c r="D15" s="77">
        <v>0</v>
      </c>
      <c r="E15" s="77">
        <v>0</v>
      </c>
      <c r="F15" s="77">
        <v>0</v>
      </c>
      <c r="G15" s="77">
        <v>0</v>
      </c>
      <c r="H15" s="77">
        <v>0</v>
      </c>
      <c r="I15" s="77">
        <v>0</v>
      </c>
      <c r="J15" s="77">
        <v>0</v>
      </c>
      <c r="K15" s="462">
        <f t="shared" si="0"/>
        <v>0</v>
      </c>
    </row>
    <row r="16" spans="1:11" ht="12" customHeight="1" x14ac:dyDescent="0.25">
      <c r="A16" s="226" t="s">
        <v>504</v>
      </c>
      <c r="B16" s="220">
        <v>1650</v>
      </c>
      <c r="C16" s="77">
        <v>0</v>
      </c>
      <c r="D16" s="77">
        <v>0</v>
      </c>
      <c r="E16" s="77">
        <v>0</v>
      </c>
      <c r="F16" s="77">
        <v>0</v>
      </c>
      <c r="G16" s="77">
        <v>0</v>
      </c>
      <c r="H16" s="77">
        <v>0</v>
      </c>
      <c r="I16" s="77">
        <v>0</v>
      </c>
      <c r="J16" s="77">
        <v>0</v>
      </c>
      <c r="K16" s="462">
        <f t="shared" si="0"/>
        <v>0</v>
      </c>
    </row>
    <row r="17" spans="1:11" ht="12" customHeight="1" x14ac:dyDescent="0.25">
      <c r="A17" s="226" t="s">
        <v>505</v>
      </c>
      <c r="B17" s="220">
        <v>1700</v>
      </c>
      <c r="C17" s="77">
        <v>0</v>
      </c>
      <c r="D17" s="77">
        <v>0</v>
      </c>
      <c r="E17" s="77">
        <v>0</v>
      </c>
      <c r="F17" s="77">
        <v>0</v>
      </c>
      <c r="G17" s="77">
        <v>0</v>
      </c>
      <c r="H17" s="77">
        <v>0</v>
      </c>
      <c r="I17" s="77">
        <v>0</v>
      </c>
      <c r="J17" s="77">
        <v>0</v>
      </c>
      <c r="K17" s="462">
        <f t="shared" si="0"/>
        <v>0</v>
      </c>
    </row>
    <row r="18" spans="1:11" s="170" customFormat="1" ht="12" customHeight="1" x14ac:dyDescent="0.25">
      <c r="A18" s="226" t="s">
        <v>506</v>
      </c>
      <c r="B18" s="220">
        <v>1800</v>
      </c>
      <c r="C18" s="77">
        <v>0</v>
      </c>
      <c r="D18" s="77">
        <v>0</v>
      </c>
      <c r="E18" s="77">
        <v>0</v>
      </c>
      <c r="F18" s="77">
        <v>0</v>
      </c>
      <c r="G18" s="77">
        <v>0</v>
      </c>
      <c r="H18" s="77">
        <v>0</v>
      </c>
      <c r="I18" s="77">
        <v>0</v>
      </c>
      <c r="J18" s="77">
        <v>0</v>
      </c>
      <c r="K18" s="462">
        <f t="shared" si="0"/>
        <v>0</v>
      </c>
    </row>
    <row r="19" spans="1:11" s="170" customFormat="1" ht="12" customHeight="1" x14ac:dyDescent="0.25">
      <c r="A19" s="226" t="s">
        <v>507</v>
      </c>
      <c r="B19" s="220">
        <v>1900</v>
      </c>
      <c r="C19" s="77">
        <v>0</v>
      </c>
      <c r="D19" s="77">
        <v>0</v>
      </c>
      <c r="E19" s="77">
        <v>0</v>
      </c>
      <c r="F19" s="77">
        <v>0</v>
      </c>
      <c r="G19" s="77">
        <v>0</v>
      </c>
      <c r="H19" s="77">
        <v>0</v>
      </c>
      <c r="I19" s="77">
        <v>0</v>
      </c>
      <c r="J19" s="77">
        <v>0</v>
      </c>
      <c r="K19" s="462">
        <f t="shared" si="0"/>
        <v>0</v>
      </c>
    </row>
    <row r="20" spans="1:11" s="170" customFormat="1" ht="12" customHeight="1" x14ac:dyDescent="0.25">
      <c r="A20" s="226" t="s">
        <v>508</v>
      </c>
      <c r="B20" s="220">
        <v>1910</v>
      </c>
      <c r="C20" s="644"/>
      <c r="D20" s="645"/>
      <c r="E20" s="645"/>
      <c r="F20" s="645"/>
      <c r="G20" s="645"/>
      <c r="H20" s="79">
        <v>0</v>
      </c>
      <c r="I20" s="646"/>
      <c r="J20" s="645"/>
      <c r="K20" s="462">
        <f t="shared" si="0"/>
        <v>0</v>
      </c>
    </row>
    <row r="21" spans="1:11" s="170" customFormat="1" ht="12" customHeight="1" x14ac:dyDescent="0.25">
      <c r="A21" s="226" t="s">
        <v>509</v>
      </c>
      <c r="B21" s="220">
        <v>1911</v>
      </c>
      <c r="C21" s="647"/>
      <c r="D21" s="648"/>
      <c r="E21" s="648"/>
      <c r="F21" s="648"/>
      <c r="G21" s="648"/>
      <c r="H21" s="79">
        <v>0</v>
      </c>
      <c r="I21" s="649"/>
      <c r="J21" s="648"/>
      <c r="K21" s="462">
        <f t="shared" si="0"/>
        <v>0</v>
      </c>
    </row>
    <row r="22" spans="1:11" s="170" customFormat="1" ht="12" customHeight="1" x14ac:dyDescent="0.25">
      <c r="A22" s="226" t="s">
        <v>510</v>
      </c>
      <c r="B22" s="220">
        <v>1912</v>
      </c>
      <c r="C22" s="647"/>
      <c r="D22" s="648"/>
      <c r="E22" s="648"/>
      <c r="F22" s="648"/>
      <c r="G22" s="648"/>
      <c r="H22" s="79">
        <v>0</v>
      </c>
      <c r="I22" s="649"/>
      <c r="J22" s="648"/>
      <c r="K22" s="462">
        <f t="shared" si="0"/>
        <v>0</v>
      </c>
    </row>
    <row r="23" spans="1:11" s="170" customFormat="1" ht="12" customHeight="1" x14ac:dyDescent="0.25">
      <c r="A23" s="226" t="s">
        <v>511</v>
      </c>
      <c r="B23" s="220">
        <v>1913</v>
      </c>
      <c r="C23" s="647"/>
      <c r="D23" s="648"/>
      <c r="E23" s="648"/>
      <c r="F23" s="648"/>
      <c r="G23" s="648"/>
      <c r="H23" s="79">
        <v>0</v>
      </c>
      <c r="I23" s="649"/>
      <c r="J23" s="648"/>
      <c r="K23" s="462">
        <f t="shared" si="0"/>
        <v>0</v>
      </c>
    </row>
    <row r="24" spans="1:11" s="170" customFormat="1" ht="12" customHeight="1" x14ac:dyDescent="0.25">
      <c r="A24" s="226" t="s">
        <v>512</v>
      </c>
      <c r="B24" s="220">
        <v>1914</v>
      </c>
      <c r="C24" s="647"/>
      <c r="D24" s="648"/>
      <c r="E24" s="648"/>
      <c r="F24" s="648"/>
      <c r="G24" s="648"/>
      <c r="H24" s="79">
        <v>0</v>
      </c>
      <c r="I24" s="649"/>
      <c r="J24" s="648"/>
      <c r="K24" s="462">
        <f t="shared" si="0"/>
        <v>0</v>
      </c>
    </row>
    <row r="25" spans="1:11" s="170" customFormat="1" ht="12" customHeight="1" x14ac:dyDescent="0.25">
      <c r="A25" s="226" t="s">
        <v>513</v>
      </c>
      <c r="B25" s="220">
        <v>1915</v>
      </c>
      <c r="C25" s="647"/>
      <c r="D25" s="648"/>
      <c r="E25" s="648"/>
      <c r="F25" s="648"/>
      <c r="G25" s="648"/>
      <c r="H25" s="79">
        <v>0</v>
      </c>
      <c r="I25" s="649"/>
      <c r="J25" s="648"/>
      <c r="K25" s="462">
        <f t="shared" si="0"/>
        <v>0</v>
      </c>
    </row>
    <row r="26" spans="1:11" s="170" customFormat="1" ht="12" customHeight="1" x14ac:dyDescent="0.25">
      <c r="A26" s="226" t="s">
        <v>514</v>
      </c>
      <c r="B26" s="220">
        <v>1916</v>
      </c>
      <c r="C26" s="647"/>
      <c r="D26" s="648"/>
      <c r="E26" s="648"/>
      <c r="F26" s="648"/>
      <c r="G26" s="648"/>
      <c r="H26" s="79">
        <v>0</v>
      </c>
      <c r="I26" s="649"/>
      <c r="J26" s="648"/>
      <c r="K26" s="462">
        <f t="shared" si="0"/>
        <v>0</v>
      </c>
    </row>
    <row r="27" spans="1:11" s="170" customFormat="1" ht="12" customHeight="1" x14ac:dyDescent="0.25">
      <c r="A27" s="226" t="s">
        <v>515</v>
      </c>
      <c r="B27" s="220">
        <v>1917</v>
      </c>
      <c r="C27" s="647"/>
      <c r="D27" s="648"/>
      <c r="E27" s="648"/>
      <c r="F27" s="648"/>
      <c r="G27" s="648"/>
      <c r="H27" s="79">
        <v>0</v>
      </c>
      <c r="I27" s="649"/>
      <c r="J27" s="648"/>
      <c r="K27" s="462">
        <f t="shared" si="0"/>
        <v>0</v>
      </c>
    </row>
    <row r="28" spans="1:11" s="170" customFormat="1" ht="12" customHeight="1" x14ac:dyDescent="0.25">
      <c r="A28" s="226" t="s">
        <v>516</v>
      </c>
      <c r="B28" s="220">
        <v>1918</v>
      </c>
      <c r="C28" s="647"/>
      <c r="D28" s="648"/>
      <c r="E28" s="648"/>
      <c r="F28" s="648"/>
      <c r="G28" s="648"/>
      <c r="H28" s="79">
        <v>0</v>
      </c>
      <c r="I28" s="649"/>
      <c r="J28" s="648"/>
      <c r="K28" s="462">
        <f t="shared" si="0"/>
        <v>0</v>
      </c>
    </row>
    <row r="29" spans="1:11" s="170" customFormat="1" ht="12" customHeight="1" x14ac:dyDescent="0.25">
      <c r="A29" s="226" t="s">
        <v>517</v>
      </c>
      <c r="B29" s="220">
        <v>1919</v>
      </c>
      <c r="C29" s="647"/>
      <c r="D29" s="648"/>
      <c r="E29" s="648"/>
      <c r="F29" s="648"/>
      <c r="G29" s="648"/>
      <c r="H29" s="79">
        <v>0</v>
      </c>
      <c r="I29" s="649"/>
      <c r="J29" s="648"/>
      <c r="K29" s="462">
        <f t="shared" si="0"/>
        <v>0</v>
      </c>
    </row>
    <row r="30" spans="1:11" s="170" customFormat="1" ht="12" customHeight="1" x14ac:dyDescent="0.25">
      <c r="A30" s="226" t="s">
        <v>518</v>
      </c>
      <c r="B30" s="227">
        <v>1920</v>
      </c>
      <c r="C30" s="647"/>
      <c r="D30" s="648"/>
      <c r="E30" s="648"/>
      <c r="F30" s="648"/>
      <c r="G30" s="648"/>
      <c r="H30" s="79">
        <v>0</v>
      </c>
      <c r="I30" s="649"/>
      <c r="J30" s="648"/>
      <c r="K30" s="462">
        <f t="shared" si="0"/>
        <v>0</v>
      </c>
    </row>
    <row r="31" spans="1:11" s="170" customFormat="1" ht="12" customHeight="1" x14ac:dyDescent="0.25">
      <c r="A31" s="226" t="s">
        <v>519</v>
      </c>
      <c r="B31" s="227">
        <v>1921</v>
      </c>
      <c r="C31" s="647"/>
      <c r="D31" s="648"/>
      <c r="E31" s="648"/>
      <c r="F31" s="648"/>
      <c r="G31" s="648"/>
      <c r="H31" s="79">
        <v>0</v>
      </c>
      <c r="I31" s="649"/>
      <c r="J31" s="648"/>
      <c r="K31" s="462">
        <f t="shared" si="0"/>
        <v>0</v>
      </c>
    </row>
    <row r="32" spans="1:11" s="170" customFormat="1" ht="12" customHeight="1" x14ac:dyDescent="0.25">
      <c r="A32" s="228" t="s">
        <v>520</v>
      </c>
      <c r="B32" s="229">
        <v>1922</v>
      </c>
      <c r="C32" s="647"/>
      <c r="D32" s="648"/>
      <c r="E32" s="648"/>
      <c r="F32" s="648"/>
      <c r="G32" s="648"/>
      <c r="H32" s="142">
        <v>0</v>
      </c>
      <c r="I32" s="649"/>
      <c r="J32" s="648"/>
      <c r="K32" s="462">
        <f t="shared" si="0"/>
        <v>0</v>
      </c>
    </row>
    <row r="33" spans="1:12" s="170" customFormat="1" ht="12" customHeight="1" x14ac:dyDescent="0.25">
      <c r="A33" s="228" t="s">
        <v>521</v>
      </c>
      <c r="B33" s="229">
        <v>1999</v>
      </c>
      <c r="C33" s="647"/>
      <c r="D33" s="647"/>
      <c r="E33" s="647"/>
      <c r="F33" s="647"/>
      <c r="G33" s="647"/>
      <c r="H33" s="79">
        <v>500</v>
      </c>
      <c r="I33" s="647"/>
      <c r="J33" s="647"/>
      <c r="K33" s="650">
        <f t="shared" si="0"/>
        <v>500</v>
      </c>
    </row>
    <row r="34" spans="1:12" ht="15" customHeight="1" x14ac:dyDescent="0.25">
      <c r="A34" s="651" t="s">
        <v>522</v>
      </c>
      <c r="B34" s="652">
        <v>1000</v>
      </c>
      <c r="C34" s="469">
        <f t="shared" ref="C34:J34" si="1">SUM(C5:C32)</f>
        <v>343342</v>
      </c>
      <c r="D34" s="469">
        <f t="shared" si="1"/>
        <v>66104</v>
      </c>
      <c r="E34" s="469">
        <f t="shared" si="1"/>
        <v>78628</v>
      </c>
      <c r="F34" s="469">
        <f t="shared" si="1"/>
        <v>148839</v>
      </c>
      <c r="G34" s="469">
        <f t="shared" si="1"/>
        <v>34593</v>
      </c>
      <c r="H34" s="469">
        <f t="shared" si="1"/>
        <v>0</v>
      </c>
      <c r="I34" s="469">
        <f t="shared" si="1"/>
        <v>5194</v>
      </c>
      <c r="J34" s="469">
        <f t="shared" si="1"/>
        <v>0</v>
      </c>
      <c r="K34" s="469">
        <f t="shared" si="0"/>
        <v>676700</v>
      </c>
      <c r="L34" s="225"/>
    </row>
    <row r="35" spans="1:12" ht="13.5" customHeight="1" x14ac:dyDescent="0.25">
      <c r="A35" s="653" t="s">
        <v>523</v>
      </c>
      <c r="B35" s="652">
        <v>1000</v>
      </c>
      <c r="C35" s="472">
        <f t="shared" ref="C35:J35" si="2">SUM(C5:C33)</f>
        <v>343342</v>
      </c>
      <c r="D35" s="472">
        <f t="shared" si="2"/>
        <v>66104</v>
      </c>
      <c r="E35" s="472">
        <f t="shared" si="2"/>
        <v>78628</v>
      </c>
      <c r="F35" s="472">
        <f t="shared" si="2"/>
        <v>148839</v>
      </c>
      <c r="G35" s="472">
        <f t="shared" si="2"/>
        <v>34593</v>
      </c>
      <c r="H35" s="472">
        <f t="shared" si="2"/>
        <v>500</v>
      </c>
      <c r="I35" s="472">
        <f t="shared" si="2"/>
        <v>5194</v>
      </c>
      <c r="J35" s="472">
        <f t="shared" si="2"/>
        <v>0</v>
      </c>
      <c r="K35" s="469">
        <f t="shared" si="0"/>
        <v>677200</v>
      </c>
      <c r="L35" s="225"/>
    </row>
    <row r="36" spans="1:12" s="14" customFormat="1" ht="12.75" customHeight="1" x14ac:dyDescent="0.25">
      <c r="A36" s="654" t="s">
        <v>524</v>
      </c>
      <c r="B36" s="655">
        <v>2000</v>
      </c>
      <c r="C36" s="656"/>
      <c r="D36" s="657"/>
      <c r="E36" s="657"/>
      <c r="F36" s="657"/>
      <c r="G36" s="657"/>
      <c r="H36" s="657"/>
      <c r="I36" s="657"/>
      <c r="J36" s="657"/>
      <c r="K36" s="658"/>
    </row>
    <row r="37" spans="1:12" s="14" customFormat="1" ht="12" customHeight="1" x14ac:dyDescent="0.25">
      <c r="A37" s="659" t="s">
        <v>525</v>
      </c>
      <c r="B37" s="660">
        <v>2100</v>
      </c>
      <c r="C37" s="643"/>
      <c r="D37" s="661"/>
      <c r="E37" s="661"/>
      <c r="F37" s="661"/>
      <c r="G37" s="661"/>
      <c r="H37" s="661"/>
      <c r="I37" s="661"/>
      <c r="J37" s="661"/>
      <c r="K37" s="662"/>
    </row>
    <row r="38" spans="1:12" ht="12" customHeight="1" x14ac:dyDescent="0.25">
      <c r="A38" s="219" t="s">
        <v>526</v>
      </c>
      <c r="B38" s="220">
        <v>2110</v>
      </c>
      <c r="C38" s="316">
        <v>0</v>
      </c>
      <c r="D38" s="316">
        <v>0</v>
      </c>
      <c r="E38" s="316">
        <v>0</v>
      </c>
      <c r="F38" s="316">
        <v>0</v>
      </c>
      <c r="G38" s="316">
        <v>0</v>
      </c>
      <c r="H38" s="316">
        <v>0</v>
      </c>
      <c r="I38" s="316">
        <v>0</v>
      </c>
      <c r="J38" s="316">
        <v>0</v>
      </c>
      <c r="K38" s="462">
        <f t="shared" ref="K38:K43" si="3">SUM(C38:J38)</f>
        <v>0</v>
      </c>
    </row>
    <row r="39" spans="1:12" ht="12" customHeight="1" x14ac:dyDescent="0.25">
      <c r="A39" s="221" t="s">
        <v>527</v>
      </c>
      <c r="B39" s="220">
        <v>2120</v>
      </c>
      <c r="C39" s="316">
        <v>0</v>
      </c>
      <c r="D39" s="316">
        <v>0</v>
      </c>
      <c r="E39" s="316">
        <v>2475</v>
      </c>
      <c r="F39" s="316">
        <v>5056</v>
      </c>
      <c r="G39" s="316">
        <v>0</v>
      </c>
      <c r="H39" s="316">
        <v>0</v>
      </c>
      <c r="I39" s="316">
        <v>0</v>
      </c>
      <c r="J39" s="316">
        <v>0</v>
      </c>
      <c r="K39" s="462">
        <f t="shared" si="3"/>
        <v>7531</v>
      </c>
    </row>
    <row r="40" spans="1:12" ht="12" customHeight="1" x14ac:dyDescent="0.25">
      <c r="A40" s="221" t="s">
        <v>528</v>
      </c>
      <c r="B40" s="220">
        <v>2130</v>
      </c>
      <c r="C40" s="316">
        <v>0</v>
      </c>
      <c r="D40" s="316">
        <v>0</v>
      </c>
      <c r="E40" s="316">
        <v>0</v>
      </c>
      <c r="F40" s="316">
        <v>0</v>
      </c>
      <c r="G40" s="316">
        <v>0</v>
      </c>
      <c r="H40" s="316">
        <v>0</v>
      </c>
      <c r="I40" s="316">
        <v>0</v>
      </c>
      <c r="J40" s="316">
        <v>0</v>
      </c>
      <c r="K40" s="462">
        <f t="shared" si="3"/>
        <v>0</v>
      </c>
    </row>
    <row r="41" spans="1:12" ht="12" customHeight="1" x14ac:dyDescent="0.25">
      <c r="A41" s="221" t="s">
        <v>529</v>
      </c>
      <c r="B41" s="220">
        <v>2140</v>
      </c>
      <c r="C41" s="316">
        <v>0</v>
      </c>
      <c r="D41" s="316">
        <v>0</v>
      </c>
      <c r="E41" s="316">
        <v>0</v>
      </c>
      <c r="F41" s="316">
        <v>0</v>
      </c>
      <c r="G41" s="316">
        <v>0</v>
      </c>
      <c r="H41" s="316">
        <v>0</v>
      </c>
      <c r="I41" s="316">
        <v>0</v>
      </c>
      <c r="J41" s="316">
        <v>0</v>
      </c>
      <c r="K41" s="462">
        <f t="shared" si="3"/>
        <v>0</v>
      </c>
    </row>
    <row r="42" spans="1:12" s="22" customFormat="1" ht="12.75" customHeight="1" x14ac:dyDescent="0.3">
      <c r="A42" s="222" t="s">
        <v>530</v>
      </c>
      <c r="B42" s="318">
        <v>2150</v>
      </c>
      <c r="C42" s="316">
        <v>0</v>
      </c>
      <c r="D42" s="316">
        <v>0</v>
      </c>
      <c r="E42" s="316">
        <v>0</v>
      </c>
      <c r="F42" s="316">
        <v>0</v>
      </c>
      <c r="G42" s="316">
        <v>0</v>
      </c>
      <c r="H42" s="316">
        <v>0</v>
      </c>
      <c r="I42" s="316">
        <v>0</v>
      </c>
      <c r="J42" s="316">
        <v>0</v>
      </c>
      <c r="K42" s="462">
        <f t="shared" si="3"/>
        <v>0</v>
      </c>
    </row>
    <row r="43" spans="1:12" s="22" customFormat="1" ht="12.75" customHeight="1" x14ac:dyDescent="0.3">
      <c r="A43" s="223" t="s">
        <v>532</v>
      </c>
      <c r="B43" s="224">
        <v>2190</v>
      </c>
      <c r="C43" s="316">
        <v>0</v>
      </c>
      <c r="D43" s="316">
        <v>0</v>
      </c>
      <c r="E43" s="316">
        <v>0</v>
      </c>
      <c r="F43" s="316">
        <v>0</v>
      </c>
      <c r="G43" s="316">
        <v>0</v>
      </c>
      <c r="H43" s="316">
        <v>0</v>
      </c>
      <c r="I43" s="316">
        <v>0</v>
      </c>
      <c r="J43" s="316">
        <v>0</v>
      </c>
      <c r="K43" s="462">
        <f t="shared" si="3"/>
        <v>0</v>
      </c>
    </row>
    <row r="44" spans="1:12" ht="12.75" customHeight="1" x14ac:dyDescent="0.25">
      <c r="A44" s="663" t="s">
        <v>531</v>
      </c>
      <c r="B44" s="652">
        <v>2100</v>
      </c>
      <c r="C44" s="469">
        <f t="shared" ref="C44:K44" si="4">SUM(C38:C43)</f>
        <v>0</v>
      </c>
      <c r="D44" s="469">
        <f t="shared" si="4"/>
        <v>0</v>
      </c>
      <c r="E44" s="469">
        <f t="shared" si="4"/>
        <v>2475</v>
      </c>
      <c r="F44" s="469">
        <f t="shared" si="4"/>
        <v>5056</v>
      </c>
      <c r="G44" s="469">
        <f t="shared" si="4"/>
        <v>0</v>
      </c>
      <c r="H44" s="469">
        <f t="shared" si="4"/>
        <v>0</v>
      </c>
      <c r="I44" s="469">
        <f t="shared" si="4"/>
        <v>0</v>
      </c>
      <c r="J44" s="469">
        <f t="shared" si="4"/>
        <v>0</v>
      </c>
      <c r="K44" s="469">
        <f t="shared" si="4"/>
        <v>7531</v>
      </c>
      <c r="L44" s="225"/>
    </row>
    <row r="45" spans="1:12" s="14" customFormat="1" ht="12.75" customHeight="1" x14ac:dyDescent="0.25">
      <c r="A45" s="664" t="s">
        <v>533</v>
      </c>
      <c r="B45" s="665">
        <v>2200</v>
      </c>
      <c r="C45" s="666"/>
      <c r="D45" s="667"/>
      <c r="E45" s="667"/>
      <c r="F45" s="667"/>
      <c r="G45" s="667"/>
      <c r="H45" s="667"/>
      <c r="I45" s="667"/>
      <c r="J45" s="667"/>
      <c r="K45" s="482"/>
    </row>
    <row r="46" spans="1:12" ht="12" customHeight="1" x14ac:dyDescent="0.25">
      <c r="A46" s="209" t="s">
        <v>534</v>
      </c>
      <c r="B46" s="212">
        <v>2210</v>
      </c>
      <c r="C46" s="316">
        <v>2015</v>
      </c>
      <c r="D46" s="316">
        <v>19311</v>
      </c>
      <c r="E46" s="316">
        <v>14776</v>
      </c>
      <c r="F46" s="316">
        <v>0</v>
      </c>
      <c r="G46" s="316">
        <v>0</v>
      </c>
      <c r="H46" s="316">
        <v>0</v>
      </c>
      <c r="I46" s="316">
        <v>0</v>
      </c>
      <c r="J46" s="316">
        <v>0</v>
      </c>
      <c r="K46" s="462">
        <f>SUM(C46:J46)</f>
        <v>36102</v>
      </c>
    </row>
    <row r="47" spans="1:12" ht="12" customHeight="1" x14ac:dyDescent="0.25">
      <c r="A47" s="209" t="s">
        <v>535</v>
      </c>
      <c r="B47" s="212">
        <v>2220</v>
      </c>
      <c r="C47" s="316">
        <v>0</v>
      </c>
      <c r="D47" s="316">
        <v>0</v>
      </c>
      <c r="E47" s="316">
        <v>0</v>
      </c>
      <c r="F47" s="316">
        <v>0</v>
      </c>
      <c r="G47" s="316">
        <v>0</v>
      </c>
      <c r="H47" s="316">
        <v>0</v>
      </c>
      <c r="I47" s="316">
        <v>0</v>
      </c>
      <c r="J47" s="316">
        <v>0</v>
      </c>
      <c r="K47" s="462">
        <f>SUM(C47:J47)</f>
        <v>0</v>
      </c>
    </row>
    <row r="48" spans="1:12" ht="12" customHeight="1" x14ac:dyDescent="0.25">
      <c r="A48" s="209" t="s">
        <v>536</v>
      </c>
      <c r="B48" s="212">
        <v>2230</v>
      </c>
      <c r="C48" s="316">
        <v>0</v>
      </c>
      <c r="D48" s="316">
        <v>0</v>
      </c>
      <c r="E48" s="316">
        <v>4019</v>
      </c>
      <c r="F48" s="316">
        <v>0</v>
      </c>
      <c r="G48" s="316">
        <v>0</v>
      </c>
      <c r="H48" s="316">
        <v>0</v>
      </c>
      <c r="I48" s="316">
        <v>0</v>
      </c>
      <c r="J48" s="316">
        <v>0</v>
      </c>
      <c r="K48" s="462">
        <f>SUM(C48:J48)</f>
        <v>4019</v>
      </c>
    </row>
    <row r="49" spans="1:12" ht="12.75" customHeight="1" x14ac:dyDescent="0.25">
      <c r="A49" s="663" t="s">
        <v>537</v>
      </c>
      <c r="B49" s="652">
        <v>2200</v>
      </c>
      <c r="C49" s="469">
        <f t="shared" ref="C49:K49" si="5">SUM(C46:C48)</f>
        <v>2015</v>
      </c>
      <c r="D49" s="469">
        <f t="shared" si="5"/>
        <v>19311</v>
      </c>
      <c r="E49" s="469">
        <f t="shared" si="5"/>
        <v>18795</v>
      </c>
      <c r="F49" s="469">
        <f t="shared" si="5"/>
        <v>0</v>
      </c>
      <c r="G49" s="469">
        <f t="shared" si="5"/>
        <v>0</v>
      </c>
      <c r="H49" s="469">
        <f t="shared" si="5"/>
        <v>0</v>
      </c>
      <c r="I49" s="469">
        <f t="shared" si="5"/>
        <v>0</v>
      </c>
      <c r="J49" s="469">
        <f t="shared" si="5"/>
        <v>0</v>
      </c>
      <c r="K49" s="469">
        <f t="shared" si="5"/>
        <v>40121</v>
      </c>
      <c r="L49" s="225"/>
    </row>
    <row r="50" spans="1:12" s="14" customFormat="1" ht="12.75" customHeight="1" x14ac:dyDescent="0.25">
      <c r="A50" s="668" t="s">
        <v>538</v>
      </c>
      <c r="B50" s="669">
        <v>2300</v>
      </c>
      <c r="C50" s="666"/>
      <c r="D50" s="667"/>
      <c r="E50" s="667"/>
      <c r="F50" s="667"/>
      <c r="G50" s="667"/>
      <c r="H50" s="667"/>
      <c r="I50" s="667"/>
      <c r="J50" s="667"/>
      <c r="K50" s="670"/>
    </row>
    <row r="51" spans="1:12" ht="12" customHeight="1" x14ac:dyDescent="0.25">
      <c r="A51" s="209" t="s">
        <v>539</v>
      </c>
      <c r="B51" s="212">
        <v>2310</v>
      </c>
      <c r="C51" s="316">
        <v>0</v>
      </c>
      <c r="D51" s="316">
        <v>0</v>
      </c>
      <c r="E51" s="316">
        <v>31180</v>
      </c>
      <c r="F51" s="316">
        <v>0</v>
      </c>
      <c r="G51" s="316">
        <v>0</v>
      </c>
      <c r="H51" s="316">
        <v>0</v>
      </c>
      <c r="I51" s="316">
        <v>0</v>
      </c>
      <c r="J51" s="316">
        <v>0</v>
      </c>
      <c r="K51" s="462">
        <f>SUM(C51:J51)</f>
        <v>31180</v>
      </c>
    </row>
    <row r="52" spans="1:12" ht="12" customHeight="1" x14ac:dyDescent="0.25">
      <c r="A52" s="209" t="s">
        <v>540</v>
      </c>
      <c r="B52" s="212">
        <v>2320</v>
      </c>
      <c r="C52" s="316">
        <v>0</v>
      </c>
      <c r="D52" s="316">
        <v>0</v>
      </c>
      <c r="E52" s="316">
        <v>0</v>
      </c>
      <c r="F52" s="316">
        <v>0</v>
      </c>
      <c r="G52" s="316">
        <v>0</v>
      </c>
      <c r="H52" s="316">
        <v>0</v>
      </c>
      <c r="I52" s="316">
        <v>0</v>
      </c>
      <c r="J52" s="316">
        <v>0</v>
      </c>
      <c r="K52" s="462">
        <f>SUM(C52:J52)</f>
        <v>0</v>
      </c>
    </row>
    <row r="53" spans="1:12" ht="12" customHeight="1" x14ac:dyDescent="0.25">
      <c r="A53" s="209" t="s">
        <v>541</v>
      </c>
      <c r="B53" s="212">
        <v>2330</v>
      </c>
      <c r="C53" s="316">
        <v>124820</v>
      </c>
      <c r="D53" s="316">
        <v>59010</v>
      </c>
      <c r="E53" s="316">
        <v>25122</v>
      </c>
      <c r="F53" s="316">
        <v>2620</v>
      </c>
      <c r="G53" s="316">
        <v>18010</v>
      </c>
      <c r="H53" s="316">
        <v>1100</v>
      </c>
      <c r="I53" s="316">
        <v>2081</v>
      </c>
      <c r="J53" s="316">
        <v>0</v>
      </c>
      <c r="K53" s="462">
        <f>SUM(C53:J53)</f>
        <v>232763</v>
      </c>
    </row>
    <row r="54" spans="1:12" ht="22.5" customHeight="1" x14ac:dyDescent="0.25">
      <c r="A54" s="433" t="s">
        <v>542</v>
      </c>
      <c r="B54" s="252" t="s">
        <v>543</v>
      </c>
      <c r="C54" s="316">
        <v>0</v>
      </c>
      <c r="D54" s="316">
        <v>0</v>
      </c>
      <c r="E54" s="316">
        <v>0</v>
      </c>
      <c r="F54" s="316">
        <v>0</v>
      </c>
      <c r="G54" s="316">
        <v>0</v>
      </c>
      <c r="H54" s="316">
        <v>0</v>
      </c>
      <c r="I54" s="316">
        <v>0</v>
      </c>
      <c r="J54" s="316">
        <v>0</v>
      </c>
      <c r="K54" s="671">
        <f>SUM(C54:J54)</f>
        <v>0</v>
      </c>
    </row>
    <row r="55" spans="1:12" ht="12.75" customHeight="1" x14ac:dyDescent="0.25">
      <c r="A55" s="663" t="s">
        <v>544</v>
      </c>
      <c r="B55" s="652">
        <v>2300</v>
      </c>
      <c r="C55" s="469">
        <f t="shared" ref="C55:K55" si="6">SUM(C51:C54)</f>
        <v>124820</v>
      </c>
      <c r="D55" s="469">
        <f t="shared" si="6"/>
        <v>59010</v>
      </c>
      <c r="E55" s="469">
        <f t="shared" si="6"/>
        <v>56302</v>
      </c>
      <c r="F55" s="469">
        <f t="shared" si="6"/>
        <v>2620</v>
      </c>
      <c r="G55" s="469">
        <f t="shared" si="6"/>
        <v>18010</v>
      </c>
      <c r="H55" s="469">
        <f t="shared" si="6"/>
        <v>1100</v>
      </c>
      <c r="I55" s="469">
        <f t="shared" si="6"/>
        <v>2081</v>
      </c>
      <c r="J55" s="469">
        <f t="shared" si="6"/>
        <v>0</v>
      </c>
      <c r="K55" s="469">
        <f t="shared" si="6"/>
        <v>263943</v>
      </c>
      <c r="L55" s="225"/>
    </row>
    <row r="56" spans="1:12" s="14" customFormat="1" ht="12.75" customHeight="1" x14ac:dyDescent="0.25">
      <c r="A56" s="664" t="s">
        <v>545</v>
      </c>
      <c r="B56" s="665">
        <v>2400</v>
      </c>
      <c r="C56" s="666"/>
      <c r="D56" s="667"/>
      <c r="E56" s="667"/>
      <c r="F56" s="667"/>
      <c r="G56" s="667"/>
      <c r="H56" s="667"/>
      <c r="I56" s="667"/>
      <c r="J56" s="667"/>
      <c r="K56" s="670"/>
    </row>
    <row r="57" spans="1:12" ht="12" customHeight="1" x14ac:dyDescent="0.25">
      <c r="A57" s="209" t="s">
        <v>546</v>
      </c>
      <c r="B57" s="212">
        <v>2410</v>
      </c>
      <c r="C57" s="316">
        <v>0</v>
      </c>
      <c r="D57" s="316">
        <v>0</v>
      </c>
      <c r="E57" s="316">
        <v>0</v>
      </c>
      <c r="F57" s="316">
        <v>0</v>
      </c>
      <c r="G57" s="316">
        <v>0</v>
      </c>
      <c r="H57" s="316">
        <v>0</v>
      </c>
      <c r="I57" s="316">
        <v>0</v>
      </c>
      <c r="J57" s="316">
        <v>0</v>
      </c>
      <c r="K57" s="462">
        <f>SUM(C57:J57)</f>
        <v>0</v>
      </c>
    </row>
    <row r="58" spans="1:12" ht="12" customHeight="1" x14ac:dyDescent="0.25">
      <c r="A58" s="217" t="s">
        <v>548</v>
      </c>
      <c r="B58" s="212">
        <v>2490</v>
      </c>
      <c r="C58" s="316">
        <v>0</v>
      </c>
      <c r="D58" s="316">
        <v>0</v>
      </c>
      <c r="E58" s="316">
        <v>0</v>
      </c>
      <c r="F58" s="316">
        <v>0</v>
      </c>
      <c r="G58" s="316">
        <v>0</v>
      </c>
      <c r="H58" s="316">
        <v>0</v>
      </c>
      <c r="I58" s="316">
        <v>0</v>
      </c>
      <c r="J58" s="316">
        <v>0</v>
      </c>
      <c r="K58" s="462">
        <f>SUM(C58:J58)</f>
        <v>0</v>
      </c>
    </row>
    <row r="59" spans="1:12" ht="12.75" customHeight="1" x14ac:dyDescent="0.25">
      <c r="A59" s="663" t="s">
        <v>547</v>
      </c>
      <c r="B59" s="652">
        <v>2400</v>
      </c>
      <c r="C59" s="469">
        <f t="shared" ref="C59:K59" si="7">SUM(C57:C58)</f>
        <v>0</v>
      </c>
      <c r="D59" s="469">
        <f t="shared" si="7"/>
        <v>0</v>
      </c>
      <c r="E59" s="469">
        <f t="shared" si="7"/>
        <v>0</v>
      </c>
      <c r="F59" s="469">
        <f t="shared" si="7"/>
        <v>0</v>
      </c>
      <c r="G59" s="469">
        <f t="shared" si="7"/>
        <v>0</v>
      </c>
      <c r="H59" s="469">
        <f t="shared" si="7"/>
        <v>0</v>
      </c>
      <c r="I59" s="469">
        <f t="shared" si="7"/>
        <v>0</v>
      </c>
      <c r="J59" s="469">
        <f t="shared" si="7"/>
        <v>0</v>
      </c>
      <c r="K59" s="469">
        <f t="shared" si="7"/>
        <v>0</v>
      </c>
      <c r="L59" s="225"/>
    </row>
    <row r="60" spans="1:12" s="14" customFormat="1" ht="12.75" customHeight="1" x14ac:dyDescent="0.25">
      <c r="A60" s="664" t="s">
        <v>549</v>
      </c>
      <c r="B60" s="672">
        <v>2500</v>
      </c>
      <c r="C60" s="666"/>
      <c r="D60" s="667"/>
      <c r="E60" s="667"/>
      <c r="F60" s="667"/>
      <c r="G60" s="667"/>
      <c r="H60" s="667"/>
      <c r="I60" s="667"/>
      <c r="J60" s="667"/>
      <c r="K60" s="670"/>
    </row>
    <row r="61" spans="1:12" ht="12" customHeight="1" x14ac:dyDescent="0.25">
      <c r="A61" s="209" t="s">
        <v>550</v>
      </c>
      <c r="B61" s="212">
        <v>2510</v>
      </c>
      <c r="C61" s="316">
        <v>0</v>
      </c>
      <c r="D61" s="316">
        <v>0</v>
      </c>
      <c r="E61" s="316">
        <v>0</v>
      </c>
      <c r="F61" s="316">
        <v>0</v>
      </c>
      <c r="G61" s="316">
        <v>0</v>
      </c>
      <c r="H61" s="316">
        <v>0</v>
      </c>
      <c r="I61" s="316">
        <v>0</v>
      </c>
      <c r="J61" s="316">
        <v>0</v>
      </c>
      <c r="K61" s="462">
        <f t="shared" ref="K61:K66" si="8">SUM(C61:J61)</f>
        <v>0</v>
      </c>
    </row>
    <row r="62" spans="1:12" ht="12" customHeight="1" x14ac:dyDescent="0.25">
      <c r="A62" s="209" t="s">
        <v>551</v>
      </c>
      <c r="B62" s="212">
        <v>2520</v>
      </c>
      <c r="C62" s="316">
        <v>59950</v>
      </c>
      <c r="D62" s="316">
        <v>19497</v>
      </c>
      <c r="E62" s="316">
        <v>7524</v>
      </c>
      <c r="F62" s="316">
        <v>250</v>
      </c>
      <c r="G62" s="316">
        <v>0</v>
      </c>
      <c r="H62" s="316">
        <v>0</v>
      </c>
      <c r="I62" s="316">
        <v>0</v>
      </c>
      <c r="J62" s="316">
        <v>0</v>
      </c>
      <c r="K62" s="462">
        <f t="shared" si="8"/>
        <v>87221</v>
      </c>
    </row>
    <row r="63" spans="1:12" ht="12" customHeight="1" x14ac:dyDescent="0.25">
      <c r="A63" s="209" t="s">
        <v>552</v>
      </c>
      <c r="B63" s="212">
        <v>2540</v>
      </c>
      <c r="C63" s="316">
        <v>0</v>
      </c>
      <c r="D63" s="316">
        <v>0</v>
      </c>
      <c r="E63" s="316">
        <v>0</v>
      </c>
      <c r="F63" s="316">
        <v>0</v>
      </c>
      <c r="G63" s="316">
        <v>0</v>
      </c>
      <c r="H63" s="316">
        <v>0</v>
      </c>
      <c r="I63" s="316">
        <v>0</v>
      </c>
      <c r="J63" s="316">
        <v>0</v>
      </c>
      <c r="K63" s="462">
        <f t="shared" si="8"/>
        <v>0</v>
      </c>
    </row>
    <row r="64" spans="1:12" ht="12" customHeight="1" x14ac:dyDescent="0.25">
      <c r="A64" s="209" t="s">
        <v>553</v>
      </c>
      <c r="B64" s="212">
        <v>2550</v>
      </c>
      <c r="C64" s="316">
        <v>0</v>
      </c>
      <c r="D64" s="316">
        <v>0</v>
      </c>
      <c r="E64" s="316">
        <v>0</v>
      </c>
      <c r="F64" s="316">
        <v>0</v>
      </c>
      <c r="G64" s="316">
        <v>0</v>
      </c>
      <c r="H64" s="316">
        <v>0</v>
      </c>
      <c r="I64" s="316">
        <v>0</v>
      </c>
      <c r="J64" s="316">
        <v>0</v>
      </c>
      <c r="K64" s="462">
        <f t="shared" si="8"/>
        <v>0</v>
      </c>
    </row>
    <row r="65" spans="1:12" ht="12" customHeight="1" x14ac:dyDescent="0.25">
      <c r="A65" s="209" t="s">
        <v>554</v>
      </c>
      <c r="B65" s="212">
        <v>2560</v>
      </c>
      <c r="C65" s="316">
        <v>0</v>
      </c>
      <c r="D65" s="316">
        <v>0</v>
      </c>
      <c r="E65" s="316">
        <v>0</v>
      </c>
      <c r="F65" s="316">
        <v>0</v>
      </c>
      <c r="G65" s="316">
        <v>0</v>
      </c>
      <c r="H65" s="316">
        <v>0</v>
      </c>
      <c r="I65" s="316">
        <v>0</v>
      </c>
      <c r="J65" s="316">
        <v>0</v>
      </c>
      <c r="K65" s="462">
        <f t="shared" si="8"/>
        <v>0</v>
      </c>
    </row>
    <row r="66" spans="1:12" ht="12" customHeight="1" x14ac:dyDescent="0.25">
      <c r="A66" s="209" t="s">
        <v>555</v>
      </c>
      <c r="B66" s="212">
        <v>2570</v>
      </c>
      <c r="C66" s="316">
        <v>0</v>
      </c>
      <c r="D66" s="316">
        <v>0</v>
      </c>
      <c r="E66" s="316">
        <v>0</v>
      </c>
      <c r="F66" s="316">
        <v>0</v>
      </c>
      <c r="G66" s="316">
        <v>0</v>
      </c>
      <c r="H66" s="316">
        <v>0</v>
      </c>
      <c r="I66" s="316">
        <v>0</v>
      </c>
      <c r="J66" s="316">
        <v>0</v>
      </c>
      <c r="K66" s="462">
        <f t="shared" si="8"/>
        <v>0</v>
      </c>
    </row>
    <row r="67" spans="1:12" ht="12.75" customHeight="1" x14ac:dyDescent="0.25">
      <c r="A67" s="663" t="s">
        <v>556</v>
      </c>
      <c r="B67" s="652">
        <v>2500</v>
      </c>
      <c r="C67" s="469">
        <f t="shared" ref="C67:K67" si="9">SUM(C61:C66)</f>
        <v>59950</v>
      </c>
      <c r="D67" s="469">
        <f t="shared" si="9"/>
        <v>19497</v>
      </c>
      <c r="E67" s="469">
        <f t="shared" si="9"/>
        <v>7524</v>
      </c>
      <c r="F67" s="469">
        <f t="shared" si="9"/>
        <v>250</v>
      </c>
      <c r="G67" s="469">
        <f t="shared" si="9"/>
        <v>0</v>
      </c>
      <c r="H67" s="469">
        <f t="shared" si="9"/>
        <v>0</v>
      </c>
      <c r="I67" s="469">
        <f t="shared" si="9"/>
        <v>0</v>
      </c>
      <c r="J67" s="469">
        <f t="shared" si="9"/>
        <v>0</v>
      </c>
      <c r="K67" s="469">
        <f t="shared" si="9"/>
        <v>87221</v>
      </c>
      <c r="L67" s="225"/>
    </row>
    <row r="68" spans="1:12" s="14" customFormat="1" ht="12.75" customHeight="1" x14ac:dyDescent="0.25">
      <c r="A68" s="668" t="s">
        <v>557</v>
      </c>
      <c r="B68" s="673" t="s">
        <v>558</v>
      </c>
      <c r="C68" s="666"/>
      <c r="D68" s="667"/>
      <c r="E68" s="667"/>
      <c r="F68" s="667"/>
      <c r="G68" s="667"/>
      <c r="H68" s="667"/>
      <c r="I68" s="667"/>
      <c r="J68" s="667"/>
      <c r="K68" s="670"/>
    </row>
    <row r="69" spans="1:12" ht="12" customHeight="1" x14ac:dyDescent="0.25">
      <c r="A69" s="209" t="s">
        <v>559</v>
      </c>
      <c r="B69" s="212">
        <v>2610</v>
      </c>
      <c r="C69" s="316">
        <v>0</v>
      </c>
      <c r="D69" s="316">
        <v>0</v>
      </c>
      <c r="E69" s="316">
        <v>0</v>
      </c>
      <c r="F69" s="316">
        <v>0</v>
      </c>
      <c r="G69" s="316">
        <v>0</v>
      </c>
      <c r="H69" s="316">
        <v>0</v>
      </c>
      <c r="I69" s="316">
        <v>0</v>
      </c>
      <c r="J69" s="316">
        <v>0</v>
      </c>
      <c r="K69" s="462">
        <f>SUM(C69:J69)</f>
        <v>0</v>
      </c>
    </row>
    <row r="70" spans="1:12" ht="12" customHeight="1" x14ac:dyDescent="0.25">
      <c r="A70" s="209" t="s">
        <v>560</v>
      </c>
      <c r="B70" s="212">
        <v>2620</v>
      </c>
      <c r="C70" s="316">
        <v>0</v>
      </c>
      <c r="D70" s="316">
        <v>0</v>
      </c>
      <c r="E70" s="316">
        <v>0</v>
      </c>
      <c r="F70" s="316">
        <v>0</v>
      </c>
      <c r="G70" s="316">
        <v>0</v>
      </c>
      <c r="H70" s="316">
        <v>0</v>
      </c>
      <c r="I70" s="316">
        <v>0</v>
      </c>
      <c r="J70" s="316">
        <v>0</v>
      </c>
      <c r="K70" s="462">
        <f>SUM(C70:J70)</f>
        <v>0</v>
      </c>
    </row>
    <row r="71" spans="1:12" ht="12" customHeight="1" x14ac:dyDescent="0.25">
      <c r="A71" s="209" t="s">
        <v>561</v>
      </c>
      <c r="B71" s="212">
        <v>2630</v>
      </c>
      <c r="C71" s="316">
        <v>0</v>
      </c>
      <c r="D71" s="316">
        <v>0</v>
      </c>
      <c r="E71" s="316">
        <v>0</v>
      </c>
      <c r="F71" s="316">
        <v>0</v>
      </c>
      <c r="G71" s="316">
        <v>0</v>
      </c>
      <c r="H71" s="316">
        <v>0</v>
      </c>
      <c r="I71" s="316">
        <v>0</v>
      </c>
      <c r="J71" s="316">
        <v>0</v>
      </c>
      <c r="K71" s="462">
        <f>SUM(C71:J71)</f>
        <v>0</v>
      </c>
    </row>
    <row r="72" spans="1:12" ht="12" customHeight="1" x14ac:dyDescent="0.25">
      <c r="A72" s="209" t="s">
        <v>562</v>
      </c>
      <c r="B72" s="212">
        <v>2640</v>
      </c>
      <c r="C72" s="316">
        <v>0</v>
      </c>
      <c r="D72" s="316">
        <v>0</v>
      </c>
      <c r="E72" s="316">
        <v>0</v>
      </c>
      <c r="F72" s="316">
        <v>0</v>
      </c>
      <c r="G72" s="316">
        <v>0</v>
      </c>
      <c r="H72" s="316">
        <v>0</v>
      </c>
      <c r="I72" s="316">
        <v>0</v>
      </c>
      <c r="J72" s="316">
        <v>0</v>
      </c>
      <c r="K72" s="462">
        <f>SUM(C72:J72)</f>
        <v>0</v>
      </c>
    </row>
    <row r="73" spans="1:12" ht="12" customHeight="1" x14ac:dyDescent="0.25">
      <c r="A73" s="209" t="s">
        <v>563</v>
      </c>
      <c r="B73" s="212">
        <v>2660</v>
      </c>
      <c r="C73" s="316">
        <v>0</v>
      </c>
      <c r="D73" s="316">
        <v>0</v>
      </c>
      <c r="E73" s="316">
        <v>0</v>
      </c>
      <c r="F73" s="316">
        <v>0</v>
      </c>
      <c r="G73" s="316">
        <v>0</v>
      </c>
      <c r="H73" s="316">
        <v>0</v>
      </c>
      <c r="I73" s="316">
        <v>0</v>
      </c>
      <c r="J73" s="316">
        <v>0</v>
      </c>
      <c r="K73" s="462">
        <f>SUM(C73:J73)</f>
        <v>0</v>
      </c>
    </row>
    <row r="74" spans="1:12" ht="12.75" customHeight="1" x14ac:dyDescent="0.25">
      <c r="A74" s="663" t="s">
        <v>564</v>
      </c>
      <c r="B74" s="652">
        <v>2600</v>
      </c>
      <c r="C74" s="472">
        <f t="shared" ref="C74:K74" si="10">SUM(C69:C73)</f>
        <v>0</v>
      </c>
      <c r="D74" s="472">
        <f t="shared" si="10"/>
        <v>0</v>
      </c>
      <c r="E74" s="472">
        <f t="shared" si="10"/>
        <v>0</v>
      </c>
      <c r="F74" s="472">
        <f t="shared" si="10"/>
        <v>0</v>
      </c>
      <c r="G74" s="472">
        <f t="shared" si="10"/>
        <v>0</v>
      </c>
      <c r="H74" s="472">
        <f t="shared" si="10"/>
        <v>0</v>
      </c>
      <c r="I74" s="472">
        <f t="shared" si="10"/>
        <v>0</v>
      </c>
      <c r="J74" s="472">
        <f t="shared" si="10"/>
        <v>0</v>
      </c>
      <c r="K74" s="472">
        <f t="shared" si="10"/>
        <v>0</v>
      </c>
      <c r="L74" s="225"/>
    </row>
    <row r="75" spans="1:12" s="14" customFormat="1" ht="12.75" customHeight="1" x14ac:dyDescent="0.25">
      <c r="A75" s="664" t="s">
        <v>566</v>
      </c>
      <c r="B75" s="674">
        <v>2900</v>
      </c>
      <c r="C75" s="316">
        <v>0</v>
      </c>
      <c r="D75" s="316">
        <v>0</v>
      </c>
      <c r="E75" s="316">
        <v>0</v>
      </c>
      <c r="F75" s="316">
        <v>0</v>
      </c>
      <c r="G75" s="316">
        <v>0</v>
      </c>
      <c r="H75" s="316">
        <v>0</v>
      </c>
      <c r="I75" s="316">
        <v>0</v>
      </c>
      <c r="J75" s="316">
        <v>0</v>
      </c>
      <c r="K75" s="525">
        <f>SUM(C75:J75)</f>
        <v>0</v>
      </c>
    </row>
    <row r="76" spans="1:12" ht="12.75" customHeight="1" x14ac:dyDescent="0.25">
      <c r="A76" s="663" t="s">
        <v>565</v>
      </c>
      <c r="B76" s="652">
        <v>2000</v>
      </c>
      <c r="C76" s="472">
        <f t="shared" ref="C76:J76" si="11">SUM(C44,C49,C55,C59,C67,C74,C75)</f>
        <v>186785</v>
      </c>
      <c r="D76" s="472">
        <f t="shared" si="11"/>
        <v>97818</v>
      </c>
      <c r="E76" s="472">
        <f t="shared" si="11"/>
        <v>85096</v>
      </c>
      <c r="F76" s="472">
        <f t="shared" si="11"/>
        <v>7926</v>
      </c>
      <c r="G76" s="472">
        <f t="shared" si="11"/>
        <v>18010</v>
      </c>
      <c r="H76" s="472">
        <f t="shared" si="11"/>
        <v>1100</v>
      </c>
      <c r="I76" s="472">
        <f t="shared" si="11"/>
        <v>2081</v>
      </c>
      <c r="J76" s="472">
        <f t="shared" si="11"/>
        <v>0</v>
      </c>
      <c r="K76" s="472">
        <f>SUM(C76:J76)</f>
        <v>398816</v>
      </c>
      <c r="L76" s="225"/>
    </row>
    <row r="77" spans="1:12" s="14" customFormat="1" ht="13.5" customHeight="1" x14ac:dyDescent="0.25">
      <c r="A77" s="675" t="s">
        <v>567</v>
      </c>
      <c r="B77" s="676">
        <v>3000</v>
      </c>
      <c r="C77" s="316">
        <v>0</v>
      </c>
      <c r="D77" s="316">
        <v>0</v>
      </c>
      <c r="E77" s="316">
        <v>0</v>
      </c>
      <c r="F77" s="316">
        <v>0</v>
      </c>
      <c r="G77" s="316">
        <v>0</v>
      </c>
      <c r="H77" s="316">
        <v>0</v>
      </c>
      <c r="I77" s="316">
        <v>0</v>
      </c>
      <c r="J77" s="316">
        <v>0</v>
      </c>
      <c r="K77" s="490">
        <f>SUM(C77:J77)</f>
        <v>0</v>
      </c>
    </row>
    <row r="78" spans="1:12" ht="12.75" customHeight="1" x14ac:dyDescent="0.25">
      <c r="A78" s="677" t="s">
        <v>568</v>
      </c>
      <c r="B78" s="678">
        <v>4000</v>
      </c>
      <c r="C78" s="656"/>
      <c r="D78" s="657"/>
      <c r="E78" s="657"/>
      <c r="F78" s="657"/>
      <c r="G78" s="657"/>
      <c r="H78" s="657"/>
      <c r="I78" s="657"/>
      <c r="J78" s="657"/>
      <c r="K78" s="658"/>
    </row>
    <row r="79" spans="1:12" s="14" customFormat="1" ht="12" customHeight="1" x14ac:dyDescent="0.25">
      <c r="A79" s="679" t="s">
        <v>569</v>
      </c>
      <c r="B79" s="680">
        <v>4100</v>
      </c>
      <c r="C79" s="586"/>
      <c r="D79" s="537"/>
      <c r="E79" s="537"/>
      <c r="F79" s="537"/>
      <c r="G79" s="537"/>
      <c r="H79" s="537"/>
      <c r="I79" s="537"/>
      <c r="J79" s="537"/>
      <c r="K79" s="587"/>
    </row>
    <row r="80" spans="1:12" ht="12" customHeight="1" x14ac:dyDescent="0.25">
      <c r="A80" s="209" t="s">
        <v>570</v>
      </c>
      <c r="B80" s="212">
        <v>4110</v>
      </c>
      <c r="C80" s="480"/>
      <c r="D80" s="681"/>
      <c r="E80" s="316">
        <v>0</v>
      </c>
      <c r="F80" s="480"/>
      <c r="G80" s="681"/>
      <c r="H80" s="316">
        <v>0</v>
      </c>
      <c r="I80" s="480"/>
      <c r="J80" s="480"/>
      <c r="K80" s="481">
        <f t="shared" ref="K80:K85" si="12">SUM(C80:J80)</f>
        <v>0</v>
      </c>
    </row>
    <row r="81" spans="1:12" ht="12" customHeight="1" x14ac:dyDescent="0.25">
      <c r="A81" s="209" t="s">
        <v>571</v>
      </c>
      <c r="B81" s="319">
        <v>4120</v>
      </c>
      <c r="C81" s="681"/>
      <c r="D81" s="480"/>
      <c r="E81" s="316">
        <v>0</v>
      </c>
      <c r="F81" s="480"/>
      <c r="G81" s="485"/>
      <c r="H81" s="316">
        <v>0</v>
      </c>
      <c r="I81" s="480"/>
      <c r="J81" s="480"/>
      <c r="K81" s="462">
        <f t="shared" si="12"/>
        <v>0</v>
      </c>
    </row>
    <row r="82" spans="1:12" ht="12" customHeight="1" x14ac:dyDescent="0.25">
      <c r="A82" s="209" t="s">
        <v>572</v>
      </c>
      <c r="B82" s="212">
        <v>4130</v>
      </c>
      <c r="C82" s="681"/>
      <c r="D82" s="480"/>
      <c r="E82" s="316">
        <v>0</v>
      </c>
      <c r="F82" s="480"/>
      <c r="G82" s="485"/>
      <c r="H82" s="316">
        <v>0</v>
      </c>
      <c r="I82" s="480"/>
      <c r="J82" s="480"/>
      <c r="K82" s="462">
        <f t="shared" si="12"/>
        <v>0</v>
      </c>
    </row>
    <row r="83" spans="1:12" ht="12" customHeight="1" x14ac:dyDescent="0.25">
      <c r="A83" s="209" t="s">
        <v>573</v>
      </c>
      <c r="B83" s="212">
        <v>4140</v>
      </c>
      <c r="C83" s="681"/>
      <c r="D83" s="480"/>
      <c r="E83" s="316">
        <v>5264</v>
      </c>
      <c r="F83" s="480"/>
      <c r="G83" s="485"/>
      <c r="H83" s="316">
        <v>34660</v>
      </c>
      <c r="I83" s="480"/>
      <c r="J83" s="480"/>
      <c r="K83" s="462">
        <f t="shared" si="12"/>
        <v>39924</v>
      </c>
    </row>
    <row r="84" spans="1:12" ht="12" customHeight="1" x14ac:dyDescent="0.25">
      <c r="A84" s="209" t="s">
        <v>574</v>
      </c>
      <c r="B84" s="212">
        <v>4170</v>
      </c>
      <c r="C84" s="681"/>
      <c r="D84" s="480"/>
      <c r="E84" s="316">
        <v>0</v>
      </c>
      <c r="F84" s="480"/>
      <c r="G84" s="485"/>
      <c r="H84" s="316">
        <v>0</v>
      </c>
      <c r="I84" s="480"/>
      <c r="J84" s="480"/>
      <c r="K84" s="462">
        <f t="shared" si="12"/>
        <v>0</v>
      </c>
    </row>
    <row r="85" spans="1:12" ht="12" customHeight="1" x14ac:dyDescent="0.25">
      <c r="A85" s="217" t="s">
        <v>576</v>
      </c>
      <c r="B85" s="212">
        <v>4190</v>
      </c>
      <c r="C85" s="681"/>
      <c r="D85" s="480"/>
      <c r="E85" s="316">
        <v>0</v>
      </c>
      <c r="F85" s="480"/>
      <c r="G85" s="485"/>
      <c r="H85" s="316">
        <v>0</v>
      </c>
      <c r="I85" s="480"/>
      <c r="J85" s="480"/>
      <c r="K85" s="462">
        <f t="shared" si="12"/>
        <v>0</v>
      </c>
    </row>
    <row r="86" spans="1:12" ht="12.75" customHeight="1" x14ac:dyDescent="0.25">
      <c r="A86" s="663" t="s">
        <v>575</v>
      </c>
      <c r="B86" s="682">
        <v>4100</v>
      </c>
      <c r="C86" s="681"/>
      <c r="D86" s="480"/>
      <c r="E86" s="683">
        <f>SUM(E80:E85)</f>
        <v>5264</v>
      </c>
      <c r="F86" s="480"/>
      <c r="G86" s="485"/>
      <c r="H86" s="469">
        <f>SUM(H80:H85)</f>
        <v>34660</v>
      </c>
      <c r="I86" s="480"/>
      <c r="J86" s="480"/>
      <c r="K86" s="469">
        <f>SUM(K80:K85)</f>
        <v>39924</v>
      </c>
      <c r="L86" s="225"/>
    </row>
    <row r="87" spans="1:12" ht="12.75" customHeight="1" x14ac:dyDescent="0.25">
      <c r="A87" s="215" t="s">
        <v>577</v>
      </c>
      <c r="B87" s="216">
        <v>4210</v>
      </c>
      <c r="C87" s="681"/>
      <c r="D87" s="480"/>
      <c r="E87" s="480"/>
      <c r="F87" s="480"/>
      <c r="G87" s="485"/>
      <c r="H87" s="316">
        <v>0</v>
      </c>
      <c r="I87" s="480"/>
      <c r="J87" s="480"/>
      <c r="K87" s="481">
        <f t="shared" ref="K87:K93" si="13">SUM(C87:J87)</f>
        <v>0</v>
      </c>
    </row>
    <row r="88" spans="1:12" ht="12" customHeight="1" x14ac:dyDescent="0.25">
      <c r="A88" s="434" t="s">
        <v>578</v>
      </c>
      <c r="B88" s="425">
        <v>4220</v>
      </c>
      <c r="C88" s="681"/>
      <c r="D88" s="480"/>
      <c r="E88" s="480"/>
      <c r="F88" s="480"/>
      <c r="G88" s="485"/>
      <c r="H88" s="316">
        <v>0</v>
      </c>
      <c r="I88" s="480"/>
      <c r="J88" s="480"/>
      <c r="K88" s="481">
        <f t="shared" si="13"/>
        <v>0</v>
      </c>
    </row>
    <row r="89" spans="1:12" ht="12" customHeight="1" x14ac:dyDescent="0.25">
      <c r="A89" s="433" t="s">
        <v>579</v>
      </c>
      <c r="B89" s="425">
        <v>4230</v>
      </c>
      <c r="C89" s="681"/>
      <c r="D89" s="480"/>
      <c r="E89" s="480"/>
      <c r="F89" s="480"/>
      <c r="G89" s="485"/>
      <c r="H89" s="316">
        <v>0</v>
      </c>
      <c r="I89" s="480"/>
      <c r="J89" s="480"/>
      <c r="K89" s="481">
        <f t="shared" si="13"/>
        <v>0</v>
      </c>
    </row>
    <row r="90" spans="1:12" ht="12" customHeight="1" x14ac:dyDescent="0.25">
      <c r="A90" s="434" t="s">
        <v>580</v>
      </c>
      <c r="B90" s="425">
        <v>4240</v>
      </c>
      <c r="C90" s="681"/>
      <c r="D90" s="480"/>
      <c r="E90" s="480"/>
      <c r="F90" s="480"/>
      <c r="G90" s="485"/>
      <c r="H90" s="316">
        <v>163558</v>
      </c>
      <c r="I90" s="480"/>
      <c r="J90" s="480"/>
      <c r="K90" s="481">
        <f t="shared" si="13"/>
        <v>163558</v>
      </c>
    </row>
    <row r="91" spans="1:12" ht="12" customHeight="1" x14ac:dyDescent="0.25">
      <c r="A91" s="434" t="s">
        <v>581</v>
      </c>
      <c r="B91" s="425">
        <v>4270</v>
      </c>
      <c r="C91" s="681"/>
      <c r="D91" s="480"/>
      <c r="E91" s="480"/>
      <c r="F91" s="480"/>
      <c r="G91" s="485"/>
      <c r="H91" s="316">
        <v>0</v>
      </c>
      <c r="I91" s="480"/>
      <c r="J91" s="480"/>
      <c r="K91" s="481">
        <f t="shared" si="13"/>
        <v>0</v>
      </c>
    </row>
    <row r="92" spans="1:12" ht="12" customHeight="1" x14ac:dyDescent="0.25">
      <c r="A92" s="434" t="s">
        <v>582</v>
      </c>
      <c r="B92" s="425">
        <v>4280</v>
      </c>
      <c r="C92" s="681"/>
      <c r="D92" s="480"/>
      <c r="E92" s="480"/>
      <c r="F92" s="480"/>
      <c r="G92" s="485"/>
      <c r="H92" s="316">
        <v>0</v>
      </c>
      <c r="I92" s="480"/>
      <c r="J92" s="480"/>
      <c r="K92" s="481">
        <f t="shared" si="13"/>
        <v>0</v>
      </c>
    </row>
    <row r="93" spans="1:12" ht="12" customHeight="1" x14ac:dyDescent="0.25">
      <c r="A93" s="433" t="s">
        <v>584</v>
      </c>
      <c r="B93" s="408">
        <v>4290</v>
      </c>
      <c r="C93" s="681"/>
      <c r="D93" s="480"/>
      <c r="E93" s="480"/>
      <c r="F93" s="480"/>
      <c r="G93" s="485"/>
      <c r="H93" s="316">
        <v>0</v>
      </c>
      <c r="I93" s="480"/>
      <c r="J93" s="480"/>
      <c r="K93" s="481">
        <f t="shared" si="13"/>
        <v>0</v>
      </c>
    </row>
    <row r="94" spans="1:12" ht="12.75" customHeight="1" x14ac:dyDescent="0.25">
      <c r="A94" s="684" t="s">
        <v>583</v>
      </c>
      <c r="B94" s="682">
        <v>4200</v>
      </c>
      <c r="C94" s="681"/>
      <c r="D94" s="480"/>
      <c r="E94" s="480"/>
      <c r="F94" s="480"/>
      <c r="G94" s="485"/>
      <c r="H94" s="472">
        <f>SUM(H87:H93)</f>
        <v>163558</v>
      </c>
      <c r="I94" s="480"/>
      <c r="J94" s="480"/>
      <c r="K94" s="472">
        <f>SUM(K87:K93)</f>
        <v>163558</v>
      </c>
      <c r="L94" s="225"/>
    </row>
    <row r="95" spans="1:12" ht="12.75" customHeight="1" x14ac:dyDescent="0.25">
      <c r="A95" s="210" t="s">
        <v>585</v>
      </c>
      <c r="B95" s="175">
        <v>4310</v>
      </c>
      <c r="C95" s="681"/>
      <c r="D95" s="480"/>
      <c r="E95" s="480"/>
      <c r="F95" s="480"/>
      <c r="G95" s="485"/>
      <c r="H95" s="316">
        <v>0</v>
      </c>
      <c r="I95" s="480"/>
      <c r="J95" s="480"/>
      <c r="K95" s="481">
        <f t="shared" ref="K95:K101" si="14">SUM(C95:J95)</f>
        <v>0</v>
      </c>
    </row>
    <row r="96" spans="1:12" ht="12" customHeight="1" x14ac:dyDescent="0.25">
      <c r="A96" s="209" t="s">
        <v>586</v>
      </c>
      <c r="B96" s="408">
        <v>4320</v>
      </c>
      <c r="C96" s="681"/>
      <c r="D96" s="480"/>
      <c r="E96" s="480"/>
      <c r="F96" s="480"/>
      <c r="G96" s="485"/>
      <c r="H96" s="316">
        <v>0</v>
      </c>
      <c r="I96" s="480"/>
      <c r="J96" s="480"/>
      <c r="K96" s="481">
        <f t="shared" si="14"/>
        <v>0</v>
      </c>
    </row>
    <row r="97" spans="1:12" ht="12" customHeight="1" x14ac:dyDescent="0.25">
      <c r="A97" s="209" t="s">
        <v>587</v>
      </c>
      <c r="B97" s="408">
        <v>4330</v>
      </c>
      <c r="C97" s="681"/>
      <c r="D97" s="480"/>
      <c r="E97" s="480"/>
      <c r="F97" s="480"/>
      <c r="G97" s="485"/>
      <c r="H97" s="316">
        <v>0</v>
      </c>
      <c r="I97" s="480"/>
      <c r="J97" s="480"/>
      <c r="K97" s="481">
        <f t="shared" si="14"/>
        <v>0</v>
      </c>
    </row>
    <row r="98" spans="1:12" ht="12" customHeight="1" x14ac:dyDescent="0.25">
      <c r="A98" s="209" t="s">
        <v>588</v>
      </c>
      <c r="B98" s="408">
        <v>4340</v>
      </c>
      <c r="C98" s="681"/>
      <c r="D98" s="480"/>
      <c r="E98" s="480"/>
      <c r="F98" s="480"/>
      <c r="G98" s="485"/>
      <c r="H98" s="316">
        <v>0</v>
      </c>
      <c r="I98" s="480"/>
      <c r="J98" s="480"/>
      <c r="K98" s="481">
        <f t="shared" si="14"/>
        <v>0</v>
      </c>
    </row>
    <row r="99" spans="1:12" ht="12" customHeight="1" x14ac:dyDescent="0.25">
      <c r="A99" s="209" t="s">
        <v>589</v>
      </c>
      <c r="B99" s="408">
        <v>4370</v>
      </c>
      <c r="C99" s="681"/>
      <c r="D99" s="480"/>
      <c r="E99" s="480"/>
      <c r="F99" s="480"/>
      <c r="G99" s="485"/>
      <c r="H99" s="316">
        <v>0</v>
      </c>
      <c r="I99" s="480"/>
      <c r="J99" s="480"/>
      <c r="K99" s="481">
        <f t="shared" si="14"/>
        <v>0</v>
      </c>
    </row>
    <row r="100" spans="1:12" ht="12" customHeight="1" x14ac:dyDescent="0.25">
      <c r="A100" s="209" t="s">
        <v>590</v>
      </c>
      <c r="B100" s="408">
        <v>4380</v>
      </c>
      <c r="C100" s="681"/>
      <c r="D100" s="480"/>
      <c r="E100" s="501"/>
      <c r="F100" s="480"/>
      <c r="G100" s="485"/>
      <c r="H100" s="316">
        <v>0</v>
      </c>
      <c r="I100" s="480"/>
      <c r="J100" s="480"/>
      <c r="K100" s="481">
        <f t="shared" si="14"/>
        <v>0</v>
      </c>
    </row>
    <row r="101" spans="1:12" ht="12" customHeight="1" x14ac:dyDescent="0.25">
      <c r="A101" s="209" t="s">
        <v>592</v>
      </c>
      <c r="B101" s="408">
        <v>4390</v>
      </c>
      <c r="C101" s="681"/>
      <c r="D101" s="480"/>
      <c r="E101" s="685">
        <v>0</v>
      </c>
      <c r="F101" s="480"/>
      <c r="G101" s="485"/>
      <c r="H101" s="316">
        <v>0</v>
      </c>
      <c r="I101" s="480"/>
      <c r="J101" s="480"/>
      <c r="K101" s="481">
        <f t="shared" si="14"/>
        <v>0</v>
      </c>
    </row>
    <row r="102" spans="1:12" ht="12.75" customHeight="1" x14ac:dyDescent="0.25">
      <c r="A102" s="629" t="s">
        <v>591</v>
      </c>
      <c r="B102" s="652">
        <v>4300</v>
      </c>
      <c r="C102" s="681"/>
      <c r="D102" s="480"/>
      <c r="E102" s="469">
        <f>SUM(E95:E101)</f>
        <v>0</v>
      </c>
      <c r="F102" s="480"/>
      <c r="G102" s="485"/>
      <c r="H102" s="469">
        <f>SUM(H95:H101)</f>
        <v>0</v>
      </c>
      <c r="I102" s="480"/>
      <c r="J102" s="480"/>
      <c r="K102" s="469">
        <f>SUM(K95:K101)</f>
        <v>0</v>
      </c>
      <c r="L102" s="225"/>
    </row>
    <row r="103" spans="1:12" ht="12.75" customHeight="1" x14ac:dyDescent="0.25">
      <c r="A103" s="213" t="s">
        <v>593</v>
      </c>
      <c r="B103" s="214">
        <v>4400</v>
      </c>
      <c r="C103" s="681"/>
      <c r="D103" s="480"/>
      <c r="E103" s="80">
        <v>0</v>
      </c>
      <c r="F103" s="480"/>
      <c r="G103" s="485"/>
      <c r="H103" s="80">
        <v>0</v>
      </c>
      <c r="I103" s="480"/>
      <c r="J103" s="480"/>
      <c r="K103" s="525">
        <f>SUM(C103:J103)</f>
        <v>0</v>
      </c>
    </row>
    <row r="104" spans="1:12" ht="12.75" customHeight="1" x14ac:dyDescent="0.25">
      <c r="A104" s="684" t="s">
        <v>594</v>
      </c>
      <c r="B104" s="682">
        <v>4000</v>
      </c>
      <c r="C104" s="681"/>
      <c r="D104" s="480"/>
      <c r="E104" s="469">
        <f>SUM(E86,E94,E102,E103)</f>
        <v>5264</v>
      </c>
      <c r="F104" s="480"/>
      <c r="G104" s="485"/>
      <c r="H104" s="469">
        <f>SUM(H86,H94,H102,H103)</f>
        <v>198218</v>
      </c>
      <c r="I104" s="480"/>
      <c r="J104" s="480"/>
      <c r="K104" s="469">
        <f>SUM(K86,K94,K102,K103)</f>
        <v>203482</v>
      </c>
      <c r="L104" s="225"/>
    </row>
    <row r="105" spans="1:12" s="14" customFormat="1" ht="12.75" customHeight="1" x14ac:dyDescent="0.25">
      <c r="A105" s="686" t="s">
        <v>595</v>
      </c>
      <c r="B105" s="687">
        <v>5000</v>
      </c>
      <c r="C105" s="640"/>
      <c r="D105" s="641"/>
      <c r="E105" s="688"/>
      <c r="F105" s="641"/>
      <c r="G105" s="641"/>
      <c r="H105" s="688"/>
      <c r="I105" s="641"/>
      <c r="J105" s="641"/>
      <c r="K105" s="689"/>
    </row>
    <row r="106" spans="1:12" ht="12" customHeight="1" x14ac:dyDescent="0.25">
      <c r="A106" s="679" t="s">
        <v>596</v>
      </c>
      <c r="B106" s="614">
        <v>5100</v>
      </c>
      <c r="C106" s="586"/>
      <c r="D106" s="537"/>
      <c r="E106" s="537"/>
      <c r="F106" s="537"/>
      <c r="G106" s="537"/>
      <c r="H106" s="537"/>
      <c r="I106" s="537"/>
      <c r="J106" s="537"/>
      <c r="K106" s="587"/>
    </row>
    <row r="107" spans="1:12" ht="12" customHeight="1" x14ac:dyDescent="0.25">
      <c r="A107" s="209" t="s">
        <v>597</v>
      </c>
      <c r="B107" s="212">
        <v>5110</v>
      </c>
      <c r="C107" s="480"/>
      <c r="D107" s="480"/>
      <c r="E107" s="485"/>
      <c r="F107" s="480"/>
      <c r="G107" s="480"/>
      <c r="H107" s="316">
        <v>0</v>
      </c>
      <c r="I107" s="480"/>
      <c r="J107" s="480"/>
      <c r="K107" s="462">
        <f>SUM(C107:J107)</f>
        <v>0</v>
      </c>
    </row>
    <row r="108" spans="1:12" ht="12" customHeight="1" x14ac:dyDescent="0.25">
      <c r="A108" s="209" t="s">
        <v>598</v>
      </c>
      <c r="B108" s="212">
        <v>5120</v>
      </c>
      <c r="C108" s="480"/>
      <c r="D108" s="480"/>
      <c r="E108" s="485"/>
      <c r="F108" s="480"/>
      <c r="G108" s="480"/>
      <c r="H108" s="316">
        <v>0</v>
      </c>
      <c r="I108" s="480"/>
      <c r="J108" s="480"/>
      <c r="K108" s="462">
        <f>SUM(C108:J108)</f>
        <v>0</v>
      </c>
    </row>
    <row r="109" spans="1:12" ht="12" customHeight="1" x14ac:dyDescent="0.25">
      <c r="A109" s="209" t="s">
        <v>599</v>
      </c>
      <c r="B109" s="212">
        <v>5130</v>
      </c>
      <c r="C109" s="480"/>
      <c r="D109" s="480"/>
      <c r="E109" s="485"/>
      <c r="F109" s="480"/>
      <c r="G109" s="480"/>
      <c r="H109" s="316">
        <v>0</v>
      </c>
      <c r="I109" s="480"/>
      <c r="J109" s="480"/>
      <c r="K109" s="462">
        <f>SUM(C109:J109)</f>
        <v>0</v>
      </c>
    </row>
    <row r="110" spans="1:12" ht="12" customHeight="1" x14ac:dyDescent="0.25">
      <c r="A110" s="211" t="s">
        <v>600</v>
      </c>
      <c r="B110" s="212">
        <v>5140</v>
      </c>
      <c r="C110" s="480"/>
      <c r="D110" s="480"/>
      <c r="E110" s="485"/>
      <c r="F110" s="480"/>
      <c r="G110" s="480"/>
      <c r="H110" s="316">
        <v>0</v>
      </c>
      <c r="I110" s="480"/>
      <c r="J110" s="480"/>
      <c r="K110" s="462">
        <f>SUM(C110:J110)</f>
        <v>0</v>
      </c>
    </row>
    <row r="111" spans="1:12" ht="12" customHeight="1" x14ac:dyDescent="0.25">
      <c r="A111" s="209" t="s">
        <v>602</v>
      </c>
      <c r="B111" s="212">
        <v>5150</v>
      </c>
      <c r="C111" s="480"/>
      <c r="D111" s="480"/>
      <c r="E111" s="485"/>
      <c r="F111" s="480"/>
      <c r="G111" s="480"/>
      <c r="H111" s="316">
        <v>0</v>
      </c>
      <c r="I111" s="480"/>
      <c r="J111" s="480"/>
      <c r="K111" s="462">
        <f>SUM(C111:J111)</f>
        <v>0</v>
      </c>
    </row>
    <row r="112" spans="1:12" ht="12.75" customHeight="1" x14ac:dyDescent="0.25">
      <c r="A112" s="690" t="s">
        <v>601</v>
      </c>
      <c r="B112" s="652">
        <v>5100</v>
      </c>
      <c r="C112" s="480"/>
      <c r="D112" s="480"/>
      <c r="E112" s="485"/>
      <c r="F112" s="480"/>
      <c r="G112" s="480"/>
      <c r="H112" s="469">
        <f>SUM(H107:H111)</f>
        <v>0</v>
      </c>
      <c r="I112" s="480"/>
      <c r="J112" s="480"/>
      <c r="K112" s="469">
        <f>SUM(K107:K111)</f>
        <v>0</v>
      </c>
      <c r="L112" s="225"/>
    </row>
    <row r="113" spans="1:12" s="14" customFormat="1" ht="12.75" customHeight="1" x14ac:dyDescent="0.25">
      <c r="A113" s="691" t="s">
        <v>603</v>
      </c>
      <c r="B113" s="692">
        <v>5200</v>
      </c>
      <c r="C113" s="480"/>
      <c r="D113" s="480"/>
      <c r="E113" s="485"/>
      <c r="F113" s="480"/>
      <c r="G113" s="480"/>
      <c r="H113" s="316">
        <v>0</v>
      </c>
      <c r="I113" s="480"/>
      <c r="J113" s="480"/>
      <c r="K113" s="462">
        <f>H113</f>
        <v>0</v>
      </c>
    </row>
    <row r="114" spans="1:12" ht="12.75" customHeight="1" x14ac:dyDescent="0.25">
      <c r="A114" s="690" t="s">
        <v>604</v>
      </c>
      <c r="B114" s="652">
        <v>5000</v>
      </c>
      <c r="C114" s="480"/>
      <c r="D114" s="480"/>
      <c r="E114" s="485"/>
      <c r="F114" s="480"/>
      <c r="G114" s="480"/>
      <c r="H114" s="469">
        <f>SUM(H112:H113)</f>
        <v>0</v>
      </c>
      <c r="I114" s="480"/>
      <c r="J114" s="480"/>
      <c r="K114" s="469">
        <f>SUM(K112:K113)</f>
        <v>0</v>
      </c>
      <c r="L114" s="225"/>
    </row>
    <row r="115" spans="1:12" s="14" customFormat="1" ht="12.75" customHeight="1" x14ac:dyDescent="0.25">
      <c r="A115" s="693" t="s">
        <v>605</v>
      </c>
      <c r="B115" s="694">
        <v>6000</v>
      </c>
      <c r="C115" s="501"/>
      <c r="D115" s="501"/>
      <c r="E115" s="501"/>
      <c r="F115" s="501"/>
      <c r="G115" s="501"/>
      <c r="H115" s="316">
        <v>5000</v>
      </c>
      <c r="I115" s="501"/>
      <c r="J115" s="501"/>
      <c r="K115" s="462">
        <f>SUM(C115:J115)</f>
        <v>5000</v>
      </c>
    </row>
    <row r="116" spans="1:12" ht="16.5" customHeight="1" x14ac:dyDescent="0.25">
      <c r="A116" s="629" t="s">
        <v>606</v>
      </c>
      <c r="B116" s="695"/>
      <c r="C116" s="472">
        <f t="shared" ref="C116:K116" si="15">SUM(C34,C76,C77,C104,C114,C115,)</f>
        <v>530127</v>
      </c>
      <c r="D116" s="472">
        <f t="shared" si="15"/>
        <v>163922</v>
      </c>
      <c r="E116" s="472">
        <f t="shared" si="15"/>
        <v>168988</v>
      </c>
      <c r="F116" s="472">
        <f t="shared" si="15"/>
        <v>156765</v>
      </c>
      <c r="G116" s="472">
        <f t="shared" si="15"/>
        <v>52603</v>
      </c>
      <c r="H116" s="472">
        <f t="shared" si="15"/>
        <v>204318</v>
      </c>
      <c r="I116" s="472">
        <f t="shared" si="15"/>
        <v>7275</v>
      </c>
      <c r="J116" s="472">
        <f t="shared" si="15"/>
        <v>0</v>
      </c>
      <c r="K116" s="472">
        <f t="shared" si="15"/>
        <v>1283998</v>
      </c>
      <c r="L116" s="225"/>
    </row>
    <row r="117" spans="1:12" ht="17.25" customHeight="1" x14ac:dyDescent="0.25">
      <c r="A117" s="629" t="s">
        <v>607</v>
      </c>
      <c r="B117" s="696"/>
      <c r="C117" s="472">
        <f t="shared" ref="C117:K117" si="16">SUM(C35,C76,C77,C104,C114,C115,)</f>
        <v>530127</v>
      </c>
      <c r="D117" s="472">
        <f t="shared" si="16"/>
        <v>163922</v>
      </c>
      <c r="E117" s="472">
        <f t="shared" si="16"/>
        <v>168988</v>
      </c>
      <c r="F117" s="472">
        <f t="shared" si="16"/>
        <v>156765</v>
      </c>
      <c r="G117" s="472">
        <f t="shared" si="16"/>
        <v>52603</v>
      </c>
      <c r="H117" s="472">
        <f t="shared" si="16"/>
        <v>204818</v>
      </c>
      <c r="I117" s="472">
        <f t="shared" si="16"/>
        <v>7275</v>
      </c>
      <c r="J117" s="472">
        <f t="shared" si="16"/>
        <v>0</v>
      </c>
      <c r="K117" s="472">
        <f t="shared" si="16"/>
        <v>1284498</v>
      </c>
      <c r="L117" s="225"/>
    </row>
    <row r="118" spans="1:12" ht="24" customHeight="1" x14ac:dyDescent="0.25">
      <c r="A118" s="250" t="s">
        <v>608</v>
      </c>
      <c r="B118" s="320"/>
      <c r="C118" s="697"/>
      <c r="D118" s="697"/>
      <c r="E118" s="697"/>
      <c r="F118" s="697"/>
      <c r="G118" s="697"/>
      <c r="H118" s="697"/>
      <c r="I118" s="697"/>
      <c r="J118" s="697"/>
      <c r="K118" s="472">
        <f>'EstRev 6-11'!C240-'EstExp 12-20'!K116</f>
        <v>32036</v>
      </c>
    </row>
    <row r="119" spans="1:12" ht="24" customHeight="1" x14ac:dyDescent="0.25">
      <c r="A119" s="251" t="s">
        <v>609</v>
      </c>
      <c r="B119" s="321"/>
      <c r="C119" s="643"/>
      <c r="D119" s="661"/>
      <c r="E119" s="661"/>
      <c r="F119" s="661"/>
      <c r="G119" s="661"/>
      <c r="H119" s="661"/>
      <c r="I119" s="661"/>
      <c r="J119" s="662"/>
      <c r="K119" s="472">
        <f>'EstRev 6-11'!C241-'EstExp 12-20'!K117</f>
        <v>32036</v>
      </c>
    </row>
    <row r="120" spans="1:12" ht="13.5" customHeight="1" x14ac:dyDescent="0.25">
      <c r="A120" s="248"/>
      <c r="B120" s="101"/>
      <c r="C120" s="81"/>
      <c r="D120" s="81"/>
      <c r="E120" s="81"/>
      <c r="F120" s="81"/>
      <c r="G120" s="81"/>
      <c r="H120" s="81"/>
      <c r="I120" s="81"/>
      <c r="J120" s="81"/>
      <c r="K120" s="81"/>
    </row>
    <row r="121" spans="1:12" s="14" customFormat="1" ht="12" customHeight="1" x14ac:dyDescent="0.25">
      <c r="A121" s="456" t="s">
        <v>610</v>
      </c>
      <c r="B121" s="637"/>
      <c r="C121" s="458"/>
      <c r="D121" s="458"/>
      <c r="E121" s="458"/>
      <c r="F121" s="458"/>
      <c r="G121" s="458"/>
      <c r="H121" s="458"/>
      <c r="I121" s="458"/>
      <c r="J121" s="458"/>
      <c r="K121" s="459"/>
    </row>
    <row r="122" spans="1:12" s="14" customFormat="1" ht="12" customHeight="1" x14ac:dyDescent="0.25">
      <c r="A122" s="698" t="s">
        <v>611</v>
      </c>
      <c r="B122" s="699" t="s">
        <v>352</v>
      </c>
      <c r="C122" s="640"/>
      <c r="D122" s="641"/>
      <c r="E122" s="641"/>
      <c r="F122" s="641"/>
      <c r="G122" s="641"/>
      <c r="H122" s="641"/>
      <c r="I122" s="641"/>
      <c r="J122" s="641"/>
      <c r="K122" s="642"/>
    </row>
    <row r="123" spans="1:12" s="14" customFormat="1" ht="12" customHeight="1" x14ac:dyDescent="0.25">
      <c r="A123" s="679" t="s">
        <v>525</v>
      </c>
      <c r="B123" s="700">
        <v>2100</v>
      </c>
      <c r="C123" s="586"/>
      <c r="D123" s="537"/>
      <c r="E123" s="537"/>
      <c r="F123" s="537"/>
      <c r="G123" s="537"/>
      <c r="H123" s="537"/>
      <c r="I123" s="537"/>
      <c r="J123" s="537"/>
      <c r="K123" s="587"/>
    </row>
    <row r="124" spans="1:12" ht="12" customHeight="1" x14ac:dyDescent="0.25">
      <c r="A124" s="209" t="s">
        <v>613</v>
      </c>
      <c r="B124" s="212">
        <v>2190</v>
      </c>
      <c r="C124" s="85">
        <v>0</v>
      </c>
      <c r="D124" s="85">
        <v>0</v>
      </c>
      <c r="E124" s="85">
        <v>0</v>
      </c>
      <c r="F124" s="85">
        <v>0</v>
      </c>
      <c r="G124" s="85">
        <v>0</v>
      </c>
      <c r="H124" s="85">
        <v>0</v>
      </c>
      <c r="I124" s="85">
        <v>0</v>
      </c>
      <c r="J124" s="85">
        <v>0</v>
      </c>
      <c r="K124" s="462">
        <f>SUM(C124:J124)</f>
        <v>0</v>
      </c>
    </row>
    <row r="125" spans="1:12" s="14" customFormat="1" ht="12" customHeight="1" x14ac:dyDescent="0.25">
      <c r="A125" s="701" t="s">
        <v>549</v>
      </c>
      <c r="B125" s="700">
        <v>2500</v>
      </c>
      <c r="C125" s="586"/>
      <c r="D125" s="537"/>
      <c r="E125" s="537"/>
      <c r="F125" s="537"/>
      <c r="G125" s="537"/>
      <c r="H125" s="537"/>
      <c r="I125" s="537"/>
      <c r="J125" s="537"/>
      <c r="K125" s="587"/>
    </row>
    <row r="126" spans="1:12" ht="12" customHeight="1" x14ac:dyDescent="0.25">
      <c r="A126" s="209" t="s">
        <v>550</v>
      </c>
      <c r="B126" s="212">
        <v>2510</v>
      </c>
      <c r="C126" s="85">
        <v>0</v>
      </c>
      <c r="D126" s="85">
        <v>0</v>
      </c>
      <c r="E126" s="85">
        <v>0</v>
      </c>
      <c r="F126" s="85">
        <v>0</v>
      </c>
      <c r="G126" s="85">
        <v>0</v>
      </c>
      <c r="H126" s="85">
        <v>0</v>
      </c>
      <c r="I126" s="85">
        <v>0</v>
      </c>
      <c r="J126" s="85">
        <v>0</v>
      </c>
      <c r="K126" s="462">
        <f>SUM(C126:J126)</f>
        <v>0</v>
      </c>
    </row>
    <row r="127" spans="1:12" ht="12" customHeight="1" x14ac:dyDescent="0.25">
      <c r="A127" s="209" t="s">
        <v>612</v>
      </c>
      <c r="B127" s="212">
        <v>2530</v>
      </c>
      <c r="C127" s="85">
        <v>0</v>
      </c>
      <c r="D127" s="85">
        <v>0</v>
      </c>
      <c r="E127" s="85">
        <v>0</v>
      </c>
      <c r="F127" s="85">
        <v>0</v>
      </c>
      <c r="G127" s="85">
        <v>0</v>
      </c>
      <c r="H127" s="85">
        <v>0</v>
      </c>
      <c r="I127" s="85">
        <v>0</v>
      </c>
      <c r="J127" s="85">
        <v>0</v>
      </c>
      <c r="K127" s="462">
        <f>SUM(C127:J127)</f>
        <v>0</v>
      </c>
    </row>
    <row r="128" spans="1:12" ht="12" customHeight="1" x14ac:dyDescent="0.25">
      <c r="A128" s="209" t="s">
        <v>552</v>
      </c>
      <c r="B128" s="212">
        <v>2540</v>
      </c>
      <c r="C128" s="85">
        <v>0</v>
      </c>
      <c r="D128" s="85">
        <v>0</v>
      </c>
      <c r="E128" s="85">
        <v>0</v>
      </c>
      <c r="F128" s="85">
        <v>0</v>
      </c>
      <c r="G128" s="85">
        <v>0</v>
      </c>
      <c r="H128" s="85">
        <v>0</v>
      </c>
      <c r="I128" s="85">
        <v>0</v>
      </c>
      <c r="J128" s="85">
        <v>0</v>
      </c>
      <c r="K128" s="462">
        <f>SUM(C128:J128)</f>
        <v>0</v>
      </c>
    </row>
    <row r="129" spans="1:11" ht="12" customHeight="1" x14ac:dyDescent="0.25">
      <c r="A129" s="209" t="s">
        <v>553</v>
      </c>
      <c r="B129" s="212">
        <v>2550</v>
      </c>
      <c r="C129" s="85">
        <v>0</v>
      </c>
      <c r="D129" s="85">
        <v>0</v>
      </c>
      <c r="E129" s="85">
        <v>0</v>
      </c>
      <c r="F129" s="85">
        <v>0</v>
      </c>
      <c r="G129" s="85">
        <v>0</v>
      </c>
      <c r="H129" s="85">
        <v>0</v>
      </c>
      <c r="I129" s="85">
        <v>0</v>
      </c>
      <c r="J129" s="85">
        <v>0</v>
      </c>
      <c r="K129" s="462">
        <f>SUM(C129:J129)</f>
        <v>0</v>
      </c>
    </row>
    <row r="130" spans="1:11" ht="12" customHeight="1" x14ac:dyDescent="0.25">
      <c r="A130" s="433" t="s">
        <v>554</v>
      </c>
      <c r="B130" s="212">
        <v>2560</v>
      </c>
      <c r="C130" s="466"/>
      <c r="D130" s="466"/>
      <c r="E130" s="466"/>
      <c r="F130" s="466"/>
      <c r="G130" s="316">
        <v>0</v>
      </c>
      <c r="H130" s="466"/>
      <c r="I130" s="316">
        <v>0</v>
      </c>
      <c r="J130" s="466"/>
      <c r="K130" s="462">
        <f>SUM(C130:J130)</f>
        <v>0</v>
      </c>
    </row>
    <row r="131" spans="1:11" ht="12.75" customHeight="1" x14ac:dyDescent="0.25">
      <c r="A131" s="629" t="s">
        <v>556</v>
      </c>
      <c r="B131" s="588">
        <v>2500</v>
      </c>
      <c r="C131" s="469">
        <f>SUM(C126:C129)</f>
        <v>0</v>
      </c>
      <c r="D131" s="469">
        <f>SUM(D126:D129)</f>
        <v>0</v>
      </c>
      <c r="E131" s="469">
        <f t="shared" ref="E131:K131" si="17">SUM(E126:E130)</f>
        <v>0</v>
      </c>
      <c r="F131" s="469">
        <f t="shared" si="17"/>
        <v>0</v>
      </c>
      <c r="G131" s="469">
        <f t="shared" si="17"/>
        <v>0</v>
      </c>
      <c r="H131" s="469">
        <f t="shared" si="17"/>
        <v>0</v>
      </c>
      <c r="I131" s="469">
        <f t="shared" si="17"/>
        <v>0</v>
      </c>
      <c r="J131" s="469">
        <f t="shared" si="17"/>
        <v>0</v>
      </c>
      <c r="K131" s="469">
        <f t="shared" si="17"/>
        <v>0</v>
      </c>
    </row>
    <row r="132" spans="1:11" s="14" customFormat="1" ht="12.75" customHeight="1" x14ac:dyDescent="0.25">
      <c r="A132" s="702" t="s">
        <v>614</v>
      </c>
      <c r="B132" s="674">
        <v>2900</v>
      </c>
      <c r="C132" s="85">
        <v>0</v>
      </c>
      <c r="D132" s="85">
        <v>0</v>
      </c>
      <c r="E132" s="85">
        <v>0</v>
      </c>
      <c r="F132" s="85">
        <v>0</v>
      </c>
      <c r="G132" s="85">
        <v>0</v>
      </c>
      <c r="H132" s="85">
        <v>0</v>
      </c>
      <c r="I132" s="85">
        <v>0</v>
      </c>
      <c r="J132" s="85">
        <v>0</v>
      </c>
      <c r="K132" s="525">
        <f>SUM(C132:J132)</f>
        <v>0</v>
      </c>
    </row>
    <row r="133" spans="1:11" ht="12.75" customHeight="1" x14ac:dyDescent="0.25">
      <c r="A133" s="690" t="s">
        <v>565</v>
      </c>
      <c r="B133" s="652">
        <v>2000</v>
      </c>
      <c r="C133" s="472">
        <f t="shared" ref="C133:K133" si="18">SUM(C124,C131,C132)</f>
        <v>0</v>
      </c>
      <c r="D133" s="472">
        <f t="shared" si="18"/>
        <v>0</v>
      </c>
      <c r="E133" s="472">
        <f t="shared" si="18"/>
        <v>0</v>
      </c>
      <c r="F133" s="472">
        <f t="shared" si="18"/>
        <v>0</v>
      </c>
      <c r="G133" s="472">
        <f t="shared" si="18"/>
        <v>0</v>
      </c>
      <c r="H133" s="472">
        <f t="shared" si="18"/>
        <v>0</v>
      </c>
      <c r="I133" s="472">
        <f t="shared" si="18"/>
        <v>0</v>
      </c>
      <c r="J133" s="472">
        <f t="shared" si="18"/>
        <v>0</v>
      </c>
      <c r="K133" s="472">
        <f t="shared" si="18"/>
        <v>0</v>
      </c>
    </row>
    <row r="134" spans="1:11" s="14" customFormat="1" ht="13.5" customHeight="1" x14ac:dyDescent="0.25">
      <c r="A134" s="703" t="s">
        <v>615</v>
      </c>
      <c r="B134" s="676">
        <v>3000</v>
      </c>
      <c r="C134" s="82">
        <v>0</v>
      </c>
      <c r="D134" s="82">
        <v>0</v>
      </c>
      <c r="E134" s="82">
        <v>0</v>
      </c>
      <c r="F134" s="82">
        <v>0</v>
      </c>
      <c r="G134" s="82">
        <v>0</v>
      </c>
      <c r="H134" s="83">
        <v>0</v>
      </c>
      <c r="I134" s="84">
        <v>0</v>
      </c>
      <c r="J134" s="84">
        <v>0</v>
      </c>
      <c r="K134" s="462">
        <f>SUM(C134:J134)</f>
        <v>0</v>
      </c>
    </row>
    <row r="135" spans="1:11" s="14" customFormat="1" ht="12.75" customHeight="1" x14ac:dyDescent="0.25">
      <c r="A135" s="704" t="s">
        <v>616</v>
      </c>
      <c r="B135" s="705">
        <v>4000</v>
      </c>
      <c r="C135" s="656"/>
      <c r="D135" s="657"/>
      <c r="E135" s="657"/>
      <c r="F135" s="657"/>
      <c r="G135" s="657"/>
      <c r="H135" s="657"/>
      <c r="I135" s="657"/>
      <c r="J135" s="657"/>
      <c r="K135" s="658"/>
    </row>
    <row r="136" spans="1:11" ht="12" customHeight="1" x14ac:dyDescent="0.25">
      <c r="A136" s="679" t="s">
        <v>569</v>
      </c>
      <c r="B136" s="706">
        <v>4100</v>
      </c>
      <c r="C136" s="586"/>
      <c r="D136" s="537"/>
      <c r="E136" s="537"/>
      <c r="F136" s="537"/>
      <c r="G136" s="537"/>
      <c r="H136" s="537"/>
      <c r="I136" s="537"/>
      <c r="J136" s="537"/>
      <c r="K136" s="587"/>
    </row>
    <row r="137" spans="1:11" ht="12" customHeight="1" x14ac:dyDescent="0.25">
      <c r="A137" s="209" t="s">
        <v>570</v>
      </c>
      <c r="B137" s="212">
        <v>4110</v>
      </c>
      <c r="C137" s="480"/>
      <c r="D137" s="485"/>
      <c r="E137" s="85">
        <v>0</v>
      </c>
      <c r="F137" s="480"/>
      <c r="G137" s="480"/>
      <c r="H137" s="85">
        <v>0</v>
      </c>
      <c r="I137" s="480"/>
      <c r="J137" s="485"/>
      <c r="K137" s="511">
        <f>SUM(E137,H137)</f>
        <v>0</v>
      </c>
    </row>
    <row r="138" spans="1:11" ht="12" customHeight="1" x14ac:dyDescent="0.25">
      <c r="A138" s="209" t="s">
        <v>571</v>
      </c>
      <c r="B138" s="237">
        <v>4120</v>
      </c>
      <c r="C138" s="480"/>
      <c r="D138" s="485"/>
      <c r="E138" s="316">
        <v>0</v>
      </c>
      <c r="F138" s="480"/>
      <c r="G138" s="480"/>
      <c r="H138" s="316">
        <v>0</v>
      </c>
      <c r="I138" s="480"/>
      <c r="J138" s="485"/>
      <c r="K138" s="462">
        <f>SUM(C138:J138)</f>
        <v>0</v>
      </c>
    </row>
    <row r="139" spans="1:11" ht="12" customHeight="1" x14ac:dyDescent="0.25">
      <c r="A139" s="209" t="s">
        <v>617</v>
      </c>
      <c r="B139" s="212">
        <v>4140</v>
      </c>
      <c r="C139" s="480"/>
      <c r="D139" s="485"/>
      <c r="E139" s="316">
        <v>0</v>
      </c>
      <c r="F139" s="480"/>
      <c r="G139" s="480"/>
      <c r="H139" s="316">
        <v>0</v>
      </c>
      <c r="I139" s="480"/>
      <c r="J139" s="485"/>
      <c r="K139" s="462">
        <f>SUM(C139:J139)</f>
        <v>0</v>
      </c>
    </row>
    <row r="140" spans="1:11" ht="12" customHeight="1" x14ac:dyDescent="0.25">
      <c r="A140" s="217" t="s">
        <v>619</v>
      </c>
      <c r="B140" s="212">
        <v>4190</v>
      </c>
      <c r="C140" s="480"/>
      <c r="D140" s="485"/>
      <c r="E140" s="316">
        <v>0</v>
      </c>
      <c r="F140" s="480"/>
      <c r="G140" s="480"/>
      <c r="H140" s="316">
        <v>0</v>
      </c>
      <c r="I140" s="480"/>
      <c r="J140" s="485"/>
      <c r="K140" s="462">
        <f>SUM(C140:J140)</f>
        <v>0</v>
      </c>
    </row>
    <row r="141" spans="1:11" ht="12.75" customHeight="1" x14ac:dyDescent="0.25">
      <c r="A141" s="629" t="s">
        <v>575</v>
      </c>
      <c r="B141" s="652">
        <v>4100</v>
      </c>
      <c r="C141" s="480"/>
      <c r="D141" s="485"/>
      <c r="E141" s="472">
        <f>SUM(E137:E140)</f>
        <v>0</v>
      </c>
      <c r="F141" s="480"/>
      <c r="G141" s="480"/>
      <c r="H141" s="472">
        <f>SUM(H137:H140)</f>
        <v>0</v>
      </c>
      <c r="I141" s="480"/>
      <c r="J141" s="485"/>
      <c r="K141" s="472">
        <f>SUM(K137:K140)</f>
        <v>0</v>
      </c>
    </row>
    <row r="142" spans="1:11" ht="16.5" customHeight="1" x14ac:dyDescent="0.25">
      <c r="A142" s="249" t="s">
        <v>618</v>
      </c>
      <c r="B142" s="196">
        <v>4400</v>
      </c>
      <c r="C142" s="480"/>
      <c r="D142" s="485"/>
      <c r="E142" s="316">
        <v>0</v>
      </c>
      <c r="F142" s="480"/>
      <c r="G142" s="480"/>
      <c r="H142" s="86">
        <v>0</v>
      </c>
      <c r="I142" s="480"/>
      <c r="J142" s="485"/>
      <c r="K142" s="671">
        <f>SUM(C142:J142)</f>
        <v>0</v>
      </c>
    </row>
    <row r="143" spans="1:11" ht="13.5" customHeight="1" x14ac:dyDescent="0.25">
      <c r="A143" s="707" t="s">
        <v>620</v>
      </c>
      <c r="B143" s="633">
        <v>4000</v>
      </c>
      <c r="C143" s="480"/>
      <c r="D143" s="480"/>
      <c r="E143" s="479">
        <f>SUM(E141:E142)</f>
        <v>0</v>
      </c>
      <c r="F143" s="480"/>
      <c r="G143" s="480"/>
      <c r="H143" s="490">
        <f>SUM(H141:H142)</f>
        <v>0</v>
      </c>
      <c r="I143" s="480"/>
      <c r="J143" s="480"/>
      <c r="K143" s="490">
        <f>SUM(K141:K142)</f>
        <v>0</v>
      </c>
    </row>
    <row r="144" spans="1:11" s="14" customFormat="1" ht="12.75" customHeight="1" x14ac:dyDescent="0.25">
      <c r="A144" s="708" t="s">
        <v>621</v>
      </c>
      <c r="B144" s="687">
        <v>5000</v>
      </c>
      <c r="C144" s="480"/>
      <c r="D144" s="480"/>
      <c r="E144" s="508"/>
      <c r="F144" s="480"/>
      <c r="G144" s="480"/>
      <c r="H144" s="480"/>
      <c r="I144" s="480"/>
      <c r="J144" s="480"/>
      <c r="K144" s="480"/>
    </row>
    <row r="145" spans="1:12" s="14" customFormat="1" ht="12" customHeight="1" x14ac:dyDescent="0.25">
      <c r="A145" s="664" t="s">
        <v>596</v>
      </c>
      <c r="B145" s="669">
        <v>5100</v>
      </c>
      <c r="C145" s="480"/>
      <c r="D145" s="480"/>
      <c r="E145" s="480"/>
      <c r="F145" s="480"/>
      <c r="G145" s="480"/>
      <c r="H145" s="480"/>
      <c r="I145" s="480"/>
      <c r="J145" s="480"/>
      <c r="K145" s="480"/>
    </row>
    <row r="146" spans="1:12" ht="12" customHeight="1" x14ac:dyDescent="0.25">
      <c r="A146" s="209" t="s">
        <v>597</v>
      </c>
      <c r="B146" s="212">
        <v>5110</v>
      </c>
      <c r="C146" s="480"/>
      <c r="D146" s="480"/>
      <c r="E146" s="480"/>
      <c r="F146" s="480"/>
      <c r="G146" s="480"/>
      <c r="H146" s="316">
        <v>0</v>
      </c>
      <c r="I146" s="480"/>
      <c r="J146" s="485"/>
      <c r="K146" s="462">
        <f>SUM(C146:J146)</f>
        <v>0</v>
      </c>
    </row>
    <row r="147" spans="1:12" ht="12" customHeight="1" x14ac:dyDescent="0.25">
      <c r="A147" s="209" t="s">
        <v>598</v>
      </c>
      <c r="B147" s="212">
        <v>5120</v>
      </c>
      <c r="C147" s="480"/>
      <c r="D147" s="480"/>
      <c r="E147" s="480"/>
      <c r="F147" s="480"/>
      <c r="G147" s="480"/>
      <c r="H147" s="316">
        <v>0</v>
      </c>
      <c r="I147" s="480"/>
      <c r="J147" s="485"/>
      <c r="K147" s="462">
        <f>SUM(C147:J147)</f>
        <v>0</v>
      </c>
    </row>
    <row r="148" spans="1:12" ht="12" customHeight="1" x14ac:dyDescent="0.25">
      <c r="A148" s="435" t="s">
        <v>622</v>
      </c>
      <c r="B148" s="212">
        <v>5130</v>
      </c>
      <c r="C148" s="480"/>
      <c r="D148" s="480"/>
      <c r="E148" s="480"/>
      <c r="F148" s="480"/>
      <c r="G148" s="480"/>
      <c r="H148" s="316">
        <v>0</v>
      </c>
      <c r="I148" s="480"/>
      <c r="J148" s="485"/>
      <c r="K148" s="462">
        <f>SUM(C148:J148)</f>
        <v>0</v>
      </c>
    </row>
    <row r="149" spans="1:12" ht="12" customHeight="1" x14ac:dyDescent="0.25">
      <c r="A149" s="436" t="s">
        <v>600</v>
      </c>
      <c r="B149" s="212">
        <v>5140</v>
      </c>
      <c r="C149" s="480"/>
      <c r="D149" s="480"/>
      <c r="E149" s="480"/>
      <c r="F149" s="480"/>
      <c r="G149" s="480"/>
      <c r="H149" s="316">
        <v>0</v>
      </c>
      <c r="I149" s="480"/>
      <c r="J149" s="485"/>
      <c r="K149" s="462">
        <f>SUM(C149:J149)</f>
        <v>0</v>
      </c>
    </row>
    <row r="150" spans="1:12" ht="12" customHeight="1" x14ac:dyDescent="0.25">
      <c r="A150" s="436" t="s">
        <v>624</v>
      </c>
      <c r="B150" s="212">
        <v>5150</v>
      </c>
      <c r="C150" s="480"/>
      <c r="D150" s="480"/>
      <c r="E150" s="480"/>
      <c r="F150" s="480"/>
      <c r="G150" s="480"/>
      <c r="H150" s="316">
        <v>0</v>
      </c>
      <c r="I150" s="480"/>
      <c r="J150" s="485"/>
      <c r="K150" s="462">
        <f>SUM(C150:J150)</f>
        <v>0</v>
      </c>
    </row>
    <row r="151" spans="1:12" ht="12.75" customHeight="1" x14ac:dyDescent="0.25">
      <c r="A151" s="629" t="s">
        <v>601</v>
      </c>
      <c r="B151" s="652">
        <v>5100</v>
      </c>
      <c r="C151" s="480"/>
      <c r="D151" s="480"/>
      <c r="E151" s="480"/>
      <c r="F151" s="480"/>
      <c r="G151" s="480"/>
      <c r="H151" s="469">
        <f>SUM(H146:H150)</f>
        <v>0</v>
      </c>
      <c r="I151" s="480"/>
      <c r="J151" s="485"/>
      <c r="K151" s="469">
        <f>SUM(K146:K150)</f>
        <v>0</v>
      </c>
    </row>
    <row r="152" spans="1:12" s="14" customFormat="1" ht="12.75" customHeight="1" x14ac:dyDescent="0.25">
      <c r="A152" s="679" t="s">
        <v>603</v>
      </c>
      <c r="B152" s="709">
        <v>5200</v>
      </c>
      <c r="C152" s="480"/>
      <c r="D152" s="480"/>
      <c r="E152" s="480"/>
      <c r="F152" s="480"/>
      <c r="G152" s="480"/>
      <c r="H152" s="316">
        <v>0</v>
      </c>
      <c r="I152" s="480"/>
      <c r="J152" s="485"/>
      <c r="K152" s="462">
        <f>SUM(H152:J152)</f>
        <v>0</v>
      </c>
    </row>
    <row r="153" spans="1:12" ht="12.75" customHeight="1" x14ac:dyDescent="0.25">
      <c r="A153" s="710" t="s">
        <v>604</v>
      </c>
      <c r="B153" s="711">
        <v>5000</v>
      </c>
      <c r="C153" s="480"/>
      <c r="D153" s="480"/>
      <c r="E153" s="480"/>
      <c r="F153" s="480"/>
      <c r="G153" s="480"/>
      <c r="H153" s="472">
        <f>SUM(H151:H152)</f>
        <v>0</v>
      </c>
      <c r="I153" s="480"/>
      <c r="J153" s="485"/>
      <c r="K153" s="472">
        <f>SUM(K151:K152)</f>
        <v>0</v>
      </c>
    </row>
    <row r="154" spans="1:12" s="14" customFormat="1" ht="13.5" customHeight="1" x14ac:dyDescent="0.25">
      <c r="A154" s="703" t="s">
        <v>623</v>
      </c>
      <c r="B154" s="676">
        <v>6000</v>
      </c>
      <c r="C154" s="480"/>
      <c r="D154" s="480"/>
      <c r="E154" s="480"/>
      <c r="F154" s="480"/>
      <c r="G154" s="480"/>
      <c r="H154" s="82">
        <v>0</v>
      </c>
      <c r="I154" s="480"/>
      <c r="J154" s="485"/>
      <c r="K154" s="490">
        <f>SUM(C154:J154)</f>
        <v>0</v>
      </c>
    </row>
    <row r="155" spans="1:12" ht="14.25" customHeight="1" x14ac:dyDescent="0.25">
      <c r="A155" s="684" t="s">
        <v>625</v>
      </c>
      <c r="B155" s="712"/>
      <c r="C155" s="469">
        <f>SUM(C133,C134,C143,C153,C154)</f>
        <v>0</v>
      </c>
      <c r="D155" s="469">
        <f>SUM(D133,D134,D143,D153,D154)</f>
        <v>0</v>
      </c>
      <c r="E155" s="469">
        <f>SUM(E133,E134,E143)</f>
        <v>0</v>
      </c>
      <c r="F155" s="469">
        <f t="shared" ref="F155:K155" si="19">SUM(F133,F134,F143,F153,F154)</f>
        <v>0</v>
      </c>
      <c r="G155" s="469">
        <f t="shared" si="19"/>
        <v>0</v>
      </c>
      <c r="H155" s="469">
        <f t="shared" si="19"/>
        <v>0</v>
      </c>
      <c r="I155" s="469">
        <f t="shared" si="19"/>
        <v>0</v>
      </c>
      <c r="J155" s="469">
        <f t="shared" si="19"/>
        <v>0</v>
      </c>
      <c r="K155" s="472">
        <f t="shared" si="19"/>
        <v>0</v>
      </c>
      <c r="L155" s="225"/>
    </row>
    <row r="156" spans="1:12" ht="14.25" customHeight="1" x14ac:dyDescent="0.25">
      <c r="A156" s="240" t="s">
        <v>626</v>
      </c>
      <c r="B156" s="247"/>
      <c r="C156" s="470"/>
      <c r="D156" s="470"/>
      <c r="E156" s="470"/>
      <c r="F156" s="470"/>
      <c r="G156" s="470"/>
      <c r="H156" s="667"/>
      <c r="I156" s="470"/>
      <c r="J156" s="670"/>
      <c r="K156" s="490">
        <f>'EstRev 6-11'!D240-'EstExp 12-20'!K155</f>
        <v>0</v>
      </c>
    </row>
    <row r="157" spans="1:12" ht="13.5" customHeight="1" x14ac:dyDescent="0.25">
      <c r="A157" s="248"/>
      <c r="B157" s="26"/>
      <c r="C157" s="81"/>
      <c r="D157" s="81"/>
      <c r="E157" s="81"/>
      <c r="F157" s="81"/>
      <c r="G157" s="81"/>
      <c r="H157" s="81"/>
      <c r="I157" s="81"/>
      <c r="J157" s="81"/>
      <c r="K157" s="81"/>
    </row>
    <row r="158" spans="1:12" s="14" customFormat="1" ht="12" customHeight="1" x14ac:dyDescent="0.25">
      <c r="A158" s="456" t="s">
        <v>627</v>
      </c>
      <c r="B158" s="713"/>
      <c r="C158" s="714"/>
      <c r="D158" s="458"/>
      <c r="E158" s="458"/>
      <c r="F158" s="458"/>
      <c r="G158" s="535"/>
      <c r="H158" s="458"/>
      <c r="I158" s="458"/>
      <c r="J158" s="458"/>
      <c r="K158" s="459"/>
    </row>
    <row r="159" spans="1:12" s="14" customFormat="1" ht="12" customHeight="1" x14ac:dyDescent="0.25">
      <c r="A159" s="715" t="s">
        <v>628</v>
      </c>
      <c r="B159" s="699">
        <v>4000</v>
      </c>
      <c r="C159" s="640"/>
      <c r="D159" s="641"/>
      <c r="E159" s="641"/>
      <c r="F159" s="641"/>
      <c r="G159" s="641"/>
      <c r="H159" s="641"/>
      <c r="I159" s="641"/>
      <c r="J159" s="641"/>
      <c r="K159" s="642"/>
    </row>
    <row r="160" spans="1:12" s="14" customFormat="1" ht="12" customHeight="1" x14ac:dyDescent="0.25">
      <c r="A160" s="716" t="s">
        <v>569</v>
      </c>
      <c r="B160" s="717" t="s">
        <v>629</v>
      </c>
      <c r="C160" s="586"/>
      <c r="D160" s="537"/>
      <c r="E160" s="537"/>
      <c r="F160" s="537"/>
      <c r="G160" s="537"/>
      <c r="H160" s="537"/>
      <c r="I160" s="537"/>
      <c r="J160" s="537"/>
      <c r="K160" s="587"/>
    </row>
    <row r="161" spans="1:11" ht="12" customHeight="1" x14ac:dyDescent="0.25">
      <c r="A161" s="213" t="s">
        <v>630</v>
      </c>
      <c r="B161" s="244" t="s">
        <v>631</v>
      </c>
      <c r="C161" s="480"/>
      <c r="D161" s="480"/>
      <c r="E161" s="480"/>
      <c r="F161" s="480"/>
      <c r="G161" s="480"/>
      <c r="H161" s="316">
        <v>0</v>
      </c>
      <c r="I161" s="480"/>
      <c r="J161" s="485"/>
      <c r="K161" s="486">
        <f>H161</f>
        <v>0</v>
      </c>
    </row>
    <row r="162" spans="1:11" ht="12" customHeight="1" x14ac:dyDescent="0.25">
      <c r="A162" s="213" t="s">
        <v>571</v>
      </c>
      <c r="B162" s="244" t="s">
        <v>632</v>
      </c>
      <c r="C162" s="480"/>
      <c r="D162" s="480"/>
      <c r="E162" s="480"/>
      <c r="F162" s="480"/>
      <c r="G162" s="480"/>
      <c r="H162" s="316">
        <v>0</v>
      </c>
      <c r="I162" s="480"/>
      <c r="J162" s="485"/>
      <c r="K162" s="486">
        <f>H162</f>
        <v>0</v>
      </c>
    </row>
    <row r="163" spans="1:11" ht="12" customHeight="1" x14ac:dyDescent="0.25">
      <c r="A163" s="245" t="s">
        <v>576</v>
      </c>
      <c r="B163" s="246" t="s">
        <v>633</v>
      </c>
      <c r="C163" s="480"/>
      <c r="D163" s="480"/>
      <c r="E163" s="480"/>
      <c r="F163" s="480"/>
      <c r="G163" s="480"/>
      <c r="H163" s="87">
        <v>0</v>
      </c>
      <c r="I163" s="480"/>
      <c r="J163" s="485"/>
      <c r="K163" s="718">
        <f>H163</f>
        <v>0</v>
      </c>
    </row>
    <row r="164" spans="1:11" ht="12.75" customHeight="1" x14ac:dyDescent="0.25">
      <c r="A164" s="719" t="s">
        <v>575</v>
      </c>
      <c r="B164" s="720" t="s">
        <v>634</v>
      </c>
      <c r="C164" s="480"/>
      <c r="D164" s="480"/>
      <c r="E164" s="480"/>
      <c r="F164" s="480"/>
      <c r="G164" s="681"/>
      <c r="H164" s="721">
        <f>SUM(H161:H163)</f>
        <v>0</v>
      </c>
      <c r="I164" s="480"/>
      <c r="J164" s="485"/>
      <c r="K164" s="721">
        <f>SUM(K161:K163)</f>
        <v>0</v>
      </c>
    </row>
    <row r="165" spans="1:11" s="14" customFormat="1" ht="12.75" customHeight="1" x14ac:dyDescent="0.25">
      <c r="A165" s="703" t="s">
        <v>635</v>
      </c>
      <c r="B165" s="722">
        <v>5000</v>
      </c>
      <c r="C165" s="640"/>
      <c r="D165" s="641"/>
      <c r="E165" s="641"/>
      <c r="F165" s="641"/>
      <c r="G165" s="641"/>
      <c r="H165" s="688"/>
      <c r="I165" s="641"/>
      <c r="J165" s="641"/>
      <c r="K165" s="689"/>
    </row>
    <row r="166" spans="1:11" s="14" customFormat="1" ht="12" customHeight="1" x14ac:dyDescent="0.25">
      <c r="A166" s="664" t="s">
        <v>596</v>
      </c>
      <c r="B166" s="680">
        <v>5100</v>
      </c>
      <c r="C166" s="586"/>
      <c r="D166" s="537"/>
      <c r="E166" s="537"/>
      <c r="F166" s="537"/>
      <c r="G166" s="537"/>
      <c r="H166" s="537"/>
      <c r="I166" s="537"/>
      <c r="J166" s="537"/>
      <c r="K166" s="587"/>
    </row>
    <row r="167" spans="1:11" ht="12" customHeight="1" x14ac:dyDescent="0.25">
      <c r="A167" s="209" t="s">
        <v>597</v>
      </c>
      <c r="B167" s="212">
        <v>5110</v>
      </c>
      <c r="C167" s="480"/>
      <c r="D167" s="480"/>
      <c r="E167" s="480"/>
      <c r="F167" s="480"/>
      <c r="G167" s="480"/>
      <c r="H167" s="316">
        <v>0</v>
      </c>
      <c r="I167" s="480"/>
      <c r="J167" s="485"/>
      <c r="K167" s="462">
        <f>SUM(C167:J167)</f>
        <v>0</v>
      </c>
    </row>
    <row r="168" spans="1:11" ht="12" customHeight="1" x14ac:dyDescent="0.25">
      <c r="A168" s="209" t="s">
        <v>598</v>
      </c>
      <c r="B168" s="212">
        <v>5120</v>
      </c>
      <c r="C168" s="480"/>
      <c r="D168" s="480"/>
      <c r="E168" s="480"/>
      <c r="F168" s="480"/>
      <c r="G168" s="480"/>
      <c r="H168" s="316">
        <v>0</v>
      </c>
      <c r="I168" s="480"/>
      <c r="J168" s="485"/>
      <c r="K168" s="462">
        <f>SUM(C168:J168)</f>
        <v>0</v>
      </c>
    </row>
    <row r="169" spans="1:11" ht="12" customHeight="1" x14ac:dyDescent="0.25">
      <c r="A169" s="209" t="s">
        <v>636</v>
      </c>
      <c r="B169" s="212">
        <v>5130</v>
      </c>
      <c r="C169" s="480"/>
      <c r="D169" s="480"/>
      <c r="E169" s="480"/>
      <c r="F169" s="480"/>
      <c r="G169" s="480"/>
      <c r="H169" s="316">
        <v>0</v>
      </c>
      <c r="I169" s="480"/>
      <c r="J169" s="485"/>
      <c r="K169" s="462">
        <f>SUM(C169:J169)</f>
        <v>0</v>
      </c>
    </row>
    <row r="170" spans="1:11" ht="12" customHeight="1" x14ac:dyDescent="0.25">
      <c r="A170" s="209" t="s">
        <v>600</v>
      </c>
      <c r="B170" s="212">
        <v>5140</v>
      </c>
      <c r="C170" s="480"/>
      <c r="D170" s="480"/>
      <c r="E170" s="480"/>
      <c r="F170" s="480"/>
      <c r="G170" s="480"/>
      <c r="H170" s="316">
        <v>0</v>
      </c>
      <c r="I170" s="480"/>
      <c r="J170" s="485"/>
      <c r="K170" s="462">
        <f>SUM(C170:J170)</f>
        <v>0</v>
      </c>
    </row>
    <row r="171" spans="1:11" ht="12" customHeight="1" x14ac:dyDescent="0.25">
      <c r="A171" s="211" t="s">
        <v>624</v>
      </c>
      <c r="B171" s="212">
        <v>5150</v>
      </c>
      <c r="C171" s="480"/>
      <c r="D171" s="480"/>
      <c r="E171" s="480"/>
      <c r="F171" s="480"/>
      <c r="G171" s="480"/>
      <c r="H171" s="316">
        <v>0</v>
      </c>
      <c r="I171" s="480"/>
      <c r="J171" s="485"/>
      <c r="K171" s="462">
        <f>SUM(C171:J171)</f>
        <v>0</v>
      </c>
    </row>
    <row r="172" spans="1:11" ht="12.75" customHeight="1" x14ac:dyDescent="0.25">
      <c r="A172" s="690" t="s">
        <v>637</v>
      </c>
      <c r="B172" s="652">
        <v>5100</v>
      </c>
      <c r="C172" s="480"/>
      <c r="D172" s="480"/>
      <c r="E172" s="480"/>
      <c r="F172" s="480"/>
      <c r="G172" s="480"/>
      <c r="H172" s="469">
        <f>SUM(H167:H171)</f>
        <v>0</v>
      </c>
      <c r="I172" s="480"/>
      <c r="J172" s="485"/>
      <c r="K172" s="469">
        <f>SUM(K167:K171)</f>
        <v>0</v>
      </c>
    </row>
    <row r="173" spans="1:11" s="14" customFormat="1" ht="12.75" customHeight="1" x14ac:dyDescent="0.25">
      <c r="A173" s="664" t="s">
        <v>603</v>
      </c>
      <c r="B173" s="674">
        <v>5200</v>
      </c>
      <c r="C173" s="480"/>
      <c r="D173" s="480"/>
      <c r="E173" s="480"/>
      <c r="F173" s="480"/>
      <c r="G173" s="681"/>
      <c r="H173" s="80">
        <v>0</v>
      </c>
      <c r="I173" s="482"/>
      <c r="J173" s="485"/>
      <c r="K173" s="462">
        <f>SUM(C173:J173)</f>
        <v>0</v>
      </c>
    </row>
    <row r="174" spans="1:11" ht="26.25" customHeight="1" x14ac:dyDescent="0.25">
      <c r="A174" s="723" t="s">
        <v>638</v>
      </c>
      <c r="B174" s="706">
        <v>5300</v>
      </c>
      <c r="C174" s="480"/>
      <c r="D174" s="480"/>
      <c r="E174" s="681"/>
      <c r="F174" s="480"/>
      <c r="G174" s="681"/>
      <c r="H174" s="316">
        <v>0</v>
      </c>
      <c r="I174" s="480"/>
      <c r="J174" s="485"/>
      <c r="K174" s="462">
        <f>SUM(C174:J174)</f>
        <v>0</v>
      </c>
    </row>
    <row r="175" spans="1:11" ht="12" customHeight="1" x14ac:dyDescent="0.25">
      <c r="A175" s="724" t="s">
        <v>640</v>
      </c>
      <c r="B175" s="706">
        <v>5400</v>
      </c>
      <c r="C175" s="480"/>
      <c r="D175" s="480"/>
      <c r="E175" s="316">
        <v>0</v>
      </c>
      <c r="F175" s="480"/>
      <c r="G175" s="480"/>
      <c r="H175" s="316">
        <v>0</v>
      </c>
      <c r="I175" s="480"/>
      <c r="J175" s="480"/>
      <c r="K175" s="462">
        <f>SUM(C175:J175)</f>
        <v>0</v>
      </c>
    </row>
    <row r="176" spans="1:11" ht="12.75" customHeight="1" x14ac:dyDescent="0.25">
      <c r="A176" s="629" t="s">
        <v>604</v>
      </c>
      <c r="B176" s="652">
        <v>5000</v>
      </c>
      <c r="C176" s="480"/>
      <c r="D176" s="480"/>
      <c r="E176" s="725">
        <f>SUM(E172:E175)</f>
        <v>0</v>
      </c>
      <c r="F176" s="480"/>
      <c r="G176" s="480"/>
      <c r="H176" s="725">
        <f>SUM(H172:H175)</f>
        <v>0</v>
      </c>
      <c r="I176" s="480"/>
      <c r="J176" s="480"/>
      <c r="K176" s="469">
        <f>SUM(K172:K175)</f>
        <v>0</v>
      </c>
    </row>
    <row r="177" spans="1:11" s="14" customFormat="1" ht="13.5" customHeight="1" x14ac:dyDescent="0.25">
      <c r="A177" s="703" t="s">
        <v>639</v>
      </c>
      <c r="B177" s="676">
        <v>6000</v>
      </c>
      <c r="C177" s="480"/>
      <c r="D177" s="480"/>
      <c r="E177" s="681"/>
      <c r="F177" s="480"/>
      <c r="G177" s="480"/>
      <c r="H177" s="88">
        <v>0</v>
      </c>
      <c r="I177" s="480"/>
      <c r="J177" s="480"/>
      <c r="K177" s="490">
        <f>SUM(C177:J177)</f>
        <v>0</v>
      </c>
    </row>
    <row r="178" spans="1:11" ht="14.25" customHeight="1" x14ac:dyDescent="0.25">
      <c r="A178" s="684" t="s">
        <v>625</v>
      </c>
      <c r="B178" s="619"/>
      <c r="C178" s="480"/>
      <c r="D178" s="480"/>
      <c r="E178" s="469">
        <f>SUM(E176)</f>
        <v>0</v>
      </c>
      <c r="F178" s="480"/>
      <c r="G178" s="480"/>
      <c r="H178" s="469">
        <f>SUM(H164,H176,H177)</f>
        <v>0</v>
      </c>
      <c r="I178" s="480"/>
      <c r="J178" s="480"/>
      <c r="K178" s="469">
        <f>SUM(K164,K176,K177)</f>
        <v>0</v>
      </c>
    </row>
    <row r="179" spans="1:11" ht="13.5" customHeight="1" x14ac:dyDescent="0.25">
      <c r="A179" s="1065" t="s">
        <v>626</v>
      </c>
      <c r="B179" s="1066"/>
      <c r="C179" s="501"/>
      <c r="D179" s="501"/>
      <c r="E179" s="470"/>
      <c r="F179" s="501"/>
      <c r="G179" s="501"/>
      <c r="H179" s="661"/>
      <c r="I179" s="501"/>
      <c r="J179" s="501"/>
      <c r="K179" s="490">
        <f>'EstRev 6-11'!E240-'EstExp 12-20'!K178</f>
        <v>0</v>
      </c>
    </row>
    <row r="180" spans="1:11" ht="13.5" customHeight="1" x14ac:dyDescent="0.25">
      <c r="A180" s="243"/>
      <c r="B180" s="101"/>
      <c r="C180" s="81"/>
      <c r="D180" s="81"/>
      <c r="E180" s="81"/>
      <c r="F180" s="81"/>
      <c r="G180" s="81"/>
      <c r="H180" s="81"/>
      <c r="I180" s="81"/>
      <c r="J180" s="81"/>
      <c r="K180" s="89"/>
    </row>
    <row r="181" spans="1:11" s="14" customFormat="1" ht="12" customHeight="1" x14ac:dyDescent="0.25">
      <c r="A181" s="456" t="s">
        <v>641</v>
      </c>
      <c r="B181" s="713"/>
      <c r="C181" s="714"/>
      <c r="D181" s="458"/>
      <c r="E181" s="458"/>
      <c r="F181" s="458"/>
      <c r="G181" s="458"/>
      <c r="H181" s="458"/>
      <c r="I181" s="458"/>
      <c r="J181" s="458"/>
      <c r="K181" s="459"/>
    </row>
    <row r="182" spans="1:11" s="14" customFormat="1" ht="12" customHeight="1" x14ac:dyDescent="0.25">
      <c r="A182" s="703" t="s">
        <v>642</v>
      </c>
      <c r="B182" s="726" t="s">
        <v>352</v>
      </c>
      <c r="C182" s="640"/>
      <c r="D182" s="641"/>
      <c r="E182" s="641"/>
      <c r="F182" s="641"/>
      <c r="G182" s="641"/>
      <c r="H182" s="641"/>
      <c r="I182" s="641"/>
      <c r="J182" s="641"/>
      <c r="K182" s="642"/>
    </row>
    <row r="183" spans="1:11" s="14" customFormat="1" ht="12" customHeight="1" x14ac:dyDescent="0.25">
      <c r="A183" s="727" t="s">
        <v>643</v>
      </c>
      <c r="B183" s="497" t="s">
        <v>644</v>
      </c>
      <c r="C183" s="586"/>
      <c r="D183" s="537"/>
      <c r="E183" s="537"/>
      <c r="F183" s="537"/>
      <c r="G183" s="537"/>
      <c r="H183" s="537"/>
      <c r="I183" s="537"/>
      <c r="J183" s="537"/>
      <c r="K183" s="587"/>
    </row>
    <row r="184" spans="1:11" ht="12" customHeight="1" x14ac:dyDescent="0.25">
      <c r="A184" s="209" t="s">
        <v>532</v>
      </c>
      <c r="B184" s="212">
        <v>2190</v>
      </c>
      <c r="C184" s="316">
        <v>0</v>
      </c>
      <c r="D184" s="316">
        <v>0</v>
      </c>
      <c r="E184" s="316">
        <v>0</v>
      </c>
      <c r="F184" s="316">
        <v>0</v>
      </c>
      <c r="G184" s="316">
        <v>0</v>
      </c>
      <c r="H184" s="316">
        <v>0</v>
      </c>
      <c r="I184" s="316">
        <v>0</v>
      </c>
      <c r="J184" s="316">
        <v>0</v>
      </c>
      <c r="K184" s="462">
        <f>SUM(C184:J184)</f>
        <v>0</v>
      </c>
    </row>
    <row r="185" spans="1:11" s="14" customFormat="1" ht="12" customHeight="1" x14ac:dyDescent="0.25">
      <c r="A185" s="728" t="s">
        <v>549</v>
      </c>
      <c r="B185" s="729"/>
      <c r="C185" s="586"/>
      <c r="D185" s="537"/>
      <c r="E185" s="537"/>
      <c r="F185" s="537"/>
      <c r="G185" s="537"/>
      <c r="H185" s="537"/>
      <c r="I185" s="537"/>
      <c r="J185" s="537"/>
      <c r="K185" s="587"/>
    </row>
    <row r="186" spans="1:11" ht="12" customHeight="1" x14ac:dyDescent="0.25">
      <c r="A186" s="209" t="s">
        <v>553</v>
      </c>
      <c r="B186" s="212">
        <v>2550</v>
      </c>
      <c r="C186" s="316">
        <v>0</v>
      </c>
      <c r="D186" s="316">
        <v>0</v>
      </c>
      <c r="E186" s="316">
        <v>0</v>
      </c>
      <c r="F186" s="316">
        <v>0</v>
      </c>
      <c r="G186" s="316">
        <v>0</v>
      </c>
      <c r="H186" s="316">
        <v>0</v>
      </c>
      <c r="I186" s="316">
        <v>0</v>
      </c>
      <c r="J186" s="316">
        <v>0</v>
      </c>
      <c r="K186" s="462">
        <f>SUM(C186:J186)</f>
        <v>0</v>
      </c>
    </row>
    <row r="187" spans="1:11" ht="12" customHeight="1" x14ac:dyDescent="0.25">
      <c r="A187" s="209" t="s">
        <v>646</v>
      </c>
      <c r="B187" s="212">
        <v>2900</v>
      </c>
      <c r="C187" s="316">
        <v>0</v>
      </c>
      <c r="D187" s="316">
        <v>0</v>
      </c>
      <c r="E187" s="316">
        <v>0</v>
      </c>
      <c r="F187" s="316">
        <v>0</v>
      </c>
      <c r="G187" s="316">
        <v>0</v>
      </c>
      <c r="H187" s="316">
        <v>0</v>
      </c>
      <c r="I187" s="316">
        <v>0</v>
      </c>
      <c r="J187" s="316">
        <v>0</v>
      </c>
      <c r="K187" s="462">
        <f>SUM(C187:J187)</f>
        <v>0</v>
      </c>
    </row>
    <row r="188" spans="1:11" ht="12.75" customHeight="1" x14ac:dyDescent="0.25">
      <c r="A188" s="684" t="s">
        <v>565</v>
      </c>
      <c r="B188" s="682">
        <v>2000</v>
      </c>
      <c r="C188" s="472">
        <f>SUM(C184:C187)</f>
        <v>0</v>
      </c>
      <c r="D188" s="472">
        <f t="shared" ref="D188:K188" si="20">SUM(D184,D186,D187)</f>
        <v>0</v>
      </c>
      <c r="E188" s="472">
        <f t="shared" si="20"/>
        <v>0</v>
      </c>
      <c r="F188" s="472">
        <f t="shared" si="20"/>
        <v>0</v>
      </c>
      <c r="G188" s="472">
        <f t="shared" si="20"/>
        <v>0</v>
      </c>
      <c r="H188" s="472">
        <f t="shared" si="20"/>
        <v>0</v>
      </c>
      <c r="I188" s="472">
        <f t="shared" si="20"/>
        <v>0</v>
      </c>
      <c r="J188" s="472">
        <f t="shared" si="20"/>
        <v>0</v>
      </c>
      <c r="K188" s="472">
        <f t="shared" si="20"/>
        <v>0</v>
      </c>
    </row>
    <row r="189" spans="1:11" s="14" customFormat="1" ht="13.5" customHeight="1" x14ac:dyDescent="0.25">
      <c r="A189" s="703" t="s">
        <v>645</v>
      </c>
      <c r="B189" s="676">
        <v>3000</v>
      </c>
      <c r="C189" s="316">
        <v>0</v>
      </c>
      <c r="D189" s="316">
        <v>0</v>
      </c>
      <c r="E189" s="316">
        <v>0</v>
      </c>
      <c r="F189" s="316">
        <v>0</v>
      </c>
      <c r="G189" s="316">
        <v>0</v>
      </c>
      <c r="H189" s="316">
        <v>0</v>
      </c>
      <c r="I189" s="316">
        <v>0</v>
      </c>
      <c r="J189" s="316">
        <v>0</v>
      </c>
      <c r="K189" s="462">
        <f>SUM(C189:J189)</f>
        <v>0</v>
      </c>
    </row>
    <row r="190" spans="1:11" s="14" customFormat="1" ht="12.75" customHeight="1" x14ac:dyDescent="0.25">
      <c r="A190" s="704" t="s">
        <v>647</v>
      </c>
      <c r="B190" s="705">
        <v>4000</v>
      </c>
      <c r="C190" s="656"/>
      <c r="D190" s="657"/>
      <c r="E190" s="657"/>
      <c r="F190" s="657"/>
      <c r="G190" s="657"/>
      <c r="H190" s="657"/>
      <c r="I190" s="657"/>
      <c r="J190" s="657"/>
      <c r="K190" s="658"/>
    </row>
    <row r="191" spans="1:11" s="14" customFormat="1" ht="12" customHeight="1" x14ac:dyDescent="0.25">
      <c r="A191" s="730" t="s">
        <v>569</v>
      </c>
      <c r="B191" s="700">
        <v>4100</v>
      </c>
      <c r="C191" s="586"/>
      <c r="D191" s="537"/>
      <c r="E191" s="537"/>
      <c r="F191" s="537"/>
      <c r="G191" s="537"/>
      <c r="H191" s="537"/>
      <c r="I191" s="537"/>
      <c r="J191" s="537"/>
      <c r="K191" s="587"/>
    </row>
    <row r="192" spans="1:11" ht="12" customHeight="1" x14ac:dyDescent="0.25">
      <c r="A192" s="209" t="s">
        <v>648</v>
      </c>
      <c r="B192" s="212">
        <v>4110</v>
      </c>
      <c r="C192" s="480"/>
      <c r="D192" s="480"/>
      <c r="E192" s="316">
        <v>0</v>
      </c>
      <c r="F192" s="480"/>
      <c r="G192" s="480"/>
      <c r="H192" s="316">
        <v>0</v>
      </c>
      <c r="I192" s="480"/>
      <c r="J192" s="485"/>
      <c r="K192" s="462">
        <f t="shared" ref="K192:K197" si="21">SUM(C192:J192)</f>
        <v>0</v>
      </c>
    </row>
    <row r="193" spans="1:11" ht="12" customHeight="1" x14ac:dyDescent="0.25">
      <c r="A193" s="209" t="s">
        <v>571</v>
      </c>
      <c r="B193" s="212">
        <v>4120</v>
      </c>
      <c r="C193" s="480"/>
      <c r="D193" s="480"/>
      <c r="E193" s="316">
        <v>0</v>
      </c>
      <c r="F193" s="480"/>
      <c r="G193" s="480"/>
      <c r="H193" s="316">
        <v>0</v>
      </c>
      <c r="I193" s="480"/>
      <c r="J193" s="485"/>
      <c r="K193" s="462">
        <f t="shared" si="21"/>
        <v>0</v>
      </c>
    </row>
    <row r="194" spans="1:11" ht="12" customHeight="1" x14ac:dyDescent="0.25">
      <c r="A194" s="209" t="s">
        <v>572</v>
      </c>
      <c r="B194" s="212">
        <v>4130</v>
      </c>
      <c r="C194" s="480"/>
      <c r="D194" s="480"/>
      <c r="E194" s="316">
        <v>0</v>
      </c>
      <c r="F194" s="480"/>
      <c r="G194" s="480"/>
      <c r="H194" s="316">
        <v>0</v>
      </c>
      <c r="I194" s="480"/>
      <c r="J194" s="485"/>
      <c r="K194" s="462">
        <f t="shared" si="21"/>
        <v>0</v>
      </c>
    </row>
    <row r="195" spans="1:11" ht="12" customHeight="1" x14ac:dyDescent="0.25">
      <c r="A195" s="209" t="s">
        <v>573</v>
      </c>
      <c r="B195" s="212">
        <v>4140</v>
      </c>
      <c r="C195" s="480"/>
      <c r="D195" s="480"/>
      <c r="E195" s="316">
        <v>0</v>
      </c>
      <c r="F195" s="480"/>
      <c r="G195" s="480"/>
      <c r="H195" s="316">
        <v>0</v>
      </c>
      <c r="I195" s="480"/>
      <c r="J195" s="485"/>
      <c r="K195" s="462">
        <f t="shared" si="21"/>
        <v>0</v>
      </c>
    </row>
    <row r="196" spans="1:11" ht="12" customHeight="1" x14ac:dyDescent="0.25">
      <c r="A196" s="209" t="s">
        <v>574</v>
      </c>
      <c r="B196" s="212">
        <v>4170</v>
      </c>
      <c r="C196" s="480"/>
      <c r="D196" s="480"/>
      <c r="E196" s="316">
        <v>0</v>
      </c>
      <c r="F196" s="480"/>
      <c r="G196" s="480"/>
      <c r="H196" s="316">
        <v>0</v>
      </c>
      <c r="I196" s="480"/>
      <c r="J196" s="485"/>
      <c r="K196" s="462">
        <f t="shared" si="21"/>
        <v>0</v>
      </c>
    </row>
    <row r="197" spans="1:11" ht="12" customHeight="1" x14ac:dyDescent="0.25">
      <c r="A197" s="242" t="s">
        <v>619</v>
      </c>
      <c r="B197" s="212">
        <v>4190</v>
      </c>
      <c r="C197" s="480"/>
      <c r="D197" s="480"/>
      <c r="E197" s="316">
        <v>0</v>
      </c>
      <c r="F197" s="480"/>
      <c r="G197" s="480"/>
      <c r="H197" s="316">
        <v>0</v>
      </c>
      <c r="I197" s="480"/>
      <c r="J197" s="485"/>
      <c r="K197" s="462">
        <f t="shared" si="21"/>
        <v>0</v>
      </c>
    </row>
    <row r="198" spans="1:11" ht="12.75" customHeight="1" x14ac:dyDescent="0.25">
      <c r="A198" s="684" t="s">
        <v>575</v>
      </c>
      <c r="B198" s="682">
        <v>4100</v>
      </c>
      <c r="C198" s="480"/>
      <c r="D198" s="480"/>
      <c r="E198" s="469">
        <f>SUM(E192:E197)</f>
        <v>0</v>
      </c>
      <c r="F198" s="480"/>
      <c r="G198" s="480"/>
      <c r="H198" s="469">
        <f>SUM(H192:H197)</f>
        <v>0</v>
      </c>
      <c r="I198" s="480"/>
      <c r="J198" s="485"/>
      <c r="K198" s="469">
        <f>SUM(K192:K197)</f>
        <v>0</v>
      </c>
    </row>
    <row r="199" spans="1:11" s="14" customFormat="1" ht="25.5" customHeight="1" x14ac:dyDescent="0.25">
      <c r="A199" s="731" t="s">
        <v>650</v>
      </c>
      <c r="B199" s="672">
        <v>4400</v>
      </c>
      <c r="C199" s="480"/>
      <c r="D199" s="480"/>
      <c r="E199" s="90">
        <v>0</v>
      </c>
      <c r="F199" s="480"/>
      <c r="G199" s="480"/>
      <c r="H199" s="82">
        <v>0</v>
      </c>
      <c r="I199" s="480"/>
      <c r="J199" s="485"/>
      <c r="K199" s="462">
        <f>SUM(C199:J199)</f>
        <v>0</v>
      </c>
    </row>
    <row r="200" spans="1:11" ht="13.5" customHeight="1" x14ac:dyDescent="0.25">
      <c r="A200" s="732" t="s">
        <v>594</v>
      </c>
      <c r="B200" s="733">
        <v>4000</v>
      </c>
      <c r="C200" s="480"/>
      <c r="D200" s="480"/>
      <c r="E200" s="490">
        <f>SUM(E198,E199)</f>
        <v>0</v>
      </c>
      <c r="F200" s="480"/>
      <c r="G200" s="480"/>
      <c r="H200" s="490">
        <f>SUM(H198,H199)</f>
        <v>0</v>
      </c>
      <c r="I200" s="480"/>
      <c r="J200" s="480"/>
      <c r="K200" s="490">
        <f>SUM(K198,K199)</f>
        <v>0</v>
      </c>
    </row>
    <row r="201" spans="1:11" ht="12.75" customHeight="1" x14ac:dyDescent="0.25">
      <c r="A201" s="708" t="s">
        <v>649</v>
      </c>
      <c r="B201" s="734">
        <v>5000</v>
      </c>
      <c r="C201" s="640"/>
      <c r="D201" s="641"/>
      <c r="E201" s="688"/>
      <c r="F201" s="641"/>
      <c r="G201" s="641"/>
      <c r="H201" s="688"/>
      <c r="I201" s="641"/>
      <c r="J201" s="641"/>
      <c r="K201" s="689"/>
    </row>
    <row r="202" spans="1:11" s="14" customFormat="1" ht="12" customHeight="1" x14ac:dyDescent="0.25">
      <c r="A202" s="679" t="s">
        <v>596</v>
      </c>
      <c r="B202" s="735" t="s">
        <v>651</v>
      </c>
      <c r="C202" s="586"/>
      <c r="D202" s="537"/>
      <c r="E202" s="537"/>
      <c r="F202" s="537"/>
      <c r="G202" s="537"/>
      <c r="H202" s="537"/>
      <c r="I202" s="537"/>
      <c r="J202" s="537"/>
      <c r="K202" s="587"/>
    </row>
    <row r="203" spans="1:11" ht="12" customHeight="1" x14ac:dyDescent="0.25">
      <c r="A203" s="209" t="s">
        <v>597</v>
      </c>
      <c r="B203" s="237">
        <v>5110</v>
      </c>
      <c r="C203" s="480"/>
      <c r="D203" s="480"/>
      <c r="E203" s="480"/>
      <c r="F203" s="480"/>
      <c r="G203" s="480"/>
      <c r="H203" s="316">
        <v>0</v>
      </c>
      <c r="I203" s="480"/>
      <c r="J203" s="480"/>
      <c r="K203" s="462">
        <f t="shared" ref="K203:K208" si="22">SUM(C203:J203)</f>
        <v>0</v>
      </c>
    </row>
    <row r="204" spans="1:11" ht="12" customHeight="1" x14ac:dyDescent="0.25">
      <c r="A204" s="209" t="s">
        <v>598</v>
      </c>
      <c r="B204" s="212">
        <v>5120</v>
      </c>
      <c r="C204" s="480"/>
      <c r="D204" s="480"/>
      <c r="E204" s="480"/>
      <c r="F204" s="480"/>
      <c r="G204" s="480"/>
      <c r="H204" s="316">
        <v>0</v>
      </c>
      <c r="I204" s="480"/>
      <c r="J204" s="480"/>
      <c r="K204" s="462">
        <f t="shared" si="22"/>
        <v>0</v>
      </c>
    </row>
    <row r="205" spans="1:11" ht="12" customHeight="1" x14ac:dyDescent="0.25">
      <c r="A205" s="211" t="s">
        <v>636</v>
      </c>
      <c r="B205" s="212">
        <v>5130</v>
      </c>
      <c r="C205" s="480"/>
      <c r="D205" s="480"/>
      <c r="E205" s="480"/>
      <c r="F205" s="480"/>
      <c r="G205" s="480"/>
      <c r="H205" s="316">
        <v>0</v>
      </c>
      <c r="I205" s="480"/>
      <c r="J205" s="480"/>
      <c r="K205" s="462">
        <f t="shared" si="22"/>
        <v>0</v>
      </c>
    </row>
    <row r="206" spans="1:11" ht="12" customHeight="1" x14ac:dyDescent="0.25">
      <c r="A206" s="209" t="s">
        <v>600</v>
      </c>
      <c r="B206" s="212">
        <v>5140</v>
      </c>
      <c r="C206" s="480"/>
      <c r="D206" s="480"/>
      <c r="E206" s="480"/>
      <c r="F206" s="480"/>
      <c r="G206" s="480"/>
      <c r="H206" s="316">
        <v>0</v>
      </c>
      <c r="I206" s="480"/>
      <c r="J206" s="480"/>
      <c r="K206" s="462">
        <f t="shared" si="22"/>
        <v>0</v>
      </c>
    </row>
    <row r="207" spans="1:11" ht="12" customHeight="1" x14ac:dyDescent="0.25">
      <c r="A207" s="209" t="s">
        <v>602</v>
      </c>
      <c r="B207" s="212">
        <v>5150</v>
      </c>
      <c r="C207" s="480"/>
      <c r="D207" s="480"/>
      <c r="E207" s="480"/>
      <c r="F207" s="480"/>
      <c r="G207" s="480"/>
      <c r="H207" s="316">
        <v>0</v>
      </c>
      <c r="I207" s="480"/>
      <c r="J207" s="480"/>
      <c r="K207" s="462">
        <f t="shared" si="22"/>
        <v>0</v>
      </c>
    </row>
    <row r="208" spans="1:11" ht="12.75" customHeight="1" x14ac:dyDescent="0.25">
      <c r="A208" s="684" t="s">
        <v>637</v>
      </c>
      <c r="B208" s="682">
        <v>5100</v>
      </c>
      <c r="C208" s="480"/>
      <c r="D208" s="480"/>
      <c r="E208" s="480"/>
      <c r="F208" s="480"/>
      <c r="G208" s="480"/>
      <c r="H208" s="469">
        <f>SUM(H203:H207)</f>
        <v>0</v>
      </c>
      <c r="I208" s="480"/>
      <c r="J208" s="480"/>
      <c r="K208" s="533">
        <f t="shared" si="22"/>
        <v>0</v>
      </c>
    </row>
    <row r="209" spans="1:11" s="14" customFormat="1" ht="12.75" customHeight="1" x14ac:dyDescent="0.25">
      <c r="A209" s="736" t="s">
        <v>603</v>
      </c>
      <c r="B209" s="737">
        <v>5200</v>
      </c>
      <c r="C209" s="480"/>
      <c r="D209" s="480"/>
      <c r="E209" s="480"/>
      <c r="F209" s="480"/>
      <c r="G209" s="480"/>
      <c r="H209" s="316">
        <v>0</v>
      </c>
      <c r="I209" s="480"/>
      <c r="J209" s="480"/>
      <c r="K209" s="532">
        <f>H209</f>
        <v>0</v>
      </c>
    </row>
    <row r="210" spans="1:11" s="14" customFormat="1" ht="26.25" customHeight="1" x14ac:dyDescent="0.25">
      <c r="A210" s="723" t="s">
        <v>638</v>
      </c>
      <c r="B210" s="674">
        <v>5300</v>
      </c>
      <c r="C210" s="480"/>
      <c r="D210" s="480"/>
      <c r="E210" s="480"/>
      <c r="F210" s="480"/>
      <c r="G210" s="480"/>
      <c r="H210" s="316">
        <v>0</v>
      </c>
      <c r="I210" s="480"/>
      <c r="J210" s="480"/>
      <c r="K210" s="462">
        <f>SUM(C210:J210)</f>
        <v>0</v>
      </c>
    </row>
    <row r="211" spans="1:11" s="14" customFormat="1" ht="12.75" customHeight="1" x14ac:dyDescent="0.25">
      <c r="A211" s="738" t="s">
        <v>652</v>
      </c>
      <c r="B211" s="692">
        <v>5400</v>
      </c>
      <c r="C211" s="480"/>
      <c r="D211" s="480"/>
      <c r="E211" s="480"/>
      <c r="F211" s="480"/>
      <c r="G211" s="480"/>
      <c r="H211" s="316">
        <v>0</v>
      </c>
      <c r="I211" s="480"/>
      <c r="J211" s="480"/>
      <c r="K211" s="541">
        <f>H211</f>
        <v>0</v>
      </c>
    </row>
    <row r="212" spans="1:11" ht="13.5" customHeight="1" x14ac:dyDescent="0.25">
      <c r="A212" s="663" t="s">
        <v>604</v>
      </c>
      <c r="B212" s="652">
        <v>5000</v>
      </c>
      <c r="C212" s="480"/>
      <c r="D212" s="480"/>
      <c r="E212" s="480"/>
      <c r="F212" s="480"/>
      <c r="G212" s="480"/>
      <c r="H212" s="490">
        <f>SUM(H208:H211)</f>
        <v>0</v>
      </c>
      <c r="I212" s="480"/>
      <c r="J212" s="480"/>
      <c r="K212" s="490">
        <f>SUM(K208:K211)</f>
        <v>0</v>
      </c>
    </row>
    <row r="213" spans="1:11" s="14" customFormat="1" ht="12.75" customHeight="1" x14ac:dyDescent="0.25">
      <c r="A213" s="703" t="s">
        <v>653</v>
      </c>
      <c r="B213" s="676">
        <v>6000</v>
      </c>
      <c r="C213" s="480"/>
      <c r="D213" s="480"/>
      <c r="E213" s="480"/>
      <c r="F213" s="480"/>
      <c r="G213" s="480"/>
      <c r="H213" s="86">
        <v>0</v>
      </c>
      <c r="I213" s="480"/>
      <c r="J213" s="480"/>
      <c r="K213" s="462">
        <f>SUM(C213:J213)</f>
        <v>0</v>
      </c>
    </row>
    <row r="214" spans="1:11" ht="13.5" customHeight="1" x14ac:dyDescent="0.25">
      <c r="A214" s="1059" t="s">
        <v>625</v>
      </c>
      <c r="B214" s="1067"/>
      <c r="C214" s="469">
        <f>SUM(C188,C189)</f>
        <v>0</v>
      </c>
      <c r="D214" s="469">
        <f t="shared" ref="D214:K214" si="23">SUM(D188,D189,D200,D212,D213)</f>
        <v>0</v>
      </c>
      <c r="E214" s="469">
        <f t="shared" si="23"/>
        <v>0</v>
      </c>
      <c r="F214" s="469">
        <f t="shared" si="23"/>
        <v>0</v>
      </c>
      <c r="G214" s="469">
        <f t="shared" si="23"/>
        <v>0</v>
      </c>
      <c r="H214" s="469">
        <f t="shared" si="23"/>
        <v>0</v>
      </c>
      <c r="I214" s="469">
        <f t="shared" si="23"/>
        <v>0</v>
      </c>
      <c r="J214" s="469">
        <f t="shared" si="23"/>
        <v>0</v>
      </c>
      <c r="K214" s="469">
        <f t="shared" si="23"/>
        <v>0</v>
      </c>
    </row>
    <row r="215" spans="1:11" ht="14.25" customHeight="1" x14ac:dyDescent="0.25">
      <c r="A215" s="240" t="s">
        <v>626</v>
      </c>
      <c r="B215" s="322"/>
      <c r="C215" s="470"/>
      <c r="D215" s="470"/>
      <c r="E215" s="470"/>
      <c r="F215" s="470"/>
      <c r="G215" s="470"/>
      <c r="H215" s="470"/>
      <c r="I215" s="470"/>
      <c r="J215" s="667"/>
      <c r="K215" s="490">
        <f>'EstRev 6-11'!F240-'EstExp 12-20'!K214</f>
        <v>0</v>
      </c>
    </row>
    <row r="216" spans="1:11" ht="13.5" customHeight="1" x14ac:dyDescent="0.25">
      <c r="A216" s="241"/>
      <c r="B216" s="101"/>
      <c r="C216" s="81"/>
      <c r="D216" s="81"/>
      <c r="E216" s="81"/>
      <c r="F216" s="81"/>
      <c r="G216" s="81"/>
      <c r="H216" s="81"/>
      <c r="I216" s="81"/>
      <c r="J216" s="81"/>
      <c r="K216" s="81"/>
    </row>
    <row r="217" spans="1:11" s="14" customFormat="1" ht="12" customHeight="1" x14ac:dyDescent="0.25">
      <c r="A217" s="456" t="s">
        <v>654</v>
      </c>
      <c r="B217" s="739"/>
      <c r="C217" s="714"/>
      <c r="D217" s="458"/>
      <c r="E217" s="458"/>
      <c r="F217" s="458"/>
      <c r="G217" s="458"/>
      <c r="H217" s="458"/>
      <c r="I217" s="458"/>
      <c r="J217" s="458"/>
      <c r="K217" s="459"/>
    </row>
    <row r="218" spans="1:11" s="14" customFormat="1" ht="12" customHeight="1" x14ac:dyDescent="0.25">
      <c r="A218" s="703" t="s">
        <v>655</v>
      </c>
      <c r="B218" s="699" t="s">
        <v>89</v>
      </c>
      <c r="C218" s="640"/>
      <c r="D218" s="641"/>
      <c r="E218" s="641"/>
      <c r="F218" s="641"/>
      <c r="G218" s="641"/>
      <c r="H218" s="641"/>
      <c r="I218" s="641"/>
      <c r="J218" s="641"/>
      <c r="K218" s="642"/>
    </row>
    <row r="219" spans="1:11" ht="12" customHeight="1" x14ac:dyDescent="0.25">
      <c r="A219" s="209" t="s">
        <v>656</v>
      </c>
      <c r="B219" s="212">
        <v>1100</v>
      </c>
      <c r="C219" s="480"/>
      <c r="D219" s="10">
        <v>0</v>
      </c>
      <c r="E219" s="480"/>
      <c r="F219" s="480"/>
      <c r="G219" s="480"/>
      <c r="H219" s="480"/>
      <c r="I219" s="480"/>
      <c r="J219" s="480"/>
      <c r="K219" s="481">
        <f t="shared" ref="K219:K232" si="24">SUM(C219:J219)</f>
        <v>0</v>
      </c>
    </row>
    <row r="220" spans="1:11" ht="12" customHeight="1" x14ac:dyDescent="0.25">
      <c r="A220" s="209" t="s">
        <v>495</v>
      </c>
      <c r="B220" s="212">
        <v>1125</v>
      </c>
      <c r="C220" s="480"/>
      <c r="D220" s="10">
        <v>0</v>
      </c>
      <c r="E220" s="480"/>
      <c r="F220" s="480"/>
      <c r="G220" s="480"/>
      <c r="H220" s="480"/>
      <c r="I220" s="480"/>
      <c r="J220" s="480"/>
      <c r="K220" s="462">
        <f t="shared" si="24"/>
        <v>0</v>
      </c>
    </row>
    <row r="221" spans="1:11" ht="12" customHeight="1" x14ac:dyDescent="0.25">
      <c r="A221" s="211" t="s">
        <v>657</v>
      </c>
      <c r="B221" s="212">
        <v>1200</v>
      </c>
      <c r="C221" s="480"/>
      <c r="D221" s="10">
        <v>0</v>
      </c>
      <c r="E221" s="480"/>
      <c r="F221" s="480"/>
      <c r="G221" s="480"/>
      <c r="H221" s="480"/>
      <c r="I221" s="480"/>
      <c r="J221" s="480"/>
      <c r="K221" s="462">
        <f t="shared" si="24"/>
        <v>0</v>
      </c>
    </row>
    <row r="222" spans="1:11" ht="12" customHeight="1" x14ac:dyDescent="0.25">
      <c r="A222" s="211" t="s">
        <v>497</v>
      </c>
      <c r="B222" s="212">
        <v>1225</v>
      </c>
      <c r="C222" s="480"/>
      <c r="D222" s="10">
        <v>0</v>
      </c>
      <c r="E222" s="480"/>
      <c r="F222" s="480"/>
      <c r="G222" s="480"/>
      <c r="H222" s="480"/>
      <c r="I222" s="480"/>
      <c r="J222" s="480"/>
      <c r="K222" s="462">
        <f t="shared" si="24"/>
        <v>0</v>
      </c>
    </row>
    <row r="223" spans="1:11" ht="12" customHeight="1" x14ac:dyDescent="0.25">
      <c r="A223" s="209" t="s">
        <v>498</v>
      </c>
      <c r="B223" s="212">
        <v>1250</v>
      </c>
      <c r="C223" s="480"/>
      <c r="D223" s="10">
        <v>0</v>
      </c>
      <c r="E223" s="480"/>
      <c r="F223" s="480"/>
      <c r="G223" s="480"/>
      <c r="H223" s="480"/>
      <c r="I223" s="480"/>
      <c r="J223" s="480"/>
      <c r="K223" s="462">
        <f t="shared" si="24"/>
        <v>0</v>
      </c>
    </row>
    <row r="224" spans="1:11" ht="12" customHeight="1" x14ac:dyDescent="0.25">
      <c r="A224" s="209" t="s">
        <v>499</v>
      </c>
      <c r="B224" s="212">
        <v>1275</v>
      </c>
      <c r="C224" s="480"/>
      <c r="D224" s="10">
        <v>0</v>
      </c>
      <c r="E224" s="480"/>
      <c r="F224" s="480"/>
      <c r="G224" s="480"/>
      <c r="H224" s="480"/>
      <c r="I224" s="480"/>
      <c r="J224" s="480"/>
      <c r="K224" s="462">
        <f t="shared" si="24"/>
        <v>0</v>
      </c>
    </row>
    <row r="225" spans="1:11" ht="12" customHeight="1" x14ac:dyDescent="0.25">
      <c r="A225" s="209" t="s">
        <v>500</v>
      </c>
      <c r="B225" s="212">
        <v>1300</v>
      </c>
      <c r="C225" s="480"/>
      <c r="D225" s="10">
        <v>0</v>
      </c>
      <c r="E225" s="480"/>
      <c r="F225" s="480"/>
      <c r="G225" s="480"/>
      <c r="H225" s="480"/>
      <c r="I225" s="480"/>
      <c r="J225" s="480"/>
      <c r="K225" s="462">
        <f t="shared" si="24"/>
        <v>0</v>
      </c>
    </row>
    <row r="226" spans="1:11" ht="12" customHeight="1" x14ac:dyDescent="0.25">
      <c r="A226" s="209" t="s">
        <v>501</v>
      </c>
      <c r="B226" s="212">
        <v>1400</v>
      </c>
      <c r="C226" s="480"/>
      <c r="D226" s="10">
        <v>0</v>
      </c>
      <c r="E226" s="480"/>
      <c r="F226" s="480"/>
      <c r="G226" s="480"/>
      <c r="H226" s="480"/>
      <c r="I226" s="480"/>
      <c r="J226" s="480"/>
      <c r="K226" s="462">
        <f t="shared" si="24"/>
        <v>0</v>
      </c>
    </row>
    <row r="227" spans="1:11" ht="12" customHeight="1" x14ac:dyDescent="0.25">
      <c r="A227" s="209" t="s">
        <v>502</v>
      </c>
      <c r="B227" s="212">
        <v>1500</v>
      </c>
      <c r="C227" s="480"/>
      <c r="D227" s="10">
        <v>0</v>
      </c>
      <c r="E227" s="480"/>
      <c r="F227" s="480"/>
      <c r="G227" s="480"/>
      <c r="H227" s="480"/>
      <c r="I227" s="480"/>
      <c r="J227" s="480"/>
      <c r="K227" s="462">
        <f t="shared" si="24"/>
        <v>0</v>
      </c>
    </row>
    <row r="228" spans="1:11" ht="12" customHeight="1" x14ac:dyDescent="0.25">
      <c r="A228" s="209" t="s">
        <v>503</v>
      </c>
      <c r="B228" s="212">
        <v>1600</v>
      </c>
      <c r="C228" s="480"/>
      <c r="D228" s="10">
        <v>0</v>
      </c>
      <c r="E228" s="480"/>
      <c r="F228" s="480"/>
      <c r="G228" s="480"/>
      <c r="H228" s="480"/>
      <c r="I228" s="480"/>
      <c r="J228" s="480"/>
      <c r="K228" s="462">
        <f t="shared" si="24"/>
        <v>0</v>
      </c>
    </row>
    <row r="229" spans="1:11" ht="12" customHeight="1" x14ac:dyDescent="0.25">
      <c r="A229" s="209" t="s">
        <v>504</v>
      </c>
      <c r="B229" s="212">
        <v>1650</v>
      </c>
      <c r="C229" s="480"/>
      <c r="D229" s="10">
        <v>0</v>
      </c>
      <c r="E229" s="480"/>
      <c r="F229" s="480"/>
      <c r="G229" s="480"/>
      <c r="H229" s="480"/>
      <c r="I229" s="480"/>
      <c r="J229" s="480"/>
      <c r="K229" s="462">
        <f t="shared" si="24"/>
        <v>0</v>
      </c>
    </row>
    <row r="230" spans="1:11" ht="12" customHeight="1" x14ac:dyDescent="0.25">
      <c r="A230" s="209" t="s">
        <v>505</v>
      </c>
      <c r="B230" s="212">
        <v>1700</v>
      </c>
      <c r="C230" s="480"/>
      <c r="D230" s="10">
        <v>0</v>
      </c>
      <c r="E230" s="480"/>
      <c r="F230" s="480"/>
      <c r="G230" s="480"/>
      <c r="H230" s="480"/>
      <c r="I230" s="480"/>
      <c r="J230" s="480"/>
      <c r="K230" s="462">
        <f t="shared" si="24"/>
        <v>0</v>
      </c>
    </row>
    <row r="231" spans="1:11" ht="12" customHeight="1" x14ac:dyDescent="0.25">
      <c r="A231" s="209" t="s">
        <v>506</v>
      </c>
      <c r="B231" s="212">
        <v>1800</v>
      </c>
      <c r="C231" s="480"/>
      <c r="D231" s="10">
        <v>0</v>
      </c>
      <c r="E231" s="480"/>
      <c r="F231" s="480"/>
      <c r="G231" s="480"/>
      <c r="H231" s="480"/>
      <c r="I231" s="480"/>
      <c r="J231" s="480"/>
      <c r="K231" s="462">
        <f t="shared" si="24"/>
        <v>0</v>
      </c>
    </row>
    <row r="232" spans="1:11" ht="12" customHeight="1" x14ac:dyDescent="0.25">
      <c r="A232" s="209" t="s">
        <v>507</v>
      </c>
      <c r="B232" s="212">
        <v>1900</v>
      </c>
      <c r="C232" s="480"/>
      <c r="D232" s="10">
        <v>0</v>
      </c>
      <c r="E232" s="480"/>
      <c r="F232" s="480"/>
      <c r="G232" s="480"/>
      <c r="H232" s="480"/>
      <c r="I232" s="480"/>
      <c r="J232" s="480"/>
      <c r="K232" s="462">
        <f t="shared" si="24"/>
        <v>0</v>
      </c>
    </row>
    <row r="233" spans="1:11" ht="12.75" customHeight="1" x14ac:dyDescent="0.25">
      <c r="A233" s="629" t="s">
        <v>658</v>
      </c>
      <c r="B233" s="652">
        <v>1000</v>
      </c>
      <c r="C233" s="480"/>
      <c r="D233" s="469">
        <f>SUM(D219:D232)</f>
        <v>0</v>
      </c>
      <c r="E233" s="480"/>
      <c r="F233" s="480"/>
      <c r="G233" s="480"/>
      <c r="H233" s="480"/>
      <c r="I233" s="480"/>
      <c r="J233" s="480"/>
      <c r="K233" s="469">
        <f>SUM(K219:K232)</f>
        <v>0</v>
      </c>
    </row>
    <row r="234" spans="1:11" s="14" customFormat="1" ht="12.75" customHeight="1" x14ac:dyDescent="0.25">
      <c r="A234" s="703" t="s">
        <v>659</v>
      </c>
      <c r="B234" s="740">
        <v>2000</v>
      </c>
      <c r="C234" s="640"/>
      <c r="D234" s="688"/>
      <c r="E234" s="640"/>
      <c r="F234" s="641"/>
      <c r="G234" s="641"/>
      <c r="H234" s="641"/>
      <c r="I234" s="641"/>
      <c r="J234" s="641"/>
      <c r="K234" s="689"/>
    </row>
    <row r="235" spans="1:11" s="14" customFormat="1" ht="12" customHeight="1" x14ac:dyDescent="0.25">
      <c r="A235" s="679" t="s">
        <v>525</v>
      </c>
      <c r="B235" s="680">
        <v>2100</v>
      </c>
      <c r="C235" s="586"/>
      <c r="D235" s="537"/>
      <c r="E235" s="537"/>
      <c r="F235" s="537"/>
      <c r="G235" s="537"/>
      <c r="H235" s="537"/>
      <c r="I235" s="537"/>
      <c r="J235" s="537"/>
      <c r="K235" s="587"/>
    </row>
    <row r="236" spans="1:11" ht="12" customHeight="1" x14ac:dyDescent="0.25">
      <c r="A236" s="209" t="s">
        <v>526</v>
      </c>
      <c r="B236" s="212">
        <v>2110</v>
      </c>
      <c r="C236" s="480"/>
      <c r="D236" s="10">
        <v>0</v>
      </c>
      <c r="E236" s="480"/>
      <c r="F236" s="480"/>
      <c r="G236" s="480"/>
      <c r="H236" s="480"/>
      <c r="I236" s="480"/>
      <c r="J236" s="480"/>
      <c r="K236" s="462">
        <f t="shared" ref="K236:K241" si="25">SUM(C236:J236)</f>
        <v>0</v>
      </c>
    </row>
    <row r="237" spans="1:11" ht="12" customHeight="1" x14ac:dyDescent="0.25">
      <c r="A237" s="209" t="s">
        <v>527</v>
      </c>
      <c r="B237" s="212">
        <v>2120</v>
      </c>
      <c r="C237" s="480"/>
      <c r="D237" s="10">
        <v>0</v>
      </c>
      <c r="E237" s="480"/>
      <c r="F237" s="480"/>
      <c r="G237" s="480"/>
      <c r="H237" s="480"/>
      <c r="I237" s="480"/>
      <c r="J237" s="480"/>
      <c r="K237" s="462">
        <f t="shared" si="25"/>
        <v>0</v>
      </c>
    </row>
    <row r="238" spans="1:11" ht="12" customHeight="1" x14ac:dyDescent="0.25">
      <c r="A238" s="209" t="s">
        <v>528</v>
      </c>
      <c r="B238" s="212">
        <v>2130</v>
      </c>
      <c r="C238" s="480"/>
      <c r="D238" s="10">
        <v>0</v>
      </c>
      <c r="E238" s="480"/>
      <c r="F238" s="480"/>
      <c r="G238" s="480"/>
      <c r="H238" s="480"/>
      <c r="I238" s="480"/>
      <c r="J238" s="480"/>
      <c r="K238" s="462">
        <f t="shared" si="25"/>
        <v>0</v>
      </c>
    </row>
    <row r="239" spans="1:11" ht="12" customHeight="1" x14ac:dyDescent="0.25">
      <c r="A239" s="209" t="s">
        <v>529</v>
      </c>
      <c r="B239" s="212">
        <v>2140</v>
      </c>
      <c r="C239" s="480"/>
      <c r="D239" s="10">
        <v>0</v>
      </c>
      <c r="E239" s="480"/>
      <c r="F239" s="480"/>
      <c r="G239" s="480"/>
      <c r="H239" s="480"/>
      <c r="I239" s="480"/>
      <c r="J239" s="480"/>
      <c r="K239" s="462">
        <f t="shared" si="25"/>
        <v>0</v>
      </c>
    </row>
    <row r="240" spans="1:11" ht="12" customHeight="1" x14ac:dyDescent="0.25">
      <c r="A240" s="209" t="s">
        <v>530</v>
      </c>
      <c r="B240" s="212">
        <v>2150</v>
      </c>
      <c r="C240" s="480"/>
      <c r="D240" s="10">
        <v>0</v>
      </c>
      <c r="E240" s="480"/>
      <c r="F240" s="480"/>
      <c r="G240" s="480"/>
      <c r="H240" s="480"/>
      <c r="I240" s="480"/>
      <c r="J240" s="480"/>
      <c r="K240" s="462">
        <f t="shared" si="25"/>
        <v>0</v>
      </c>
    </row>
    <row r="241" spans="1:11" ht="12" customHeight="1" x14ac:dyDescent="0.25">
      <c r="A241" s="209" t="s">
        <v>613</v>
      </c>
      <c r="B241" s="212">
        <v>2190</v>
      </c>
      <c r="C241" s="480"/>
      <c r="D241" s="10">
        <v>0</v>
      </c>
      <c r="E241" s="480"/>
      <c r="F241" s="480"/>
      <c r="G241" s="480"/>
      <c r="H241" s="480"/>
      <c r="I241" s="480"/>
      <c r="J241" s="480"/>
      <c r="K241" s="462">
        <f t="shared" si="25"/>
        <v>0</v>
      </c>
    </row>
    <row r="242" spans="1:11" ht="12.75" customHeight="1" x14ac:dyDescent="0.25">
      <c r="A242" s="629" t="s">
        <v>531</v>
      </c>
      <c r="B242" s="652">
        <v>2100</v>
      </c>
      <c r="C242" s="480"/>
      <c r="D242" s="671">
        <f>SUM(D236:D241)</f>
        <v>0</v>
      </c>
      <c r="E242" s="480"/>
      <c r="F242" s="480"/>
      <c r="G242" s="480"/>
      <c r="H242" s="480"/>
      <c r="I242" s="480"/>
      <c r="J242" s="480"/>
      <c r="K242" s="671">
        <f>SUM(K236:K241)</f>
        <v>0</v>
      </c>
    </row>
    <row r="243" spans="1:11" s="14" customFormat="1" ht="12.75" customHeight="1" x14ac:dyDescent="0.25">
      <c r="A243" s="664" t="s">
        <v>533</v>
      </c>
      <c r="B243" s="741" t="s">
        <v>660</v>
      </c>
      <c r="C243" s="666"/>
      <c r="D243" s="667"/>
      <c r="E243" s="667"/>
      <c r="F243" s="667"/>
      <c r="G243" s="667"/>
      <c r="H243" s="667"/>
      <c r="I243" s="667"/>
      <c r="J243" s="667"/>
      <c r="K243" s="670"/>
    </row>
    <row r="244" spans="1:11" ht="12" customHeight="1" x14ac:dyDescent="0.25">
      <c r="A244" s="209" t="s">
        <v>534</v>
      </c>
      <c r="B244" s="212">
        <v>2210</v>
      </c>
      <c r="C244" s="681"/>
      <c r="D244" s="10">
        <v>0</v>
      </c>
      <c r="E244" s="482"/>
      <c r="F244" s="480"/>
      <c r="G244" s="480"/>
      <c r="H244" s="480"/>
      <c r="I244" s="480"/>
      <c r="J244" s="480"/>
      <c r="K244" s="462">
        <f>SUM(C244:J244)</f>
        <v>0</v>
      </c>
    </row>
    <row r="245" spans="1:11" ht="12" customHeight="1" x14ac:dyDescent="0.25">
      <c r="A245" s="239" t="s">
        <v>535</v>
      </c>
      <c r="B245" s="319">
        <v>2220</v>
      </c>
      <c r="C245" s="681"/>
      <c r="D245" s="10">
        <v>0</v>
      </c>
      <c r="E245" s="480"/>
      <c r="F245" s="480"/>
      <c r="G245" s="480"/>
      <c r="H245" s="480"/>
      <c r="I245" s="480"/>
      <c r="J245" s="480"/>
      <c r="K245" s="462">
        <f>SUM(C245:J245)</f>
        <v>0</v>
      </c>
    </row>
    <row r="246" spans="1:11" ht="12" customHeight="1" x14ac:dyDescent="0.25">
      <c r="A246" s="436" t="s">
        <v>536</v>
      </c>
      <c r="B246" s="212">
        <v>2230</v>
      </c>
      <c r="C246" s="681"/>
      <c r="D246" s="10">
        <v>0</v>
      </c>
      <c r="E246" s="480"/>
      <c r="F246" s="480"/>
      <c r="G246" s="480"/>
      <c r="H246" s="480"/>
      <c r="I246" s="480"/>
      <c r="J246" s="480"/>
      <c r="K246" s="462">
        <f>SUM(C246:J246)</f>
        <v>0</v>
      </c>
    </row>
    <row r="247" spans="1:11" ht="12.75" customHeight="1" x14ac:dyDescent="0.25">
      <c r="A247" s="629" t="s">
        <v>537</v>
      </c>
      <c r="B247" s="652">
        <v>2200</v>
      </c>
      <c r="C247" s="681"/>
      <c r="D247" s="742">
        <f>SUM(D244:D246)</f>
        <v>0</v>
      </c>
      <c r="E247" s="480"/>
      <c r="F247" s="480"/>
      <c r="G247" s="480"/>
      <c r="H247" s="480"/>
      <c r="I247" s="480"/>
      <c r="J247" s="480"/>
      <c r="K247" s="469">
        <f>SUM(K244:K246)</f>
        <v>0</v>
      </c>
    </row>
    <row r="248" spans="1:11" s="14" customFormat="1" ht="12.75" customHeight="1" x14ac:dyDescent="0.25">
      <c r="A248" s="664" t="s">
        <v>538</v>
      </c>
      <c r="B248" s="674">
        <v>2300</v>
      </c>
      <c r="C248" s="681"/>
      <c r="D248" s="470"/>
      <c r="E248" s="480"/>
      <c r="F248" s="480"/>
      <c r="G248" s="480"/>
      <c r="H248" s="480"/>
      <c r="I248" s="480"/>
      <c r="J248" s="480"/>
      <c r="K248" s="482"/>
    </row>
    <row r="249" spans="1:11" ht="12" customHeight="1" x14ac:dyDescent="0.25">
      <c r="A249" s="209" t="s">
        <v>539</v>
      </c>
      <c r="B249" s="212">
        <v>2310</v>
      </c>
      <c r="C249" s="681"/>
      <c r="D249" s="10">
        <v>0</v>
      </c>
      <c r="E249" s="480"/>
      <c r="F249" s="480"/>
      <c r="G249" s="480"/>
      <c r="H249" s="480"/>
      <c r="I249" s="480"/>
      <c r="J249" s="480"/>
      <c r="K249" s="462">
        <f>SUM(C249:J249)</f>
        <v>0</v>
      </c>
    </row>
    <row r="250" spans="1:11" ht="12" customHeight="1" x14ac:dyDescent="0.25">
      <c r="A250" s="209" t="s">
        <v>540</v>
      </c>
      <c r="B250" s="212">
        <v>2320</v>
      </c>
      <c r="C250" s="681"/>
      <c r="D250" s="10">
        <v>0</v>
      </c>
      <c r="E250" s="480"/>
      <c r="F250" s="480"/>
      <c r="G250" s="480"/>
      <c r="H250" s="480"/>
      <c r="I250" s="480"/>
      <c r="J250" s="480"/>
      <c r="K250" s="462">
        <f>SUM(C250:J250)</f>
        <v>0</v>
      </c>
    </row>
    <row r="251" spans="1:11" ht="12" customHeight="1" x14ac:dyDescent="0.25">
      <c r="A251" s="209" t="s">
        <v>661</v>
      </c>
      <c r="B251" s="212">
        <v>2330</v>
      </c>
      <c r="C251" s="681"/>
      <c r="D251" s="10">
        <v>0</v>
      </c>
      <c r="E251" s="480"/>
      <c r="F251" s="480"/>
      <c r="G251" s="480"/>
      <c r="H251" s="480"/>
      <c r="I251" s="480"/>
      <c r="J251" s="480"/>
      <c r="K251" s="462">
        <f>SUM(C251:J251)</f>
        <v>0</v>
      </c>
    </row>
    <row r="252" spans="1:11" ht="12" customHeight="1" x14ac:dyDescent="0.25">
      <c r="A252" s="433" t="s">
        <v>662</v>
      </c>
      <c r="B252" s="425">
        <v>2361</v>
      </c>
      <c r="C252" s="681"/>
      <c r="D252" s="10">
        <v>0</v>
      </c>
      <c r="E252" s="480"/>
      <c r="F252" s="480"/>
      <c r="G252" s="480"/>
      <c r="H252" s="480"/>
      <c r="I252" s="480"/>
      <c r="J252" s="480"/>
      <c r="K252" s="462">
        <f>SUM(C252:J252)</f>
        <v>0</v>
      </c>
    </row>
    <row r="253" spans="1:11" ht="12" customHeight="1" x14ac:dyDescent="0.25">
      <c r="A253" s="433" t="s">
        <v>663</v>
      </c>
      <c r="B253" s="425">
        <v>2365</v>
      </c>
      <c r="C253" s="681"/>
      <c r="D253" s="10">
        <v>0</v>
      </c>
      <c r="E253" s="480"/>
      <c r="F253" s="480"/>
      <c r="G253" s="480"/>
      <c r="H253" s="480"/>
      <c r="I253" s="480"/>
      <c r="J253" s="480"/>
      <c r="K253" s="462">
        <f>SUM(C253:J253)</f>
        <v>0</v>
      </c>
    </row>
    <row r="254" spans="1:11" ht="12.75" customHeight="1" x14ac:dyDescent="0.25">
      <c r="A254" s="690" t="s">
        <v>544</v>
      </c>
      <c r="B254" s="652">
        <v>2300</v>
      </c>
      <c r="C254" s="681"/>
      <c r="D254" s="469">
        <f>D249+D250+D251+D252+D253</f>
        <v>0</v>
      </c>
      <c r="E254" s="480"/>
      <c r="F254" s="480"/>
      <c r="G254" s="480"/>
      <c r="H254" s="480"/>
      <c r="I254" s="480"/>
      <c r="J254" s="480"/>
      <c r="K254" s="469">
        <f>K249+K250+K251+K252+K253</f>
        <v>0</v>
      </c>
    </row>
    <row r="255" spans="1:11" s="14" customFormat="1" ht="12.75" customHeight="1" x14ac:dyDescent="0.25">
      <c r="A255" s="664" t="s">
        <v>545</v>
      </c>
      <c r="B255" s="674">
        <v>2400</v>
      </c>
      <c r="C255" s="681"/>
      <c r="D255" s="501"/>
      <c r="E255" s="480"/>
      <c r="F255" s="480"/>
      <c r="G255" s="480"/>
      <c r="H255" s="480"/>
      <c r="I255" s="480"/>
      <c r="J255" s="480"/>
      <c r="K255" s="482"/>
    </row>
    <row r="256" spans="1:11" ht="12" customHeight="1" x14ac:dyDescent="0.25">
      <c r="A256" s="209" t="s">
        <v>546</v>
      </c>
      <c r="B256" s="212">
        <v>2410</v>
      </c>
      <c r="C256" s="681"/>
      <c r="D256" s="10">
        <v>0</v>
      </c>
      <c r="E256" s="480"/>
      <c r="F256" s="480"/>
      <c r="G256" s="480"/>
      <c r="H256" s="480"/>
      <c r="I256" s="480"/>
      <c r="J256" s="480"/>
      <c r="K256" s="462">
        <f>SUM(C256:J256)</f>
        <v>0</v>
      </c>
    </row>
    <row r="257" spans="1:11" ht="12" customHeight="1" x14ac:dyDescent="0.25">
      <c r="A257" s="209" t="s">
        <v>548</v>
      </c>
      <c r="B257" s="212">
        <v>2490</v>
      </c>
      <c r="C257" s="681"/>
      <c r="D257" s="10">
        <v>0</v>
      </c>
      <c r="E257" s="480"/>
      <c r="F257" s="480"/>
      <c r="G257" s="480"/>
      <c r="H257" s="480"/>
      <c r="I257" s="480"/>
      <c r="J257" s="480"/>
      <c r="K257" s="462">
        <f>SUM(C257:J257)</f>
        <v>0</v>
      </c>
    </row>
    <row r="258" spans="1:11" ht="12.75" customHeight="1" x14ac:dyDescent="0.25">
      <c r="A258" s="690" t="s">
        <v>547</v>
      </c>
      <c r="B258" s="652">
        <v>2400</v>
      </c>
      <c r="C258" s="681"/>
      <c r="D258" s="469">
        <f>SUM(D256:D257)</f>
        <v>0</v>
      </c>
      <c r="E258" s="480"/>
      <c r="F258" s="480"/>
      <c r="G258" s="480"/>
      <c r="H258" s="480"/>
      <c r="I258" s="480"/>
      <c r="J258" s="480"/>
      <c r="K258" s="469">
        <f>SUM(K256:K257)</f>
        <v>0</v>
      </c>
    </row>
    <row r="259" spans="1:11" s="14" customFormat="1" ht="12.75" customHeight="1" x14ac:dyDescent="0.25">
      <c r="A259" s="664" t="s">
        <v>549</v>
      </c>
      <c r="B259" s="674">
        <v>2500</v>
      </c>
      <c r="C259" s="681"/>
      <c r="D259" s="501"/>
      <c r="E259" s="480"/>
      <c r="F259" s="480"/>
      <c r="G259" s="480"/>
      <c r="H259" s="480"/>
      <c r="I259" s="480"/>
      <c r="J259" s="480"/>
      <c r="K259" s="482"/>
    </row>
    <row r="260" spans="1:11" ht="12" customHeight="1" x14ac:dyDescent="0.25">
      <c r="A260" s="209" t="s">
        <v>550</v>
      </c>
      <c r="B260" s="212">
        <v>2510</v>
      </c>
      <c r="C260" s="681"/>
      <c r="D260" s="10">
        <v>0</v>
      </c>
      <c r="E260" s="480"/>
      <c r="F260" s="480"/>
      <c r="G260" s="480"/>
      <c r="H260" s="480"/>
      <c r="I260" s="480"/>
      <c r="J260" s="480"/>
      <c r="K260" s="462">
        <f t="shared" ref="K260:K266" si="26">SUM(C260:J260)</f>
        <v>0</v>
      </c>
    </row>
    <row r="261" spans="1:11" ht="12" customHeight="1" x14ac:dyDescent="0.25">
      <c r="A261" s="209" t="s">
        <v>551</v>
      </c>
      <c r="B261" s="212">
        <v>2520</v>
      </c>
      <c r="C261" s="681"/>
      <c r="D261" s="10">
        <v>0</v>
      </c>
      <c r="E261" s="480"/>
      <c r="F261" s="480"/>
      <c r="G261" s="480"/>
      <c r="H261" s="480"/>
      <c r="I261" s="480"/>
      <c r="J261" s="480"/>
      <c r="K261" s="462">
        <f t="shared" si="26"/>
        <v>0</v>
      </c>
    </row>
    <row r="262" spans="1:11" ht="12" customHeight="1" x14ac:dyDescent="0.25">
      <c r="A262" s="209" t="s">
        <v>612</v>
      </c>
      <c r="B262" s="237" t="s">
        <v>664</v>
      </c>
      <c r="C262" s="681"/>
      <c r="D262" s="10">
        <v>0</v>
      </c>
      <c r="E262" s="480"/>
      <c r="F262" s="480"/>
      <c r="G262" s="480"/>
      <c r="H262" s="480"/>
      <c r="I262" s="480"/>
      <c r="J262" s="480"/>
      <c r="K262" s="462">
        <f t="shared" si="26"/>
        <v>0</v>
      </c>
    </row>
    <row r="263" spans="1:11" ht="12" customHeight="1" x14ac:dyDescent="0.25">
      <c r="A263" s="209" t="s">
        <v>665</v>
      </c>
      <c r="B263" s="212">
        <v>2540</v>
      </c>
      <c r="C263" s="681"/>
      <c r="D263" s="10">
        <v>0</v>
      </c>
      <c r="E263" s="480"/>
      <c r="F263" s="480"/>
      <c r="G263" s="480"/>
      <c r="H263" s="480"/>
      <c r="I263" s="480"/>
      <c r="J263" s="480"/>
      <c r="K263" s="462">
        <f t="shared" si="26"/>
        <v>0</v>
      </c>
    </row>
    <row r="264" spans="1:11" ht="12" customHeight="1" x14ac:dyDescent="0.25">
      <c r="A264" s="209" t="s">
        <v>553</v>
      </c>
      <c r="B264" s="212">
        <v>2550</v>
      </c>
      <c r="C264" s="681"/>
      <c r="D264" s="10">
        <v>0</v>
      </c>
      <c r="E264" s="480"/>
      <c r="F264" s="480"/>
      <c r="G264" s="480"/>
      <c r="H264" s="480"/>
      <c r="I264" s="480"/>
      <c r="J264" s="480"/>
      <c r="K264" s="462">
        <f t="shared" si="26"/>
        <v>0</v>
      </c>
    </row>
    <row r="265" spans="1:11" ht="12" customHeight="1" x14ac:dyDescent="0.25">
      <c r="A265" s="209" t="s">
        <v>554</v>
      </c>
      <c r="B265" s="212">
        <v>2560</v>
      </c>
      <c r="C265" s="681"/>
      <c r="D265" s="10">
        <v>0</v>
      </c>
      <c r="E265" s="480"/>
      <c r="F265" s="480"/>
      <c r="G265" s="480"/>
      <c r="H265" s="480"/>
      <c r="I265" s="480"/>
      <c r="J265" s="480"/>
      <c r="K265" s="462">
        <f t="shared" si="26"/>
        <v>0</v>
      </c>
    </row>
    <row r="266" spans="1:11" ht="12" customHeight="1" x14ac:dyDescent="0.25">
      <c r="A266" s="209" t="s">
        <v>555</v>
      </c>
      <c r="B266" s="212">
        <v>2570</v>
      </c>
      <c r="C266" s="681"/>
      <c r="D266" s="10">
        <v>0</v>
      </c>
      <c r="E266" s="480"/>
      <c r="F266" s="480"/>
      <c r="G266" s="480"/>
      <c r="H266" s="480"/>
      <c r="I266" s="480"/>
      <c r="J266" s="480"/>
      <c r="K266" s="462">
        <f t="shared" si="26"/>
        <v>0</v>
      </c>
    </row>
    <row r="267" spans="1:11" ht="12.75" customHeight="1" x14ac:dyDescent="0.25">
      <c r="A267" s="690" t="s">
        <v>556</v>
      </c>
      <c r="B267" s="652">
        <v>2500</v>
      </c>
      <c r="C267" s="681"/>
      <c r="D267" s="469">
        <f>SUM(D260:D266)</f>
        <v>0</v>
      </c>
      <c r="E267" s="480"/>
      <c r="F267" s="480"/>
      <c r="G267" s="480"/>
      <c r="H267" s="480"/>
      <c r="I267" s="480"/>
      <c r="J267" s="480"/>
      <c r="K267" s="469">
        <f>SUM(K260:K266)</f>
        <v>0</v>
      </c>
    </row>
    <row r="268" spans="1:11" s="14" customFormat="1" ht="12.75" customHeight="1" x14ac:dyDescent="0.25">
      <c r="A268" s="743" t="s">
        <v>557</v>
      </c>
      <c r="B268" s="674">
        <v>2600</v>
      </c>
      <c r="C268" s="681"/>
      <c r="D268" s="470"/>
      <c r="E268" s="480"/>
      <c r="F268" s="480"/>
      <c r="G268" s="480"/>
      <c r="H268" s="480"/>
      <c r="I268" s="480"/>
      <c r="J268" s="480"/>
      <c r="K268" s="482"/>
    </row>
    <row r="269" spans="1:11" ht="12" customHeight="1" x14ac:dyDescent="0.25">
      <c r="A269" s="209" t="s">
        <v>559</v>
      </c>
      <c r="B269" s="212">
        <v>2610</v>
      </c>
      <c r="C269" s="681"/>
      <c r="D269" s="10">
        <v>0</v>
      </c>
      <c r="E269" s="480"/>
      <c r="F269" s="480"/>
      <c r="G269" s="480"/>
      <c r="H269" s="480"/>
      <c r="I269" s="480"/>
      <c r="J269" s="480"/>
      <c r="K269" s="462">
        <f>SUM(C269:J269)</f>
        <v>0</v>
      </c>
    </row>
    <row r="270" spans="1:11" ht="12" customHeight="1" x14ac:dyDescent="0.25">
      <c r="A270" s="209" t="s">
        <v>560</v>
      </c>
      <c r="B270" s="212">
        <v>2620</v>
      </c>
      <c r="C270" s="681"/>
      <c r="D270" s="10">
        <v>0</v>
      </c>
      <c r="E270" s="480"/>
      <c r="F270" s="480"/>
      <c r="G270" s="480"/>
      <c r="H270" s="480"/>
      <c r="I270" s="480"/>
      <c r="J270" s="480"/>
      <c r="K270" s="462">
        <f>SUM(C270:J270)</f>
        <v>0</v>
      </c>
    </row>
    <row r="271" spans="1:11" ht="12" customHeight="1" x14ac:dyDescent="0.25">
      <c r="A271" s="239" t="s">
        <v>561</v>
      </c>
      <c r="B271" s="319">
        <v>2630</v>
      </c>
      <c r="C271" s="681"/>
      <c r="D271" s="10">
        <v>0</v>
      </c>
      <c r="E271" s="480"/>
      <c r="F271" s="480"/>
      <c r="G271" s="480"/>
      <c r="H271" s="480"/>
      <c r="I271" s="480"/>
      <c r="J271" s="480"/>
      <c r="K271" s="462">
        <f>SUM(C271:J271)</f>
        <v>0</v>
      </c>
    </row>
    <row r="272" spans="1:11" ht="12" customHeight="1" x14ac:dyDescent="0.25">
      <c r="A272" s="209" t="s">
        <v>562</v>
      </c>
      <c r="B272" s="212">
        <v>2640</v>
      </c>
      <c r="C272" s="681"/>
      <c r="D272" s="10">
        <v>0</v>
      </c>
      <c r="E272" s="480"/>
      <c r="F272" s="480"/>
      <c r="G272" s="480"/>
      <c r="H272" s="480"/>
      <c r="I272" s="480"/>
      <c r="J272" s="480"/>
      <c r="K272" s="462">
        <f>SUM(C272:J272)</f>
        <v>0</v>
      </c>
    </row>
    <row r="273" spans="1:11" ht="12" customHeight="1" x14ac:dyDescent="0.25">
      <c r="A273" s="209" t="s">
        <v>563</v>
      </c>
      <c r="B273" s="212">
        <v>2660</v>
      </c>
      <c r="C273" s="681"/>
      <c r="D273" s="10">
        <v>0</v>
      </c>
      <c r="E273" s="480"/>
      <c r="F273" s="480"/>
      <c r="G273" s="480"/>
      <c r="H273" s="480"/>
      <c r="I273" s="480"/>
      <c r="J273" s="480"/>
      <c r="K273" s="462">
        <f>SUM(C273:J273)</f>
        <v>0</v>
      </c>
    </row>
    <row r="274" spans="1:11" ht="12.75" customHeight="1" x14ac:dyDescent="0.25">
      <c r="A274" s="690" t="s">
        <v>564</v>
      </c>
      <c r="B274" s="652">
        <v>2600</v>
      </c>
      <c r="C274" s="681"/>
      <c r="D274" s="469">
        <f>SUM(D269:D273)</f>
        <v>0</v>
      </c>
      <c r="E274" s="480"/>
      <c r="F274" s="480"/>
      <c r="G274" s="480"/>
      <c r="H274" s="480"/>
      <c r="I274" s="480"/>
      <c r="J274" s="480"/>
      <c r="K274" s="469">
        <f>SUM(K269:K273)</f>
        <v>0</v>
      </c>
    </row>
    <row r="275" spans="1:11" s="14" customFormat="1" ht="12.75" customHeight="1" x14ac:dyDescent="0.25">
      <c r="A275" s="664" t="s">
        <v>667</v>
      </c>
      <c r="B275" s="674">
        <v>2900</v>
      </c>
      <c r="C275" s="681"/>
      <c r="D275" s="80">
        <v>0</v>
      </c>
      <c r="E275" s="480"/>
      <c r="F275" s="480"/>
      <c r="G275" s="480"/>
      <c r="H275" s="480"/>
      <c r="I275" s="480"/>
      <c r="J275" s="480"/>
      <c r="K275" s="525">
        <f>SUM(C275:J275)</f>
        <v>0</v>
      </c>
    </row>
    <row r="276" spans="1:11" ht="12.75" customHeight="1" x14ac:dyDescent="0.25">
      <c r="A276" s="744" t="s">
        <v>565</v>
      </c>
      <c r="B276" s="682">
        <v>2000</v>
      </c>
      <c r="C276" s="681"/>
      <c r="D276" s="472">
        <f>SUM(D242,D247,D254,D258,D267,D274,D275)</f>
        <v>0</v>
      </c>
      <c r="E276" s="480"/>
      <c r="F276" s="480"/>
      <c r="G276" s="480"/>
      <c r="H276" s="480"/>
      <c r="I276" s="480"/>
      <c r="J276" s="480"/>
      <c r="K276" s="472">
        <f>SUM(K242,K247,K254,K258,K267,K274,K275)</f>
        <v>0</v>
      </c>
    </row>
    <row r="277" spans="1:11" s="14" customFormat="1" ht="12.75" customHeight="1" x14ac:dyDescent="0.25">
      <c r="A277" s="703" t="s">
        <v>666</v>
      </c>
      <c r="B277" s="726">
        <v>3000</v>
      </c>
      <c r="C277" s="681"/>
      <c r="D277" s="86">
        <v>0</v>
      </c>
      <c r="E277" s="480"/>
      <c r="F277" s="480"/>
      <c r="G277" s="480"/>
      <c r="H277" s="480"/>
      <c r="I277" s="480"/>
      <c r="J277" s="480"/>
      <c r="K277" s="492">
        <f>SUM(C277:J277)</f>
        <v>0</v>
      </c>
    </row>
    <row r="278" spans="1:11" s="14" customFormat="1" ht="12" customHeight="1" x14ac:dyDescent="0.25">
      <c r="A278" s="704" t="s">
        <v>668</v>
      </c>
      <c r="B278" s="745">
        <v>4000</v>
      </c>
      <c r="C278" s="640"/>
      <c r="D278" s="641"/>
      <c r="E278" s="641"/>
      <c r="F278" s="641"/>
      <c r="G278" s="641"/>
      <c r="H278" s="641"/>
      <c r="I278" s="641"/>
      <c r="J278" s="641"/>
      <c r="K278" s="642"/>
    </row>
    <row r="279" spans="1:11" ht="12" customHeight="1" x14ac:dyDescent="0.25">
      <c r="A279" s="209" t="s">
        <v>570</v>
      </c>
      <c r="B279" s="212">
        <v>4110</v>
      </c>
      <c r="C279" s="681"/>
      <c r="D279" s="10">
        <v>0</v>
      </c>
      <c r="E279" s="480"/>
      <c r="F279" s="480"/>
      <c r="G279" s="480"/>
      <c r="H279" s="480"/>
      <c r="I279" s="480"/>
      <c r="J279" s="480"/>
      <c r="K279" s="511">
        <f>D279</f>
        <v>0</v>
      </c>
    </row>
    <row r="280" spans="1:11" ht="12" customHeight="1" x14ac:dyDescent="0.25">
      <c r="A280" s="209" t="s">
        <v>571</v>
      </c>
      <c r="B280" s="212">
        <v>4120</v>
      </c>
      <c r="C280" s="681"/>
      <c r="D280" s="316">
        <v>0</v>
      </c>
      <c r="E280" s="480"/>
      <c r="F280" s="480"/>
      <c r="G280" s="480"/>
      <c r="H280" s="480"/>
      <c r="I280" s="480"/>
      <c r="J280" s="480"/>
      <c r="K280" s="462">
        <f>D280</f>
        <v>0</v>
      </c>
    </row>
    <row r="281" spans="1:11" ht="12" customHeight="1" x14ac:dyDescent="0.25">
      <c r="A281" s="209" t="s">
        <v>573</v>
      </c>
      <c r="B281" s="212">
        <v>4140</v>
      </c>
      <c r="C281" s="681"/>
      <c r="D281" s="316">
        <v>0</v>
      </c>
      <c r="E281" s="480"/>
      <c r="F281" s="480"/>
      <c r="G281" s="480"/>
      <c r="H281" s="480"/>
      <c r="I281" s="480"/>
      <c r="J281" s="480"/>
      <c r="K281" s="462">
        <f>D281</f>
        <v>0</v>
      </c>
    </row>
    <row r="282" spans="1:11" ht="12.75" customHeight="1" x14ac:dyDescent="0.25">
      <c r="A282" s="690" t="s">
        <v>594</v>
      </c>
      <c r="B282" s="652">
        <v>4000</v>
      </c>
      <c r="C282" s="681"/>
      <c r="D282" s="469">
        <f>SUM(D279:D281)</f>
        <v>0</v>
      </c>
      <c r="E282" s="480"/>
      <c r="F282" s="480"/>
      <c r="G282" s="480"/>
      <c r="H282" s="480"/>
      <c r="I282" s="480"/>
      <c r="J282" s="480"/>
      <c r="K282" s="469">
        <f>SUM(K279:K281)</f>
        <v>0</v>
      </c>
    </row>
    <row r="283" spans="1:11" s="14" customFormat="1" ht="12.75" customHeight="1" x14ac:dyDescent="0.25">
      <c r="A283" s="703" t="s">
        <v>669</v>
      </c>
      <c r="B283" s="687">
        <v>5000</v>
      </c>
      <c r="C283" s="746"/>
      <c r="D283" s="688"/>
      <c r="E283" s="641"/>
      <c r="F283" s="641"/>
      <c r="G283" s="641"/>
      <c r="H283" s="641"/>
      <c r="I283" s="641"/>
      <c r="J283" s="641"/>
      <c r="K283" s="689"/>
    </row>
    <row r="284" spans="1:11" s="14" customFormat="1" ht="12" customHeight="1" x14ac:dyDescent="0.25">
      <c r="A284" s="747" t="s">
        <v>596</v>
      </c>
      <c r="B284" s="680">
        <v>5100</v>
      </c>
      <c r="C284" s="480"/>
      <c r="D284" s="485"/>
      <c r="E284" s="480"/>
      <c r="F284" s="480"/>
      <c r="G284" s="480"/>
      <c r="H284" s="480"/>
      <c r="I284" s="480"/>
      <c r="J284" s="480"/>
      <c r="K284" s="482"/>
    </row>
    <row r="285" spans="1:11" ht="12" customHeight="1" x14ac:dyDescent="0.25">
      <c r="A285" s="236" t="s">
        <v>597</v>
      </c>
      <c r="B285" s="212">
        <v>5110</v>
      </c>
      <c r="C285" s="480"/>
      <c r="D285" s="485"/>
      <c r="E285" s="480"/>
      <c r="F285" s="480"/>
      <c r="G285" s="480"/>
      <c r="H285" s="316">
        <v>0</v>
      </c>
      <c r="I285" s="480"/>
      <c r="J285" s="485"/>
      <c r="K285" s="462">
        <f>SUM(C285:J285)</f>
        <v>0</v>
      </c>
    </row>
    <row r="286" spans="1:11" ht="12" customHeight="1" x14ac:dyDescent="0.25">
      <c r="A286" s="236" t="s">
        <v>598</v>
      </c>
      <c r="B286" s="237">
        <v>5120</v>
      </c>
      <c r="C286" s="480"/>
      <c r="D286" s="485"/>
      <c r="E286" s="480"/>
      <c r="F286" s="480"/>
      <c r="G286" s="480"/>
      <c r="H286" s="316">
        <v>0</v>
      </c>
      <c r="I286" s="480"/>
      <c r="J286" s="485"/>
      <c r="K286" s="462">
        <f>SUM(C286:J286)</f>
        <v>0</v>
      </c>
    </row>
    <row r="287" spans="1:11" ht="12" customHeight="1" x14ac:dyDescent="0.25">
      <c r="A287" s="238" t="s">
        <v>636</v>
      </c>
      <c r="B287" s="212">
        <v>5130</v>
      </c>
      <c r="C287" s="480"/>
      <c r="D287" s="485"/>
      <c r="E287" s="480"/>
      <c r="F287" s="480"/>
      <c r="G287" s="480"/>
      <c r="H287" s="316">
        <v>0</v>
      </c>
      <c r="I287" s="480"/>
      <c r="J287" s="485"/>
      <c r="K287" s="462">
        <f>SUM(C287:J287)</f>
        <v>0</v>
      </c>
    </row>
    <row r="288" spans="1:11" ht="12" customHeight="1" x14ac:dyDescent="0.25">
      <c r="A288" s="236" t="s">
        <v>600</v>
      </c>
      <c r="B288" s="212">
        <v>5140</v>
      </c>
      <c r="C288" s="480"/>
      <c r="D288" s="485"/>
      <c r="E288" s="480"/>
      <c r="F288" s="480"/>
      <c r="G288" s="480"/>
      <c r="H288" s="316">
        <v>0</v>
      </c>
      <c r="I288" s="480"/>
      <c r="J288" s="485"/>
      <c r="K288" s="462">
        <f>SUM(C288:J288)</f>
        <v>0</v>
      </c>
    </row>
    <row r="289" spans="1:11" ht="12" customHeight="1" x14ac:dyDescent="0.25">
      <c r="A289" s="236" t="s">
        <v>624</v>
      </c>
      <c r="B289" s="212">
        <v>5150</v>
      </c>
      <c r="C289" s="480"/>
      <c r="D289" s="485"/>
      <c r="E289" s="480"/>
      <c r="F289" s="480"/>
      <c r="G289" s="480"/>
      <c r="H289" s="316">
        <v>0</v>
      </c>
      <c r="I289" s="480"/>
      <c r="J289" s="485"/>
      <c r="K289" s="462">
        <f>SUM(C289:J289)</f>
        <v>0</v>
      </c>
    </row>
    <row r="290" spans="1:11" ht="12.75" customHeight="1" x14ac:dyDescent="0.25">
      <c r="A290" s="748" t="s">
        <v>604</v>
      </c>
      <c r="B290" s="652">
        <v>5000</v>
      </c>
      <c r="C290" s="480"/>
      <c r="D290" s="485"/>
      <c r="E290" s="480"/>
      <c r="F290" s="480"/>
      <c r="G290" s="480"/>
      <c r="H290" s="469">
        <f>SUM(H285:H289)</f>
        <v>0</v>
      </c>
      <c r="I290" s="480"/>
      <c r="J290" s="485"/>
      <c r="K290" s="469">
        <f>SUM(K285:K289)</f>
        <v>0</v>
      </c>
    </row>
    <row r="291" spans="1:11" s="14" customFormat="1" ht="12.75" customHeight="1" x14ac:dyDescent="0.25">
      <c r="A291" s="703" t="s">
        <v>670</v>
      </c>
      <c r="B291" s="676">
        <v>6000</v>
      </c>
      <c r="C291" s="480"/>
      <c r="D291" s="485"/>
      <c r="E291" s="480"/>
      <c r="F291" s="480"/>
      <c r="G291" s="480"/>
      <c r="H291" s="316">
        <v>0</v>
      </c>
      <c r="I291" s="480"/>
      <c r="J291" s="485"/>
      <c r="K291" s="462">
        <f>SUM(C291:J291)</f>
        <v>0</v>
      </c>
    </row>
    <row r="292" spans="1:11" ht="13.5" customHeight="1" x14ac:dyDescent="0.25">
      <c r="A292" s="1068" t="s">
        <v>625</v>
      </c>
      <c r="B292" s="1069"/>
      <c r="C292" s="480"/>
      <c r="D292" s="469">
        <f>SUM(D233,D276,D277,D282)</f>
        <v>0</v>
      </c>
      <c r="E292" s="480"/>
      <c r="F292" s="480"/>
      <c r="G292" s="480"/>
      <c r="H292" s="469">
        <f>SUM(H290,H291)</f>
        <v>0</v>
      </c>
      <c r="I292" s="480"/>
      <c r="J292" s="485"/>
      <c r="K292" s="469">
        <f>SUM(K233,K276,K277,K282,K290,K291)</f>
        <v>0</v>
      </c>
    </row>
    <row r="293" spans="1:11" ht="13.5" customHeight="1" x14ac:dyDescent="0.25">
      <c r="A293" s="1070" t="s">
        <v>626</v>
      </c>
      <c r="B293" s="1071"/>
      <c r="C293" s="501"/>
      <c r="D293" s="501"/>
      <c r="E293" s="501"/>
      <c r="F293" s="501"/>
      <c r="G293" s="501"/>
      <c r="H293" s="501"/>
      <c r="I293" s="501"/>
      <c r="J293" s="661"/>
      <c r="K293" s="490">
        <f>'EstRev 6-11'!G240-'EstExp 12-20'!K292</f>
        <v>0</v>
      </c>
    </row>
    <row r="294" spans="1:11" ht="13.5" customHeight="1" x14ac:dyDescent="0.25">
      <c r="A294" s="235"/>
      <c r="B294" s="101"/>
      <c r="C294" s="81"/>
      <c r="D294" s="81"/>
      <c r="E294" s="81"/>
      <c r="F294" s="81"/>
      <c r="G294" s="81"/>
      <c r="H294" s="81"/>
      <c r="I294" s="81"/>
      <c r="J294" s="81"/>
      <c r="K294" s="81"/>
    </row>
    <row r="295" spans="1:11" s="14" customFormat="1" ht="12" customHeight="1" x14ac:dyDescent="0.25">
      <c r="A295" s="456" t="s">
        <v>671</v>
      </c>
      <c r="B295" s="749"/>
      <c r="C295" s="714"/>
      <c r="D295" s="458"/>
      <c r="E295" s="458"/>
      <c r="F295" s="458"/>
      <c r="G295" s="458"/>
      <c r="H295" s="458"/>
      <c r="I295" s="458"/>
      <c r="J295" s="458"/>
      <c r="K295" s="459"/>
    </row>
    <row r="296" spans="1:11" s="14" customFormat="1" ht="12" customHeight="1" x14ac:dyDescent="0.25">
      <c r="A296" s="703" t="s">
        <v>672</v>
      </c>
      <c r="B296" s="699" t="s">
        <v>352</v>
      </c>
      <c r="C296" s="640"/>
      <c r="D296" s="641"/>
      <c r="E296" s="641"/>
      <c r="F296" s="641"/>
      <c r="G296" s="641"/>
      <c r="H296" s="641"/>
      <c r="I296" s="641"/>
      <c r="J296" s="641"/>
      <c r="K296" s="642"/>
    </row>
    <row r="297" spans="1:11" s="14" customFormat="1" ht="12" customHeight="1" x14ac:dyDescent="0.25">
      <c r="A297" s="664" t="s">
        <v>549</v>
      </c>
      <c r="B297" s="709"/>
      <c r="C297" s="480"/>
      <c r="D297" s="501"/>
      <c r="E297" s="501"/>
      <c r="F297" s="501"/>
      <c r="G297" s="480"/>
      <c r="H297" s="643"/>
      <c r="I297" s="480"/>
      <c r="J297" s="480"/>
      <c r="K297" s="480"/>
    </row>
    <row r="298" spans="1:11" ht="12" customHeight="1" x14ac:dyDescent="0.25">
      <c r="A298" s="209" t="s">
        <v>612</v>
      </c>
      <c r="B298" s="212">
        <v>2530</v>
      </c>
      <c r="C298" s="316">
        <v>0</v>
      </c>
      <c r="D298" s="316">
        <v>0</v>
      </c>
      <c r="E298" s="316">
        <v>0</v>
      </c>
      <c r="F298" s="316">
        <v>0</v>
      </c>
      <c r="G298" s="316">
        <v>0</v>
      </c>
      <c r="H298" s="316">
        <v>0</v>
      </c>
      <c r="I298" s="316">
        <v>0</v>
      </c>
      <c r="J298" s="480"/>
      <c r="K298" s="462">
        <f>SUM(C298:J298)</f>
        <v>0</v>
      </c>
    </row>
    <row r="299" spans="1:11" ht="12" customHeight="1" x14ac:dyDescent="0.25">
      <c r="A299" s="209" t="s">
        <v>646</v>
      </c>
      <c r="B299" s="212">
        <v>2900</v>
      </c>
      <c r="C299" s="316">
        <v>0</v>
      </c>
      <c r="D299" s="316">
        <v>0</v>
      </c>
      <c r="E299" s="316">
        <v>0</v>
      </c>
      <c r="F299" s="316">
        <v>0</v>
      </c>
      <c r="G299" s="316">
        <v>0</v>
      </c>
      <c r="H299" s="316">
        <v>0</v>
      </c>
      <c r="I299" s="316">
        <v>0</v>
      </c>
      <c r="J299" s="480"/>
      <c r="K299" s="481">
        <f>SUM(C299:J299)</f>
        <v>0</v>
      </c>
    </row>
    <row r="300" spans="1:11" ht="12.75" customHeight="1" x14ac:dyDescent="0.25">
      <c r="A300" s="690" t="s">
        <v>565</v>
      </c>
      <c r="B300" s="652">
        <v>2000</v>
      </c>
      <c r="C300" s="469">
        <f t="shared" ref="C300:I300" si="27">SUM(C298:C299)</f>
        <v>0</v>
      </c>
      <c r="D300" s="469">
        <f t="shared" si="27"/>
        <v>0</v>
      </c>
      <c r="E300" s="469">
        <f t="shared" si="27"/>
        <v>0</v>
      </c>
      <c r="F300" s="469">
        <f t="shared" si="27"/>
        <v>0</v>
      </c>
      <c r="G300" s="469">
        <f t="shared" si="27"/>
        <v>0</v>
      </c>
      <c r="H300" s="469">
        <f t="shared" si="27"/>
        <v>0</v>
      </c>
      <c r="I300" s="469">
        <f t="shared" si="27"/>
        <v>0</v>
      </c>
      <c r="J300" s="480"/>
      <c r="K300" s="469">
        <f>SUM(K298:K299)</f>
        <v>0</v>
      </c>
    </row>
    <row r="301" spans="1:11" s="14" customFormat="1" ht="12.75" customHeight="1" x14ac:dyDescent="0.25">
      <c r="A301" s="750" t="s">
        <v>673</v>
      </c>
      <c r="B301" s="687">
        <v>4000</v>
      </c>
      <c r="C301" s="751"/>
      <c r="D301" s="688"/>
      <c r="E301" s="688"/>
      <c r="F301" s="688"/>
      <c r="G301" s="688"/>
      <c r="H301" s="688"/>
      <c r="I301" s="688"/>
      <c r="J301" s="641"/>
      <c r="K301" s="689"/>
    </row>
    <row r="302" spans="1:11" ht="12" customHeight="1" x14ac:dyDescent="0.25">
      <c r="A302" s="752" t="s">
        <v>569</v>
      </c>
      <c r="B302" s="674">
        <v>4100</v>
      </c>
      <c r="C302" s="480"/>
      <c r="D302" s="480"/>
      <c r="E302" s="480"/>
      <c r="F302" s="480"/>
      <c r="G302" s="480"/>
      <c r="H302" s="485"/>
      <c r="I302" s="480"/>
      <c r="J302" s="681"/>
      <c r="K302" s="480"/>
    </row>
    <row r="303" spans="1:11" ht="12" customHeight="1" x14ac:dyDescent="0.25">
      <c r="A303" s="209" t="s">
        <v>674</v>
      </c>
      <c r="B303" s="212">
        <v>4110</v>
      </c>
      <c r="C303" s="480"/>
      <c r="D303" s="480"/>
      <c r="E303" s="316">
        <v>0</v>
      </c>
      <c r="F303" s="480"/>
      <c r="G303" s="480"/>
      <c r="H303" s="316">
        <v>0</v>
      </c>
      <c r="I303" s="480"/>
      <c r="J303" s="485"/>
      <c r="K303" s="753">
        <f>SUM(E303,H303)</f>
        <v>0</v>
      </c>
    </row>
    <row r="304" spans="1:11" ht="12" customHeight="1" x14ac:dyDescent="0.25">
      <c r="A304" s="209" t="s">
        <v>675</v>
      </c>
      <c r="B304" s="212">
        <v>4120</v>
      </c>
      <c r="C304" s="480"/>
      <c r="D304" s="480"/>
      <c r="E304" s="316">
        <v>0</v>
      </c>
      <c r="F304" s="480"/>
      <c r="G304" s="480"/>
      <c r="H304" s="316">
        <v>0</v>
      </c>
      <c r="I304" s="480"/>
      <c r="J304" s="485"/>
      <c r="K304" s="671">
        <f>SUM(C304:J304)</f>
        <v>0</v>
      </c>
    </row>
    <row r="305" spans="1:12" ht="12" customHeight="1" x14ac:dyDescent="0.25">
      <c r="A305" s="209" t="s">
        <v>676</v>
      </c>
      <c r="B305" s="212">
        <v>4140</v>
      </c>
      <c r="C305" s="480"/>
      <c r="D305" s="480"/>
      <c r="E305" s="316">
        <v>0</v>
      </c>
      <c r="F305" s="480"/>
      <c r="G305" s="480"/>
      <c r="H305" s="316">
        <v>0</v>
      </c>
      <c r="I305" s="480"/>
      <c r="J305" s="485"/>
      <c r="K305" s="671">
        <f>SUM(C305:J305)</f>
        <v>0</v>
      </c>
    </row>
    <row r="306" spans="1:12" ht="12.75" customHeight="1" x14ac:dyDescent="0.25">
      <c r="A306" s="209" t="s">
        <v>678</v>
      </c>
      <c r="B306" s="212">
        <v>4190</v>
      </c>
      <c r="C306" s="480"/>
      <c r="D306" s="480"/>
      <c r="E306" s="316">
        <v>0</v>
      </c>
      <c r="F306" s="480"/>
      <c r="G306" s="480"/>
      <c r="H306" s="316">
        <v>0</v>
      </c>
      <c r="I306" s="480"/>
      <c r="J306" s="485"/>
      <c r="K306" s="671">
        <f>SUM(C306:J306)</f>
        <v>0</v>
      </c>
    </row>
    <row r="307" spans="1:12" ht="16.5" customHeight="1" x14ac:dyDescent="0.3">
      <c r="A307" s="754" t="s">
        <v>677</v>
      </c>
      <c r="B307" s="755">
        <v>4000</v>
      </c>
      <c r="C307" s="480"/>
      <c r="D307" s="681"/>
      <c r="E307" s="469">
        <f>SUM(E303:E306)</f>
        <v>0</v>
      </c>
      <c r="F307" s="480"/>
      <c r="G307" s="681"/>
      <c r="H307" s="469">
        <f>SUM(H303:H306)</f>
        <v>0</v>
      </c>
      <c r="I307" s="480"/>
      <c r="J307" s="485"/>
      <c r="K307" s="469">
        <f>SUM(K303:K306)</f>
        <v>0</v>
      </c>
      <c r="L307" s="234"/>
    </row>
    <row r="308" spans="1:12" s="14" customFormat="1" ht="13.5" customHeight="1" x14ac:dyDescent="0.25">
      <c r="A308" s="703" t="s">
        <v>679</v>
      </c>
      <c r="B308" s="676">
        <v>6000</v>
      </c>
      <c r="C308" s="501"/>
      <c r="D308" s="501"/>
      <c r="E308" s="501"/>
      <c r="F308" s="501"/>
      <c r="G308" s="480"/>
      <c r="H308" s="91">
        <v>0</v>
      </c>
      <c r="I308" s="501"/>
      <c r="J308" s="485"/>
      <c r="K308" s="462">
        <f>SUM(C308:J308)</f>
        <v>0</v>
      </c>
    </row>
    <row r="309" spans="1:12" ht="14.25" customHeight="1" x14ac:dyDescent="0.25">
      <c r="A309" s="684" t="s">
        <v>625</v>
      </c>
      <c r="B309" s="619"/>
      <c r="C309" s="472">
        <f>(C300)</f>
        <v>0</v>
      </c>
      <c r="D309" s="472">
        <f>(D300)</f>
        <v>0</v>
      </c>
      <c r="E309" s="472">
        <f>SUM(E300,E307)</f>
        <v>0</v>
      </c>
      <c r="F309" s="472">
        <f>SUM(F300)</f>
        <v>0</v>
      </c>
      <c r="G309" s="756">
        <f>G300</f>
        <v>0</v>
      </c>
      <c r="H309" s="472">
        <f>SUM(H300,H307,H308)</f>
        <v>0</v>
      </c>
      <c r="I309" s="472">
        <f>SUM(I300)</f>
        <v>0</v>
      </c>
      <c r="J309" s="480"/>
      <c r="K309" s="472">
        <f>SUM(K300,K307,K308)</f>
        <v>0</v>
      </c>
    </row>
    <row r="310" spans="1:12" ht="14.25" customHeight="1" x14ac:dyDescent="0.25">
      <c r="A310" s="232" t="s">
        <v>626</v>
      </c>
      <c r="B310" s="323"/>
      <c r="C310" s="501"/>
      <c r="D310" s="501"/>
      <c r="E310" s="501"/>
      <c r="F310" s="501"/>
      <c r="G310" s="501"/>
      <c r="H310" s="501"/>
      <c r="I310" s="501"/>
      <c r="J310" s="662"/>
      <c r="K310" s="490">
        <f>'EstRev 6-11'!H240-'EstExp 12-20'!K309</f>
        <v>0</v>
      </c>
    </row>
    <row r="311" spans="1:12" ht="13.5" customHeight="1" x14ac:dyDescent="0.25">
      <c r="A311" s="233"/>
      <c r="B311" s="101"/>
      <c r="C311" s="81"/>
      <c r="D311" s="81"/>
      <c r="E311" s="81"/>
      <c r="F311" s="81"/>
      <c r="G311" s="81"/>
      <c r="H311" s="81"/>
      <c r="I311" s="81"/>
      <c r="J311" s="81"/>
      <c r="K311" s="81"/>
    </row>
    <row r="312" spans="1:12" s="14" customFormat="1" ht="12" customHeight="1" x14ac:dyDescent="0.25">
      <c r="A312" s="757" t="s">
        <v>680</v>
      </c>
      <c r="B312" s="758"/>
      <c r="C312" s="759"/>
      <c r="D312" s="458"/>
      <c r="E312" s="458"/>
      <c r="F312" s="458"/>
      <c r="G312" s="458"/>
      <c r="H312" s="458"/>
      <c r="I312" s="458"/>
      <c r="J312" s="458"/>
      <c r="K312" s="459"/>
    </row>
    <row r="313" spans="1:12" ht="12.75" customHeight="1" x14ac:dyDescent="0.25">
      <c r="A313" s="233"/>
      <c r="B313" s="101"/>
      <c r="C313" s="81"/>
      <c r="D313" s="81"/>
      <c r="E313" s="81"/>
      <c r="F313" s="81"/>
      <c r="G313" s="81"/>
      <c r="H313" s="81"/>
      <c r="I313" s="81"/>
      <c r="J313" s="81"/>
      <c r="K313" s="81"/>
    </row>
    <row r="314" spans="1:12" s="14" customFormat="1" ht="12" customHeight="1" x14ac:dyDescent="0.25">
      <c r="A314" s="760" t="s">
        <v>681</v>
      </c>
      <c r="B314" s="761"/>
      <c r="C314" s="714"/>
      <c r="D314" s="458"/>
      <c r="E314" s="458"/>
      <c r="F314" s="458"/>
      <c r="G314" s="458"/>
      <c r="H314" s="458"/>
      <c r="I314" s="458"/>
      <c r="J314" s="458"/>
      <c r="K314" s="459"/>
    </row>
    <row r="315" spans="1:12" s="14" customFormat="1" ht="12" customHeight="1" x14ac:dyDescent="0.25">
      <c r="A315" s="638" t="s">
        <v>682</v>
      </c>
      <c r="B315" s="639" t="s">
        <v>89</v>
      </c>
      <c r="C315" s="640"/>
      <c r="D315" s="641"/>
      <c r="E315" s="641"/>
      <c r="F315" s="641"/>
      <c r="G315" s="641"/>
      <c r="H315" s="641"/>
      <c r="I315" s="641"/>
      <c r="J315" s="641"/>
      <c r="K315" s="642"/>
    </row>
    <row r="316" spans="1:12" s="14" customFormat="1" ht="12" customHeight="1" x14ac:dyDescent="0.25">
      <c r="A316" s="230" t="s">
        <v>493</v>
      </c>
      <c r="B316" s="231">
        <v>1100</v>
      </c>
      <c r="C316" s="316">
        <v>0</v>
      </c>
      <c r="D316" s="316">
        <v>0</v>
      </c>
      <c r="E316" s="316">
        <v>0</v>
      </c>
      <c r="F316" s="316">
        <v>0</v>
      </c>
      <c r="G316" s="316">
        <v>0</v>
      </c>
      <c r="H316" s="316">
        <v>0</v>
      </c>
      <c r="I316" s="316">
        <v>0</v>
      </c>
      <c r="J316" s="316">
        <v>0</v>
      </c>
      <c r="K316" s="481">
        <f>SUM(C316:J316)</f>
        <v>0</v>
      </c>
    </row>
    <row r="317" spans="1:12" ht="12" customHeight="1" x14ac:dyDescent="0.25">
      <c r="A317" s="226" t="s">
        <v>494</v>
      </c>
      <c r="B317" s="220">
        <v>1115</v>
      </c>
      <c r="C317" s="644"/>
      <c r="D317" s="645"/>
      <c r="E317" s="78">
        <v>0</v>
      </c>
      <c r="F317" s="645"/>
      <c r="G317" s="645"/>
      <c r="H317" s="645"/>
      <c r="I317" s="645"/>
      <c r="J317" s="645"/>
      <c r="K317" s="462">
        <f>SUM(C317,E317)</f>
        <v>0</v>
      </c>
    </row>
    <row r="318" spans="1:12" ht="12" customHeight="1" x14ac:dyDescent="0.25">
      <c r="A318" s="226" t="s">
        <v>495</v>
      </c>
      <c r="B318" s="220">
        <v>1125</v>
      </c>
      <c r="C318" s="316">
        <v>0</v>
      </c>
      <c r="D318" s="316">
        <v>0</v>
      </c>
      <c r="E318" s="316">
        <v>0</v>
      </c>
      <c r="F318" s="316">
        <v>0</v>
      </c>
      <c r="G318" s="316">
        <v>0</v>
      </c>
      <c r="H318" s="316">
        <v>0</v>
      </c>
      <c r="I318" s="316">
        <v>0</v>
      </c>
      <c r="J318" s="316">
        <v>0</v>
      </c>
      <c r="K318" s="462">
        <f t="shared" ref="K318:K344" si="28">SUM(C318:J318)</f>
        <v>0</v>
      </c>
    </row>
    <row r="319" spans="1:12" ht="12" customHeight="1" x14ac:dyDescent="0.25">
      <c r="A319" s="226" t="s">
        <v>496</v>
      </c>
      <c r="B319" s="220">
        <v>1200</v>
      </c>
      <c r="C319" s="316">
        <v>0</v>
      </c>
      <c r="D319" s="316">
        <v>0</v>
      </c>
      <c r="E319" s="316">
        <v>0</v>
      </c>
      <c r="F319" s="316">
        <v>0</v>
      </c>
      <c r="G319" s="316">
        <v>0</v>
      </c>
      <c r="H319" s="316">
        <v>0</v>
      </c>
      <c r="I319" s="316">
        <v>0</v>
      </c>
      <c r="J319" s="316">
        <v>0</v>
      </c>
      <c r="K319" s="462">
        <f t="shared" si="28"/>
        <v>0</v>
      </c>
    </row>
    <row r="320" spans="1:12" ht="12" customHeight="1" x14ac:dyDescent="0.25">
      <c r="A320" s="226" t="s">
        <v>497</v>
      </c>
      <c r="B320" s="220">
        <v>1225</v>
      </c>
      <c r="C320" s="316">
        <v>0</v>
      </c>
      <c r="D320" s="316">
        <v>0</v>
      </c>
      <c r="E320" s="316">
        <v>0</v>
      </c>
      <c r="F320" s="316">
        <v>0</v>
      </c>
      <c r="G320" s="316">
        <v>0</v>
      </c>
      <c r="H320" s="316">
        <v>0</v>
      </c>
      <c r="I320" s="316">
        <v>0</v>
      </c>
      <c r="J320" s="316">
        <v>0</v>
      </c>
      <c r="K320" s="462">
        <f t="shared" si="28"/>
        <v>0</v>
      </c>
    </row>
    <row r="321" spans="1:11" ht="12" customHeight="1" x14ac:dyDescent="0.25">
      <c r="A321" s="226" t="s">
        <v>498</v>
      </c>
      <c r="B321" s="220">
        <v>1250</v>
      </c>
      <c r="C321" s="316">
        <v>0</v>
      </c>
      <c r="D321" s="316">
        <v>0</v>
      </c>
      <c r="E321" s="316">
        <v>0</v>
      </c>
      <c r="F321" s="316">
        <v>0</v>
      </c>
      <c r="G321" s="316">
        <v>0</v>
      </c>
      <c r="H321" s="316">
        <v>0</v>
      </c>
      <c r="I321" s="316">
        <v>0</v>
      </c>
      <c r="J321" s="316">
        <v>0</v>
      </c>
      <c r="K321" s="462">
        <f t="shared" si="28"/>
        <v>0</v>
      </c>
    </row>
    <row r="322" spans="1:11" ht="12" customHeight="1" x14ac:dyDescent="0.25">
      <c r="A322" s="226" t="s">
        <v>499</v>
      </c>
      <c r="B322" s="220">
        <v>1275</v>
      </c>
      <c r="C322" s="316">
        <v>0</v>
      </c>
      <c r="D322" s="316">
        <v>0</v>
      </c>
      <c r="E322" s="316">
        <v>0</v>
      </c>
      <c r="F322" s="316">
        <v>0</v>
      </c>
      <c r="G322" s="316">
        <v>0</v>
      </c>
      <c r="H322" s="316">
        <v>0</v>
      </c>
      <c r="I322" s="316">
        <v>0</v>
      </c>
      <c r="J322" s="316">
        <v>0</v>
      </c>
      <c r="K322" s="462">
        <f t="shared" si="28"/>
        <v>0</v>
      </c>
    </row>
    <row r="323" spans="1:11" ht="12" customHeight="1" x14ac:dyDescent="0.25">
      <c r="A323" s="226" t="s">
        <v>500</v>
      </c>
      <c r="B323" s="220">
        <v>1300</v>
      </c>
      <c r="C323" s="316">
        <v>0</v>
      </c>
      <c r="D323" s="316">
        <v>0</v>
      </c>
      <c r="E323" s="316">
        <v>0</v>
      </c>
      <c r="F323" s="316">
        <v>0</v>
      </c>
      <c r="G323" s="316">
        <v>0</v>
      </c>
      <c r="H323" s="316">
        <v>0</v>
      </c>
      <c r="I323" s="316">
        <v>0</v>
      </c>
      <c r="J323" s="316">
        <v>0</v>
      </c>
      <c r="K323" s="462">
        <f t="shared" si="28"/>
        <v>0</v>
      </c>
    </row>
    <row r="324" spans="1:11" ht="12" customHeight="1" x14ac:dyDescent="0.25">
      <c r="A324" s="226" t="s">
        <v>501</v>
      </c>
      <c r="B324" s="220">
        <v>1400</v>
      </c>
      <c r="C324" s="316">
        <v>0</v>
      </c>
      <c r="D324" s="316">
        <v>0</v>
      </c>
      <c r="E324" s="316">
        <v>0</v>
      </c>
      <c r="F324" s="316">
        <v>0</v>
      </c>
      <c r="G324" s="316">
        <v>0</v>
      </c>
      <c r="H324" s="316">
        <v>0</v>
      </c>
      <c r="I324" s="316">
        <v>0</v>
      </c>
      <c r="J324" s="316">
        <v>0</v>
      </c>
      <c r="K324" s="462">
        <f t="shared" si="28"/>
        <v>0</v>
      </c>
    </row>
    <row r="325" spans="1:11" ht="12" customHeight="1" x14ac:dyDescent="0.25">
      <c r="A325" s="226" t="s">
        <v>502</v>
      </c>
      <c r="B325" s="220">
        <v>1500</v>
      </c>
      <c r="C325" s="316">
        <v>0</v>
      </c>
      <c r="D325" s="316">
        <v>0</v>
      </c>
      <c r="E325" s="316">
        <v>0</v>
      </c>
      <c r="F325" s="316">
        <v>0</v>
      </c>
      <c r="G325" s="316">
        <v>0</v>
      </c>
      <c r="H325" s="316">
        <v>0</v>
      </c>
      <c r="I325" s="316">
        <v>0</v>
      </c>
      <c r="J325" s="316">
        <v>0</v>
      </c>
      <c r="K325" s="462">
        <f t="shared" si="28"/>
        <v>0</v>
      </c>
    </row>
    <row r="326" spans="1:11" ht="12" customHeight="1" x14ac:dyDescent="0.25">
      <c r="A326" s="226" t="s">
        <v>503</v>
      </c>
      <c r="B326" s="220">
        <v>1600</v>
      </c>
      <c r="C326" s="316">
        <v>0</v>
      </c>
      <c r="D326" s="316">
        <v>0</v>
      </c>
      <c r="E326" s="316">
        <v>0</v>
      </c>
      <c r="F326" s="316">
        <v>0</v>
      </c>
      <c r="G326" s="316">
        <v>0</v>
      </c>
      <c r="H326" s="316">
        <v>0</v>
      </c>
      <c r="I326" s="316">
        <v>0</v>
      </c>
      <c r="J326" s="316">
        <v>0</v>
      </c>
      <c r="K326" s="462">
        <f t="shared" si="28"/>
        <v>0</v>
      </c>
    </row>
    <row r="327" spans="1:11" ht="12" customHeight="1" x14ac:dyDescent="0.25">
      <c r="A327" s="226" t="s">
        <v>504</v>
      </c>
      <c r="B327" s="220">
        <v>1650</v>
      </c>
      <c r="C327" s="316">
        <v>0</v>
      </c>
      <c r="D327" s="316">
        <v>0</v>
      </c>
      <c r="E327" s="316">
        <v>0</v>
      </c>
      <c r="F327" s="316">
        <v>0</v>
      </c>
      <c r="G327" s="316">
        <v>0</v>
      </c>
      <c r="H327" s="316">
        <v>0</v>
      </c>
      <c r="I327" s="316">
        <v>0</v>
      </c>
      <c r="J327" s="316">
        <v>0</v>
      </c>
      <c r="K327" s="462">
        <f t="shared" si="28"/>
        <v>0</v>
      </c>
    </row>
    <row r="328" spans="1:11" ht="12" customHeight="1" x14ac:dyDescent="0.25">
      <c r="A328" s="226" t="s">
        <v>505</v>
      </c>
      <c r="B328" s="220">
        <v>1700</v>
      </c>
      <c r="C328" s="316">
        <v>0</v>
      </c>
      <c r="D328" s="316">
        <v>0</v>
      </c>
      <c r="E328" s="316">
        <v>0</v>
      </c>
      <c r="F328" s="316">
        <v>0</v>
      </c>
      <c r="G328" s="316">
        <v>0</v>
      </c>
      <c r="H328" s="316">
        <v>0</v>
      </c>
      <c r="I328" s="316">
        <v>0</v>
      </c>
      <c r="J328" s="316">
        <v>0</v>
      </c>
      <c r="K328" s="462">
        <f t="shared" si="28"/>
        <v>0</v>
      </c>
    </row>
    <row r="329" spans="1:11" s="14" customFormat="1" ht="12" customHeight="1" x14ac:dyDescent="0.25">
      <c r="A329" s="226" t="s">
        <v>506</v>
      </c>
      <c r="B329" s="220">
        <v>1800</v>
      </c>
      <c r="C329" s="316">
        <v>0</v>
      </c>
      <c r="D329" s="316">
        <v>0</v>
      </c>
      <c r="E329" s="316">
        <v>0</v>
      </c>
      <c r="F329" s="316">
        <v>0</v>
      </c>
      <c r="G329" s="316">
        <v>0</v>
      </c>
      <c r="H329" s="316">
        <v>0</v>
      </c>
      <c r="I329" s="316">
        <v>0</v>
      </c>
      <c r="J329" s="316">
        <v>0</v>
      </c>
      <c r="K329" s="462">
        <f t="shared" si="28"/>
        <v>0</v>
      </c>
    </row>
    <row r="330" spans="1:11" ht="12" customHeight="1" x14ac:dyDescent="0.25">
      <c r="A330" s="226" t="s">
        <v>507</v>
      </c>
      <c r="B330" s="220">
        <v>1900</v>
      </c>
      <c r="C330" s="316">
        <v>0</v>
      </c>
      <c r="D330" s="316">
        <v>0</v>
      </c>
      <c r="E330" s="316">
        <v>0</v>
      </c>
      <c r="F330" s="316">
        <v>0</v>
      </c>
      <c r="G330" s="316">
        <v>0</v>
      </c>
      <c r="H330" s="316">
        <v>0</v>
      </c>
      <c r="I330" s="316">
        <v>0</v>
      </c>
      <c r="J330" s="316">
        <v>0</v>
      </c>
      <c r="K330" s="462">
        <f t="shared" si="28"/>
        <v>0</v>
      </c>
    </row>
    <row r="331" spans="1:11" ht="12" customHeight="1" x14ac:dyDescent="0.25">
      <c r="A331" s="226" t="s">
        <v>508</v>
      </c>
      <c r="B331" s="220">
        <v>1910</v>
      </c>
      <c r="C331" s="644"/>
      <c r="D331" s="645"/>
      <c r="E331" s="645"/>
      <c r="F331" s="645"/>
      <c r="G331" s="645"/>
      <c r="H331" s="316">
        <v>0</v>
      </c>
      <c r="I331" s="646"/>
      <c r="J331" s="645"/>
      <c r="K331" s="462">
        <f t="shared" si="28"/>
        <v>0</v>
      </c>
    </row>
    <row r="332" spans="1:11" ht="12" customHeight="1" x14ac:dyDescent="0.25">
      <c r="A332" s="226" t="s">
        <v>509</v>
      </c>
      <c r="B332" s="220">
        <v>1911</v>
      </c>
      <c r="C332" s="647"/>
      <c r="D332" s="648"/>
      <c r="E332" s="648"/>
      <c r="F332" s="648"/>
      <c r="G332" s="648"/>
      <c r="H332" s="316">
        <v>0</v>
      </c>
      <c r="I332" s="649"/>
      <c r="J332" s="648"/>
      <c r="K332" s="462">
        <f t="shared" si="28"/>
        <v>0</v>
      </c>
    </row>
    <row r="333" spans="1:11" s="14" customFormat="1" ht="12" customHeight="1" x14ac:dyDescent="0.25">
      <c r="A333" s="226" t="s">
        <v>510</v>
      </c>
      <c r="B333" s="220">
        <v>1912</v>
      </c>
      <c r="C333" s="647"/>
      <c r="D333" s="648"/>
      <c r="E333" s="648"/>
      <c r="F333" s="648"/>
      <c r="G333" s="648"/>
      <c r="H333" s="316">
        <v>0</v>
      </c>
      <c r="I333" s="649"/>
      <c r="J333" s="648"/>
      <c r="K333" s="462">
        <f t="shared" si="28"/>
        <v>0</v>
      </c>
    </row>
    <row r="334" spans="1:11" s="14" customFormat="1" ht="12" customHeight="1" x14ac:dyDescent="0.25">
      <c r="A334" s="226" t="s">
        <v>511</v>
      </c>
      <c r="B334" s="220">
        <v>1913</v>
      </c>
      <c r="C334" s="647"/>
      <c r="D334" s="648"/>
      <c r="E334" s="648"/>
      <c r="F334" s="648"/>
      <c r="G334" s="648"/>
      <c r="H334" s="316">
        <v>0</v>
      </c>
      <c r="I334" s="649"/>
      <c r="J334" s="648"/>
      <c r="K334" s="462">
        <f t="shared" si="28"/>
        <v>0</v>
      </c>
    </row>
    <row r="335" spans="1:11" ht="12" customHeight="1" x14ac:dyDescent="0.25">
      <c r="A335" s="226" t="s">
        <v>512</v>
      </c>
      <c r="B335" s="220">
        <v>1914</v>
      </c>
      <c r="C335" s="647"/>
      <c r="D335" s="648"/>
      <c r="E335" s="648"/>
      <c r="F335" s="648"/>
      <c r="G335" s="648"/>
      <c r="H335" s="316">
        <v>0</v>
      </c>
      <c r="I335" s="649"/>
      <c r="J335" s="648"/>
      <c r="K335" s="462">
        <f t="shared" si="28"/>
        <v>0</v>
      </c>
    </row>
    <row r="336" spans="1:11" ht="12" customHeight="1" x14ac:dyDescent="0.25">
      <c r="A336" s="226" t="s">
        <v>513</v>
      </c>
      <c r="B336" s="220">
        <v>1915</v>
      </c>
      <c r="C336" s="647"/>
      <c r="D336" s="648"/>
      <c r="E336" s="648"/>
      <c r="F336" s="648"/>
      <c r="G336" s="648"/>
      <c r="H336" s="316">
        <v>0</v>
      </c>
      <c r="I336" s="649"/>
      <c r="J336" s="648"/>
      <c r="K336" s="462">
        <f t="shared" si="28"/>
        <v>0</v>
      </c>
    </row>
    <row r="337" spans="1:12" ht="12" customHeight="1" x14ac:dyDescent="0.25">
      <c r="A337" s="226" t="s">
        <v>514</v>
      </c>
      <c r="B337" s="220">
        <v>1916</v>
      </c>
      <c r="C337" s="647"/>
      <c r="D337" s="648"/>
      <c r="E337" s="648"/>
      <c r="F337" s="648"/>
      <c r="G337" s="648"/>
      <c r="H337" s="316">
        <v>0</v>
      </c>
      <c r="I337" s="649"/>
      <c r="J337" s="648"/>
      <c r="K337" s="462">
        <f t="shared" si="28"/>
        <v>0</v>
      </c>
    </row>
    <row r="338" spans="1:12" ht="12" customHeight="1" x14ac:dyDescent="0.25">
      <c r="A338" s="226" t="s">
        <v>515</v>
      </c>
      <c r="B338" s="220">
        <v>1917</v>
      </c>
      <c r="C338" s="647"/>
      <c r="D338" s="648"/>
      <c r="E338" s="648"/>
      <c r="F338" s="648"/>
      <c r="G338" s="648"/>
      <c r="H338" s="316">
        <v>0</v>
      </c>
      <c r="I338" s="649"/>
      <c r="J338" s="648"/>
      <c r="K338" s="462">
        <f t="shared" si="28"/>
        <v>0</v>
      </c>
    </row>
    <row r="339" spans="1:12" s="14" customFormat="1" ht="12" customHeight="1" x14ac:dyDescent="0.25">
      <c r="A339" s="226" t="s">
        <v>516</v>
      </c>
      <c r="B339" s="220">
        <v>1918</v>
      </c>
      <c r="C339" s="647"/>
      <c r="D339" s="648"/>
      <c r="E339" s="648"/>
      <c r="F339" s="648"/>
      <c r="G339" s="648"/>
      <c r="H339" s="316">
        <v>0</v>
      </c>
      <c r="I339" s="649"/>
      <c r="J339" s="648"/>
      <c r="K339" s="462">
        <f t="shared" si="28"/>
        <v>0</v>
      </c>
    </row>
    <row r="340" spans="1:12" ht="12" customHeight="1" x14ac:dyDescent="0.25">
      <c r="A340" s="226" t="s">
        <v>517</v>
      </c>
      <c r="B340" s="220">
        <v>1919</v>
      </c>
      <c r="C340" s="647"/>
      <c r="D340" s="648"/>
      <c r="E340" s="648"/>
      <c r="F340" s="648"/>
      <c r="G340" s="648"/>
      <c r="H340" s="316">
        <v>0</v>
      </c>
      <c r="I340" s="649"/>
      <c r="J340" s="648"/>
      <c r="K340" s="462">
        <f t="shared" si="28"/>
        <v>0</v>
      </c>
      <c r="L340" s="225"/>
    </row>
    <row r="341" spans="1:12" ht="12" customHeight="1" x14ac:dyDescent="0.25">
      <c r="A341" s="226" t="s">
        <v>518</v>
      </c>
      <c r="B341" s="227">
        <v>1920</v>
      </c>
      <c r="C341" s="647"/>
      <c r="D341" s="648"/>
      <c r="E341" s="648"/>
      <c r="F341" s="648"/>
      <c r="G341" s="648"/>
      <c r="H341" s="316">
        <v>0</v>
      </c>
      <c r="I341" s="649"/>
      <c r="J341" s="648"/>
      <c r="K341" s="462">
        <f t="shared" si="28"/>
        <v>0</v>
      </c>
    </row>
    <row r="342" spans="1:12" ht="12" customHeight="1" x14ac:dyDescent="0.25">
      <c r="A342" s="226" t="s">
        <v>519</v>
      </c>
      <c r="B342" s="227">
        <v>1921</v>
      </c>
      <c r="C342" s="647"/>
      <c r="D342" s="648"/>
      <c r="E342" s="648"/>
      <c r="F342" s="648"/>
      <c r="G342" s="648"/>
      <c r="H342" s="316">
        <v>0</v>
      </c>
      <c r="I342" s="649"/>
      <c r="J342" s="648"/>
      <c r="K342" s="462">
        <f t="shared" si="28"/>
        <v>0</v>
      </c>
    </row>
    <row r="343" spans="1:12" s="14" customFormat="1" ht="12" customHeight="1" x14ac:dyDescent="0.25">
      <c r="A343" s="228" t="s">
        <v>520</v>
      </c>
      <c r="B343" s="229">
        <v>1922</v>
      </c>
      <c r="C343" s="647"/>
      <c r="D343" s="648"/>
      <c r="E343" s="648"/>
      <c r="F343" s="648"/>
      <c r="G343" s="648"/>
      <c r="H343" s="316">
        <v>0</v>
      </c>
      <c r="I343" s="649"/>
      <c r="J343" s="648"/>
      <c r="K343" s="462">
        <f t="shared" si="28"/>
        <v>0</v>
      </c>
    </row>
    <row r="344" spans="1:12" s="14" customFormat="1" ht="15" customHeight="1" x14ac:dyDescent="0.25">
      <c r="A344" s="651" t="s">
        <v>684</v>
      </c>
      <c r="B344" s="652">
        <v>1000</v>
      </c>
      <c r="C344" s="469">
        <f t="shared" ref="C344:J344" si="29">SUM(C316:C343)</f>
        <v>0</v>
      </c>
      <c r="D344" s="469">
        <f t="shared" si="29"/>
        <v>0</v>
      </c>
      <c r="E344" s="469">
        <f t="shared" si="29"/>
        <v>0</v>
      </c>
      <c r="F344" s="469">
        <f t="shared" si="29"/>
        <v>0</v>
      </c>
      <c r="G344" s="469">
        <f t="shared" si="29"/>
        <v>0</v>
      </c>
      <c r="H344" s="469">
        <f t="shared" si="29"/>
        <v>0</v>
      </c>
      <c r="I344" s="469">
        <f t="shared" si="29"/>
        <v>0</v>
      </c>
      <c r="J344" s="469">
        <f t="shared" si="29"/>
        <v>0</v>
      </c>
      <c r="K344" s="469">
        <f t="shared" si="28"/>
        <v>0</v>
      </c>
    </row>
    <row r="345" spans="1:12" ht="12.75" customHeight="1" x14ac:dyDescent="0.25">
      <c r="A345" s="654" t="s">
        <v>683</v>
      </c>
      <c r="B345" s="655">
        <v>2000</v>
      </c>
      <c r="C345" s="656"/>
      <c r="D345" s="657"/>
      <c r="E345" s="657"/>
      <c r="F345" s="657"/>
      <c r="G345" s="657"/>
      <c r="H345" s="657"/>
      <c r="I345" s="657"/>
      <c r="J345" s="657"/>
      <c r="K345" s="658"/>
    </row>
    <row r="346" spans="1:12" ht="12" customHeight="1" x14ac:dyDescent="0.25">
      <c r="A346" s="659" t="s">
        <v>525</v>
      </c>
      <c r="B346" s="660">
        <v>2100</v>
      </c>
      <c r="C346" s="643"/>
      <c r="D346" s="661"/>
      <c r="E346" s="661"/>
      <c r="F346" s="661"/>
      <c r="G346" s="661"/>
      <c r="H346" s="661"/>
      <c r="I346" s="661"/>
      <c r="J346" s="661"/>
      <c r="K346" s="662"/>
    </row>
    <row r="347" spans="1:12" ht="12" customHeight="1" x14ac:dyDescent="0.25">
      <c r="A347" s="219" t="s">
        <v>526</v>
      </c>
      <c r="B347" s="220">
        <v>2110</v>
      </c>
      <c r="C347" s="316">
        <v>0</v>
      </c>
      <c r="D347" s="316">
        <v>0</v>
      </c>
      <c r="E347" s="316">
        <v>0</v>
      </c>
      <c r="F347" s="316">
        <v>0</v>
      </c>
      <c r="G347" s="316">
        <v>0</v>
      </c>
      <c r="H347" s="316">
        <v>0</v>
      </c>
      <c r="I347" s="316">
        <v>0</v>
      </c>
      <c r="J347" s="316">
        <v>0</v>
      </c>
      <c r="K347" s="462">
        <f t="shared" ref="K347:K352" si="30">SUM(C347:J347)</f>
        <v>0</v>
      </c>
    </row>
    <row r="348" spans="1:12" s="14" customFormat="1" ht="12" customHeight="1" x14ac:dyDescent="0.25">
      <c r="A348" s="221" t="s">
        <v>527</v>
      </c>
      <c r="B348" s="220">
        <v>2120</v>
      </c>
      <c r="C348" s="316">
        <v>0</v>
      </c>
      <c r="D348" s="316">
        <v>0</v>
      </c>
      <c r="E348" s="316">
        <v>0</v>
      </c>
      <c r="F348" s="316">
        <v>0</v>
      </c>
      <c r="G348" s="316">
        <v>0</v>
      </c>
      <c r="H348" s="316">
        <v>0</v>
      </c>
      <c r="I348" s="316">
        <v>0</v>
      </c>
      <c r="J348" s="316">
        <v>0</v>
      </c>
      <c r="K348" s="462">
        <f t="shared" si="30"/>
        <v>0</v>
      </c>
    </row>
    <row r="349" spans="1:12" ht="12" customHeight="1" x14ac:dyDescent="0.25">
      <c r="A349" s="221" t="s">
        <v>528</v>
      </c>
      <c r="B349" s="220">
        <v>2130</v>
      </c>
      <c r="C349" s="316">
        <v>0</v>
      </c>
      <c r="D349" s="316">
        <v>0</v>
      </c>
      <c r="E349" s="316">
        <v>0</v>
      </c>
      <c r="F349" s="316">
        <v>0</v>
      </c>
      <c r="G349" s="316">
        <v>0</v>
      </c>
      <c r="H349" s="316">
        <v>0</v>
      </c>
      <c r="I349" s="316">
        <v>0</v>
      </c>
      <c r="J349" s="316">
        <v>0</v>
      </c>
      <c r="K349" s="462">
        <f t="shared" si="30"/>
        <v>0</v>
      </c>
    </row>
    <row r="350" spans="1:12" s="14" customFormat="1" ht="12" customHeight="1" x14ac:dyDescent="0.25">
      <c r="A350" s="221" t="s">
        <v>529</v>
      </c>
      <c r="B350" s="220">
        <v>2140</v>
      </c>
      <c r="C350" s="316">
        <v>0</v>
      </c>
      <c r="D350" s="316">
        <v>0</v>
      </c>
      <c r="E350" s="316">
        <v>0</v>
      </c>
      <c r="F350" s="316">
        <v>0</v>
      </c>
      <c r="G350" s="316">
        <v>0</v>
      </c>
      <c r="H350" s="316">
        <v>0</v>
      </c>
      <c r="I350" s="316">
        <v>0</v>
      </c>
      <c r="J350" s="316">
        <v>0</v>
      </c>
      <c r="K350" s="462">
        <f t="shared" si="30"/>
        <v>0</v>
      </c>
    </row>
    <row r="351" spans="1:12" ht="12" customHeight="1" x14ac:dyDescent="0.25">
      <c r="A351" s="222" t="s">
        <v>530</v>
      </c>
      <c r="B351" s="318">
        <v>2150</v>
      </c>
      <c r="C351" s="316">
        <v>0</v>
      </c>
      <c r="D351" s="316">
        <v>0</v>
      </c>
      <c r="E351" s="316">
        <v>0</v>
      </c>
      <c r="F351" s="316">
        <v>0</v>
      </c>
      <c r="G351" s="316">
        <v>0</v>
      </c>
      <c r="H351" s="316">
        <v>0</v>
      </c>
      <c r="I351" s="316">
        <v>0</v>
      </c>
      <c r="J351" s="316">
        <v>0</v>
      </c>
      <c r="K351" s="462">
        <f t="shared" si="30"/>
        <v>0</v>
      </c>
    </row>
    <row r="352" spans="1:12" ht="12" customHeight="1" x14ac:dyDescent="0.25">
      <c r="A352" s="223" t="s">
        <v>532</v>
      </c>
      <c r="B352" s="224">
        <v>2190</v>
      </c>
      <c r="C352" s="316">
        <v>0</v>
      </c>
      <c r="D352" s="316">
        <v>0</v>
      </c>
      <c r="E352" s="316">
        <v>0</v>
      </c>
      <c r="F352" s="316">
        <v>0</v>
      </c>
      <c r="G352" s="316">
        <v>0</v>
      </c>
      <c r="H352" s="316">
        <v>0</v>
      </c>
      <c r="I352" s="316">
        <v>0</v>
      </c>
      <c r="J352" s="316">
        <v>0</v>
      </c>
      <c r="K352" s="462">
        <f t="shared" si="30"/>
        <v>0</v>
      </c>
    </row>
    <row r="353" spans="1:11" ht="12.75" customHeight="1" x14ac:dyDescent="0.25">
      <c r="A353" s="663" t="s">
        <v>531</v>
      </c>
      <c r="B353" s="652">
        <v>2100</v>
      </c>
      <c r="C353" s="469">
        <f t="shared" ref="C353:K353" si="31">SUM(C347:C352)</f>
        <v>0</v>
      </c>
      <c r="D353" s="469">
        <f t="shared" si="31"/>
        <v>0</v>
      </c>
      <c r="E353" s="469">
        <f t="shared" si="31"/>
        <v>0</v>
      </c>
      <c r="F353" s="469">
        <f t="shared" si="31"/>
        <v>0</v>
      </c>
      <c r="G353" s="469">
        <f t="shared" si="31"/>
        <v>0</v>
      </c>
      <c r="H353" s="469">
        <f t="shared" si="31"/>
        <v>0</v>
      </c>
      <c r="I353" s="469">
        <f t="shared" si="31"/>
        <v>0</v>
      </c>
      <c r="J353" s="469">
        <f t="shared" si="31"/>
        <v>0</v>
      </c>
      <c r="K353" s="469">
        <f t="shared" si="31"/>
        <v>0</v>
      </c>
    </row>
    <row r="354" spans="1:11" ht="12.75" customHeight="1" x14ac:dyDescent="0.25">
      <c r="A354" s="664" t="s">
        <v>533</v>
      </c>
      <c r="B354" s="665">
        <v>2200</v>
      </c>
      <c r="C354" s="666"/>
      <c r="D354" s="667"/>
      <c r="E354" s="667"/>
      <c r="F354" s="667"/>
      <c r="G354" s="667"/>
      <c r="H354" s="667"/>
      <c r="I354" s="667"/>
      <c r="J354" s="667"/>
      <c r="K354" s="482"/>
    </row>
    <row r="355" spans="1:11" s="14" customFormat="1" ht="12" customHeight="1" x14ac:dyDescent="0.25">
      <c r="A355" s="209" t="s">
        <v>534</v>
      </c>
      <c r="B355" s="212">
        <v>2210</v>
      </c>
      <c r="C355" s="316">
        <v>0</v>
      </c>
      <c r="D355" s="316">
        <v>0</v>
      </c>
      <c r="E355" s="316">
        <v>0</v>
      </c>
      <c r="F355" s="316">
        <v>0</v>
      </c>
      <c r="G355" s="316">
        <v>0</v>
      </c>
      <c r="H355" s="316">
        <v>0</v>
      </c>
      <c r="I355" s="316">
        <v>0</v>
      </c>
      <c r="J355" s="316">
        <v>0</v>
      </c>
      <c r="K355" s="462">
        <f>SUM(C355:J355)</f>
        <v>0</v>
      </c>
    </row>
    <row r="356" spans="1:11" s="14" customFormat="1" ht="12" customHeight="1" x14ac:dyDescent="0.25">
      <c r="A356" s="209" t="s">
        <v>535</v>
      </c>
      <c r="B356" s="212">
        <v>2220</v>
      </c>
      <c r="C356" s="316">
        <v>0</v>
      </c>
      <c r="D356" s="316">
        <v>0</v>
      </c>
      <c r="E356" s="316">
        <v>0</v>
      </c>
      <c r="F356" s="316">
        <v>0</v>
      </c>
      <c r="G356" s="316">
        <v>0</v>
      </c>
      <c r="H356" s="316">
        <v>0</v>
      </c>
      <c r="I356" s="316">
        <v>0</v>
      </c>
      <c r="J356" s="316">
        <v>0</v>
      </c>
      <c r="K356" s="462">
        <f>SUM(C356:J356)</f>
        <v>0</v>
      </c>
    </row>
    <row r="357" spans="1:11" ht="12" customHeight="1" x14ac:dyDescent="0.25">
      <c r="A357" s="209" t="s">
        <v>536</v>
      </c>
      <c r="B357" s="212">
        <v>2230</v>
      </c>
      <c r="C357" s="316">
        <v>0</v>
      </c>
      <c r="D357" s="316">
        <v>0</v>
      </c>
      <c r="E357" s="316">
        <v>0</v>
      </c>
      <c r="F357" s="316">
        <v>0</v>
      </c>
      <c r="G357" s="316">
        <v>0</v>
      </c>
      <c r="H357" s="316">
        <v>0</v>
      </c>
      <c r="I357" s="316">
        <v>0</v>
      </c>
      <c r="J357" s="316">
        <v>0</v>
      </c>
      <c r="K357" s="462">
        <f>SUM(C357:J357)</f>
        <v>0</v>
      </c>
    </row>
    <row r="358" spans="1:11" ht="12.75" customHeight="1" x14ac:dyDescent="0.25">
      <c r="A358" s="663" t="s">
        <v>537</v>
      </c>
      <c r="B358" s="652">
        <v>2200</v>
      </c>
      <c r="C358" s="469">
        <f t="shared" ref="C358:K358" si="32">SUM(C355:C357)</f>
        <v>0</v>
      </c>
      <c r="D358" s="469">
        <f t="shared" si="32"/>
        <v>0</v>
      </c>
      <c r="E358" s="469">
        <f t="shared" si="32"/>
        <v>0</v>
      </c>
      <c r="F358" s="469">
        <f t="shared" si="32"/>
        <v>0</v>
      </c>
      <c r="G358" s="469">
        <f t="shared" si="32"/>
        <v>0</v>
      </c>
      <c r="H358" s="469">
        <f t="shared" si="32"/>
        <v>0</v>
      </c>
      <c r="I358" s="469">
        <f t="shared" si="32"/>
        <v>0</v>
      </c>
      <c r="J358" s="469">
        <f t="shared" si="32"/>
        <v>0</v>
      </c>
      <c r="K358" s="469">
        <f t="shared" si="32"/>
        <v>0</v>
      </c>
    </row>
    <row r="359" spans="1:11" ht="12.75" customHeight="1" x14ac:dyDescent="0.25">
      <c r="A359" s="668" t="s">
        <v>538</v>
      </c>
      <c r="B359" s="669">
        <v>2300</v>
      </c>
      <c r="C359" s="666"/>
      <c r="D359" s="667"/>
      <c r="E359" s="667"/>
      <c r="F359" s="667"/>
      <c r="G359" s="667"/>
      <c r="H359" s="667"/>
      <c r="I359" s="667"/>
      <c r="J359" s="667"/>
      <c r="K359" s="670"/>
    </row>
    <row r="360" spans="1:11" ht="12" customHeight="1" x14ac:dyDescent="0.25">
      <c r="A360" s="209" t="s">
        <v>539</v>
      </c>
      <c r="B360" s="212">
        <v>2310</v>
      </c>
      <c r="C360" s="316">
        <v>0</v>
      </c>
      <c r="D360" s="316">
        <v>0</v>
      </c>
      <c r="E360" s="316">
        <v>0</v>
      </c>
      <c r="F360" s="316">
        <v>0</v>
      </c>
      <c r="G360" s="316">
        <v>0</v>
      </c>
      <c r="H360" s="316">
        <v>0</v>
      </c>
      <c r="I360" s="316">
        <v>0</v>
      </c>
      <c r="J360" s="316">
        <v>0</v>
      </c>
      <c r="K360" s="462">
        <f>SUM(C360:J360)</f>
        <v>0</v>
      </c>
    </row>
    <row r="361" spans="1:11" ht="12" customHeight="1" x14ac:dyDescent="0.25">
      <c r="A361" s="209" t="s">
        <v>540</v>
      </c>
      <c r="B361" s="212">
        <v>2320</v>
      </c>
      <c r="C361" s="316">
        <v>0</v>
      </c>
      <c r="D361" s="316">
        <v>0</v>
      </c>
      <c r="E361" s="316">
        <v>0</v>
      </c>
      <c r="F361" s="316">
        <v>0</v>
      </c>
      <c r="G361" s="316">
        <v>0</v>
      </c>
      <c r="H361" s="316">
        <v>0</v>
      </c>
      <c r="I361" s="316">
        <v>0</v>
      </c>
      <c r="J361" s="316">
        <v>0</v>
      </c>
      <c r="K361" s="462">
        <f>SUM(C361:J361)</f>
        <v>0</v>
      </c>
    </row>
    <row r="362" spans="1:11" ht="12" customHeight="1" x14ac:dyDescent="0.25">
      <c r="A362" s="209" t="s">
        <v>541</v>
      </c>
      <c r="B362" s="212">
        <v>2330</v>
      </c>
      <c r="C362" s="316">
        <v>0</v>
      </c>
      <c r="D362" s="316">
        <v>0</v>
      </c>
      <c r="E362" s="316">
        <v>0</v>
      </c>
      <c r="F362" s="316">
        <v>0</v>
      </c>
      <c r="G362" s="316">
        <v>0</v>
      </c>
      <c r="H362" s="316">
        <v>0</v>
      </c>
      <c r="I362" s="316">
        <v>0</v>
      </c>
      <c r="J362" s="316">
        <v>0</v>
      </c>
      <c r="K362" s="462">
        <f>SUM(C362:J362)</f>
        <v>0</v>
      </c>
    </row>
    <row r="363" spans="1:11" s="14" customFormat="1" ht="12" customHeight="1" x14ac:dyDescent="0.25">
      <c r="A363" s="218" t="s">
        <v>662</v>
      </c>
      <c r="B363" s="425">
        <v>2361</v>
      </c>
      <c r="C363" s="316">
        <v>0</v>
      </c>
      <c r="D363" s="316">
        <v>0</v>
      </c>
      <c r="E363" s="316">
        <v>0</v>
      </c>
      <c r="F363" s="316">
        <v>0</v>
      </c>
      <c r="G363" s="316">
        <v>0</v>
      </c>
      <c r="H363" s="316">
        <v>0</v>
      </c>
      <c r="I363" s="316">
        <v>0</v>
      </c>
      <c r="J363" s="480"/>
      <c r="K363" s="762">
        <f>SUM(C363:J363)</f>
        <v>0</v>
      </c>
    </row>
    <row r="364" spans="1:11" ht="12" customHeight="1" x14ac:dyDescent="0.25">
      <c r="A364" s="218" t="s">
        <v>663</v>
      </c>
      <c r="B364" s="425">
        <v>2365</v>
      </c>
      <c r="C364" s="316">
        <v>0</v>
      </c>
      <c r="D364" s="316">
        <v>0</v>
      </c>
      <c r="E364" s="316">
        <v>0</v>
      </c>
      <c r="F364" s="316">
        <v>0</v>
      </c>
      <c r="G364" s="316">
        <v>0</v>
      </c>
      <c r="H364" s="316">
        <v>0</v>
      </c>
      <c r="I364" s="316">
        <v>0</v>
      </c>
      <c r="J364" s="480"/>
      <c r="K364" s="650">
        <f>SUM(C364:J364)</f>
        <v>0</v>
      </c>
    </row>
    <row r="365" spans="1:11" ht="12.75" customHeight="1" x14ac:dyDescent="0.25">
      <c r="A365" s="663" t="s">
        <v>544</v>
      </c>
      <c r="B365" s="652">
        <v>2300</v>
      </c>
      <c r="C365" s="469">
        <f t="shared" ref="C365:K365" si="33">SUM(C360:C364)</f>
        <v>0</v>
      </c>
      <c r="D365" s="469">
        <f t="shared" si="33"/>
        <v>0</v>
      </c>
      <c r="E365" s="469">
        <f t="shared" si="33"/>
        <v>0</v>
      </c>
      <c r="F365" s="469">
        <f t="shared" si="33"/>
        <v>0</v>
      </c>
      <c r="G365" s="469">
        <f t="shared" si="33"/>
        <v>0</v>
      </c>
      <c r="H365" s="469">
        <f t="shared" si="33"/>
        <v>0</v>
      </c>
      <c r="I365" s="469">
        <f t="shared" si="33"/>
        <v>0</v>
      </c>
      <c r="J365" s="469">
        <f t="shared" si="33"/>
        <v>0</v>
      </c>
      <c r="K365" s="469">
        <f t="shared" si="33"/>
        <v>0</v>
      </c>
    </row>
    <row r="366" spans="1:11" ht="12.75" customHeight="1" x14ac:dyDescent="0.25">
      <c r="A366" s="664" t="s">
        <v>545</v>
      </c>
      <c r="B366" s="665">
        <v>2400</v>
      </c>
      <c r="C366" s="666"/>
      <c r="D366" s="667"/>
      <c r="E366" s="667"/>
      <c r="F366" s="667"/>
      <c r="G366" s="667"/>
      <c r="H366" s="667"/>
      <c r="I366" s="667"/>
      <c r="J366" s="667"/>
      <c r="K366" s="670"/>
    </row>
    <row r="367" spans="1:11" ht="12" customHeight="1" x14ac:dyDescent="0.25">
      <c r="A367" s="209" t="s">
        <v>546</v>
      </c>
      <c r="B367" s="212">
        <v>2410</v>
      </c>
      <c r="C367" s="316">
        <v>0</v>
      </c>
      <c r="D367" s="316">
        <v>0</v>
      </c>
      <c r="E367" s="316">
        <v>0</v>
      </c>
      <c r="F367" s="316">
        <v>0</v>
      </c>
      <c r="G367" s="316">
        <v>0</v>
      </c>
      <c r="H367" s="316">
        <v>0</v>
      </c>
      <c r="I367" s="316">
        <v>0</v>
      </c>
      <c r="J367" s="316">
        <v>0</v>
      </c>
      <c r="K367" s="462">
        <f>SUM(C367:J367)</f>
        <v>0</v>
      </c>
    </row>
    <row r="368" spans="1:11" ht="12" customHeight="1" x14ac:dyDescent="0.25">
      <c r="A368" s="217" t="s">
        <v>548</v>
      </c>
      <c r="B368" s="212">
        <v>2490</v>
      </c>
      <c r="C368" s="316">
        <v>0</v>
      </c>
      <c r="D368" s="316">
        <v>0</v>
      </c>
      <c r="E368" s="316">
        <v>0</v>
      </c>
      <c r="F368" s="316">
        <v>0</v>
      </c>
      <c r="G368" s="316">
        <v>0</v>
      </c>
      <c r="H368" s="316">
        <v>0</v>
      </c>
      <c r="I368" s="316">
        <v>0</v>
      </c>
      <c r="J368" s="316">
        <v>0</v>
      </c>
      <c r="K368" s="462">
        <f>SUM(C368:J368)</f>
        <v>0</v>
      </c>
    </row>
    <row r="369" spans="1:11" ht="12.75" customHeight="1" x14ac:dyDescent="0.25">
      <c r="A369" s="663" t="s">
        <v>547</v>
      </c>
      <c r="B369" s="652">
        <v>2400</v>
      </c>
      <c r="C369" s="469">
        <f t="shared" ref="C369:K369" si="34">SUM(C367:C368)</f>
        <v>0</v>
      </c>
      <c r="D369" s="469">
        <f t="shared" si="34"/>
        <v>0</v>
      </c>
      <c r="E369" s="469">
        <f t="shared" si="34"/>
        <v>0</v>
      </c>
      <c r="F369" s="469">
        <f t="shared" si="34"/>
        <v>0</v>
      </c>
      <c r="G369" s="469">
        <f t="shared" si="34"/>
        <v>0</v>
      </c>
      <c r="H369" s="469">
        <f t="shared" si="34"/>
        <v>0</v>
      </c>
      <c r="I369" s="469">
        <f t="shared" si="34"/>
        <v>0</v>
      </c>
      <c r="J369" s="469">
        <f t="shared" si="34"/>
        <v>0</v>
      </c>
      <c r="K369" s="469">
        <f t="shared" si="34"/>
        <v>0</v>
      </c>
    </row>
    <row r="370" spans="1:11" ht="12.75" customHeight="1" x14ac:dyDescent="0.25">
      <c r="A370" s="664" t="s">
        <v>549</v>
      </c>
      <c r="B370" s="672">
        <v>2500</v>
      </c>
      <c r="C370" s="666"/>
      <c r="D370" s="667"/>
      <c r="E370" s="667"/>
      <c r="F370" s="667"/>
      <c r="G370" s="667"/>
      <c r="H370" s="667"/>
      <c r="I370" s="667"/>
      <c r="J370" s="667"/>
      <c r="K370" s="670"/>
    </row>
    <row r="371" spans="1:11" ht="12" customHeight="1" x14ac:dyDescent="0.25">
      <c r="A371" s="209" t="s">
        <v>550</v>
      </c>
      <c r="B371" s="212">
        <v>2510</v>
      </c>
      <c r="C371" s="316">
        <v>0</v>
      </c>
      <c r="D371" s="316">
        <v>0</v>
      </c>
      <c r="E371" s="316">
        <v>0</v>
      </c>
      <c r="F371" s="316">
        <v>0</v>
      </c>
      <c r="G371" s="316">
        <v>0</v>
      </c>
      <c r="H371" s="316">
        <v>0</v>
      </c>
      <c r="I371" s="316">
        <v>0</v>
      </c>
      <c r="J371" s="316">
        <v>0</v>
      </c>
      <c r="K371" s="462">
        <f t="shared" ref="K371:K377" si="35">SUM(C371:J371)</f>
        <v>0</v>
      </c>
    </row>
    <row r="372" spans="1:11" ht="12" customHeight="1" x14ac:dyDescent="0.25">
      <c r="A372" s="209" t="s">
        <v>551</v>
      </c>
      <c r="B372" s="212">
        <v>2520</v>
      </c>
      <c r="C372" s="316">
        <v>0</v>
      </c>
      <c r="D372" s="316">
        <v>0</v>
      </c>
      <c r="E372" s="316">
        <v>0</v>
      </c>
      <c r="F372" s="316">
        <v>0</v>
      </c>
      <c r="G372" s="316">
        <v>0</v>
      </c>
      <c r="H372" s="316">
        <v>0</v>
      </c>
      <c r="I372" s="316">
        <v>0</v>
      </c>
      <c r="J372" s="316">
        <v>0</v>
      </c>
      <c r="K372" s="462">
        <f t="shared" si="35"/>
        <v>0</v>
      </c>
    </row>
    <row r="373" spans="1:11" ht="12" customHeight="1" x14ac:dyDescent="0.25">
      <c r="A373" s="209" t="s">
        <v>612</v>
      </c>
      <c r="B373" s="212">
        <v>2530</v>
      </c>
      <c r="C373" s="316">
        <v>0</v>
      </c>
      <c r="D373" s="316">
        <v>0</v>
      </c>
      <c r="E373" s="316">
        <v>0</v>
      </c>
      <c r="F373" s="316">
        <v>0</v>
      </c>
      <c r="G373" s="316">
        <v>0</v>
      </c>
      <c r="H373" s="316">
        <v>0</v>
      </c>
      <c r="I373" s="316">
        <v>0</v>
      </c>
      <c r="J373" s="316">
        <v>0</v>
      </c>
      <c r="K373" s="462">
        <f t="shared" si="35"/>
        <v>0</v>
      </c>
    </row>
    <row r="374" spans="1:11" ht="12" customHeight="1" x14ac:dyDescent="0.25">
      <c r="A374" s="209" t="s">
        <v>552</v>
      </c>
      <c r="B374" s="212">
        <v>2540</v>
      </c>
      <c r="C374" s="316">
        <v>0</v>
      </c>
      <c r="D374" s="316">
        <v>0</v>
      </c>
      <c r="E374" s="316">
        <v>0</v>
      </c>
      <c r="F374" s="316">
        <v>0</v>
      </c>
      <c r="G374" s="316">
        <v>0</v>
      </c>
      <c r="H374" s="316">
        <v>0</v>
      </c>
      <c r="I374" s="316">
        <v>0</v>
      </c>
      <c r="J374" s="316">
        <v>0</v>
      </c>
      <c r="K374" s="462">
        <f t="shared" si="35"/>
        <v>0</v>
      </c>
    </row>
    <row r="375" spans="1:11" ht="12" customHeight="1" x14ac:dyDescent="0.25">
      <c r="A375" s="209" t="s">
        <v>553</v>
      </c>
      <c r="B375" s="212">
        <v>2550</v>
      </c>
      <c r="C375" s="316">
        <v>0</v>
      </c>
      <c r="D375" s="316">
        <v>0</v>
      </c>
      <c r="E375" s="316">
        <v>0</v>
      </c>
      <c r="F375" s="316">
        <v>0</v>
      </c>
      <c r="G375" s="316">
        <v>0</v>
      </c>
      <c r="H375" s="316">
        <v>0</v>
      </c>
      <c r="I375" s="316">
        <v>0</v>
      </c>
      <c r="J375" s="316">
        <v>0</v>
      </c>
      <c r="K375" s="462">
        <f t="shared" si="35"/>
        <v>0</v>
      </c>
    </row>
    <row r="376" spans="1:11" ht="12" customHeight="1" x14ac:dyDescent="0.25">
      <c r="A376" s="209" t="s">
        <v>554</v>
      </c>
      <c r="B376" s="212">
        <v>2560</v>
      </c>
      <c r="C376" s="316">
        <v>0</v>
      </c>
      <c r="D376" s="316">
        <v>0</v>
      </c>
      <c r="E376" s="316">
        <v>0</v>
      </c>
      <c r="F376" s="316">
        <v>0</v>
      </c>
      <c r="G376" s="316">
        <v>0</v>
      </c>
      <c r="H376" s="316">
        <v>0</v>
      </c>
      <c r="I376" s="316">
        <v>0</v>
      </c>
      <c r="J376" s="316">
        <v>0</v>
      </c>
      <c r="K376" s="462">
        <f t="shared" si="35"/>
        <v>0</v>
      </c>
    </row>
    <row r="377" spans="1:11" ht="12" customHeight="1" x14ac:dyDescent="0.25">
      <c r="A377" s="209" t="s">
        <v>555</v>
      </c>
      <c r="B377" s="212">
        <v>2570</v>
      </c>
      <c r="C377" s="316">
        <v>0</v>
      </c>
      <c r="D377" s="316">
        <v>0</v>
      </c>
      <c r="E377" s="316">
        <v>0</v>
      </c>
      <c r="F377" s="316">
        <v>0</v>
      </c>
      <c r="G377" s="316">
        <v>0</v>
      </c>
      <c r="H377" s="316">
        <v>0</v>
      </c>
      <c r="I377" s="316">
        <v>0</v>
      </c>
      <c r="J377" s="316">
        <v>0</v>
      </c>
      <c r="K377" s="462">
        <f t="shared" si="35"/>
        <v>0</v>
      </c>
    </row>
    <row r="378" spans="1:11" ht="12.75" customHeight="1" x14ac:dyDescent="0.25">
      <c r="A378" s="663" t="s">
        <v>556</v>
      </c>
      <c r="B378" s="652">
        <v>2500</v>
      </c>
      <c r="C378" s="469">
        <f t="shared" ref="C378:K378" si="36">SUM(C371:C377)</f>
        <v>0</v>
      </c>
      <c r="D378" s="469">
        <f t="shared" si="36"/>
        <v>0</v>
      </c>
      <c r="E378" s="469">
        <f t="shared" si="36"/>
        <v>0</v>
      </c>
      <c r="F378" s="469">
        <f t="shared" si="36"/>
        <v>0</v>
      </c>
      <c r="G378" s="469">
        <f t="shared" si="36"/>
        <v>0</v>
      </c>
      <c r="H378" s="469">
        <f t="shared" si="36"/>
        <v>0</v>
      </c>
      <c r="I378" s="469">
        <f t="shared" si="36"/>
        <v>0</v>
      </c>
      <c r="J378" s="469">
        <f t="shared" si="36"/>
        <v>0</v>
      </c>
      <c r="K378" s="469">
        <f t="shared" si="36"/>
        <v>0</v>
      </c>
    </row>
    <row r="379" spans="1:11" ht="12.75" customHeight="1" x14ac:dyDescent="0.25">
      <c r="A379" s="668" t="s">
        <v>557</v>
      </c>
      <c r="B379" s="673" t="s">
        <v>558</v>
      </c>
      <c r="C379" s="666"/>
      <c r="D379" s="667"/>
      <c r="E379" s="667"/>
      <c r="F379" s="667"/>
      <c r="G379" s="667"/>
      <c r="H379" s="667"/>
      <c r="I379" s="667"/>
      <c r="J379" s="667"/>
      <c r="K379" s="670"/>
    </row>
    <row r="380" spans="1:11" ht="12" customHeight="1" x14ac:dyDescent="0.25">
      <c r="A380" s="209" t="s">
        <v>559</v>
      </c>
      <c r="B380" s="212">
        <v>2610</v>
      </c>
      <c r="C380" s="316">
        <v>0</v>
      </c>
      <c r="D380" s="316">
        <v>0</v>
      </c>
      <c r="E380" s="316">
        <v>0</v>
      </c>
      <c r="F380" s="316">
        <v>0</v>
      </c>
      <c r="G380" s="316">
        <v>0</v>
      </c>
      <c r="H380" s="316">
        <v>0</v>
      </c>
      <c r="I380" s="316">
        <v>0</v>
      </c>
      <c r="J380" s="316">
        <v>0</v>
      </c>
      <c r="K380" s="462">
        <f>SUM(C380:J380)</f>
        <v>0</v>
      </c>
    </row>
    <row r="381" spans="1:11" ht="12" customHeight="1" x14ac:dyDescent="0.25">
      <c r="A381" s="209" t="s">
        <v>560</v>
      </c>
      <c r="B381" s="212">
        <v>2620</v>
      </c>
      <c r="C381" s="316">
        <v>0</v>
      </c>
      <c r="D381" s="316">
        <v>0</v>
      </c>
      <c r="E381" s="316">
        <v>0</v>
      </c>
      <c r="F381" s="316">
        <v>0</v>
      </c>
      <c r="G381" s="316">
        <v>0</v>
      </c>
      <c r="H381" s="316">
        <v>0</v>
      </c>
      <c r="I381" s="316">
        <v>0</v>
      </c>
      <c r="J381" s="316">
        <v>0</v>
      </c>
      <c r="K381" s="462">
        <f>SUM(C381:J381)</f>
        <v>0</v>
      </c>
    </row>
    <row r="382" spans="1:11" ht="12" customHeight="1" x14ac:dyDescent="0.25">
      <c r="A382" s="209" t="s">
        <v>561</v>
      </c>
      <c r="B382" s="212">
        <v>2630</v>
      </c>
      <c r="C382" s="316">
        <v>0</v>
      </c>
      <c r="D382" s="316">
        <v>0</v>
      </c>
      <c r="E382" s="316">
        <v>0</v>
      </c>
      <c r="F382" s="316">
        <v>0</v>
      </c>
      <c r="G382" s="316">
        <v>0</v>
      </c>
      <c r="H382" s="316">
        <v>0</v>
      </c>
      <c r="I382" s="316">
        <v>0</v>
      </c>
      <c r="J382" s="316">
        <v>0</v>
      </c>
      <c r="K382" s="462">
        <f>SUM(C382:J382)</f>
        <v>0</v>
      </c>
    </row>
    <row r="383" spans="1:11" ht="12" customHeight="1" x14ac:dyDescent="0.25">
      <c r="A383" s="209" t="s">
        <v>562</v>
      </c>
      <c r="B383" s="212">
        <v>2640</v>
      </c>
      <c r="C383" s="316">
        <v>0</v>
      </c>
      <c r="D383" s="316">
        <v>0</v>
      </c>
      <c r="E383" s="316">
        <v>0</v>
      </c>
      <c r="F383" s="316">
        <v>0</v>
      </c>
      <c r="G383" s="316">
        <v>0</v>
      </c>
      <c r="H383" s="316">
        <v>0</v>
      </c>
      <c r="I383" s="316">
        <v>0</v>
      </c>
      <c r="J383" s="316">
        <v>0</v>
      </c>
      <c r="K383" s="462">
        <f>SUM(C383:J383)</f>
        <v>0</v>
      </c>
    </row>
    <row r="384" spans="1:11" ht="12" customHeight="1" x14ac:dyDescent="0.25">
      <c r="A384" s="209" t="s">
        <v>563</v>
      </c>
      <c r="B384" s="212">
        <v>2660</v>
      </c>
      <c r="C384" s="316">
        <v>0</v>
      </c>
      <c r="D384" s="316">
        <v>0</v>
      </c>
      <c r="E384" s="316">
        <v>0</v>
      </c>
      <c r="F384" s="316">
        <v>0</v>
      </c>
      <c r="G384" s="316">
        <v>0</v>
      </c>
      <c r="H384" s="316">
        <v>0</v>
      </c>
      <c r="I384" s="316">
        <v>0</v>
      </c>
      <c r="J384" s="316">
        <v>0</v>
      </c>
      <c r="K384" s="462">
        <f>SUM(C384:J384)</f>
        <v>0</v>
      </c>
    </row>
    <row r="385" spans="1:11" ht="12.75" customHeight="1" x14ac:dyDescent="0.25">
      <c r="A385" s="663" t="s">
        <v>564</v>
      </c>
      <c r="B385" s="652">
        <v>2600</v>
      </c>
      <c r="C385" s="472">
        <f t="shared" ref="C385:K385" si="37">SUM(C380:C384)</f>
        <v>0</v>
      </c>
      <c r="D385" s="472">
        <f t="shared" si="37"/>
        <v>0</v>
      </c>
      <c r="E385" s="472">
        <f t="shared" si="37"/>
        <v>0</v>
      </c>
      <c r="F385" s="472">
        <f t="shared" si="37"/>
        <v>0</v>
      </c>
      <c r="G385" s="472">
        <f t="shared" si="37"/>
        <v>0</v>
      </c>
      <c r="H385" s="472">
        <f t="shared" si="37"/>
        <v>0</v>
      </c>
      <c r="I385" s="472">
        <f t="shared" si="37"/>
        <v>0</v>
      </c>
      <c r="J385" s="472">
        <f t="shared" si="37"/>
        <v>0</v>
      </c>
      <c r="K385" s="472">
        <f t="shared" si="37"/>
        <v>0</v>
      </c>
    </row>
    <row r="386" spans="1:11" ht="12.75" customHeight="1" x14ac:dyDescent="0.25">
      <c r="A386" s="664" t="s">
        <v>566</v>
      </c>
      <c r="B386" s="674">
        <v>2900</v>
      </c>
      <c r="C386" s="316">
        <v>0</v>
      </c>
      <c r="D386" s="316">
        <v>0</v>
      </c>
      <c r="E386" s="316">
        <v>0</v>
      </c>
      <c r="F386" s="316">
        <v>0</v>
      </c>
      <c r="G386" s="316">
        <v>0</v>
      </c>
      <c r="H386" s="316">
        <v>0</v>
      </c>
      <c r="I386" s="316">
        <v>0</v>
      </c>
      <c r="J386" s="316">
        <v>0</v>
      </c>
      <c r="K386" s="525">
        <f>SUM(C386:J386)</f>
        <v>0</v>
      </c>
    </row>
    <row r="387" spans="1:11" ht="12.75" customHeight="1" x14ac:dyDescent="0.25">
      <c r="A387" s="663" t="s">
        <v>565</v>
      </c>
      <c r="B387" s="652">
        <v>2000</v>
      </c>
      <c r="C387" s="472">
        <f t="shared" ref="C387:J387" si="38">SUM(C353,C358,C365,C369,C378,C385,C386)</f>
        <v>0</v>
      </c>
      <c r="D387" s="472">
        <f t="shared" si="38"/>
        <v>0</v>
      </c>
      <c r="E387" s="472">
        <f t="shared" si="38"/>
        <v>0</v>
      </c>
      <c r="F387" s="472">
        <f t="shared" si="38"/>
        <v>0</v>
      </c>
      <c r="G387" s="472">
        <f t="shared" si="38"/>
        <v>0</v>
      </c>
      <c r="H387" s="472">
        <f t="shared" si="38"/>
        <v>0</v>
      </c>
      <c r="I387" s="472">
        <f t="shared" si="38"/>
        <v>0</v>
      </c>
      <c r="J387" s="472">
        <f t="shared" si="38"/>
        <v>0</v>
      </c>
      <c r="K387" s="472">
        <f>SUM(C387:J387)</f>
        <v>0</v>
      </c>
    </row>
    <row r="388" spans="1:11" ht="13.5" customHeight="1" x14ac:dyDescent="0.25">
      <c r="A388" s="675" t="s">
        <v>685</v>
      </c>
      <c r="B388" s="676">
        <v>3000</v>
      </c>
      <c r="C388" s="316">
        <v>0</v>
      </c>
      <c r="D388" s="316">
        <v>0</v>
      </c>
      <c r="E388" s="316">
        <v>0</v>
      </c>
      <c r="F388" s="316">
        <v>0</v>
      </c>
      <c r="G388" s="316">
        <v>0</v>
      </c>
      <c r="H388" s="316">
        <v>0</v>
      </c>
      <c r="I388" s="316">
        <v>0</v>
      </c>
      <c r="J388" s="316">
        <v>0</v>
      </c>
      <c r="K388" s="490">
        <f>SUM(C388:J388)</f>
        <v>0</v>
      </c>
    </row>
    <row r="389" spans="1:11" ht="12.75" customHeight="1" x14ac:dyDescent="0.25">
      <c r="A389" s="677" t="s">
        <v>686</v>
      </c>
      <c r="B389" s="678">
        <v>4000</v>
      </c>
      <c r="C389" s="656"/>
      <c r="D389" s="657"/>
      <c r="E389" s="657"/>
      <c r="F389" s="657"/>
      <c r="G389" s="657"/>
      <c r="H389" s="657"/>
      <c r="I389" s="657"/>
      <c r="J389" s="657"/>
      <c r="K389" s="658"/>
    </row>
    <row r="390" spans="1:11" ht="12" customHeight="1" x14ac:dyDescent="0.25">
      <c r="A390" s="679" t="s">
        <v>569</v>
      </c>
      <c r="B390" s="729">
        <v>4100</v>
      </c>
      <c r="C390" s="586"/>
      <c r="D390" s="537"/>
      <c r="E390" s="537"/>
      <c r="F390" s="537"/>
      <c r="G390" s="537"/>
      <c r="H390" s="537"/>
      <c r="I390" s="537"/>
      <c r="J390" s="537"/>
      <c r="K390" s="587"/>
    </row>
    <row r="391" spans="1:11" ht="12" customHeight="1" x14ac:dyDescent="0.25">
      <c r="A391" s="209" t="s">
        <v>570</v>
      </c>
      <c r="B391" s="212">
        <v>4110</v>
      </c>
      <c r="C391" s="480"/>
      <c r="D391" s="681"/>
      <c r="E391" s="316">
        <v>0</v>
      </c>
      <c r="F391" s="480"/>
      <c r="G391" s="681"/>
      <c r="H391" s="316">
        <v>0</v>
      </c>
      <c r="I391" s="480"/>
      <c r="J391" s="480"/>
      <c r="K391" s="481">
        <f t="shared" ref="K391:K396" si="39">SUM(C391:J391)</f>
        <v>0</v>
      </c>
    </row>
    <row r="392" spans="1:11" ht="12" customHeight="1" x14ac:dyDescent="0.25">
      <c r="A392" s="209" t="s">
        <v>571</v>
      </c>
      <c r="B392" s="319">
        <v>4120</v>
      </c>
      <c r="C392" s="681"/>
      <c r="D392" s="480"/>
      <c r="E392" s="316">
        <v>0</v>
      </c>
      <c r="F392" s="480"/>
      <c r="G392" s="485"/>
      <c r="H392" s="316">
        <v>0</v>
      </c>
      <c r="I392" s="480"/>
      <c r="J392" s="480"/>
      <c r="K392" s="462">
        <f t="shared" si="39"/>
        <v>0</v>
      </c>
    </row>
    <row r="393" spans="1:11" ht="12" customHeight="1" x14ac:dyDescent="0.25">
      <c r="A393" s="209" t="s">
        <v>572</v>
      </c>
      <c r="B393" s="212">
        <v>4130</v>
      </c>
      <c r="C393" s="681"/>
      <c r="D393" s="480"/>
      <c r="E393" s="316">
        <v>0</v>
      </c>
      <c r="F393" s="480"/>
      <c r="G393" s="485"/>
      <c r="H393" s="316">
        <v>0</v>
      </c>
      <c r="I393" s="480"/>
      <c r="J393" s="480"/>
      <c r="K393" s="462">
        <f t="shared" si="39"/>
        <v>0</v>
      </c>
    </row>
    <row r="394" spans="1:11" ht="12" customHeight="1" x14ac:dyDescent="0.25">
      <c r="A394" s="209" t="s">
        <v>573</v>
      </c>
      <c r="B394" s="212">
        <v>4140</v>
      </c>
      <c r="C394" s="681"/>
      <c r="D394" s="480"/>
      <c r="E394" s="316">
        <v>0</v>
      </c>
      <c r="F394" s="480"/>
      <c r="G394" s="485"/>
      <c r="H394" s="316">
        <v>0</v>
      </c>
      <c r="I394" s="480"/>
      <c r="J394" s="480"/>
      <c r="K394" s="462">
        <f t="shared" si="39"/>
        <v>0</v>
      </c>
    </row>
    <row r="395" spans="1:11" ht="12" customHeight="1" x14ac:dyDescent="0.25">
      <c r="A395" s="209" t="s">
        <v>574</v>
      </c>
      <c r="B395" s="212">
        <v>4170</v>
      </c>
      <c r="C395" s="681"/>
      <c r="D395" s="480"/>
      <c r="E395" s="316">
        <v>0</v>
      </c>
      <c r="F395" s="480"/>
      <c r="G395" s="485"/>
      <c r="H395" s="316">
        <v>0</v>
      </c>
      <c r="I395" s="480"/>
      <c r="J395" s="480"/>
      <c r="K395" s="462">
        <f t="shared" si="39"/>
        <v>0</v>
      </c>
    </row>
    <row r="396" spans="1:11" ht="12" customHeight="1" x14ac:dyDescent="0.25">
      <c r="A396" s="217" t="s">
        <v>576</v>
      </c>
      <c r="B396" s="212">
        <v>4190</v>
      </c>
      <c r="C396" s="681"/>
      <c r="D396" s="480"/>
      <c r="E396" s="316">
        <v>0</v>
      </c>
      <c r="F396" s="480"/>
      <c r="G396" s="485"/>
      <c r="H396" s="316">
        <v>0</v>
      </c>
      <c r="I396" s="480"/>
      <c r="J396" s="480"/>
      <c r="K396" s="462">
        <f t="shared" si="39"/>
        <v>0</v>
      </c>
    </row>
    <row r="397" spans="1:11" ht="12.75" customHeight="1" x14ac:dyDescent="0.25">
      <c r="A397" s="663" t="s">
        <v>575</v>
      </c>
      <c r="B397" s="682">
        <v>4100</v>
      </c>
      <c r="C397" s="681"/>
      <c r="D397" s="480"/>
      <c r="E397" s="683">
        <f>SUM(E391:E396)</f>
        <v>0</v>
      </c>
      <c r="F397" s="480"/>
      <c r="G397" s="485"/>
      <c r="H397" s="469">
        <f>SUM(H391:H396)</f>
        <v>0</v>
      </c>
      <c r="I397" s="480"/>
      <c r="J397" s="480"/>
      <c r="K397" s="469">
        <f>SUM(K391:K396)</f>
        <v>0</v>
      </c>
    </row>
    <row r="398" spans="1:11" ht="12.75" customHeight="1" x14ac:dyDescent="0.25">
      <c r="A398" s="215" t="s">
        <v>577</v>
      </c>
      <c r="B398" s="216">
        <v>4210</v>
      </c>
      <c r="C398" s="681"/>
      <c r="D398" s="480"/>
      <c r="E398" s="480"/>
      <c r="F398" s="480"/>
      <c r="G398" s="485"/>
      <c r="H398" s="316">
        <v>0</v>
      </c>
      <c r="I398" s="480"/>
      <c r="J398" s="480"/>
      <c r="K398" s="481">
        <f t="shared" ref="K398:K404" si="40">SUM(C398:J398)</f>
        <v>0</v>
      </c>
    </row>
    <row r="399" spans="1:11" ht="12" customHeight="1" x14ac:dyDescent="0.25">
      <c r="A399" s="434" t="s">
        <v>578</v>
      </c>
      <c r="B399" s="425">
        <v>4220</v>
      </c>
      <c r="C399" s="681"/>
      <c r="D399" s="480"/>
      <c r="E399" s="480"/>
      <c r="F399" s="480"/>
      <c r="G399" s="485"/>
      <c r="H399" s="316">
        <v>0</v>
      </c>
      <c r="I399" s="480"/>
      <c r="J399" s="480"/>
      <c r="K399" s="481">
        <f t="shared" si="40"/>
        <v>0</v>
      </c>
    </row>
    <row r="400" spans="1:11" ht="12" customHeight="1" x14ac:dyDescent="0.25">
      <c r="A400" s="433" t="s">
        <v>579</v>
      </c>
      <c r="B400" s="425">
        <v>4230</v>
      </c>
      <c r="C400" s="681"/>
      <c r="D400" s="480"/>
      <c r="E400" s="480"/>
      <c r="F400" s="480"/>
      <c r="G400" s="485"/>
      <c r="H400" s="316">
        <v>0</v>
      </c>
      <c r="I400" s="480"/>
      <c r="J400" s="480"/>
      <c r="K400" s="481">
        <f t="shared" si="40"/>
        <v>0</v>
      </c>
    </row>
    <row r="401" spans="1:11" ht="12" customHeight="1" x14ac:dyDescent="0.25">
      <c r="A401" s="434" t="s">
        <v>580</v>
      </c>
      <c r="B401" s="425">
        <v>4240</v>
      </c>
      <c r="C401" s="681"/>
      <c r="D401" s="480"/>
      <c r="E401" s="480"/>
      <c r="F401" s="480"/>
      <c r="G401" s="485"/>
      <c r="H401" s="316">
        <v>0</v>
      </c>
      <c r="I401" s="480"/>
      <c r="J401" s="480"/>
      <c r="K401" s="481">
        <f t="shared" si="40"/>
        <v>0</v>
      </c>
    </row>
    <row r="402" spans="1:11" ht="12" customHeight="1" x14ac:dyDescent="0.25">
      <c r="A402" s="434" t="s">
        <v>581</v>
      </c>
      <c r="B402" s="425">
        <v>4270</v>
      </c>
      <c r="C402" s="681"/>
      <c r="D402" s="480"/>
      <c r="E402" s="480"/>
      <c r="F402" s="480"/>
      <c r="G402" s="485"/>
      <c r="H402" s="316">
        <v>0</v>
      </c>
      <c r="I402" s="480"/>
      <c r="J402" s="480"/>
      <c r="K402" s="481">
        <f t="shared" si="40"/>
        <v>0</v>
      </c>
    </row>
    <row r="403" spans="1:11" ht="12" customHeight="1" x14ac:dyDescent="0.25">
      <c r="A403" s="434" t="s">
        <v>582</v>
      </c>
      <c r="B403" s="425">
        <v>4280</v>
      </c>
      <c r="C403" s="681"/>
      <c r="D403" s="480"/>
      <c r="E403" s="480"/>
      <c r="F403" s="480"/>
      <c r="G403" s="485"/>
      <c r="H403" s="316">
        <v>0</v>
      </c>
      <c r="I403" s="480"/>
      <c r="J403" s="480"/>
      <c r="K403" s="481">
        <f t="shared" si="40"/>
        <v>0</v>
      </c>
    </row>
    <row r="404" spans="1:11" ht="12" customHeight="1" x14ac:dyDescent="0.25">
      <c r="A404" s="433" t="s">
        <v>584</v>
      </c>
      <c r="B404" s="408">
        <v>4290</v>
      </c>
      <c r="C404" s="681"/>
      <c r="D404" s="480"/>
      <c r="E404" s="480"/>
      <c r="F404" s="480"/>
      <c r="G404" s="485"/>
      <c r="H404" s="316">
        <v>0</v>
      </c>
      <c r="I404" s="480"/>
      <c r="J404" s="480"/>
      <c r="K404" s="481">
        <f t="shared" si="40"/>
        <v>0</v>
      </c>
    </row>
    <row r="405" spans="1:11" ht="12.75" customHeight="1" x14ac:dyDescent="0.25">
      <c r="A405" s="684" t="s">
        <v>583</v>
      </c>
      <c r="B405" s="682">
        <v>4200</v>
      </c>
      <c r="C405" s="681"/>
      <c r="D405" s="480"/>
      <c r="E405" s="480"/>
      <c r="F405" s="480"/>
      <c r="G405" s="485"/>
      <c r="H405" s="472">
        <f>SUM(H398:H404)</f>
        <v>0</v>
      </c>
      <c r="I405" s="480"/>
      <c r="J405" s="480"/>
      <c r="K405" s="472">
        <f>SUM(K398:K404)</f>
        <v>0</v>
      </c>
    </row>
    <row r="406" spans="1:11" ht="12.75" customHeight="1" x14ac:dyDescent="0.25">
      <c r="A406" s="210" t="s">
        <v>585</v>
      </c>
      <c r="B406" s="175">
        <v>4310</v>
      </c>
      <c r="C406" s="681"/>
      <c r="D406" s="480"/>
      <c r="E406" s="480"/>
      <c r="F406" s="480"/>
      <c r="G406" s="485"/>
      <c r="H406" s="316">
        <v>0</v>
      </c>
      <c r="I406" s="480"/>
      <c r="J406" s="480"/>
      <c r="K406" s="481">
        <f t="shared" ref="K406:K412" si="41">SUM(C406:J406)</f>
        <v>0</v>
      </c>
    </row>
    <row r="407" spans="1:11" ht="12" customHeight="1" x14ac:dyDescent="0.25">
      <c r="A407" s="209" t="s">
        <v>586</v>
      </c>
      <c r="B407" s="408">
        <v>4320</v>
      </c>
      <c r="C407" s="681"/>
      <c r="D407" s="480"/>
      <c r="E407" s="480"/>
      <c r="F407" s="480"/>
      <c r="G407" s="485"/>
      <c r="H407" s="316">
        <v>0</v>
      </c>
      <c r="I407" s="480"/>
      <c r="J407" s="480"/>
      <c r="K407" s="481">
        <f t="shared" si="41"/>
        <v>0</v>
      </c>
    </row>
    <row r="408" spans="1:11" ht="12" customHeight="1" x14ac:dyDescent="0.25">
      <c r="A408" s="209" t="s">
        <v>587</v>
      </c>
      <c r="B408" s="408">
        <v>4330</v>
      </c>
      <c r="C408" s="681"/>
      <c r="D408" s="480"/>
      <c r="E408" s="480"/>
      <c r="F408" s="480"/>
      <c r="G408" s="485"/>
      <c r="H408" s="316">
        <v>0</v>
      </c>
      <c r="I408" s="480"/>
      <c r="J408" s="480"/>
      <c r="K408" s="481">
        <f t="shared" si="41"/>
        <v>0</v>
      </c>
    </row>
    <row r="409" spans="1:11" ht="12" customHeight="1" x14ac:dyDescent="0.25">
      <c r="A409" s="209" t="s">
        <v>588</v>
      </c>
      <c r="B409" s="408">
        <v>4340</v>
      </c>
      <c r="C409" s="681"/>
      <c r="D409" s="480"/>
      <c r="E409" s="480"/>
      <c r="F409" s="480"/>
      <c r="G409" s="485"/>
      <c r="H409" s="316">
        <v>0</v>
      </c>
      <c r="I409" s="480"/>
      <c r="J409" s="480"/>
      <c r="K409" s="481">
        <f t="shared" si="41"/>
        <v>0</v>
      </c>
    </row>
    <row r="410" spans="1:11" ht="12" customHeight="1" x14ac:dyDescent="0.25">
      <c r="A410" s="209" t="s">
        <v>589</v>
      </c>
      <c r="B410" s="408">
        <v>4370</v>
      </c>
      <c r="C410" s="681"/>
      <c r="D410" s="480"/>
      <c r="E410" s="480"/>
      <c r="F410" s="480"/>
      <c r="G410" s="485"/>
      <c r="H410" s="316">
        <v>0</v>
      </c>
      <c r="I410" s="480"/>
      <c r="J410" s="480"/>
      <c r="K410" s="481">
        <f t="shared" si="41"/>
        <v>0</v>
      </c>
    </row>
    <row r="411" spans="1:11" ht="12" customHeight="1" x14ac:dyDescent="0.25">
      <c r="A411" s="209" t="s">
        <v>590</v>
      </c>
      <c r="B411" s="408">
        <v>4380</v>
      </c>
      <c r="C411" s="681"/>
      <c r="D411" s="480"/>
      <c r="E411" s="501"/>
      <c r="F411" s="480"/>
      <c r="G411" s="485"/>
      <c r="H411" s="316">
        <v>0</v>
      </c>
      <c r="I411" s="480"/>
      <c r="J411" s="480"/>
      <c r="K411" s="481">
        <f t="shared" si="41"/>
        <v>0</v>
      </c>
    </row>
    <row r="412" spans="1:11" ht="12" customHeight="1" x14ac:dyDescent="0.25">
      <c r="A412" s="209" t="s">
        <v>592</v>
      </c>
      <c r="B412" s="408">
        <v>4390</v>
      </c>
      <c r="C412" s="681"/>
      <c r="D412" s="480"/>
      <c r="E412" s="316">
        <v>0</v>
      </c>
      <c r="F412" s="480"/>
      <c r="G412" s="485"/>
      <c r="H412" s="316">
        <v>0</v>
      </c>
      <c r="I412" s="480"/>
      <c r="J412" s="480"/>
      <c r="K412" s="481">
        <f t="shared" si="41"/>
        <v>0</v>
      </c>
    </row>
    <row r="413" spans="1:11" ht="12.75" customHeight="1" x14ac:dyDescent="0.25">
      <c r="A413" s="629" t="s">
        <v>591</v>
      </c>
      <c r="B413" s="652">
        <v>4300</v>
      </c>
      <c r="C413" s="681"/>
      <c r="D413" s="480"/>
      <c r="E413" s="469">
        <f>SUM(E406:E412)</f>
        <v>0</v>
      </c>
      <c r="F413" s="480"/>
      <c r="G413" s="485"/>
      <c r="H413" s="469">
        <f>SUM(H406:H412)</f>
        <v>0</v>
      </c>
      <c r="I413" s="480"/>
      <c r="J413" s="480"/>
      <c r="K413" s="469">
        <f>SUM(K406:K412)</f>
        <v>0</v>
      </c>
    </row>
    <row r="414" spans="1:11" ht="12.75" customHeight="1" x14ac:dyDescent="0.25">
      <c r="A414" s="213" t="s">
        <v>593</v>
      </c>
      <c r="B414" s="214">
        <v>4400</v>
      </c>
      <c r="C414" s="681"/>
      <c r="D414" s="480"/>
      <c r="E414" s="80">
        <v>0</v>
      </c>
      <c r="F414" s="480"/>
      <c r="G414" s="485"/>
      <c r="H414" s="80">
        <v>0</v>
      </c>
      <c r="I414" s="480"/>
      <c r="J414" s="480"/>
      <c r="K414" s="525">
        <f>SUM(C414:J414)</f>
        <v>0</v>
      </c>
    </row>
    <row r="415" spans="1:11" ht="12.75" customHeight="1" x14ac:dyDescent="0.25">
      <c r="A415" s="684" t="s">
        <v>594</v>
      </c>
      <c r="B415" s="682">
        <v>4000</v>
      </c>
      <c r="C415" s="681"/>
      <c r="D415" s="480"/>
      <c r="E415" s="469">
        <f>SUM(E397,E405,E413,E414)</f>
        <v>0</v>
      </c>
      <c r="F415" s="480"/>
      <c r="G415" s="485"/>
      <c r="H415" s="469">
        <f>SUM(H397,H405,H413,H414)</f>
        <v>0</v>
      </c>
      <c r="I415" s="480"/>
      <c r="J415" s="480"/>
      <c r="K415" s="469">
        <f>SUM(K397,K405,K413,K414)</f>
        <v>0</v>
      </c>
    </row>
    <row r="416" spans="1:11" ht="12.75" customHeight="1" x14ac:dyDescent="0.25">
      <c r="A416" s="703" t="s">
        <v>687</v>
      </c>
      <c r="B416" s="687">
        <v>5000</v>
      </c>
      <c r="C416" s="640"/>
      <c r="D416" s="641"/>
      <c r="E416" s="641"/>
      <c r="F416" s="641"/>
      <c r="G416" s="641"/>
      <c r="H416" s="688"/>
      <c r="I416" s="641"/>
      <c r="J416" s="641"/>
      <c r="K416" s="689"/>
    </row>
    <row r="417" spans="1:11" ht="12" customHeight="1" x14ac:dyDescent="0.25">
      <c r="A417" s="679" t="s">
        <v>596</v>
      </c>
      <c r="B417" s="735"/>
      <c r="C417" s="480"/>
      <c r="D417" s="480"/>
      <c r="E417" s="480"/>
      <c r="F417" s="480"/>
      <c r="G417" s="480"/>
      <c r="H417" s="480"/>
      <c r="I417" s="480"/>
      <c r="J417" s="480"/>
      <c r="K417" s="480"/>
    </row>
    <row r="418" spans="1:11" ht="12" customHeight="1" x14ac:dyDescent="0.25">
      <c r="A418" s="211" t="s">
        <v>597</v>
      </c>
      <c r="B418" s="212">
        <v>5110</v>
      </c>
      <c r="C418" s="480"/>
      <c r="D418" s="480"/>
      <c r="E418" s="480"/>
      <c r="F418" s="480"/>
      <c r="G418" s="480"/>
      <c r="H418" s="316">
        <v>0</v>
      </c>
      <c r="I418" s="480"/>
      <c r="J418" s="480"/>
      <c r="K418" s="462">
        <f t="shared" ref="K418:K425" si="42">SUM(C418:J418)</f>
        <v>0</v>
      </c>
    </row>
    <row r="419" spans="1:11" ht="12" customHeight="1" x14ac:dyDescent="0.25">
      <c r="A419" s="209" t="s">
        <v>598</v>
      </c>
      <c r="B419" s="212">
        <v>5120</v>
      </c>
      <c r="C419" s="480"/>
      <c r="D419" s="480"/>
      <c r="E419" s="480"/>
      <c r="F419" s="480"/>
      <c r="G419" s="480"/>
      <c r="H419" s="316">
        <v>0</v>
      </c>
      <c r="I419" s="480"/>
      <c r="J419" s="480"/>
      <c r="K419" s="462">
        <f t="shared" si="42"/>
        <v>0</v>
      </c>
    </row>
    <row r="420" spans="1:11" ht="12" customHeight="1" x14ac:dyDescent="0.25">
      <c r="A420" s="209" t="s">
        <v>688</v>
      </c>
      <c r="B420" s="212">
        <v>5130</v>
      </c>
      <c r="C420" s="480"/>
      <c r="D420" s="480"/>
      <c r="E420" s="480"/>
      <c r="F420" s="480"/>
      <c r="G420" s="480"/>
      <c r="H420" s="316">
        <v>0</v>
      </c>
      <c r="I420" s="480"/>
      <c r="J420" s="480"/>
      <c r="K420" s="462">
        <f t="shared" si="42"/>
        <v>0</v>
      </c>
    </row>
    <row r="421" spans="1:11" ht="12" customHeight="1" x14ac:dyDescent="0.25">
      <c r="A421" s="236" t="s">
        <v>600</v>
      </c>
      <c r="B421" s="212">
        <v>5140</v>
      </c>
      <c r="C421" s="480"/>
      <c r="D421" s="480"/>
      <c r="E421" s="480"/>
      <c r="F421" s="480"/>
      <c r="G421" s="480"/>
      <c r="H421" s="316">
        <v>0</v>
      </c>
      <c r="I421" s="480"/>
      <c r="J421" s="480"/>
      <c r="K421" s="462">
        <f t="shared" si="42"/>
        <v>0</v>
      </c>
    </row>
    <row r="422" spans="1:11" ht="12" customHeight="1" x14ac:dyDescent="0.25">
      <c r="A422" s="209" t="s">
        <v>690</v>
      </c>
      <c r="B422" s="212">
        <v>5150</v>
      </c>
      <c r="C422" s="480"/>
      <c r="D422" s="480"/>
      <c r="E422" s="480"/>
      <c r="F422" s="480"/>
      <c r="G422" s="480"/>
      <c r="H422" s="316">
        <v>0</v>
      </c>
      <c r="I422" s="480"/>
      <c r="J422" s="480"/>
      <c r="K422" s="462">
        <f t="shared" si="42"/>
        <v>0</v>
      </c>
    </row>
    <row r="423" spans="1:11" ht="12" customHeight="1" x14ac:dyDescent="0.25">
      <c r="A423" s="763" t="s">
        <v>603</v>
      </c>
      <c r="B423" s="764">
        <v>5200</v>
      </c>
      <c r="C423" s="480"/>
      <c r="D423" s="480"/>
      <c r="E423" s="480"/>
      <c r="F423" s="480"/>
      <c r="G423" s="480"/>
      <c r="H423" s="317">
        <v>0</v>
      </c>
      <c r="I423" s="480"/>
      <c r="J423" s="480"/>
      <c r="K423" s="462">
        <f t="shared" si="42"/>
        <v>0</v>
      </c>
    </row>
    <row r="424" spans="1:11" ht="26.25" customHeight="1" x14ac:dyDescent="0.25">
      <c r="A424" s="765" t="s">
        <v>638</v>
      </c>
      <c r="B424" s="735">
        <v>5300</v>
      </c>
      <c r="C424" s="480"/>
      <c r="D424" s="480"/>
      <c r="E424" s="480"/>
      <c r="F424" s="480"/>
      <c r="G424" s="480"/>
      <c r="H424" s="317">
        <v>0</v>
      </c>
      <c r="I424" s="480"/>
      <c r="J424" s="480"/>
      <c r="K424" s="462">
        <f t="shared" si="42"/>
        <v>0</v>
      </c>
    </row>
    <row r="425" spans="1:11" ht="12" customHeight="1" x14ac:dyDescent="0.25">
      <c r="A425" s="738" t="s">
        <v>652</v>
      </c>
      <c r="B425" s="735">
        <v>5400</v>
      </c>
      <c r="C425" s="480"/>
      <c r="D425" s="480"/>
      <c r="E425" s="316">
        <v>0</v>
      </c>
      <c r="F425" s="480"/>
      <c r="G425" s="480"/>
      <c r="H425" s="317">
        <v>0</v>
      </c>
      <c r="I425" s="480"/>
      <c r="J425" s="480"/>
      <c r="K425" s="462">
        <f t="shared" si="42"/>
        <v>0</v>
      </c>
    </row>
    <row r="426" spans="1:11" ht="12.75" customHeight="1" x14ac:dyDescent="0.25">
      <c r="A426" s="690" t="s">
        <v>604</v>
      </c>
      <c r="B426" s="652">
        <v>5000</v>
      </c>
      <c r="C426" s="480"/>
      <c r="D426" s="480"/>
      <c r="E426" s="469">
        <f>SUM(E418:E425)</f>
        <v>0</v>
      </c>
      <c r="F426" s="480"/>
      <c r="G426" s="480"/>
      <c r="H426" s="469">
        <f>SUM(H418:H425)</f>
        <v>0</v>
      </c>
      <c r="I426" s="480"/>
      <c r="J426" s="480"/>
      <c r="K426" s="469">
        <f>SUM(K418:K425)</f>
        <v>0</v>
      </c>
    </row>
    <row r="427" spans="1:11" ht="13.5" customHeight="1" x14ac:dyDescent="0.25">
      <c r="A427" s="766" t="s">
        <v>691</v>
      </c>
      <c r="B427" s="767">
        <v>6000</v>
      </c>
      <c r="C427" s="480"/>
      <c r="D427" s="480"/>
      <c r="E427" s="501"/>
      <c r="F427" s="480"/>
      <c r="G427" s="480"/>
      <c r="H427" s="768">
        <v>0</v>
      </c>
      <c r="I427" s="501"/>
      <c r="J427" s="480"/>
      <c r="K427" s="462">
        <f>SUM(C427:J427)</f>
        <v>0</v>
      </c>
    </row>
    <row r="428" spans="1:11" s="636" customFormat="1" ht="13.5" customHeight="1" x14ac:dyDescent="0.25">
      <c r="A428" s="1059" t="s">
        <v>625</v>
      </c>
      <c r="B428" s="1060"/>
      <c r="C428" s="469">
        <f>SUM(C344+C387+C388)</f>
        <v>0</v>
      </c>
      <c r="D428" s="469">
        <f>SUM(D344+D387+D388)</f>
        <v>0</v>
      </c>
      <c r="E428" s="469">
        <f>SUM(E344+E387+E388+E415+E426)</f>
        <v>0</v>
      </c>
      <c r="F428" s="469">
        <f>SUM(F344+F387+F388)</f>
        <v>0</v>
      </c>
      <c r="G428" s="469">
        <f>SUM(G344+G387+G388)</f>
        <v>0</v>
      </c>
      <c r="H428" s="469">
        <f>SUM(H344+H387+H388+H415+H426+H427)</f>
        <v>0</v>
      </c>
      <c r="I428" s="469">
        <f>SUM(I344+I387+I388)</f>
        <v>0</v>
      </c>
      <c r="J428" s="469">
        <f>SUM(J344+J387+J388)</f>
        <v>0</v>
      </c>
      <c r="K428" s="469">
        <f>SUM(K344+K387+K388+K415+K426+K427)</f>
        <v>0</v>
      </c>
    </row>
    <row r="429" spans="1:11" ht="14.25" customHeight="1" x14ac:dyDescent="0.25">
      <c r="A429" s="1061" t="s">
        <v>626</v>
      </c>
      <c r="B429" s="1062"/>
      <c r="C429" s="769"/>
      <c r="D429" s="770"/>
      <c r="E429" s="770"/>
      <c r="F429" s="770"/>
      <c r="G429" s="770"/>
      <c r="H429" s="770"/>
      <c r="I429" s="770"/>
      <c r="J429" s="771"/>
      <c r="K429" s="469">
        <f>'EstRev 6-11'!J240-'EstExp 12-20'!K428</f>
        <v>0</v>
      </c>
    </row>
    <row r="430" spans="1:11" ht="12.75" customHeight="1" x14ac:dyDescent="0.25">
      <c r="A430" s="772"/>
      <c r="B430" s="773"/>
      <c r="C430" s="774"/>
      <c r="D430" s="775"/>
      <c r="E430" s="775"/>
      <c r="F430" s="775"/>
      <c r="G430" s="775"/>
      <c r="H430" s="775"/>
      <c r="I430" s="775"/>
      <c r="J430" s="775"/>
      <c r="K430" s="776"/>
    </row>
    <row r="431" spans="1:11" ht="12" customHeight="1" x14ac:dyDescent="0.25">
      <c r="A431" s="456" t="s">
        <v>689</v>
      </c>
      <c r="B431" s="494"/>
      <c r="C431" s="714"/>
      <c r="D431" s="458"/>
      <c r="E431" s="458"/>
      <c r="F431" s="458"/>
      <c r="G431" s="458"/>
      <c r="H431" s="458"/>
      <c r="I431" s="458"/>
      <c r="J431" s="458"/>
      <c r="K431" s="459"/>
    </row>
    <row r="432" spans="1:11" ht="12" customHeight="1" x14ac:dyDescent="0.25">
      <c r="A432" s="703" t="s">
        <v>692</v>
      </c>
      <c r="B432" s="726" t="s">
        <v>352</v>
      </c>
      <c r="C432" s="640"/>
      <c r="D432" s="641"/>
      <c r="E432" s="641"/>
      <c r="F432" s="641"/>
      <c r="G432" s="641"/>
      <c r="H432" s="641"/>
      <c r="I432" s="641"/>
      <c r="J432" s="641"/>
      <c r="K432" s="642"/>
    </row>
    <row r="433" spans="1:11" ht="12" customHeight="1" x14ac:dyDescent="0.25">
      <c r="A433" s="664" t="s">
        <v>549</v>
      </c>
      <c r="B433" s="700">
        <v>2500</v>
      </c>
      <c r="C433" s="480"/>
      <c r="D433" s="480"/>
      <c r="E433" s="480"/>
      <c r="F433" s="480"/>
      <c r="G433" s="480"/>
      <c r="H433" s="480"/>
      <c r="I433" s="480"/>
      <c r="J433" s="480"/>
      <c r="K433" s="480"/>
    </row>
    <row r="434" spans="1:11" ht="12" customHeight="1" x14ac:dyDescent="0.25">
      <c r="A434" s="209" t="s">
        <v>612</v>
      </c>
      <c r="B434" s="212">
        <v>2530</v>
      </c>
      <c r="C434" s="316">
        <v>0</v>
      </c>
      <c r="D434" s="316">
        <v>0</v>
      </c>
      <c r="E434" s="316">
        <v>0</v>
      </c>
      <c r="F434" s="316">
        <v>0</v>
      </c>
      <c r="G434" s="316">
        <v>0</v>
      </c>
      <c r="H434" s="316">
        <v>0</v>
      </c>
      <c r="I434" s="316">
        <v>0</v>
      </c>
      <c r="J434" s="480"/>
      <c r="K434" s="462">
        <f>SUM(C434:J434)</f>
        <v>0</v>
      </c>
    </row>
    <row r="435" spans="1:11" ht="12" customHeight="1" x14ac:dyDescent="0.25">
      <c r="A435" s="209" t="s">
        <v>665</v>
      </c>
      <c r="B435" s="212">
        <v>2540</v>
      </c>
      <c r="C435" s="316">
        <v>0</v>
      </c>
      <c r="D435" s="316">
        <v>0</v>
      </c>
      <c r="E435" s="316">
        <v>0</v>
      </c>
      <c r="F435" s="316">
        <v>0</v>
      </c>
      <c r="G435" s="316">
        <v>0</v>
      </c>
      <c r="H435" s="316">
        <v>0</v>
      </c>
      <c r="I435" s="316">
        <v>0</v>
      </c>
      <c r="J435" s="480"/>
      <c r="K435" s="462">
        <f>SUM(C435:J435)</f>
        <v>0</v>
      </c>
    </row>
    <row r="436" spans="1:11" ht="12.75" customHeight="1" x14ac:dyDescent="0.25">
      <c r="A436" s="690" t="s">
        <v>556</v>
      </c>
      <c r="B436" s="652">
        <v>2500</v>
      </c>
      <c r="C436" s="472">
        <f t="shared" ref="C436:I436" si="43">SUM(C434:C435)</f>
        <v>0</v>
      </c>
      <c r="D436" s="472">
        <f t="shared" si="43"/>
        <v>0</v>
      </c>
      <c r="E436" s="472">
        <f t="shared" si="43"/>
        <v>0</v>
      </c>
      <c r="F436" s="472">
        <f t="shared" si="43"/>
        <v>0</v>
      </c>
      <c r="G436" s="472">
        <f t="shared" si="43"/>
        <v>0</v>
      </c>
      <c r="H436" s="472">
        <f t="shared" si="43"/>
        <v>0</v>
      </c>
      <c r="I436" s="472">
        <f t="shared" si="43"/>
        <v>0</v>
      </c>
      <c r="J436" s="480"/>
      <c r="K436" s="472">
        <f>SUM(K434:K435)</f>
        <v>0</v>
      </c>
    </row>
    <row r="437" spans="1:11" ht="12.75" customHeight="1" x14ac:dyDescent="0.25">
      <c r="A437" s="664" t="s">
        <v>667</v>
      </c>
      <c r="B437" s="674">
        <v>2900</v>
      </c>
      <c r="C437" s="316">
        <v>0</v>
      </c>
      <c r="D437" s="316">
        <v>0</v>
      </c>
      <c r="E437" s="316">
        <v>0</v>
      </c>
      <c r="F437" s="316">
        <v>0</v>
      </c>
      <c r="G437" s="316">
        <v>0</v>
      </c>
      <c r="H437" s="316">
        <v>0</v>
      </c>
      <c r="I437" s="316">
        <v>0</v>
      </c>
      <c r="J437" s="480"/>
      <c r="K437" s="525">
        <f>SUM(C437:J437)</f>
        <v>0</v>
      </c>
    </row>
    <row r="438" spans="1:11" ht="12.75" customHeight="1" x14ac:dyDescent="0.25">
      <c r="A438" s="684" t="s">
        <v>565</v>
      </c>
      <c r="B438" s="652">
        <v>2000</v>
      </c>
      <c r="C438" s="472">
        <f t="shared" ref="C438:I438" si="44">SUM(C436,C437)</f>
        <v>0</v>
      </c>
      <c r="D438" s="472">
        <f t="shared" si="44"/>
        <v>0</v>
      </c>
      <c r="E438" s="472">
        <f t="shared" si="44"/>
        <v>0</v>
      </c>
      <c r="F438" s="472">
        <f t="shared" si="44"/>
        <v>0</v>
      </c>
      <c r="G438" s="472">
        <f t="shared" si="44"/>
        <v>0</v>
      </c>
      <c r="H438" s="472">
        <f t="shared" si="44"/>
        <v>0</v>
      </c>
      <c r="I438" s="472">
        <f t="shared" si="44"/>
        <v>0</v>
      </c>
      <c r="J438" s="480"/>
      <c r="K438" s="472">
        <f>SUM(K436,K437)</f>
        <v>0</v>
      </c>
    </row>
    <row r="439" spans="1:11" ht="12.75" customHeight="1" x14ac:dyDescent="0.25">
      <c r="A439" s="750" t="s">
        <v>693</v>
      </c>
      <c r="B439" s="777">
        <v>4000</v>
      </c>
      <c r="C439" s="751"/>
      <c r="D439" s="688"/>
      <c r="E439" s="688"/>
      <c r="F439" s="688"/>
      <c r="G439" s="688"/>
      <c r="H439" s="688"/>
      <c r="I439" s="688"/>
      <c r="J439" s="641"/>
      <c r="K439" s="689"/>
    </row>
    <row r="440" spans="1:11" ht="12" customHeight="1" x14ac:dyDescent="0.25">
      <c r="A440" s="210" t="s">
        <v>674</v>
      </c>
      <c r="B440" s="408">
        <v>4110</v>
      </c>
      <c r="C440" s="480"/>
      <c r="D440" s="480"/>
      <c r="E440" s="480"/>
      <c r="F440" s="480"/>
      <c r="G440" s="480"/>
      <c r="H440" s="10">
        <v>0</v>
      </c>
      <c r="I440" s="485"/>
      <c r="J440" s="480"/>
      <c r="K440" s="511">
        <f>H440</f>
        <v>0</v>
      </c>
    </row>
    <row r="441" spans="1:11" ht="12" customHeight="1" x14ac:dyDescent="0.25">
      <c r="A441" s="210" t="s">
        <v>694</v>
      </c>
      <c r="B441" s="408">
        <v>4120</v>
      </c>
      <c r="C441" s="480"/>
      <c r="D441" s="480"/>
      <c r="E441" s="480"/>
      <c r="F441" s="480"/>
      <c r="G441" s="480"/>
      <c r="H441" s="316">
        <v>0</v>
      </c>
      <c r="I441" s="485"/>
      <c r="J441" s="480"/>
      <c r="K441" s="486">
        <f>H441</f>
        <v>0</v>
      </c>
    </row>
    <row r="442" spans="1:11" ht="12" customHeight="1" x14ac:dyDescent="0.25">
      <c r="A442" s="211" t="s">
        <v>619</v>
      </c>
      <c r="B442" s="212">
        <v>4190</v>
      </c>
      <c r="C442" s="480"/>
      <c r="D442" s="480"/>
      <c r="E442" s="480"/>
      <c r="F442" s="480"/>
      <c r="G442" s="480"/>
      <c r="H442" s="10">
        <v>0</v>
      </c>
      <c r="I442" s="778"/>
      <c r="J442" s="480"/>
      <c r="K442" s="481">
        <f>H442</f>
        <v>0</v>
      </c>
    </row>
    <row r="443" spans="1:11" ht="12.75" customHeight="1" x14ac:dyDescent="0.25">
      <c r="A443" s="690" t="s">
        <v>695</v>
      </c>
      <c r="B443" s="652">
        <v>4000</v>
      </c>
      <c r="C443" s="480"/>
      <c r="D443" s="480"/>
      <c r="E443" s="480"/>
      <c r="F443" s="480"/>
      <c r="G443" s="480"/>
      <c r="H443" s="469">
        <f>SUM(H440:H442)</f>
        <v>0</v>
      </c>
      <c r="I443" s="778"/>
      <c r="J443" s="480"/>
      <c r="K443" s="469">
        <f>SUM(K440:K442)</f>
        <v>0</v>
      </c>
    </row>
    <row r="444" spans="1:11" ht="12.75" customHeight="1" x14ac:dyDescent="0.25">
      <c r="A444" s="703" t="s">
        <v>696</v>
      </c>
      <c r="B444" s="676">
        <v>5000</v>
      </c>
      <c r="C444" s="640"/>
      <c r="D444" s="641"/>
      <c r="E444" s="641"/>
      <c r="F444" s="641"/>
      <c r="G444" s="641"/>
      <c r="H444" s="688"/>
      <c r="I444" s="641"/>
      <c r="J444" s="641"/>
      <c r="K444" s="689"/>
    </row>
    <row r="445" spans="1:11" ht="12" customHeight="1" x14ac:dyDescent="0.25">
      <c r="A445" s="664" t="s">
        <v>596</v>
      </c>
      <c r="B445" s="700">
        <v>5100</v>
      </c>
      <c r="C445" s="480"/>
      <c r="D445" s="480"/>
      <c r="E445" s="480"/>
      <c r="F445" s="480"/>
      <c r="G445" s="480"/>
      <c r="H445" s="480"/>
      <c r="I445" s="480"/>
      <c r="J445" s="480"/>
      <c r="K445" s="480"/>
    </row>
    <row r="446" spans="1:11" ht="12" customHeight="1" x14ac:dyDescent="0.25">
      <c r="A446" s="209" t="s">
        <v>597</v>
      </c>
      <c r="B446" s="212">
        <v>5110</v>
      </c>
      <c r="C446" s="480"/>
      <c r="D446" s="480"/>
      <c r="E446" s="480"/>
      <c r="F446" s="480"/>
      <c r="G446" s="480"/>
      <c r="H446" s="316">
        <v>0</v>
      </c>
      <c r="I446" s="480"/>
      <c r="J446" s="480"/>
      <c r="K446" s="462">
        <f>SUM(C446:J446)</f>
        <v>0</v>
      </c>
    </row>
    <row r="447" spans="1:11" ht="12" customHeight="1" x14ac:dyDescent="0.25">
      <c r="A447" s="433" t="s">
        <v>624</v>
      </c>
      <c r="B447" s="324">
        <v>5150</v>
      </c>
      <c r="C447" s="480"/>
      <c r="D447" s="480"/>
      <c r="E447" s="480"/>
      <c r="F447" s="480"/>
      <c r="G447" s="480"/>
      <c r="H447" s="316">
        <v>0</v>
      </c>
      <c r="I447" s="480"/>
      <c r="J447" s="480"/>
      <c r="K447" s="462">
        <f>SUM(C447:J447)</f>
        <v>0</v>
      </c>
    </row>
    <row r="448" spans="1:11" ht="12.75" customHeight="1" x14ac:dyDescent="0.25">
      <c r="A448" s="779" t="s">
        <v>601</v>
      </c>
      <c r="B448" s="780">
        <v>5100</v>
      </c>
      <c r="C448" s="480"/>
      <c r="D448" s="480"/>
      <c r="E448" s="480"/>
      <c r="F448" s="480"/>
      <c r="G448" s="480"/>
      <c r="H448" s="469">
        <f>SUM(H446:H447)</f>
        <v>0</v>
      </c>
      <c r="I448" s="480"/>
      <c r="J448" s="480"/>
      <c r="K448" s="469">
        <f>SUM(K446:K447)</f>
        <v>0</v>
      </c>
    </row>
    <row r="449" spans="1:11" ht="12.75" customHeight="1" x14ac:dyDescent="0.25">
      <c r="A449" s="763" t="s">
        <v>603</v>
      </c>
      <c r="B449" s="764">
        <v>5200</v>
      </c>
      <c r="C449" s="480"/>
      <c r="D449" s="480"/>
      <c r="E449" s="480"/>
      <c r="F449" s="480"/>
      <c r="G449" s="480"/>
      <c r="H449" s="80">
        <v>0</v>
      </c>
      <c r="I449" s="480"/>
      <c r="J449" s="480"/>
      <c r="K449" s="541">
        <f>H449</f>
        <v>0</v>
      </c>
    </row>
    <row r="450" spans="1:11" ht="27" customHeight="1" x14ac:dyDescent="0.25">
      <c r="A450" s="765" t="s">
        <v>638</v>
      </c>
      <c r="B450" s="764">
        <v>5300</v>
      </c>
      <c r="C450" s="480"/>
      <c r="D450" s="480"/>
      <c r="E450" s="480"/>
      <c r="F450" s="480"/>
      <c r="G450" s="480"/>
      <c r="H450" s="316">
        <v>0</v>
      </c>
      <c r="I450" s="480"/>
      <c r="J450" s="480"/>
      <c r="K450" s="756">
        <f>H450</f>
        <v>0</v>
      </c>
    </row>
    <row r="451" spans="1:11" ht="13.5" customHeight="1" x14ac:dyDescent="0.25">
      <c r="A451" s="690" t="s">
        <v>604</v>
      </c>
      <c r="B451" s="652">
        <v>5000</v>
      </c>
      <c r="C451" s="480"/>
      <c r="D451" s="480"/>
      <c r="E451" s="480"/>
      <c r="F451" s="480"/>
      <c r="G451" s="480"/>
      <c r="H451" s="541">
        <f>SUM(H448:H450)</f>
        <v>0</v>
      </c>
      <c r="I451" s="480"/>
      <c r="J451" s="480"/>
      <c r="K451" s="472">
        <f>SUM(K448:K450)</f>
        <v>0</v>
      </c>
    </row>
    <row r="452" spans="1:11" ht="13.5" customHeight="1" x14ac:dyDescent="0.25">
      <c r="A452" s="781" t="s">
        <v>698</v>
      </c>
      <c r="B452" s="676">
        <v>6000</v>
      </c>
      <c r="C452" s="480"/>
      <c r="D452" s="480"/>
      <c r="E452" s="480"/>
      <c r="F452" s="480"/>
      <c r="G452" s="480"/>
      <c r="H452" s="82">
        <v>0</v>
      </c>
      <c r="I452" s="480"/>
      <c r="J452" s="480"/>
      <c r="K452" s="490">
        <f>SUM(C452:J452)</f>
        <v>0</v>
      </c>
    </row>
    <row r="453" spans="1:11" ht="13.5" customHeight="1" x14ac:dyDescent="0.25">
      <c r="A453" s="1059" t="s">
        <v>625</v>
      </c>
      <c r="B453" s="1060"/>
      <c r="C453" s="469">
        <f>SUM(C438)</f>
        <v>0</v>
      </c>
      <c r="D453" s="469">
        <f>SUM(D438)</f>
        <v>0</v>
      </c>
      <c r="E453" s="469">
        <f>SUM(E438)</f>
        <v>0</v>
      </c>
      <c r="F453" s="469">
        <f>SUM(F438)</f>
        <v>0</v>
      </c>
      <c r="G453" s="469">
        <f>SUM(G438)</f>
        <v>0</v>
      </c>
      <c r="H453" s="469">
        <f>SUM(H438,H443,H451,H452)</f>
        <v>0</v>
      </c>
      <c r="I453" s="469">
        <f>SUM(I438)</f>
        <v>0</v>
      </c>
      <c r="J453" s="480"/>
      <c r="K453" s="469">
        <f>SUM(K438,K443,K451,K452)</f>
        <v>0</v>
      </c>
    </row>
    <row r="454" spans="1:11" ht="14.25" customHeight="1" x14ac:dyDescent="0.25">
      <c r="A454" s="1061" t="s">
        <v>626</v>
      </c>
      <c r="B454" s="1062"/>
      <c r="C454" s="782"/>
      <c r="D454" s="783"/>
      <c r="E454" s="784"/>
      <c r="F454" s="784"/>
      <c r="G454" s="784"/>
      <c r="H454" s="784"/>
      <c r="I454" s="784"/>
      <c r="J454" s="785"/>
      <c r="K454" s="786">
        <f>'EstRev 6-11'!K240-'EstExp 12-20'!K453</f>
        <v>0</v>
      </c>
    </row>
    <row r="455" spans="1:11" ht="9.75" customHeight="1" x14ac:dyDescent="0.2"/>
  </sheetData>
  <sheetProtection algorithmName="SHA-512" hashValue="RT0eD1mA2fYkBo5iVzovAmYmQ8icOKHdeKiQQeGKkfPURDRK+A9ySzbHu+Dco/mFMJS+DWANH/Z5EKcJZIAMCw==" saltValue="Y/DVr6By4pRhHnWIteogKg==" spinCount="100000" sheet="1" objects="1"/>
  <mergeCells count="9">
    <mergeCell ref="A428:B428"/>
    <mergeCell ref="A429:B429"/>
    <mergeCell ref="A453:B453"/>
    <mergeCell ref="A454:B454"/>
    <mergeCell ref="A1:A2"/>
    <mergeCell ref="A179:B179"/>
    <mergeCell ref="A214:B214"/>
    <mergeCell ref="A292:B292"/>
    <mergeCell ref="A293:B293"/>
  </mergeCells>
  <phoneticPr fontId="11" type="noConversion"/>
  <dataValidations count="1">
    <dataValidation type="whole" allowBlank="1" showInputMessage="1" showErrorMessage="1" error="Please enter whole number.  Decimals are not allowed." sqref="C5:J33 C38:J43 C46:J48 C51:J54 C57:J58 C61:J66 C69:J73 C75:J75 C77:J85 H87:H93 E95:H101 E103:H103 H107:H111 H113 H115 C124:J130 C132:J132 C134:J140 E142 H142 H146:H150 H152 H154 H161:H164 H167:H171 H173:H175 E175 H177 C184:J187 C189:J197 E199 H199 H203:H207 H209:H211 H213 D219:D232 D236:D241 D244:D246 D249:D253 D256:D257 D260:D266 D269:D273 D275 D277 D280:D281 H285:H289 H291 C298:I299 E303:E306 H303:H306 H308 C316:J343 C347:J352 C355:J357 C360:J362 C363:I364 C367:J368 C371:J377 C380:J384 C386:J386 C388:J396 H398:H404 E406:H412 E414:H414 H418:H425 H427 C434:I435 C437:I437 H442 H446:H447 H449:H450 H452" xr:uid="{00000000-0002-0000-0400-000000000000}">
      <formula1>-9999999999</formula1>
      <formula2>9999999999</formula2>
    </dataValidation>
  </dataValidations>
  <printOptions headings="1"/>
  <pageMargins left="0.25" right="0.25" top="0.5" bottom="0.5" header="0.25" footer="0.25"/>
  <pageSetup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&amp;L&amp;Z&amp;F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SheetLayoutView="96" workbookViewId="0">
      <pane xSplit="2" ySplit="4" topLeftCell="C5" activePane="bottomRight" state="frozenSplit"/>
      <selection activeCell="C1" sqref="C1"/>
      <selection pane="topRight"/>
      <selection pane="bottomLeft"/>
      <selection pane="bottomRight" activeCell="D22" sqref="D22"/>
    </sheetView>
  </sheetViews>
  <sheetFormatPr defaultRowHeight="13.2" x14ac:dyDescent="0.25"/>
  <cols>
    <col min="1" max="1" width="21.6640625" customWidth="1"/>
    <col min="2" max="2" width="22.5546875" customWidth="1"/>
    <col min="3" max="3" width="15.6640625" customWidth="1"/>
    <col min="4" max="4" width="52" customWidth="1"/>
    <col min="5" max="5" width="2.109375" customWidth="1"/>
    <col min="6" max="6" width="22.109375" customWidth="1"/>
    <col min="7" max="7" width="15.5546875" style="334" customWidth="1"/>
    <col min="8" max="8" width="54.33203125" customWidth="1"/>
    <col min="9" max="9" width="26.44140625" customWidth="1"/>
  </cols>
  <sheetData>
    <row r="1" spans="1:9" ht="15" customHeight="1" x14ac:dyDescent="0.25">
      <c r="A1" s="353"/>
      <c r="B1" s="372" t="s">
        <v>697</v>
      </c>
      <c r="C1" s="353"/>
      <c r="D1" s="353"/>
      <c r="E1" s="353"/>
    </row>
    <row r="2" spans="1:9" ht="15.75" customHeight="1" x14ac:dyDescent="0.3">
      <c r="B2" s="335" t="s">
        <v>699</v>
      </c>
      <c r="C2" s="336" t="str">
        <f>IF(COUNTIF(A:A,"ERROR-Describe Revenue")&lt;&gt;0,"Error - Please describe all the revenue.","OK")</f>
        <v>OK</v>
      </c>
    </row>
    <row r="3" spans="1:9" ht="15.75" customHeight="1" x14ac:dyDescent="0.3">
      <c r="B3" s="335" t="s">
        <v>700</v>
      </c>
      <c r="C3" s="336" t="str">
        <f>IF(COUNTIF(I:I,"ERROR-Describe Expenditures")&lt;&gt;0,"Error - Please describe all the expenditures.","OK")</f>
        <v>OK</v>
      </c>
    </row>
    <row r="4" spans="1:9" ht="25.5" customHeight="1" x14ac:dyDescent="0.25">
      <c r="A4" s="787" t="s">
        <v>701</v>
      </c>
      <c r="B4" s="788" t="s">
        <v>702</v>
      </c>
      <c r="C4" s="787" t="s">
        <v>703</v>
      </c>
      <c r="D4" s="789" t="s">
        <v>704</v>
      </c>
      <c r="E4" s="790"/>
      <c r="F4" s="788" t="s">
        <v>705</v>
      </c>
      <c r="G4" s="787" t="s">
        <v>703</v>
      </c>
      <c r="H4" s="789" t="s">
        <v>706</v>
      </c>
      <c r="I4" s="787" t="s">
        <v>707</v>
      </c>
    </row>
    <row r="5" spans="1:9" ht="15" customHeight="1" x14ac:dyDescent="0.25">
      <c r="A5" s="791" t="str">
        <f t="shared" ref="A5:A30" si="0">IF(AND(C5="",D5=""),"OK",IF(AND(C5&lt;&gt;"",D5&lt;&gt;""),"OK","ERROR-Describe Revenue"))</f>
        <v>OK</v>
      </c>
      <c r="B5" s="787">
        <v>1190</v>
      </c>
      <c r="C5" s="792" t="str">
        <f>IF(SUM('EstRev 6-11'!$C$11:$K$11)&gt;0,SUM('EstRev 6-11'!$C$11:$K$11),"")</f>
        <v/>
      </c>
      <c r="D5" s="337"/>
      <c r="E5" s="790"/>
      <c r="F5" s="793" t="s">
        <v>708</v>
      </c>
      <c r="G5" s="792" t="str">
        <f>IF(SUM('EstExp 12-20'!$C$43:$J$43)&gt;0,SUM('EstExp 12-20'!$C$43:$J$43),"")</f>
        <v/>
      </c>
      <c r="H5" s="337"/>
      <c r="I5" s="791" t="str">
        <f t="shared" ref="I5:I48" si="1">IF(AND(G5="",H5=""),"OK",IF(AND(G5&lt;&gt;"",H5&lt;&gt;""),"OK","ERROR-Describe Expenditures"))</f>
        <v>OK</v>
      </c>
    </row>
    <row r="6" spans="1:9" ht="15" customHeight="1" x14ac:dyDescent="0.25">
      <c r="A6" s="791" t="str">
        <f t="shared" si="0"/>
        <v>OK</v>
      </c>
      <c r="B6" s="787">
        <v>1290</v>
      </c>
      <c r="C6" s="792" t="str">
        <f>IF(SUM('EstRev 6-11'!$C$17:$K$17)&gt;0,SUM('EstRev 6-11'!$C$17:$K$17),"")</f>
        <v/>
      </c>
      <c r="D6" s="337"/>
      <c r="E6" s="790"/>
      <c r="F6" s="793" t="s">
        <v>709</v>
      </c>
      <c r="G6" s="792" t="str">
        <f>IF(SUM('EstExp 12-20'!$C$58:$J$58)&gt;0,SUM('EstExp 12-20'!$C$58:$J$58),"")</f>
        <v/>
      </c>
      <c r="H6" s="337"/>
      <c r="I6" s="791" t="str">
        <f t="shared" si="1"/>
        <v>OK</v>
      </c>
    </row>
    <row r="7" spans="1:9" ht="15" customHeight="1" x14ac:dyDescent="0.25">
      <c r="A7" s="791" t="str">
        <f t="shared" si="0"/>
        <v>OK</v>
      </c>
      <c r="B7" s="787">
        <v>1614</v>
      </c>
      <c r="C7" s="792" t="str">
        <f>IF(SUM('EstRev 6-11'!$C$73:$K$73)&gt;0,SUM('EstRev 6-11'!$C$73:$K$73),"")</f>
        <v/>
      </c>
      <c r="D7" s="337"/>
      <c r="E7" s="790"/>
      <c r="F7" s="793" t="s">
        <v>710</v>
      </c>
      <c r="G7" s="792" t="str">
        <f>IF(SUM('EstExp 12-20'!$C$75:$J$75)&gt;0,SUM('EstExp 12-20'!$C$75:$J$75),"")</f>
        <v/>
      </c>
      <c r="H7" s="337"/>
      <c r="I7" s="791" t="str">
        <f t="shared" si="1"/>
        <v>OK</v>
      </c>
    </row>
    <row r="8" spans="1:9" ht="15" customHeight="1" x14ac:dyDescent="0.25">
      <c r="A8" s="791" t="str">
        <f t="shared" si="0"/>
        <v>OK</v>
      </c>
      <c r="B8" s="787">
        <v>1690</v>
      </c>
      <c r="C8" s="792" t="str">
        <f>IF(SUM('EstRev 6-11'!$C$75:$K$75)&gt;0,SUM('EstRev 6-11'!$C$75:$K$75),"")</f>
        <v/>
      </c>
      <c r="D8" s="337"/>
      <c r="E8" s="790"/>
      <c r="F8" s="793" t="s">
        <v>711</v>
      </c>
      <c r="G8" s="792" t="str">
        <f>IF(SUM('EstExp 12-20'!$C$85:$J$85)&gt;0,SUM('EstExp 12-20'!$C$85:$J$85),"")</f>
        <v/>
      </c>
      <c r="H8" s="337"/>
      <c r="I8" s="791" t="str">
        <f t="shared" si="1"/>
        <v>OK</v>
      </c>
    </row>
    <row r="9" spans="1:9" ht="15" customHeight="1" x14ac:dyDescent="0.25">
      <c r="A9" s="791" t="str">
        <f t="shared" si="0"/>
        <v>OK</v>
      </c>
      <c r="B9" s="787">
        <v>1790</v>
      </c>
      <c r="C9" s="792" t="str">
        <f>IF(SUM('EstRev 6-11'!$C$82:$K$82)&gt;0,SUM('EstRev 6-11'!$C$82:$K$82),"")</f>
        <v/>
      </c>
      <c r="D9" s="337"/>
      <c r="E9" s="790"/>
      <c r="F9" s="793" t="s">
        <v>712</v>
      </c>
      <c r="G9" s="792" t="str">
        <f>IF(SUM('EstExp 12-20'!$C$93:$J$93)&gt;0,SUM('EstExp 12-20'!$C$93:$J$93),"")</f>
        <v/>
      </c>
      <c r="H9" s="337"/>
      <c r="I9" s="791" t="str">
        <f t="shared" si="1"/>
        <v>OK</v>
      </c>
    </row>
    <row r="10" spans="1:9" ht="15" customHeight="1" x14ac:dyDescent="0.25">
      <c r="A10" s="791" t="str">
        <f t="shared" si="0"/>
        <v>OK</v>
      </c>
      <c r="B10" s="787">
        <v>1819</v>
      </c>
      <c r="C10" s="792" t="str">
        <f>IF(SUM('EstRev 6-11'!$C$90:$K$90)&gt;0,SUM('EstRev 6-11'!$C$90:$K$90),"")</f>
        <v/>
      </c>
      <c r="D10" s="337"/>
      <c r="E10" s="790"/>
      <c r="F10" s="793" t="s">
        <v>713</v>
      </c>
      <c r="G10" s="792" t="str">
        <f>IF(SUM('EstExp 12-20'!$C$101:$J$101)&gt;0,SUM('EstExp 12-20'!$C$101:$J$101),"")</f>
        <v/>
      </c>
      <c r="H10" s="337"/>
      <c r="I10" s="791" t="str">
        <f t="shared" si="1"/>
        <v>OK</v>
      </c>
    </row>
    <row r="11" spans="1:9" ht="15" customHeight="1" x14ac:dyDescent="0.25">
      <c r="A11" s="791" t="str">
        <f t="shared" si="0"/>
        <v>OK</v>
      </c>
      <c r="B11" s="787">
        <v>1829</v>
      </c>
      <c r="C11" s="792" t="str">
        <f>IF(SUM('EstRev 6-11'!$C$94:$K$94)&gt;0,SUM('EstRev 6-11'!$C$94:$K$94),"")</f>
        <v/>
      </c>
      <c r="D11" s="337"/>
      <c r="E11" s="790"/>
      <c r="F11" s="793" t="s">
        <v>714</v>
      </c>
      <c r="G11" s="792" t="str">
        <f>IF(SUM('EstExp 12-20'!$C$103:$J$103)&gt;0,SUM('EstExp 12-20'!$C$103:$J$103),"")</f>
        <v/>
      </c>
      <c r="H11" s="337"/>
      <c r="I11" s="791" t="str">
        <f t="shared" si="1"/>
        <v>OK</v>
      </c>
    </row>
    <row r="12" spans="1:9" ht="15" customHeight="1" x14ac:dyDescent="0.25">
      <c r="A12" s="791" t="str">
        <f t="shared" si="0"/>
        <v>OK</v>
      </c>
      <c r="B12" s="787">
        <v>1890</v>
      </c>
      <c r="C12" s="792" t="str">
        <f>IF(SUM('EstRev 6-11'!$C$95:$K$95)&gt;0,SUM('EstRev 6-11'!$C$95:$K$95),"")</f>
        <v/>
      </c>
      <c r="D12" s="337"/>
      <c r="E12" s="790"/>
      <c r="F12" s="793" t="s">
        <v>715</v>
      </c>
      <c r="G12" s="792" t="str">
        <f>IF(SUM('EstExp 12-20'!$C$111:$J$111)&gt;0,SUM('EstExp 12-20'!$C$111:$J$111),"")</f>
        <v/>
      </c>
      <c r="H12" s="337"/>
      <c r="I12" s="791" t="str">
        <f t="shared" si="1"/>
        <v>OK</v>
      </c>
    </row>
    <row r="13" spans="1:9" ht="15" customHeight="1" x14ac:dyDescent="0.25">
      <c r="A13" s="791" t="str">
        <f t="shared" si="0"/>
        <v>OK</v>
      </c>
      <c r="B13" s="787">
        <v>1993</v>
      </c>
      <c r="C13" s="792" t="str">
        <f>IF(SUM('EstRev 6-11'!$C$109:$K$109)&gt;0,SUM('EstRev 6-11'!$C$109:$K$109),"")</f>
        <v/>
      </c>
      <c r="D13" s="337"/>
      <c r="E13" s="790"/>
      <c r="F13" s="793" t="s">
        <v>716</v>
      </c>
      <c r="G13" s="792" t="str">
        <f>IF(SUM('EstExp 12-20'!$C$124:$J$124)&gt;0,SUM('EstExp 12-20'!$C$124:$J$124),"")</f>
        <v/>
      </c>
      <c r="H13" s="337"/>
      <c r="I13" s="791" t="str">
        <f t="shared" si="1"/>
        <v>OK</v>
      </c>
    </row>
    <row r="14" spans="1:9" ht="15" customHeight="1" x14ac:dyDescent="0.25">
      <c r="A14" s="791" t="str">
        <f t="shared" si="0"/>
        <v>OK</v>
      </c>
      <c r="B14" s="787">
        <v>1999</v>
      </c>
      <c r="C14" s="792">
        <f>IF(SUM('EstRev 6-11'!$C$110:$K$110)&gt;0,SUM('EstRev 6-11'!$C$110:$K$110),"")</f>
        <v>96397</v>
      </c>
      <c r="D14" s="1" t="s">
        <v>6929</v>
      </c>
      <c r="E14" s="790"/>
      <c r="F14" s="793" t="s">
        <v>717</v>
      </c>
      <c r="G14" s="792" t="str">
        <f>IF(SUM('EstExp 12-20'!$C$132:$J$132)&gt;0,SUM('EstExp 12-20'!$C$132:$J$132),"")</f>
        <v/>
      </c>
      <c r="H14" s="337"/>
      <c r="I14" s="791" t="str">
        <f t="shared" si="1"/>
        <v>OK</v>
      </c>
    </row>
    <row r="15" spans="1:9" ht="15" customHeight="1" x14ac:dyDescent="0.25">
      <c r="A15" s="791" t="str">
        <f t="shared" si="0"/>
        <v>OK</v>
      </c>
      <c r="B15" s="787">
        <v>2300</v>
      </c>
      <c r="C15" s="792" t="str">
        <f>IF(SUM('EstRev 6-11'!$C$117:$K$117)&gt;0,SUM('EstRev 6-11'!$C$117:$K$117),"")</f>
        <v/>
      </c>
      <c r="D15" s="337"/>
      <c r="E15" s="790"/>
      <c r="F15" s="793" t="s">
        <v>718</v>
      </c>
      <c r="G15" s="792" t="str">
        <f>IF(SUM('EstExp 12-20'!$C$140:$J$140)&gt;0,SUM('EstExp 12-20'!$C$140:$J$140),"")</f>
        <v/>
      </c>
      <c r="H15" s="337"/>
      <c r="I15" s="791" t="str">
        <f t="shared" si="1"/>
        <v>OK</v>
      </c>
    </row>
    <row r="16" spans="1:9" ht="15" customHeight="1" x14ac:dyDescent="0.25">
      <c r="A16" s="791" t="str">
        <f t="shared" si="0"/>
        <v>OK</v>
      </c>
      <c r="B16" s="787">
        <v>3099</v>
      </c>
      <c r="C16" s="792" t="str">
        <f>IF(SUM('EstRev 6-11'!$C$123:$K$123)&gt;0,SUM('EstRev 6-11'!$C$123:$K$123),"")</f>
        <v/>
      </c>
      <c r="D16" s="337"/>
      <c r="E16" s="790"/>
      <c r="F16" s="793" t="s">
        <v>719</v>
      </c>
      <c r="G16" s="792" t="str">
        <f>IF(SUM('EstExp 12-20'!$C$142:$J$142)&gt;0,SUM('EstExp 12-20'!$C$142:$J$142),"")</f>
        <v/>
      </c>
      <c r="H16" s="337"/>
      <c r="I16" s="791" t="str">
        <f t="shared" si="1"/>
        <v>OK</v>
      </c>
    </row>
    <row r="17" spans="1:9" ht="15" customHeight="1" x14ac:dyDescent="0.25">
      <c r="A17" s="791" t="str">
        <f t="shared" si="0"/>
        <v>OK</v>
      </c>
      <c r="B17" s="787">
        <v>3199</v>
      </c>
      <c r="C17" s="792" t="str">
        <f>IF(SUM('EstRev 6-11'!$C$130:$K$130)&gt;0,SUM('EstRev 6-11'!$C$130:$K$130),"")</f>
        <v/>
      </c>
      <c r="D17" s="337"/>
      <c r="E17" s="790"/>
      <c r="F17" s="793" t="s">
        <v>720</v>
      </c>
      <c r="G17" s="792" t="str">
        <f>IF(SUM('EstExp 12-20'!$C$150:$J$150)&gt;0,SUM('EstExp 12-20'!$C$150:$J$150),"")</f>
        <v/>
      </c>
      <c r="H17" s="337"/>
      <c r="I17" s="791" t="str">
        <f t="shared" si="1"/>
        <v>OK</v>
      </c>
    </row>
    <row r="18" spans="1:9" ht="15" customHeight="1" x14ac:dyDescent="0.25">
      <c r="A18" s="791" t="str">
        <f t="shared" si="0"/>
        <v>OK</v>
      </c>
      <c r="B18" s="787">
        <v>3299</v>
      </c>
      <c r="C18" s="792" t="str">
        <f>IF(SUM('EstRev 6-11'!$C$139:$K$139)&gt;0,SUM('EstRev 6-11'!$C$139:$K$139),"")</f>
        <v/>
      </c>
      <c r="D18" s="337"/>
      <c r="E18" s="790"/>
      <c r="F18" s="793" t="s">
        <v>721</v>
      </c>
      <c r="G18" s="792" t="str">
        <f>IF(SUM('EstExp 12-20'!$C$163:$J$163)&gt;0,SUM('EstExp 12-20'!$C$163:$J$163),"")</f>
        <v/>
      </c>
      <c r="H18" s="337"/>
      <c r="I18" s="791" t="str">
        <f t="shared" si="1"/>
        <v>OK</v>
      </c>
    </row>
    <row r="19" spans="1:9" ht="15" customHeight="1" x14ac:dyDescent="0.25">
      <c r="A19" s="791" t="str">
        <f t="shared" si="0"/>
        <v>OK</v>
      </c>
      <c r="B19" s="787">
        <v>3499</v>
      </c>
      <c r="C19" s="792" t="str">
        <f>IF(SUM('EstRev 6-11'!$C$145:$K$145)&gt;0,SUM('EstRev 6-11'!$C$145:$K$145),"")</f>
        <v/>
      </c>
      <c r="D19" s="337"/>
      <c r="E19" s="790"/>
      <c r="F19" s="793" t="s">
        <v>722</v>
      </c>
      <c r="G19" s="792" t="str">
        <f>IF(SUM('EstExp 12-20'!$C$171:$J$171)&gt;0,SUM('EstExp 12-20'!$C$171:$J$171),"")</f>
        <v/>
      </c>
      <c r="H19" s="337"/>
      <c r="I19" s="791" t="str">
        <f t="shared" si="1"/>
        <v>OK</v>
      </c>
    </row>
    <row r="20" spans="1:9" ht="15" customHeight="1" x14ac:dyDescent="0.25">
      <c r="A20" s="791" t="str">
        <f t="shared" si="0"/>
        <v>OK</v>
      </c>
      <c r="B20" s="787">
        <v>3599</v>
      </c>
      <c r="C20" s="792" t="str">
        <f>IF(SUM('EstRev 6-11'!$C$149:$K$149)&gt;0,SUM('EstRev 6-11'!$C$149:$K$149),"")</f>
        <v/>
      </c>
      <c r="D20" s="337"/>
      <c r="E20" s="790"/>
      <c r="F20" s="793" t="s">
        <v>723</v>
      </c>
      <c r="G20" s="792" t="str">
        <f>IF(SUM('EstExp 12-20'!$C$174:$J$174)&gt;0,SUM('EstExp 12-20'!$C$174:$J$174),"")</f>
        <v/>
      </c>
      <c r="H20" s="337"/>
      <c r="I20" s="791" t="str">
        <f t="shared" si="1"/>
        <v>OK</v>
      </c>
    </row>
    <row r="21" spans="1:9" ht="15" customHeight="1" x14ac:dyDescent="0.25">
      <c r="A21" s="791" t="str">
        <f t="shared" si="0"/>
        <v>OK</v>
      </c>
      <c r="B21" s="787">
        <v>3999</v>
      </c>
      <c r="C21" s="792">
        <f>IF(SUM('EstRev 6-11'!$C$163:$K$163)&gt;0,SUM('EstRev 6-11'!$C$163:$K$163),"")</f>
        <v>19796</v>
      </c>
      <c r="D21" s="1" t="s">
        <v>6930</v>
      </c>
      <c r="E21" s="790"/>
      <c r="F21" s="793" t="s">
        <v>724</v>
      </c>
      <c r="G21" s="792" t="str">
        <f>IF(SUM('EstExp 12-20'!$C$175:$J$175)&gt;0,SUM('EstExp 12-20'!$C$175:$J$175),"")</f>
        <v/>
      </c>
      <c r="H21" s="337"/>
      <c r="I21" s="791" t="str">
        <f t="shared" si="1"/>
        <v>OK</v>
      </c>
    </row>
    <row r="22" spans="1:9" ht="15" customHeight="1" x14ac:dyDescent="0.25">
      <c r="A22" s="791" t="str">
        <f t="shared" si="0"/>
        <v>OK</v>
      </c>
      <c r="B22" s="787">
        <v>4009</v>
      </c>
      <c r="C22" s="792" t="str">
        <f>IF(SUM('EstRev 6-11'!$C$169:$K$169)&gt;0,SUM('EstRev 6-11'!$C$169:$K$169),"")</f>
        <v/>
      </c>
      <c r="D22" s="337"/>
      <c r="E22" s="790"/>
      <c r="F22" s="793" t="s">
        <v>725</v>
      </c>
      <c r="G22" s="792" t="str">
        <f>IF(SUM('EstExp 12-20'!$C$184:$J$184)&gt;0,SUM('EstExp 12-20'!$C$184:$J$184),"")</f>
        <v/>
      </c>
      <c r="H22" s="337"/>
      <c r="I22" s="791" t="str">
        <f t="shared" si="1"/>
        <v>OK</v>
      </c>
    </row>
    <row r="23" spans="1:9" ht="15" customHeight="1" x14ac:dyDescent="0.25">
      <c r="A23" s="791" t="str">
        <f t="shared" si="0"/>
        <v>OK</v>
      </c>
      <c r="B23" s="787">
        <v>4090</v>
      </c>
      <c r="C23" s="792" t="str">
        <f>IF(SUM('EstRev 6-11'!$C$175:$K$175)&gt;0,SUM('EstRev 6-11'!$C$175:$K$175),"")</f>
        <v/>
      </c>
      <c r="D23" s="337"/>
      <c r="E23" s="790"/>
      <c r="F23" s="793" t="s">
        <v>726</v>
      </c>
      <c r="G23" s="792" t="str">
        <f>IF(SUM('EstExp 12-20'!$C$187:$J$187)&gt;0,SUM('EstExp 12-20'!$C$187:$J$187),"")</f>
        <v/>
      </c>
      <c r="H23" s="337"/>
      <c r="I23" s="791" t="str">
        <f t="shared" si="1"/>
        <v>OK</v>
      </c>
    </row>
    <row r="24" spans="1:9" ht="15" customHeight="1" x14ac:dyDescent="0.25">
      <c r="A24" s="791" t="str">
        <f t="shared" si="0"/>
        <v>OK</v>
      </c>
      <c r="B24" s="787">
        <v>4199</v>
      </c>
      <c r="C24" s="792" t="str">
        <f>IF(SUM('EstRev 6-11'!$C$182:$K$182)&gt;0,SUM('EstRev 6-11'!$C$182:$K$182),"")</f>
        <v/>
      </c>
      <c r="D24" s="337"/>
      <c r="E24" s="790"/>
      <c r="F24" s="793" t="s">
        <v>727</v>
      </c>
      <c r="G24" s="792" t="str">
        <f>IF(SUM('EstExp 12-20'!$C$197:$J$197)&gt;0,SUM('EstExp 12-20'!$C$197:$J$197),"")</f>
        <v/>
      </c>
      <c r="H24" s="337"/>
      <c r="I24" s="791" t="str">
        <f t="shared" si="1"/>
        <v>OK</v>
      </c>
    </row>
    <row r="25" spans="1:9" ht="15" customHeight="1" x14ac:dyDescent="0.25">
      <c r="A25" s="791" t="str">
        <f t="shared" si="0"/>
        <v>OK</v>
      </c>
      <c r="B25" s="787">
        <v>4299</v>
      </c>
      <c r="C25" s="792" t="str">
        <f>IF(SUM('EstRev 6-11'!$C$192:$K$192)&gt;0,SUM('EstRev 6-11'!$C$192:$K$192),"")</f>
        <v/>
      </c>
      <c r="D25" s="337"/>
      <c r="E25" s="790"/>
      <c r="F25" s="793" t="s">
        <v>728</v>
      </c>
      <c r="G25" s="792" t="str">
        <f>IF(SUM('EstExp 12-20'!$C$199:$J$199)&gt;0,SUM('EstExp 12-20'!$C$199:$J$199),"")</f>
        <v/>
      </c>
      <c r="H25" s="337"/>
      <c r="I25" s="791" t="str">
        <f t="shared" si="1"/>
        <v>OK</v>
      </c>
    </row>
    <row r="26" spans="1:9" ht="15" customHeight="1" x14ac:dyDescent="0.25">
      <c r="A26" s="791" t="str">
        <f t="shared" si="0"/>
        <v>OK</v>
      </c>
      <c r="B26" s="787">
        <v>4399</v>
      </c>
      <c r="C26" s="792" t="str">
        <f>IF(SUM('EstRev 6-11'!$C$198:$K$198)&gt;0,SUM('EstRev 6-11'!$C$198:$K$198),"")</f>
        <v/>
      </c>
      <c r="D26" s="337"/>
      <c r="E26" s="790"/>
      <c r="F26" s="793" t="s">
        <v>729</v>
      </c>
      <c r="G26" s="792" t="str">
        <f>IF(SUM('EstExp 12-20'!$C$207:$J$207)&gt;0,SUM('EstExp 12-20'!$C$207:$J$207),"")</f>
        <v/>
      </c>
      <c r="H26" s="337"/>
      <c r="I26" s="791" t="str">
        <f t="shared" si="1"/>
        <v>OK</v>
      </c>
    </row>
    <row r="27" spans="1:9" ht="15" customHeight="1" x14ac:dyDescent="0.25">
      <c r="A27" s="791" t="str">
        <f t="shared" si="0"/>
        <v>OK</v>
      </c>
      <c r="B27" s="787">
        <v>4499</v>
      </c>
      <c r="C27" s="792" t="str">
        <f>IF(SUM('EstRev 6-11'!$C$204:$K$204)&gt;0,SUM('EstRev 6-11'!$C$204:$K$204),"")</f>
        <v/>
      </c>
      <c r="D27" s="337"/>
      <c r="E27" s="790"/>
      <c r="F27" s="793" t="s">
        <v>730</v>
      </c>
      <c r="G27" s="792" t="str">
        <f>IF(SUM('EstExp 12-20'!$C$210:$J$210)&gt;0,SUM('EstExp 12-20'!$C$210:$J$210),"")</f>
        <v/>
      </c>
      <c r="H27" s="337"/>
      <c r="I27" s="791" t="str">
        <f t="shared" si="1"/>
        <v>OK</v>
      </c>
    </row>
    <row r="28" spans="1:9" ht="15" customHeight="1" x14ac:dyDescent="0.25">
      <c r="A28" s="791" t="str">
        <f t="shared" si="0"/>
        <v>OK</v>
      </c>
      <c r="B28" s="787">
        <v>4699</v>
      </c>
      <c r="C28" s="792" t="str">
        <f>IF(SUM('EstRev 6-11'!$C$212:$K$212)&gt;0,SUM('EstRev 6-11'!$C$212:$K$212),"")</f>
        <v/>
      </c>
      <c r="D28" s="337"/>
      <c r="E28" s="790"/>
      <c r="F28" s="793" t="s">
        <v>731</v>
      </c>
      <c r="G28" s="792" t="str">
        <f>IF(SUM('EstExp 12-20'!$C$211:$J$211)&gt;0,SUM('EstExp 12-20'!$C$211:$J$211),"")</f>
        <v/>
      </c>
      <c r="H28" s="337"/>
      <c r="I28" s="791" t="str">
        <f t="shared" si="1"/>
        <v>OK</v>
      </c>
    </row>
    <row r="29" spans="1:9" ht="15" customHeight="1" x14ac:dyDescent="0.25">
      <c r="A29" s="791" t="str">
        <f t="shared" si="0"/>
        <v>OK</v>
      </c>
      <c r="B29" s="787">
        <v>4799</v>
      </c>
      <c r="C29" s="792" t="str">
        <f>IF(SUM('EstRev 6-11'!$C$216:$K$216)&gt;0,SUM('EstRev 6-11'!$C$216:$K$216),"")</f>
        <v/>
      </c>
      <c r="D29" s="337"/>
      <c r="E29" s="790"/>
      <c r="F29" s="793" t="s">
        <v>732</v>
      </c>
      <c r="G29" s="792" t="str">
        <f>IF(SUM('EstExp 12-20'!$C$241:$J$241)&gt;0,SUM('EstExp 12-20'!$C$241:$J$241),"")</f>
        <v/>
      </c>
      <c r="H29" s="337"/>
      <c r="I29" s="791" t="str">
        <f t="shared" si="1"/>
        <v>OK</v>
      </c>
    </row>
    <row r="30" spans="1:9" ht="15" customHeight="1" x14ac:dyDescent="0.25">
      <c r="A30" s="791" t="str">
        <f t="shared" si="0"/>
        <v>OK</v>
      </c>
      <c r="B30" s="787">
        <v>4998</v>
      </c>
      <c r="C30" s="792" t="str">
        <f>IF(SUM('EstRev 6-11'!$C$237:$K$237)&gt;0,SUM('EstRev 6-11'!$C$237:$K$237),"")</f>
        <v/>
      </c>
      <c r="D30" s="337"/>
      <c r="E30" s="790"/>
      <c r="F30" s="793" t="s">
        <v>733</v>
      </c>
      <c r="G30" s="792" t="str">
        <f>IF(SUM('EstExp 12-20'!$C$257:$J$257)&gt;0,SUM('EstExp 12-20'!$C$257:$J$257),"")</f>
        <v/>
      </c>
      <c r="H30" s="337"/>
      <c r="I30" s="791" t="str">
        <f t="shared" si="1"/>
        <v>OK</v>
      </c>
    </row>
    <row r="31" spans="1:9" ht="15" customHeight="1" x14ac:dyDescent="0.25">
      <c r="E31" s="790"/>
      <c r="F31" s="793" t="s">
        <v>734</v>
      </c>
      <c r="G31" s="792" t="str">
        <f>IF(SUM('EstExp 12-20'!$C$275:$J$275)&gt;0,SUM('EstExp 12-20'!$C$275:$J$275),"")</f>
        <v/>
      </c>
      <c r="H31" s="337"/>
      <c r="I31" s="791" t="str">
        <f t="shared" si="1"/>
        <v>OK</v>
      </c>
    </row>
    <row r="32" spans="1:9" ht="15" customHeight="1" x14ac:dyDescent="0.25">
      <c r="E32" s="790"/>
      <c r="F32" s="793" t="s">
        <v>735</v>
      </c>
      <c r="G32" s="792" t="str">
        <f>IF(SUM('EstExp 12-20'!$C$289:$J$289)&gt;0,SUM('EstExp 12-20'!$C$289:$J$289),"")</f>
        <v/>
      </c>
      <c r="H32" s="337"/>
      <c r="I32" s="791" t="str">
        <f t="shared" si="1"/>
        <v>OK</v>
      </c>
    </row>
    <row r="33" spans="2:9" ht="15" customHeight="1" x14ac:dyDescent="0.25">
      <c r="E33" s="790"/>
      <c r="F33" s="793" t="s">
        <v>736</v>
      </c>
      <c r="G33" s="792" t="str">
        <f>IF(SUM('EstExp 12-20'!$C$299:$J$299)&gt;0,SUM('EstExp 12-20'!$C$299:$J$299),"")</f>
        <v/>
      </c>
      <c r="H33" s="337"/>
      <c r="I33" s="791" t="str">
        <f t="shared" si="1"/>
        <v>OK</v>
      </c>
    </row>
    <row r="34" spans="2:9" ht="15" customHeight="1" x14ac:dyDescent="0.25">
      <c r="B34" s="347"/>
      <c r="E34" s="790"/>
      <c r="F34" s="793" t="s">
        <v>737</v>
      </c>
      <c r="G34" s="792" t="str">
        <f>IF(SUM('EstExp 12-20'!$C$306:$J$306)&gt;0,SUM('EstExp 12-20'!$C$306:$J$306),"")</f>
        <v/>
      </c>
      <c r="H34" s="337"/>
      <c r="I34" s="791" t="str">
        <f t="shared" si="1"/>
        <v>OK</v>
      </c>
    </row>
    <row r="35" spans="2:9" ht="15" customHeight="1" x14ac:dyDescent="0.25">
      <c r="E35" s="790"/>
      <c r="F35" s="793" t="s">
        <v>738</v>
      </c>
      <c r="G35" s="792" t="str">
        <f>IF(SUM('EstExp 12-20'!$C$352:$J$352)&gt;0,SUM('EstExp 12-20'!$C$352:$J$352),"")</f>
        <v/>
      </c>
      <c r="H35" s="337"/>
      <c r="I35" s="791" t="str">
        <f t="shared" si="1"/>
        <v>OK</v>
      </c>
    </row>
    <row r="36" spans="2:9" ht="15" customHeight="1" x14ac:dyDescent="0.25">
      <c r="E36" s="790"/>
      <c r="F36" s="793" t="s">
        <v>739</v>
      </c>
      <c r="G36" s="792" t="str">
        <f>IF(SUM('EstExp 12-20'!$C$368:$J$368)&gt;0,SUM('EstExp 12-20'!$C$368:$J$368),"")</f>
        <v/>
      </c>
      <c r="H36" s="337"/>
      <c r="I36" s="791" t="str">
        <f t="shared" si="1"/>
        <v>OK</v>
      </c>
    </row>
    <row r="37" spans="2:9" ht="15" customHeight="1" x14ac:dyDescent="0.25">
      <c r="E37" s="790"/>
      <c r="F37" s="793" t="s">
        <v>740</v>
      </c>
      <c r="G37" s="792" t="str">
        <f>IF(SUM('EstExp 12-20'!$C$386:$J$386)&gt;0,SUM('EstExp 12-20'!$C$386:$J$386),"")</f>
        <v/>
      </c>
      <c r="H37" s="337"/>
      <c r="I37" s="791" t="str">
        <f t="shared" si="1"/>
        <v>OK</v>
      </c>
    </row>
    <row r="38" spans="2:9" ht="15" customHeight="1" x14ac:dyDescent="0.25">
      <c r="E38" s="790"/>
      <c r="F38" s="793" t="s">
        <v>741</v>
      </c>
      <c r="G38" s="792" t="str">
        <f>IF(SUM('EstExp 12-20'!$C$396:$J$396)&gt;0,SUM('EstExp 12-20'!$C$396:$J$396),"")</f>
        <v/>
      </c>
      <c r="H38" s="337"/>
      <c r="I38" s="791" t="str">
        <f t="shared" si="1"/>
        <v>OK</v>
      </c>
    </row>
    <row r="39" spans="2:9" ht="15" customHeight="1" x14ac:dyDescent="0.25">
      <c r="E39" s="790"/>
      <c r="F39" s="793" t="s">
        <v>742</v>
      </c>
      <c r="G39" s="792" t="str">
        <f>IF(SUM('EstExp 12-20'!$C$404:$J$404)&gt;0,SUM('EstExp 12-20'!$C$404:$J$404),"")</f>
        <v/>
      </c>
      <c r="H39" s="337"/>
      <c r="I39" s="791" t="str">
        <f t="shared" si="1"/>
        <v>OK</v>
      </c>
    </row>
    <row r="40" spans="2:9" ht="15" customHeight="1" x14ac:dyDescent="0.25">
      <c r="E40" s="790"/>
      <c r="F40" s="793" t="s">
        <v>743</v>
      </c>
      <c r="G40" s="792" t="str">
        <f>IF(SUM('EstExp 12-20'!$C$412:$J$412)&gt;0,SUM('EstExp 12-20'!$C$412:$J$412),"")</f>
        <v/>
      </c>
      <c r="H40" s="337"/>
      <c r="I40" s="791" t="str">
        <f t="shared" si="1"/>
        <v>OK</v>
      </c>
    </row>
    <row r="41" spans="2:9" ht="15" customHeight="1" x14ac:dyDescent="0.25">
      <c r="E41" s="790"/>
      <c r="F41" s="793" t="s">
        <v>744</v>
      </c>
      <c r="G41" s="792" t="str">
        <f>IF(SUM('EstExp 12-20'!$C$414:$J$414)&gt;0,SUM('EstExp 12-20'!$C$414:$J$414),"")</f>
        <v/>
      </c>
      <c r="H41" s="337"/>
      <c r="I41" s="791" t="str">
        <f t="shared" si="1"/>
        <v>OK</v>
      </c>
    </row>
    <row r="42" spans="2:9" ht="15" customHeight="1" x14ac:dyDescent="0.25">
      <c r="E42" s="790"/>
      <c r="F42" s="793" t="s">
        <v>745</v>
      </c>
      <c r="G42" s="792" t="str">
        <f>IF(SUM('EstExp 12-20'!$C$422:$J$422)&gt;0,SUM('EstExp 12-20'!$C$422:$J$422),"")</f>
        <v/>
      </c>
      <c r="H42" s="337"/>
      <c r="I42" s="791" t="str">
        <f t="shared" si="1"/>
        <v>OK</v>
      </c>
    </row>
    <row r="43" spans="2:9" ht="15" customHeight="1" x14ac:dyDescent="0.25">
      <c r="E43" s="790"/>
      <c r="F43" s="793" t="s">
        <v>746</v>
      </c>
      <c r="G43" s="792" t="str">
        <f>IF(SUM('EstExp 12-20'!$C$424:$J$424)&gt;0,SUM('EstExp 12-20'!$C$424:$J$424),"")</f>
        <v/>
      </c>
      <c r="H43" s="337"/>
      <c r="I43" s="791" t="str">
        <f t="shared" si="1"/>
        <v>OK</v>
      </c>
    </row>
    <row r="44" spans="2:9" ht="15" customHeight="1" x14ac:dyDescent="0.25">
      <c r="E44" s="790"/>
      <c r="F44" s="793" t="s">
        <v>747</v>
      </c>
      <c r="G44" s="792" t="str">
        <f>IF(SUM('EstExp 12-20'!$C$425:$J$425)&gt;0,SUM('EstExp 12-20'!$C$425:$J$425),"")</f>
        <v/>
      </c>
      <c r="H44" s="337"/>
      <c r="I44" s="791" t="str">
        <f t="shared" si="1"/>
        <v>OK</v>
      </c>
    </row>
    <row r="45" spans="2:9" ht="15" customHeight="1" x14ac:dyDescent="0.25">
      <c r="E45" s="790"/>
      <c r="F45" s="793" t="s">
        <v>748</v>
      </c>
      <c r="G45" s="792" t="str">
        <f>IF(SUM('EstExp 12-20'!$C$437:$J$437)&gt;0,SUM('EstExp 12-20'!$C$437:$J$437),"")</f>
        <v/>
      </c>
      <c r="H45" s="337"/>
      <c r="I45" s="791" t="str">
        <f t="shared" si="1"/>
        <v>OK</v>
      </c>
    </row>
    <row r="46" spans="2:9" ht="15" customHeight="1" x14ac:dyDescent="0.25">
      <c r="E46" s="790"/>
      <c r="F46" s="793" t="s">
        <v>749</v>
      </c>
      <c r="G46" s="792" t="str">
        <f>IF(SUM('EstExp 12-20'!$C$442:$J$442)&gt;0,SUM('EstExp 12-20'!$C$442:$J$442),"")</f>
        <v/>
      </c>
      <c r="H46" s="337"/>
      <c r="I46" s="791" t="str">
        <f t="shared" si="1"/>
        <v>OK</v>
      </c>
    </row>
    <row r="47" spans="2:9" ht="15" customHeight="1" x14ac:dyDescent="0.25">
      <c r="E47" s="790"/>
      <c r="F47" s="793" t="s">
        <v>750</v>
      </c>
      <c r="G47" s="792" t="str">
        <f>IF(SUM('EstExp 12-20'!$C$447:$J$447)&gt;0,SUM('EstExp 12-20'!$C$447:$J$447),"")</f>
        <v/>
      </c>
      <c r="H47" s="337"/>
      <c r="I47" s="791" t="str">
        <f t="shared" si="1"/>
        <v>OK</v>
      </c>
    </row>
    <row r="48" spans="2:9" ht="15" customHeight="1" x14ac:dyDescent="0.25">
      <c r="E48" s="790"/>
      <c r="F48" s="793" t="s">
        <v>751</v>
      </c>
      <c r="G48" s="792" t="str">
        <f>IF(SUM('EstExp 12-20'!$C$450:$J$450)&gt;0,SUM('EstExp 12-20'!$C$450:$J$450),"")</f>
        <v/>
      </c>
      <c r="H48" s="337"/>
      <c r="I48" s="791" t="str">
        <f t="shared" si="1"/>
        <v>OK</v>
      </c>
    </row>
  </sheetData>
  <sheetProtection algorithmName="SHA-512" hashValue="jSp930BA6Qareu9YPCSislM1jzC0BOzF/alUjQrTCAyWTWKMuNVqk9Gfk3o6de+XR9uyyOs2Qv/7qGFcQqBnLw==" saltValue="yxBl1usHaz2UUSy5VKHsjg==" spinCount="100000" sheet="1" objects="1"/>
  <conditionalFormatting sqref="C2:C3">
    <cfRule type="containsText" dxfId="35" priority="1" operator="containsText" text="Error">
      <formula>NOT(ISERROR(SEARCH("Error",C2)))</formula>
    </cfRule>
    <cfRule type="cellIs" dxfId="34" priority="2" operator="equal">
      <formula>"OK"</formula>
    </cfRule>
    <cfRule type="cellIs" dxfId="33" priority="3" operator="equal">
      <formula>"ERROR -Please describe revenue."</formula>
    </cfRule>
  </conditionalFormatting>
  <conditionalFormatting sqref="D2">
    <cfRule type="containsText" dxfId="32" priority="4" operator="containsText" text="Problem">
      <formula>NOT(ISERROR(SEARCH("Problem",D2)))</formula>
    </cfRule>
    <cfRule type="containsText" dxfId="31" priority="5" operator="containsText" text="Good">
      <formula>NOT(ISERROR(SEARCH("Good",D2)))</formula>
    </cfRule>
  </conditionalFormatting>
  <conditionalFormatting sqref="I5:I48">
    <cfRule type="cellIs" dxfId="30" priority="6" operator="equal">
      <formula>"ERROR-Describe Expenditures"</formula>
    </cfRule>
    <cfRule type="cellIs" dxfId="29" priority="7" operator="equal">
      <formula>"Ok"</formula>
    </cfRule>
  </conditionalFormatting>
  <conditionalFormatting sqref="A5:A30">
    <cfRule type="cellIs" dxfId="28" priority="8" operator="equal">
      <formula>"ERROR-Describe Revenue"</formula>
    </cfRule>
    <cfRule type="cellIs" dxfId="27" priority="9" operator="equal">
      <formula>"Ok"</formula>
    </cfRule>
  </conditionalFormatting>
  <printOptions headings="1"/>
  <pageMargins left="0.25" right="0.25" top="0.5" bottom="0.5" header="0.25" footer="0.25"/>
  <pageSetup firstPageNumber="21" orientation="landscape" useFirstPageNumber="1" r:id="rId1"/>
  <headerFooter alignWithMargins="0">
    <oddHeader>&amp;CItemizations&amp;RPage &amp;P</oddHeader>
    <oddFooter>&amp;L&amp;Z&amp;F&amp;R&amp;D</oddFooter>
    <firstHeader>&amp;C&amp;A&amp;RPage &amp;P</firstHeader>
    <firstFooter>&amp;L&amp;Z&amp;F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workbookViewId="0">
      <selection activeCell="D7" sqref="D7:G7 D7:G7"/>
    </sheetView>
  </sheetViews>
  <sheetFormatPr defaultColWidth="9.109375" defaultRowHeight="13.8" x14ac:dyDescent="0.3"/>
  <cols>
    <col min="1" max="1" width="2.33203125" style="22" customWidth="1"/>
    <col min="2" max="2" width="28.109375" style="22" customWidth="1"/>
    <col min="3" max="7" width="16.6640625" style="22" customWidth="1"/>
    <col min="8" max="8" width="9.109375" style="22" customWidth="1"/>
    <col min="9" max="16384" width="9.109375" style="22"/>
  </cols>
  <sheetData>
    <row r="1" spans="2:7" s="92" customFormat="1" ht="39.75" customHeight="1" x14ac:dyDescent="0.25">
      <c r="B1" s="1077" t="s">
        <v>752</v>
      </c>
      <c r="C1" s="1078"/>
      <c r="D1" s="1078"/>
      <c r="E1" s="1078"/>
      <c r="F1" s="1078"/>
      <c r="G1" s="1079"/>
    </row>
    <row r="2" spans="2:7" ht="33.75" customHeight="1" x14ac:dyDescent="0.3">
      <c r="B2" s="66" t="s">
        <v>753</v>
      </c>
      <c r="C2" s="437" t="s">
        <v>754</v>
      </c>
      <c r="D2" s="437" t="s">
        <v>755</v>
      </c>
      <c r="E2" s="437" t="s">
        <v>756</v>
      </c>
      <c r="F2" s="437" t="s">
        <v>757</v>
      </c>
      <c r="G2" s="437" t="s">
        <v>758</v>
      </c>
    </row>
    <row r="3" spans="2:7" s="93" customFormat="1" x14ac:dyDescent="0.25">
      <c r="B3" s="438" t="s">
        <v>759</v>
      </c>
      <c r="C3" s="794">
        <f>'BudgetSum 2-4'!C9</f>
        <v>1316034</v>
      </c>
      <c r="D3" s="794">
        <f>'BudgetSum 2-4'!D9</f>
        <v>0</v>
      </c>
      <c r="E3" s="794">
        <f>'BudgetSum 2-4'!F9</f>
        <v>0</v>
      </c>
      <c r="F3" s="794">
        <f>'BudgetSum 2-4'!I9</f>
        <v>0</v>
      </c>
      <c r="G3" s="795">
        <f>SUM(C3:F3)</f>
        <v>1316034</v>
      </c>
    </row>
    <row r="4" spans="2:7" s="93" customFormat="1" ht="13.5" customHeight="1" x14ac:dyDescent="0.25">
      <c r="B4" s="438" t="s">
        <v>760</v>
      </c>
      <c r="C4" s="796">
        <f>'BudgetSum 2-4'!C19</f>
        <v>1283998</v>
      </c>
      <c r="D4" s="796">
        <f>'BudgetSum 2-4'!D19</f>
        <v>0</v>
      </c>
      <c r="E4" s="796">
        <f>'BudgetSum 2-4'!F19</f>
        <v>0</v>
      </c>
      <c r="F4" s="797"/>
      <c r="G4" s="798">
        <f>SUM(C4:F4)</f>
        <v>1283998</v>
      </c>
    </row>
    <row r="5" spans="2:7" s="93" customFormat="1" ht="14.25" customHeight="1" x14ac:dyDescent="0.25">
      <c r="B5" s="439" t="s">
        <v>761</v>
      </c>
      <c r="C5" s="799">
        <f>(C3-C4)</f>
        <v>32036</v>
      </c>
      <c r="D5" s="799">
        <f>(D3-D4)</f>
        <v>0</v>
      </c>
      <c r="E5" s="799">
        <f>(E3-E4)</f>
        <v>0</v>
      </c>
      <c r="F5" s="796">
        <f>(F3-F4)</f>
        <v>0</v>
      </c>
      <c r="G5" s="800">
        <f>SUM(G3-G4)</f>
        <v>32036</v>
      </c>
    </row>
    <row r="6" spans="2:7" s="93" customFormat="1" ht="14.25" customHeight="1" x14ac:dyDescent="0.25">
      <c r="B6" s="440" t="str">
        <f>"Estimated Fund Balance - June 30, "&amp;'B26'!L2</f>
        <v>Estimated Fund Balance - June 30, 2026</v>
      </c>
      <c r="C6" s="801">
        <f>'BudgetSum 2-4'!C81</f>
        <v>270689</v>
      </c>
      <c r="D6" s="801">
        <f>'BudgetSum 2-4'!D81</f>
        <v>0</v>
      </c>
      <c r="E6" s="801">
        <f>'BudgetSum 2-4'!F81</f>
        <v>0</v>
      </c>
      <c r="F6" s="801">
        <f>'BudgetSum 2-4'!I81</f>
        <v>0</v>
      </c>
      <c r="G6" s="800">
        <f>SUM(C6:F6)</f>
        <v>270689</v>
      </c>
    </row>
    <row r="7" spans="2:7" ht="53.1" customHeight="1" x14ac:dyDescent="0.3">
      <c r="D7" s="1080" t="str">
        <f>IF(Cover!B3="X", "Deficit Reduction Plan is not required", IF(AND(G5&lt;0,G6&gt;=0,ABS(G5*3)&gt;ABS(G6)),B17,IF(AND(G5&lt;0,G6&gt;0,ABS(G5*3)&lt;=ABS(G6)),B18,IF(AND(G5&lt;0,G6&lt;0),B17,IF(G6=0,B20,B19)))))</f>
        <v>Deficit Reduction Plan is not required</v>
      </c>
      <c r="E7" s="1081"/>
      <c r="F7" s="1081"/>
      <c r="G7" s="1082"/>
    </row>
    <row r="8" spans="2:7" ht="10.5" customHeight="1" x14ac:dyDescent="0.3">
      <c r="B8" s="1074" t="str">
        <f>"A deficit reduction plan is required if the local board of education adopts (or amends) the "&amp;'B26'!L2-1&amp;-'B26'!L2</f>
        <v>A deficit reduction plan is required if the local board of education adopts (or amends) the 2025-2026</v>
      </c>
      <c r="C8" s="1074"/>
      <c r="D8" s="1074"/>
      <c r="E8" s="1083" t="s">
        <v>762</v>
      </c>
      <c r="F8" s="1083"/>
    </row>
    <row r="9" spans="2:7" ht="22.5" customHeight="1" x14ac:dyDescent="0.3">
      <c r="B9" s="1084" t="s">
        <v>763</v>
      </c>
      <c r="C9" s="1084"/>
      <c r="D9" s="1084"/>
      <c r="E9" s="1084"/>
      <c r="F9" s="1084"/>
    </row>
    <row r="10" spans="2:7" ht="3.75" customHeight="1" x14ac:dyDescent="0.3">
      <c r="B10" s="94"/>
      <c r="C10" s="95"/>
      <c r="D10" s="95"/>
      <c r="E10" s="95"/>
      <c r="F10" s="95"/>
    </row>
    <row r="11" spans="2:7" ht="27.75" customHeight="1" x14ac:dyDescent="0.3">
      <c r="B11" s="1072" t="s">
        <v>764</v>
      </c>
      <c r="C11" s="1073"/>
      <c r="D11" s="1073"/>
      <c r="E11" s="1073"/>
      <c r="F11" s="1073"/>
      <c r="G11" s="96"/>
    </row>
    <row r="12" spans="2:7" ht="3.75" customHeight="1" x14ac:dyDescent="0.3">
      <c r="B12" s="97"/>
      <c r="C12" s="98"/>
      <c r="D12" s="98"/>
      <c r="E12" s="98"/>
      <c r="F12" s="98"/>
      <c r="G12" s="96"/>
    </row>
    <row r="13" spans="2:7" x14ac:dyDescent="0.3">
      <c r="B13" s="1074" t="str">
        <f>"Per School Code (105 ILCS 5/17-1) - If the Deficit AFR Summary Information tab from the "&amp;'B26'!L2-2&amp;"-"&amp;'B26'!L2-1</f>
        <v>Per School Code (105 ILCS 5/17-1) - If the Deficit AFR Summary Information tab from the 2024-2025</v>
      </c>
      <c r="C13" s="1074"/>
      <c r="D13" s="1074"/>
      <c r="E13" s="1074" t="s">
        <v>765</v>
      </c>
      <c r="F13" s="1074"/>
      <c r="G13" s="96"/>
    </row>
    <row r="14" spans="2:7" ht="26.25" customHeight="1" x14ac:dyDescent="0.3">
      <c r="B14" s="1075" t="s">
        <v>766</v>
      </c>
      <c r="C14" s="1075"/>
      <c r="D14" s="1075"/>
      <c r="E14" s="1075"/>
      <c r="F14" s="1075"/>
      <c r="G14" s="96"/>
    </row>
    <row r="15" spans="2:7" ht="14.25" customHeight="1" x14ac:dyDescent="0.3">
      <c r="B15" s="160" t="s">
        <v>767</v>
      </c>
      <c r="C15" s="99"/>
      <c r="D15" s="99"/>
      <c r="E15" s="99"/>
      <c r="F15" s="100"/>
      <c r="G15" s="96"/>
    </row>
    <row r="16" spans="2:7" ht="30.75" customHeight="1" x14ac:dyDescent="0.3">
      <c r="B16" s="96"/>
      <c r="C16" s="101"/>
      <c r="D16" s="101"/>
      <c r="E16" s="101"/>
      <c r="F16" s="96"/>
      <c r="G16" s="96"/>
    </row>
    <row r="17" spans="2:7" hidden="1" x14ac:dyDescent="0.3">
      <c r="B17" s="1076" t="s">
        <v>769</v>
      </c>
      <c r="C17" s="1076"/>
      <c r="D17" s="1076"/>
      <c r="E17" s="1076"/>
      <c r="F17" s="1076"/>
      <c r="G17" s="22" t="s">
        <v>768</v>
      </c>
    </row>
    <row r="18" spans="2:7" hidden="1" x14ac:dyDescent="0.3">
      <c r="B18" s="22" t="s">
        <v>770</v>
      </c>
      <c r="G18" s="51" t="s">
        <v>771</v>
      </c>
    </row>
    <row r="19" spans="2:7" hidden="1" x14ac:dyDescent="0.3">
      <c r="B19" s="22" t="s">
        <v>772</v>
      </c>
      <c r="G19" s="51" t="s">
        <v>771</v>
      </c>
    </row>
    <row r="20" spans="2:7" hidden="1" x14ac:dyDescent="0.3">
      <c r="B20" s="22" t="s">
        <v>773</v>
      </c>
      <c r="G20" s="22" t="s">
        <v>774</v>
      </c>
    </row>
    <row r="49" spans="4:4" x14ac:dyDescent="0.3">
      <c r="D49" s="51"/>
    </row>
  </sheetData>
  <sheetProtection algorithmName="SHA-512" hashValue="zZyU/smLgqgODCVATRDRUNDOWVPaN5x81LWBxEJKS7fUBXJi742V73zlhyfb7KlylG4psw8RhNs04WAEWWW2Zg==" saltValue="dx16jc3odSWnR159+nuSGQ==" spinCount="100000" sheet="1" objects="1"/>
  <mergeCells count="10">
    <mergeCell ref="B1:G1"/>
    <mergeCell ref="D7:G7"/>
    <mergeCell ref="B8:D8"/>
    <mergeCell ref="E8:F8"/>
    <mergeCell ref="B9:F9"/>
    <mergeCell ref="B11:F11"/>
    <mergeCell ref="B13:D13"/>
    <mergeCell ref="E13:F13"/>
    <mergeCell ref="B14:F14"/>
    <mergeCell ref="B17:F17"/>
  </mergeCells>
  <phoneticPr fontId="11"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&amp;L&amp;Z&amp;F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defaultColWidth="9.109375" defaultRowHeight="13.8" x14ac:dyDescent="0.3"/>
  <cols>
    <col min="1" max="1" width="46.33203125" style="121" customWidth="1"/>
    <col min="2" max="2" width="5.44140625" style="22" customWidth="1"/>
    <col min="3" max="22" width="13.6640625" style="22" customWidth="1"/>
    <col min="23" max="26" width="14.6640625" style="22" customWidth="1"/>
    <col min="27" max="27" width="2.6640625" style="22" customWidth="1"/>
    <col min="28" max="28" width="9.109375" style="22" customWidth="1"/>
    <col min="29" max="16384" width="9.109375" style="22"/>
  </cols>
  <sheetData>
    <row r="1" spans="1:26" ht="22.35" customHeight="1" x14ac:dyDescent="0.3">
      <c r="A1" s="441" t="s">
        <v>775</v>
      </c>
      <c r="B1" s="260"/>
      <c r="C1" s="1111" t="s">
        <v>776</v>
      </c>
      <c r="D1" s="1112"/>
      <c r="E1" s="1112"/>
      <c r="F1" s="1112"/>
      <c r="G1" s="1113"/>
      <c r="H1" s="802"/>
      <c r="I1" s="803"/>
      <c r="J1" s="803"/>
      <c r="K1" s="803"/>
      <c r="L1" s="804"/>
      <c r="M1" s="805"/>
      <c r="N1" s="805"/>
      <c r="O1" s="805"/>
      <c r="P1" s="805"/>
      <c r="Q1" s="805"/>
      <c r="R1" s="802"/>
      <c r="S1" s="803"/>
      <c r="T1" s="803"/>
      <c r="U1" s="803"/>
      <c r="V1" s="804"/>
      <c r="W1" s="1111" t="s">
        <v>777</v>
      </c>
      <c r="X1" s="1112"/>
      <c r="Y1" s="1112"/>
      <c r="Z1" s="1113"/>
    </row>
    <row r="2" spans="1:26" ht="11.25" customHeight="1" x14ac:dyDescent="0.3">
      <c r="A2" s="261"/>
      <c r="B2" s="262"/>
      <c r="C2" s="1095" t="s">
        <v>778</v>
      </c>
      <c r="D2" s="1109"/>
      <c r="E2" s="1109"/>
      <c r="F2" s="1109"/>
      <c r="G2" s="1109"/>
      <c r="H2" s="1114" t="s">
        <v>778</v>
      </c>
      <c r="I2" s="1115"/>
      <c r="J2" s="1115"/>
      <c r="K2" s="1115"/>
      <c r="L2" s="1116"/>
      <c r="M2" s="1095" t="s">
        <v>778</v>
      </c>
      <c r="N2" s="1109"/>
      <c r="O2" s="1109"/>
      <c r="P2" s="1109"/>
      <c r="Q2" s="1109"/>
      <c r="R2" s="1114" t="s">
        <v>778</v>
      </c>
      <c r="S2" s="1094"/>
      <c r="T2" s="1094"/>
      <c r="U2" s="1094"/>
      <c r="V2" s="1117"/>
      <c r="W2" s="1108" t="s">
        <v>779</v>
      </c>
      <c r="X2" s="1109"/>
      <c r="Y2" s="1109"/>
      <c r="Z2" s="1110"/>
    </row>
    <row r="3" spans="1:26" ht="13.5" customHeight="1" x14ac:dyDescent="0.3">
      <c r="A3" s="263" t="str">
        <f>Cover!H14</f>
        <v>08089723045</v>
      </c>
      <c r="B3" s="264"/>
      <c r="C3" s="1100" t="str">
        <f>"FY"&amp;'B26'!L2-1&amp;-'B26'!L2</f>
        <v>FY2025-2026</v>
      </c>
      <c r="D3" s="1101"/>
      <c r="E3" s="1101"/>
      <c r="F3" s="1101"/>
      <c r="G3" s="1101"/>
      <c r="H3" s="1102" t="str">
        <f>"FY"&amp;'B26'!L2&amp;-'B26'!L2-1</f>
        <v>FY2026-2027</v>
      </c>
      <c r="I3" s="1103"/>
      <c r="J3" s="1103"/>
      <c r="K3" s="1103"/>
      <c r="L3" s="1104"/>
      <c r="M3" s="1105" t="str">
        <f>"FY"&amp;'B26'!L2+1&amp;-'B26'!L2-2</f>
        <v>FY2027-2028</v>
      </c>
      <c r="N3" s="1101"/>
      <c r="O3" s="1101"/>
      <c r="P3" s="1101"/>
      <c r="Q3" s="1101"/>
      <c r="R3" s="1102" t="str">
        <f>"FY"&amp;'B26'!L2+2&amp;-'B26'!L2-3</f>
        <v>FY2028-2029</v>
      </c>
      <c r="S3" s="1106"/>
      <c r="T3" s="1106"/>
      <c r="U3" s="1106"/>
      <c r="V3" s="1107"/>
      <c r="W3" s="1108" t="s">
        <v>778</v>
      </c>
      <c r="X3" s="1109"/>
      <c r="Y3" s="1109"/>
      <c r="Z3" s="1110"/>
    </row>
    <row r="4" spans="1:26" ht="14.1" customHeight="1" x14ac:dyDescent="0.3">
      <c r="A4" s="258" t="s">
        <v>780</v>
      </c>
      <c r="B4" s="259"/>
      <c r="C4" s="811"/>
      <c r="D4" s="811"/>
      <c r="E4" s="811"/>
      <c r="F4" s="811"/>
      <c r="G4" s="811"/>
      <c r="H4" s="808"/>
      <c r="I4" s="809"/>
      <c r="J4" s="1094"/>
      <c r="K4" s="1094"/>
      <c r="L4" s="810"/>
      <c r="M4" s="806"/>
      <c r="N4" s="806"/>
      <c r="O4" s="1095"/>
      <c r="P4" s="1095"/>
      <c r="Q4" s="806"/>
      <c r="R4" s="808"/>
      <c r="S4" s="809"/>
      <c r="T4" s="1094"/>
      <c r="U4" s="1094"/>
      <c r="V4" s="810"/>
      <c r="W4" s="1096" t="s">
        <v>781</v>
      </c>
      <c r="X4" s="1097"/>
      <c r="Y4" s="265"/>
      <c r="Z4" s="812"/>
    </row>
    <row r="5" spans="1:26" ht="16.5" customHeight="1" x14ac:dyDescent="0.3">
      <c r="A5" s="254" t="str">
        <f>Cover!H13</f>
        <v>Career &amp; Tech Educ Consortium</v>
      </c>
      <c r="B5" s="255"/>
      <c r="C5" s="807"/>
      <c r="D5" s="807"/>
      <c r="E5" s="807"/>
      <c r="F5" s="807"/>
      <c r="G5" s="807"/>
      <c r="H5" s="813"/>
      <c r="I5" s="814"/>
      <c r="J5" s="814"/>
      <c r="K5" s="814"/>
      <c r="L5" s="815"/>
      <c r="M5" s="807"/>
      <c r="N5" s="807"/>
      <c r="O5" s="807"/>
      <c r="P5" s="807"/>
      <c r="Q5" s="807"/>
      <c r="R5" s="813"/>
      <c r="S5" s="814"/>
      <c r="T5" s="814"/>
      <c r="U5" s="814"/>
      <c r="V5" s="815"/>
      <c r="W5" s="807"/>
      <c r="X5" s="816"/>
      <c r="Y5" s="817" t="s">
        <v>782</v>
      </c>
      <c r="Z5" s="818"/>
    </row>
    <row r="6" spans="1:26" ht="36" customHeight="1" x14ac:dyDescent="0.3">
      <c r="A6" s="256" t="s">
        <v>783</v>
      </c>
      <c r="B6" s="257"/>
      <c r="C6" s="437" t="s">
        <v>784</v>
      </c>
      <c r="D6" s="437" t="s">
        <v>785</v>
      </c>
      <c r="E6" s="437" t="s">
        <v>786</v>
      </c>
      <c r="F6" s="437" t="s">
        <v>787</v>
      </c>
      <c r="G6" s="437" t="s">
        <v>490</v>
      </c>
      <c r="H6" s="437" t="s">
        <v>784</v>
      </c>
      <c r="I6" s="437" t="s">
        <v>785</v>
      </c>
      <c r="J6" s="437" t="s">
        <v>786</v>
      </c>
      <c r="K6" s="437" t="s">
        <v>787</v>
      </c>
      <c r="L6" s="437" t="s">
        <v>490</v>
      </c>
      <c r="M6" s="442" t="s">
        <v>784</v>
      </c>
      <c r="N6" s="442" t="s">
        <v>785</v>
      </c>
      <c r="O6" s="442" t="s">
        <v>786</v>
      </c>
      <c r="P6" s="442" t="s">
        <v>787</v>
      </c>
      <c r="Q6" s="442" t="s">
        <v>490</v>
      </c>
      <c r="R6" s="442" t="s">
        <v>784</v>
      </c>
      <c r="S6" s="442" t="s">
        <v>785</v>
      </c>
      <c r="T6" s="442" t="s">
        <v>786</v>
      </c>
      <c r="U6" s="442" t="s">
        <v>787</v>
      </c>
      <c r="V6" s="442" t="s">
        <v>490</v>
      </c>
      <c r="W6" s="442" t="str">
        <f>"FY"&amp;'B26'!L2-1&amp;-'B26'!L2</f>
        <v>FY2025-2026</v>
      </c>
      <c r="X6" s="442" t="str">
        <f>"FY"&amp;'B26'!L2&amp;-'B26'!L2-1</f>
        <v>FY2026-2027</v>
      </c>
      <c r="Y6" s="442" t="str">
        <f>"FY"&amp;'B26'!L2+1&amp;-'B26'!L2-2</f>
        <v>FY2027-2028</v>
      </c>
      <c r="Z6" s="442" t="str">
        <f>"FY"&amp;'B26'!L2+2&amp;-'B26'!L2-3</f>
        <v>FY2028-2029</v>
      </c>
    </row>
    <row r="7" spans="1:26" ht="23.1" customHeight="1" x14ac:dyDescent="0.3">
      <c r="A7" s="1098" t="s">
        <v>789</v>
      </c>
      <c r="B7" s="1099"/>
      <c r="C7" s="819">
        <f>'BudgetSum 2-4'!C3</f>
        <v>238653</v>
      </c>
      <c r="D7" s="819">
        <f>'BudgetSum 2-4'!D3</f>
        <v>0</v>
      </c>
      <c r="E7" s="819">
        <f>'BudgetSum 2-4'!F3</f>
        <v>0</v>
      </c>
      <c r="F7" s="819">
        <f>'BudgetSum 2-4'!I3</f>
        <v>0</v>
      </c>
      <c r="G7" s="819">
        <f>SUM(C7:F7)</f>
        <v>238653</v>
      </c>
      <c r="H7" s="819">
        <f>C27</f>
        <v>270689</v>
      </c>
      <c r="I7" s="819">
        <f>D27</f>
        <v>0</v>
      </c>
      <c r="J7" s="819">
        <f>E27</f>
        <v>0</v>
      </c>
      <c r="K7" s="819">
        <f>F27</f>
        <v>0</v>
      </c>
      <c r="L7" s="819">
        <f>SUM(H7:K7)</f>
        <v>270689</v>
      </c>
      <c r="M7" s="819">
        <f>H27</f>
        <v>270689</v>
      </c>
      <c r="N7" s="819">
        <f>I27</f>
        <v>0</v>
      </c>
      <c r="O7" s="819">
        <f>J27</f>
        <v>0</v>
      </c>
      <c r="P7" s="819">
        <f>K27</f>
        <v>0</v>
      </c>
      <c r="Q7" s="819">
        <f>SUM(M7:P7)</f>
        <v>270689</v>
      </c>
      <c r="R7" s="819">
        <f>M27</f>
        <v>270689</v>
      </c>
      <c r="S7" s="819">
        <f>N27</f>
        <v>0</v>
      </c>
      <c r="T7" s="819">
        <f>O27</f>
        <v>0</v>
      </c>
      <c r="U7" s="819">
        <f>P27</f>
        <v>0</v>
      </c>
      <c r="V7" s="819">
        <f>SUM(R7:U7)</f>
        <v>270689</v>
      </c>
      <c r="W7" s="819">
        <f>G7</f>
        <v>238653</v>
      </c>
      <c r="X7" s="819">
        <f>L7</f>
        <v>270689</v>
      </c>
      <c r="Y7" s="819">
        <f>Q7</f>
        <v>270689</v>
      </c>
      <c r="Z7" s="819">
        <f>V7</f>
        <v>270689</v>
      </c>
    </row>
    <row r="8" spans="1:26" ht="16.649999999999999" customHeight="1" x14ac:dyDescent="0.3">
      <c r="A8" s="820" t="s">
        <v>788</v>
      </c>
      <c r="B8" s="821" t="s">
        <v>790</v>
      </c>
      <c r="C8" s="822"/>
      <c r="D8" s="822"/>
      <c r="E8" s="822"/>
      <c r="F8" s="822"/>
      <c r="G8" s="822"/>
      <c r="H8" s="823"/>
      <c r="I8" s="823"/>
      <c r="J8" s="823"/>
      <c r="K8" s="823"/>
      <c r="L8" s="823"/>
      <c r="M8" s="823"/>
      <c r="N8" s="823"/>
      <c r="O8" s="823"/>
      <c r="P8" s="823"/>
      <c r="Q8" s="823"/>
      <c r="R8" s="823"/>
      <c r="S8" s="823"/>
      <c r="T8" s="823"/>
      <c r="U8" s="823"/>
      <c r="V8" s="823"/>
      <c r="W8" s="823"/>
      <c r="X8" s="824"/>
      <c r="Y8" s="824"/>
      <c r="Z8" s="824"/>
    </row>
    <row r="9" spans="1:26" ht="15.75" customHeight="1" x14ac:dyDescent="0.3">
      <c r="A9" s="825" t="s">
        <v>80</v>
      </c>
      <c r="B9" s="826">
        <v>1000</v>
      </c>
      <c r="C9" s="827">
        <f>'BudgetSum 2-4'!C5</f>
        <v>887878</v>
      </c>
      <c r="D9" s="827">
        <f>'BudgetSum 2-4'!D5</f>
        <v>0</v>
      </c>
      <c r="E9" s="827">
        <f>'BudgetSum 2-4'!F5</f>
        <v>0</v>
      </c>
      <c r="F9" s="827">
        <f>'BudgetSum 2-4'!I5</f>
        <v>0</v>
      </c>
      <c r="G9" s="827">
        <f>SUM(C9:F9)</f>
        <v>887878</v>
      </c>
      <c r="H9" s="443"/>
      <c r="I9" s="443"/>
      <c r="J9" s="443"/>
      <c r="K9" s="443"/>
      <c r="L9" s="552">
        <f>SUM(H9:K9)</f>
        <v>0</v>
      </c>
      <c r="M9" s="443"/>
      <c r="N9" s="443"/>
      <c r="O9" s="443"/>
      <c r="P9" s="443"/>
      <c r="Q9" s="552">
        <f>SUM(M9:P9)</f>
        <v>0</v>
      </c>
      <c r="R9" s="443"/>
      <c r="S9" s="443"/>
      <c r="T9" s="443"/>
      <c r="U9" s="443"/>
      <c r="V9" s="552">
        <f>SUM(R9:U9)</f>
        <v>0</v>
      </c>
      <c r="W9" s="552">
        <f>G9</f>
        <v>887878</v>
      </c>
      <c r="X9" s="552">
        <f>L9</f>
        <v>0</v>
      </c>
      <c r="Y9" s="552">
        <f>Q9</f>
        <v>0</v>
      </c>
      <c r="Z9" s="552">
        <f>V9</f>
        <v>0</v>
      </c>
    </row>
    <row r="10" spans="1:26" ht="27" customHeight="1" x14ac:dyDescent="0.3">
      <c r="A10" s="825" t="s">
        <v>81</v>
      </c>
      <c r="B10" s="826">
        <v>2000</v>
      </c>
      <c r="C10" s="819">
        <f>'BudgetSum 2-4'!C6</f>
        <v>10804</v>
      </c>
      <c r="D10" s="819">
        <f>'BudgetSum 2-4'!D6</f>
        <v>0</v>
      </c>
      <c r="E10" s="819">
        <f>'BudgetSum 2-4'!F6</f>
        <v>0</v>
      </c>
      <c r="F10" s="828"/>
      <c r="G10" s="819">
        <f>SUM(C10:F10)</f>
        <v>10804</v>
      </c>
      <c r="H10" s="444"/>
      <c r="I10" s="444"/>
      <c r="J10" s="444"/>
      <c r="K10" s="444"/>
      <c r="L10" s="819">
        <f>SUM(H10:K10)</f>
        <v>0</v>
      </c>
      <c r="M10" s="444"/>
      <c r="N10" s="444"/>
      <c r="O10" s="444"/>
      <c r="P10" s="444"/>
      <c r="Q10" s="819">
        <f>SUM(M10:P10)</f>
        <v>0</v>
      </c>
      <c r="R10" s="444"/>
      <c r="S10" s="444"/>
      <c r="T10" s="444"/>
      <c r="U10" s="444"/>
      <c r="V10" s="819">
        <f>SUM(R10:U10)</f>
        <v>0</v>
      </c>
      <c r="W10" s="819">
        <f>G10</f>
        <v>10804</v>
      </c>
      <c r="X10" s="819">
        <f>L10</f>
        <v>0</v>
      </c>
      <c r="Y10" s="819">
        <f>Q10</f>
        <v>0</v>
      </c>
      <c r="Z10" s="819">
        <f>V10</f>
        <v>0</v>
      </c>
    </row>
    <row r="11" spans="1:26" ht="15.75" customHeight="1" x14ac:dyDescent="0.3">
      <c r="A11" s="825" t="s">
        <v>82</v>
      </c>
      <c r="B11" s="826">
        <v>3000</v>
      </c>
      <c r="C11" s="552">
        <f>'BudgetSum 2-4'!C7</f>
        <v>314217</v>
      </c>
      <c r="D11" s="552">
        <f>'BudgetSum 2-4'!D7</f>
        <v>0</v>
      </c>
      <c r="E11" s="552">
        <f>'BudgetSum 2-4'!F7</f>
        <v>0</v>
      </c>
      <c r="F11" s="552">
        <f>'BudgetSum 2-4'!I7</f>
        <v>0</v>
      </c>
      <c r="G11" s="552">
        <f>SUM(C11:F11)</f>
        <v>314217</v>
      </c>
      <c r="H11" s="443"/>
      <c r="I11" s="443"/>
      <c r="J11" s="443"/>
      <c r="K11" s="443"/>
      <c r="L11" s="552">
        <f>SUM(H11:K11)</f>
        <v>0</v>
      </c>
      <c r="M11" s="443"/>
      <c r="N11" s="443"/>
      <c r="O11" s="443"/>
      <c r="P11" s="443"/>
      <c r="Q11" s="552">
        <f>SUM(M11:P11)</f>
        <v>0</v>
      </c>
      <c r="R11" s="443"/>
      <c r="S11" s="443"/>
      <c r="T11" s="443"/>
      <c r="U11" s="443"/>
      <c r="V11" s="552">
        <f>SUM(R11:U11)</f>
        <v>0</v>
      </c>
      <c r="W11" s="552">
        <f>G11</f>
        <v>314217</v>
      </c>
      <c r="X11" s="552">
        <f>L11</f>
        <v>0</v>
      </c>
      <c r="Y11" s="552">
        <f>Q11</f>
        <v>0</v>
      </c>
      <c r="Z11" s="552">
        <f>V11</f>
        <v>0</v>
      </c>
    </row>
    <row r="12" spans="1:26" ht="15.75" customHeight="1" x14ac:dyDescent="0.3">
      <c r="A12" s="825" t="s">
        <v>83</v>
      </c>
      <c r="B12" s="826">
        <v>4000</v>
      </c>
      <c r="C12" s="829">
        <f>'BudgetSum 2-4'!C8</f>
        <v>103135</v>
      </c>
      <c r="D12" s="829">
        <f>'BudgetSum 2-4'!D8</f>
        <v>0</v>
      </c>
      <c r="E12" s="829">
        <f>'BudgetSum 2-4'!F8</f>
        <v>0</v>
      </c>
      <c r="F12" s="829">
        <f>'BudgetSum 2-4'!I8</f>
        <v>0</v>
      </c>
      <c r="G12" s="829">
        <f>SUM(C12:F12)</f>
        <v>103135</v>
      </c>
      <c r="H12" s="443"/>
      <c r="I12" s="443"/>
      <c r="J12" s="443"/>
      <c r="K12" s="443"/>
      <c r="L12" s="552">
        <f>SUM(H12:K12)</f>
        <v>0</v>
      </c>
      <c r="M12" s="443"/>
      <c r="N12" s="443"/>
      <c r="O12" s="443"/>
      <c r="P12" s="443"/>
      <c r="Q12" s="552">
        <f>SUM(M12:P12)</f>
        <v>0</v>
      </c>
      <c r="R12" s="443"/>
      <c r="S12" s="443"/>
      <c r="T12" s="443"/>
      <c r="U12" s="443"/>
      <c r="V12" s="552">
        <f>SUM(R12:U12)</f>
        <v>0</v>
      </c>
      <c r="W12" s="552">
        <f>G12</f>
        <v>103135</v>
      </c>
      <c r="X12" s="552">
        <f>L12</f>
        <v>0</v>
      </c>
      <c r="Y12" s="552">
        <f>Q12</f>
        <v>0</v>
      </c>
      <c r="Z12" s="552">
        <f>V12</f>
        <v>0</v>
      </c>
    </row>
    <row r="13" spans="1:26" ht="13.5" customHeight="1" x14ac:dyDescent="0.3">
      <c r="A13" s="1086" t="s">
        <v>86</v>
      </c>
      <c r="B13" s="1087"/>
      <c r="C13" s="561">
        <f>SUM(C9:C12)</f>
        <v>1316034</v>
      </c>
      <c r="D13" s="561">
        <f>SUM(D9:D12)</f>
        <v>0</v>
      </c>
      <c r="E13" s="561">
        <f>SUM(E9:E12)</f>
        <v>0</v>
      </c>
      <c r="F13" s="561">
        <f>SUM(F9:F12)</f>
        <v>0</v>
      </c>
      <c r="G13" s="561">
        <f>SUM(C13:F13)</f>
        <v>1316034</v>
      </c>
      <c r="H13" s="561">
        <f>SUM(H9:H12)</f>
        <v>0</v>
      </c>
      <c r="I13" s="561">
        <f>SUM(I9:I12)</f>
        <v>0</v>
      </c>
      <c r="J13" s="561">
        <f>SUM(J9:J12)</f>
        <v>0</v>
      </c>
      <c r="K13" s="561">
        <f>SUM(K9:K12)</f>
        <v>0</v>
      </c>
      <c r="L13" s="561">
        <f>SUM(H13:K13)</f>
        <v>0</v>
      </c>
      <c r="M13" s="561">
        <f>SUM(M9:M12)</f>
        <v>0</v>
      </c>
      <c r="N13" s="561">
        <f>SUM(N9:N12)</f>
        <v>0</v>
      </c>
      <c r="O13" s="561">
        <f>SUM(O9:O12)</f>
        <v>0</v>
      </c>
      <c r="P13" s="561">
        <f>SUM(P9:P12)</f>
        <v>0</v>
      </c>
      <c r="Q13" s="561">
        <f>SUM(M13:P13)</f>
        <v>0</v>
      </c>
      <c r="R13" s="561">
        <f>SUM(R9:R12)</f>
        <v>0</v>
      </c>
      <c r="S13" s="561">
        <f>SUM(S9:S12)</f>
        <v>0</v>
      </c>
      <c r="T13" s="561">
        <f>SUM(T9:T12)</f>
        <v>0</v>
      </c>
      <c r="U13" s="561">
        <f>SUM(U9:U12)</f>
        <v>0</v>
      </c>
      <c r="V13" s="561">
        <f>SUM(R13:U13)</f>
        <v>0</v>
      </c>
      <c r="W13" s="561">
        <f>G13</f>
        <v>1316034</v>
      </c>
      <c r="X13" s="561">
        <f>L13</f>
        <v>0</v>
      </c>
      <c r="Y13" s="561">
        <f>Q13</f>
        <v>0</v>
      </c>
      <c r="Z13" s="561">
        <f>V13</f>
        <v>0</v>
      </c>
    </row>
    <row r="14" spans="1:26" ht="16.649999999999999" customHeight="1" x14ac:dyDescent="0.3">
      <c r="A14" s="830" t="s">
        <v>791</v>
      </c>
      <c r="B14" s="831" t="s">
        <v>488</v>
      </c>
      <c r="C14" s="832"/>
      <c r="D14" s="832"/>
      <c r="E14" s="832"/>
      <c r="F14" s="832"/>
      <c r="G14" s="832"/>
      <c r="H14" s="832"/>
      <c r="I14" s="832"/>
      <c r="J14" s="832"/>
      <c r="K14" s="832"/>
      <c r="L14" s="832"/>
      <c r="M14" s="832"/>
      <c r="N14" s="832"/>
      <c r="O14" s="832"/>
      <c r="P14" s="832"/>
      <c r="Q14" s="832"/>
      <c r="R14" s="832"/>
      <c r="S14" s="832"/>
      <c r="T14" s="832"/>
      <c r="U14" s="832"/>
      <c r="V14" s="832"/>
      <c r="W14" s="832"/>
      <c r="X14" s="824"/>
      <c r="Y14" s="824"/>
      <c r="Z14" s="824"/>
    </row>
    <row r="15" spans="1:26" ht="15.75" customHeight="1" x14ac:dyDescent="0.3">
      <c r="A15" s="825" t="s">
        <v>88</v>
      </c>
      <c r="B15" s="826">
        <v>1000</v>
      </c>
      <c r="C15" s="552">
        <f>'BudgetSum 2-4'!C13</f>
        <v>676700</v>
      </c>
      <c r="D15" s="833"/>
      <c r="E15" s="833"/>
      <c r="F15" s="833"/>
      <c r="G15" s="552">
        <f t="shared" ref="G15:G21" si="0">SUM(C15:F15)</f>
        <v>676700</v>
      </c>
      <c r="H15" s="443"/>
      <c r="I15" s="833"/>
      <c r="J15" s="833"/>
      <c r="K15" s="833"/>
      <c r="L15" s="552">
        <f t="shared" ref="L15:L22" si="1">SUM(H15:K15)</f>
        <v>0</v>
      </c>
      <c r="M15" s="443"/>
      <c r="N15" s="833"/>
      <c r="O15" s="833"/>
      <c r="P15" s="833"/>
      <c r="Q15" s="552">
        <f t="shared" ref="Q15:Q22" si="2">SUM(M15:P15)</f>
        <v>0</v>
      </c>
      <c r="R15" s="443"/>
      <c r="S15" s="833"/>
      <c r="T15" s="833"/>
      <c r="U15" s="833"/>
      <c r="V15" s="552">
        <f t="shared" ref="V15:V22" si="3">SUM(R15:U15)</f>
        <v>0</v>
      </c>
      <c r="W15" s="552">
        <f t="shared" ref="W15:W22" si="4">G15</f>
        <v>676700</v>
      </c>
      <c r="X15" s="552">
        <f t="shared" ref="X15:X22" si="5">L15</f>
        <v>0</v>
      </c>
      <c r="Y15" s="552">
        <f t="shared" ref="Y15:Y22" si="6">Q15</f>
        <v>0</v>
      </c>
      <c r="Z15" s="552">
        <f t="shared" ref="Z15:Z22" si="7">V15</f>
        <v>0</v>
      </c>
    </row>
    <row r="16" spans="1:26" ht="15.75" customHeight="1" x14ac:dyDescent="0.3">
      <c r="A16" s="825" t="s">
        <v>90</v>
      </c>
      <c r="B16" s="826">
        <v>2000</v>
      </c>
      <c r="C16" s="552">
        <f>'BudgetSum 2-4'!C14</f>
        <v>398816</v>
      </c>
      <c r="D16" s="552">
        <f>'BudgetSum 2-4'!D14</f>
        <v>0</v>
      </c>
      <c r="E16" s="552">
        <f>'BudgetSum 2-4'!F14</f>
        <v>0</v>
      </c>
      <c r="F16" s="833"/>
      <c r="G16" s="552">
        <f t="shared" si="0"/>
        <v>398816</v>
      </c>
      <c r="H16" s="443"/>
      <c r="I16" s="443"/>
      <c r="J16" s="443"/>
      <c r="K16" s="833"/>
      <c r="L16" s="552">
        <f t="shared" si="1"/>
        <v>0</v>
      </c>
      <c r="M16" s="443"/>
      <c r="N16" s="443"/>
      <c r="O16" s="443"/>
      <c r="P16" s="833"/>
      <c r="Q16" s="552">
        <f t="shared" si="2"/>
        <v>0</v>
      </c>
      <c r="R16" s="443"/>
      <c r="S16" s="443"/>
      <c r="T16" s="443"/>
      <c r="U16" s="834"/>
      <c r="V16" s="552">
        <f t="shared" si="3"/>
        <v>0</v>
      </c>
      <c r="W16" s="552">
        <f t="shared" si="4"/>
        <v>398816</v>
      </c>
      <c r="X16" s="552">
        <f t="shared" si="5"/>
        <v>0</v>
      </c>
      <c r="Y16" s="552">
        <f t="shared" si="6"/>
        <v>0</v>
      </c>
      <c r="Z16" s="552">
        <f t="shared" si="7"/>
        <v>0</v>
      </c>
    </row>
    <row r="17" spans="1:26" ht="15.75" customHeight="1" x14ac:dyDescent="0.3">
      <c r="A17" s="825" t="s">
        <v>91</v>
      </c>
      <c r="B17" s="826">
        <v>3000</v>
      </c>
      <c r="C17" s="552">
        <f>'BudgetSum 2-4'!C15</f>
        <v>0</v>
      </c>
      <c r="D17" s="552">
        <f>'BudgetSum 2-4'!D15</f>
        <v>0</v>
      </c>
      <c r="E17" s="552">
        <f>'BudgetSum 2-4'!F15</f>
        <v>0</v>
      </c>
      <c r="F17" s="833"/>
      <c r="G17" s="552">
        <f t="shared" si="0"/>
        <v>0</v>
      </c>
      <c r="H17" s="443"/>
      <c r="I17" s="443"/>
      <c r="J17" s="443"/>
      <c r="K17" s="833"/>
      <c r="L17" s="552">
        <f t="shared" si="1"/>
        <v>0</v>
      </c>
      <c r="M17" s="443"/>
      <c r="N17" s="443"/>
      <c r="O17" s="443"/>
      <c r="P17" s="833"/>
      <c r="Q17" s="552">
        <f t="shared" si="2"/>
        <v>0</v>
      </c>
      <c r="R17" s="443"/>
      <c r="S17" s="443"/>
      <c r="T17" s="443"/>
      <c r="U17" s="834"/>
      <c r="V17" s="552">
        <f t="shared" si="3"/>
        <v>0</v>
      </c>
      <c r="W17" s="552">
        <f t="shared" si="4"/>
        <v>0</v>
      </c>
      <c r="X17" s="552">
        <f t="shared" si="5"/>
        <v>0</v>
      </c>
      <c r="Y17" s="552">
        <f t="shared" si="6"/>
        <v>0</v>
      </c>
      <c r="Z17" s="552">
        <f t="shared" si="7"/>
        <v>0</v>
      </c>
    </row>
    <row r="18" spans="1:26" ht="15.75" customHeight="1" x14ac:dyDescent="0.3">
      <c r="A18" s="825" t="s">
        <v>792</v>
      </c>
      <c r="B18" s="826">
        <v>4000</v>
      </c>
      <c r="C18" s="552">
        <f>'BudgetSum 2-4'!C16</f>
        <v>203482</v>
      </c>
      <c r="D18" s="552">
        <f>'BudgetSum 2-4'!D16</f>
        <v>0</v>
      </c>
      <c r="E18" s="552">
        <f>'BudgetSum 2-4'!F16</f>
        <v>0</v>
      </c>
      <c r="F18" s="833"/>
      <c r="G18" s="552">
        <f t="shared" si="0"/>
        <v>203482</v>
      </c>
      <c r="H18" s="443"/>
      <c r="I18" s="443"/>
      <c r="J18" s="443"/>
      <c r="K18" s="833"/>
      <c r="L18" s="552">
        <f t="shared" si="1"/>
        <v>0</v>
      </c>
      <c r="M18" s="443"/>
      <c r="N18" s="443"/>
      <c r="O18" s="443"/>
      <c r="P18" s="833"/>
      <c r="Q18" s="552">
        <f t="shared" si="2"/>
        <v>0</v>
      </c>
      <c r="R18" s="443"/>
      <c r="S18" s="443"/>
      <c r="T18" s="443"/>
      <c r="U18" s="834"/>
      <c r="V18" s="552">
        <f t="shared" si="3"/>
        <v>0</v>
      </c>
      <c r="W18" s="552">
        <f t="shared" si="4"/>
        <v>203482</v>
      </c>
      <c r="X18" s="552">
        <f t="shared" si="5"/>
        <v>0</v>
      </c>
      <c r="Y18" s="552">
        <f t="shared" si="6"/>
        <v>0</v>
      </c>
      <c r="Z18" s="552">
        <f t="shared" si="7"/>
        <v>0</v>
      </c>
    </row>
    <row r="19" spans="1:26" ht="15.75" customHeight="1" x14ac:dyDescent="0.3">
      <c r="A19" s="825" t="s">
        <v>93</v>
      </c>
      <c r="B19" s="826">
        <v>5000</v>
      </c>
      <c r="C19" s="552">
        <f>'BudgetSum 2-4'!C17</f>
        <v>0</v>
      </c>
      <c r="D19" s="552">
        <f>'BudgetSum 2-4'!D17</f>
        <v>0</v>
      </c>
      <c r="E19" s="552">
        <f>'BudgetSum 2-4'!F17</f>
        <v>0</v>
      </c>
      <c r="F19" s="833"/>
      <c r="G19" s="552">
        <f t="shared" si="0"/>
        <v>0</v>
      </c>
      <c r="H19" s="443"/>
      <c r="I19" s="443"/>
      <c r="J19" s="443"/>
      <c r="K19" s="833"/>
      <c r="L19" s="552">
        <f t="shared" si="1"/>
        <v>0</v>
      </c>
      <c r="M19" s="443"/>
      <c r="N19" s="443"/>
      <c r="O19" s="443"/>
      <c r="P19" s="833"/>
      <c r="Q19" s="552">
        <f t="shared" si="2"/>
        <v>0</v>
      </c>
      <c r="R19" s="443"/>
      <c r="S19" s="443"/>
      <c r="T19" s="443"/>
      <c r="U19" s="834"/>
      <c r="V19" s="552">
        <f t="shared" si="3"/>
        <v>0</v>
      </c>
      <c r="W19" s="552">
        <f t="shared" si="4"/>
        <v>0</v>
      </c>
      <c r="X19" s="552">
        <f t="shared" si="5"/>
        <v>0</v>
      </c>
      <c r="Y19" s="552">
        <f t="shared" si="6"/>
        <v>0</v>
      </c>
      <c r="Z19" s="552">
        <f t="shared" si="7"/>
        <v>0</v>
      </c>
    </row>
    <row r="20" spans="1:26" ht="15.75" customHeight="1" x14ac:dyDescent="0.3">
      <c r="A20" s="825" t="s">
        <v>94</v>
      </c>
      <c r="B20" s="826">
        <v>6000</v>
      </c>
      <c r="C20" s="552">
        <f>'BudgetSum 2-4'!C18</f>
        <v>5000</v>
      </c>
      <c r="D20" s="552">
        <f>'BudgetSum 2-4'!D18</f>
        <v>0</v>
      </c>
      <c r="E20" s="552">
        <f>'BudgetSum 2-4'!F18</f>
        <v>0</v>
      </c>
      <c r="F20" s="833"/>
      <c r="G20" s="552">
        <f t="shared" si="0"/>
        <v>5000</v>
      </c>
      <c r="H20" s="443"/>
      <c r="I20" s="443"/>
      <c r="J20" s="443"/>
      <c r="K20" s="833"/>
      <c r="L20" s="552">
        <f t="shared" si="1"/>
        <v>0</v>
      </c>
      <c r="M20" s="443"/>
      <c r="N20" s="443"/>
      <c r="O20" s="443"/>
      <c r="P20" s="833"/>
      <c r="Q20" s="552">
        <f t="shared" si="2"/>
        <v>0</v>
      </c>
      <c r="R20" s="443"/>
      <c r="S20" s="443"/>
      <c r="T20" s="443"/>
      <c r="U20" s="834"/>
      <c r="V20" s="552">
        <f t="shared" si="3"/>
        <v>0</v>
      </c>
      <c r="W20" s="552">
        <f t="shared" si="4"/>
        <v>5000</v>
      </c>
      <c r="X20" s="552">
        <f t="shared" si="5"/>
        <v>0</v>
      </c>
      <c r="Y20" s="552">
        <f t="shared" si="6"/>
        <v>0</v>
      </c>
      <c r="Z20" s="552">
        <f t="shared" si="7"/>
        <v>0</v>
      </c>
    </row>
    <row r="21" spans="1:26" ht="13.5" customHeight="1" x14ac:dyDescent="0.3">
      <c r="A21" s="1086" t="s">
        <v>97</v>
      </c>
      <c r="B21" s="1087"/>
      <c r="C21" s="827">
        <f>SUM(C15:C20)</f>
        <v>1283998</v>
      </c>
      <c r="D21" s="827">
        <f>SUM(D15:D20)</f>
        <v>0</v>
      </c>
      <c r="E21" s="827">
        <f>SUM(E15:E20)</f>
        <v>0</v>
      </c>
      <c r="F21" s="833"/>
      <c r="G21" s="827">
        <f t="shared" si="0"/>
        <v>1283998</v>
      </c>
      <c r="H21" s="827">
        <f>SUM(H15:H20)</f>
        <v>0</v>
      </c>
      <c r="I21" s="827">
        <f>SUM(I15:I20)</f>
        <v>0</v>
      </c>
      <c r="J21" s="827">
        <f>SUM(J15:J20)</f>
        <v>0</v>
      </c>
      <c r="K21" s="833"/>
      <c r="L21" s="827">
        <f t="shared" si="1"/>
        <v>0</v>
      </c>
      <c r="M21" s="827">
        <f>SUM(M15:M20)</f>
        <v>0</v>
      </c>
      <c r="N21" s="827">
        <f>SUM(N15:N20)</f>
        <v>0</v>
      </c>
      <c r="O21" s="827">
        <f>SUM(O15:O20)</f>
        <v>0</v>
      </c>
      <c r="P21" s="833"/>
      <c r="Q21" s="827">
        <f t="shared" si="2"/>
        <v>0</v>
      </c>
      <c r="R21" s="827">
        <f>SUM(R15:R20)</f>
        <v>0</v>
      </c>
      <c r="S21" s="827">
        <f>SUM(S15:S20)</f>
        <v>0</v>
      </c>
      <c r="T21" s="827">
        <f>SUM(T15:T20)</f>
        <v>0</v>
      </c>
      <c r="U21" s="834"/>
      <c r="V21" s="827">
        <f t="shared" si="3"/>
        <v>0</v>
      </c>
      <c r="W21" s="561">
        <f t="shared" si="4"/>
        <v>1283998</v>
      </c>
      <c r="X21" s="561">
        <f t="shared" si="5"/>
        <v>0</v>
      </c>
      <c r="Y21" s="561">
        <f t="shared" si="6"/>
        <v>0</v>
      </c>
      <c r="Z21" s="561">
        <f t="shared" si="7"/>
        <v>0</v>
      </c>
    </row>
    <row r="22" spans="1:26" ht="14.25" customHeight="1" x14ac:dyDescent="0.3">
      <c r="A22" s="1088" t="s">
        <v>793</v>
      </c>
      <c r="B22" s="1089"/>
      <c r="C22" s="835">
        <f>SUM(C13-C21)</f>
        <v>32036</v>
      </c>
      <c r="D22" s="835">
        <f>SUM(D13-D21)</f>
        <v>0</v>
      </c>
      <c r="E22" s="835">
        <f>SUM(E13-E21)</f>
        <v>0</v>
      </c>
      <c r="F22" s="836">
        <f>SUM(F13-F21)</f>
        <v>0</v>
      </c>
      <c r="G22" s="835">
        <f>G13-G21</f>
        <v>32036</v>
      </c>
      <c r="H22" s="835">
        <f>SUM(H13-H21)</f>
        <v>0</v>
      </c>
      <c r="I22" s="835">
        <f>SUM(I13-I21)</f>
        <v>0</v>
      </c>
      <c r="J22" s="835">
        <f>SUM(J13-J21)</f>
        <v>0</v>
      </c>
      <c r="K22" s="836">
        <f>SUM(K13-K21)</f>
        <v>0</v>
      </c>
      <c r="L22" s="835">
        <f t="shared" si="1"/>
        <v>0</v>
      </c>
      <c r="M22" s="835">
        <f>SUM(M13-M21)</f>
        <v>0</v>
      </c>
      <c r="N22" s="835">
        <f>SUM(N13-N21)</f>
        <v>0</v>
      </c>
      <c r="O22" s="835">
        <f>SUM(O13-O21)</f>
        <v>0</v>
      </c>
      <c r="P22" s="836">
        <f>SUM(P13-P21)</f>
        <v>0</v>
      </c>
      <c r="Q22" s="835">
        <f t="shared" si="2"/>
        <v>0</v>
      </c>
      <c r="R22" s="835">
        <f>SUM(R13-R21)</f>
        <v>0</v>
      </c>
      <c r="S22" s="835">
        <f>SUM(S13-S21)</f>
        <v>0</v>
      </c>
      <c r="T22" s="835">
        <f>SUM(T13-T21)</f>
        <v>0</v>
      </c>
      <c r="U22" s="836">
        <f>SUM(U13-U21)</f>
        <v>0</v>
      </c>
      <c r="V22" s="835">
        <f t="shared" si="3"/>
        <v>0</v>
      </c>
      <c r="W22" s="835">
        <f t="shared" si="4"/>
        <v>32036</v>
      </c>
      <c r="X22" s="835">
        <f t="shared" si="5"/>
        <v>0</v>
      </c>
      <c r="Y22" s="835">
        <f t="shared" si="6"/>
        <v>0</v>
      </c>
      <c r="Z22" s="835">
        <f t="shared" si="7"/>
        <v>0</v>
      </c>
    </row>
    <row r="23" spans="1:26" ht="16.649999999999999" customHeight="1" x14ac:dyDescent="0.3">
      <c r="A23" s="820" t="s">
        <v>99</v>
      </c>
      <c r="B23" s="837"/>
      <c r="C23" s="838"/>
      <c r="D23" s="838"/>
      <c r="E23" s="838"/>
      <c r="F23" s="838"/>
      <c r="G23" s="838"/>
      <c r="H23" s="838"/>
      <c r="I23" s="838"/>
      <c r="J23" s="838"/>
      <c r="K23" s="838"/>
      <c r="L23" s="838"/>
      <c r="M23" s="838"/>
      <c r="N23" s="838"/>
      <c r="O23" s="838"/>
      <c r="P23" s="838"/>
      <c r="Q23" s="838"/>
      <c r="R23" s="838"/>
      <c r="S23" s="838"/>
      <c r="T23" s="838"/>
      <c r="U23" s="838"/>
      <c r="V23" s="838"/>
      <c r="W23" s="838"/>
      <c r="X23" s="838"/>
      <c r="Y23" s="838"/>
      <c r="Z23" s="838"/>
    </row>
    <row r="24" spans="1:26" s="14" customFormat="1" ht="15.75" customHeight="1" x14ac:dyDescent="0.25">
      <c r="A24" s="839" t="s">
        <v>100</v>
      </c>
      <c r="B24" s="840"/>
      <c r="C24" s="561">
        <f>'BudgetSum 2-4'!C46</f>
        <v>0</v>
      </c>
      <c r="D24" s="561">
        <f>'BudgetSum 2-4'!D46</f>
        <v>0</v>
      </c>
      <c r="E24" s="561">
        <f>'BudgetSum 2-4'!F46</f>
        <v>0</v>
      </c>
      <c r="F24" s="561">
        <f>'BudgetSum 2-4'!I46</f>
        <v>0</v>
      </c>
      <c r="G24" s="561">
        <f>SUM(C24:F24)</f>
        <v>0</v>
      </c>
      <c r="H24" s="102"/>
      <c r="I24" s="102"/>
      <c r="J24" s="102"/>
      <c r="K24" s="102"/>
      <c r="L24" s="835">
        <f>SUM(H24:K24)</f>
        <v>0</v>
      </c>
      <c r="M24" s="102"/>
      <c r="N24" s="102"/>
      <c r="O24" s="102"/>
      <c r="P24" s="102"/>
      <c r="Q24" s="561">
        <f>SUM(M24:P24)</f>
        <v>0</v>
      </c>
      <c r="R24" s="102"/>
      <c r="S24" s="102"/>
      <c r="T24" s="102"/>
      <c r="U24" s="102"/>
      <c r="V24" s="561">
        <f>SUM(R24:U24)</f>
        <v>0</v>
      </c>
      <c r="W24" s="561">
        <f>G24</f>
        <v>0</v>
      </c>
      <c r="X24" s="561">
        <f>L24</f>
        <v>0</v>
      </c>
      <c r="Y24" s="561">
        <f>Q24</f>
        <v>0</v>
      </c>
      <c r="Z24" s="561">
        <f>V24</f>
        <v>0</v>
      </c>
    </row>
    <row r="25" spans="1:26" s="14" customFormat="1" ht="15.75" customHeight="1" x14ac:dyDescent="0.25">
      <c r="A25" s="841" t="s">
        <v>124</v>
      </c>
      <c r="B25" s="840"/>
      <c r="C25" s="842">
        <f>'BudgetSum 2-4'!C79</f>
        <v>0</v>
      </c>
      <c r="D25" s="842">
        <f>'BudgetSum 2-4'!D79</f>
        <v>0</v>
      </c>
      <c r="E25" s="842">
        <f>'BudgetSum 2-4'!F79</f>
        <v>0</v>
      </c>
      <c r="F25" s="842">
        <f>'BudgetSum 2-4'!I79</f>
        <v>0</v>
      </c>
      <c r="G25" s="842">
        <f>SUM(C25:F25)</f>
        <v>0</v>
      </c>
      <c r="H25" s="103"/>
      <c r="I25" s="103"/>
      <c r="J25" s="103"/>
      <c r="K25" s="103"/>
      <c r="L25" s="835">
        <f>SUM(H25:K25)</f>
        <v>0</v>
      </c>
      <c r="M25" s="103"/>
      <c r="N25" s="103"/>
      <c r="O25" s="103"/>
      <c r="P25" s="103"/>
      <c r="Q25" s="842">
        <f>SUM(M25:P25)</f>
        <v>0</v>
      </c>
      <c r="R25" s="103"/>
      <c r="S25" s="103"/>
      <c r="T25" s="103"/>
      <c r="U25" s="103"/>
      <c r="V25" s="842">
        <f>SUM(R25:U25)</f>
        <v>0</v>
      </c>
      <c r="W25" s="561">
        <f>G25</f>
        <v>0</v>
      </c>
      <c r="X25" s="561">
        <f>L25</f>
        <v>0</v>
      </c>
      <c r="Y25" s="561">
        <f>Q25</f>
        <v>0</v>
      </c>
      <c r="Z25" s="561">
        <f>V25</f>
        <v>0</v>
      </c>
    </row>
    <row r="26" spans="1:26" ht="14.25" customHeight="1" x14ac:dyDescent="0.3">
      <c r="A26" s="1090" t="s">
        <v>794</v>
      </c>
      <c r="B26" s="1091"/>
      <c r="C26" s="842">
        <f t="shared" ref="C26:K26" si="8">SUM(C24-C25)</f>
        <v>0</v>
      </c>
      <c r="D26" s="842">
        <f t="shared" si="8"/>
        <v>0</v>
      </c>
      <c r="E26" s="842">
        <f t="shared" si="8"/>
        <v>0</v>
      </c>
      <c r="F26" s="842">
        <f t="shared" si="8"/>
        <v>0</v>
      </c>
      <c r="G26" s="842">
        <f t="shared" si="8"/>
        <v>0</v>
      </c>
      <c r="H26" s="842">
        <f t="shared" si="8"/>
        <v>0</v>
      </c>
      <c r="I26" s="842">
        <f t="shared" si="8"/>
        <v>0</v>
      </c>
      <c r="J26" s="842">
        <f t="shared" si="8"/>
        <v>0</v>
      </c>
      <c r="K26" s="842">
        <f t="shared" si="8"/>
        <v>0</v>
      </c>
      <c r="L26" s="835">
        <f>SUM(H26:K26)</f>
        <v>0</v>
      </c>
      <c r="M26" s="842">
        <f>SUM(M24-M25)</f>
        <v>0</v>
      </c>
      <c r="N26" s="842">
        <f>SUM(N24-N25)</f>
        <v>0</v>
      </c>
      <c r="O26" s="842">
        <f>SUM(O24-O25)</f>
        <v>0</v>
      </c>
      <c r="P26" s="842">
        <f>SUM(P24-P25)</f>
        <v>0</v>
      </c>
      <c r="Q26" s="842">
        <f>SUM(M26:P26)</f>
        <v>0</v>
      </c>
      <c r="R26" s="842">
        <f>SUM(R24-R25)</f>
        <v>0</v>
      </c>
      <c r="S26" s="842">
        <f>SUM(S24-S25)</f>
        <v>0</v>
      </c>
      <c r="T26" s="842">
        <f>SUM(T24-T25)</f>
        <v>0</v>
      </c>
      <c r="U26" s="842">
        <f>SUM(U24-U25)</f>
        <v>0</v>
      </c>
      <c r="V26" s="842">
        <f>SUM(R26:U26)</f>
        <v>0</v>
      </c>
      <c r="W26" s="842">
        <f>G26</f>
        <v>0</v>
      </c>
      <c r="X26" s="842">
        <f>L26</f>
        <v>0</v>
      </c>
      <c r="Y26" s="842">
        <f>Q26</f>
        <v>0</v>
      </c>
      <c r="Z26" s="842">
        <f>V26</f>
        <v>0</v>
      </c>
    </row>
    <row r="27" spans="1:26" ht="14.25" customHeight="1" x14ac:dyDescent="0.3">
      <c r="A27" s="1092" t="s">
        <v>795</v>
      </c>
      <c r="B27" s="1093"/>
      <c r="C27" s="843">
        <f t="shared" ref="C27:K27" si="9">C7+C22+C26</f>
        <v>270689</v>
      </c>
      <c r="D27" s="843">
        <f t="shared" si="9"/>
        <v>0</v>
      </c>
      <c r="E27" s="843">
        <f t="shared" si="9"/>
        <v>0</v>
      </c>
      <c r="F27" s="843">
        <f t="shared" si="9"/>
        <v>0</v>
      </c>
      <c r="G27" s="843">
        <f t="shared" si="9"/>
        <v>270689</v>
      </c>
      <c r="H27" s="843">
        <f t="shared" si="9"/>
        <v>270689</v>
      </c>
      <c r="I27" s="843">
        <f t="shared" si="9"/>
        <v>0</v>
      </c>
      <c r="J27" s="843">
        <f t="shared" si="9"/>
        <v>0</v>
      </c>
      <c r="K27" s="843">
        <f t="shared" si="9"/>
        <v>0</v>
      </c>
      <c r="L27" s="844">
        <f>SUM(H27:K27)</f>
        <v>270689</v>
      </c>
      <c r="M27" s="843">
        <f t="shared" ref="M27:V27" si="10">M7+M22+M26</f>
        <v>270689</v>
      </c>
      <c r="N27" s="843">
        <f t="shared" si="10"/>
        <v>0</v>
      </c>
      <c r="O27" s="843">
        <f t="shared" si="10"/>
        <v>0</v>
      </c>
      <c r="P27" s="843">
        <f t="shared" si="10"/>
        <v>0</v>
      </c>
      <c r="Q27" s="843">
        <f t="shared" si="10"/>
        <v>270689</v>
      </c>
      <c r="R27" s="843">
        <f t="shared" si="10"/>
        <v>270689</v>
      </c>
      <c r="S27" s="843">
        <f t="shared" si="10"/>
        <v>0</v>
      </c>
      <c r="T27" s="843">
        <f t="shared" si="10"/>
        <v>0</v>
      </c>
      <c r="U27" s="843">
        <f t="shared" si="10"/>
        <v>0</v>
      </c>
      <c r="V27" s="843">
        <f t="shared" si="10"/>
        <v>270689</v>
      </c>
      <c r="W27" s="843">
        <f>G27</f>
        <v>270689</v>
      </c>
      <c r="X27" s="843">
        <f>L27</f>
        <v>270689</v>
      </c>
      <c r="Y27" s="843">
        <f>Q27</f>
        <v>270689</v>
      </c>
      <c r="Z27" s="843">
        <f>V27</f>
        <v>270689</v>
      </c>
    </row>
    <row r="28" spans="1:26" ht="13.5" customHeight="1" x14ac:dyDescent="0.3">
      <c r="C28" s="92"/>
      <c r="D28" s="92"/>
      <c r="E28" s="92"/>
      <c r="F28" s="92"/>
      <c r="G28" s="92"/>
      <c r="H28" s="92"/>
      <c r="I28" s="92"/>
      <c r="J28" s="92"/>
      <c r="K28" s="253"/>
      <c r="L28" s="253"/>
    </row>
    <row r="30" spans="1:26" ht="47.25" customHeight="1" x14ac:dyDescent="0.3">
      <c r="A30" s="1085"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085"/>
      <c r="C30" s="1085"/>
      <c r="D30" s="1085"/>
    </row>
    <row r="51" spans="4:4" x14ac:dyDescent="0.3">
      <c r="D51" s="51"/>
    </row>
  </sheetData>
  <sheetProtection algorithmName="SHA-512" hashValue="92tMaszIcGKcajSZozzzpGu3pxKnqKpqx3tMcdJ6vGj/NEtno/CpvPlmyCeKg3cV10bFeo2Lyv4FzjjPqnKtog==" saltValue="zXUFrZtfp4V3Jt+P8sGOHA==" spinCount="100000" sheet="1" objects="1"/>
  <mergeCells count="23">
    <mergeCell ref="C1:G1"/>
    <mergeCell ref="W1:Z1"/>
    <mergeCell ref="C2:G2"/>
    <mergeCell ref="H2:L2"/>
    <mergeCell ref="M2:Q2"/>
    <mergeCell ref="R2:V2"/>
    <mergeCell ref="W2:Z2"/>
    <mergeCell ref="C3:G3"/>
    <mergeCell ref="H3:L3"/>
    <mergeCell ref="M3:Q3"/>
    <mergeCell ref="R3:V3"/>
    <mergeCell ref="W3:Z3"/>
    <mergeCell ref="J4:K4"/>
    <mergeCell ref="O4:P4"/>
    <mergeCell ref="T4:U4"/>
    <mergeCell ref="W4:X4"/>
    <mergeCell ref="A7:B7"/>
    <mergeCell ref="A30:D30"/>
    <mergeCell ref="A13:B13"/>
    <mergeCell ref="A21:B21"/>
    <mergeCell ref="A22:B22"/>
    <mergeCell ref="A26:B26"/>
    <mergeCell ref="A27:B27"/>
  </mergeCells>
  <phoneticPr fontId="11" type="noConversion"/>
  <conditionalFormatting sqref="A30:D30">
    <cfRule type="containsText" dxfId="26" priority="1" operator="containsText" text="incomplete">
      <formula>NOT(ISERROR(SEARCH("incomplete",A30)))</formula>
    </cfRule>
  </conditionalFormatting>
  <conditionalFormatting sqref="A30">
    <cfRule type="containsText" dxfId="25" priority="2" operator="containsText" text="does not">
      <formula>NOT(ISERROR(SEARCH("does not",A30)))</formula>
    </cfRule>
    <cfRule type="containsText" dxfId="24" priority="3" operator="containsText" text="requirements">
      <formula>NOT(ISERROR(SEARCH("requirements",A30)))</formula>
    </cfRule>
  </conditionalFormatting>
  <printOptions headings="1"/>
  <pageMargins left="0.25" right="0.25" top="0.5" bottom="0.5" header="0.25" footer="0.25"/>
  <pageSetup firstPageNumber="23" fitToWidth="5" orientation="portrait" useFirstPageNumber="1" r:id="rId1"/>
  <headerFooter alignWithMargins="0">
    <oddHeader>&amp;CDeficit Reduction Plan&amp;RPage &amp;P</oddHeader>
    <oddFooter>&amp;L&amp;Z&amp;F&amp;R&amp;D</oddFooter>
    <firstHeader>&amp;C&amp;A&amp;RPage &amp;P</firstHeader>
    <firstFooter>&amp;L&amp;Z&amp;F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09375" defaultRowHeight="13.8" x14ac:dyDescent="0.3"/>
  <cols>
    <col min="1" max="1" width="3.33203125" style="63" bestFit="1" customWidth="1"/>
    <col min="2" max="2" width="98" style="279" customWidth="1"/>
    <col min="3" max="3" width="4.109375" style="22" customWidth="1"/>
    <col min="4" max="4" width="7.88671875" style="22" customWidth="1"/>
    <col min="5" max="5" width="9.109375" style="22" customWidth="1"/>
    <col min="6" max="16384" width="9.109375" style="22"/>
  </cols>
  <sheetData>
    <row r="1" spans="1:8" ht="18.75" customHeight="1" x14ac:dyDescent="0.3">
      <c r="B1" s="380" t="s">
        <v>796</v>
      </c>
      <c r="C1" s="268"/>
    </row>
    <row r="2" spans="1:8" s="269" customFormat="1" ht="15" customHeight="1" x14ac:dyDescent="0.3">
      <c r="B2" s="380" t="str">
        <f>"Fiscal Year "&amp;'B26'!L2-1&amp;-'B26'!L2</f>
        <v>Fiscal Year 2025-2026</v>
      </c>
      <c r="C2" s="270"/>
    </row>
    <row r="3" spans="1:8" s="269" customFormat="1" ht="15" customHeight="1" x14ac:dyDescent="0.3">
      <c r="B3" s="380" t="str">
        <f>"through Fiscal Year "&amp;'B26'!L2+2&amp;-'B26'!L2-3</f>
        <v>through Fiscal Year 2028-2029</v>
      </c>
      <c r="C3" s="270"/>
    </row>
    <row r="4" spans="1:8" ht="7.5" customHeight="1" x14ac:dyDescent="0.3">
      <c r="B4" s="381"/>
      <c r="C4" s="268"/>
    </row>
    <row r="5" spans="1:8" ht="13.5" customHeight="1" x14ac:dyDescent="0.3">
      <c r="A5" s="271"/>
      <c r="B5" s="382" t="str">
        <f>Cover!H13&amp;"              "&amp;Cover!H14</f>
        <v>Career &amp; Tech Educ Consortium              08089723045</v>
      </c>
    </row>
    <row r="6" spans="1:8" ht="39.75" customHeight="1" x14ac:dyDescent="0.3">
      <c r="B6" s="272" t="s">
        <v>797</v>
      </c>
      <c r="C6" s="93"/>
      <c r="D6" s="59"/>
      <c r="E6" s="59"/>
      <c r="F6" s="59"/>
      <c r="G6" s="59"/>
      <c r="H6" s="59"/>
    </row>
    <row r="7" spans="1:8" ht="12" hidden="1" customHeight="1" x14ac:dyDescent="0.3">
      <c r="A7" s="273"/>
      <c r="B7" s="383"/>
    </row>
    <row r="8" spans="1:8" ht="14.25" customHeight="1" x14ac:dyDescent="0.3">
      <c r="A8" s="274"/>
      <c r="B8" s="445"/>
    </row>
    <row r="9" spans="1:8" x14ac:dyDescent="0.3">
      <c r="A9" s="266">
        <v>1</v>
      </c>
      <c r="B9" s="384" t="s">
        <v>798</v>
      </c>
    </row>
    <row r="10" spans="1:8" ht="32.25" customHeight="1" x14ac:dyDescent="0.3">
      <c r="A10" s="104"/>
      <c r="B10" s="385"/>
    </row>
    <row r="11" spans="1:8" ht="30" customHeight="1" x14ac:dyDescent="0.3">
      <c r="A11" s="192"/>
      <c r="B11" s="105"/>
    </row>
    <row r="12" spans="1:8" x14ac:dyDescent="0.3">
      <c r="A12" s="387">
        <v>2</v>
      </c>
      <c r="B12" s="388" t="s">
        <v>799</v>
      </c>
    </row>
    <row r="13" spans="1:8" ht="30" customHeight="1" x14ac:dyDescent="0.3">
      <c r="A13" s="192"/>
      <c r="B13" s="104"/>
    </row>
    <row r="14" spans="1:8" ht="30" customHeight="1" x14ac:dyDescent="0.3">
      <c r="A14" s="192"/>
      <c r="B14" s="385"/>
    </row>
    <row r="15" spans="1:8" x14ac:dyDescent="0.3">
      <c r="A15" s="387"/>
      <c r="B15" s="386" t="s">
        <v>800</v>
      </c>
    </row>
    <row r="16" spans="1:8" ht="30" customHeight="1" x14ac:dyDescent="0.3">
      <c r="A16" s="192"/>
      <c r="B16" s="104"/>
    </row>
    <row r="17" spans="1:4" ht="30" customHeight="1" x14ac:dyDescent="0.3">
      <c r="A17" s="192"/>
      <c r="B17" s="385"/>
    </row>
    <row r="18" spans="1:4" x14ac:dyDescent="0.3">
      <c r="A18" s="387"/>
      <c r="B18" s="386" t="s">
        <v>801</v>
      </c>
      <c r="D18" s="267"/>
    </row>
    <row r="19" spans="1:4" ht="30" customHeight="1" x14ac:dyDescent="0.3">
      <c r="A19" s="192"/>
      <c r="B19" s="104"/>
    </row>
    <row r="20" spans="1:4" ht="30" customHeight="1" x14ac:dyDescent="0.3">
      <c r="A20" s="192"/>
      <c r="B20" s="385"/>
    </row>
    <row r="21" spans="1:4" x14ac:dyDescent="0.3">
      <c r="A21" s="387"/>
      <c r="B21" s="386" t="s">
        <v>802</v>
      </c>
    </row>
    <row r="22" spans="1:4" ht="30" customHeight="1" x14ac:dyDescent="0.3">
      <c r="A22" s="192"/>
      <c r="B22" s="104"/>
    </row>
    <row r="23" spans="1:4" ht="30" customHeight="1" x14ac:dyDescent="0.3">
      <c r="A23" s="192"/>
      <c r="B23" s="385"/>
    </row>
    <row r="24" spans="1:4" x14ac:dyDescent="0.3">
      <c r="A24" s="387"/>
      <c r="B24" s="386" t="s">
        <v>803</v>
      </c>
    </row>
    <row r="25" spans="1:4" ht="30" customHeight="1" x14ac:dyDescent="0.3">
      <c r="A25" s="191"/>
      <c r="B25" s="104"/>
    </row>
    <row r="26" spans="1:4" ht="30" customHeight="1" x14ac:dyDescent="0.3">
      <c r="A26" s="191"/>
      <c r="B26" s="385"/>
    </row>
    <row r="27" spans="1:4" x14ac:dyDescent="0.3">
      <c r="A27" s="387"/>
      <c r="B27" s="386" t="s">
        <v>804</v>
      </c>
    </row>
    <row r="28" spans="1:4" ht="30" customHeight="1" x14ac:dyDescent="0.3">
      <c r="A28" s="191"/>
      <c r="B28" s="104"/>
    </row>
    <row r="29" spans="1:4" ht="30" customHeight="1" x14ac:dyDescent="0.3">
      <c r="A29" s="191"/>
      <c r="B29" s="385"/>
    </row>
    <row r="30" spans="1:4" x14ac:dyDescent="0.3">
      <c r="A30" s="191"/>
      <c r="B30" s="386" t="s">
        <v>805</v>
      </c>
    </row>
    <row r="31" spans="1:4" ht="30" customHeight="1" x14ac:dyDescent="0.3">
      <c r="A31" s="191"/>
      <c r="B31" s="105"/>
    </row>
    <row r="32" spans="1:4" ht="30" customHeight="1" x14ac:dyDescent="0.3">
      <c r="A32" s="191"/>
      <c r="B32" s="385"/>
    </row>
    <row r="33" spans="1:2" x14ac:dyDescent="0.3">
      <c r="A33" s="191"/>
      <c r="B33" s="386" t="s">
        <v>806</v>
      </c>
    </row>
    <row r="34" spans="1:2" ht="30" customHeight="1" x14ac:dyDescent="0.3">
      <c r="A34" s="191"/>
      <c r="B34" s="386"/>
    </row>
    <row r="35" spans="1:2" ht="36.75" customHeight="1" x14ac:dyDescent="0.3">
      <c r="A35" s="191"/>
      <c r="B35" s="386"/>
    </row>
    <row r="36" spans="1:2" x14ac:dyDescent="0.3">
      <c r="A36" s="191"/>
      <c r="B36" s="386"/>
    </row>
    <row r="37" spans="1:2" x14ac:dyDescent="0.3">
      <c r="A37" s="191"/>
      <c r="B37" s="385"/>
    </row>
    <row r="38" spans="1:2" x14ac:dyDescent="0.3">
      <c r="A38" s="191"/>
      <c r="B38" s="385"/>
    </row>
    <row r="39" spans="1:2" x14ac:dyDescent="0.3">
      <c r="A39" s="191"/>
      <c r="B39" s="385"/>
    </row>
    <row r="40" spans="1:2" x14ac:dyDescent="0.3">
      <c r="A40" s="191"/>
      <c r="B40" s="385"/>
    </row>
    <row r="41" spans="1:2" x14ac:dyDescent="0.3">
      <c r="A41" s="191"/>
      <c r="B41" s="385"/>
    </row>
    <row r="42" spans="1:2" x14ac:dyDescent="0.3">
      <c r="A42" s="191"/>
      <c r="B42" s="385"/>
    </row>
    <row r="43" spans="1:2" x14ac:dyDescent="0.3">
      <c r="A43" s="191"/>
      <c r="B43" s="385"/>
    </row>
    <row r="44" spans="1:2" x14ac:dyDescent="0.3">
      <c r="A44" s="191"/>
      <c r="B44" s="385"/>
    </row>
    <row r="45" spans="1:2" x14ac:dyDescent="0.3">
      <c r="A45" s="191"/>
      <c r="B45" s="385"/>
    </row>
    <row r="46" spans="1:2" x14ac:dyDescent="0.3">
      <c r="A46" s="191"/>
      <c r="B46" s="385"/>
    </row>
    <row r="47" spans="1:2" x14ac:dyDescent="0.3">
      <c r="A47" s="191"/>
      <c r="B47" s="385"/>
    </row>
    <row r="48" spans="1:2" x14ac:dyDescent="0.3">
      <c r="A48" s="191"/>
      <c r="B48" s="385"/>
    </row>
    <row r="49" spans="1:4" x14ac:dyDescent="0.3">
      <c r="A49" s="191"/>
      <c r="B49" s="385"/>
    </row>
    <row r="50" spans="1:4" x14ac:dyDescent="0.3">
      <c r="A50" s="191"/>
      <c r="B50" s="385"/>
    </row>
    <row r="52" spans="1:4" x14ac:dyDescent="0.3">
      <c r="D52" s="51"/>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1" type="noConversion"/>
  <pageMargins left="0.25" right="0.25" top="0.5" bottom="0.5" header="0.25" footer="0.25"/>
  <pageSetup firstPageNumber="28" orientation="portrait" useFirstPageNumber="1" r:id="rId1"/>
  <headerFooter alignWithMargins="0">
    <oddHeader>&amp;RPage &amp;P</oddHeader>
    <oddFooter>&amp;L&amp;Z&amp;F&amp;R&amp;D</oddFooter>
    <firstHeader>&amp;C&amp;A&amp;RPage &amp;P</firstHeader>
    <firstFooter>&amp;L&amp;Z&amp;F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FA3973-0D21-41F9-8327-DAE4F40CA24E}">
  <ds:schemaRefs>
    <ds:schemaRef ds:uri="http://purl.org/dc/elements/1.1/"/>
    <ds:schemaRef ds:uri="http://schemas.microsoft.com/office/2006/metadata/properties"/>
    <ds:schemaRef ds:uri="http://schemas.microsoft.com/sharepoint/v3"/>
    <ds:schemaRef ds:uri="d21dc803-237d-4c68-8692-8d731fd2911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d435f69-8686-490b-bd6d-b153bf22ab50"/>
    <ds:schemaRef ds:uri="6ce3111e-7420-4802-b50a-75d4e9a0b980"/>
    <ds:schemaRef ds:uri="http://www.w3.org/XML/1998/namespace"/>
    <ds:schemaRef ds:uri="http://purl.org/dc/dcmitype/"/>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Ackerman, Jody</cp:lastModifiedBy>
  <cp:revision/>
  <cp:lastPrinted>2025-05-09T16:12:20Z</cp:lastPrinted>
  <dcterms:created xsi:type="dcterms:W3CDTF">2001-01-31T16:14:51Z</dcterms:created>
  <dcterms:modified xsi:type="dcterms:W3CDTF">2025-09-19T17:44:25Z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